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120" yWindow="120" windowWidth="15135" windowHeight="9300" tabRatio="875" firstSheet="7" activeTab="12"/>
  </bookViews>
  <sheets>
    <sheet name="ВОР штукат(-)" sheetId="24" state="hidden" r:id="rId1"/>
    <sheet name="перерасчет Беккер" sheetId="56" state="hidden" r:id="rId2"/>
    <sheet name="НРМ штукат" sheetId="34" state="hidden" r:id="rId3"/>
    <sheet name="Лимитка" sheetId="37" state="hidden" r:id="rId4"/>
    <sheet name="ВОР СКЦ" sheetId="39" state="hidden" r:id="rId5"/>
    <sheet name="ЛЗВ СКЦ" sheetId="40" state="hidden" r:id="rId6"/>
    <sheet name="все  подрядчики-" sheetId="35" state="hidden" r:id="rId7"/>
    <sheet name="ВОР штукатурка дом" sheetId="68" r:id="rId8"/>
    <sheet name="ЛЗК штукатурка дом" sheetId="70" r:id="rId9"/>
    <sheet name="1 секция" sheetId="71" r:id="rId10"/>
    <sheet name="2 секция" sheetId="73" r:id="rId11"/>
    <sheet name="3 секция " sheetId="74" r:id="rId12"/>
    <sheet name="Приложение таблица  тендеру" sheetId="75" r:id="rId13"/>
  </sheets>
  <externalReferences>
    <externalReference r:id="rId14"/>
  </externalReferences>
  <definedNames>
    <definedName name="___xlnm._FilterDatabase_1" localSheetId="4">#REF!</definedName>
    <definedName name="___xlnm._FilterDatabase_1" localSheetId="5">#REF!</definedName>
    <definedName name="___xlnm._FilterDatabase_1" localSheetId="3">#REF!</definedName>
    <definedName name="_xlnm.Print_Titles" localSheetId="3">Лимитка!$13:$16</definedName>
    <definedName name="_xlnm.Print_Titles" localSheetId="2">'НРМ штукат'!$13:$14</definedName>
    <definedName name="_xlnm.Print_Area" localSheetId="4">'ВОР СКЦ'!$A$1:$F$49</definedName>
    <definedName name="_xlnm.Print_Area" localSheetId="0">'ВОР штукат(-)'!$A$1:$F$115</definedName>
    <definedName name="_xlnm.Print_Area" localSheetId="5">'ЛЗВ СКЦ'!$A$1:$D$38</definedName>
    <definedName name="_xlnm.Print_Area" localSheetId="3">Лимитка!$B$1:$J$36</definedName>
    <definedName name="_xlnm.Print_Area" localSheetId="2">'НРМ штукат'!$A$1:$H$88</definedName>
    <definedName name="_xlnm.Print_Area" localSheetId="12">'Приложение таблица  тендеру'!$A$1:$O$128</definedName>
  </definedNames>
  <calcPr calcId="145621" fullPrecision="0"/>
</workbook>
</file>

<file path=xl/calcChain.xml><?xml version="1.0" encoding="utf-8"?>
<calcChain xmlns="http://schemas.openxmlformats.org/spreadsheetml/2006/main">
  <c r="M20" i="75" l="1"/>
  <c r="M14" i="75"/>
  <c r="M15" i="75"/>
  <c r="M16" i="75"/>
  <c r="M18" i="75"/>
  <c r="M19" i="75"/>
  <c r="M21" i="75"/>
  <c r="M23" i="75"/>
  <c r="M24" i="75"/>
  <c r="M25" i="75"/>
  <c r="M26" i="75"/>
  <c r="M28" i="75"/>
  <c r="M29" i="75"/>
  <c r="M30" i="75"/>
  <c r="M32" i="75"/>
  <c r="M33" i="75"/>
  <c r="M35" i="75"/>
  <c r="M36" i="75"/>
  <c r="M37" i="75"/>
  <c r="M38" i="75"/>
  <c r="M39" i="75"/>
  <c r="M42" i="75"/>
  <c r="M43" i="75"/>
  <c r="M44" i="75"/>
  <c r="M45" i="75"/>
  <c r="M47" i="75"/>
  <c r="M48" i="75"/>
  <c r="M49" i="75"/>
  <c r="M51" i="75"/>
  <c r="M52" i="75"/>
  <c r="M55" i="75"/>
  <c r="M57" i="75"/>
  <c r="M59" i="75"/>
  <c r="M61" i="75"/>
  <c r="M63" i="75"/>
  <c r="M64" i="75"/>
  <c r="M65" i="75"/>
  <c r="M67" i="75"/>
  <c r="M69" i="75"/>
  <c r="M71" i="75"/>
  <c r="M72" i="75"/>
  <c r="M75" i="75"/>
  <c r="M76" i="75"/>
  <c r="M77" i="75"/>
  <c r="M78" i="75"/>
  <c r="M80" i="75"/>
  <c r="M82" i="75"/>
  <c r="M84" i="75"/>
  <c r="M86" i="75"/>
  <c r="M88" i="75"/>
  <c r="M91" i="75"/>
  <c r="M92" i="75"/>
  <c r="M93" i="75"/>
  <c r="M94" i="75"/>
  <c r="M96" i="75"/>
  <c r="M97" i="75"/>
  <c r="M98" i="75"/>
  <c r="M100" i="75"/>
  <c r="M101" i="75"/>
  <c r="M103" i="75"/>
  <c r="M104" i="75"/>
  <c r="M105" i="75"/>
  <c r="M106" i="75"/>
  <c r="M107" i="75"/>
  <c r="M109" i="75"/>
  <c r="M112" i="75"/>
  <c r="M113" i="75"/>
  <c r="M115" i="75"/>
  <c r="M116" i="75"/>
  <c r="M118" i="75"/>
  <c r="M120" i="75"/>
  <c r="M121" i="75"/>
  <c r="M122" i="75"/>
  <c r="M123" i="75"/>
  <c r="M124" i="75"/>
  <c r="M125" i="75"/>
  <c r="M13" i="75"/>
  <c r="M126" i="75" s="1"/>
  <c r="I125" i="75" l="1"/>
  <c r="H125" i="75"/>
  <c r="G125" i="75"/>
  <c r="F125" i="75"/>
  <c r="E125" i="75"/>
  <c r="J125" i="75" s="1"/>
  <c r="I124" i="75"/>
  <c r="H124" i="75"/>
  <c r="G124" i="75"/>
  <c r="F124" i="75"/>
  <c r="E124" i="75"/>
  <c r="I123" i="75"/>
  <c r="H123" i="75"/>
  <c r="G123" i="75"/>
  <c r="F123" i="75"/>
  <c r="E123" i="75"/>
  <c r="I122" i="75"/>
  <c r="H122" i="75"/>
  <c r="G122" i="75"/>
  <c r="F122" i="75"/>
  <c r="E122" i="75"/>
  <c r="I121" i="75"/>
  <c r="H121" i="75"/>
  <c r="G121" i="75"/>
  <c r="F121" i="75"/>
  <c r="E121" i="75"/>
  <c r="I120" i="75"/>
  <c r="H120" i="75"/>
  <c r="G120" i="75"/>
  <c r="F120" i="75"/>
  <c r="E120" i="75"/>
  <c r="J119" i="75"/>
  <c r="L119" i="75" s="1"/>
  <c r="H114" i="75"/>
  <c r="H116" i="75" s="1"/>
  <c r="G114" i="75"/>
  <c r="F114" i="75"/>
  <c r="F116" i="75" s="1"/>
  <c r="E114" i="75"/>
  <c r="H111" i="75"/>
  <c r="H112" i="75" s="1"/>
  <c r="G111" i="75"/>
  <c r="G113" i="75" s="1"/>
  <c r="F111" i="75"/>
  <c r="F112" i="75" s="1"/>
  <c r="E111" i="75"/>
  <c r="E113" i="75" s="1"/>
  <c r="J110" i="75"/>
  <c r="H108" i="75"/>
  <c r="H109" i="75" s="1"/>
  <c r="G108" i="75"/>
  <c r="G109" i="75" s="1"/>
  <c r="F108" i="75"/>
  <c r="H107" i="75"/>
  <c r="G107" i="75"/>
  <c r="F107" i="75"/>
  <c r="H106" i="75"/>
  <c r="G106" i="75"/>
  <c r="F106" i="75"/>
  <c r="H105" i="75"/>
  <c r="G105" i="75"/>
  <c r="F105" i="75"/>
  <c r="H104" i="75"/>
  <c r="G104" i="75"/>
  <c r="F104" i="75"/>
  <c r="H103" i="75"/>
  <c r="G103" i="75"/>
  <c r="F103" i="75"/>
  <c r="J102" i="75"/>
  <c r="L102" i="75" s="1"/>
  <c r="H95" i="75"/>
  <c r="H99" i="75" s="1"/>
  <c r="G95" i="75"/>
  <c r="G99" i="75" s="1"/>
  <c r="F95" i="75"/>
  <c r="F99" i="75" s="1"/>
  <c r="H94" i="75"/>
  <c r="G94" i="75"/>
  <c r="F94" i="75"/>
  <c r="D93" i="75"/>
  <c r="H92" i="75"/>
  <c r="G92" i="75"/>
  <c r="F92" i="75"/>
  <c r="H91" i="75"/>
  <c r="G91" i="75"/>
  <c r="F91" i="75"/>
  <c r="J91" i="75" s="1"/>
  <c r="J90" i="75"/>
  <c r="L90" i="75" s="1"/>
  <c r="J89" i="75"/>
  <c r="H88" i="75"/>
  <c r="J88" i="75" s="1"/>
  <c r="J87" i="75"/>
  <c r="L87" i="75" s="1"/>
  <c r="G86" i="75"/>
  <c r="F86" i="75"/>
  <c r="J86" i="75" s="1"/>
  <c r="E86" i="75"/>
  <c r="J85" i="75"/>
  <c r="L85" i="75" s="1"/>
  <c r="H84" i="75"/>
  <c r="G84" i="75"/>
  <c r="F84" i="75"/>
  <c r="E84" i="75"/>
  <c r="J83" i="75"/>
  <c r="L83" i="75" s="1"/>
  <c r="H82" i="75"/>
  <c r="G82" i="75"/>
  <c r="F82" i="75"/>
  <c r="E82" i="75"/>
  <c r="J81" i="75"/>
  <c r="L81" i="75" s="1"/>
  <c r="H79" i="75"/>
  <c r="H80" i="75" s="1"/>
  <c r="G79" i="75"/>
  <c r="G80" i="75" s="1"/>
  <c r="F79" i="75"/>
  <c r="F80" i="75" s="1"/>
  <c r="E79" i="75"/>
  <c r="E80" i="75" s="1"/>
  <c r="H74" i="75"/>
  <c r="H76" i="75" s="1"/>
  <c r="G74" i="75"/>
  <c r="G78" i="75" s="1"/>
  <c r="F74" i="75"/>
  <c r="F78" i="75" s="1"/>
  <c r="E74" i="75"/>
  <c r="E78" i="75" s="1"/>
  <c r="J73" i="75"/>
  <c r="J79" i="75" s="1"/>
  <c r="L79" i="75" s="1"/>
  <c r="H72" i="75"/>
  <c r="G72" i="75"/>
  <c r="F72" i="75"/>
  <c r="E72" i="75"/>
  <c r="H71" i="75"/>
  <c r="G71" i="75"/>
  <c r="F71" i="75"/>
  <c r="E71" i="75"/>
  <c r="J70" i="75"/>
  <c r="L70" i="75" s="1"/>
  <c r="H69" i="75"/>
  <c r="G69" i="75"/>
  <c r="F69" i="75"/>
  <c r="E69" i="75"/>
  <c r="J69" i="75" s="1"/>
  <c r="J68" i="75"/>
  <c r="L68" i="75" s="1"/>
  <c r="H67" i="75"/>
  <c r="G67" i="75"/>
  <c r="F67" i="75"/>
  <c r="E67" i="75"/>
  <c r="I66" i="75"/>
  <c r="I67" i="75" s="1"/>
  <c r="G65" i="75"/>
  <c r="F65" i="75"/>
  <c r="J65" i="75" s="1"/>
  <c r="E65" i="75"/>
  <c r="G64" i="75"/>
  <c r="F64" i="75"/>
  <c r="E64" i="75"/>
  <c r="G63" i="75"/>
  <c r="F63" i="75"/>
  <c r="J63" i="75" s="1"/>
  <c r="E63" i="75"/>
  <c r="J62" i="75"/>
  <c r="L62" i="75" s="1"/>
  <c r="H61" i="75"/>
  <c r="G61" i="75"/>
  <c r="F61" i="75"/>
  <c r="E61" i="75"/>
  <c r="J60" i="75"/>
  <c r="L60" i="75" s="1"/>
  <c r="I59" i="75"/>
  <c r="H59" i="75"/>
  <c r="G59" i="75"/>
  <c r="F59" i="75"/>
  <c r="E59" i="75"/>
  <c r="J59" i="75" s="1"/>
  <c r="J58" i="75"/>
  <c r="L58" i="75" s="1"/>
  <c r="I57" i="75"/>
  <c r="G57" i="75"/>
  <c r="F57" i="75"/>
  <c r="E57" i="75"/>
  <c r="J56" i="75"/>
  <c r="L56" i="75" s="1"/>
  <c r="H55" i="75"/>
  <c r="G55" i="75"/>
  <c r="F55" i="75"/>
  <c r="E55" i="75"/>
  <c r="J54" i="75"/>
  <c r="L54" i="75" s="1"/>
  <c r="I53" i="75"/>
  <c r="H53" i="75"/>
  <c r="G53" i="75"/>
  <c r="F53" i="75"/>
  <c r="E53" i="75"/>
  <c r="J53" i="75" s="1"/>
  <c r="I50" i="75"/>
  <c r="I51" i="75" s="1"/>
  <c r="H50" i="75"/>
  <c r="H52" i="75" s="1"/>
  <c r="G50" i="75"/>
  <c r="G52" i="75" s="1"/>
  <c r="F50" i="75"/>
  <c r="F52" i="75" s="1"/>
  <c r="E50" i="75"/>
  <c r="I46" i="75"/>
  <c r="I49" i="75" s="1"/>
  <c r="H46" i="75"/>
  <c r="G46" i="75"/>
  <c r="G48" i="75" s="1"/>
  <c r="F46" i="75"/>
  <c r="E46" i="75"/>
  <c r="E49" i="75" s="1"/>
  <c r="I45" i="75"/>
  <c r="H45" i="75"/>
  <c r="G45" i="75"/>
  <c r="F45" i="75"/>
  <c r="J45" i="75" s="1"/>
  <c r="E45" i="75"/>
  <c r="D44" i="75"/>
  <c r="I44" i="75" s="1"/>
  <c r="I43" i="75"/>
  <c r="H43" i="75"/>
  <c r="G43" i="75"/>
  <c r="F43" i="75"/>
  <c r="E43" i="75"/>
  <c r="I42" i="75"/>
  <c r="H42" i="75"/>
  <c r="G42" i="75"/>
  <c r="F42" i="75"/>
  <c r="E42" i="75"/>
  <c r="J42" i="75" s="1"/>
  <c r="J41" i="75"/>
  <c r="L41" i="75" s="1"/>
  <c r="J40" i="75"/>
  <c r="I39" i="75"/>
  <c r="H39" i="75"/>
  <c r="G39" i="75"/>
  <c r="F39" i="75"/>
  <c r="E39" i="75"/>
  <c r="I38" i="75"/>
  <c r="H38" i="75"/>
  <c r="G38" i="75"/>
  <c r="F38" i="75"/>
  <c r="E38" i="75"/>
  <c r="J38" i="75" s="1"/>
  <c r="I37" i="75"/>
  <c r="H37" i="75"/>
  <c r="G37" i="75"/>
  <c r="F37" i="75"/>
  <c r="E37" i="75"/>
  <c r="I36" i="75"/>
  <c r="H36" i="75"/>
  <c r="G36" i="75"/>
  <c r="F36" i="75"/>
  <c r="E36" i="75"/>
  <c r="J36" i="75" s="1"/>
  <c r="I35" i="75"/>
  <c r="H35" i="75"/>
  <c r="G35" i="75"/>
  <c r="F35" i="75"/>
  <c r="E35" i="75"/>
  <c r="J34" i="75"/>
  <c r="L34" i="75" s="1"/>
  <c r="H26" i="75"/>
  <c r="G26" i="75"/>
  <c r="F26" i="75"/>
  <c r="E26" i="75"/>
  <c r="J26" i="75" s="1"/>
  <c r="D25" i="75"/>
  <c r="G25" i="75" s="1"/>
  <c r="H24" i="75"/>
  <c r="G24" i="75"/>
  <c r="F24" i="75"/>
  <c r="E24" i="75"/>
  <c r="H23" i="75"/>
  <c r="G23" i="75"/>
  <c r="F23" i="75"/>
  <c r="E23" i="75"/>
  <c r="J22" i="75"/>
  <c r="L22" i="75" s="1"/>
  <c r="H21" i="75"/>
  <c r="G21" i="75"/>
  <c r="F21" i="75"/>
  <c r="E21" i="75"/>
  <c r="J21" i="75" s="1"/>
  <c r="D20" i="75"/>
  <c r="G20" i="75" s="1"/>
  <c r="H19" i="75"/>
  <c r="G19" i="75"/>
  <c r="F19" i="75"/>
  <c r="E19" i="75"/>
  <c r="H18" i="75"/>
  <c r="G18" i="75"/>
  <c r="F18" i="75"/>
  <c r="E18" i="75"/>
  <c r="J17" i="75"/>
  <c r="L17" i="75" s="1"/>
  <c r="I16" i="75"/>
  <c r="H16" i="75"/>
  <c r="G16" i="75"/>
  <c r="F16" i="75"/>
  <c r="J16" i="75" s="1"/>
  <c r="E16" i="75"/>
  <c r="D15" i="75"/>
  <c r="I15" i="75" s="1"/>
  <c r="I14" i="75"/>
  <c r="H14" i="75"/>
  <c r="G14" i="75"/>
  <c r="F14" i="75"/>
  <c r="E14" i="75"/>
  <c r="I13" i="75"/>
  <c r="H13" i="75"/>
  <c r="G13" i="75"/>
  <c r="F13" i="75"/>
  <c r="E13" i="75"/>
  <c r="J13" i="75" s="1"/>
  <c r="J12" i="75"/>
  <c r="L12" i="75" s="1"/>
  <c r="L126" i="75" s="1"/>
  <c r="L127" i="75" s="1"/>
  <c r="L128" i="75" s="1"/>
  <c r="I11" i="75"/>
  <c r="I31" i="75" s="1"/>
  <c r="H11" i="75"/>
  <c r="H31" i="75" s="1"/>
  <c r="G11" i="75"/>
  <c r="G31" i="75" s="1"/>
  <c r="F11" i="75"/>
  <c r="F31" i="75" s="1"/>
  <c r="E11" i="75"/>
  <c r="E31" i="75" s="1"/>
  <c r="J67" i="75" l="1"/>
  <c r="J104" i="75"/>
  <c r="J106" i="75"/>
  <c r="J108" i="75"/>
  <c r="L108" i="75" s="1"/>
  <c r="G112" i="75"/>
  <c r="J120" i="75"/>
  <c r="J122" i="75"/>
  <c r="E48" i="75"/>
  <c r="G49" i="75"/>
  <c r="E75" i="75"/>
  <c r="G77" i="75"/>
  <c r="J80" i="75"/>
  <c r="J82" i="75"/>
  <c r="J92" i="75"/>
  <c r="H115" i="75"/>
  <c r="H117" i="75"/>
  <c r="H118" i="75" s="1"/>
  <c r="J124" i="75"/>
  <c r="J14" i="75"/>
  <c r="J18" i="75"/>
  <c r="J19" i="75"/>
  <c r="J23" i="75"/>
  <c r="J24" i="75"/>
  <c r="J35" i="75"/>
  <c r="J37" i="75"/>
  <c r="J39" i="75"/>
  <c r="J43" i="75"/>
  <c r="G47" i="75"/>
  <c r="I48" i="75"/>
  <c r="J50" i="75"/>
  <c r="L50" i="75" s="1"/>
  <c r="J64" i="75"/>
  <c r="J66" i="75"/>
  <c r="L66" i="75" s="1"/>
  <c r="J71" i="75"/>
  <c r="G75" i="75"/>
  <c r="E77" i="75"/>
  <c r="J94" i="75"/>
  <c r="J103" i="75"/>
  <c r="J107" i="75"/>
  <c r="F109" i="75"/>
  <c r="E112" i="75"/>
  <c r="J112" i="75" s="1"/>
  <c r="F115" i="75"/>
  <c r="F117" i="75"/>
  <c r="F118" i="75" s="1"/>
  <c r="J121" i="75"/>
  <c r="J123" i="75"/>
  <c r="F33" i="75"/>
  <c r="F32" i="75"/>
  <c r="H33" i="75"/>
  <c r="H32" i="75"/>
  <c r="E33" i="75"/>
  <c r="E32" i="75"/>
  <c r="J32" i="75" s="1"/>
  <c r="J31" i="75"/>
  <c r="L31" i="75" s="1"/>
  <c r="G33" i="75"/>
  <c r="G32" i="75"/>
  <c r="I33" i="75"/>
  <c r="I32" i="75"/>
  <c r="G101" i="75"/>
  <c r="G100" i="75"/>
  <c r="J99" i="75"/>
  <c r="L99" i="75" s="1"/>
  <c r="J11" i="75"/>
  <c r="F15" i="75"/>
  <c r="H15" i="75"/>
  <c r="F20" i="75"/>
  <c r="H20" i="75"/>
  <c r="F25" i="75"/>
  <c r="H25" i="75"/>
  <c r="F27" i="75"/>
  <c r="H27" i="75"/>
  <c r="F44" i="75"/>
  <c r="H44" i="75"/>
  <c r="F49" i="75"/>
  <c r="F48" i="75"/>
  <c r="F47" i="75"/>
  <c r="H49" i="75"/>
  <c r="H48" i="75"/>
  <c r="J48" i="75" s="1"/>
  <c r="H47" i="75"/>
  <c r="J46" i="75"/>
  <c r="L46" i="75" s="1"/>
  <c r="G51" i="75"/>
  <c r="E52" i="75"/>
  <c r="I52" i="75"/>
  <c r="H93" i="75"/>
  <c r="F93" i="75"/>
  <c r="J95" i="75"/>
  <c r="L95" i="75" s="1"/>
  <c r="J105" i="75"/>
  <c r="J109" i="75"/>
  <c r="F113" i="75"/>
  <c r="E117" i="75"/>
  <c r="E115" i="75"/>
  <c r="G117" i="75"/>
  <c r="G118" i="75" s="1"/>
  <c r="G115" i="75"/>
  <c r="J114" i="75"/>
  <c r="L114" i="75" s="1"/>
  <c r="G116" i="75"/>
  <c r="E15" i="75"/>
  <c r="G15" i="75"/>
  <c r="E20" i="75"/>
  <c r="E25" i="75"/>
  <c r="E27" i="75"/>
  <c r="G27" i="75"/>
  <c r="I27" i="75"/>
  <c r="E44" i="75"/>
  <c r="G44" i="75"/>
  <c r="E47" i="75"/>
  <c r="I47" i="75"/>
  <c r="E51" i="75"/>
  <c r="J55" i="75"/>
  <c r="H57" i="75"/>
  <c r="J57" i="75" s="1"/>
  <c r="J61" i="75"/>
  <c r="J72" i="75"/>
  <c r="F77" i="75"/>
  <c r="F75" i="75"/>
  <c r="H77" i="75"/>
  <c r="H75" i="75"/>
  <c r="F76" i="75"/>
  <c r="H78" i="75"/>
  <c r="J78" i="75" s="1"/>
  <c r="J84" i="75"/>
  <c r="G93" i="75"/>
  <c r="F101" i="75"/>
  <c r="F100" i="75"/>
  <c r="H101" i="75"/>
  <c r="H100" i="75"/>
  <c r="G96" i="75"/>
  <c r="G97" i="75"/>
  <c r="G98" i="75"/>
  <c r="H113" i="75"/>
  <c r="J113" i="75" s="1"/>
  <c r="E116" i="75"/>
  <c r="J116" i="75" s="1"/>
  <c r="F51" i="75"/>
  <c r="H51" i="75"/>
  <c r="J74" i="75"/>
  <c r="L74" i="75" s="1"/>
  <c r="E76" i="75"/>
  <c r="G76" i="75"/>
  <c r="F96" i="75"/>
  <c r="H96" i="75"/>
  <c r="F97" i="75"/>
  <c r="H97" i="75"/>
  <c r="F98" i="75"/>
  <c r="H98" i="75"/>
  <c r="J111" i="75"/>
  <c r="L111" i="75" s="1"/>
  <c r="I133" i="68"/>
  <c r="I132" i="68"/>
  <c r="I131" i="68"/>
  <c r="I130" i="68"/>
  <c r="I129" i="68"/>
  <c r="I128" i="68"/>
  <c r="H133" i="68"/>
  <c r="H132" i="68"/>
  <c r="H131" i="68"/>
  <c r="H130" i="68"/>
  <c r="H129" i="68"/>
  <c r="H128" i="68"/>
  <c r="G133" i="68"/>
  <c r="G132" i="68"/>
  <c r="G131" i="68"/>
  <c r="G130" i="68"/>
  <c r="G129" i="68"/>
  <c r="G128" i="68"/>
  <c r="F133" i="68"/>
  <c r="F132" i="68"/>
  <c r="F131" i="68"/>
  <c r="F130" i="68"/>
  <c r="F129" i="68"/>
  <c r="F128" i="68"/>
  <c r="E133" i="68"/>
  <c r="J133" i="68" s="1"/>
  <c r="J46" i="70" s="1"/>
  <c r="E132" i="68"/>
  <c r="J132" i="68" s="1"/>
  <c r="J45" i="70" s="1"/>
  <c r="E131" i="68"/>
  <c r="J131" i="68" s="1"/>
  <c r="J44" i="70" s="1"/>
  <c r="E130" i="68"/>
  <c r="J130" i="68" s="1"/>
  <c r="J43" i="70" s="1"/>
  <c r="E129" i="68"/>
  <c r="J129" i="68" s="1"/>
  <c r="J42" i="70" s="1"/>
  <c r="E128" i="68"/>
  <c r="J128" i="68" s="1"/>
  <c r="J41" i="70" s="1"/>
  <c r="J127" i="68"/>
  <c r="L993" i="71"/>
  <c r="J994" i="71"/>
  <c r="J77" i="75" l="1"/>
  <c r="J98" i="75"/>
  <c r="J97" i="75"/>
  <c r="J96" i="75"/>
  <c r="J76" i="75"/>
  <c r="J75" i="75"/>
  <c r="J47" i="75"/>
  <c r="J44" i="75"/>
  <c r="J25" i="75"/>
  <c r="J52" i="75"/>
  <c r="J49" i="75"/>
  <c r="J100" i="75"/>
  <c r="J51" i="75"/>
  <c r="G30" i="75"/>
  <c r="G29" i="75"/>
  <c r="G28" i="75"/>
  <c r="J115" i="75"/>
  <c r="J93" i="75"/>
  <c r="H30" i="75"/>
  <c r="H29" i="75"/>
  <c r="H28" i="75"/>
  <c r="J101" i="75"/>
  <c r="I30" i="75"/>
  <c r="I29" i="75"/>
  <c r="I28" i="75"/>
  <c r="E30" i="75"/>
  <c r="E29" i="75"/>
  <c r="E28" i="75"/>
  <c r="J27" i="75"/>
  <c r="L27" i="75" s="1"/>
  <c r="J20" i="75"/>
  <c r="J15" i="75"/>
  <c r="J117" i="75"/>
  <c r="L117" i="75" s="1"/>
  <c r="E118" i="75"/>
  <c r="J118" i="75" s="1"/>
  <c r="F30" i="75"/>
  <c r="F29" i="75"/>
  <c r="F28" i="75"/>
  <c r="J33" i="75"/>
  <c r="H994" i="71"/>
  <c r="F997" i="71"/>
  <c r="J29" i="75" l="1"/>
  <c r="J28" i="75"/>
  <c r="J30" i="75"/>
  <c r="H122" i="68"/>
  <c r="H125" i="68" s="1"/>
  <c r="H126" i="68" s="1"/>
  <c r="G122" i="68"/>
  <c r="G124" i="68" s="1"/>
  <c r="F122" i="68"/>
  <c r="F125" i="68" s="1"/>
  <c r="F126" i="68" s="1"/>
  <c r="E122" i="68"/>
  <c r="E124" i="68" s="1"/>
  <c r="H119" i="68"/>
  <c r="H121" i="68" s="1"/>
  <c r="G119" i="68"/>
  <c r="G121" i="68" s="1"/>
  <c r="F119" i="68"/>
  <c r="F121" i="68" s="1"/>
  <c r="E119" i="68"/>
  <c r="E121" i="68" s="1"/>
  <c r="J118" i="68"/>
  <c r="J872" i="73"/>
  <c r="I872" i="73"/>
  <c r="F872" i="73"/>
  <c r="H116" i="68"/>
  <c r="H117" i="68" s="1"/>
  <c r="G116" i="68"/>
  <c r="G117" i="68" s="1"/>
  <c r="F116" i="68"/>
  <c r="F117" i="68" s="1"/>
  <c r="H103" i="68"/>
  <c r="H107" i="68" s="1"/>
  <c r="G103" i="68"/>
  <c r="G106" i="68" s="1"/>
  <c r="F103" i="68"/>
  <c r="F107" i="68" s="1"/>
  <c r="H115" i="68"/>
  <c r="H114" i="68"/>
  <c r="H113" i="68"/>
  <c r="H112" i="68"/>
  <c r="H111" i="68"/>
  <c r="G115" i="68"/>
  <c r="G114" i="68"/>
  <c r="G113" i="68"/>
  <c r="G112" i="68"/>
  <c r="G111" i="68"/>
  <c r="F115" i="68"/>
  <c r="F114" i="68"/>
  <c r="F113" i="68"/>
  <c r="F112" i="68"/>
  <c r="F111" i="68"/>
  <c r="J110" i="68"/>
  <c r="H102" i="68"/>
  <c r="G102" i="68"/>
  <c r="F102" i="68"/>
  <c r="D101" i="68"/>
  <c r="G101" i="68" s="1"/>
  <c r="J97" i="68"/>
  <c r="AD869" i="73"/>
  <c r="AD868" i="73"/>
  <c r="Z869" i="73"/>
  <c r="Z868" i="73"/>
  <c r="Z867" i="73"/>
  <c r="P869" i="73"/>
  <c r="O869" i="73"/>
  <c r="P868" i="73"/>
  <c r="O868" i="73"/>
  <c r="T869" i="73"/>
  <c r="T868" i="73"/>
  <c r="S869" i="73"/>
  <c r="S868" i="73"/>
  <c r="T867" i="73"/>
  <c r="S867" i="73"/>
  <c r="M869" i="73"/>
  <c r="M868" i="73"/>
  <c r="J867" i="73"/>
  <c r="I867" i="73"/>
  <c r="J114" i="68" l="1"/>
  <c r="F120" i="68"/>
  <c r="E123" i="68"/>
  <c r="E125" i="68"/>
  <c r="E126" i="68" s="1"/>
  <c r="H120" i="68"/>
  <c r="G123" i="68"/>
  <c r="G125" i="68"/>
  <c r="G126" i="68" s="1"/>
  <c r="J117" i="68"/>
  <c r="J121" i="68"/>
  <c r="J126" i="68"/>
  <c r="J116" i="68"/>
  <c r="E120" i="68"/>
  <c r="J120" i="68" s="1"/>
  <c r="G120" i="68"/>
  <c r="J119" i="68"/>
  <c r="F123" i="68"/>
  <c r="H123" i="68"/>
  <c r="J111" i="68"/>
  <c r="J113" i="68"/>
  <c r="J115" i="68"/>
  <c r="J112" i="68"/>
  <c r="J122" i="68"/>
  <c r="F124" i="68"/>
  <c r="H124" i="68"/>
  <c r="G105" i="68"/>
  <c r="G99" i="68"/>
  <c r="G107" i="68"/>
  <c r="G108" i="68" s="1"/>
  <c r="J102" i="68"/>
  <c r="F108" i="68"/>
  <c r="F109" i="68"/>
  <c r="J107" i="68"/>
  <c r="H108" i="68"/>
  <c r="H109" i="68"/>
  <c r="F99" i="68"/>
  <c r="F101" i="68"/>
  <c r="H99" i="68"/>
  <c r="H101" i="68"/>
  <c r="F104" i="68"/>
  <c r="F106" i="68"/>
  <c r="H104" i="68"/>
  <c r="H106" i="68"/>
  <c r="J98" i="68"/>
  <c r="F100" i="68"/>
  <c r="G100" i="68"/>
  <c r="H100" i="68"/>
  <c r="J103" i="68"/>
  <c r="F105" i="68"/>
  <c r="G104" i="68"/>
  <c r="H105" i="68"/>
  <c r="G94" i="68"/>
  <c r="G92" i="68"/>
  <c r="G90" i="68"/>
  <c r="H96" i="68"/>
  <c r="J96" i="68" s="1"/>
  <c r="F94" i="68"/>
  <c r="E94" i="68"/>
  <c r="H92" i="68"/>
  <c r="F92" i="68"/>
  <c r="E92" i="68"/>
  <c r="J91" i="68"/>
  <c r="J93" i="68"/>
  <c r="J95" i="68"/>
  <c r="H90" i="68"/>
  <c r="F90" i="68"/>
  <c r="E90" i="68"/>
  <c r="J89" i="68"/>
  <c r="H87" i="68"/>
  <c r="H88" i="68" s="1"/>
  <c r="G87" i="68"/>
  <c r="G88" i="68" s="1"/>
  <c r="F87" i="68"/>
  <c r="F88" i="68" s="1"/>
  <c r="E87" i="68"/>
  <c r="E88" i="68" s="1"/>
  <c r="H82" i="68"/>
  <c r="H85" i="68" s="1"/>
  <c r="G82" i="68"/>
  <c r="G86" i="68" s="1"/>
  <c r="F82" i="68"/>
  <c r="F85" i="68" s="1"/>
  <c r="E82" i="68"/>
  <c r="E85" i="68" s="1"/>
  <c r="J81" i="68"/>
  <c r="J87" i="68" s="1"/>
  <c r="AA986" i="71"/>
  <c r="J986" i="71"/>
  <c r="Z985" i="71"/>
  <c r="J985" i="71"/>
  <c r="Y984" i="71"/>
  <c r="J984" i="71"/>
  <c r="AB864" i="73"/>
  <c r="J864" i="73"/>
  <c r="Z863" i="73"/>
  <c r="J863" i="73"/>
  <c r="Y862" i="73"/>
  <c r="J862" i="73"/>
  <c r="AB980" i="71"/>
  <c r="J980" i="71"/>
  <c r="Z979" i="71"/>
  <c r="J979" i="71"/>
  <c r="J978" i="71"/>
  <c r="Y978" i="71" s="1"/>
  <c r="F84" i="68" l="1"/>
  <c r="J90" i="68"/>
  <c r="J124" i="68"/>
  <c r="H84" i="68"/>
  <c r="J125" i="68"/>
  <c r="J123" i="68"/>
  <c r="F86" i="68"/>
  <c r="H86" i="68"/>
  <c r="G109" i="68"/>
  <c r="J82" i="68"/>
  <c r="E84" i="68"/>
  <c r="E86" i="68"/>
  <c r="G84" i="68"/>
  <c r="E83" i="68"/>
  <c r="F83" i="68"/>
  <c r="G83" i="68"/>
  <c r="G85" i="68"/>
  <c r="J85" i="68" s="1"/>
  <c r="H83" i="68"/>
  <c r="J106" i="68"/>
  <c r="J101" i="68"/>
  <c r="J108" i="68"/>
  <c r="J88" i="68"/>
  <c r="J105" i="68"/>
  <c r="J100" i="68"/>
  <c r="J104" i="68"/>
  <c r="J99" i="68"/>
  <c r="J109" i="68"/>
  <c r="J94" i="68"/>
  <c r="J92" i="68"/>
  <c r="H80" i="68"/>
  <c r="H79" i="68"/>
  <c r="G80" i="68"/>
  <c r="G79" i="68"/>
  <c r="F80" i="68"/>
  <c r="F79" i="68"/>
  <c r="E80" i="68"/>
  <c r="J80" i="68" s="1"/>
  <c r="E79" i="68"/>
  <c r="J78" i="68"/>
  <c r="J40" i="70" l="1"/>
  <c r="J79" i="68"/>
  <c r="J39" i="70" s="1"/>
  <c r="J86" i="68"/>
  <c r="J83" i="68"/>
  <c r="J84" i="68"/>
  <c r="H77" i="68"/>
  <c r="G77" i="68"/>
  <c r="F77" i="68"/>
  <c r="E77" i="68"/>
  <c r="AG708" i="73"/>
  <c r="AG187" i="73"/>
  <c r="AG169" i="73"/>
  <c r="AG303" i="71"/>
  <c r="I74" i="68"/>
  <c r="J74" i="68" s="1"/>
  <c r="AH847" i="73"/>
  <c r="H75" i="68"/>
  <c r="G75" i="68"/>
  <c r="F75" i="68"/>
  <c r="E75" i="68"/>
  <c r="AH277" i="73"/>
  <c r="AH232" i="71"/>
  <c r="AH230" i="71"/>
  <c r="AH222" i="71"/>
  <c r="AH220" i="71"/>
  <c r="AH210" i="71"/>
  <c r="AH208" i="71"/>
  <c r="AH195" i="71"/>
  <c r="AH193" i="71"/>
  <c r="AH173" i="71"/>
  <c r="AH160" i="71"/>
  <c r="AH155" i="71"/>
  <c r="AH143" i="71"/>
  <c r="AH138" i="71"/>
  <c r="AH267" i="71"/>
  <c r="AH264" i="71"/>
  <c r="AH261" i="71"/>
  <c r="AH258" i="71"/>
  <c r="AH255" i="71"/>
  <c r="AH252" i="71"/>
  <c r="AH248" i="71"/>
  <c r="AH245" i="71"/>
  <c r="AG212" i="71"/>
  <c r="J76" i="68"/>
  <c r="G73" i="68"/>
  <c r="G72" i="68"/>
  <c r="G71" i="68"/>
  <c r="F73" i="68"/>
  <c r="F72" i="68"/>
  <c r="F71" i="68"/>
  <c r="E73" i="68"/>
  <c r="J73" i="68" s="1"/>
  <c r="J37" i="70" s="1"/>
  <c r="E72" i="68"/>
  <c r="E71" i="68"/>
  <c r="J70" i="68"/>
  <c r="I61" i="68"/>
  <c r="H61" i="68"/>
  <c r="G61" i="68"/>
  <c r="F61" i="68"/>
  <c r="E61" i="68"/>
  <c r="H63" i="68"/>
  <c r="I67" i="68"/>
  <c r="I65" i="68"/>
  <c r="G69" i="68"/>
  <c r="G65" i="68"/>
  <c r="G63" i="68"/>
  <c r="Q32" i="74"/>
  <c r="R32" i="74"/>
  <c r="X861" i="74"/>
  <c r="J853" i="74"/>
  <c r="I853" i="74"/>
  <c r="Q851" i="74"/>
  <c r="R851" i="74" s="1"/>
  <c r="D851" i="74"/>
  <c r="AA851" i="74" s="1"/>
  <c r="I849" i="74"/>
  <c r="J849" i="74" s="1"/>
  <c r="P848" i="74"/>
  <c r="AD848" i="74" s="1"/>
  <c r="O848" i="74"/>
  <c r="M848" i="74"/>
  <c r="Z848" i="74" s="1"/>
  <c r="P847" i="74"/>
  <c r="AD847" i="74" s="1"/>
  <c r="O847" i="74"/>
  <c r="M847" i="74"/>
  <c r="Z847" i="74" s="1"/>
  <c r="I846" i="74"/>
  <c r="J846" i="74" s="1"/>
  <c r="J840" i="74"/>
  <c r="AB840" i="74" s="1"/>
  <c r="I840" i="74"/>
  <c r="I839" i="74"/>
  <c r="J839" i="74" s="1"/>
  <c r="J838" i="74"/>
  <c r="AB838" i="74" s="1"/>
  <c r="I838" i="74"/>
  <c r="I837" i="74"/>
  <c r="J837" i="74" s="1"/>
  <c r="J836" i="74"/>
  <c r="AB836" i="74" s="1"/>
  <c r="I836" i="74"/>
  <c r="I835" i="74"/>
  <c r="J835" i="74" s="1"/>
  <c r="J834" i="74"/>
  <c r="AB834" i="74" s="1"/>
  <c r="I834" i="74"/>
  <c r="I833" i="74"/>
  <c r="J833" i="74" s="1"/>
  <c r="AB832" i="74"/>
  <c r="U832" i="74"/>
  <c r="V832" i="74" s="1"/>
  <c r="O832" i="74"/>
  <c r="P832" i="74" s="1"/>
  <c r="AF832" i="74" s="1"/>
  <c r="M832" i="74"/>
  <c r="I831" i="74"/>
  <c r="J831" i="74" s="1"/>
  <c r="J830" i="74"/>
  <c r="AB830" i="74" s="1"/>
  <c r="I830" i="74"/>
  <c r="I829" i="74"/>
  <c r="J829" i="74" s="1"/>
  <c r="J828" i="74"/>
  <c r="AB828" i="74" s="1"/>
  <c r="I828" i="74"/>
  <c r="U827" i="74"/>
  <c r="V827" i="74" s="1"/>
  <c r="I827" i="74"/>
  <c r="J827" i="74" s="1"/>
  <c r="AB827" i="74" s="1"/>
  <c r="J826" i="74"/>
  <c r="I826" i="74"/>
  <c r="AF825" i="74"/>
  <c r="P823" i="74"/>
  <c r="AC823" i="74" s="1"/>
  <c r="O823" i="74"/>
  <c r="M823" i="74"/>
  <c r="Y822" i="74"/>
  <c r="Q822" i="74"/>
  <c r="R822" i="74" s="1"/>
  <c r="O822" i="74"/>
  <c r="P822" i="74" s="1"/>
  <c r="AC822" i="74" s="1"/>
  <c r="M822" i="74"/>
  <c r="P821" i="74"/>
  <c r="AC821" i="74" s="1"/>
  <c r="O821" i="74"/>
  <c r="M821" i="74"/>
  <c r="I820" i="74"/>
  <c r="F820" i="74"/>
  <c r="J820" i="74" s="1"/>
  <c r="J818" i="74"/>
  <c r="I818" i="74"/>
  <c r="I816" i="74"/>
  <c r="J816" i="74" s="1"/>
  <c r="Y816" i="74" s="1"/>
  <c r="J813" i="74"/>
  <c r="I813" i="74"/>
  <c r="P810" i="74"/>
  <c r="AC810" i="74" s="1"/>
  <c r="O810" i="74"/>
  <c r="M810" i="74"/>
  <c r="J809" i="74"/>
  <c r="I809" i="74"/>
  <c r="Q807" i="74"/>
  <c r="R807" i="74" s="1"/>
  <c r="I807" i="74"/>
  <c r="J807" i="74" s="1"/>
  <c r="Y807" i="74" s="1"/>
  <c r="Y805" i="74"/>
  <c r="S805" i="74"/>
  <c r="T805" i="74" s="1"/>
  <c r="O805" i="74"/>
  <c r="P805" i="74" s="1"/>
  <c r="AC805" i="74" s="1"/>
  <c r="M805" i="74"/>
  <c r="I804" i="74"/>
  <c r="J804" i="74" s="1"/>
  <c r="Y804" i="74" s="1"/>
  <c r="P802" i="74"/>
  <c r="AC802" i="74" s="1"/>
  <c r="O802" i="74"/>
  <c r="M802" i="74"/>
  <c r="Y802" i="74" s="1"/>
  <c r="J801" i="74"/>
  <c r="Y801" i="74" s="1"/>
  <c r="I801" i="74"/>
  <c r="I799" i="74"/>
  <c r="J799" i="74" s="1"/>
  <c r="AH797" i="74"/>
  <c r="P797" i="74"/>
  <c r="AC797" i="74" s="1"/>
  <c r="O797" i="74"/>
  <c r="M797" i="74"/>
  <c r="Y797" i="74" s="1"/>
  <c r="Y796" i="74"/>
  <c r="Q796" i="74"/>
  <c r="R796" i="74" s="1"/>
  <c r="O796" i="74"/>
  <c r="P796" i="74" s="1"/>
  <c r="AC796" i="74" s="1"/>
  <c r="M796" i="74"/>
  <c r="P795" i="74"/>
  <c r="AC795" i="74" s="1"/>
  <c r="O795" i="74"/>
  <c r="M795" i="74"/>
  <c r="Y795" i="74" s="1"/>
  <c r="J794" i="74"/>
  <c r="Y794" i="74" s="1"/>
  <c r="I794" i="74"/>
  <c r="I793" i="74"/>
  <c r="J793" i="74" s="1"/>
  <c r="J792" i="74"/>
  <c r="Y792" i="74" s="1"/>
  <c r="I792" i="74"/>
  <c r="Y790" i="74"/>
  <c r="S790" i="74"/>
  <c r="T790" i="74" s="1"/>
  <c r="O790" i="74"/>
  <c r="P790" i="74" s="1"/>
  <c r="M790" i="74"/>
  <c r="I789" i="74"/>
  <c r="J789" i="74" s="1"/>
  <c r="J788" i="74"/>
  <c r="Y788" i="74" s="1"/>
  <c r="I788" i="74"/>
  <c r="AH787" i="74"/>
  <c r="AG787" i="74"/>
  <c r="AF787" i="74"/>
  <c r="AE787" i="74"/>
  <c r="AD787" i="74"/>
  <c r="AB787" i="74"/>
  <c r="AA787" i="74"/>
  <c r="Z787" i="74"/>
  <c r="V787" i="74"/>
  <c r="U787" i="74"/>
  <c r="P785" i="74"/>
  <c r="AC785" i="74" s="1"/>
  <c r="O785" i="74"/>
  <c r="M785" i="74"/>
  <c r="S785" i="74" s="1"/>
  <c r="S784" i="74"/>
  <c r="Y784" i="74" s="1"/>
  <c r="O784" i="74"/>
  <c r="P784" i="74" s="1"/>
  <c r="AC784" i="74" s="1"/>
  <c r="M784" i="74"/>
  <c r="I783" i="74"/>
  <c r="J783" i="74" s="1"/>
  <c r="S783" i="74" s="1"/>
  <c r="J782" i="74"/>
  <c r="Y782" i="74" s="1"/>
  <c r="I782" i="74"/>
  <c r="AG781" i="74"/>
  <c r="J781" i="74"/>
  <c r="AA781" i="74" s="1"/>
  <c r="I781" i="74"/>
  <c r="AG780" i="74"/>
  <c r="J780" i="74"/>
  <c r="Y780" i="74" s="1"/>
  <c r="I780" i="74"/>
  <c r="I778" i="74"/>
  <c r="J778" i="74" s="1"/>
  <c r="L776" i="74"/>
  <c r="O776" i="74" s="1"/>
  <c r="P776" i="74" s="1"/>
  <c r="AC776" i="74" s="1"/>
  <c r="L775" i="74"/>
  <c r="O775" i="74" s="1"/>
  <c r="P775" i="74" s="1"/>
  <c r="AC775" i="74" s="1"/>
  <c r="K775" i="74"/>
  <c r="M775" i="74" s="1"/>
  <c r="I774" i="74"/>
  <c r="J774" i="74" s="1"/>
  <c r="AG773" i="74"/>
  <c r="I773" i="74"/>
  <c r="J773" i="74" s="1"/>
  <c r="J771" i="74"/>
  <c r="Y771" i="74" s="1"/>
  <c r="I771" i="74"/>
  <c r="I770" i="74"/>
  <c r="J770" i="74" s="1"/>
  <c r="Y770" i="74" s="1"/>
  <c r="AH769" i="74"/>
  <c r="P769" i="74"/>
  <c r="AE769" i="74" s="1"/>
  <c r="O769" i="74"/>
  <c r="M769" i="74"/>
  <c r="AA769" i="74" s="1"/>
  <c r="J768" i="74"/>
  <c r="AA768" i="74" s="1"/>
  <c r="I768" i="74"/>
  <c r="I767" i="74"/>
  <c r="J767" i="74" s="1"/>
  <c r="Y767" i="74" s="1"/>
  <c r="J766" i="74"/>
  <c r="Y766" i="74" s="1"/>
  <c r="I766" i="74"/>
  <c r="M765" i="74"/>
  <c r="S765" i="74" s="1"/>
  <c r="T765" i="74" s="1"/>
  <c r="I764" i="74"/>
  <c r="J764" i="74" s="1"/>
  <c r="S764" i="74" s="1"/>
  <c r="T764" i="74" s="1"/>
  <c r="Y762" i="74"/>
  <c r="S762" i="74"/>
  <c r="T762" i="74" s="1"/>
  <c r="O762" i="74"/>
  <c r="P762" i="74" s="1"/>
  <c r="AC762" i="74" s="1"/>
  <c r="M762" i="74"/>
  <c r="M761" i="74"/>
  <c r="L761" i="74"/>
  <c r="O761" i="74" s="1"/>
  <c r="P761" i="74" s="1"/>
  <c r="AC761" i="74" s="1"/>
  <c r="P760" i="74"/>
  <c r="AC760" i="74" s="1"/>
  <c r="L760" i="74"/>
  <c r="K760" i="74"/>
  <c r="O760" i="74" s="1"/>
  <c r="J759" i="74"/>
  <c r="I759" i="74"/>
  <c r="AG758" i="74"/>
  <c r="J758" i="74"/>
  <c r="I758" i="74"/>
  <c r="I756" i="74"/>
  <c r="J756" i="74" s="1"/>
  <c r="Y756" i="74" s="1"/>
  <c r="J755" i="74"/>
  <c r="Y755" i="74" s="1"/>
  <c r="I755" i="74"/>
  <c r="AH754" i="74"/>
  <c r="AA754" i="74"/>
  <c r="O754" i="74"/>
  <c r="P754" i="74" s="1"/>
  <c r="AE754" i="74" s="1"/>
  <c r="M754" i="74"/>
  <c r="I753" i="74"/>
  <c r="J753" i="74" s="1"/>
  <c r="AA753" i="74" s="1"/>
  <c r="J752" i="74"/>
  <c r="Y752" i="74" s="1"/>
  <c r="I752" i="74"/>
  <c r="I751" i="74"/>
  <c r="J751" i="74" s="1"/>
  <c r="Y751" i="74" s="1"/>
  <c r="S750" i="74"/>
  <c r="T750" i="74" s="1"/>
  <c r="M750" i="74"/>
  <c r="J749" i="74"/>
  <c r="S749" i="74" s="1"/>
  <c r="T749" i="74" s="1"/>
  <c r="I749" i="74"/>
  <c r="M747" i="74"/>
  <c r="L747" i="74"/>
  <c r="O747" i="74" s="1"/>
  <c r="P747" i="74" s="1"/>
  <c r="AC747" i="74" s="1"/>
  <c r="L746" i="74"/>
  <c r="K746" i="74"/>
  <c r="O746" i="74" s="1"/>
  <c r="P746" i="74" s="1"/>
  <c r="AC746" i="74" s="1"/>
  <c r="J745" i="74"/>
  <c r="I745" i="74"/>
  <c r="AG744" i="74"/>
  <c r="J744" i="74"/>
  <c r="I744" i="74"/>
  <c r="I742" i="74"/>
  <c r="J742" i="74" s="1"/>
  <c r="Y742" i="74" s="1"/>
  <c r="J740" i="74"/>
  <c r="Y740" i="74" s="1"/>
  <c r="I740" i="74"/>
  <c r="I739" i="74"/>
  <c r="J739" i="74" s="1"/>
  <c r="Y739" i="74" s="1"/>
  <c r="AH738" i="74"/>
  <c r="AE738" i="74"/>
  <c r="P738" i="74"/>
  <c r="O738" i="74"/>
  <c r="M738" i="74"/>
  <c r="AA738" i="74" s="1"/>
  <c r="J737" i="74"/>
  <c r="AA737" i="74" s="1"/>
  <c r="I737" i="74"/>
  <c r="Y736" i="74"/>
  <c r="I736" i="74"/>
  <c r="J736" i="74" s="1"/>
  <c r="J735" i="74"/>
  <c r="Y735" i="74" s="1"/>
  <c r="I735" i="74"/>
  <c r="T734" i="74"/>
  <c r="P734" i="74"/>
  <c r="O734" i="74"/>
  <c r="M734" i="74"/>
  <c r="S734" i="74" s="1"/>
  <c r="S733" i="74"/>
  <c r="T733" i="74" s="1"/>
  <c r="I733" i="74"/>
  <c r="J733" i="74" s="1"/>
  <c r="J731" i="74"/>
  <c r="Y731" i="74" s="1"/>
  <c r="I731" i="74"/>
  <c r="AH730" i="74"/>
  <c r="AA730" i="74"/>
  <c r="O730" i="74"/>
  <c r="P730" i="74" s="1"/>
  <c r="AE730" i="74" s="1"/>
  <c r="M730" i="74"/>
  <c r="AH729" i="74"/>
  <c r="AA729" i="74"/>
  <c r="O729" i="74"/>
  <c r="P729" i="74" s="1"/>
  <c r="AE729" i="74" s="1"/>
  <c r="M729" i="74"/>
  <c r="AA728" i="74"/>
  <c r="I728" i="74"/>
  <c r="J728" i="74" s="1"/>
  <c r="J727" i="74"/>
  <c r="Y727" i="74" s="1"/>
  <c r="I727" i="74"/>
  <c r="Y726" i="74"/>
  <c r="I726" i="74"/>
  <c r="J726" i="74" s="1"/>
  <c r="S725" i="74"/>
  <c r="T725" i="74" s="1"/>
  <c r="M725" i="74"/>
  <c r="T724" i="74"/>
  <c r="M724" i="74"/>
  <c r="S724" i="74" s="1"/>
  <c r="S723" i="74"/>
  <c r="T723" i="74" s="1"/>
  <c r="I723" i="74"/>
  <c r="J723" i="74" s="1"/>
  <c r="I720" i="74"/>
  <c r="F720" i="74"/>
  <c r="J720" i="74" s="1"/>
  <c r="Y718" i="74"/>
  <c r="Q718" i="74"/>
  <c r="R718" i="74" s="1"/>
  <c r="O718" i="74"/>
  <c r="P718" i="74" s="1"/>
  <c r="AC718" i="74" s="1"/>
  <c r="M718" i="74"/>
  <c r="AH717" i="74"/>
  <c r="Y717" i="74"/>
  <c r="Q717" i="74"/>
  <c r="R717" i="74" s="1"/>
  <c r="O717" i="74"/>
  <c r="P717" i="74" s="1"/>
  <c r="AC717" i="74" s="1"/>
  <c r="M717" i="74"/>
  <c r="P716" i="74"/>
  <c r="AC716" i="74" s="1"/>
  <c r="O716" i="74"/>
  <c r="M716" i="74"/>
  <c r="J715" i="74"/>
  <c r="I715" i="74"/>
  <c r="W714" i="74"/>
  <c r="X714" i="74" s="1"/>
  <c r="I714" i="74"/>
  <c r="J714" i="74" s="1"/>
  <c r="Y714" i="74" s="1"/>
  <c r="Y712" i="74"/>
  <c r="S712" i="74"/>
  <c r="T712" i="74" s="1"/>
  <c r="O712" i="74"/>
  <c r="P712" i="74" s="1"/>
  <c r="AC712" i="74" s="1"/>
  <c r="M712" i="74"/>
  <c r="P711" i="74"/>
  <c r="AC711" i="74" s="1"/>
  <c r="O711" i="74"/>
  <c r="M711" i="74"/>
  <c r="J710" i="74"/>
  <c r="I710" i="74"/>
  <c r="I709" i="74"/>
  <c r="F709" i="74"/>
  <c r="AG708" i="74"/>
  <c r="J708" i="74"/>
  <c r="I708" i="74"/>
  <c r="Y706" i="74"/>
  <c r="I706" i="74"/>
  <c r="J706" i="74" s="1"/>
  <c r="J705" i="74"/>
  <c r="Y705" i="74" s="1"/>
  <c r="I705" i="74"/>
  <c r="AH704" i="74"/>
  <c r="AH696" i="74" s="1"/>
  <c r="AA704" i="74"/>
  <c r="O704" i="74"/>
  <c r="P704" i="74" s="1"/>
  <c r="AE704" i="74" s="1"/>
  <c r="M704" i="74"/>
  <c r="AA703" i="74"/>
  <c r="I703" i="74"/>
  <c r="J703" i="74" s="1"/>
  <c r="J702" i="74"/>
  <c r="Y702" i="74" s="1"/>
  <c r="I702" i="74"/>
  <c r="Y701" i="74"/>
  <c r="I701" i="74"/>
  <c r="J701" i="74" s="1"/>
  <c r="S700" i="74"/>
  <c r="T700" i="74" s="1"/>
  <c r="M700" i="74"/>
  <c r="J699" i="74"/>
  <c r="S699" i="74" s="1"/>
  <c r="I699" i="74"/>
  <c r="I697" i="74"/>
  <c r="J697" i="74" s="1"/>
  <c r="AG696" i="74"/>
  <c r="AF696" i="74"/>
  <c r="AE696" i="74"/>
  <c r="AD696" i="74"/>
  <c r="AB696" i="74"/>
  <c r="Z696" i="74"/>
  <c r="V696" i="74"/>
  <c r="U696" i="74"/>
  <c r="Y694" i="74"/>
  <c r="S694" i="74"/>
  <c r="T694" i="74" s="1"/>
  <c r="O694" i="74"/>
  <c r="P694" i="74" s="1"/>
  <c r="AC694" i="74" s="1"/>
  <c r="M694" i="74"/>
  <c r="P693" i="74"/>
  <c r="AC693" i="74" s="1"/>
  <c r="O693" i="74"/>
  <c r="M693" i="74"/>
  <c r="Y693" i="74" s="1"/>
  <c r="J692" i="74"/>
  <c r="Y692" i="74" s="1"/>
  <c r="I692" i="74"/>
  <c r="I691" i="74"/>
  <c r="J691" i="74" s="1"/>
  <c r="J690" i="74"/>
  <c r="Y690" i="74" s="1"/>
  <c r="I690" i="74"/>
  <c r="AG689" i="74"/>
  <c r="J689" i="74"/>
  <c r="AA689" i="74" s="1"/>
  <c r="I689" i="74"/>
  <c r="I687" i="74"/>
  <c r="J687" i="74" s="1"/>
  <c r="J686" i="74"/>
  <c r="AA686" i="74" s="1"/>
  <c r="I686" i="74"/>
  <c r="M684" i="74"/>
  <c r="Y684" i="74" s="1"/>
  <c r="L684" i="74"/>
  <c r="O684" i="74" s="1"/>
  <c r="P684" i="74" s="1"/>
  <c r="AC684" i="74" s="1"/>
  <c r="L683" i="74"/>
  <c r="K683" i="74"/>
  <c r="M683" i="74" s="1"/>
  <c r="J682" i="74"/>
  <c r="Y682" i="74" s="1"/>
  <c r="I682" i="74"/>
  <c r="I681" i="74"/>
  <c r="J681" i="74" s="1"/>
  <c r="AG680" i="74"/>
  <c r="I680" i="74"/>
  <c r="J680" i="74" s="1"/>
  <c r="AH678" i="74"/>
  <c r="P678" i="74"/>
  <c r="AC678" i="74" s="1"/>
  <c r="O678" i="74"/>
  <c r="M678" i="74"/>
  <c r="Y678" i="74" s="1"/>
  <c r="J677" i="74"/>
  <c r="Y677" i="74" s="1"/>
  <c r="I677" i="74"/>
  <c r="I676" i="74"/>
  <c r="J676" i="74" s="1"/>
  <c r="AA676" i="74" s="1"/>
  <c r="S675" i="74"/>
  <c r="T675" i="74" s="1"/>
  <c r="O675" i="74"/>
  <c r="P675" i="74" s="1"/>
  <c r="M675" i="74"/>
  <c r="J674" i="74"/>
  <c r="S674" i="74" s="1"/>
  <c r="T674" i="74" s="1"/>
  <c r="I674" i="74"/>
  <c r="P672" i="74"/>
  <c r="AC672" i="74" s="1"/>
  <c r="O672" i="74"/>
  <c r="M672" i="74"/>
  <c r="Y672" i="74" s="1"/>
  <c r="L671" i="74"/>
  <c r="O671" i="74" s="1"/>
  <c r="P671" i="74" s="1"/>
  <c r="AC671" i="74" s="1"/>
  <c r="L670" i="74"/>
  <c r="O670" i="74" s="1"/>
  <c r="P670" i="74" s="1"/>
  <c r="AC670" i="74" s="1"/>
  <c r="K670" i="74"/>
  <c r="M670" i="74" s="1"/>
  <c r="I669" i="74"/>
  <c r="J669" i="74" s="1"/>
  <c r="S669" i="74" s="1"/>
  <c r="AG668" i="74"/>
  <c r="I668" i="74"/>
  <c r="J668" i="74" s="1"/>
  <c r="AH666" i="74"/>
  <c r="P666" i="74"/>
  <c r="AC666" i="74" s="1"/>
  <c r="O666" i="74"/>
  <c r="M666" i="74"/>
  <c r="Y666" i="74" s="1"/>
  <c r="J665" i="74"/>
  <c r="Y665" i="74" s="1"/>
  <c r="I665" i="74"/>
  <c r="I664" i="74"/>
  <c r="J664" i="74" s="1"/>
  <c r="AA664" i="74" s="1"/>
  <c r="S663" i="74"/>
  <c r="T663" i="74" s="1"/>
  <c r="M663" i="74"/>
  <c r="J662" i="74"/>
  <c r="S662" i="74" s="1"/>
  <c r="T662" i="74" s="1"/>
  <c r="I662" i="74"/>
  <c r="M660" i="74"/>
  <c r="Y660" i="74" s="1"/>
  <c r="L660" i="74"/>
  <c r="O660" i="74" s="1"/>
  <c r="P660" i="74" s="1"/>
  <c r="AC660" i="74" s="1"/>
  <c r="L659" i="74"/>
  <c r="K659" i="74"/>
  <c r="M659" i="74" s="1"/>
  <c r="J658" i="74"/>
  <c r="Y658" i="74" s="1"/>
  <c r="I658" i="74"/>
  <c r="I657" i="74"/>
  <c r="J657" i="74" s="1"/>
  <c r="AG656" i="74"/>
  <c r="I656" i="74"/>
  <c r="J656" i="74" s="1"/>
  <c r="J654" i="74"/>
  <c r="Y654" i="74" s="1"/>
  <c r="I654" i="74"/>
  <c r="I653" i="74"/>
  <c r="J653" i="74" s="1"/>
  <c r="AH651" i="74"/>
  <c r="P651" i="74"/>
  <c r="AC651" i="74" s="1"/>
  <c r="O651" i="74"/>
  <c r="M651" i="74"/>
  <c r="J650" i="74"/>
  <c r="I650" i="74"/>
  <c r="I649" i="74"/>
  <c r="J649" i="74" s="1"/>
  <c r="AA649" i="74" s="1"/>
  <c r="AH647" i="74"/>
  <c r="P647" i="74"/>
  <c r="AC647" i="74" s="1"/>
  <c r="O647" i="74"/>
  <c r="M647" i="74"/>
  <c r="AH646" i="74"/>
  <c r="P646" i="74"/>
  <c r="AC646" i="74" s="1"/>
  <c r="O646" i="74"/>
  <c r="M646" i="74"/>
  <c r="J645" i="74"/>
  <c r="I645" i="74"/>
  <c r="I644" i="74"/>
  <c r="J644" i="74" s="1"/>
  <c r="AA644" i="74" s="1"/>
  <c r="J642" i="74"/>
  <c r="I642" i="74"/>
  <c r="I641" i="74"/>
  <c r="F641" i="74"/>
  <c r="Y639" i="74"/>
  <c r="I639" i="74"/>
  <c r="J639" i="74" s="1"/>
  <c r="J638" i="74"/>
  <c r="AA638" i="74" s="1"/>
  <c r="I638" i="74"/>
  <c r="AC637" i="74"/>
  <c r="P637" i="74"/>
  <c r="O637" i="74"/>
  <c r="M637" i="74"/>
  <c r="Y637" i="74" s="1"/>
  <c r="Y636" i="74"/>
  <c r="O636" i="74"/>
  <c r="P636" i="74" s="1"/>
  <c r="AC636" i="74" s="1"/>
  <c r="M636" i="74"/>
  <c r="I635" i="74"/>
  <c r="J635" i="74" s="1"/>
  <c r="Y635" i="74" s="1"/>
  <c r="J634" i="74"/>
  <c r="Y634" i="74" s="1"/>
  <c r="I634" i="74"/>
  <c r="I633" i="74"/>
  <c r="J633" i="74" s="1"/>
  <c r="AA633" i="74" s="1"/>
  <c r="M632" i="74"/>
  <c r="Y632" i="74" s="1"/>
  <c r="J631" i="74"/>
  <c r="Y631" i="74" s="1"/>
  <c r="I631" i="74"/>
  <c r="Y630" i="74"/>
  <c r="I630" i="74"/>
  <c r="J630" i="74" s="1"/>
  <c r="J629" i="74"/>
  <c r="AA629" i="74" s="1"/>
  <c r="I629" i="74"/>
  <c r="Q628" i="74"/>
  <c r="R628" i="74" s="1"/>
  <c r="O628" i="74"/>
  <c r="P628" i="74" s="1"/>
  <c r="AC628" i="74" s="1"/>
  <c r="M628" i="74"/>
  <c r="AH627" i="74"/>
  <c r="P627" i="74"/>
  <c r="AC627" i="74" s="1"/>
  <c r="O627" i="74"/>
  <c r="M627" i="74"/>
  <c r="Q627" i="74" s="1"/>
  <c r="R627" i="74" s="1"/>
  <c r="P626" i="74"/>
  <c r="AC626" i="74" s="1"/>
  <c r="O626" i="74"/>
  <c r="M626" i="74"/>
  <c r="Q626" i="74" s="1"/>
  <c r="R626" i="74" s="1"/>
  <c r="I625" i="74"/>
  <c r="J625" i="74" s="1"/>
  <c r="Q625" i="74" s="1"/>
  <c r="R625" i="74" s="1"/>
  <c r="J624" i="74"/>
  <c r="I624" i="74"/>
  <c r="P622" i="74"/>
  <c r="AC622" i="74" s="1"/>
  <c r="O622" i="74"/>
  <c r="M622" i="74"/>
  <c r="Y621" i="74"/>
  <c r="S621" i="74"/>
  <c r="T621" i="74" s="1"/>
  <c r="O621" i="74"/>
  <c r="P621" i="74" s="1"/>
  <c r="AC621" i="74" s="1"/>
  <c r="M621" i="74"/>
  <c r="S620" i="74"/>
  <c r="T620" i="74" s="1"/>
  <c r="I620" i="74"/>
  <c r="J620" i="74" s="1"/>
  <c r="Y620" i="74" s="1"/>
  <c r="I619" i="74"/>
  <c r="F619" i="74"/>
  <c r="J619" i="74" s="1"/>
  <c r="J618" i="74"/>
  <c r="I618" i="74"/>
  <c r="AG617" i="74"/>
  <c r="J617" i="74"/>
  <c r="I617" i="74"/>
  <c r="AH615" i="74"/>
  <c r="Y615" i="74"/>
  <c r="S615" i="74"/>
  <c r="T615" i="74" s="1"/>
  <c r="O615" i="74"/>
  <c r="P615" i="74" s="1"/>
  <c r="AC615" i="74" s="1"/>
  <c r="M615" i="74"/>
  <c r="I614" i="74"/>
  <c r="J614" i="74" s="1"/>
  <c r="Y614" i="74" s="1"/>
  <c r="J613" i="74"/>
  <c r="I613" i="74"/>
  <c r="I611" i="74"/>
  <c r="J611" i="74" s="1"/>
  <c r="Y611" i="74" s="1"/>
  <c r="AG610" i="74"/>
  <c r="I610" i="74"/>
  <c r="J610" i="74" s="1"/>
  <c r="AA610" i="74" s="1"/>
  <c r="AG609" i="74"/>
  <c r="AF609" i="74"/>
  <c r="AE609" i="74"/>
  <c r="AD609" i="74"/>
  <c r="AB609" i="74"/>
  <c r="Z609" i="74"/>
  <c r="V609" i="74"/>
  <c r="U609" i="74"/>
  <c r="Z607" i="74"/>
  <c r="S607" i="74"/>
  <c r="T607" i="74" s="1"/>
  <c r="O607" i="74"/>
  <c r="P607" i="74" s="1"/>
  <c r="AD607" i="74" s="1"/>
  <c r="M607" i="74"/>
  <c r="P606" i="74"/>
  <c r="AD606" i="74" s="1"/>
  <c r="O606" i="74"/>
  <c r="M606" i="74"/>
  <c r="J605" i="74"/>
  <c r="I605" i="74"/>
  <c r="Q604" i="74"/>
  <c r="R604" i="74" s="1"/>
  <c r="I604" i="74"/>
  <c r="J604" i="74" s="1"/>
  <c r="Z604" i="74" s="1"/>
  <c r="J603" i="74"/>
  <c r="I603" i="74"/>
  <c r="AG602" i="74"/>
  <c r="J602" i="74"/>
  <c r="I602" i="74"/>
  <c r="S600" i="74"/>
  <c r="T600" i="74" s="1"/>
  <c r="I600" i="74"/>
  <c r="J600" i="74" s="1"/>
  <c r="Z600" i="74" s="1"/>
  <c r="J599" i="74"/>
  <c r="I599" i="74"/>
  <c r="M597" i="74"/>
  <c r="L597" i="74"/>
  <c r="O597" i="74" s="1"/>
  <c r="P597" i="74" s="1"/>
  <c r="AD597" i="74" s="1"/>
  <c r="P596" i="74"/>
  <c r="AD596" i="74" s="1"/>
  <c r="L596" i="74"/>
  <c r="K596" i="74"/>
  <c r="O596" i="74" s="1"/>
  <c r="J595" i="74"/>
  <c r="I595" i="74"/>
  <c r="W594" i="74"/>
  <c r="X594" i="74" s="1"/>
  <c r="I594" i="74"/>
  <c r="J594" i="74" s="1"/>
  <c r="AB594" i="74" s="1"/>
  <c r="AG593" i="74"/>
  <c r="W593" i="74"/>
  <c r="X593" i="74" s="1"/>
  <c r="I593" i="74"/>
  <c r="J593" i="74" s="1"/>
  <c r="AA593" i="74" s="1"/>
  <c r="J591" i="74"/>
  <c r="Z591" i="74" s="1"/>
  <c r="I591" i="74"/>
  <c r="AH590" i="74"/>
  <c r="AB590" i="74"/>
  <c r="O590" i="74"/>
  <c r="P590" i="74" s="1"/>
  <c r="AD590" i="74" s="1"/>
  <c r="M590" i="74"/>
  <c r="AB589" i="74"/>
  <c r="I589" i="74"/>
  <c r="J589" i="74" s="1"/>
  <c r="J588" i="74"/>
  <c r="Z588" i="74" s="1"/>
  <c r="I588" i="74"/>
  <c r="AA587" i="74"/>
  <c r="I587" i="74"/>
  <c r="J587" i="74" s="1"/>
  <c r="S586" i="74"/>
  <c r="T586" i="74" s="1"/>
  <c r="M586" i="74"/>
  <c r="T585" i="74"/>
  <c r="J585" i="74"/>
  <c r="S585" i="74" s="1"/>
  <c r="I585" i="74"/>
  <c r="P583" i="74"/>
  <c r="AD583" i="74" s="1"/>
  <c r="O583" i="74"/>
  <c r="M583" i="74"/>
  <c r="Z582" i="74"/>
  <c r="O582" i="74"/>
  <c r="P582" i="74" s="1"/>
  <c r="AD582" i="74" s="1"/>
  <c r="L582" i="74"/>
  <c r="M582" i="74" s="1"/>
  <c r="S582" i="74" s="1"/>
  <c r="T582" i="74" s="1"/>
  <c r="O581" i="74"/>
  <c r="P581" i="74" s="1"/>
  <c r="AD581" i="74" s="1"/>
  <c r="L581" i="74"/>
  <c r="K581" i="74"/>
  <c r="M581" i="74" s="1"/>
  <c r="Z581" i="74" s="1"/>
  <c r="S580" i="74"/>
  <c r="T580" i="74" s="1"/>
  <c r="I580" i="74"/>
  <c r="J580" i="74" s="1"/>
  <c r="Z580" i="74" s="1"/>
  <c r="J579" i="74"/>
  <c r="I579" i="74"/>
  <c r="AG578" i="74"/>
  <c r="J578" i="74"/>
  <c r="I578" i="74"/>
  <c r="I576" i="74"/>
  <c r="J576" i="74" s="1"/>
  <c r="Z576" i="74" s="1"/>
  <c r="AH575" i="74"/>
  <c r="AD575" i="74"/>
  <c r="P575" i="74"/>
  <c r="O575" i="74"/>
  <c r="M575" i="74"/>
  <c r="AB575" i="74" s="1"/>
  <c r="J574" i="74"/>
  <c r="AB574" i="74" s="1"/>
  <c r="I574" i="74"/>
  <c r="Z573" i="74"/>
  <c r="I573" i="74"/>
  <c r="J573" i="74" s="1"/>
  <c r="J572" i="74"/>
  <c r="AA572" i="74" s="1"/>
  <c r="I572" i="74"/>
  <c r="T571" i="74"/>
  <c r="M571" i="74"/>
  <c r="S571" i="74" s="1"/>
  <c r="S570" i="74"/>
  <c r="T570" i="74" s="1"/>
  <c r="I570" i="74"/>
  <c r="J570" i="74" s="1"/>
  <c r="Z568" i="74"/>
  <c r="O568" i="74"/>
  <c r="P568" i="74" s="1"/>
  <c r="AD568" i="74" s="1"/>
  <c r="L568" i="74"/>
  <c r="M568" i="74" s="1"/>
  <c r="S568" i="74" s="1"/>
  <c r="T568" i="74" s="1"/>
  <c r="O567" i="74"/>
  <c r="P567" i="74" s="1"/>
  <c r="AD567" i="74" s="1"/>
  <c r="L567" i="74"/>
  <c r="K567" i="74"/>
  <c r="M567" i="74" s="1"/>
  <c r="Z567" i="74" s="1"/>
  <c r="S566" i="74"/>
  <c r="T566" i="74" s="1"/>
  <c r="I566" i="74"/>
  <c r="J566" i="74" s="1"/>
  <c r="Z566" i="74" s="1"/>
  <c r="J565" i="74"/>
  <c r="I565" i="74"/>
  <c r="AG564" i="74"/>
  <c r="J564" i="74"/>
  <c r="I564" i="74"/>
  <c r="I562" i="74"/>
  <c r="J562" i="74" s="1"/>
  <c r="Z562" i="74" s="1"/>
  <c r="J561" i="74"/>
  <c r="AA561" i="74" s="1"/>
  <c r="I561" i="74"/>
  <c r="J560" i="74"/>
  <c r="Q560" i="74" s="1"/>
  <c r="R560" i="74" s="1"/>
  <c r="I560" i="74"/>
  <c r="Z558" i="74"/>
  <c r="I558" i="74"/>
  <c r="J558" i="74" s="1"/>
  <c r="AH557" i="74"/>
  <c r="P557" i="74"/>
  <c r="AD557" i="74" s="1"/>
  <c r="O557" i="74"/>
  <c r="M557" i="74"/>
  <c r="AB557" i="74" s="1"/>
  <c r="J556" i="74"/>
  <c r="AB556" i="74" s="1"/>
  <c r="I556" i="74"/>
  <c r="I555" i="74"/>
  <c r="J555" i="74" s="1"/>
  <c r="Z555" i="74" s="1"/>
  <c r="AH554" i="74"/>
  <c r="AD554" i="74"/>
  <c r="P554" i="74"/>
  <c r="O554" i="74"/>
  <c r="M554" i="74"/>
  <c r="AB554" i="74" s="1"/>
  <c r="J553" i="74"/>
  <c r="AB553" i="74" s="1"/>
  <c r="I553" i="74"/>
  <c r="Z552" i="74"/>
  <c r="I552" i="74"/>
  <c r="J552" i="74" s="1"/>
  <c r="J551" i="74"/>
  <c r="AA551" i="74" s="1"/>
  <c r="I551" i="74"/>
  <c r="T550" i="74"/>
  <c r="M550" i="74"/>
  <c r="S550" i="74" s="1"/>
  <c r="S549" i="74"/>
  <c r="T549" i="74" s="1"/>
  <c r="I549" i="74"/>
  <c r="J549" i="74" s="1"/>
  <c r="J547" i="74"/>
  <c r="Z547" i="74" s="1"/>
  <c r="I547" i="74"/>
  <c r="AH546" i="74"/>
  <c r="AB546" i="74"/>
  <c r="O546" i="74"/>
  <c r="P546" i="74" s="1"/>
  <c r="AD546" i="74" s="1"/>
  <c r="M546" i="74"/>
  <c r="AB545" i="74"/>
  <c r="I545" i="74"/>
  <c r="J545" i="74" s="1"/>
  <c r="J544" i="74"/>
  <c r="Z544" i="74" s="1"/>
  <c r="I544" i="74"/>
  <c r="AH543" i="74"/>
  <c r="AB543" i="74"/>
  <c r="O543" i="74"/>
  <c r="P543" i="74" s="1"/>
  <c r="AD543" i="74" s="1"/>
  <c r="M543" i="74"/>
  <c r="AB542" i="74"/>
  <c r="I542" i="74"/>
  <c r="J542" i="74" s="1"/>
  <c r="J541" i="74"/>
  <c r="Z541" i="74" s="1"/>
  <c r="I541" i="74"/>
  <c r="AA540" i="74"/>
  <c r="I540" i="74"/>
  <c r="J540" i="74" s="1"/>
  <c r="S539" i="74"/>
  <c r="T539" i="74" s="1"/>
  <c r="M539" i="74"/>
  <c r="T538" i="74"/>
  <c r="M538" i="74"/>
  <c r="S538" i="74" s="1"/>
  <c r="S537" i="74"/>
  <c r="T537" i="74" s="1"/>
  <c r="I537" i="74"/>
  <c r="J537" i="74" s="1"/>
  <c r="J535" i="74"/>
  <c r="I535" i="74"/>
  <c r="I534" i="74"/>
  <c r="F534" i="74"/>
  <c r="J534" i="74" s="1"/>
  <c r="Q534" i="74" s="1"/>
  <c r="R534" i="74" s="1"/>
  <c r="I532" i="74"/>
  <c r="J532" i="74" s="1"/>
  <c r="Z532" i="74" s="1"/>
  <c r="J531" i="74"/>
  <c r="AA531" i="74" s="1"/>
  <c r="I531" i="74"/>
  <c r="AB530" i="74"/>
  <c r="M530" i="74"/>
  <c r="AB529" i="74"/>
  <c r="M529" i="74"/>
  <c r="I528" i="74"/>
  <c r="J528" i="74" s="1"/>
  <c r="AB528" i="74" s="1"/>
  <c r="J527" i="74"/>
  <c r="Z527" i="74" s="1"/>
  <c r="I527" i="74"/>
  <c r="I526" i="74"/>
  <c r="J526" i="74" s="1"/>
  <c r="AA526" i="74" s="1"/>
  <c r="M525" i="74"/>
  <c r="AB525" i="74" s="1"/>
  <c r="J524" i="74"/>
  <c r="AB524" i="74" s="1"/>
  <c r="I524" i="74"/>
  <c r="Z523" i="74"/>
  <c r="I523" i="74"/>
  <c r="J523" i="74" s="1"/>
  <c r="J522" i="74"/>
  <c r="AA522" i="74" s="1"/>
  <c r="I522" i="74"/>
  <c r="Q521" i="74"/>
  <c r="R521" i="74" s="1"/>
  <c r="O521" i="74"/>
  <c r="P521" i="74" s="1"/>
  <c r="AD521" i="74" s="1"/>
  <c r="M521" i="74"/>
  <c r="AH520" i="74"/>
  <c r="AH495" i="74" s="1"/>
  <c r="P520" i="74"/>
  <c r="AD520" i="74" s="1"/>
  <c r="O520" i="74"/>
  <c r="M520" i="74"/>
  <c r="Q520" i="74" s="1"/>
  <c r="R520" i="74" s="1"/>
  <c r="P519" i="74"/>
  <c r="AD519" i="74" s="1"/>
  <c r="O519" i="74"/>
  <c r="M519" i="74"/>
  <c r="Q519" i="74" s="1"/>
  <c r="R519" i="74" s="1"/>
  <c r="I518" i="74"/>
  <c r="J518" i="74" s="1"/>
  <c r="Q518" i="74" s="1"/>
  <c r="R518" i="74" s="1"/>
  <c r="J517" i="74"/>
  <c r="I517" i="74"/>
  <c r="P515" i="74"/>
  <c r="AD515" i="74" s="1"/>
  <c r="O515" i="74"/>
  <c r="M515" i="74"/>
  <c r="Z514" i="74"/>
  <c r="S514" i="74"/>
  <c r="T514" i="74" s="1"/>
  <c r="O514" i="74"/>
  <c r="P514" i="74" s="1"/>
  <c r="AD514" i="74" s="1"/>
  <c r="M514" i="74"/>
  <c r="S513" i="74"/>
  <c r="T513" i="74" s="1"/>
  <c r="I513" i="74"/>
  <c r="J513" i="74" s="1"/>
  <c r="Z513" i="74" s="1"/>
  <c r="I512" i="74"/>
  <c r="F512" i="74"/>
  <c r="J512" i="74" s="1"/>
  <c r="J511" i="74"/>
  <c r="I511" i="74"/>
  <c r="AG510" i="74"/>
  <c r="J510" i="74"/>
  <c r="I510" i="74"/>
  <c r="I508" i="74"/>
  <c r="J508" i="74" s="1"/>
  <c r="Z508" i="74" s="1"/>
  <c r="AH507" i="74"/>
  <c r="AD507" i="74"/>
  <c r="P507" i="74"/>
  <c r="O507" i="74"/>
  <c r="M507" i="74"/>
  <c r="AB507" i="74" s="1"/>
  <c r="J506" i="74"/>
  <c r="AB506" i="74" s="1"/>
  <c r="I506" i="74"/>
  <c r="Z505" i="74"/>
  <c r="I505" i="74"/>
  <c r="J505" i="74" s="1"/>
  <c r="AH504" i="74"/>
  <c r="P504" i="74"/>
  <c r="AD504" i="74" s="1"/>
  <c r="AD495" i="74" s="1"/>
  <c r="O504" i="74"/>
  <c r="M504" i="74"/>
  <c r="AB504" i="74" s="1"/>
  <c r="J503" i="74"/>
  <c r="AB503" i="74" s="1"/>
  <c r="I503" i="74"/>
  <c r="I502" i="74"/>
  <c r="J502" i="74" s="1"/>
  <c r="Z502" i="74" s="1"/>
  <c r="J501" i="74"/>
  <c r="AA501" i="74" s="1"/>
  <c r="I501" i="74"/>
  <c r="P500" i="74"/>
  <c r="O500" i="74"/>
  <c r="M500" i="74"/>
  <c r="S500" i="74" s="1"/>
  <c r="T500" i="74" s="1"/>
  <c r="I499" i="74"/>
  <c r="J499" i="74" s="1"/>
  <c r="S499" i="74" s="1"/>
  <c r="T499" i="74" s="1"/>
  <c r="J497" i="74"/>
  <c r="I497" i="74"/>
  <c r="AA496" i="74"/>
  <c r="I496" i="74"/>
  <c r="J496" i="74" s="1"/>
  <c r="Q496" i="74" s="1"/>
  <c r="R496" i="74" s="1"/>
  <c r="AG495" i="74"/>
  <c r="AF495" i="74"/>
  <c r="AE495" i="74"/>
  <c r="AC495" i="74"/>
  <c r="Y495" i="74"/>
  <c r="V495" i="74"/>
  <c r="U495" i="74"/>
  <c r="L494" i="74"/>
  <c r="M494" i="74" s="1"/>
  <c r="S494" i="74" s="1"/>
  <c r="T494" i="74" s="1"/>
  <c r="AB493" i="74"/>
  <c r="S493" i="74"/>
  <c r="T493" i="74" s="1"/>
  <c r="O493" i="74"/>
  <c r="P493" i="74" s="1"/>
  <c r="AF493" i="74" s="1"/>
  <c r="M493" i="74"/>
  <c r="S492" i="74"/>
  <c r="T492" i="74" s="1"/>
  <c r="I492" i="74"/>
  <c r="J492" i="74" s="1"/>
  <c r="AB492" i="74" s="1"/>
  <c r="J491" i="74"/>
  <c r="I491" i="74"/>
  <c r="AG490" i="74"/>
  <c r="J490" i="74"/>
  <c r="I490" i="74"/>
  <c r="S488" i="74"/>
  <c r="T488" i="74" s="1"/>
  <c r="I488" i="74"/>
  <c r="J488" i="74" s="1"/>
  <c r="AB488" i="74" s="1"/>
  <c r="AB486" i="74"/>
  <c r="O486" i="74"/>
  <c r="P486" i="74" s="1"/>
  <c r="AF486" i="74" s="1"/>
  <c r="L486" i="74"/>
  <c r="M486" i="74" s="1"/>
  <c r="S486" i="74" s="1"/>
  <c r="T486" i="74" s="1"/>
  <c r="O485" i="74"/>
  <c r="P485" i="74" s="1"/>
  <c r="AF485" i="74" s="1"/>
  <c r="L485" i="74"/>
  <c r="K485" i="74"/>
  <c r="M485" i="74" s="1"/>
  <c r="AB485" i="74" s="1"/>
  <c r="S484" i="74"/>
  <c r="T484" i="74" s="1"/>
  <c r="I484" i="74"/>
  <c r="J484" i="74" s="1"/>
  <c r="AB484" i="74" s="1"/>
  <c r="AG483" i="74"/>
  <c r="W483" i="74"/>
  <c r="X483" i="74" s="1"/>
  <c r="I483" i="74"/>
  <c r="J483" i="74" s="1"/>
  <c r="AB483" i="74" s="1"/>
  <c r="J481" i="74"/>
  <c r="AB481" i="74" s="1"/>
  <c r="I481" i="74"/>
  <c r="AH480" i="74"/>
  <c r="AA480" i="74"/>
  <c r="O480" i="74"/>
  <c r="P480" i="74" s="1"/>
  <c r="AE480" i="74" s="1"/>
  <c r="M480" i="74"/>
  <c r="AA479" i="74"/>
  <c r="I479" i="74"/>
  <c r="J479" i="74" s="1"/>
  <c r="J478" i="74"/>
  <c r="AB478" i="74" s="1"/>
  <c r="I478" i="74"/>
  <c r="T477" i="74"/>
  <c r="M477" i="74"/>
  <c r="S477" i="74" s="1"/>
  <c r="S476" i="74"/>
  <c r="T476" i="74" s="1"/>
  <c r="I476" i="74"/>
  <c r="J476" i="74" s="1"/>
  <c r="AB473" i="74"/>
  <c r="S473" i="74"/>
  <c r="T473" i="74" s="1"/>
  <c r="O473" i="74"/>
  <c r="P473" i="74" s="1"/>
  <c r="AF473" i="74" s="1"/>
  <c r="M473" i="74"/>
  <c r="M472" i="74"/>
  <c r="L472" i="74"/>
  <c r="O472" i="74" s="1"/>
  <c r="P472" i="74" s="1"/>
  <c r="AF472" i="74" s="1"/>
  <c r="L471" i="74"/>
  <c r="K471" i="74"/>
  <c r="O471" i="74" s="1"/>
  <c r="P471" i="74" s="1"/>
  <c r="AF471" i="74" s="1"/>
  <c r="J470" i="74"/>
  <c r="I470" i="74"/>
  <c r="AG469" i="74"/>
  <c r="J469" i="74"/>
  <c r="I469" i="74"/>
  <c r="AB467" i="74"/>
  <c r="I467" i="74"/>
  <c r="J467" i="74" s="1"/>
  <c r="AH466" i="74"/>
  <c r="P466" i="74"/>
  <c r="AE466" i="74" s="1"/>
  <c r="O466" i="74"/>
  <c r="M466" i="74"/>
  <c r="AA466" i="74" s="1"/>
  <c r="J465" i="74"/>
  <c r="AA465" i="74" s="1"/>
  <c r="I465" i="74"/>
  <c r="I464" i="74"/>
  <c r="J464" i="74" s="1"/>
  <c r="AB464" i="74" s="1"/>
  <c r="S463" i="74"/>
  <c r="T463" i="74" s="1"/>
  <c r="M463" i="74"/>
  <c r="J462" i="74"/>
  <c r="S462" i="74" s="1"/>
  <c r="T462" i="74" s="1"/>
  <c r="I462" i="74"/>
  <c r="P460" i="74"/>
  <c r="AF460" i="74" s="1"/>
  <c r="L460" i="74"/>
  <c r="K460" i="74"/>
  <c r="O460" i="74" s="1"/>
  <c r="AB459" i="74"/>
  <c r="O459" i="74"/>
  <c r="P459" i="74" s="1"/>
  <c r="AF459" i="74" s="1"/>
  <c r="L459" i="74"/>
  <c r="M459" i="74" s="1"/>
  <c r="S459" i="74" s="1"/>
  <c r="T459" i="74" s="1"/>
  <c r="J458" i="74"/>
  <c r="I458" i="74"/>
  <c r="AG457" i="74"/>
  <c r="J457" i="74"/>
  <c r="I457" i="74"/>
  <c r="Q455" i="74"/>
  <c r="R455" i="74" s="1"/>
  <c r="I455" i="74"/>
  <c r="J455" i="74" s="1"/>
  <c r="AB455" i="74" s="1"/>
  <c r="J453" i="74"/>
  <c r="AB453" i="74" s="1"/>
  <c r="I453" i="74"/>
  <c r="AH452" i="74"/>
  <c r="AA452" i="74"/>
  <c r="O452" i="74"/>
  <c r="P452" i="74" s="1"/>
  <c r="AE452" i="74" s="1"/>
  <c r="M452" i="74"/>
  <c r="AA451" i="74"/>
  <c r="I451" i="74"/>
  <c r="J451" i="74" s="1"/>
  <c r="J450" i="74"/>
  <c r="AB450" i="74" s="1"/>
  <c r="I450" i="74"/>
  <c r="T449" i="74"/>
  <c r="M449" i="74"/>
  <c r="S449" i="74" s="1"/>
  <c r="S448" i="74"/>
  <c r="T448" i="74" s="1"/>
  <c r="I448" i="74"/>
  <c r="J448" i="74" s="1"/>
  <c r="J446" i="74"/>
  <c r="AB446" i="74" s="1"/>
  <c r="I446" i="74"/>
  <c r="AH445" i="74"/>
  <c r="AA445" i="74"/>
  <c r="O445" i="74"/>
  <c r="P445" i="74" s="1"/>
  <c r="AE445" i="74" s="1"/>
  <c r="M445" i="74"/>
  <c r="AH444" i="74"/>
  <c r="AA444" i="74"/>
  <c r="O444" i="74"/>
  <c r="P444" i="74" s="1"/>
  <c r="AE444" i="74" s="1"/>
  <c r="M444" i="74"/>
  <c r="AA443" i="74"/>
  <c r="I443" i="74"/>
  <c r="J443" i="74" s="1"/>
  <c r="J442" i="74"/>
  <c r="AB442" i="74" s="1"/>
  <c r="I442" i="74"/>
  <c r="T441" i="74"/>
  <c r="M441" i="74"/>
  <c r="S441" i="74" s="1"/>
  <c r="S440" i="74"/>
  <c r="T440" i="74" s="1"/>
  <c r="M440" i="74"/>
  <c r="T439" i="74"/>
  <c r="J439" i="74"/>
  <c r="S439" i="74" s="1"/>
  <c r="I439" i="74"/>
  <c r="I437" i="74"/>
  <c r="F437" i="74"/>
  <c r="J437" i="74" s="1"/>
  <c r="Q437" i="74" s="1"/>
  <c r="R437" i="74" s="1"/>
  <c r="P435" i="74"/>
  <c r="AF435" i="74" s="1"/>
  <c r="O435" i="74"/>
  <c r="M435" i="74"/>
  <c r="AH434" i="74"/>
  <c r="P434" i="74"/>
  <c r="AF434" i="74" s="1"/>
  <c r="O434" i="74"/>
  <c r="M434" i="74"/>
  <c r="AB433" i="74"/>
  <c r="Q433" i="74"/>
  <c r="R433" i="74" s="1"/>
  <c r="O433" i="74"/>
  <c r="P433" i="74" s="1"/>
  <c r="AF433" i="74" s="1"/>
  <c r="M433" i="74"/>
  <c r="I432" i="74"/>
  <c r="J432" i="74" s="1"/>
  <c r="AB432" i="74" s="1"/>
  <c r="J431" i="74"/>
  <c r="I431" i="74"/>
  <c r="P429" i="74"/>
  <c r="AF429" i="74" s="1"/>
  <c r="O429" i="74"/>
  <c r="M429" i="74"/>
  <c r="AB428" i="74"/>
  <c r="S428" i="74"/>
  <c r="T428" i="74" s="1"/>
  <c r="O428" i="74"/>
  <c r="P428" i="74" s="1"/>
  <c r="AF428" i="74" s="1"/>
  <c r="M428" i="74"/>
  <c r="S427" i="74"/>
  <c r="T427" i="74" s="1"/>
  <c r="I427" i="74"/>
  <c r="J427" i="74" s="1"/>
  <c r="AB427" i="74" s="1"/>
  <c r="I426" i="74"/>
  <c r="F426" i="74"/>
  <c r="J426" i="74" s="1"/>
  <c r="AG425" i="74"/>
  <c r="W425" i="74"/>
  <c r="I425" i="74"/>
  <c r="J425" i="74" s="1"/>
  <c r="AB425" i="74" s="1"/>
  <c r="J423" i="74"/>
  <c r="AB423" i="74" s="1"/>
  <c r="I423" i="74"/>
  <c r="AH422" i="74"/>
  <c r="AH415" i="74" s="1"/>
  <c r="AA422" i="74"/>
  <c r="O422" i="74"/>
  <c r="P422" i="74" s="1"/>
  <c r="AE422" i="74" s="1"/>
  <c r="M422" i="74"/>
  <c r="AA421" i="74"/>
  <c r="I421" i="74"/>
  <c r="J421" i="74" s="1"/>
  <c r="J420" i="74"/>
  <c r="AB420" i="74" s="1"/>
  <c r="I420" i="74"/>
  <c r="T419" i="74"/>
  <c r="M419" i="74"/>
  <c r="S419" i="74" s="1"/>
  <c r="S418" i="74"/>
  <c r="I418" i="74"/>
  <c r="J418" i="74" s="1"/>
  <c r="J416" i="74"/>
  <c r="I416" i="74"/>
  <c r="AD415" i="74"/>
  <c r="AC415" i="74"/>
  <c r="Z415" i="74"/>
  <c r="Y415" i="74"/>
  <c r="V415" i="74"/>
  <c r="U415" i="74"/>
  <c r="P413" i="74"/>
  <c r="AF413" i="74" s="1"/>
  <c r="O413" i="74"/>
  <c r="M413" i="74"/>
  <c r="AB412" i="74"/>
  <c r="S412" i="74"/>
  <c r="T412" i="74" s="1"/>
  <c r="O412" i="74"/>
  <c r="P412" i="74" s="1"/>
  <c r="AF412" i="74" s="1"/>
  <c r="M412" i="74"/>
  <c r="I411" i="74"/>
  <c r="J411" i="74" s="1"/>
  <c r="AB411" i="74" s="1"/>
  <c r="J410" i="74"/>
  <c r="I410" i="74"/>
  <c r="I409" i="74"/>
  <c r="J409" i="74" s="1"/>
  <c r="AB409" i="74" s="1"/>
  <c r="AG408" i="74"/>
  <c r="I408" i="74"/>
  <c r="J408" i="74" s="1"/>
  <c r="AA408" i="74" s="1"/>
  <c r="J406" i="74"/>
  <c r="I406" i="74"/>
  <c r="I405" i="74"/>
  <c r="J405" i="74" s="1"/>
  <c r="AA405" i="74" s="1"/>
  <c r="L403" i="74"/>
  <c r="M403" i="74" s="1"/>
  <c r="S403" i="74" s="1"/>
  <c r="T403" i="74" s="1"/>
  <c r="L402" i="74"/>
  <c r="O402" i="74" s="1"/>
  <c r="P402" i="74" s="1"/>
  <c r="AF402" i="74" s="1"/>
  <c r="K402" i="74"/>
  <c r="I401" i="74"/>
  <c r="J401" i="74" s="1"/>
  <c r="AB401" i="74" s="1"/>
  <c r="J400" i="74"/>
  <c r="I400" i="74"/>
  <c r="AG399" i="74"/>
  <c r="AG310" i="74" s="1"/>
  <c r="J399" i="74"/>
  <c r="I399" i="74"/>
  <c r="AB397" i="74"/>
  <c r="I397" i="74"/>
  <c r="J397" i="74" s="1"/>
  <c r="AH396" i="74"/>
  <c r="P396" i="74"/>
  <c r="AE396" i="74" s="1"/>
  <c r="O396" i="74"/>
  <c r="M396" i="74"/>
  <c r="AA396" i="74" s="1"/>
  <c r="J395" i="74"/>
  <c r="AA395" i="74" s="1"/>
  <c r="I395" i="74"/>
  <c r="I394" i="74"/>
  <c r="J394" i="74" s="1"/>
  <c r="AB394" i="74" s="1"/>
  <c r="J393" i="74"/>
  <c r="AA393" i="74" s="1"/>
  <c r="I393" i="74"/>
  <c r="P392" i="74"/>
  <c r="O392" i="74"/>
  <c r="M392" i="74"/>
  <c r="S392" i="74" s="1"/>
  <c r="T392" i="74" s="1"/>
  <c r="I391" i="74"/>
  <c r="J391" i="74" s="1"/>
  <c r="S391" i="74" s="1"/>
  <c r="T391" i="74" s="1"/>
  <c r="AB389" i="74"/>
  <c r="S389" i="74"/>
  <c r="T389" i="74" s="1"/>
  <c r="O389" i="74"/>
  <c r="P389" i="74" s="1"/>
  <c r="AF389" i="74" s="1"/>
  <c r="M389" i="74"/>
  <c r="M388" i="74"/>
  <c r="L388" i="74"/>
  <c r="O388" i="74" s="1"/>
  <c r="P388" i="74" s="1"/>
  <c r="AF388" i="74" s="1"/>
  <c r="P387" i="74"/>
  <c r="AF387" i="74" s="1"/>
  <c r="L387" i="74"/>
  <c r="K387" i="74"/>
  <c r="O387" i="74" s="1"/>
  <c r="J386" i="74"/>
  <c r="I386" i="74"/>
  <c r="W385" i="74"/>
  <c r="X385" i="74" s="1"/>
  <c r="I385" i="74"/>
  <c r="J385" i="74" s="1"/>
  <c r="AB385" i="74" s="1"/>
  <c r="AG384" i="74"/>
  <c r="W384" i="74"/>
  <c r="X384" i="74" s="1"/>
  <c r="I384" i="74"/>
  <c r="J384" i="74" s="1"/>
  <c r="AA384" i="74" s="1"/>
  <c r="J382" i="74"/>
  <c r="AB382" i="74" s="1"/>
  <c r="I382" i="74"/>
  <c r="AH381" i="74"/>
  <c r="AA381" i="74"/>
  <c r="O381" i="74"/>
  <c r="P381" i="74" s="1"/>
  <c r="AE381" i="74" s="1"/>
  <c r="M381" i="74"/>
  <c r="AA380" i="74"/>
  <c r="I380" i="74"/>
  <c r="J380" i="74" s="1"/>
  <c r="J379" i="74"/>
  <c r="AB379" i="74" s="1"/>
  <c r="I379" i="74"/>
  <c r="AA378" i="74"/>
  <c r="I378" i="74"/>
  <c r="J378" i="74" s="1"/>
  <c r="S377" i="74"/>
  <c r="T377" i="74" s="1"/>
  <c r="M377" i="74"/>
  <c r="T376" i="74"/>
  <c r="J376" i="74"/>
  <c r="S376" i="74" s="1"/>
  <c r="I376" i="74"/>
  <c r="M374" i="74"/>
  <c r="L374" i="74"/>
  <c r="O374" i="74" s="1"/>
  <c r="P374" i="74" s="1"/>
  <c r="AF374" i="74" s="1"/>
  <c r="P373" i="74"/>
  <c r="AF373" i="74" s="1"/>
  <c r="L373" i="74"/>
  <c r="K373" i="74"/>
  <c r="O373" i="74" s="1"/>
  <c r="J372" i="74"/>
  <c r="I372" i="74"/>
  <c r="W371" i="74"/>
  <c r="X371" i="74" s="1"/>
  <c r="I371" i="74"/>
  <c r="J371" i="74" s="1"/>
  <c r="AB371" i="74" s="1"/>
  <c r="AG370" i="74"/>
  <c r="W370" i="74"/>
  <c r="X370" i="74" s="1"/>
  <c r="I370" i="74"/>
  <c r="J370" i="74" s="1"/>
  <c r="AA370" i="74" s="1"/>
  <c r="J368" i="74"/>
  <c r="I368" i="74"/>
  <c r="Q367" i="74"/>
  <c r="R367" i="74" s="1"/>
  <c r="I367" i="74"/>
  <c r="J367" i="74" s="1"/>
  <c r="AA367" i="74" s="1"/>
  <c r="J365" i="74"/>
  <c r="AB365" i="74" s="1"/>
  <c r="I365" i="74"/>
  <c r="AH364" i="74"/>
  <c r="AA364" i="74"/>
  <c r="O364" i="74"/>
  <c r="P364" i="74" s="1"/>
  <c r="AE364" i="74" s="1"/>
  <c r="M364" i="74"/>
  <c r="AA363" i="74"/>
  <c r="I363" i="74"/>
  <c r="J363" i="74" s="1"/>
  <c r="J362" i="74"/>
  <c r="AB362" i="74" s="1"/>
  <c r="I362" i="74"/>
  <c r="AA361" i="74"/>
  <c r="I361" i="74"/>
  <c r="J361" i="74" s="1"/>
  <c r="S360" i="74"/>
  <c r="T360" i="74" s="1"/>
  <c r="M360" i="74"/>
  <c r="T359" i="74"/>
  <c r="J359" i="74"/>
  <c r="S359" i="74" s="1"/>
  <c r="I359" i="74"/>
  <c r="I357" i="74"/>
  <c r="J357" i="74" s="1"/>
  <c r="AB357" i="74" s="1"/>
  <c r="AH356" i="74"/>
  <c r="AE356" i="74"/>
  <c r="P356" i="74"/>
  <c r="O356" i="74"/>
  <c r="M356" i="74"/>
  <c r="AA356" i="74" s="1"/>
  <c r="AH355" i="74"/>
  <c r="P355" i="74"/>
  <c r="AE355" i="74" s="1"/>
  <c r="O355" i="74"/>
  <c r="M355" i="74"/>
  <c r="AA355" i="74" s="1"/>
  <c r="J354" i="74"/>
  <c r="AA354" i="74" s="1"/>
  <c r="I354" i="74"/>
  <c r="I353" i="74"/>
  <c r="J353" i="74" s="1"/>
  <c r="AB353" i="74" s="1"/>
  <c r="J352" i="74"/>
  <c r="AA352" i="74" s="1"/>
  <c r="I352" i="74"/>
  <c r="M351" i="74"/>
  <c r="S351" i="74" s="1"/>
  <c r="T351" i="74" s="1"/>
  <c r="S350" i="74"/>
  <c r="T350" i="74" s="1"/>
  <c r="M350" i="74"/>
  <c r="J349" i="74"/>
  <c r="S349" i="74" s="1"/>
  <c r="T349" i="74" s="1"/>
  <c r="I349" i="74"/>
  <c r="I347" i="74"/>
  <c r="J347" i="74" s="1"/>
  <c r="AB347" i="74" s="1"/>
  <c r="I346" i="74"/>
  <c r="F346" i="74"/>
  <c r="J346" i="74" s="1"/>
  <c r="J345" i="74"/>
  <c r="AB345" i="74" s="1"/>
  <c r="I345" i="74"/>
  <c r="I344" i="74"/>
  <c r="J344" i="74" s="1"/>
  <c r="AA344" i="74" s="1"/>
  <c r="P343" i="74"/>
  <c r="O343" i="74"/>
  <c r="M343" i="74"/>
  <c r="AB343" i="74" s="1"/>
  <c r="P342" i="74"/>
  <c r="O342" i="74"/>
  <c r="M342" i="74"/>
  <c r="AB342" i="74" s="1"/>
  <c r="J341" i="74"/>
  <c r="AB341" i="74" s="1"/>
  <c r="I341" i="74"/>
  <c r="I340" i="74"/>
  <c r="J340" i="74" s="1"/>
  <c r="AB340" i="74" s="1"/>
  <c r="J339" i="74"/>
  <c r="AA339" i="74" s="1"/>
  <c r="I339" i="74"/>
  <c r="AB338" i="74"/>
  <c r="O338" i="74"/>
  <c r="P338" i="74" s="1"/>
  <c r="M338" i="74"/>
  <c r="AB337" i="74"/>
  <c r="I337" i="74"/>
  <c r="J337" i="74" s="1"/>
  <c r="J336" i="74"/>
  <c r="AB336" i="74" s="1"/>
  <c r="I336" i="74"/>
  <c r="AA335" i="74"/>
  <c r="I335" i="74"/>
  <c r="J335" i="74" s="1"/>
  <c r="R334" i="74"/>
  <c r="P334" i="74"/>
  <c r="AF334" i="74" s="1"/>
  <c r="O334" i="74"/>
  <c r="M334" i="74"/>
  <c r="Q334" i="74" s="1"/>
  <c r="AH333" i="74"/>
  <c r="Q333" i="74"/>
  <c r="R333" i="74" s="1"/>
  <c r="O333" i="74"/>
  <c r="P333" i="74" s="1"/>
  <c r="AF333" i="74" s="1"/>
  <c r="M333" i="74"/>
  <c r="Q332" i="74"/>
  <c r="R332" i="74" s="1"/>
  <c r="O332" i="74"/>
  <c r="P332" i="74" s="1"/>
  <c r="AF332" i="74" s="1"/>
  <c r="M332" i="74"/>
  <c r="J331" i="74"/>
  <c r="Q331" i="74" s="1"/>
  <c r="R331" i="74" s="1"/>
  <c r="I331" i="74"/>
  <c r="I330" i="74"/>
  <c r="J330" i="74" s="1"/>
  <c r="W330" i="74" s="1"/>
  <c r="AB328" i="74"/>
  <c r="S328" i="74"/>
  <c r="T328" i="74" s="1"/>
  <c r="O328" i="74"/>
  <c r="P328" i="74" s="1"/>
  <c r="AF328" i="74" s="1"/>
  <c r="M328" i="74"/>
  <c r="P327" i="74"/>
  <c r="AF327" i="74" s="1"/>
  <c r="O327" i="74"/>
  <c r="M327" i="74"/>
  <c r="J326" i="74"/>
  <c r="I326" i="74"/>
  <c r="I325" i="74"/>
  <c r="F325" i="74"/>
  <c r="J325" i="74" s="1"/>
  <c r="Q325" i="74" s="1"/>
  <c r="R325" i="74" s="1"/>
  <c r="W324" i="74"/>
  <c r="X324" i="74" s="1"/>
  <c r="I324" i="74"/>
  <c r="J324" i="74" s="1"/>
  <c r="AB324" i="74" s="1"/>
  <c r="AG323" i="74"/>
  <c r="W323" i="74"/>
  <c r="X323" i="74" s="1"/>
  <c r="I323" i="74"/>
  <c r="J323" i="74" s="1"/>
  <c r="AA323" i="74" s="1"/>
  <c r="J321" i="74"/>
  <c r="AB321" i="74" s="1"/>
  <c r="I321" i="74"/>
  <c r="AH320" i="74"/>
  <c r="O320" i="74"/>
  <c r="P320" i="74" s="1"/>
  <c r="AE320" i="74" s="1"/>
  <c r="M320" i="74"/>
  <c r="AA320" i="74" s="1"/>
  <c r="I319" i="74"/>
  <c r="J319" i="74" s="1"/>
  <c r="AA319" i="74" s="1"/>
  <c r="J318" i="74"/>
  <c r="AB318" i="74" s="1"/>
  <c r="I318" i="74"/>
  <c r="I317" i="74"/>
  <c r="J317" i="74" s="1"/>
  <c r="AA317" i="74" s="1"/>
  <c r="S316" i="74"/>
  <c r="T316" i="74" s="1"/>
  <c r="O316" i="74"/>
  <c r="P316" i="74" s="1"/>
  <c r="M316" i="74"/>
  <c r="J315" i="74"/>
  <c r="S315" i="74" s="1"/>
  <c r="I315" i="74"/>
  <c r="I312" i="74"/>
  <c r="J312" i="74" s="1"/>
  <c r="J311" i="74"/>
  <c r="AA311" i="74" s="1"/>
  <c r="I311" i="74"/>
  <c r="AH310" i="74"/>
  <c r="AD310" i="74"/>
  <c r="AC310" i="74"/>
  <c r="Z310" i="74"/>
  <c r="Y310" i="74"/>
  <c r="V310" i="74"/>
  <c r="U310" i="74"/>
  <c r="P309" i="74"/>
  <c r="AD309" i="74" s="1"/>
  <c r="O309" i="74"/>
  <c r="M309" i="74"/>
  <c r="Z309" i="74" s="1"/>
  <c r="Z308" i="74"/>
  <c r="S308" i="74"/>
  <c r="T308" i="74" s="1"/>
  <c r="O308" i="74"/>
  <c r="P308" i="74" s="1"/>
  <c r="AD308" i="74" s="1"/>
  <c r="M308" i="74"/>
  <c r="I307" i="74"/>
  <c r="J307" i="74" s="1"/>
  <c r="J306" i="74"/>
  <c r="Z306" i="74" s="1"/>
  <c r="I306" i="74"/>
  <c r="I305" i="74"/>
  <c r="J305" i="74" s="1"/>
  <c r="AG304" i="74"/>
  <c r="I304" i="74"/>
  <c r="J304" i="74" s="1"/>
  <c r="J302" i="74"/>
  <c r="Z302" i="74" s="1"/>
  <c r="I302" i="74"/>
  <c r="I301" i="74"/>
  <c r="J301" i="74" s="1"/>
  <c r="L299" i="74"/>
  <c r="O299" i="74" s="1"/>
  <c r="P299" i="74" s="1"/>
  <c r="AD299" i="74" s="1"/>
  <c r="L298" i="74"/>
  <c r="O298" i="74" s="1"/>
  <c r="P298" i="74" s="1"/>
  <c r="AD298" i="74" s="1"/>
  <c r="K298" i="74"/>
  <c r="M298" i="74" s="1"/>
  <c r="I297" i="74"/>
  <c r="J297" i="74" s="1"/>
  <c r="J296" i="74"/>
  <c r="AB296" i="74" s="1"/>
  <c r="I296" i="74"/>
  <c r="AG295" i="74"/>
  <c r="J295" i="74"/>
  <c r="AA295" i="74" s="1"/>
  <c r="I295" i="74"/>
  <c r="I293" i="74"/>
  <c r="J293" i="74" s="1"/>
  <c r="Z293" i="74" s="1"/>
  <c r="AH292" i="74"/>
  <c r="P292" i="74"/>
  <c r="AD292" i="74" s="1"/>
  <c r="O292" i="74"/>
  <c r="M292" i="74"/>
  <c r="AB292" i="74" s="1"/>
  <c r="J291" i="74"/>
  <c r="AB291" i="74" s="1"/>
  <c r="I291" i="74"/>
  <c r="I290" i="74"/>
  <c r="J290" i="74" s="1"/>
  <c r="Z290" i="74" s="1"/>
  <c r="S289" i="74"/>
  <c r="T289" i="74" s="1"/>
  <c r="O289" i="74"/>
  <c r="P289" i="74" s="1"/>
  <c r="M289" i="74"/>
  <c r="J288" i="74"/>
  <c r="S288" i="74" s="1"/>
  <c r="T288" i="74" s="1"/>
  <c r="I288" i="74"/>
  <c r="I287" i="74"/>
  <c r="J287" i="74" s="1"/>
  <c r="Z285" i="74"/>
  <c r="S285" i="74"/>
  <c r="T285" i="74" s="1"/>
  <c r="O285" i="74"/>
  <c r="P285" i="74" s="1"/>
  <c r="AD285" i="74" s="1"/>
  <c r="M285" i="74"/>
  <c r="M284" i="74"/>
  <c r="Z284" i="74" s="1"/>
  <c r="L284" i="74"/>
  <c r="O284" i="74" s="1"/>
  <c r="P284" i="74" s="1"/>
  <c r="AD284" i="74" s="1"/>
  <c r="L283" i="74"/>
  <c r="K283" i="74"/>
  <c r="M283" i="74" s="1"/>
  <c r="J282" i="74"/>
  <c r="Z282" i="74" s="1"/>
  <c r="I282" i="74"/>
  <c r="I281" i="74"/>
  <c r="J281" i="74" s="1"/>
  <c r="AG280" i="74"/>
  <c r="I280" i="74"/>
  <c r="J280" i="74" s="1"/>
  <c r="J278" i="74"/>
  <c r="Z278" i="74" s="1"/>
  <c r="I278" i="74"/>
  <c r="P277" i="74"/>
  <c r="AD277" i="74" s="1"/>
  <c r="O277" i="74"/>
  <c r="M277" i="74"/>
  <c r="AB277" i="74" s="1"/>
  <c r="J276" i="74"/>
  <c r="AB276" i="74" s="1"/>
  <c r="I276" i="74"/>
  <c r="I275" i="74"/>
  <c r="J275" i="74" s="1"/>
  <c r="Z275" i="74" s="1"/>
  <c r="S274" i="74"/>
  <c r="T274" i="74" s="1"/>
  <c r="O274" i="74"/>
  <c r="P274" i="74" s="1"/>
  <c r="M274" i="74"/>
  <c r="J273" i="74"/>
  <c r="S273" i="74" s="1"/>
  <c r="T273" i="74" s="1"/>
  <c r="I273" i="74"/>
  <c r="I272" i="74"/>
  <c r="J272" i="74" s="1"/>
  <c r="L270" i="74"/>
  <c r="O270" i="74" s="1"/>
  <c r="P270" i="74" s="1"/>
  <c r="AD270" i="74" s="1"/>
  <c r="L269" i="74"/>
  <c r="O269" i="74" s="1"/>
  <c r="P269" i="74" s="1"/>
  <c r="AD269" i="74" s="1"/>
  <c r="K269" i="74"/>
  <c r="M269" i="74" s="1"/>
  <c r="I268" i="74"/>
  <c r="J268" i="74" s="1"/>
  <c r="J267" i="74"/>
  <c r="AB267" i="74" s="1"/>
  <c r="I267" i="74"/>
  <c r="AG266" i="74"/>
  <c r="AG199" i="74" s="1"/>
  <c r="J266" i="74"/>
  <c r="AA266" i="74" s="1"/>
  <c r="I266" i="74"/>
  <c r="I264" i="74"/>
  <c r="J264" i="74" s="1"/>
  <c r="J263" i="74"/>
  <c r="AA263" i="74" s="1"/>
  <c r="I263" i="74"/>
  <c r="I261" i="74"/>
  <c r="J261" i="74" s="1"/>
  <c r="Z261" i="74" s="1"/>
  <c r="AH260" i="74"/>
  <c r="P260" i="74"/>
  <c r="AD260" i="74" s="1"/>
  <c r="O260" i="74"/>
  <c r="M260" i="74"/>
  <c r="AB260" i="74" s="1"/>
  <c r="J259" i="74"/>
  <c r="AB259" i="74" s="1"/>
  <c r="I259" i="74"/>
  <c r="I258" i="74"/>
  <c r="J258" i="74" s="1"/>
  <c r="Z258" i="74" s="1"/>
  <c r="AH257" i="74"/>
  <c r="P257" i="74"/>
  <c r="AD257" i="74" s="1"/>
  <c r="O257" i="74"/>
  <c r="M257" i="74"/>
  <c r="AB257" i="74" s="1"/>
  <c r="J256" i="74"/>
  <c r="AB256" i="74" s="1"/>
  <c r="I256" i="74"/>
  <c r="I255" i="74"/>
  <c r="J255" i="74" s="1"/>
  <c r="Z255" i="74" s="1"/>
  <c r="S254" i="74"/>
  <c r="T254" i="74" s="1"/>
  <c r="M254" i="74"/>
  <c r="J253" i="74"/>
  <c r="S253" i="74" s="1"/>
  <c r="T253" i="74" s="1"/>
  <c r="I253" i="74"/>
  <c r="I252" i="74"/>
  <c r="J252" i="74" s="1"/>
  <c r="J250" i="74"/>
  <c r="Z250" i="74" s="1"/>
  <c r="I250" i="74"/>
  <c r="AH249" i="74"/>
  <c r="AB249" i="74"/>
  <c r="O249" i="74"/>
  <c r="P249" i="74" s="1"/>
  <c r="AD249" i="74" s="1"/>
  <c r="M249" i="74"/>
  <c r="I248" i="74"/>
  <c r="J248" i="74" s="1"/>
  <c r="AB248" i="74" s="1"/>
  <c r="J247" i="74"/>
  <c r="Z247" i="74" s="1"/>
  <c r="I247" i="74"/>
  <c r="AH246" i="74"/>
  <c r="AB246" i="74"/>
  <c r="O246" i="74"/>
  <c r="P246" i="74" s="1"/>
  <c r="AD246" i="74" s="1"/>
  <c r="M246" i="74"/>
  <c r="J245" i="74"/>
  <c r="I245" i="74"/>
  <c r="I244" i="74"/>
  <c r="J244" i="74" s="1"/>
  <c r="Z244" i="74" s="1"/>
  <c r="S243" i="74"/>
  <c r="T243" i="74" s="1"/>
  <c r="M243" i="74"/>
  <c r="M242" i="74"/>
  <c r="S242" i="74" s="1"/>
  <c r="T242" i="74" s="1"/>
  <c r="I241" i="74"/>
  <c r="J241" i="74" s="1"/>
  <c r="S241" i="74" s="1"/>
  <c r="T241" i="74" s="1"/>
  <c r="J240" i="74"/>
  <c r="AA240" i="74" s="1"/>
  <c r="I240" i="74"/>
  <c r="I238" i="74"/>
  <c r="J238" i="74" s="1"/>
  <c r="I237" i="74"/>
  <c r="F237" i="74"/>
  <c r="J237" i="74" s="1"/>
  <c r="J236" i="74"/>
  <c r="Z236" i="74" s="1"/>
  <c r="I236" i="74"/>
  <c r="I235" i="74"/>
  <c r="J235" i="74" s="1"/>
  <c r="AA235" i="74" s="1"/>
  <c r="M234" i="74"/>
  <c r="AB234" i="74" s="1"/>
  <c r="M233" i="74"/>
  <c r="AB233" i="74" s="1"/>
  <c r="J232" i="74"/>
  <c r="AB232" i="74" s="1"/>
  <c r="I232" i="74"/>
  <c r="I231" i="74"/>
  <c r="J231" i="74" s="1"/>
  <c r="Z231" i="74" s="1"/>
  <c r="J230" i="74"/>
  <c r="AA230" i="74" s="1"/>
  <c r="I230" i="74"/>
  <c r="AB229" i="74"/>
  <c r="M229" i="74"/>
  <c r="I228" i="74"/>
  <c r="J228" i="74" s="1"/>
  <c r="AB228" i="74" s="1"/>
  <c r="J227" i="74"/>
  <c r="Z227" i="74" s="1"/>
  <c r="I227" i="74"/>
  <c r="I226" i="74"/>
  <c r="J226" i="74" s="1"/>
  <c r="AA226" i="74" s="1"/>
  <c r="P225" i="74"/>
  <c r="AD225" i="74" s="1"/>
  <c r="O225" i="74"/>
  <c r="M225" i="74"/>
  <c r="Q225" i="74" s="1"/>
  <c r="R225" i="74" s="1"/>
  <c r="AH224" i="74"/>
  <c r="Q224" i="74"/>
  <c r="R224" i="74" s="1"/>
  <c r="O224" i="74"/>
  <c r="P224" i="74" s="1"/>
  <c r="AD224" i="74" s="1"/>
  <c r="M224" i="74"/>
  <c r="Q223" i="74"/>
  <c r="R223" i="74" s="1"/>
  <c r="O223" i="74"/>
  <c r="P223" i="74" s="1"/>
  <c r="AD223" i="74" s="1"/>
  <c r="M223" i="74"/>
  <c r="J222" i="74"/>
  <c r="Q222" i="74" s="1"/>
  <c r="R222" i="74" s="1"/>
  <c r="I222" i="74"/>
  <c r="I221" i="74"/>
  <c r="J221" i="74" s="1"/>
  <c r="Z219" i="74"/>
  <c r="S219" i="74"/>
  <c r="T219" i="74" s="1"/>
  <c r="O219" i="74"/>
  <c r="P219" i="74" s="1"/>
  <c r="AD219" i="74" s="1"/>
  <c r="M219" i="74"/>
  <c r="P218" i="74"/>
  <c r="AD218" i="74" s="1"/>
  <c r="O218" i="74"/>
  <c r="M218" i="74"/>
  <c r="Z218" i="74" s="1"/>
  <c r="J217" i="74"/>
  <c r="Z217" i="74" s="1"/>
  <c r="I217" i="74"/>
  <c r="I216" i="74"/>
  <c r="F216" i="74"/>
  <c r="J216" i="74" s="1"/>
  <c r="I215" i="74"/>
  <c r="J215" i="74" s="1"/>
  <c r="AG214" i="74"/>
  <c r="I214" i="74"/>
  <c r="J214" i="74" s="1"/>
  <c r="J212" i="74"/>
  <c r="Z212" i="74" s="1"/>
  <c r="I212" i="74"/>
  <c r="AH211" i="74"/>
  <c r="AB211" i="74"/>
  <c r="O211" i="74"/>
  <c r="P211" i="74" s="1"/>
  <c r="AD211" i="74" s="1"/>
  <c r="M211" i="74"/>
  <c r="I210" i="74"/>
  <c r="J210" i="74" s="1"/>
  <c r="AB210" i="74" s="1"/>
  <c r="J209" i="74"/>
  <c r="Z209" i="74" s="1"/>
  <c r="I209" i="74"/>
  <c r="AH208" i="74"/>
  <c r="AB208" i="74"/>
  <c r="O208" i="74"/>
  <c r="P208" i="74" s="1"/>
  <c r="AD208" i="74" s="1"/>
  <c r="M208" i="74"/>
  <c r="I207" i="74"/>
  <c r="J207" i="74" s="1"/>
  <c r="AB207" i="74" s="1"/>
  <c r="J206" i="74"/>
  <c r="Z206" i="74" s="1"/>
  <c r="I206" i="74"/>
  <c r="P205" i="74"/>
  <c r="O205" i="74"/>
  <c r="M205" i="74"/>
  <c r="S205" i="74" s="1"/>
  <c r="T205" i="74" s="1"/>
  <c r="I204" i="74"/>
  <c r="J204" i="74" s="1"/>
  <c r="S204" i="74" s="1"/>
  <c r="T204" i="74" s="1"/>
  <c r="J203" i="74"/>
  <c r="AA203" i="74" s="1"/>
  <c r="I203" i="74"/>
  <c r="I201" i="74"/>
  <c r="J201" i="74" s="1"/>
  <c r="J200" i="74"/>
  <c r="AA200" i="74" s="1"/>
  <c r="I200" i="74"/>
  <c r="AH199" i="74"/>
  <c r="AF199" i="74"/>
  <c r="AE199" i="74"/>
  <c r="AC199" i="74"/>
  <c r="Y199" i="74"/>
  <c r="V199" i="74"/>
  <c r="U199" i="74"/>
  <c r="P198" i="74"/>
  <c r="AC198" i="74" s="1"/>
  <c r="O198" i="74"/>
  <c r="M198" i="74"/>
  <c r="Y198" i="74" s="1"/>
  <c r="Y197" i="74"/>
  <c r="S197" i="74"/>
  <c r="T197" i="74" s="1"/>
  <c r="O197" i="74"/>
  <c r="P197" i="74" s="1"/>
  <c r="AC197" i="74" s="1"/>
  <c r="M197" i="74"/>
  <c r="I196" i="74"/>
  <c r="J196" i="74" s="1"/>
  <c r="J195" i="74"/>
  <c r="Y195" i="74" s="1"/>
  <c r="I195" i="74"/>
  <c r="AG194" i="74"/>
  <c r="AG99" i="74" s="1"/>
  <c r="J194" i="74"/>
  <c r="Y194" i="74" s="1"/>
  <c r="I194" i="74"/>
  <c r="I192" i="74"/>
  <c r="J192" i="74" s="1"/>
  <c r="L190" i="74"/>
  <c r="O190" i="74" s="1"/>
  <c r="P190" i="74" s="1"/>
  <c r="AC190" i="74" s="1"/>
  <c r="L189" i="74"/>
  <c r="O189" i="74" s="1"/>
  <c r="P189" i="74" s="1"/>
  <c r="AC189" i="74" s="1"/>
  <c r="K189" i="74"/>
  <c r="M189" i="74" s="1"/>
  <c r="I188" i="74"/>
  <c r="J188" i="74" s="1"/>
  <c r="J187" i="74"/>
  <c r="Y187" i="74" s="1"/>
  <c r="I187" i="74"/>
  <c r="AH185" i="74"/>
  <c r="Y185" i="74"/>
  <c r="O185" i="74"/>
  <c r="P185" i="74" s="1"/>
  <c r="AC185" i="74" s="1"/>
  <c r="M185" i="74"/>
  <c r="I184" i="74"/>
  <c r="J184" i="74" s="1"/>
  <c r="Y184" i="74" s="1"/>
  <c r="AH183" i="74"/>
  <c r="P183" i="74"/>
  <c r="AE183" i="74" s="1"/>
  <c r="O183" i="74"/>
  <c r="M183" i="74"/>
  <c r="AA183" i="74" s="1"/>
  <c r="J182" i="74"/>
  <c r="AA182" i="74" s="1"/>
  <c r="I182" i="74"/>
  <c r="I181" i="74"/>
  <c r="J181" i="74" s="1"/>
  <c r="Y181" i="74" s="1"/>
  <c r="J180" i="74"/>
  <c r="Y180" i="74" s="1"/>
  <c r="I180" i="74"/>
  <c r="I179" i="74"/>
  <c r="J179" i="74" s="1"/>
  <c r="Y179" i="74" s="1"/>
  <c r="S178" i="74"/>
  <c r="T178" i="74" s="1"/>
  <c r="M178" i="74"/>
  <c r="J177" i="74"/>
  <c r="S177" i="74" s="1"/>
  <c r="T177" i="74" s="1"/>
  <c r="I177" i="74"/>
  <c r="P175" i="74"/>
  <c r="AC175" i="74" s="1"/>
  <c r="O175" i="74"/>
  <c r="M175" i="74"/>
  <c r="Y175" i="74" s="1"/>
  <c r="L174" i="74"/>
  <c r="M174" i="74" s="1"/>
  <c r="L173" i="74"/>
  <c r="O173" i="74" s="1"/>
  <c r="P173" i="74" s="1"/>
  <c r="AC173" i="74" s="1"/>
  <c r="K173" i="74"/>
  <c r="M173" i="74" s="1"/>
  <c r="I172" i="74"/>
  <c r="J172" i="74" s="1"/>
  <c r="AG171" i="74"/>
  <c r="I171" i="74"/>
  <c r="J171" i="74" s="1"/>
  <c r="AA171" i="74" s="1"/>
  <c r="AG170" i="74"/>
  <c r="I170" i="74"/>
  <c r="J170" i="74" s="1"/>
  <c r="Y170" i="74" s="1"/>
  <c r="I169" i="74"/>
  <c r="J169" i="74" s="1"/>
  <c r="W169" i="74" s="1"/>
  <c r="X169" i="74" s="1"/>
  <c r="AH167" i="74"/>
  <c r="P167" i="74"/>
  <c r="AC167" i="74" s="1"/>
  <c r="O167" i="74"/>
  <c r="M167" i="74"/>
  <c r="Y167" i="74" s="1"/>
  <c r="J166" i="74"/>
  <c r="Y166" i="74" s="1"/>
  <c r="I166" i="74"/>
  <c r="AH165" i="74"/>
  <c r="AA165" i="74"/>
  <c r="O165" i="74"/>
  <c r="P165" i="74" s="1"/>
  <c r="AE165" i="74" s="1"/>
  <c r="M165" i="74"/>
  <c r="I164" i="74"/>
  <c r="J164" i="74" s="1"/>
  <c r="AA164" i="74" s="1"/>
  <c r="J163" i="74"/>
  <c r="Y163" i="74" s="1"/>
  <c r="I163" i="74"/>
  <c r="I162" i="74"/>
  <c r="J162" i="74" s="1"/>
  <c r="Y162" i="74" s="1"/>
  <c r="J161" i="74"/>
  <c r="Y161" i="74" s="1"/>
  <c r="I161" i="74"/>
  <c r="P159" i="74"/>
  <c r="O159" i="74"/>
  <c r="M159" i="74"/>
  <c r="S159" i="74" s="1"/>
  <c r="T159" i="74" s="1"/>
  <c r="I158" i="74"/>
  <c r="J158" i="74" s="1"/>
  <c r="S158" i="74" s="1"/>
  <c r="T158" i="74" s="1"/>
  <c r="L156" i="74"/>
  <c r="M156" i="74" s="1"/>
  <c r="L155" i="74"/>
  <c r="O155" i="74" s="1"/>
  <c r="P155" i="74" s="1"/>
  <c r="AC155" i="74" s="1"/>
  <c r="K155" i="74"/>
  <c r="M155" i="74" s="1"/>
  <c r="I154" i="74"/>
  <c r="J154" i="74" s="1"/>
  <c r="S154" i="74" s="1"/>
  <c r="AG153" i="74"/>
  <c r="I153" i="74"/>
  <c r="J153" i="74" s="1"/>
  <c r="J151" i="74"/>
  <c r="Y151" i="74" s="1"/>
  <c r="I151" i="74"/>
  <c r="AH149" i="74"/>
  <c r="Y149" i="74"/>
  <c r="O149" i="74"/>
  <c r="P149" i="74" s="1"/>
  <c r="AC149" i="74" s="1"/>
  <c r="M149" i="74"/>
  <c r="I148" i="74"/>
  <c r="J148" i="74" s="1"/>
  <c r="Y148" i="74" s="1"/>
  <c r="AH147" i="74"/>
  <c r="P147" i="74"/>
  <c r="AE147" i="74" s="1"/>
  <c r="O147" i="74"/>
  <c r="M147" i="74"/>
  <c r="AA147" i="74" s="1"/>
  <c r="J146" i="74"/>
  <c r="AA146" i="74" s="1"/>
  <c r="I146" i="74"/>
  <c r="I145" i="74"/>
  <c r="J145" i="74" s="1"/>
  <c r="Y145" i="74" s="1"/>
  <c r="J144" i="74"/>
  <c r="Y144" i="74" s="1"/>
  <c r="I144" i="74"/>
  <c r="I143" i="74"/>
  <c r="J143" i="74" s="1"/>
  <c r="Y143" i="74" s="1"/>
  <c r="S142" i="74"/>
  <c r="T142" i="74" s="1"/>
  <c r="O142" i="74"/>
  <c r="P142" i="74" s="1"/>
  <c r="M142" i="74"/>
  <c r="T141" i="74"/>
  <c r="J141" i="74"/>
  <c r="S141" i="74" s="1"/>
  <c r="I141" i="74"/>
  <c r="AH139" i="74"/>
  <c r="Y139" i="74"/>
  <c r="O139" i="74"/>
  <c r="P139" i="74" s="1"/>
  <c r="AC139" i="74" s="1"/>
  <c r="M139" i="74"/>
  <c r="AH138" i="74"/>
  <c r="Y138" i="74"/>
  <c r="O138" i="74"/>
  <c r="P138" i="74" s="1"/>
  <c r="AC138" i="74" s="1"/>
  <c r="M138" i="74"/>
  <c r="I137" i="74"/>
  <c r="J137" i="74" s="1"/>
  <c r="Y137" i="74" s="1"/>
  <c r="AH136" i="74"/>
  <c r="AE136" i="74"/>
  <c r="P136" i="74"/>
  <c r="O136" i="74"/>
  <c r="M136" i="74"/>
  <c r="AA136" i="74" s="1"/>
  <c r="AH135" i="74"/>
  <c r="P135" i="74"/>
  <c r="AE135" i="74" s="1"/>
  <c r="O135" i="74"/>
  <c r="M135" i="74"/>
  <c r="AA135" i="74" s="1"/>
  <c r="J134" i="74"/>
  <c r="AA134" i="74" s="1"/>
  <c r="I134" i="74"/>
  <c r="I133" i="74"/>
  <c r="J133" i="74" s="1"/>
  <c r="Y133" i="74" s="1"/>
  <c r="J132" i="74"/>
  <c r="Y132" i="74" s="1"/>
  <c r="I132" i="74"/>
  <c r="I131" i="74"/>
  <c r="J131" i="74" s="1"/>
  <c r="Y131" i="74" s="1"/>
  <c r="S130" i="74"/>
  <c r="T130" i="74" s="1"/>
  <c r="O130" i="74"/>
  <c r="P130" i="74" s="1"/>
  <c r="M130" i="74"/>
  <c r="T129" i="74"/>
  <c r="P129" i="74"/>
  <c r="O129" i="74"/>
  <c r="M129" i="74"/>
  <c r="S129" i="74" s="1"/>
  <c r="S128" i="74"/>
  <c r="T128" i="74" s="1"/>
  <c r="I128" i="74"/>
  <c r="J128" i="74" s="1"/>
  <c r="I126" i="74"/>
  <c r="F126" i="74"/>
  <c r="J126" i="74" s="1"/>
  <c r="Y124" i="74"/>
  <c r="Q124" i="74"/>
  <c r="R124" i="74" s="1"/>
  <c r="O124" i="74"/>
  <c r="P124" i="74" s="1"/>
  <c r="AC124" i="74" s="1"/>
  <c r="M124" i="74"/>
  <c r="AH123" i="74"/>
  <c r="Y123" i="74"/>
  <c r="Q123" i="74"/>
  <c r="R123" i="74" s="1"/>
  <c r="O123" i="74"/>
  <c r="P123" i="74" s="1"/>
  <c r="AC123" i="74" s="1"/>
  <c r="M123" i="74"/>
  <c r="P122" i="74"/>
  <c r="AC122" i="74" s="1"/>
  <c r="O122" i="74"/>
  <c r="M122" i="74"/>
  <c r="J121" i="74"/>
  <c r="I121" i="74"/>
  <c r="W120" i="74"/>
  <c r="X120" i="74" s="1"/>
  <c r="I120" i="74"/>
  <c r="J120" i="74" s="1"/>
  <c r="Y120" i="74" s="1"/>
  <c r="Y117" i="74"/>
  <c r="S117" i="74"/>
  <c r="T117" i="74" s="1"/>
  <c r="O117" i="74"/>
  <c r="P117" i="74" s="1"/>
  <c r="AC117" i="74" s="1"/>
  <c r="M117" i="74"/>
  <c r="P116" i="74"/>
  <c r="AC116" i="74" s="1"/>
  <c r="O116" i="74"/>
  <c r="M116" i="74"/>
  <c r="J115" i="74"/>
  <c r="I115" i="74"/>
  <c r="I114" i="74"/>
  <c r="J114" i="74" s="1"/>
  <c r="Y114" i="74" s="1"/>
  <c r="AG113" i="74"/>
  <c r="I113" i="74"/>
  <c r="J113" i="74" s="1"/>
  <c r="Y113" i="74" s="1"/>
  <c r="AH111" i="74"/>
  <c r="AC111" i="74"/>
  <c r="P111" i="74"/>
  <c r="O111" i="74"/>
  <c r="M111" i="74"/>
  <c r="Y111" i="74" s="1"/>
  <c r="J110" i="74"/>
  <c r="Y110" i="74" s="1"/>
  <c r="I110" i="74"/>
  <c r="AH109" i="74"/>
  <c r="AH99" i="74" s="1"/>
  <c r="AA109" i="74"/>
  <c r="O109" i="74"/>
  <c r="P109" i="74" s="1"/>
  <c r="AE109" i="74" s="1"/>
  <c r="M109" i="74"/>
  <c r="AA108" i="74"/>
  <c r="AA99" i="74" s="1"/>
  <c r="I108" i="74"/>
  <c r="J108" i="74" s="1"/>
  <c r="J107" i="74"/>
  <c r="Y107" i="74" s="1"/>
  <c r="I107" i="74"/>
  <c r="Y106" i="74"/>
  <c r="I106" i="74"/>
  <c r="J106" i="74" s="1"/>
  <c r="J105" i="74"/>
  <c r="Y105" i="74" s="1"/>
  <c r="I105" i="74"/>
  <c r="T103" i="74"/>
  <c r="P103" i="74"/>
  <c r="O103" i="74"/>
  <c r="M103" i="74"/>
  <c r="S103" i="74" s="1"/>
  <c r="S102" i="74"/>
  <c r="I102" i="74"/>
  <c r="J102" i="74" s="1"/>
  <c r="J100" i="74"/>
  <c r="I100" i="74"/>
  <c r="AF99" i="74"/>
  <c r="AD99" i="74"/>
  <c r="AB99" i="74"/>
  <c r="Z99" i="74"/>
  <c r="V99" i="74"/>
  <c r="U99" i="74"/>
  <c r="M98" i="74"/>
  <c r="L98" i="74"/>
  <c r="O98" i="74" s="1"/>
  <c r="P98" i="74" s="1"/>
  <c r="AC98" i="74" s="1"/>
  <c r="O97" i="74"/>
  <c r="P97" i="74" s="1"/>
  <c r="AC97" i="74" s="1"/>
  <c r="M97" i="74"/>
  <c r="J96" i="74"/>
  <c r="I96" i="74"/>
  <c r="I95" i="74"/>
  <c r="J95" i="74" s="1"/>
  <c r="I94" i="74"/>
  <c r="J94" i="74" s="1"/>
  <c r="AG93" i="74"/>
  <c r="I93" i="74"/>
  <c r="J93" i="74" s="1"/>
  <c r="W93" i="74" s="1"/>
  <c r="X93" i="74" s="1"/>
  <c r="I91" i="74"/>
  <c r="J91" i="74" s="1"/>
  <c r="I90" i="74"/>
  <c r="J90" i="74" s="1"/>
  <c r="S90" i="74" s="1"/>
  <c r="T90" i="74" s="1"/>
  <c r="L88" i="74"/>
  <c r="M88" i="74" s="1"/>
  <c r="S88" i="74" s="1"/>
  <c r="T88" i="74" s="1"/>
  <c r="L87" i="74"/>
  <c r="O87" i="74" s="1"/>
  <c r="P87" i="74" s="1"/>
  <c r="AC87" i="74" s="1"/>
  <c r="K87" i="74"/>
  <c r="I86" i="74"/>
  <c r="J86" i="74" s="1"/>
  <c r="S86" i="74" s="1"/>
  <c r="T86" i="74" s="1"/>
  <c r="J85" i="74"/>
  <c r="W85" i="74" s="1"/>
  <c r="Y85" i="74" s="1"/>
  <c r="I85" i="74"/>
  <c r="AG84" i="74"/>
  <c r="I84" i="74"/>
  <c r="J84" i="74" s="1"/>
  <c r="W84" i="74" s="1"/>
  <c r="AA84" i="74" s="1"/>
  <c r="AH82" i="74"/>
  <c r="Y82" i="74"/>
  <c r="O82" i="74"/>
  <c r="P82" i="74" s="1"/>
  <c r="AC82" i="74" s="1"/>
  <c r="M82" i="74"/>
  <c r="S82" i="74" s="1"/>
  <c r="T82" i="74" s="1"/>
  <c r="S81" i="74"/>
  <c r="T81" i="74" s="1"/>
  <c r="I81" i="74"/>
  <c r="J81" i="74" s="1"/>
  <c r="Y81" i="74" s="1"/>
  <c r="J80" i="74"/>
  <c r="I80" i="74"/>
  <c r="P78" i="74"/>
  <c r="AC78" i="74" s="1"/>
  <c r="O78" i="74"/>
  <c r="M78" i="74"/>
  <c r="O77" i="74"/>
  <c r="P77" i="74" s="1"/>
  <c r="AC77" i="74" s="1"/>
  <c r="L77" i="74"/>
  <c r="M77" i="74" s="1"/>
  <c r="S77" i="74" s="1"/>
  <c r="T77" i="74" s="1"/>
  <c r="O76" i="74"/>
  <c r="P76" i="74" s="1"/>
  <c r="AC76" i="74" s="1"/>
  <c r="L76" i="74"/>
  <c r="K76" i="74"/>
  <c r="M76" i="74" s="1"/>
  <c r="S76" i="74" s="1"/>
  <c r="T76" i="74" s="1"/>
  <c r="I75" i="74"/>
  <c r="J75" i="74" s="1"/>
  <c r="Y75" i="74" s="1"/>
  <c r="I74" i="74"/>
  <c r="J74" i="74" s="1"/>
  <c r="AG73" i="74"/>
  <c r="J73" i="74"/>
  <c r="I73" i="74"/>
  <c r="AH71" i="74"/>
  <c r="O71" i="74"/>
  <c r="P71" i="74" s="1"/>
  <c r="AC71" i="74" s="1"/>
  <c r="M71" i="74"/>
  <c r="Y71" i="74" s="1"/>
  <c r="I70" i="74"/>
  <c r="J70" i="74" s="1"/>
  <c r="S70" i="74" s="1"/>
  <c r="T70" i="74" s="1"/>
  <c r="J69" i="74"/>
  <c r="I69" i="74"/>
  <c r="Y67" i="74"/>
  <c r="I67" i="74"/>
  <c r="J67" i="74" s="1"/>
  <c r="J66" i="74"/>
  <c r="AA66" i="74" s="1"/>
  <c r="I66" i="74"/>
  <c r="M65" i="74"/>
  <c r="S65" i="74" s="1"/>
  <c r="Y65" i="74" s="1"/>
  <c r="L65" i="74"/>
  <c r="O65" i="74" s="1"/>
  <c r="P65" i="74" s="1"/>
  <c r="AC65" i="74" s="1"/>
  <c r="L64" i="74"/>
  <c r="K64" i="74"/>
  <c r="O64" i="74" s="1"/>
  <c r="P64" i="74" s="1"/>
  <c r="AC64" i="74" s="1"/>
  <c r="J63" i="74"/>
  <c r="S63" i="74" s="1"/>
  <c r="Y63" i="74" s="1"/>
  <c r="I63" i="74"/>
  <c r="I62" i="74"/>
  <c r="J62" i="74" s="1"/>
  <c r="W62" i="74" s="1"/>
  <c r="X62" i="74" s="1"/>
  <c r="AG61" i="74"/>
  <c r="I61" i="74"/>
  <c r="J61" i="74" s="1"/>
  <c r="W61" i="74" s="1"/>
  <c r="X61" i="74" s="1"/>
  <c r="I59" i="74"/>
  <c r="J59" i="74" s="1"/>
  <c r="I58" i="74"/>
  <c r="J58" i="74" s="1"/>
  <c r="AH56" i="74"/>
  <c r="O56" i="74"/>
  <c r="P56" i="74" s="1"/>
  <c r="AC56" i="74" s="1"/>
  <c r="M56" i="74"/>
  <c r="J55" i="74"/>
  <c r="I55" i="74"/>
  <c r="I54" i="74"/>
  <c r="J54" i="74" s="1"/>
  <c r="S54" i="74" s="1"/>
  <c r="T54" i="74" s="1"/>
  <c r="AH51" i="74"/>
  <c r="P51" i="74"/>
  <c r="AC51" i="74" s="1"/>
  <c r="O51" i="74"/>
  <c r="M51" i="74"/>
  <c r="AH50" i="74"/>
  <c r="P50" i="74"/>
  <c r="AC50" i="74" s="1"/>
  <c r="O50" i="74"/>
  <c r="M50" i="74"/>
  <c r="I49" i="74"/>
  <c r="J49" i="74" s="1"/>
  <c r="I48" i="74"/>
  <c r="J48" i="74" s="1"/>
  <c r="S48" i="74" s="1"/>
  <c r="T48" i="74" s="1"/>
  <c r="Y46" i="74"/>
  <c r="O46" i="74"/>
  <c r="P46" i="74" s="1"/>
  <c r="AC46" i="74" s="1"/>
  <c r="M46" i="74"/>
  <c r="Q46" i="74" s="1"/>
  <c r="R46" i="74" s="1"/>
  <c r="AH45" i="74"/>
  <c r="O45" i="74"/>
  <c r="P45" i="74" s="1"/>
  <c r="AC45" i="74" s="1"/>
  <c r="M45" i="74"/>
  <c r="Y45" i="74" s="1"/>
  <c r="O44" i="74"/>
  <c r="P44" i="74" s="1"/>
  <c r="AC44" i="74" s="1"/>
  <c r="M44" i="74"/>
  <c r="J43" i="74"/>
  <c r="I43" i="74"/>
  <c r="P42" i="74"/>
  <c r="AC42" i="74" s="1"/>
  <c r="O42" i="74"/>
  <c r="M42" i="74"/>
  <c r="O41" i="74"/>
  <c r="P41" i="74" s="1"/>
  <c r="AC41" i="74" s="1"/>
  <c r="M41" i="74"/>
  <c r="AA41" i="74" s="1"/>
  <c r="I40" i="74"/>
  <c r="J40" i="74" s="1"/>
  <c r="AA40" i="74" s="1"/>
  <c r="I38" i="74"/>
  <c r="F38" i="74"/>
  <c r="J38" i="74" s="1"/>
  <c r="I37" i="74"/>
  <c r="J37" i="74" s="1"/>
  <c r="O35" i="74"/>
  <c r="P35" i="74" s="1"/>
  <c r="AC35" i="74" s="1"/>
  <c r="M35" i="74"/>
  <c r="Y34" i="74"/>
  <c r="O34" i="74"/>
  <c r="P34" i="74" s="1"/>
  <c r="AC34" i="74" s="1"/>
  <c r="M34" i="74"/>
  <c r="S34" i="74" s="1"/>
  <c r="T34" i="74" s="1"/>
  <c r="I33" i="74"/>
  <c r="J33" i="74" s="1"/>
  <c r="Y33" i="74" s="1"/>
  <c r="I32" i="74"/>
  <c r="F32" i="74"/>
  <c r="J32" i="74" s="1"/>
  <c r="I31" i="74"/>
  <c r="J31" i="74" s="1"/>
  <c r="AG30" i="74"/>
  <c r="J30" i="74"/>
  <c r="I30" i="74"/>
  <c r="AH28" i="74"/>
  <c r="AH21" i="74" s="1"/>
  <c r="O28" i="74"/>
  <c r="P28" i="74" s="1"/>
  <c r="AC28" i="74" s="1"/>
  <c r="M28" i="74"/>
  <c r="Y28" i="74" s="1"/>
  <c r="I27" i="74"/>
  <c r="J27" i="74" s="1"/>
  <c r="Y27" i="74" s="1"/>
  <c r="I26" i="74"/>
  <c r="J26" i="74" s="1"/>
  <c r="I23" i="74"/>
  <c r="J23" i="74" s="1"/>
  <c r="Y23" i="74" s="1"/>
  <c r="I22" i="74"/>
  <c r="J22" i="74" s="1"/>
  <c r="AF21" i="74"/>
  <c r="AE21" i="74"/>
  <c r="AD21" i="74"/>
  <c r="AB21" i="74"/>
  <c r="Z21" i="74"/>
  <c r="V21" i="74"/>
  <c r="U21" i="74"/>
  <c r="O19" i="74"/>
  <c r="P19" i="74" s="1"/>
  <c r="AD19" i="74" s="1"/>
  <c r="M19" i="74"/>
  <c r="AH18" i="74"/>
  <c r="O18" i="74"/>
  <c r="P18" i="74" s="1"/>
  <c r="AD18" i="74" s="1"/>
  <c r="AD16" i="74" s="1"/>
  <c r="M18" i="74"/>
  <c r="I17" i="74"/>
  <c r="J17" i="74" s="1"/>
  <c r="AH16" i="74"/>
  <c r="Z14" i="74"/>
  <c r="Q14" i="74"/>
  <c r="R14" i="74" s="1"/>
  <c r="O14" i="74"/>
  <c r="P14" i="74" s="1"/>
  <c r="AD14" i="74" s="1"/>
  <c r="M14" i="74"/>
  <c r="P13" i="74"/>
  <c r="AD13" i="74" s="1"/>
  <c r="AD6" i="74" s="1"/>
  <c r="O13" i="74"/>
  <c r="M13" i="74"/>
  <c r="Z12" i="74"/>
  <c r="Q12" i="74"/>
  <c r="R12" i="74" s="1"/>
  <c r="O12" i="74"/>
  <c r="P12" i="74" s="1"/>
  <c r="AD12" i="74" s="1"/>
  <c r="M12" i="74"/>
  <c r="Z11" i="74"/>
  <c r="Q11" i="74"/>
  <c r="R11" i="74" s="1"/>
  <c r="O11" i="74"/>
  <c r="P11" i="74" s="1"/>
  <c r="M11" i="74"/>
  <c r="AH10" i="74"/>
  <c r="AH6" i="74" s="1"/>
  <c r="Z10" i="74"/>
  <c r="Q10" i="74"/>
  <c r="R10" i="74" s="1"/>
  <c r="O10" i="74"/>
  <c r="P10" i="74" s="1"/>
  <c r="AD10" i="74" s="1"/>
  <c r="M10" i="74"/>
  <c r="Q8" i="74"/>
  <c r="I8" i="74"/>
  <c r="J8" i="74" s="1"/>
  <c r="Z8" i="74" s="1"/>
  <c r="T855" i="73"/>
  <c r="T849" i="73"/>
  <c r="X861" i="73"/>
  <c r="F69" i="68"/>
  <c r="F65" i="68"/>
  <c r="E69" i="68"/>
  <c r="E67" i="68"/>
  <c r="E65" i="68"/>
  <c r="F63" i="68"/>
  <c r="J72" i="68" l="1"/>
  <c r="J36" i="70" s="1"/>
  <c r="J71" i="68"/>
  <c r="J35" i="70" s="1"/>
  <c r="J77" i="68"/>
  <c r="I75" i="68"/>
  <c r="J75" i="68" s="1"/>
  <c r="J38" i="70" s="1"/>
  <c r="S28" i="74"/>
  <c r="T28" i="74" s="1"/>
  <c r="Q41" i="74"/>
  <c r="R41" i="74" s="1"/>
  <c r="Q45" i="74"/>
  <c r="R45" i="74" s="1"/>
  <c r="S71" i="74"/>
  <c r="T71" i="74" s="1"/>
  <c r="S27" i="74"/>
  <c r="T27" i="74" s="1"/>
  <c r="AG21" i="74"/>
  <c r="Q40" i="74"/>
  <c r="R40" i="74" s="1"/>
  <c r="S75" i="74"/>
  <c r="T75" i="74" s="1"/>
  <c r="Y77" i="74"/>
  <c r="Y32" i="74"/>
  <c r="AA38" i="74"/>
  <c r="Q38" i="74"/>
  <c r="R38" i="74" s="1"/>
  <c r="Y126" i="74"/>
  <c r="Q126" i="74"/>
  <c r="R126" i="74" s="1"/>
  <c r="Z18" i="74"/>
  <c r="Q18" i="74"/>
  <c r="R18" i="74" s="1"/>
  <c r="Z19" i="74"/>
  <c r="Q19" i="74"/>
  <c r="R19" i="74" s="1"/>
  <c r="Y31" i="74"/>
  <c r="W31" i="74"/>
  <c r="X31" i="74" s="1"/>
  <c r="Y44" i="74"/>
  <c r="Q44" i="74"/>
  <c r="R44" i="74" s="1"/>
  <c r="AA48" i="74"/>
  <c r="Y50" i="74"/>
  <c r="S50" i="74"/>
  <c r="T50" i="74" s="1"/>
  <c r="AA54" i="74"/>
  <c r="Y55" i="74"/>
  <c r="S55" i="74"/>
  <c r="T55" i="74" s="1"/>
  <c r="AA58" i="74"/>
  <c r="AA61" i="74"/>
  <c r="Y62" i="74"/>
  <c r="M64" i="74"/>
  <c r="S64" i="74" s="1"/>
  <c r="AA69" i="74"/>
  <c r="S69" i="74"/>
  <c r="T69" i="74" s="1"/>
  <c r="Y70" i="74"/>
  <c r="Y76" i="74"/>
  <c r="Y86" i="74"/>
  <c r="AA90" i="74"/>
  <c r="Y95" i="74"/>
  <c r="Y97" i="74"/>
  <c r="S97" i="74"/>
  <c r="T97" i="74" s="1"/>
  <c r="Y98" i="74"/>
  <c r="S98" i="74"/>
  <c r="T98" i="74" s="1"/>
  <c r="T102" i="74"/>
  <c r="AE99" i="74"/>
  <c r="Y115" i="74"/>
  <c r="S115" i="74"/>
  <c r="T115" i="74" s="1"/>
  <c r="Y116" i="74"/>
  <c r="S116" i="74"/>
  <c r="T116" i="74" s="1"/>
  <c r="Y153" i="74"/>
  <c r="W153" i="74"/>
  <c r="X153" i="74" s="1"/>
  <c r="Z13" i="74"/>
  <c r="Z6" i="74" s="1"/>
  <c r="Q13" i="74"/>
  <c r="R13" i="74" s="1"/>
  <c r="AA22" i="74"/>
  <c r="AA26" i="74"/>
  <c r="S26" i="74"/>
  <c r="S33" i="74"/>
  <c r="T33" i="74" s="1"/>
  <c r="Y35" i="74"/>
  <c r="S35" i="74"/>
  <c r="T35" i="74" s="1"/>
  <c r="AA37" i="74"/>
  <c r="W37" i="74"/>
  <c r="X37" i="74" s="1"/>
  <c r="T63" i="74"/>
  <c r="T65" i="74"/>
  <c r="AA73" i="74"/>
  <c r="W73" i="74"/>
  <c r="X73" i="74" s="1"/>
  <c r="Y74" i="74"/>
  <c r="W74" i="74"/>
  <c r="X74" i="74" s="1"/>
  <c r="Y78" i="74"/>
  <c r="S78" i="74"/>
  <c r="T78" i="74" s="1"/>
  <c r="AA80" i="74"/>
  <c r="S80" i="74"/>
  <c r="T80" i="74" s="1"/>
  <c r="X84" i="74"/>
  <c r="X85" i="74"/>
  <c r="M87" i="74"/>
  <c r="O88" i="74"/>
  <c r="P88" i="74" s="1"/>
  <c r="AC88" i="74" s="1"/>
  <c r="AC21" i="74" s="1"/>
  <c r="Y88" i="74"/>
  <c r="Y100" i="74"/>
  <c r="Q100" i="74"/>
  <c r="W113" i="74"/>
  <c r="Q114" i="74"/>
  <c r="R114" i="74" s="1"/>
  <c r="Y121" i="74"/>
  <c r="Q121" i="74"/>
  <c r="R121" i="74" s="1"/>
  <c r="Y122" i="74"/>
  <c r="Q122" i="74"/>
  <c r="R122" i="74" s="1"/>
  <c r="Y155" i="74"/>
  <c r="S155" i="74"/>
  <c r="T155" i="74" s="1"/>
  <c r="Y156" i="74"/>
  <c r="S156" i="74"/>
  <c r="T156" i="74" s="1"/>
  <c r="Y172" i="74"/>
  <c r="S172" i="74"/>
  <c r="T172" i="74" s="1"/>
  <c r="Y188" i="74"/>
  <c r="S188" i="74"/>
  <c r="T188" i="74" s="1"/>
  <c r="Y192" i="74"/>
  <c r="S192" i="74"/>
  <c r="T192" i="74" s="1"/>
  <c r="Y196" i="74"/>
  <c r="S196" i="74"/>
  <c r="T196" i="74" s="1"/>
  <c r="AA199" i="74"/>
  <c r="AA214" i="74"/>
  <c r="W214" i="74"/>
  <c r="AB215" i="74"/>
  <c r="AB199" i="74" s="1"/>
  <c r="W215" i="74"/>
  <c r="X215" i="74" s="1"/>
  <c r="AA221" i="74"/>
  <c r="W221" i="74"/>
  <c r="X221" i="74" s="1"/>
  <c r="AA252" i="74"/>
  <c r="S252" i="74"/>
  <c r="T252" i="74" s="1"/>
  <c r="Z264" i="74"/>
  <c r="Q264" i="74"/>
  <c r="R264" i="74" s="1"/>
  <c r="Z268" i="74"/>
  <c r="S268" i="74"/>
  <c r="T268" i="74" s="1"/>
  <c r="AA272" i="74"/>
  <c r="S272" i="74"/>
  <c r="T272" i="74" s="1"/>
  <c r="AA280" i="74"/>
  <c r="W280" i="74"/>
  <c r="X280" i="74" s="1"/>
  <c r="AB281" i="74"/>
  <c r="W281" i="74"/>
  <c r="X281" i="74" s="1"/>
  <c r="Z297" i="74"/>
  <c r="S297" i="74"/>
  <c r="T297" i="74" s="1"/>
  <c r="AA301" i="74"/>
  <c r="S301" i="74"/>
  <c r="T301" i="74" s="1"/>
  <c r="Z307" i="74"/>
  <c r="S307" i="74"/>
  <c r="T307" i="74" s="1"/>
  <c r="AE310" i="74"/>
  <c r="X330" i="74"/>
  <c r="AA330" i="74"/>
  <c r="AA310" i="74" s="1"/>
  <c r="R8" i="74"/>
  <c r="R6" i="74" s="1"/>
  <c r="Q6" i="74"/>
  <c r="Z17" i="74"/>
  <c r="Q17" i="74"/>
  <c r="AA30" i="74"/>
  <c r="W30" i="74"/>
  <c r="AA42" i="74"/>
  <c r="Q42" i="74"/>
  <c r="R42" i="74" s="1"/>
  <c r="Y43" i="74"/>
  <c r="Q43" i="74"/>
  <c r="R43" i="74" s="1"/>
  <c r="Y49" i="74"/>
  <c r="S49" i="74"/>
  <c r="T49" i="74" s="1"/>
  <c r="Y51" i="74"/>
  <c r="S51" i="74"/>
  <c r="T51" i="74" s="1"/>
  <c r="Y56" i="74"/>
  <c r="S56" i="74"/>
  <c r="T56" i="74" s="1"/>
  <c r="Y59" i="74"/>
  <c r="Y91" i="74"/>
  <c r="S91" i="74"/>
  <c r="T91" i="74" s="1"/>
  <c r="Y94" i="74"/>
  <c r="W94" i="74"/>
  <c r="X94" i="74" s="1"/>
  <c r="Y96" i="74"/>
  <c r="S96" i="74"/>
  <c r="T96" i="74" s="1"/>
  <c r="Y154" i="74"/>
  <c r="T154" i="74"/>
  <c r="Y173" i="74"/>
  <c r="S173" i="74"/>
  <c r="T173" i="74" s="1"/>
  <c r="Y174" i="74"/>
  <c r="S174" i="74"/>
  <c r="T174" i="74" s="1"/>
  <c r="S189" i="74"/>
  <c r="T189" i="74" s="1"/>
  <c r="Y189" i="74"/>
  <c r="Q201" i="74"/>
  <c r="R201" i="74" s="1"/>
  <c r="Z201" i="74"/>
  <c r="Z216" i="74"/>
  <c r="Q216" i="74"/>
  <c r="R216" i="74" s="1"/>
  <c r="AA237" i="74"/>
  <c r="Q237" i="74"/>
  <c r="R237" i="74" s="1"/>
  <c r="Z238" i="74"/>
  <c r="Q238" i="74"/>
  <c r="R238" i="74" s="1"/>
  <c r="Z269" i="74"/>
  <c r="S269" i="74"/>
  <c r="T269" i="74" s="1"/>
  <c r="Z283" i="74"/>
  <c r="S283" i="74"/>
  <c r="T283" i="74" s="1"/>
  <c r="AA287" i="74"/>
  <c r="S287" i="74"/>
  <c r="T287" i="74" s="1"/>
  <c r="Z298" i="74"/>
  <c r="S298" i="74"/>
  <c r="T298" i="74" s="1"/>
  <c r="AA304" i="74"/>
  <c r="W304" i="74"/>
  <c r="X304" i="74" s="1"/>
  <c r="AB305" i="74"/>
  <c r="W305" i="74"/>
  <c r="X305" i="74" s="1"/>
  <c r="AB312" i="74"/>
  <c r="Q312" i="74"/>
  <c r="R312" i="74" s="1"/>
  <c r="T315" i="74"/>
  <c r="AA346" i="74"/>
  <c r="Q346" i="74"/>
  <c r="R346" i="74" s="1"/>
  <c r="AB426" i="74"/>
  <c r="Q426" i="74"/>
  <c r="R426" i="74" s="1"/>
  <c r="AF415" i="74"/>
  <c r="O156" i="74"/>
  <c r="O174" i="74"/>
  <c r="P174" i="74" s="1"/>
  <c r="AC174" i="74" s="1"/>
  <c r="Q151" i="74"/>
  <c r="R151" i="74" s="1"/>
  <c r="S175" i="74"/>
  <c r="T175" i="74" s="1"/>
  <c r="W187" i="74"/>
  <c r="X187" i="74" s="1"/>
  <c r="M190" i="74"/>
  <c r="W194" i="74"/>
  <c r="X194" i="74" s="1"/>
  <c r="Q195" i="74"/>
  <c r="R195" i="74" s="1"/>
  <c r="S198" i="74"/>
  <c r="T198" i="74" s="1"/>
  <c r="Q200" i="74"/>
  <c r="S203" i="74"/>
  <c r="S217" i="74"/>
  <c r="T217" i="74" s="1"/>
  <c r="S218" i="74"/>
  <c r="T218" i="74" s="1"/>
  <c r="S240" i="74"/>
  <c r="T240" i="74" s="1"/>
  <c r="Q263" i="74"/>
  <c r="R263" i="74" s="1"/>
  <c r="W266" i="74"/>
  <c r="X266" i="74" s="1"/>
  <c r="W267" i="74"/>
  <c r="X267" i="74" s="1"/>
  <c r="M270" i="74"/>
  <c r="S282" i="74"/>
  <c r="T282" i="74" s="1"/>
  <c r="O283" i="74"/>
  <c r="P283" i="74" s="1"/>
  <c r="AD283" i="74" s="1"/>
  <c r="AD199" i="74" s="1"/>
  <c r="AD855" i="74" s="1"/>
  <c r="S284" i="74"/>
  <c r="T284" i="74" s="1"/>
  <c r="W295" i="74"/>
  <c r="X295" i="74" s="1"/>
  <c r="W296" i="74"/>
  <c r="X296" i="74" s="1"/>
  <c r="M299" i="74"/>
  <c r="S302" i="74"/>
  <c r="T302" i="74" s="1"/>
  <c r="Q306" i="74"/>
  <c r="R306" i="74" s="1"/>
  <c r="S309" i="74"/>
  <c r="T309" i="74" s="1"/>
  <c r="Q311" i="74"/>
  <c r="AB325" i="74"/>
  <c r="AB326" i="74"/>
  <c r="S326" i="74"/>
  <c r="T326" i="74" s="1"/>
  <c r="AB327" i="74"/>
  <c r="S327" i="74"/>
  <c r="T327" i="74" s="1"/>
  <c r="Q347" i="74"/>
  <c r="R347" i="74" s="1"/>
  <c r="AB368" i="74"/>
  <c r="Q368" i="74"/>
  <c r="R368" i="74" s="1"/>
  <c r="AB372" i="74"/>
  <c r="S372" i="74"/>
  <c r="T372" i="74" s="1"/>
  <c r="M373" i="74"/>
  <c r="AB386" i="74"/>
  <c r="S386" i="74"/>
  <c r="T386" i="74" s="1"/>
  <c r="M387" i="74"/>
  <c r="S401" i="74"/>
  <c r="T401" i="74" s="1"/>
  <c r="M402" i="74"/>
  <c r="O403" i="74"/>
  <c r="P403" i="74" s="1"/>
  <c r="AF403" i="74" s="1"/>
  <c r="AF310" i="74" s="1"/>
  <c r="AF855" i="74" s="1"/>
  <c r="AB403" i="74"/>
  <c r="S405" i="74"/>
  <c r="T405" i="74" s="1"/>
  <c r="W408" i="74"/>
  <c r="X408" i="74" s="1"/>
  <c r="W409" i="74"/>
  <c r="X409" i="74" s="1"/>
  <c r="S411" i="74"/>
  <c r="T411" i="74" s="1"/>
  <c r="AB413" i="74"/>
  <c r="S413" i="74"/>
  <c r="T413" i="74" s="1"/>
  <c r="AB416" i="74"/>
  <c r="Q416" i="74"/>
  <c r="Q432" i="74"/>
  <c r="R432" i="74" s="1"/>
  <c r="AB434" i="74"/>
  <c r="Q434" i="74"/>
  <c r="R434" i="74" s="1"/>
  <c r="AB435" i="74"/>
  <c r="Q435" i="74"/>
  <c r="R435" i="74" s="1"/>
  <c r="AB437" i="74"/>
  <c r="AB457" i="74"/>
  <c r="W457" i="74"/>
  <c r="X457" i="74" s="1"/>
  <c r="AG415" i="74"/>
  <c r="AB458" i="74"/>
  <c r="S458" i="74"/>
  <c r="T458" i="74" s="1"/>
  <c r="M460" i="74"/>
  <c r="AB472" i="74"/>
  <c r="S472" i="74"/>
  <c r="T472" i="74" s="1"/>
  <c r="S485" i="74"/>
  <c r="T485" i="74" s="1"/>
  <c r="AA490" i="74"/>
  <c r="W490" i="74"/>
  <c r="X490" i="74" s="1"/>
  <c r="AB491" i="74"/>
  <c r="Q491" i="74"/>
  <c r="R491" i="74" s="1"/>
  <c r="O494" i="74"/>
  <c r="P494" i="74" s="1"/>
  <c r="AF494" i="74" s="1"/>
  <c r="AB494" i="74"/>
  <c r="Z512" i="74"/>
  <c r="Q512" i="74"/>
  <c r="R512" i="74" s="1"/>
  <c r="AB374" i="74"/>
  <c r="S374" i="74"/>
  <c r="T374" i="74" s="1"/>
  <c r="AB388" i="74"/>
  <c r="S388" i="74"/>
  <c r="T388" i="74" s="1"/>
  <c r="AA399" i="74"/>
  <c r="W399" i="74"/>
  <c r="X399" i="74" s="1"/>
  <c r="AB400" i="74"/>
  <c r="W400" i="74"/>
  <c r="X400" i="74" s="1"/>
  <c r="AB406" i="74"/>
  <c r="S406" i="74"/>
  <c r="T406" i="74" s="1"/>
  <c r="AB410" i="74"/>
  <c r="Q410" i="74"/>
  <c r="R410" i="74" s="1"/>
  <c r="T418" i="74"/>
  <c r="AE415" i="74"/>
  <c r="AE855" i="74" s="1"/>
  <c r="X425" i="74"/>
  <c r="AB429" i="74"/>
  <c r="S429" i="74"/>
  <c r="T429" i="74" s="1"/>
  <c r="AB431" i="74"/>
  <c r="W431" i="74"/>
  <c r="X431" i="74" s="1"/>
  <c r="AA469" i="74"/>
  <c r="AA415" i="74" s="1"/>
  <c r="W469" i="74"/>
  <c r="X469" i="74" s="1"/>
  <c r="AB470" i="74"/>
  <c r="S470" i="74"/>
  <c r="T470" i="74" s="1"/>
  <c r="M471" i="74"/>
  <c r="Z497" i="74"/>
  <c r="Q497" i="74"/>
  <c r="Y619" i="74"/>
  <c r="Q619" i="74"/>
  <c r="R619" i="74" s="1"/>
  <c r="AA510" i="74"/>
  <c r="W510" i="74"/>
  <c r="AB511" i="74"/>
  <c r="W511" i="74"/>
  <c r="X511" i="74" s="1"/>
  <c r="AA534" i="74"/>
  <c r="Z535" i="74"/>
  <c r="Q535" i="74"/>
  <c r="R535" i="74" s="1"/>
  <c r="AA564" i="74"/>
  <c r="W564" i="74"/>
  <c r="X564" i="74" s="1"/>
  <c r="AB565" i="74"/>
  <c r="AB495" i="74" s="1"/>
  <c r="W565" i="74"/>
  <c r="X565" i="74" s="1"/>
  <c r="S567" i="74"/>
  <c r="T567" i="74" s="1"/>
  <c r="AA578" i="74"/>
  <c r="W578" i="74"/>
  <c r="X578" i="74" s="1"/>
  <c r="AB579" i="74"/>
  <c r="W579" i="74"/>
  <c r="X579" i="74" s="1"/>
  <c r="S581" i="74"/>
  <c r="T581" i="74" s="1"/>
  <c r="Z583" i="74"/>
  <c r="S583" i="74"/>
  <c r="T583" i="74" s="1"/>
  <c r="Z595" i="74"/>
  <c r="S595" i="74"/>
  <c r="T595" i="74" s="1"/>
  <c r="M596" i="74"/>
  <c r="AA599" i="74"/>
  <c r="S599" i="74"/>
  <c r="T599" i="74" s="1"/>
  <c r="AA602" i="74"/>
  <c r="W602" i="74"/>
  <c r="X602" i="74" s="1"/>
  <c r="AB603" i="74"/>
  <c r="W603" i="74"/>
  <c r="X603" i="74" s="1"/>
  <c r="Z605" i="74"/>
  <c r="S605" i="74"/>
  <c r="T605" i="74" s="1"/>
  <c r="Z606" i="74"/>
  <c r="S606" i="74"/>
  <c r="T606" i="74" s="1"/>
  <c r="Q610" i="74"/>
  <c r="Q611" i="74"/>
  <c r="R611" i="74" s="1"/>
  <c r="S614" i="74"/>
  <c r="T614" i="74" s="1"/>
  <c r="AH609" i="74"/>
  <c r="AA617" i="74"/>
  <c r="W617" i="74"/>
  <c r="Y618" i="74"/>
  <c r="W618" i="74"/>
  <c r="X618" i="74" s="1"/>
  <c r="J641" i="74"/>
  <c r="S644" i="74"/>
  <c r="T644" i="74" s="1"/>
  <c r="S649" i="74"/>
  <c r="T649" i="74" s="1"/>
  <c r="AA656" i="74"/>
  <c r="W656" i="74"/>
  <c r="X656" i="74" s="1"/>
  <c r="Y657" i="74"/>
  <c r="W657" i="74"/>
  <c r="X657" i="74" s="1"/>
  <c r="AA668" i="74"/>
  <c r="W668" i="74"/>
  <c r="X668" i="74" s="1"/>
  <c r="Y669" i="74"/>
  <c r="T669" i="74"/>
  <c r="Y683" i="74"/>
  <c r="S683" i="74"/>
  <c r="T683" i="74" s="1"/>
  <c r="Y687" i="74"/>
  <c r="S687" i="74"/>
  <c r="T687" i="74" s="1"/>
  <c r="Y691" i="74"/>
  <c r="Q691" i="74"/>
  <c r="R691" i="74" s="1"/>
  <c r="Y697" i="74"/>
  <c r="Q697" i="74"/>
  <c r="T699" i="74"/>
  <c r="AC696" i="74"/>
  <c r="Z515" i="74"/>
  <c r="S515" i="74"/>
  <c r="T515" i="74" s="1"/>
  <c r="AA517" i="74"/>
  <c r="W517" i="74"/>
  <c r="X517" i="74" s="1"/>
  <c r="Z597" i="74"/>
  <c r="S597" i="74"/>
  <c r="T597" i="74" s="1"/>
  <c r="AA613" i="74"/>
  <c r="S613" i="74"/>
  <c r="Y622" i="74"/>
  <c r="S622" i="74"/>
  <c r="T622" i="74" s="1"/>
  <c r="Y624" i="74"/>
  <c r="W624" i="74"/>
  <c r="X624" i="74" s="1"/>
  <c r="Y642" i="74"/>
  <c r="Q642" i="74"/>
  <c r="R642" i="74" s="1"/>
  <c r="Y645" i="74"/>
  <c r="S645" i="74"/>
  <c r="T645" i="74" s="1"/>
  <c r="Y646" i="74"/>
  <c r="S646" i="74"/>
  <c r="T646" i="74" s="1"/>
  <c r="Y647" i="74"/>
  <c r="S647" i="74"/>
  <c r="T647" i="74" s="1"/>
  <c r="Y650" i="74"/>
  <c r="S650" i="74"/>
  <c r="T650" i="74" s="1"/>
  <c r="Y651" i="74"/>
  <c r="S651" i="74"/>
  <c r="T651" i="74" s="1"/>
  <c r="AA653" i="74"/>
  <c r="Q653" i="74"/>
  <c r="R653" i="74" s="1"/>
  <c r="Y659" i="74"/>
  <c r="S659" i="74"/>
  <c r="T659" i="74" s="1"/>
  <c r="Y670" i="74"/>
  <c r="S670" i="74"/>
  <c r="T670" i="74" s="1"/>
  <c r="AA680" i="74"/>
  <c r="W680" i="74"/>
  <c r="X680" i="74" s="1"/>
  <c r="Y681" i="74"/>
  <c r="W681" i="74"/>
  <c r="X681" i="74" s="1"/>
  <c r="Y720" i="74"/>
  <c r="Q720" i="74"/>
  <c r="R720" i="74" s="1"/>
  <c r="Q654" i="74"/>
  <c r="R654" i="74" s="1"/>
  <c r="S658" i="74"/>
  <c r="T658" i="74" s="1"/>
  <c r="O659" i="74"/>
  <c r="P659" i="74" s="1"/>
  <c r="AC659" i="74" s="1"/>
  <c r="AC609" i="74" s="1"/>
  <c r="S660" i="74"/>
  <c r="T660" i="74" s="1"/>
  <c r="M671" i="74"/>
  <c r="S672" i="74"/>
  <c r="T672" i="74" s="1"/>
  <c r="S682" i="74"/>
  <c r="T682" i="74" s="1"/>
  <c r="O683" i="74"/>
  <c r="P683" i="74" s="1"/>
  <c r="AC683" i="74" s="1"/>
  <c r="S684" i="74"/>
  <c r="T684" i="74" s="1"/>
  <c r="S686" i="74"/>
  <c r="T686" i="74" s="1"/>
  <c r="W689" i="74"/>
  <c r="X689" i="74" s="1"/>
  <c r="W690" i="74"/>
  <c r="X690" i="74" s="1"/>
  <c r="S692" i="74"/>
  <c r="T692" i="74" s="1"/>
  <c r="S693" i="74"/>
  <c r="T693" i="74" s="1"/>
  <c r="J709" i="74"/>
  <c r="Y715" i="74"/>
  <c r="Q715" i="74"/>
  <c r="R715" i="74" s="1"/>
  <c r="Y716" i="74"/>
  <c r="Q716" i="74"/>
  <c r="R716" i="74" s="1"/>
  <c r="Q742" i="74"/>
  <c r="R742" i="74" s="1"/>
  <c r="Y747" i="74"/>
  <c r="S747" i="74"/>
  <c r="T747" i="74" s="1"/>
  <c r="AA758" i="74"/>
  <c r="AA696" i="74" s="1"/>
  <c r="W758" i="74"/>
  <c r="X758" i="74" s="1"/>
  <c r="Y759" i="74"/>
  <c r="S759" i="74"/>
  <c r="T759" i="74" s="1"/>
  <c r="M760" i="74"/>
  <c r="Y773" i="74"/>
  <c r="W773" i="74"/>
  <c r="X773" i="74" s="1"/>
  <c r="Y774" i="74"/>
  <c r="S774" i="74"/>
  <c r="T774" i="74" s="1"/>
  <c r="Y778" i="74"/>
  <c r="S778" i="74"/>
  <c r="T778" i="74" s="1"/>
  <c r="Y789" i="74"/>
  <c r="S789" i="74"/>
  <c r="AC787" i="74"/>
  <c r="Y820" i="74"/>
  <c r="Q820" i="74"/>
  <c r="AC812" i="74"/>
  <c r="Y708" i="74"/>
  <c r="W708" i="74"/>
  <c r="Y710" i="74"/>
  <c r="S710" i="74"/>
  <c r="T710" i="74" s="1"/>
  <c r="Y711" i="74"/>
  <c r="S711" i="74"/>
  <c r="T711" i="74" s="1"/>
  <c r="Y744" i="74"/>
  <c r="W744" i="74"/>
  <c r="X744" i="74" s="1"/>
  <c r="Y745" i="74"/>
  <c r="S745" i="74"/>
  <c r="T745" i="74" s="1"/>
  <c r="M746" i="74"/>
  <c r="Y761" i="74"/>
  <c r="S761" i="74"/>
  <c r="T761" i="74" s="1"/>
  <c r="Y775" i="74"/>
  <c r="S775" i="74"/>
  <c r="T775" i="74" s="1"/>
  <c r="Y783" i="74"/>
  <c r="T783" i="74"/>
  <c r="T785" i="74"/>
  <c r="Y785" i="74"/>
  <c r="Y793" i="74"/>
  <c r="W793" i="74"/>
  <c r="X793" i="74" s="1"/>
  <c r="Y799" i="74"/>
  <c r="Q799" i="74"/>
  <c r="R799" i="74" s="1"/>
  <c r="M776" i="74"/>
  <c r="W780" i="74"/>
  <c r="X780" i="74" s="1"/>
  <c r="W781" i="74"/>
  <c r="X781" i="74" s="1"/>
  <c r="Q782" i="74"/>
  <c r="R782" i="74" s="1"/>
  <c r="T784" i="74"/>
  <c r="Q788" i="74"/>
  <c r="W792" i="74"/>
  <c r="Q794" i="74"/>
  <c r="R794" i="74" s="1"/>
  <c r="Q795" i="74"/>
  <c r="R795" i="74" s="1"/>
  <c r="Q797" i="74"/>
  <c r="R797" i="74" s="1"/>
  <c r="S801" i="74"/>
  <c r="T801" i="74" s="1"/>
  <c r="S802" i="74"/>
  <c r="T802" i="74" s="1"/>
  <c r="S804" i="74"/>
  <c r="T804" i="74" s="1"/>
  <c r="Y809" i="74"/>
  <c r="Y787" i="74" s="1"/>
  <c r="S809" i="74"/>
  <c r="T809" i="74" s="1"/>
  <c r="Y810" i="74"/>
  <c r="S810" i="74"/>
  <c r="T810" i="74" s="1"/>
  <c r="W816" i="74"/>
  <c r="X816" i="74" s="1"/>
  <c r="Y823" i="74"/>
  <c r="Q823" i="74"/>
  <c r="R823" i="74" s="1"/>
  <c r="AB826" i="74"/>
  <c r="U826" i="74"/>
  <c r="AB831" i="74"/>
  <c r="U831" i="74"/>
  <c r="V831" i="74" s="1"/>
  <c r="AB835" i="74"/>
  <c r="U835" i="74"/>
  <c r="V835" i="74" s="1"/>
  <c r="AB839" i="74"/>
  <c r="U839" i="74"/>
  <c r="V839" i="74" s="1"/>
  <c r="Q849" i="74"/>
  <c r="R849" i="74" s="1"/>
  <c r="Z849" i="74"/>
  <c r="Y813" i="74"/>
  <c r="W813" i="74"/>
  <c r="Y818" i="74"/>
  <c r="W818" i="74"/>
  <c r="X818" i="74" s="1"/>
  <c r="Y821" i="74"/>
  <c r="Q821" i="74"/>
  <c r="R821" i="74" s="1"/>
  <c r="AB829" i="74"/>
  <c r="U829" i="74"/>
  <c r="V829" i="74" s="1"/>
  <c r="AB833" i="74"/>
  <c r="U833" i="74"/>
  <c r="V833" i="74" s="1"/>
  <c r="AB837" i="74"/>
  <c r="U837" i="74"/>
  <c r="V837" i="74" s="1"/>
  <c r="Q846" i="74"/>
  <c r="R846" i="74" s="1"/>
  <c r="Z846" i="74"/>
  <c r="U830" i="74"/>
  <c r="V830" i="74" s="1"/>
  <c r="U834" i="74"/>
  <c r="V834" i="74" s="1"/>
  <c r="U838" i="74"/>
  <c r="V838" i="74" s="1"/>
  <c r="U840" i="74"/>
  <c r="V840" i="74" s="1"/>
  <c r="Q847" i="74"/>
  <c r="R847" i="74" s="1"/>
  <c r="Q848" i="74"/>
  <c r="R848" i="74" s="1"/>
  <c r="Z16" i="74" l="1"/>
  <c r="AB825" i="74"/>
  <c r="R788" i="74"/>
  <c r="R787" i="74" s="1"/>
  <c r="Q787" i="74"/>
  <c r="W696" i="74"/>
  <c r="X708" i="74"/>
  <c r="X696" i="74" s="1"/>
  <c r="T789" i="74"/>
  <c r="T787" i="74" s="1"/>
  <c r="S787" i="74"/>
  <c r="Y760" i="74"/>
  <c r="S760" i="74"/>
  <c r="T760" i="74" s="1"/>
  <c r="Y709" i="74"/>
  <c r="Q709" i="74"/>
  <c r="R709" i="74" s="1"/>
  <c r="X617" i="74"/>
  <c r="X609" i="74" s="1"/>
  <c r="W609" i="74"/>
  <c r="W812" i="74"/>
  <c r="X813" i="74"/>
  <c r="X812" i="74" s="1"/>
  <c r="U825" i="74"/>
  <c r="U841" i="74" s="1"/>
  <c r="V826" i="74"/>
  <c r="V825" i="74" s="1"/>
  <c r="X792" i="74"/>
  <c r="X787" i="74" s="1"/>
  <c r="W787" i="74"/>
  <c r="Y776" i="74"/>
  <c r="S776" i="74"/>
  <c r="T776" i="74" s="1"/>
  <c r="Y746" i="74"/>
  <c r="S746" i="74"/>
  <c r="T746" i="74" s="1"/>
  <c r="T696" i="74" s="1"/>
  <c r="Q812" i="74"/>
  <c r="R820" i="74"/>
  <c r="R812" i="74" s="1"/>
  <c r="T613" i="74"/>
  <c r="S696" i="74"/>
  <c r="Q696" i="74"/>
  <c r="T853" i="74" s="1"/>
  <c r="R697" i="74"/>
  <c r="R696" i="74" s="1"/>
  <c r="AA641" i="74"/>
  <c r="AA609" i="74" s="1"/>
  <c r="Q641" i="74"/>
  <c r="R641" i="74" s="1"/>
  <c r="R610" i="74"/>
  <c r="Q609" i="74"/>
  <c r="AA495" i="74"/>
  <c r="R497" i="74"/>
  <c r="R495" i="74" s="1"/>
  <c r="Q495" i="74"/>
  <c r="AB471" i="74"/>
  <c r="S471" i="74"/>
  <c r="T471" i="74" s="1"/>
  <c r="X415" i="74"/>
  <c r="AB460" i="74"/>
  <c r="S460" i="74"/>
  <c r="T460" i="74" s="1"/>
  <c r="T415" i="74" s="1"/>
  <c r="Q415" i="74"/>
  <c r="R416" i="74"/>
  <c r="R415" i="74" s="1"/>
  <c r="S402" i="74"/>
  <c r="T402" i="74" s="1"/>
  <c r="AB402" i="74"/>
  <c r="AB387" i="74"/>
  <c r="S387" i="74"/>
  <c r="T387" i="74" s="1"/>
  <c r="R311" i="74"/>
  <c r="R310" i="74" s="1"/>
  <c r="Q310" i="74"/>
  <c r="T203" i="74"/>
  <c r="AC156" i="74"/>
  <c r="AC99" i="74" s="1"/>
  <c r="P156" i="74"/>
  <c r="X310" i="74"/>
  <c r="Q99" i="74"/>
  <c r="R100" i="74"/>
  <c r="R99" i="74" s="1"/>
  <c r="Y87" i="74"/>
  <c r="S87" i="74"/>
  <c r="T87" i="74" s="1"/>
  <c r="AA21" i="74"/>
  <c r="Y64" i="74"/>
  <c r="Y21" i="74" s="1"/>
  <c r="T64" i="74"/>
  <c r="Y812" i="74"/>
  <c r="AC855" i="74"/>
  <c r="Y671" i="74"/>
  <c r="Y609" i="74" s="1"/>
  <c r="S671" i="74"/>
  <c r="T671" i="74" s="1"/>
  <c r="Y696" i="74"/>
  <c r="Z596" i="74"/>
  <c r="S596" i="74"/>
  <c r="T596" i="74" s="1"/>
  <c r="T495" i="74" s="1"/>
  <c r="X510" i="74"/>
  <c r="X495" i="74" s="1"/>
  <c r="W495" i="74"/>
  <c r="Z495" i="74"/>
  <c r="W415" i="74"/>
  <c r="S415" i="74"/>
  <c r="AB415" i="74"/>
  <c r="AB373" i="74"/>
  <c r="AB310" i="74" s="1"/>
  <c r="S373" i="74"/>
  <c r="T373" i="74" s="1"/>
  <c r="T310" i="74" s="1"/>
  <c r="W310" i="74"/>
  <c r="Z299" i="74"/>
  <c r="S299" i="74"/>
  <c r="T299" i="74" s="1"/>
  <c r="Z270" i="74"/>
  <c r="S270" i="74"/>
  <c r="T270" i="74" s="1"/>
  <c r="R200" i="74"/>
  <c r="R199" i="74" s="1"/>
  <c r="Q199" i="74"/>
  <c r="Y190" i="74"/>
  <c r="S190" i="74"/>
  <c r="T190" i="74" s="1"/>
  <c r="T99" i="74" s="1"/>
  <c r="S310" i="74"/>
  <c r="Z199" i="74"/>
  <c r="W21" i="74"/>
  <c r="X30" i="74"/>
  <c r="X21" i="74" s="1"/>
  <c r="R17" i="74"/>
  <c r="R16" i="74" s="1"/>
  <c r="Q16" i="74"/>
  <c r="X214" i="74"/>
  <c r="X199" i="74" s="1"/>
  <c r="W199" i="74"/>
  <c r="X113" i="74"/>
  <c r="X99" i="74" s="1"/>
  <c r="W99" i="74"/>
  <c r="Y99" i="74"/>
  <c r="T26" i="74"/>
  <c r="T21" i="74" s="1"/>
  <c r="Q21" i="74"/>
  <c r="R21" i="74"/>
  <c r="S99" i="74"/>
  <c r="T846" i="74" l="1"/>
  <c r="S21" i="74"/>
  <c r="AA855" i="74"/>
  <c r="AA857" i="74" s="1"/>
  <c r="Y855" i="74"/>
  <c r="Y857" i="74" s="1"/>
  <c r="T847" i="74"/>
  <c r="T199" i="74"/>
  <c r="T849" i="74"/>
  <c r="S495" i="74"/>
  <c r="T851" i="74" s="1"/>
  <c r="T609" i="74"/>
  <c r="Q841" i="74"/>
  <c r="T855" i="74"/>
  <c r="W841" i="74"/>
  <c r="S841" i="74"/>
  <c r="T854" i="74"/>
  <c r="AB855" i="74"/>
  <c r="AB857" i="74" s="1"/>
  <c r="Z855" i="74"/>
  <c r="Z857" i="74" s="1"/>
  <c r="S199" i="74"/>
  <c r="T848" i="74" s="1"/>
  <c r="T850" i="74"/>
  <c r="R609" i="74"/>
  <c r="S609" i="74"/>
  <c r="T852" i="74" s="1"/>
  <c r="E63" i="68" l="1"/>
  <c r="I58" i="68"/>
  <c r="I60" i="68" s="1"/>
  <c r="H58" i="68"/>
  <c r="H60" i="68" s="1"/>
  <c r="G58" i="68"/>
  <c r="G60" i="68" s="1"/>
  <c r="F58" i="68"/>
  <c r="F60" i="68" s="1"/>
  <c r="E58" i="68"/>
  <c r="E60" i="68" s="1"/>
  <c r="I54" i="68"/>
  <c r="I56" i="68" s="1"/>
  <c r="H54" i="68"/>
  <c r="H57" i="68" s="1"/>
  <c r="G54" i="68"/>
  <c r="G56" i="68" s="1"/>
  <c r="F54" i="68"/>
  <c r="F57" i="68" s="1"/>
  <c r="E54" i="68"/>
  <c r="E56" i="68" s="1"/>
  <c r="I53" i="68"/>
  <c r="I51" i="68"/>
  <c r="I50" i="68"/>
  <c r="H53" i="68"/>
  <c r="H51" i="68"/>
  <c r="H50" i="68"/>
  <c r="G53" i="68"/>
  <c r="G51" i="68"/>
  <c r="G50" i="68"/>
  <c r="F53" i="68"/>
  <c r="F51" i="68"/>
  <c r="F50" i="68"/>
  <c r="E53" i="68"/>
  <c r="E51" i="68"/>
  <c r="E50" i="68"/>
  <c r="J853" i="73"/>
  <c r="I853" i="73"/>
  <c r="D52" i="68"/>
  <c r="I52" i="68" s="1"/>
  <c r="I47" i="68"/>
  <c r="I46" i="68"/>
  <c r="I45" i="68"/>
  <c r="I44" i="68"/>
  <c r="I43" i="68"/>
  <c r="H47" i="68"/>
  <c r="H46" i="68"/>
  <c r="H45" i="68"/>
  <c r="H44" i="68"/>
  <c r="H43" i="68"/>
  <c r="G47" i="68"/>
  <c r="G46" i="68"/>
  <c r="G45" i="68"/>
  <c r="G44" i="68"/>
  <c r="G43" i="68"/>
  <c r="F47" i="68"/>
  <c r="F46" i="68"/>
  <c r="F45" i="68"/>
  <c r="F44" i="68"/>
  <c r="F43" i="68"/>
  <c r="E47" i="68"/>
  <c r="E46" i="68"/>
  <c r="E45" i="68"/>
  <c r="E44" i="68"/>
  <c r="E43" i="68"/>
  <c r="J42" i="68"/>
  <c r="J51" i="68" l="1"/>
  <c r="E59" i="68"/>
  <c r="J53" i="68"/>
  <c r="J43" i="68"/>
  <c r="J45" i="68"/>
  <c r="J29" i="70" s="1"/>
  <c r="J47" i="68"/>
  <c r="E52" i="68"/>
  <c r="F52" i="68"/>
  <c r="G52" i="68"/>
  <c r="H52" i="68"/>
  <c r="I59" i="68"/>
  <c r="E57" i="68"/>
  <c r="G57" i="68"/>
  <c r="I57" i="68"/>
  <c r="E55" i="68"/>
  <c r="G55" i="68"/>
  <c r="I55" i="68"/>
  <c r="G59" i="68"/>
  <c r="F56" i="68"/>
  <c r="H56" i="68"/>
  <c r="F59" i="68"/>
  <c r="H59" i="68"/>
  <c r="J44" i="68"/>
  <c r="J46" i="68"/>
  <c r="F55" i="68"/>
  <c r="H55" i="68"/>
  <c r="H19" i="68"/>
  <c r="H39" i="68" s="1"/>
  <c r="G19" i="68"/>
  <c r="F19" i="68"/>
  <c r="E19" i="68"/>
  <c r="E35" i="68" s="1"/>
  <c r="D33" i="68"/>
  <c r="G29" i="68"/>
  <c r="H29" i="68"/>
  <c r="H27" i="68"/>
  <c r="G27" i="68"/>
  <c r="F27" i="68"/>
  <c r="E27" i="68"/>
  <c r="H26" i="68"/>
  <c r="G26" i="68"/>
  <c r="F26" i="68"/>
  <c r="E26" i="68"/>
  <c r="I24" i="68"/>
  <c r="I22" i="68"/>
  <c r="I21" i="68"/>
  <c r="AA851" i="73"/>
  <c r="R851" i="73"/>
  <c r="Q851" i="73"/>
  <c r="D851" i="73"/>
  <c r="Z849" i="73"/>
  <c r="R849" i="73"/>
  <c r="Q849" i="73"/>
  <c r="J849" i="73"/>
  <c r="I849" i="73"/>
  <c r="AD848" i="73"/>
  <c r="AD847" i="73"/>
  <c r="Z848" i="73"/>
  <c r="Z847" i="73"/>
  <c r="R848" i="73"/>
  <c r="Q848" i="73"/>
  <c r="P847" i="73"/>
  <c r="O847" i="73"/>
  <c r="O848" i="73"/>
  <c r="P848" i="73" s="1"/>
  <c r="M848" i="73"/>
  <c r="R847" i="73"/>
  <c r="Q847" i="73"/>
  <c r="M847" i="73"/>
  <c r="I846" i="73"/>
  <c r="J846" i="73" s="1"/>
  <c r="Z846" i="73" s="1"/>
  <c r="J20" i="68"/>
  <c r="H24" i="68"/>
  <c r="H22" i="68"/>
  <c r="H21" i="68"/>
  <c r="G24" i="68"/>
  <c r="G22" i="68"/>
  <c r="G21" i="68"/>
  <c r="F24" i="68"/>
  <c r="F22" i="68"/>
  <c r="F21" i="68"/>
  <c r="E24" i="68"/>
  <c r="E22" i="68"/>
  <c r="E21" i="68"/>
  <c r="I467" i="73"/>
  <c r="J467" i="73" s="1"/>
  <c r="AB467" i="73" s="1"/>
  <c r="I261" i="73"/>
  <c r="J261" i="73" s="1"/>
  <c r="Z261" i="73" s="1"/>
  <c r="O742" i="71"/>
  <c r="P742" i="71" s="1"/>
  <c r="M742" i="71"/>
  <c r="I631" i="71"/>
  <c r="J631" i="71" s="1"/>
  <c r="O230" i="71"/>
  <c r="P230" i="71" s="1"/>
  <c r="AE230" i="71" s="1"/>
  <c r="M230" i="71"/>
  <c r="AA230" i="71" s="1"/>
  <c r="I229" i="71"/>
  <c r="J229" i="71" s="1"/>
  <c r="AA229" i="71" s="1"/>
  <c r="M226" i="71"/>
  <c r="S226" i="71" s="1"/>
  <c r="T226" i="71" s="1"/>
  <c r="I196" i="71"/>
  <c r="J196" i="71" s="1"/>
  <c r="Y196" i="71" s="1"/>
  <c r="O195" i="71"/>
  <c r="P195" i="71" s="1"/>
  <c r="AC195" i="71" s="1"/>
  <c r="M195" i="71"/>
  <c r="Y195" i="71" s="1"/>
  <c r="I194" i="71"/>
  <c r="J194" i="71" s="1"/>
  <c r="Y194" i="71" s="1"/>
  <c r="I191" i="71"/>
  <c r="J191" i="71" s="1"/>
  <c r="Y191" i="71" s="1"/>
  <c r="M189" i="71"/>
  <c r="S189" i="71" s="1"/>
  <c r="I665" i="71"/>
  <c r="J665" i="71" s="1"/>
  <c r="Z665" i="71" s="1"/>
  <c r="I550" i="71"/>
  <c r="J550" i="71" s="1"/>
  <c r="S550" i="71" s="1"/>
  <c r="T550" i="71" s="1"/>
  <c r="I483" i="71"/>
  <c r="J483" i="71" s="1"/>
  <c r="AB483" i="71" s="1"/>
  <c r="I233" i="71"/>
  <c r="J233" i="71" s="1"/>
  <c r="Y233" i="71" s="1"/>
  <c r="O232" i="71"/>
  <c r="P232" i="71" s="1"/>
  <c r="AC232" i="71" s="1"/>
  <c r="M232" i="71"/>
  <c r="AH61" i="71"/>
  <c r="O61" i="71"/>
  <c r="P61" i="71" s="1"/>
  <c r="AC61" i="71" s="1"/>
  <c r="M61" i="71"/>
  <c r="Y61" i="71" s="1"/>
  <c r="I60" i="71"/>
  <c r="J60" i="71" s="1"/>
  <c r="Y60" i="71" s="1"/>
  <c r="I59" i="71"/>
  <c r="J59" i="71" s="1"/>
  <c r="AA59" i="71" s="1"/>
  <c r="M58" i="71"/>
  <c r="S58" i="71" s="1"/>
  <c r="T58" i="71" s="1"/>
  <c r="I57" i="71"/>
  <c r="J57" i="71" s="1"/>
  <c r="S57" i="71" s="1"/>
  <c r="T57" i="71" s="1"/>
  <c r="J57" i="68" l="1"/>
  <c r="J52" i="68"/>
  <c r="J30" i="70" s="1"/>
  <c r="F39" i="68"/>
  <c r="J56" i="68"/>
  <c r="G35" i="68"/>
  <c r="G37" i="68" s="1"/>
  <c r="J24" i="68"/>
  <c r="J27" i="68"/>
  <c r="F35" i="68"/>
  <c r="F38" i="68" s="1"/>
  <c r="F41" i="68"/>
  <c r="F40" i="68"/>
  <c r="H41" i="68"/>
  <c r="H40" i="68"/>
  <c r="E39" i="68"/>
  <c r="G39" i="68"/>
  <c r="H35" i="68"/>
  <c r="H38" i="68" s="1"/>
  <c r="E37" i="68"/>
  <c r="E38" i="68"/>
  <c r="E36" i="68"/>
  <c r="J22" i="68"/>
  <c r="Q846" i="73"/>
  <c r="R846" i="73" s="1"/>
  <c r="Z631" i="71"/>
  <c r="S631" i="71"/>
  <c r="T631" i="71" s="1"/>
  <c r="AB550" i="71"/>
  <c r="S665" i="71"/>
  <c r="T665" i="71" s="1"/>
  <c r="S483" i="71"/>
  <c r="T483" i="71" s="1"/>
  <c r="Y232" i="71"/>
  <c r="F36" i="68" l="1"/>
  <c r="F37" i="68"/>
  <c r="H36" i="68"/>
  <c r="H37" i="68"/>
  <c r="G38" i="68"/>
  <c r="G36" i="68"/>
  <c r="G41" i="68"/>
  <c r="G40" i="68"/>
  <c r="E41" i="68"/>
  <c r="E40" i="68"/>
  <c r="I838" i="73" l="1"/>
  <c r="J838" i="73" s="1"/>
  <c r="AB838" i="73" s="1"/>
  <c r="I835" i="73"/>
  <c r="J835" i="73" s="1"/>
  <c r="AB835" i="73" s="1"/>
  <c r="O832" i="73"/>
  <c r="P832" i="73" s="1"/>
  <c r="AF832" i="73" s="1"/>
  <c r="M832" i="73"/>
  <c r="AB832" i="73" s="1"/>
  <c r="O823" i="73"/>
  <c r="P823" i="73" s="1"/>
  <c r="AC823" i="73" s="1"/>
  <c r="M823" i="73"/>
  <c r="Y823" i="73" s="1"/>
  <c r="O822" i="73"/>
  <c r="P822" i="73" s="1"/>
  <c r="AC822" i="73" s="1"/>
  <c r="M822" i="73"/>
  <c r="Y822" i="73" s="1"/>
  <c r="F820" i="73"/>
  <c r="O810" i="73"/>
  <c r="P810" i="73" s="1"/>
  <c r="AC810" i="73" s="1"/>
  <c r="M810" i="73"/>
  <c r="Y810" i="73" s="1"/>
  <c r="O805" i="73"/>
  <c r="P805" i="73" s="1"/>
  <c r="AC805" i="73" s="1"/>
  <c r="M805" i="73"/>
  <c r="Y805" i="73" s="1"/>
  <c r="U838" i="73" l="1"/>
  <c r="V838" i="73" s="1"/>
  <c r="U835" i="73"/>
  <c r="V835" i="73" s="1"/>
  <c r="U832" i="73"/>
  <c r="V832" i="73" s="1"/>
  <c r="Q823" i="73"/>
  <c r="Q822" i="73"/>
  <c r="R822" i="73" s="1"/>
  <c r="S805" i="73"/>
  <c r="T805" i="73" s="1"/>
  <c r="S810" i="73"/>
  <c r="T810" i="73" s="1"/>
  <c r="O790" i="73"/>
  <c r="P790" i="73" s="1"/>
  <c r="M790" i="73"/>
  <c r="Y790" i="73" s="1"/>
  <c r="I789" i="73"/>
  <c r="J789" i="73" s="1"/>
  <c r="S789" i="73" s="1"/>
  <c r="T789" i="73" s="1"/>
  <c r="AG781" i="73"/>
  <c r="AG780" i="73"/>
  <c r="O785" i="73"/>
  <c r="P785" i="73" s="1"/>
  <c r="AC785" i="73" s="1"/>
  <c r="M785" i="73"/>
  <c r="S785" i="73" s="1"/>
  <c r="Y785" i="73" s="1"/>
  <c r="O784" i="73"/>
  <c r="P784" i="73" s="1"/>
  <c r="AC784" i="73" s="1"/>
  <c r="M784" i="73"/>
  <c r="S784" i="73" s="1"/>
  <c r="T784" i="73" s="1"/>
  <c r="I783" i="73"/>
  <c r="J783" i="73" s="1"/>
  <c r="S783" i="73" s="1"/>
  <c r="I782" i="73"/>
  <c r="J782" i="73" s="1"/>
  <c r="Y782" i="73" s="1"/>
  <c r="I781" i="73"/>
  <c r="J781" i="73" s="1"/>
  <c r="AA781" i="73" s="1"/>
  <c r="I780" i="73"/>
  <c r="J780" i="73" s="1"/>
  <c r="Y780" i="73" s="1"/>
  <c r="I778" i="73"/>
  <c r="J778" i="73" s="1"/>
  <c r="Y778" i="73" s="1"/>
  <c r="AG773" i="73"/>
  <c r="L776" i="73"/>
  <c r="L775" i="73"/>
  <c r="K775" i="73"/>
  <c r="I774" i="73"/>
  <c r="J774" i="73" s="1"/>
  <c r="I773" i="73"/>
  <c r="J773" i="73" s="1"/>
  <c r="Y773" i="73" s="1"/>
  <c r="I771" i="73"/>
  <c r="J771" i="73" s="1"/>
  <c r="Y771" i="73" s="1"/>
  <c r="I770" i="73"/>
  <c r="J770" i="73" s="1"/>
  <c r="Y770" i="73" s="1"/>
  <c r="AH769" i="73"/>
  <c r="O769" i="73"/>
  <c r="P769" i="73" s="1"/>
  <c r="AE769" i="73" s="1"/>
  <c r="M769" i="73"/>
  <c r="AA769" i="73" s="1"/>
  <c r="I768" i="73"/>
  <c r="J768" i="73" s="1"/>
  <c r="AA768" i="73" s="1"/>
  <c r="I767" i="73"/>
  <c r="J767" i="73" s="1"/>
  <c r="Y767" i="73" s="1"/>
  <c r="I766" i="73"/>
  <c r="J766" i="73" s="1"/>
  <c r="Y766" i="73" s="1"/>
  <c r="M765" i="73"/>
  <c r="S765" i="73" s="1"/>
  <c r="T765" i="73" s="1"/>
  <c r="I764" i="73"/>
  <c r="J764" i="73" s="1"/>
  <c r="S764" i="73" s="1"/>
  <c r="T764" i="73" s="1"/>
  <c r="AG758" i="73"/>
  <c r="O762" i="73"/>
  <c r="P762" i="73" s="1"/>
  <c r="AC762" i="73" s="1"/>
  <c r="M762" i="73"/>
  <c r="Y762" i="73" s="1"/>
  <c r="L761" i="73"/>
  <c r="M761" i="73" s="1"/>
  <c r="L760" i="73"/>
  <c r="K760" i="73"/>
  <c r="I759" i="73"/>
  <c r="J759" i="73" s="1"/>
  <c r="I758" i="73"/>
  <c r="J758" i="73" s="1"/>
  <c r="I756" i="73"/>
  <c r="J756" i="73" s="1"/>
  <c r="Y756" i="73" s="1"/>
  <c r="I755" i="73"/>
  <c r="J755" i="73" s="1"/>
  <c r="Y755" i="73" s="1"/>
  <c r="AH754" i="73"/>
  <c r="O754" i="73"/>
  <c r="P754" i="73" s="1"/>
  <c r="AE754" i="73" s="1"/>
  <c r="M754" i="73"/>
  <c r="AA754" i="73" s="1"/>
  <c r="I753" i="73"/>
  <c r="J753" i="73" s="1"/>
  <c r="AA753" i="73" s="1"/>
  <c r="I752" i="73"/>
  <c r="J752" i="73" s="1"/>
  <c r="Y752" i="73" s="1"/>
  <c r="I751" i="73"/>
  <c r="J751" i="73" s="1"/>
  <c r="Y751" i="73" s="1"/>
  <c r="M750" i="73"/>
  <c r="S750" i="73" s="1"/>
  <c r="T750" i="73" s="1"/>
  <c r="I749" i="73"/>
  <c r="J749" i="73" s="1"/>
  <c r="S749" i="73" s="1"/>
  <c r="T749" i="73" s="1"/>
  <c r="L747" i="73"/>
  <c r="M747" i="73" s="1"/>
  <c r="Y747" i="73" s="1"/>
  <c r="L746" i="73"/>
  <c r="K746" i="73"/>
  <c r="I745" i="73"/>
  <c r="J745" i="73" s="1"/>
  <c r="AG744" i="73"/>
  <c r="I744" i="73"/>
  <c r="J744" i="73" s="1"/>
  <c r="I742" i="73"/>
  <c r="J742" i="73" s="1"/>
  <c r="Y742" i="73" s="1"/>
  <c r="I740" i="73"/>
  <c r="J740" i="73" s="1"/>
  <c r="Y740" i="73" s="1"/>
  <c r="I739" i="73"/>
  <c r="J739" i="73" s="1"/>
  <c r="Y739" i="73" s="1"/>
  <c r="AH738" i="73"/>
  <c r="O738" i="73"/>
  <c r="P738" i="73" s="1"/>
  <c r="AE738" i="73" s="1"/>
  <c r="M738" i="73"/>
  <c r="AA738" i="73" s="1"/>
  <c r="I737" i="73"/>
  <c r="J737" i="73" s="1"/>
  <c r="AA737" i="73" s="1"/>
  <c r="I736" i="73"/>
  <c r="J736" i="73" s="1"/>
  <c r="Y736" i="73" s="1"/>
  <c r="I735" i="73"/>
  <c r="J735" i="73" s="1"/>
  <c r="Y735" i="73" s="1"/>
  <c r="O734" i="73"/>
  <c r="P734" i="73" s="1"/>
  <c r="M734" i="73"/>
  <c r="S734" i="73" s="1"/>
  <c r="T734" i="73" s="1"/>
  <c r="I733" i="73"/>
  <c r="J733" i="73" s="1"/>
  <c r="S733" i="73" s="1"/>
  <c r="T733" i="73" s="1"/>
  <c r="I731" i="73"/>
  <c r="J731" i="73" s="1"/>
  <c r="Y731" i="73" s="1"/>
  <c r="AH730" i="73"/>
  <c r="AH729" i="73"/>
  <c r="O730" i="73"/>
  <c r="P730" i="73" s="1"/>
  <c r="AE730" i="73" s="1"/>
  <c r="M730" i="73"/>
  <c r="AA730" i="73" s="1"/>
  <c r="O729" i="73"/>
  <c r="P729" i="73" s="1"/>
  <c r="AE729" i="73" s="1"/>
  <c r="M729" i="73"/>
  <c r="AA729" i="73" s="1"/>
  <c r="I728" i="73"/>
  <c r="J728" i="73" s="1"/>
  <c r="AA728" i="73" s="1"/>
  <c r="I727" i="73"/>
  <c r="J727" i="73" s="1"/>
  <c r="Y727" i="73" s="1"/>
  <c r="I726" i="73"/>
  <c r="J726" i="73" s="1"/>
  <c r="Y726" i="73" s="1"/>
  <c r="M724" i="73"/>
  <c r="S724" i="73" s="1"/>
  <c r="T724" i="73" s="1"/>
  <c r="M725" i="73"/>
  <c r="S725" i="73" s="1"/>
  <c r="T725" i="73" s="1"/>
  <c r="I723" i="73"/>
  <c r="J723" i="73" s="1"/>
  <c r="S723" i="73" s="1"/>
  <c r="T723" i="73" s="1"/>
  <c r="I720" i="73"/>
  <c r="F720" i="73"/>
  <c r="AH717" i="73"/>
  <c r="O718" i="73"/>
  <c r="P718" i="73" s="1"/>
  <c r="AC718" i="73" s="1"/>
  <c r="M718" i="73"/>
  <c r="Y718" i="73" s="1"/>
  <c r="O717" i="73"/>
  <c r="P717" i="73" s="1"/>
  <c r="AC717" i="73" s="1"/>
  <c r="M717" i="73"/>
  <c r="Q717" i="73" s="1"/>
  <c r="R717" i="73" s="1"/>
  <c r="O716" i="73"/>
  <c r="P716" i="73" s="1"/>
  <c r="AC716" i="73" s="1"/>
  <c r="M716" i="73"/>
  <c r="Y716" i="73" s="1"/>
  <c r="I715" i="73"/>
  <c r="J715" i="73" s="1"/>
  <c r="Q715" i="73" s="1"/>
  <c r="R715" i="73" s="1"/>
  <c r="I714" i="73"/>
  <c r="J714" i="73" s="1"/>
  <c r="I710" i="73"/>
  <c r="J710" i="73" s="1"/>
  <c r="Y710" i="73" s="1"/>
  <c r="O712" i="73"/>
  <c r="P712" i="73" s="1"/>
  <c r="AC712" i="73" s="1"/>
  <c r="M712" i="73"/>
  <c r="Y712" i="73" s="1"/>
  <c r="O711" i="73"/>
  <c r="P711" i="73" s="1"/>
  <c r="AC711" i="73" s="1"/>
  <c r="M711" i="73"/>
  <c r="Y711" i="73" s="1"/>
  <c r="I709" i="73"/>
  <c r="F709" i="73"/>
  <c r="I708" i="73"/>
  <c r="J708" i="73" s="1"/>
  <c r="I706" i="73"/>
  <c r="J706" i="73" s="1"/>
  <c r="Y706" i="73" s="1"/>
  <c r="I705" i="73"/>
  <c r="J705" i="73" s="1"/>
  <c r="Y705" i="73" s="1"/>
  <c r="AH704" i="73"/>
  <c r="O704" i="73"/>
  <c r="P704" i="73" s="1"/>
  <c r="AE704" i="73" s="1"/>
  <c r="M704" i="73"/>
  <c r="AA704" i="73" s="1"/>
  <c r="I703" i="73"/>
  <c r="J703" i="73" s="1"/>
  <c r="AA703" i="73" s="1"/>
  <c r="I702" i="73"/>
  <c r="J702" i="73" s="1"/>
  <c r="Y702" i="73" s="1"/>
  <c r="I701" i="73"/>
  <c r="J701" i="73" s="1"/>
  <c r="Y701" i="73" s="1"/>
  <c r="M700" i="73"/>
  <c r="S700" i="73" s="1"/>
  <c r="T700" i="73" s="1"/>
  <c r="I699" i="73"/>
  <c r="J699" i="73" s="1"/>
  <c r="S699" i="73" s="1"/>
  <c r="T699" i="73" s="1"/>
  <c r="I690" i="73"/>
  <c r="J690" i="73" s="1"/>
  <c r="Y690" i="73" s="1"/>
  <c r="AG689" i="73"/>
  <c r="O694" i="73"/>
  <c r="P694" i="73" s="1"/>
  <c r="AC694" i="73" s="1"/>
  <c r="M694" i="73"/>
  <c r="Y694" i="73" s="1"/>
  <c r="O693" i="73"/>
  <c r="P693" i="73" s="1"/>
  <c r="AC693" i="73" s="1"/>
  <c r="M693" i="73"/>
  <c r="S693" i="73" s="1"/>
  <c r="T693" i="73" s="1"/>
  <c r="I692" i="73"/>
  <c r="J692" i="73" s="1"/>
  <c r="S692" i="73" s="1"/>
  <c r="T692" i="73" s="1"/>
  <c r="I691" i="73"/>
  <c r="J691" i="73" s="1"/>
  <c r="I689" i="73"/>
  <c r="J689" i="73" s="1"/>
  <c r="AA689" i="73" s="1"/>
  <c r="I687" i="73"/>
  <c r="J687" i="73" s="1"/>
  <c r="Y687" i="73" s="1"/>
  <c r="I686" i="73"/>
  <c r="J686" i="73" s="1"/>
  <c r="AA686" i="73" s="1"/>
  <c r="AG680" i="73"/>
  <c r="L684" i="73"/>
  <c r="M684" i="73" s="1"/>
  <c r="Y684" i="73" s="1"/>
  <c r="L683" i="73"/>
  <c r="K683" i="73"/>
  <c r="I682" i="73"/>
  <c r="J682" i="73" s="1"/>
  <c r="S682" i="73" s="1"/>
  <c r="T682" i="73" s="1"/>
  <c r="I681" i="73"/>
  <c r="J681" i="73" s="1"/>
  <c r="I680" i="73"/>
  <c r="J680" i="73" s="1"/>
  <c r="AA680" i="73" s="1"/>
  <c r="AH678" i="73"/>
  <c r="O678" i="73"/>
  <c r="P678" i="73" s="1"/>
  <c r="AC678" i="73" s="1"/>
  <c r="M678" i="73"/>
  <c r="Y678" i="73" s="1"/>
  <c r="I677" i="73"/>
  <c r="J677" i="73" s="1"/>
  <c r="Y677" i="73" s="1"/>
  <c r="I676" i="73"/>
  <c r="J676" i="73" s="1"/>
  <c r="AA676" i="73" s="1"/>
  <c r="O675" i="73"/>
  <c r="P675" i="73" s="1"/>
  <c r="M675" i="73"/>
  <c r="S675" i="73" s="1"/>
  <c r="T675" i="73" s="1"/>
  <c r="I674" i="73"/>
  <c r="J674" i="73" s="1"/>
  <c r="S674" i="73" s="1"/>
  <c r="T674" i="73" s="1"/>
  <c r="AG668" i="73"/>
  <c r="O672" i="73"/>
  <c r="P672" i="73" s="1"/>
  <c r="AC672" i="73" s="1"/>
  <c r="M672" i="73"/>
  <c r="Y672" i="73" s="1"/>
  <c r="L671" i="73"/>
  <c r="M671" i="73" s="1"/>
  <c r="Y671" i="73" s="1"/>
  <c r="L670" i="73"/>
  <c r="K670" i="73"/>
  <c r="I669" i="73"/>
  <c r="J669" i="73" s="1"/>
  <c r="S669" i="73" s="1"/>
  <c r="I668" i="73"/>
  <c r="J668" i="73" s="1"/>
  <c r="AA668" i="73" s="1"/>
  <c r="M746" i="73" l="1"/>
  <c r="Y746" i="73" s="1"/>
  <c r="M775" i="73"/>
  <c r="Y775" i="73" s="1"/>
  <c r="M670" i="73"/>
  <c r="Y670" i="73" s="1"/>
  <c r="M760" i="73"/>
  <c r="S760" i="73" s="1"/>
  <c r="T760" i="73" s="1"/>
  <c r="S790" i="73"/>
  <c r="T790" i="73" s="1"/>
  <c r="Q742" i="73"/>
  <c r="R742" i="73" s="1"/>
  <c r="S747" i="73"/>
  <c r="T747" i="73" s="1"/>
  <c r="S762" i="73"/>
  <c r="T762" i="73" s="1"/>
  <c r="W781" i="73"/>
  <c r="X781" i="73" s="1"/>
  <c r="S710" i="73"/>
  <c r="T710" i="73" s="1"/>
  <c r="J720" i="73"/>
  <c r="Q720" i="73" s="1"/>
  <c r="R720" i="73" s="1"/>
  <c r="W773" i="73"/>
  <c r="X773" i="73" s="1"/>
  <c r="Q782" i="73"/>
  <c r="R782" i="73" s="1"/>
  <c r="Y784" i="73"/>
  <c r="J709" i="73"/>
  <c r="Y709" i="73" s="1"/>
  <c r="Q716" i="73"/>
  <c r="R716" i="73" s="1"/>
  <c r="Y708" i="73"/>
  <c r="W708" i="73"/>
  <c r="X708" i="73" s="1"/>
  <c r="Y720" i="73"/>
  <c r="S711" i="73"/>
  <c r="T711" i="73" s="1"/>
  <c r="W714" i="73"/>
  <c r="X714" i="73" s="1"/>
  <c r="Y717" i="73"/>
  <c r="Y783" i="73"/>
  <c r="T783" i="73"/>
  <c r="O683" i="73"/>
  <c r="P683" i="73" s="1"/>
  <c r="AC683" i="73" s="1"/>
  <c r="M683" i="73"/>
  <c r="Y683" i="73" s="1"/>
  <c r="S712" i="73"/>
  <c r="T712" i="73" s="1"/>
  <c r="Q718" i="73"/>
  <c r="R718" i="73" s="1"/>
  <c r="Y715" i="73"/>
  <c r="Y744" i="73"/>
  <c r="W744" i="73"/>
  <c r="X744" i="73" s="1"/>
  <c r="Y745" i="73"/>
  <c r="S745" i="73"/>
  <c r="T745" i="73" s="1"/>
  <c r="S746" i="73"/>
  <c r="T746" i="73" s="1"/>
  <c r="AA758" i="73"/>
  <c r="W758" i="73"/>
  <c r="X758" i="73" s="1"/>
  <c r="Y759" i="73"/>
  <c r="S759" i="73"/>
  <c r="T759" i="73" s="1"/>
  <c r="Y761" i="73"/>
  <c r="S761" i="73"/>
  <c r="T761" i="73" s="1"/>
  <c r="Y774" i="73"/>
  <c r="S774" i="73"/>
  <c r="T774" i="73" s="1"/>
  <c r="O776" i="73"/>
  <c r="P776" i="73" s="1"/>
  <c r="AC776" i="73" s="1"/>
  <c r="M776" i="73"/>
  <c r="T785" i="73"/>
  <c r="O746" i="73"/>
  <c r="P746" i="73" s="1"/>
  <c r="AC746" i="73" s="1"/>
  <c r="O760" i="73"/>
  <c r="P760" i="73" s="1"/>
  <c r="AC760" i="73" s="1"/>
  <c r="W780" i="73"/>
  <c r="X780" i="73" s="1"/>
  <c r="S778" i="73"/>
  <c r="T778" i="73" s="1"/>
  <c r="O775" i="73"/>
  <c r="P775" i="73" s="1"/>
  <c r="AC775" i="73" s="1"/>
  <c r="O761" i="73"/>
  <c r="P761" i="73" s="1"/>
  <c r="AC761" i="73" s="1"/>
  <c r="O747" i="73"/>
  <c r="P747" i="73" s="1"/>
  <c r="AC747" i="73" s="1"/>
  <c r="S671" i="73"/>
  <c r="T671" i="73" s="1"/>
  <c r="S672" i="73"/>
  <c r="T672" i="73" s="1"/>
  <c r="S694" i="73"/>
  <c r="T694" i="73" s="1"/>
  <c r="Y693" i="73"/>
  <c r="Y682" i="73"/>
  <c r="Y692" i="73"/>
  <c r="T669" i="73"/>
  <c r="Y669" i="73"/>
  <c r="Y681" i="73"/>
  <c r="W681" i="73"/>
  <c r="X681" i="73" s="1"/>
  <c r="Y691" i="73"/>
  <c r="Q691" i="73"/>
  <c r="R691" i="73" s="1"/>
  <c r="W680" i="73"/>
  <c r="X680" i="73" s="1"/>
  <c r="S687" i="73"/>
  <c r="T687" i="73" s="1"/>
  <c r="W690" i="73"/>
  <c r="X690" i="73" s="1"/>
  <c r="S684" i="73"/>
  <c r="T684" i="73" s="1"/>
  <c r="S686" i="73"/>
  <c r="T686" i="73" s="1"/>
  <c r="W689" i="73"/>
  <c r="X689" i="73" s="1"/>
  <c r="O684" i="73"/>
  <c r="P684" i="73" s="1"/>
  <c r="AC684" i="73" s="1"/>
  <c r="O670" i="73"/>
  <c r="P670" i="73" s="1"/>
  <c r="AC670" i="73" s="1"/>
  <c r="O671" i="73"/>
  <c r="P671" i="73" s="1"/>
  <c r="AC671" i="73" s="1"/>
  <c r="W668" i="73"/>
  <c r="X668" i="73" s="1"/>
  <c r="AH666" i="73"/>
  <c r="O666" i="73"/>
  <c r="P666" i="73" s="1"/>
  <c r="AC666" i="73" s="1"/>
  <c r="M666" i="73"/>
  <c r="Y666" i="73" s="1"/>
  <c r="I665" i="73"/>
  <c r="J665" i="73" s="1"/>
  <c r="Y665" i="73" s="1"/>
  <c r="I664" i="73"/>
  <c r="J664" i="73" s="1"/>
  <c r="AA664" i="73" s="1"/>
  <c r="M663" i="73"/>
  <c r="S663" i="73" s="1"/>
  <c r="T663" i="73" s="1"/>
  <c r="I662" i="73"/>
  <c r="J662" i="73" s="1"/>
  <c r="S662" i="73" s="1"/>
  <c r="T662" i="73" s="1"/>
  <c r="I658" i="73"/>
  <c r="J658" i="73" s="1"/>
  <c r="Y658" i="73" s="1"/>
  <c r="AG656" i="73"/>
  <c r="L660" i="73"/>
  <c r="M660" i="73" s="1"/>
  <c r="S660" i="73" s="1"/>
  <c r="T660" i="73" s="1"/>
  <c r="L659" i="73"/>
  <c r="K659" i="73"/>
  <c r="I657" i="73"/>
  <c r="J657" i="73" s="1"/>
  <c r="I656" i="73"/>
  <c r="J656" i="73" s="1"/>
  <c r="I654" i="73"/>
  <c r="J654" i="73" s="1"/>
  <c r="Y654" i="73" s="1"/>
  <c r="I653" i="73"/>
  <c r="J653" i="73" s="1"/>
  <c r="AA653" i="73" s="1"/>
  <c r="AH651" i="73"/>
  <c r="O651" i="73"/>
  <c r="P651" i="73" s="1"/>
  <c r="AC651" i="73" s="1"/>
  <c r="M651" i="73"/>
  <c r="Y651" i="73" s="1"/>
  <c r="I650" i="73"/>
  <c r="J650" i="73" s="1"/>
  <c r="Y650" i="73" s="1"/>
  <c r="I649" i="73"/>
  <c r="J649" i="73" s="1"/>
  <c r="AA649" i="73" s="1"/>
  <c r="AH647" i="73"/>
  <c r="AH646" i="73"/>
  <c r="O646" i="73"/>
  <c r="P646" i="73" s="1"/>
  <c r="AC646" i="73" s="1"/>
  <c r="M646" i="73"/>
  <c r="Y646" i="73" s="1"/>
  <c r="O647" i="73"/>
  <c r="P647" i="73" s="1"/>
  <c r="AC647" i="73" s="1"/>
  <c r="M647" i="73"/>
  <c r="Y647" i="73" s="1"/>
  <c r="I645" i="73"/>
  <c r="J645" i="73" s="1"/>
  <c r="Y645" i="73" s="1"/>
  <c r="I644" i="73"/>
  <c r="J644" i="73" s="1"/>
  <c r="AA644" i="73" s="1"/>
  <c r="I642" i="73"/>
  <c r="J642" i="73" s="1"/>
  <c r="Y642" i="73" s="1"/>
  <c r="I641" i="73"/>
  <c r="F641" i="73"/>
  <c r="I639" i="73"/>
  <c r="J639" i="73" s="1"/>
  <c r="Y639" i="73" s="1"/>
  <c r="I638" i="73"/>
  <c r="J638" i="73" s="1"/>
  <c r="AA638" i="73" s="1"/>
  <c r="O637" i="73"/>
  <c r="P637" i="73" s="1"/>
  <c r="AC637" i="73" s="1"/>
  <c r="M637" i="73"/>
  <c r="Y637" i="73" s="1"/>
  <c r="O636" i="73"/>
  <c r="P636" i="73" s="1"/>
  <c r="AC636" i="73" s="1"/>
  <c r="M636" i="73"/>
  <c r="Y636" i="73" s="1"/>
  <c r="I635" i="73"/>
  <c r="J635" i="73" s="1"/>
  <c r="Y635" i="73" s="1"/>
  <c r="I634" i="73"/>
  <c r="J634" i="73" s="1"/>
  <c r="Y634" i="73" s="1"/>
  <c r="I633" i="73"/>
  <c r="J633" i="73" s="1"/>
  <c r="AA633" i="73" s="1"/>
  <c r="AH627" i="73"/>
  <c r="M632" i="73"/>
  <c r="Y632" i="73" s="1"/>
  <c r="I631" i="73"/>
  <c r="J631" i="73" s="1"/>
  <c r="Y631" i="73" s="1"/>
  <c r="I630" i="73"/>
  <c r="J630" i="73" s="1"/>
  <c r="Y630" i="73" s="1"/>
  <c r="I629" i="73"/>
  <c r="J629" i="73" s="1"/>
  <c r="AA629" i="73" s="1"/>
  <c r="O628" i="73"/>
  <c r="P628" i="73" s="1"/>
  <c r="AC628" i="73" s="1"/>
  <c r="M628" i="73"/>
  <c r="Q628" i="73" s="1"/>
  <c r="R628" i="73" s="1"/>
  <c r="O627" i="73"/>
  <c r="P627" i="73" s="1"/>
  <c r="AC627" i="73" s="1"/>
  <c r="M627" i="73"/>
  <c r="Q627" i="73" s="1"/>
  <c r="R627" i="73" s="1"/>
  <c r="O626" i="73"/>
  <c r="P626" i="73" s="1"/>
  <c r="AC626" i="73" s="1"/>
  <c r="M626" i="73"/>
  <c r="Q626" i="73" s="1"/>
  <c r="R626" i="73" s="1"/>
  <c r="I625" i="73"/>
  <c r="J625" i="73" s="1"/>
  <c r="Q625" i="73" s="1"/>
  <c r="R625" i="73" s="1"/>
  <c r="I624" i="73"/>
  <c r="J624" i="73" s="1"/>
  <c r="AG617" i="73"/>
  <c r="O622" i="73"/>
  <c r="P622" i="73" s="1"/>
  <c r="AC622" i="73" s="1"/>
  <c r="M622" i="73"/>
  <c r="S622" i="73" s="1"/>
  <c r="T622" i="73" s="1"/>
  <c r="O621" i="73"/>
  <c r="P621" i="73" s="1"/>
  <c r="AC621" i="73" s="1"/>
  <c r="M621" i="73"/>
  <c r="Y621" i="73" s="1"/>
  <c r="I620" i="73"/>
  <c r="J620" i="73" s="1"/>
  <c r="Y620" i="73" s="1"/>
  <c r="I619" i="73"/>
  <c r="F619" i="73"/>
  <c r="I618" i="73"/>
  <c r="J618" i="73" s="1"/>
  <c r="Y618" i="73" s="1"/>
  <c r="I617" i="73"/>
  <c r="J617" i="73" s="1"/>
  <c r="AA617" i="73" s="1"/>
  <c r="AH615" i="73"/>
  <c r="O615" i="73"/>
  <c r="P615" i="73" s="1"/>
  <c r="AC615" i="73" s="1"/>
  <c r="M615" i="73"/>
  <c r="Y615" i="73" s="1"/>
  <c r="I614" i="73"/>
  <c r="J614" i="73" s="1"/>
  <c r="Y614" i="73" s="1"/>
  <c r="I613" i="73"/>
  <c r="J613" i="73" s="1"/>
  <c r="I611" i="73"/>
  <c r="J611" i="73" s="1"/>
  <c r="Y611" i="73" s="1"/>
  <c r="AG602" i="73"/>
  <c r="O607" i="73"/>
  <c r="P607" i="73" s="1"/>
  <c r="AD607" i="73" s="1"/>
  <c r="M607" i="73"/>
  <c r="S607" i="73" s="1"/>
  <c r="T607" i="73" s="1"/>
  <c r="O606" i="73"/>
  <c r="P606" i="73" s="1"/>
  <c r="AD606" i="73" s="1"/>
  <c r="M606" i="73"/>
  <c r="Z606" i="73" s="1"/>
  <c r="I605" i="73"/>
  <c r="J605" i="73" s="1"/>
  <c r="I604" i="73"/>
  <c r="J604" i="73" s="1"/>
  <c r="Z604" i="73" s="1"/>
  <c r="I603" i="73"/>
  <c r="J603" i="73" s="1"/>
  <c r="W603" i="73" s="1"/>
  <c r="X603" i="73" s="1"/>
  <c r="I602" i="73"/>
  <c r="J602" i="73" s="1"/>
  <c r="AA602" i="73" s="1"/>
  <c r="I600" i="73"/>
  <c r="J600" i="73" s="1"/>
  <c r="S600" i="73" s="1"/>
  <c r="T600" i="73" s="1"/>
  <c r="I599" i="73"/>
  <c r="J599" i="73" s="1"/>
  <c r="AG593" i="73"/>
  <c r="L597" i="73"/>
  <c r="O597" i="73" s="1"/>
  <c r="P597" i="73" s="1"/>
  <c r="AD597" i="73" s="1"/>
  <c r="L596" i="73"/>
  <c r="K596" i="73"/>
  <c r="I595" i="73"/>
  <c r="J595" i="73" s="1"/>
  <c r="Z595" i="73" s="1"/>
  <c r="I594" i="73"/>
  <c r="J594" i="73" s="1"/>
  <c r="AB594" i="73" s="1"/>
  <c r="I593" i="73"/>
  <c r="J593" i="73" s="1"/>
  <c r="W593" i="73" s="1"/>
  <c r="X593" i="73" s="1"/>
  <c r="I591" i="73"/>
  <c r="J591" i="73" s="1"/>
  <c r="Z591" i="73" s="1"/>
  <c r="AH590" i="73"/>
  <c r="O590" i="73"/>
  <c r="P590" i="73" s="1"/>
  <c r="AD590" i="73" s="1"/>
  <c r="M590" i="73"/>
  <c r="AB590" i="73" s="1"/>
  <c r="I589" i="73"/>
  <c r="J589" i="73" s="1"/>
  <c r="AB589" i="73" s="1"/>
  <c r="I588" i="73"/>
  <c r="J588" i="73" s="1"/>
  <c r="Z588" i="73" s="1"/>
  <c r="I587" i="73"/>
  <c r="J587" i="73" s="1"/>
  <c r="AA587" i="73" s="1"/>
  <c r="M586" i="73"/>
  <c r="S586" i="73" s="1"/>
  <c r="T586" i="73" s="1"/>
  <c r="I585" i="73"/>
  <c r="J585" i="73" s="1"/>
  <c r="S585" i="73" s="1"/>
  <c r="T585" i="73" s="1"/>
  <c r="AG578" i="73"/>
  <c r="O583" i="73"/>
  <c r="P583" i="73" s="1"/>
  <c r="AD583" i="73" s="1"/>
  <c r="M583" i="73"/>
  <c r="Z583" i="73" s="1"/>
  <c r="L582" i="73"/>
  <c r="M582" i="73" s="1"/>
  <c r="Z582" i="73" s="1"/>
  <c r="L581" i="73"/>
  <c r="K581" i="73"/>
  <c r="I580" i="73"/>
  <c r="J580" i="73" s="1"/>
  <c r="S580" i="73" s="1"/>
  <c r="T580" i="73" s="1"/>
  <c r="I579" i="73"/>
  <c r="J579" i="73" s="1"/>
  <c r="AB579" i="73" s="1"/>
  <c r="I578" i="73"/>
  <c r="J578" i="73" s="1"/>
  <c r="AA578" i="73" s="1"/>
  <c r="I576" i="73"/>
  <c r="J576" i="73" s="1"/>
  <c r="Z576" i="73" s="1"/>
  <c r="AH575" i="73"/>
  <c r="O575" i="73"/>
  <c r="P575" i="73" s="1"/>
  <c r="AD575" i="73" s="1"/>
  <c r="M575" i="73"/>
  <c r="AB575" i="73" s="1"/>
  <c r="I574" i="73"/>
  <c r="J574" i="73" s="1"/>
  <c r="AB574" i="73" s="1"/>
  <c r="I573" i="73"/>
  <c r="J573" i="73" s="1"/>
  <c r="Z573" i="73" s="1"/>
  <c r="I572" i="73"/>
  <c r="J572" i="73" s="1"/>
  <c r="AA572" i="73" s="1"/>
  <c r="M571" i="73"/>
  <c r="S571" i="73" s="1"/>
  <c r="T571" i="73" s="1"/>
  <c r="I570" i="73"/>
  <c r="J570" i="73" s="1"/>
  <c r="S570" i="73" s="1"/>
  <c r="T570" i="73" s="1"/>
  <c r="L568" i="73"/>
  <c r="M568" i="73" s="1"/>
  <c r="Z568" i="73" s="1"/>
  <c r="L567" i="73"/>
  <c r="K567" i="73"/>
  <c r="I566" i="73"/>
  <c r="J566" i="73" s="1"/>
  <c r="Z566" i="73" s="1"/>
  <c r="AG564" i="73"/>
  <c r="I565" i="73"/>
  <c r="J565" i="73" s="1"/>
  <c r="W565" i="73" s="1"/>
  <c r="X565" i="73" s="1"/>
  <c r="I564" i="73"/>
  <c r="J564" i="73" s="1"/>
  <c r="AA564" i="73" s="1"/>
  <c r="I562" i="73"/>
  <c r="J562" i="73" s="1"/>
  <c r="Z562" i="73" s="1"/>
  <c r="I561" i="73"/>
  <c r="J561" i="73" s="1"/>
  <c r="AA561" i="73" s="1"/>
  <c r="I560" i="73"/>
  <c r="J560" i="73" s="1"/>
  <c r="Q560" i="73" s="1"/>
  <c r="R560" i="73" s="1"/>
  <c r="I558" i="73"/>
  <c r="J558" i="73" s="1"/>
  <c r="Z558" i="73" s="1"/>
  <c r="AH557" i="73"/>
  <c r="O557" i="73"/>
  <c r="P557" i="73" s="1"/>
  <c r="AD557" i="73" s="1"/>
  <c r="M557" i="73"/>
  <c r="AB557" i="73" s="1"/>
  <c r="I556" i="73"/>
  <c r="J556" i="73" s="1"/>
  <c r="AB556" i="73" s="1"/>
  <c r="I555" i="73"/>
  <c r="J555" i="73" s="1"/>
  <c r="Z555" i="73" s="1"/>
  <c r="AH554" i="73"/>
  <c r="O554" i="73"/>
  <c r="P554" i="73" s="1"/>
  <c r="AD554" i="73" s="1"/>
  <c r="M554" i="73"/>
  <c r="AB554" i="73" s="1"/>
  <c r="I553" i="73"/>
  <c r="J553" i="73" s="1"/>
  <c r="AB553" i="73" s="1"/>
  <c r="I552" i="73"/>
  <c r="J552" i="73" s="1"/>
  <c r="Z552" i="73" s="1"/>
  <c r="I551" i="73"/>
  <c r="J551" i="73" s="1"/>
  <c r="AA551" i="73" s="1"/>
  <c r="M550" i="73"/>
  <c r="S550" i="73" s="1"/>
  <c r="T550" i="73" s="1"/>
  <c r="I549" i="73"/>
  <c r="J549" i="73" s="1"/>
  <c r="S549" i="73" s="1"/>
  <c r="T549" i="73" s="1"/>
  <c r="I547" i="73"/>
  <c r="J547" i="73" s="1"/>
  <c r="Z547" i="73" s="1"/>
  <c r="AH546" i="73"/>
  <c r="O546" i="73"/>
  <c r="P546" i="73" s="1"/>
  <c r="AD546" i="73" s="1"/>
  <c r="M546" i="73"/>
  <c r="AB546" i="73" s="1"/>
  <c r="I545" i="73"/>
  <c r="J545" i="73" s="1"/>
  <c r="AB545" i="73" s="1"/>
  <c r="I544" i="73"/>
  <c r="J544" i="73" s="1"/>
  <c r="Z544" i="73" s="1"/>
  <c r="AH543" i="73"/>
  <c r="O543" i="73"/>
  <c r="P543" i="73" s="1"/>
  <c r="AD543" i="73" s="1"/>
  <c r="M543" i="73"/>
  <c r="AB543" i="73" s="1"/>
  <c r="I542" i="73"/>
  <c r="J542" i="73" s="1"/>
  <c r="AB542" i="73" s="1"/>
  <c r="I541" i="73"/>
  <c r="J541" i="73" s="1"/>
  <c r="Z541" i="73" s="1"/>
  <c r="I540" i="73"/>
  <c r="J540" i="73" s="1"/>
  <c r="AA540" i="73" s="1"/>
  <c r="M538" i="73"/>
  <c r="S538" i="73" s="1"/>
  <c r="T538" i="73" s="1"/>
  <c r="M539" i="73"/>
  <c r="S539" i="73" s="1"/>
  <c r="T539" i="73" s="1"/>
  <c r="AH520" i="73"/>
  <c r="I537" i="73"/>
  <c r="J537" i="73" s="1"/>
  <c r="S537" i="73" s="1"/>
  <c r="T537" i="73" s="1"/>
  <c r="I535" i="73"/>
  <c r="J535" i="73" s="1"/>
  <c r="Z535" i="73" s="1"/>
  <c r="I534" i="73"/>
  <c r="F534" i="73"/>
  <c r="I532" i="73"/>
  <c r="J532" i="73" s="1"/>
  <c r="Z532" i="73" s="1"/>
  <c r="I531" i="73"/>
  <c r="J531" i="73" s="1"/>
  <c r="AA531" i="73" s="1"/>
  <c r="M530" i="73"/>
  <c r="AB530" i="73" s="1"/>
  <c r="M529" i="73"/>
  <c r="AB529" i="73" s="1"/>
  <c r="I528" i="73"/>
  <c r="J528" i="73" s="1"/>
  <c r="AB528" i="73" s="1"/>
  <c r="I527" i="73"/>
  <c r="J527" i="73" s="1"/>
  <c r="Z527" i="73" s="1"/>
  <c r="I526" i="73"/>
  <c r="J526" i="73" s="1"/>
  <c r="AA526" i="73" s="1"/>
  <c r="M525" i="73"/>
  <c r="AB525" i="73" s="1"/>
  <c r="I524" i="73"/>
  <c r="J524" i="73" s="1"/>
  <c r="AB524" i="73" s="1"/>
  <c r="I523" i="73"/>
  <c r="J523" i="73" s="1"/>
  <c r="Z523" i="73" s="1"/>
  <c r="I522" i="73"/>
  <c r="J522" i="73" s="1"/>
  <c r="AA522" i="73" s="1"/>
  <c r="O521" i="73"/>
  <c r="P521" i="73" s="1"/>
  <c r="AD521" i="73" s="1"/>
  <c r="M521" i="73"/>
  <c r="Q521" i="73" s="1"/>
  <c r="R521" i="73" s="1"/>
  <c r="O520" i="73"/>
  <c r="P520" i="73" s="1"/>
  <c r="AD520" i="73" s="1"/>
  <c r="M520" i="73"/>
  <c r="Q520" i="73" s="1"/>
  <c r="R520" i="73" s="1"/>
  <c r="O519" i="73"/>
  <c r="P519" i="73" s="1"/>
  <c r="AD519" i="73" s="1"/>
  <c r="M519" i="73"/>
  <c r="Q519" i="73" s="1"/>
  <c r="R519" i="73" s="1"/>
  <c r="I518" i="73"/>
  <c r="J518" i="73" s="1"/>
  <c r="Q518" i="73" s="1"/>
  <c r="R518" i="73" s="1"/>
  <c r="I517" i="73"/>
  <c r="J517" i="73" s="1"/>
  <c r="AG510" i="73"/>
  <c r="O515" i="73"/>
  <c r="P515" i="73" s="1"/>
  <c r="AD515" i="73" s="1"/>
  <c r="M515" i="73"/>
  <c r="Z515" i="73" s="1"/>
  <c r="O514" i="73"/>
  <c r="P514" i="73" s="1"/>
  <c r="AD514" i="73" s="1"/>
  <c r="M514" i="73"/>
  <c r="Z514" i="73" s="1"/>
  <c r="I513" i="73"/>
  <c r="J513" i="73" s="1"/>
  <c r="Z513" i="73" s="1"/>
  <c r="I512" i="73"/>
  <c r="F512" i="73"/>
  <c r="I511" i="73"/>
  <c r="J511" i="73" s="1"/>
  <c r="AB511" i="73" s="1"/>
  <c r="I510" i="73"/>
  <c r="J510" i="73" s="1"/>
  <c r="W510" i="73" s="1"/>
  <c r="X510" i="73" s="1"/>
  <c r="I508" i="73"/>
  <c r="J508" i="73" s="1"/>
  <c r="Z508" i="73" s="1"/>
  <c r="AH507" i="73"/>
  <c r="O507" i="73"/>
  <c r="P507" i="73" s="1"/>
  <c r="AD507" i="73" s="1"/>
  <c r="M507" i="73"/>
  <c r="AB507" i="73" s="1"/>
  <c r="I506" i="73"/>
  <c r="J506" i="73" s="1"/>
  <c r="AB506" i="73" s="1"/>
  <c r="I505" i="73"/>
  <c r="J505" i="73" s="1"/>
  <c r="Z505" i="73" s="1"/>
  <c r="AH504" i="73"/>
  <c r="O504" i="73"/>
  <c r="P504" i="73" s="1"/>
  <c r="AD504" i="73" s="1"/>
  <c r="M504" i="73"/>
  <c r="AB504" i="73" s="1"/>
  <c r="I503" i="73"/>
  <c r="J503" i="73" s="1"/>
  <c r="AB503" i="73" s="1"/>
  <c r="I502" i="73"/>
  <c r="J502" i="73" s="1"/>
  <c r="Z502" i="73" s="1"/>
  <c r="I501" i="73"/>
  <c r="J501" i="73" s="1"/>
  <c r="AA501" i="73" s="1"/>
  <c r="O500" i="73"/>
  <c r="P500" i="73" s="1"/>
  <c r="M500" i="73"/>
  <c r="S500" i="73" s="1"/>
  <c r="T500" i="73" s="1"/>
  <c r="I499" i="73"/>
  <c r="J499" i="73" s="1"/>
  <c r="S499" i="73" s="1"/>
  <c r="T499" i="73" s="1"/>
  <c r="I497" i="73"/>
  <c r="J497" i="73" s="1"/>
  <c r="Z497" i="73" s="1"/>
  <c r="I492" i="73"/>
  <c r="J492" i="73" s="1"/>
  <c r="AB492" i="73" s="1"/>
  <c r="AG490" i="73"/>
  <c r="O493" i="73"/>
  <c r="P493" i="73" s="1"/>
  <c r="AF493" i="73" s="1"/>
  <c r="M493" i="73"/>
  <c r="AB493" i="73" s="1"/>
  <c r="L494" i="73"/>
  <c r="M494" i="73" s="1"/>
  <c r="AB494" i="73" s="1"/>
  <c r="I491" i="73"/>
  <c r="J491" i="73" s="1"/>
  <c r="AB491" i="73" s="1"/>
  <c r="I490" i="73"/>
  <c r="J490" i="73" s="1"/>
  <c r="I488" i="73"/>
  <c r="J488" i="73" s="1"/>
  <c r="AB488" i="73" s="1"/>
  <c r="L486" i="73"/>
  <c r="M486" i="73" s="1"/>
  <c r="AB486" i="73" s="1"/>
  <c r="L485" i="73"/>
  <c r="K485" i="73"/>
  <c r="AG483" i="73"/>
  <c r="I484" i="73"/>
  <c r="J484" i="73" s="1"/>
  <c r="AB484" i="73" s="1"/>
  <c r="I483" i="73"/>
  <c r="J483" i="73" s="1"/>
  <c r="I481" i="73"/>
  <c r="J481" i="73" s="1"/>
  <c r="AB481" i="73" s="1"/>
  <c r="AH480" i="73"/>
  <c r="O480" i="73"/>
  <c r="P480" i="73" s="1"/>
  <c r="AE480" i="73" s="1"/>
  <c r="M480" i="73"/>
  <c r="AA480" i="73" s="1"/>
  <c r="I479" i="73"/>
  <c r="J479" i="73" s="1"/>
  <c r="AA479" i="73" s="1"/>
  <c r="I478" i="73"/>
  <c r="J478" i="73" s="1"/>
  <c r="AB478" i="73" s="1"/>
  <c r="M477" i="73"/>
  <c r="S477" i="73" s="1"/>
  <c r="T477" i="73" s="1"/>
  <c r="I476" i="73"/>
  <c r="J476" i="73" s="1"/>
  <c r="S476" i="73" s="1"/>
  <c r="T476" i="73" s="1"/>
  <c r="O473" i="73"/>
  <c r="P473" i="73" s="1"/>
  <c r="AF473" i="73" s="1"/>
  <c r="L471" i="73"/>
  <c r="K471" i="73"/>
  <c r="L472" i="73"/>
  <c r="O472" i="73" s="1"/>
  <c r="P472" i="73" s="1"/>
  <c r="AF472" i="73" s="1"/>
  <c r="M473" i="73"/>
  <c r="S473" i="73" s="1"/>
  <c r="T473" i="73" s="1"/>
  <c r="I470" i="73"/>
  <c r="J470" i="73" s="1"/>
  <c r="AB470" i="73" s="1"/>
  <c r="AG469" i="73"/>
  <c r="I469" i="73"/>
  <c r="J469" i="73" s="1"/>
  <c r="AH466" i="73"/>
  <c r="O466" i="73"/>
  <c r="P466" i="73" s="1"/>
  <c r="AE466" i="73" s="1"/>
  <c r="M466" i="73"/>
  <c r="AA466" i="73" s="1"/>
  <c r="I465" i="73"/>
  <c r="J465" i="73" s="1"/>
  <c r="AA465" i="73" s="1"/>
  <c r="I464" i="73"/>
  <c r="J464" i="73" s="1"/>
  <c r="AB464" i="73" s="1"/>
  <c r="M463" i="73"/>
  <c r="S463" i="73" s="1"/>
  <c r="T463" i="73" s="1"/>
  <c r="I462" i="73"/>
  <c r="J462" i="73" s="1"/>
  <c r="S462" i="73" s="1"/>
  <c r="T462" i="73" s="1"/>
  <c r="L459" i="73"/>
  <c r="M459" i="73" s="1"/>
  <c r="S459" i="73" s="1"/>
  <c r="T459" i="73" s="1"/>
  <c r="L460" i="73"/>
  <c r="K460" i="73"/>
  <c r="I458" i="73"/>
  <c r="J458" i="73" s="1"/>
  <c r="AG457" i="73"/>
  <c r="S683" i="73" l="1"/>
  <c r="T683" i="73" s="1"/>
  <c r="W657" i="73"/>
  <c r="X657" i="73" s="1"/>
  <c r="Y657" i="73"/>
  <c r="W656" i="73"/>
  <c r="X656" i="73" s="1"/>
  <c r="AA656" i="73"/>
  <c r="S670" i="73"/>
  <c r="T670" i="73" s="1"/>
  <c r="Y760" i="73"/>
  <c r="S775" i="73"/>
  <c r="T775" i="73" s="1"/>
  <c r="M596" i="73"/>
  <c r="Z596" i="73" s="1"/>
  <c r="J619" i="73"/>
  <c r="Q619" i="73" s="1"/>
  <c r="R619" i="73" s="1"/>
  <c r="J641" i="73"/>
  <c r="AA641" i="73" s="1"/>
  <c r="O659" i="73"/>
  <c r="P659" i="73" s="1"/>
  <c r="AC659" i="73" s="1"/>
  <c r="Q709" i="73"/>
  <c r="R709" i="73" s="1"/>
  <c r="O581" i="73"/>
  <c r="P581" i="73" s="1"/>
  <c r="AD581" i="73" s="1"/>
  <c r="M659" i="73"/>
  <c r="Y659" i="73" s="1"/>
  <c r="Y776" i="73"/>
  <c r="S776" i="73"/>
  <c r="T776" i="73" s="1"/>
  <c r="S620" i="73"/>
  <c r="T620" i="73" s="1"/>
  <c r="Q642" i="73"/>
  <c r="R642" i="73" s="1"/>
  <c r="W594" i="73"/>
  <c r="X594" i="73" s="1"/>
  <c r="S614" i="73"/>
  <c r="T614" i="73" s="1"/>
  <c r="Y622" i="73"/>
  <c r="S658" i="73"/>
  <c r="T658" i="73" s="1"/>
  <c r="Y660" i="73"/>
  <c r="W579" i="73"/>
  <c r="X579" i="73" s="1"/>
  <c r="AA613" i="73"/>
  <c r="S613" i="73"/>
  <c r="T613" i="73" s="1"/>
  <c r="W624" i="73"/>
  <c r="X624" i="73" s="1"/>
  <c r="Q611" i="73"/>
  <c r="R611" i="73" s="1"/>
  <c r="S615" i="73"/>
  <c r="T615" i="73" s="1"/>
  <c r="W617" i="73"/>
  <c r="X617" i="73" s="1"/>
  <c r="W618" i="73"/>
  <c r="X618" i="73" s="1"/>
  <c r="S621" i="73"/>
  <c r="T621" i="73" s="1"/>
  <c r="S644" i="73"/>
  <c r="T644" i="73" s="1"/>
  <c r="S645" i="73"/>
  <c r="T645" i="73" s="1"/>
  <c r="S646" i="73"/>
  <c r="T646" i="73" s="1"/>
  <c r="S649" i="73"/>
  <c r="T649" i="73" s="1"/>
  <c r="S650" i="73"/>
  <c r="T650" i="73" s="1"/>
  <c r="Q653" i="73"/>
  <c r="R653" i="73" s="1"/>
  <c r="Q654" i="73"/>
  <c r="R654" i="73" s="1"/>
  <c r="S647" i="73"/>
  <c r="T647" i="73" s="1"/>
  <c r="S651" i="73"/>
  <c r="T651" i="73" s="1"/>
  <c r="O660" i="73"/>
  <c r="P660" i="73" s="1"/>
  <c r="AC660" i="73" s="1"/>
  <c r="Z607" i="73"/>
  <c r="Z580" i="73"/>
  <c r="AA593" i="73"/>
  <c r="Z600" i="73"/>
  <c r="W564" i="73"/>
  <c r="X564" i="73" s="1"/>
  <c r="S595" i="73"/>
  <c r="T595" i="73" s="1"/>
  <c r="Z605" i="73"/>
  <c r="S605" i="73"/>
  <c r="T605" i="73" s="1"/>
  <c r="AA599" i="73"/>
  <c r="S599" i="73"/>
  <c r="T599" i="73" s="1"/>
  <c r="AB565" i="73"/>
  <c r="S583" i="73"/>
  <c r="T583" i="73" s="1"/>
  <c r="S596" i="73"/>
  <c r="T596" i="73" s="1"/>
  <c r="AB603" i="73"/>
  <c r="M567" i="73"/>
  <c r="Z567" i="73" s="1"/>
  <c r="W578" i="73"/>
  <c r="X578" i="73" s="1"/>
  <c r="M581" i="73"/>
  <c r="S582" i="73"/>
  <c r="T582" i="73" s="1"/>
  <c r="M597" i="73"/>
  <c r="W602" i="73"/>
  <c r="X602" i="73" s="1"/>
  <c r="Q604" i="73"/>
  <c r="R604" i="73" s="1"/>
  <c r="S606" i="73"/>
  <c r="T606" i="73" s="1"/>
  <c r="O596" i="73"/>
  <c r="P596" i="73" s="1"/>
  <c r="AD596" i="73" s="1"/>
  <c r="O582" i="73"/>
  <c r="P582" i="73" s="1"/>
  <c r="AD582" i="73" s="1"/>
  <c r="W511" i="73"/>
  <c r="X511" i="73" s="1"/>
  <c r="J512" i="73"/>
  <c r="Z512" i="73" s="1"/>
  <c r="Q535" i="73"/>
  <c r="R535" i="73" s="1"/>
  <c r="S566" i="73"/>
  <c r="T566" i="73" s="1"/>
  <c r="S567" i="73"/>
  <c r="T567" i="73" s="1"/>
  <c r="S568" i="73"/>
  <c r="T568" i="73" s="1"/>
  <c r="O567" i="73"/>
  <c r="P567" i="73" s="1"/>
  <c r="AD567" i="73" s="1"/>
  <c r="O568" i="73"/>
  <c r="P568" i="73" s="1"/>
  <c r="AD568" i="73" s="1"/>
  <c r="AA510" i="73"/>
  <c r="S514" i="73"/>
  <c r="T514" i="73" s="1"/>
  <c r="S513" i="73"/>
  <c r="T513" i="73" s="1"/>
  <c r="S515" i="73"/>
  <c r="T515" i="73" s="1"/>
  <c r="W517" i="73"/>
  <c r="X517" i="73" s="1"/>
  <c r="J534" i="73"/>
  <c r="O471" i="73"/>
  <c r="P471" i="73" s="1"/>
  <c r="AF471" i="73" s="1"/>
  <c r="Q497" i="73"/>
  <c r="R497" i="73" s="1"/>
  <c r="S494" i="73"/>
  <c r="T494" i="73" s="1"/>
  <c r="S492" i="73"/>
  <c r="T492" i="73" s="1"/>
  <c r="S493" i="73"/>
  <c r="T493" i="73" s="1"/>
  <c r="AB473" i="73"/>
  <c r="AB483" i="73"/>
  <c r="W483" i="73"/>
  <c r="X483" i="73" s="1"/>
  <c r="AA490" i="73"/>
  <c r="W490" i="73"/>
  <c r="X490" i="73" s="1"/>
  <c r="AB459" i="73"/>
  <c r="S470" i="73"/>
  <c r="T470" i="73" s="1"/>
  <c r="M472" i="73"/>
  <c r="S484" i="73"/>
  <c r="T484" i="73" s="1"/>
  <c r="M485" i="73"/>
  <c r="S486" i="73"/>
  <c r="T486" i="73" s="1"/>
  <c r="S488" i="73"/>
  <c r="T488" i="73" s="1"/>
  <c r="Q491" i="73"/>
  <c r="R491" i="73" s="1"/>
  <c r="O494" i="73"/>
  <c r="P494" i="73" s="1"/>
  <c r="AF494" i="73" s="1"/>
  <c r="O486" i="73"/>
  <c r="P486" i="73" s="1"/>
  <c r="AF486" i="73" s="1"/>
  <c r="O485" i="73"/>
  <c r="P485" i="73" s="1"/>
  <c r="AF485" i="73" s="1"/>
  <c r="M471" i="73"/>
  <c r="AB458" i="73"/>
  <c r="S458" i="73"/>
  <c r="T458" i="73" s="1"/>
  <c r="AA469" i="73"/>
  <c r="W469" i="73"/>
  <c r="X469" i="73" s="1"/>
  <c r="M460" i="73"/>
  <c r="O459" i="73"/>
  <c r="P459" i="73" s="1"/>
  <c r="AF459" i="73" s="1"/>
  <c r="O460" i="73"/>
  <c r="P460" i="73" s="1"/>
  <c r="AF460" i="73" s="1"/>
  <c r="I457" i="73"/>
  <c r="J457" i="73" s="1"/>
  <c r="S659" i="73" l="1"/>
  <c r="T659" i="73" s="1"/>
  <c r="Y619" i="73"/>
  <c r="Q641" i="73"/>
  <c r="R641" i="73" s="1"/>
  <c r="Q512" i="73"/>
  <c r="R512" i="73" s="1"/>
  <c r="S597" i="73"/>
  <c r="T597" i="73" s="1"/>
  <c r="Z597" i="73"/>
  <c r="Z581" i="73"/>
  <c r="S581" i="73"/>
  <c r="T581" i="73" s="1"/>
  <c r="AA534" i="73"/>
  <c r="Q534" i="73"/>
  <c r="R534" i="73" s="1"/>
  <c r="S471" i="73"/>
  <c r="T471" i="73" s="1"/>
  <c r="AB471" i="73"/>
  <c r="AB485" i="73"/>
  <c r="S485" i="73"/>
  <c r="T485" i="73" s="1"/>
  <c r="AB472" i="73"/>
  <c r="S472" i="73"/>
  <c r="T472" i="73" s="1"/>
  <c r="AB457" i="73"/>
  <c r="W457" i="73"/>
  <c r="X457" i="73" s="1"/>
  <c r="AB460" i="73"/>
  <c r="S460" i="73"/>
  <c r="T460" i="73" s="1"/>
  <c r="I455" i="73"/>
  <c r="J455" i="73" s="1"/>
  <c r="I453" i="73"/>
  <c r="J453" i="73" s="1"/>
  <c r="AB453" i="73" s="1"/>
  <c r="AH452" i="73"/>
  <c r="O452" i="73"/>
  <c r="P452" i="73" s="1"/>
  <c r="AE452" i="73" s="1"/>
  <c r="M452" i="73"/>
  <c r="AA452" i="73" s="1"/>
  <c r="I451" i="73"/>
  <c r="J451" i="73" s="1"/>
  <c r="AA451" i="73" s="1"/>
  <c r="I450" i="73"/>
  <c r="J450" i="73" s="1"/>
  <c r="AB450" i="73" s="1"/>
  <c r="M449" i="73"/>
  <c r="S449" i="73" s="1"/>
  <c r="T449" i="73" s="1"/>
  <c r="I448" i="73"/>
  <c r="J448" i="73" s="1"/>
  <c r="S448" i="73" s="1"/>
  <c r="T448" i="73" s="1"/>
  <c r="I446" i="73"/>
  <c r="J446" i="73" s="1"/>
  <c r="AB446" i="73" s="1"/>
  <c r="AH445" i="73"/>
  <c r="AH444" i="73"/>
  <c r="O445" i="73"/>
  <c r="P445" i="73" s="1"/>
  <c r="AE445" i="73" s="1"/>
  <c r="M445" i="73"/>
  <c r="AA445" i="73" s="1"/>
  <c r="O444" i="73"/>
  <c r="P444" i="73" s="1"/>
  <c r="AE444" i="73" s="1"/>
  <c r="M444" i="73"/>
  <c r="AA444" i="73" s="1"/>
  <c r="I443" i="73"/>
  <c r="J443" i="73" s="1"/>
  <c r="AA443" i="73" s="1"/>
  <c r="I442" i="73"/>
  <c r="J442" i="73" s="1"/>
  <c r="AB442" i="73" s="1"/>
  <c r="M440" i="73"/>
  <c r="S440" i="73" s="1"/>
  <c r="T440" i="73" s="1"/>
  <c r="M441" i="73"/>
  <c r="S441" i="73" s="1"/>
  <c r="T441" i="73" s="1"/>
  <c r="I439" i="73"/>
  <c r="J439" i="73" s="1"/>
  <c r="S439" i="73" s="1"/>
  <c r="T439" i="73" s="1"/>
  <c r="I437" i="73"/>
  <c r="F437" i="73"/>
  <c r="AH434" i="73"/>
  <c r="O435" i="73"/>
  <c r="P435" i="73" s="1"/>
  <c r="AF435" i="73" s="1"/>
  <c r="M435" i="73"/>
  <c r="AB435" i="73" s="1"/>
  <c r="O434" i="73"/>
  <c r="P434" i="73" s="1"/>
  <c r="AF434" i="73" s="1"/>
  <c r="M434" i="73"/>
  <c r="AB434" i="73" s="1"/>
  <c r="O433" i="73"/>
  <c r="P433" i="73" s="1"/>
  <c r="AF433" i="73" s="1"/>
  <c r="M433" i="73"/>
  <c r="AB433" i="73" s="1"/>
  <c r="I432" i="73"/>
  <c r="J432" i="73" s="1"/>
  <c r="AB432" i="73" s="1"/>
  <c r="I431" i="73"/>
  <c r="J431" i="73" s="1"/>
  <c r="AG425" i="73"/>
  <c r="O429" i="73"/>
  <c r="P429" i="73" s="1"/>
  <c r="AF429" i="73" s="1"/>
  <c r="M429" i="73"/>
  <c r="S429" i="73" s="1"/>
  <c r="T429" i="73" s="1"/>
  <c r="O428" i="73"/>
  <c r="P428" i="73" s="1"/>
  <c r="AF428" i="73" s="1"/>
  <c r="M428" i="73"/>
  <c r="AB428" i="73" s="1"/>
  <c r="I427" i="73"/>
  <c r="J427" i="73" s="1"/>
  <c r="AB427" i="73" s="1"/>
  <c r="I426" i="73"/>
  <c r="F426" i="73"/>
  <c r="I425" i="73"/>
  <c r="J425" i="73" s="1"/>
  <c r="I423" i="73"/>
  <c r="J423" i="73" s="1"/>
  <c r="AB423" i="73" s="1"/>
  <c r="AH422" i="73"/>
  <c r="O422" i="73"/>
  <c r="P422" i="73" s="1"/>
  <c r="AE422" i="73" s="1"/>
  <c r="M422" i="73"/>
  <c r="AA422" i="73" s="1"/>
  <c r="I421" i="73"/>
  <c r="J421" i="73" s="1"/>
  <c r="AA421" i="73" s="1"/>
  <c r="I420" i="73"/>
  <c r="J420" i="73" s="1"/>
  <c r="AB420" i="73" s="1"/>
  <c r="M419" i="73"/>
  <c r="S419" i="73" s="1"/>
  <c r="T419" i="73" s="1"/>
  <c r="I418" i="73"/>
  <c r="J418" i="73" s="1"/>
  <c r="S418" i="73" s="1"/>
  <c r="T418" i="73" s="1"/>
  <c r="O413" i="73"/>
  <c r="P413" i="73" s="1"/>
  <c r="AF413" i="73" s="1"/>
  <c r="M413" i="73"/>
  <c r="AB413" i="73" s="1"/>
  <c r="O412" i="73"/>
  <c r="P412" i="73" s="1"/>
  <c r="AF412" i="73" s="1"/>
  <c r="M412" i="73"/>
  <c r="AB412" i="73" s="1"/>
  <c r="I411" i="73"/>
  <c r="J411" i="73" s="1"/>
  <c r="I410" i="73"/>
  <c r="J410" i="73" s="1"/>
  <c r="AB410" i="73" s="1"/>
  <c r="AG408" i="73"/>
  <c r="I409" i="73"/>
  <c r="J409" i="73" s="1"/>
  <c r="AB409" i="73" s="1"/>
  <c r="I408" i="73"/>
  <c r="J408" i="73" s="1"/>
  <c r="I406" i="73"/>
  <c r="J406" i="73" s="1"/>
  <c r="AB406" i="73" s="1"/>
  <c r="I405" i="73"/>
  <c r="J405" i="73" s="1"/>
  <c r="AG399" i="73"/>
  <c r="L403" i="73"/>
  <c r="O403" i="73" s="1"/>
  <c r="P403" i="73" s="1"/>
  <c r="AF403" i="73" s="1"/>
  <c r="L402" i="73"/>
  <c r="K402" i="73"/>
  <c r="I401" i="73"/>
  <c r="J401" i="73" s="1"/>
  <c r="I400" i="73"/>
  <c r="J400" i="73" s="1"/>
  <c r="I399" i="73"/>
  <c r="J399" i="73" s="1"/>
  <c r="I397" i="73"/>
  <c r="J397" i="73" s="1"/>
  <c r="AB397" i="73" s="1"/>
  <c r="AH396" i="73"/>
  <c r="O396" i="73"/>
  <c r="P396" i="73" s="1"/>
  <c r="AE396" i="73" s="1"/>
  <c r="M396" i="73"/>
  <c r="AA396" i="73" s="1"/>
  <c r="I395" i="73"/>
  <c r="J395" i="73" s="1"/>
  <c r="AA395" i="73" s="1"/>
  <c r="I394" i="73"/>
  <c r="J394" i="73" s="1"/>
  <c r="AB394" i="73" s="1"/>
  <c r="I393" i="73"/>
  <c r="J393" i="73" s="1"/>
  <c r="AA393" i="73" s="1"/>
  <c r="O392" i="73"/>
  <c r="P392" i="73" s="1"/>
  <c r="M392" i="73"/>
  <c r="S392" i="73" s="1"/>
  <c r="T392" i="73" s="1"/>
  <c r="I391" i="73"/>
  <c r="J391" i="73" s="1"/>
  <c r="S391" i="73" s="1"/>
  <c r="T391" i="73" s="1"/>
  <c r="AG384" i="73"/>
  <c r="O389" i="73"/>
  <c r="P389" i="73" s="1"/>
  <c r="AF389" i="73" s="1"/>
  <c r="M389" i="73"/>
  <c r="AB389" i="73" s="1"/>
  <c r="L388" i="73"/>
  <c r="O388" i="73" s="1"/>
  <c r="P388" i="73" s="1"/>
  <c r="AF388" i="73" s="1"/>
  <c r="L387" i="73"/>
  <c r="K387" i="73"/>
  <c r="I386" i="73"/>
  <c r="J386" i="73" s="1"/>
  <c r="AB386" i="73" s="1"/>
  <c r="I385" i="73"/>
  <c r="J385" i="73" s="1"/>
  <c r="W385" i="73" s="1"/>
  <c r="X385" i="73" s="1"/>
  <c r="I384" i="73"/>
  <c r="J384" i="73" s="1"/>
  <c r="I382" i="73"/>
  <c r="J382" i="73" s="1"/>
  <c r="AB382" i="73" s="1"/>
  <c r="AH381" i="73"/>
  <c r="O381" i="73"/>
  <c r="P381" i="73" s="1"/>
  <c r="AE381" i="73" s="1"/>
  <c r="M381" i="73"/>
  <c r="AA381" i="73" s="1"/>
  <c r="I380" i="73"/>
  <c r="J380" i="73" s="1"/>
  <c r="AA380" i="73" s="1"/>
  <c r="I379" i="73"/>
  <c r="J379" i="73" s="1"/>
  <c r="AB379" i="73" s="1"/>
  <c r="I378" i="73"/>
  <c r="J378" i="73" s="1"/>
  <c r="AA378" i="73" s="1"/>
  <c r="M377" i="73"/>
  <c r="S377" i="73" s="1"/>
  <c r="T377" i="73" s="1"/>
  <c r="I376" i="73"/>
  <c r="J376" i="73" s="1"/>
  <c r="S376" i="73" s="1"/>
  <c r="T376" i="73" s="1"/>
  <c r="AG370" i="73"/>
  <c r="L374" i="73"/>
  <c r="M374" i="73" s="1"/>
  <c r="AB374" i="73" s="1"/>
  <c r="L373" i="73"/>
  <c r="K373" i="73"/>
  <c r="I372" i="73"/>
  <c r="J372" i="73" s="1"/>
  <c r="AB372" i="73" s="1"/>
  <c r="I371" i="73"/>
  <c r="J371" i="73" s="1"/>
  <c r="AB371" i="73" s="1"/>
  <c r="I370" i="73"/>
  <c r="J370" i="73" s="1"/>
  <c r="W370" i="73" s="1"/>
  <c r="X370" i="73" s="1"/>
  <c r="I368" i="73"/>
  <c r="J368" i="73" s="1"/>
  <c r="AB368" i="73" s="1"/>
  <c r="I367" i="73"/>
  <c r="J367" i="73" s="1"/>
  <c r="AA367" i="73" s="1"/>
  <c r="I365" i="73"/>
  <c r="J365" i="73" s="1"/>
  <c r="AB365" i="73" s="1"/>
  <c r="AH364" i="73"/>
  <c r="O364" i="73"/>
  <c r="P364" i="73" s="1"/>
  <c r="AE364" i="73" s="1"/>
  <c r="M364" i="73"/>
  <c r="AA364" i="73" s="1"/>
  <c r="I363" i="73"/>
  <c r="J363" i="73" s="1"/>
  <c r="AA363" i="73" s="1"/>
  <c r="I362" i="73"/>
  <c r="J362" i="73" s="1"/>
  <c r="AB362" i="73" s="1"/>
  <c r="I361" i="73"/>
  <c r="J361" i="73" s="1"/>
  <c r="AA361" i="73" s="1"/>
  <c r="M360" i="73"/>
  <c r="S360" i="73" s="1"/>
  <c r="T360" i="73" s="1"/>
  <c r="I359" i="73"/>
  <c r="J359" i="73" s="1"/>
  <c r="S359" i="73" s="1"/>
  <c r="T359" i="73" s="1"/>
  <c r="I357" i="73"/>
  <c r="J357" i="73" s="1"/>
  <c r="AB357" i="73" s="1"/>
  <c r="AH356" i="73"/>
  <c r="O356" i="73"/>
  <c r="P356" i="73" s="1"/>
  <c r="AE356" i="73" s="1"/>
  <c r="M356" i="73"/>
  <c r="AA356" i="73" s="1"/>
  <c r="AH355" i="73"/>
  <c r="O355" i="73"/>
  <c r="P355" i="73" s="1"/>
  <c r="AE355" i="73" s="1"/>
  <c r="M355" i="73"/>
  <c r="AA355" i="73" s="1"/>
  <c r="I354" i="73"/>
  <c r="J354" i="73" s="1"/>
  <c r="AA354" i="73" s="1"/>
  <c r="I353" i="73"/>
  <c r="J353" i="73" s="1"/>
  <c r="AB353" i="73" s="1"/>
  <c r="I352" i="73"/>
  <c r="J352" i="73" s="1"/>
  <c r="AA352" i="73" s="1"/>
  <c r="M350" i="73"/>
  <c r="S350" i="73" s="1"/>
  <c r="T350" i="73" s="1"/>
  <c r="M351" i="73"/>
  <c r="S351" i="73" s="1"/>
  <c r="T351" i="73" s="1"/>
  <c r="I349" i="73"/>
  <c r="J349" i="73" s="1"/>
  <c r="S349" i="73" s="1"/>
  <c r="T349" i="73" s="1"/>
  <c r="I347" i="73"/>
  <c r="J347" i="73" s="1"/>
  <c r="AB347" i="73" s="1"/>
  <c r="I346" i="73"/>
  <c r="F346" i="73"/>
  <c r="I345" i="73"/>
  <c r="J345" i="73" s="1"/>
  <c r="AB345" i="73" s="1"/>
  <c r="I344" i="73"/>
  <c r="J344" i="73" s="1"/>
  <c r="AA344" i="73" s="1"/>
  <c r="O343" i="73"/>
  <c r="P343" i="73" s="1"/>
  <c r="M343" i="73"/>
  <c r="AB343" i="73" s="1"/>
  <c r="O342" i="73"/>
  <c r="P342" i="73" s="1"/>
  <c r="M342" i="73"/>
  <c r="AB342" i="73" s="1"/>
  <c r="I341" i="73"/>
  <c r="J341" i="73" s="1"/>
  <c r="AB341" i="73" s="1"/>
  <c r="I340" i="73"/>
  <c r="J340" i="73" s="1"/>
  <c r="AB340" i="73" s="1"/>
  <c r="I339" i="73"/>
  <c r="J339" i="73" s="1"/>
  <c r="AA339" i="73" s="1"/>
  <c r="O338" i="73"/>
  <c r="P338" i="73" s="1"/>
  <c r="M338" i="73"/>
  <c r="AB338" i="73" s="1"/>
  <c r="I337" i="73"/>
  <c r="J337" i="73" s="1"/>
  <c r="AB337" i="73" s="1"/>
  <c r="I336" i="73"/>
  <c r="J336" i="73" s="1"/>
  <c r="AB336" i="73" s="1"/>
  <c r="I335" i="73"/>
  <c r="J335" i="73" s="1"/>
  <c r="AA335" i="73" s="1"/>
  <c r="AH333" i="73"/>
  <c r="O334" i="73"/>
  <c r="P334" i="73" s="1"/>
  <c r="AF334" i="73" s="1"/>
  <c r="M334" i="73"/>
  <c r="Q334" i="73" s="1"/>
  <c r="R334" i="73" s="1"/>
  <c r="O333" i="73"/>
  <c r="P333" i="73" s="1"/>
  <c r="AF333" i="73" s="1"/>
  <c r="M333" i="73"/>
  <c r="Q333" i="73" s="1"/>
  <c r="R333" i="73" s="1"/>
  <c r="O332" i="73"/>
  <c r="P332" i="73" s="1"/>
  <c r="AF332" i="73" s="1"/>
  <c r="M332" i="73"/>
  <c r="Q332" i="73" s="1"/>
  <c r="R332" i="73" s="1"/>
  <c r="I331" i="73"/>
  <c r="J331" i="73" s="1"/>
  <c r="Q331" i="73" s="1"/>
  <c r="R331" i="73" s="1"/>
  <c r="I330" i="73"/>
  <c r="J330" i="73" s="1"/>
  <c r="W330" i="73" s="1"/>
  <c r="O328" i="73"/>
  <c r="P328" i="73" s="1"/>
  <c r="AF328" i="73" s="1"/>
  <c r="M328" i="73"/>
  <c r="AB328" i="73" s="1"/>
  <c r="O327" i="73"/>
  <c r="P327" i="73" s="1"/>
  <c r="AF327" i="73" s="1"/>
  <c r="M327" i="73"/>
  <c r="AB327" i="73" s="1"/>
  <c r="I326" i="73"/>
  <c r="J326" i="73" s="1"/>
  <c r="AB326" i="73" s="1"/>
  <c r="AG323" i="73"/>
  <c r="I325" i="73"/>
  <c r="F325" i="73"/>
  <c r="I324" i="73"/>
  <c r="J324" i="73" s="1"/>
  <c r="I323" i="73"/>
  <c r="J323" i="73" s="1"/>
  <c r="AA323" i="73" s="1"/>
  <c r="J437" i="73" l="1"/>
  <c r="AB437" i="73" s="1"/>
  <c r="S427" i="73"/>
  <c r="T427" i="73" s="1"/>
  <c r="J426" i="73"/>
  <c r="AB426" i="73" s="1"/>
  <c r="AB455" i="73"/>
  <c r="Q455" i="73"/>
  <c r="R455" i="73" s="1"/>
  <c r="AB425" i="73"/>
  <c r="W425" i="73"/>
  <c r="X425" i="73" s="1"/>
  <c r="S428" i="73"/>
  <c r="T428" i="73" s="1"/>
  <c r="AB429" i="73"/>
  <c r="W431" i="73"/>
  <c r="X431" i="73" s="1"/>
  <c r="Q432" i="73"/>
  <c r="R432" i="73" s="1"/>
  <c r="Q434" i="73"/>
  <c r="R434" i="73" s="1"/>
  <c r="Q433" i="73"/>
  <c r="R433" i="73" s="1"/>
  <c r="Q435" i="73"/>
  <c r="R435" i="73" s="1"/>
  <c r="J325" i="73"/>
  <c r="Q325" i="73" s="1"/>
  <c r="R325" i="73" s="1"/>
  <c r="M373" i="73"/>
  <c r="AB373" i="73" s="1"/>
  <c r="J346" i="73"/>
  <c r="AA346" i="73" s="1"/>
  <c r="M388" i="73"/>
  <c r="AB388" i="73" s="1"/>
  <c r="M403" i="73"/>
  <c r="S403" i="73" s="1"/>
  <c r="T403" i="73" s="1"/>
  <c r="O387" i="73"/>
  <c r="P387" i="73" s="1"/>
  <c r="AF387" i="73" s="1"/>
  <c r="Q346" i="73"/>
  <c r="R346" i="73" s="1"/>
  <c r="Q347" i="73"/>
  <c r="R347" i="73" s="1"/>
  <c r="O402" i="73"/>
  <c r="P402" i="73" s="1"/>
  <c r="AF402" i="73" s="1"/>
  <c r="Q368" i="73"/>
  <c r="R368" i="73" s="1"/>
  <c r="Q367" i="73"/>
  <c r="R367" i="73" s="1"/>
  <c r="W371" i="73"/>
  <c r="X371" i="73" s="1"/>
  <c r="AB324" i="73"/>
  <c r="W324" i="73"/>
  <c r="X324" i="73" s="1"/>
  <c r="AB325" i="73"/>
  <c r="X330" i="73"/>
  <c r="AA330" i="73"/>
  <c r="S327" i="73"/>
  <c r="T327" i="73" s="1"/>
  <c r="AB400" i="73"/>
  <c r="W400" i="73"/>
  <c r="X400" i="73" s="1"/>
  <c r="AA408" i="73"/>
  <c r="W408" i="73"/>
  <c r="X408" i="73" s="1"/>
  <c r="W323" i="73"/>
  <c r="X323" i="73" s="1"/>
  <c r="S326" i="73"/>
  <c r="T326" i="73" s="1"/>
  <c r="S328" i="73"/>
  <c r="T328" i="73" s="1"/>
  <c r="AA384" i="73"/>
  <c r="W384" i="73"/>
  <c r="X384" i="73" s="1"/>
  <c r="AA399" i="73"/>
  <c r="W399" i="73"/>
  <c r="X399" i="73" s="1"/>
  <c r="AB401" i="73"/>
  <c r="S401" i="73"/>
  <c r="T401" i="73" s="1"/>
  <c r="AA405" i="73"/>
  <c r="S405" i="73"/>
  <c r="T405" i="73" s="1"/>
  <c r="AB411" i="73"/>
  <c r="S411" i="73"/>
  <c r="T411" i="73" s="1"/>
  <c r="AA370" i="73"/>
  <c r="S374" i="73"/>
  <c r="T374" i="73" s="1"/>
  <c r="AB385" i="73"/>
  <c r="S389" i="73"/>
  <c r="T389" i="73" s="1"/>
  <c r="W409" i="73"/>
  <c r="X409" i="73" s="1"/>
  <c r="Q410" i="73"/>
  <c r="R410" i="73" s="1"/>
  <c r="S412" i="73"/>
  <c r="T412" i="73" s="1"/>
  <c r="S372" i="73"/>
  <c r="T372" i="73" s="1"/>
  <c r="S386" i="73"/>
  <c r="T386" i="73" s="1"/>
  <c r="S406" i="73"/>
  <c r="T406" i="73" s="1"/>
  <c r="S413" i="73"/>
  <c r="T413" i="73" s="1"/>
  <c r="M402" i="73"/>
  <c r="M387" i="73"/>
  <c r="O373" i="73"/>
  <c r="P373" i="73" s="1"/>
  <c r="AF373" i="73" s="1"/>
  <c r="O374" i="73"/>
  <c r="P374" i="73" s="1"/>
  <c r="AF374" i="73" s="1"/>
  <c r="AH320" i="73"/>
  <c r="I321" i="73"/>
  <c r="J321" i="73" s="1"/>
  <c r="AB321" i="73" s="1"/>
  <c r="O320" i="73"/>
  <c r="P320" i="73" s="1"/>
  <c r="AE320" i="73" s="1"/>
  <c r="M320" i="73"/>
  <c r="AA320" i="73" s="1"/>
  <c r="I319" i="73"/>
  <c r="J319" i="73" s="1"/>
  <c r="AA319" i="73" s="1"/>
  <c r="I318" i="73"/>
  <c r="J318" i="73" s="1"/>
  <c r="AB318" i="73" s="1"/>
  <c r="I317" i="73"/>
  <c r="J317" i="73" s="1"/>
  <c r="AA317" i="73" s="1"/>
  <c r="O316" i="73"/>
  <c r="P316" i="73" s="1"/>
  <c r="M316" i="73"/>
  <c r="S316" i="73" s="1"/>
  <c r="T316" i="73" s="1"/>
  <c r="AF199" i="73"/>
  <c r="AE199" i="73"/>
  <c r="AC199" i="73"/>
  <c r="Y199" i="73"/>
  <c r="V199" i="73"/>
  <c r="U199" i="73"/>
  <c r="I315" i="73"/>
  <c r="J315" i="73" s="1"/>
  <c r="S315" i="73" s="1"/>
  <c r="T315" i="73" s="1"/>
  <c r="I312" i="73"/>
  <c r="J312" i="73" s="1"/>
  <c r="I311" i="73"/>
  <c r="J311" i="73" s="1"/>
  <c r="Q311" i="73" s="1"/>
  <c r="R311" i="73" s="1"/>
  <c r="AG304" i="73"/>
  <c r="O309" i="73"/>
  <c r="P309" i="73" s="1"/>
  <c r="AD309" i="73" s="1"/>
  <c r="M309" i="73"/>
  <c r="S309" i="73" s="1"/>
  <c r="T309" i="73" s="1"/>
  <c r="O308" i="73"/>
  <c r="P308" i="73" s="1"/>
  <c r="AD308" i="73" s="1"/>
  <c r="M308" i="73"/>
  <c r="Z308" i="73" s="1"/>
  <c r="I307" i="73"/>
  <c r="J307" i="73" s="1"/>
  <c r="S307" i="73" s="1"/>
  <c r="T307" i="73" s="1"/>
  <c r="I306" i="73"/>
  <c r="J306" i="73" s="1"/>
  <c r="I305" i="73"/>
  <c r="J305" i="73" s="1"/>
  <c r="AB305" i="73" s="1"/>
  <c r="I304" i="73"/>
  <c r="J304" i="73" s="1"/>
  <c r="W304" i="73" s="1"/>
  <c r="X304" i="73" s="1"/>
  <c r="I302" i="73"/>
  <c r="J302" i="73" s="1"/>
  <c r="Z302" i="73" s="1"/>
  <c r="I301" i="73"/>
  <c r="J301" i="73" s="1"/>
  <c r="AA301" i="73" s="1"/>
  <c r="AG214" i="73"/>
  <c r="AG266" i="73"/>
  <c r="AG280" i="73"/>
  <c r="AG295" i="73"/>
  <c r="L299" i="73"/>
  <c r="M299" i="73" s="1"/>
  <c r="Z299" i="73" s="1"/>
  <c r="L298" i="73"/>
  <c r="K298" i="73"/>
  <c r="I297" i="73"/>
  <c r="J297" i="73" s="1"/>
  <c r="Z297" i="73" s="1"/>
  <c r="I296" i="73"/>
  <c r="J296" i="73" s="1"/>
  <c r="AB296" i="73" s="1"/>
  <c r="I295" i="73"/>
  <c r="J295" i="73" s="1"/>
  <c r="W295" i="73" s="1"/>
  <c r="X295" i="73" s="1"/>
  <c r="AH292" i="73"/>
  <c r="I293" i="73"/>
  <c r="J293" i="73" s="1"/>
  <c r="Z293" i="73" s="1"/>
  <c r="O292" i="73"/>
  <c r="P292" i="73" s="1"/>
  <c r="AD292" i="73" s="1"/>
  <c r="O289" i="73"/>
  <c r="P289" i="73" s="1"/>
  <c r="M292" i="73"/>
  <c r="AB292" i="73" s="1"/>
  <c r="I291" i="73"/>
  <c r="J291" i="73" s="1"/>
  <c r="AB291" i="73" s="1"/>
  <c r="I290" i="73"/>
  <c r="J290" i="73" s="1"/>
  <c r="Z290" i="73" s="1"/>
  <c r="M289" i="73"/>
  <c r="S289" i="73" s="1"/>
  <c r="T289" i="73" s="1"/>
  <c r="I288" i="73"/>
  <c r="J288" i="73" s="1"/>
  <c r="S288" i="73" s="1"/>
  <c r="T288" i="73" s="1"/>
  <c r="I287" i="73"/>
  <c r="J287" i="73" s="1"/>
  <c r="L284" i="73"/>
  <c r="M284" i="73" s="1"/>
  <c r="Z284" i="73" s="1"/>
  <c r="L283" i="73"/>
  <c r="K283" i="73"/>
  <c r="O285" i="73"/>
  <c r="P285" i="73" s="1"/>
  <c r="AD285" i="73" s="1"/>
  <c r="M285" i="73"/>
  <c r="S285" i="73" s="1"/>
  <c r="T285" i="73" s="1"/>
  <c r="I282" i="73"/>
  <c r="J282" i="73" s="1"/>
  <c r="Z282" i="73" s="1"/>
  <c r="I281" i="73"/>
  <c r="J281" i="73" s="1"/>
  <c r="W281" i="73" s="1"/>
  <c r="X281" i="73" s="1"/>
  <c r="I280" i="73"/>
  <c r="J280" i="73" s="1"/>
  <c r="I278" i="73"/>
  <c r="J278" i="73" s="1"/>
  <c r="Z278" i="73" s="1"/>
  <c r="O277" i="73"/>
  <c r="P277" i="73" s="1"/>
  <c r="AD277" i="73" s="1"/>
  <c r="M277" i="73"/>
  <c r="AB277" i="73" s="1"/>
  <c r="I276" i="73"/>
  <c r="J276" i="73" s="1"/>
  <c r="AB276" i="73" s="1"/>
  <c r="I275" i="73"/>
  <c r="J275" i="73" s="1"/>
  <c r="Z275" i="73" s="1"/>
  <c r="O274" i="73"/>
  <c r="P274" i="73" s="1"/>
  <c r="M274" i="73"/>
  <c r="S274" i="73" s="1"/>
  <c r="T274" i="73" s="1"/>
  <c r="I273" i="73"/>
  <c r="J273" i="73" s="1"/>
  <c r="S273" i="73" s="1"/>
  <c r="T273" i="73" s="1"/>
  <c r="I272" i="73"/>
  <c r="J272" i="73" s="1"/>
  <c r="AA272" i="73" s="1"/>
  <c r="L270" i="73"/>
  <c r="M270" i="73" s="1"/>
  <c r="Z270" i="73" s="1"/>
  <c r="L269" i="73"/>
  <c r="K269" i="73"/>
  <c r="I268" i="73"/>
  <c r="J268" i="73" s="1"/>
  <c r="I267" i="73"/>
  <c r="J267" i="73" s="1"/>
  <c r="AB267" i="73" s="1"/>
  <c r="I266" i="73"/>
  <c r="J266" i="73" s="1"/>
  <c r="W266" i="73" s="1"/>
  <c r="X266" i="73" s="1"/>
  <c r="I264" i="73"/>
  <c r="J264" i="73" s="1"/>
  <c r="Z264" i="73" s="1"/>
  <c r="I263" i="73"/>
  <c r="J263" i="73" s="1"/>
  <c r="AA263" i="73" s="1"/>
  <c r="AH260" i="73"/>
  <c r="O260" i="73"/>
  <c r="P260" i="73" s="1"/>
  <c r="AD260" i="73" s="1"/>
  <c r="M260" i="73"/>
  <c r="AB260" i="73" s="1"/>
  <c r="I259" i="73"/>
  <c r="J259" i="73" s="1"/>
  <c r="AB259" i="73" s="1"/>
  <c r="I258" i="73"/>
  <c r="J258" i="73" s="1"/>
  <c r="Z258" i="73" s="1"/>
  <c r="AH257" i="73"/>
  <c r="O257" i="73"/>
  <c r="P257" i="73" s="1"/>
  <c r="AD257" i="73" s="1"/>
  <c r="M257" i="73"/>
  <c r="AB257" i="73" s="1"/>
  <c r="I256" i="73"/>
  <c r="J256" i="73" s="1"/>
  <c r="AB256" i="73" s="1"/>
  <c r="I255" i="73"/>
  <c r="J255" i="73" s="1"/>
  <c r="Z255" i="73" s="1"/>
  <c r="M254" i="73"/>
  <c r="S254" i="73" s="1"/>
  <c r="T254" i="73" s="1"/>
  <c r="I253" i="73"/>
  <c r="J253" i="73" s="1"/>
  <c r="S253" i="73" s="1"/>
  <c r="T253" i="73" s="1"/>
  <c r="I252" i="73"/>
  <c r="J252" i="73" s="1"/>
  <c r="I250" i="73"/>
  <c r="J250" i="73" s="1"/>
  <c r="Z250" i="73" s="1"/>
  <c r="AH249" i="73"/>
  <c r="O249" i="73"/>
  <c r="P249" i="73" s="1"/>
  <c r="AD249" i="73" s="1"/>
  <c r="M249" i="73"/>
  <c r="AB249" i="73" s="1"/>
  <c r="I248" i="73"/>
  <c r="J248" i="73" s="1"/>
  <c r="AB248" i="73" s="1"/>
  <c r="I247" i="73"/>
  <c r="J247" i="73" s="1"/>
  <c r="Z247" i="73" s="1"/>
  <c r="AH246" i="73"/>
  <c r="O246" i="73"/>
  <c r="P246" i="73" s="1"/>
  <c r="AD246" i="73" s="1"/>
  <c r="M246" i="73"/>
  <c r="AB246" i="73" s="1"/>
  <c r="I245" i="73"/>
  <c r="J245" i="73" s="1"/>
  <c r="I244" i="73"/>
  <c r="J244" i="73" s="1"/>
  <c r="Z244" i="73" s="1"/>
  <c r="M243" i="73"/>
  <c r="S243" i="73" s="1"/>
  <c r="I240" i="73"/>
  <c r="J240" i="73" s="1"/>
  <c r="AA240" i="73" s="1"/>
  <c r="I238" i="73"/>
  <c r="J238" i="73" s="1"/>
  <c r="Q238" i="73" s="1"/>
  <c r="R238" i="73" s="1"/>
  <c r="I237" i="73"/>
  <c r="F237" i="73"/>
  <c r="AB403" i="73" l="1"/>
  <c r="Q437" i="73"/>
  <c r="R437" i="73" s="1"/>
  <c r="Q426" i="73"/>
  <c r="R426" i="73" s="1"/>
  <c r="S388" i="73"/>
  <c r="T388" i="73" s="1"/>
  <c r="S373" i="73"/>
  <c r="T373" i="73" s="1"/>
  <c r="M269" i="73"/>
  <c r="S269" i="73" s="1"/>
  <c r="T269" i="73" s="1"/>
  <c r="O283" i="73"/>
  <c r="P283" i="73" s="1"/>
  <c r="AD283" i="73" s="1"/>
  <c r="M298" i="73"/>
  <c r="Z298" i="73" s="1"/>
  <c r="AA311" i="73"/>
  <c r="AB312" i="73"/>
  <c r="Q312" i="73"/>
  <c r="R312" i="73" s="1"/>
  <c r="AB402" i="73"/>
  <c r="S402" i="73"/>
  <c r="T402" i="73" s="1"/>
  <c r="AB387" i="73"/>
  <c r="S387" i="73"/>
  <c r="T387" i="73" s="1"/>
  <c r="AG199" i="73"/>
  <c r="S282" i="73"/>
  <c r="T282" i="73" s="1"/>
  <c r="Z309" i="73"/>
  <c r="W267" i="73"/>
  <c r="X267" i="73" s="1"/>
  <c r="S272" i="73"/>
  <c r="T272" i="73" s="1"/>
  <c r="W305" i="73"/>
  <c r="X305" i="73" s="1"/>
  <c r="AB281" i="73"/>
  <c r="Z285" i="73"/>
  <c r="Z307" i="73"/>
  <c r="Z238" i="73"/>
  <c r="Z268" i="73"/>
  <c r="S268" i="73"/>
  <c r="T268" i="73" s="1"/>
  <c r="Z269" i="73"/>
  <c r="AA280" i="73"/>
  <c r="W280" i="73"/>
  <c r="X280" i="73" s="1"/>
  <c r="AA252" i="73"/>
  <c r="S252" i="73"/>
  <c r="T252" i="73" s="1"/>
  <c r="AA266" i="73"/>
  <c r="S270" i="73"/>
  <c r="T270" i="73" s="1"/>
  <c r="AA287" i="73"/>
  <c r="S287" i="73"/>
  <c r="T287" i="73" s="1"/>
  <c r="Z306" i="73"/>
  <c r="Q306" i="73"/>
  <c r="R306" i="73" s="1"/>
  <c r="AA295" i="73"/>
  <c r="S299" i="73"/>
  <c r="T299" i="73" s="1"/>
  <c r="AA304" i="73"/>
  <c r="O269" i="73"/>
  <c r="P269" i="73" s="1"/>
  <c r="AD269" i="73" s="1"/>
  <c r="M283" i="73"/>
  <c r="S284" i="73"/>
  <c r="T284" i="73" s="1"/>
  <c r="W296" i="73"/>
  <c r="X296" i="73" s="1"/>
  <c r="S297" i="73"/>
  <c r="T297" i="73" s="1"/>
  <c r="S301" i="73"/>
  <c r="T301" i="73" s="1"/>
  <c r="S302" i="73"/>
  <c r="T302" i="73" s="1"/>
  <c r="S308" i="73"/>
  <c r="T308" i="73" s="1"/>
  <c r="O298" i="73"/>
  <c r="P298" i="73" s="1"/>
  <c r="AD298" i="73" s="1"/>
  <c r="O299" i="73"/>
  <c r="P299" i="73" s="1"/>
  <c r="AD299" i="73" s="1"/>
  <c r="O284" i="73"/>
  <c r="P284" i="73" s="1"/>
  <c r="AD284" i="73" s="1"/>
  <c r="O270" i="73"/>
  <c r="P270" i="73" s="1"/>
  <c r="AD270" i="73" s="1"/>
  <c r="Q263" i="73"/>
  <c r="R263" i="73" s="1"/>
  <c r="J237" i="73"/>
  <c r="Q264" i="73"/>
  <c r="R264" i="73" s="1"/>
  <c r="S298" i="73" l="1"/>
  <c r="T298" i="73" s="1"/>
  <c r="S283" i="73"/>
  <c r="T283" i="73" s="1"/>
  <c r="Z283" i="73"/>
  <c r="AA237" i="73"/>
  <c r="Q237" i="73"/>
  <c r="R237" i="73" s="1"/>
  <c r="I236" i="73" l="1"/>
  <c r="J236" i="73" s="1"/>
  <c r="Z236" i="73" s="1"/>
  <c r="I235" i="73"/>
  <c r="J235" i="73" s="1"/>
  <c r="AA235" i="73" s="1"/>
  <c r="M234" i="73"/>
  <c r="AB234" i="73" s="1"/>
  <c r="M233" i="73"/>
  <c r="AB233" i="73" s="1"/>
  <c r="I232" i="73"/>
  <c r="J232" i="73" s="1"/>
  <c r="AB232" i="73" s="1"/>
  <c r="I231" i="73"/>
  <c r="J231" i="73" s="1"/>
  <c r="Z231" i="73" s="1"/>
  <c r="I230" i="73"/>
  <c r="J230" i="73" s="1"/>
  <c r="AA230" i="73" s="1"/>
  <c r="M229" i="73"/>
  <c r="AB229" i="73" s="1"/>
  <c r="I228" i="73"/>
  <c r="J228" i="73" s="1"/>
  <c r="AB228" i="73" s="1"/>
  <c r="I227" i="73"/>
  <c r="J227" i="73" s="1"/>
  <c r="Z227" i="73" s="1"/>
  <c r="I226" i="73"/>
  <c r="J226" i="73" s="1"/>
  <c r="AA226" i="73" s="1"/>
  <c r="AH224" i="73"/>
  <c r="O225" i="73"/>
  <c r="P225" i="73" s="1"/>
  <c r="AD225" i="73" s="1"/>
  <c r="M225" i="73"/>
  <c r="Q225" i="73" s="1"/>
  <c r="R225" i="73" s="1"/>
  <c r="O224" i="73"/>
  <c r="P224" i="73" s="1"/>
  <c r="AD224" i="73" s="1"/>
  <c r="M224" i="73"/>
  <c r="Q224" i="73" s="1"/>
  <c r="R224" i="73" s="1"/>
  <c r="O223" i="73"/>
  <c r="P223" i="73" s="1"/>
  <c r="AD223" i="73" s="1"/>
  <c r="M223" i="73"/>
  <c r="Q223" i="73" s="1"/>
  <c r="R223" i="73" s="1"/>
  <c r="O218" i="73"/>
  <c r="P218" i="73" s="1"/>
  <c r="AD218" i="73" s="1"/>
  <c r="O197" i="73"/>
  <c r="O219" i="73"/>
  <c r="P219" i="73" s="1"/>
  <c r="AD219" i="73" s="1"/>
  <c r="M219" i="73"/>
  <c r="Z219" i="73" s="1"/>
  <c r="M218" i="73"/>
  <c r="S218" i="73" s="1"/>
  <c r="T218" i="73" s="1"/>
  <c r="I217" i="73"/>
  <c r="J217" i="73" s="1"/>
  <c r="Z217" i="73" s="1"/>
  <c r="F216" i="73"/>
  <c r="I214" i="73"/>
  <c r="J214" i="73" s="1"/>
  <c r="AA214" i="73" s="1"/>
  <c r="I212" i="73"/>
  <c r="J212" i="73" s="1"/>
  <c r="Z212" i="73" s="1"/>
  <c r="AH211" i="73"/>
  <c r="O211" i="73"/>
  <c r="P211" i="73" s="1"/>
  <c r="AD211" i="73" s="1"/>
  <c r="M211" i="73"/>
  <c r="AB211" i="73" s="1"/>
  <c r="I210" i="73"/>
  <c r="J210" i="73" s="1"/>
  <c r="AB210" i="73" s="1"/>
  <c r="I209" i="73"/>
  <c r="J209" i="73" s="1"/>
  <c r="Z209" i="73" s="1"/>
  <c r="AH208" i="73"/>
  <c r="O208" i="73"/>
  <c r="P208" i="73" s="1"/>
  <c r="AD208" i="73" s="1"/>
  <c r="M208" i="73"/>
  <c r="AB208" i="73" s="1"/>
  <c r="I207" i="73"/>
  <c r="J207" i="73" s="1"/>
  <c r="AB207" i="73" s="1"/>
  <c r="I206" i="73"/>
  <c r="J206" i="73" s="1"/>
  <c r="Z206" i="73" s="1"/>
  <c r="O205" i="73"/>
  <c r="P205" i="73" s="1"/>
  <c r="M205" i="73"/>
  <c r="S205" i="73" s="1"/>
  <c r="T205" i="73" s="1"/>
  <c r="I204" i="73"/>
  <c r="J204" i="73" s="1"/>
  <c r="S204" i="73" s="1"/>
  <c r="T204" i="73" s="1"/>
  <c r="I201" i="73"/>
  <c r="J201" i="73" s="1"/>
  <c r="Z201" i="73" s="1"/>
  <c r="AH199" i="73" l="1"/>
  <c r="AD199" i="73"/>
  <c r="S217" i="73"/>
  <c r="T217" i="73" s="1"/>
  <c r="Z218" i="73"/>
  <c r="Q201" i="73"/>
  <c r="R201" i="73" s="1"/>
  <c r="W214" i="73"/>
  <c r="S219" i="73"/>
  <c r="T219" i="73" s="1"/>
  <c r="AG194" i="73"/>
  <c r="O198" i="73"/>
  <c r="P198" i="73" s="1"/>
  <c r="AC198" i="73" s="1"/>
  <c r="M198" i="73"/>
  <c r="Y198" i="73" s="1"/>
  <c r="P197" i="73"/>
  <c r="AC197" i="73" s="1"/>
  <c r="M197" i="73"/>
  <c r="Y197" i="73" s="1"/>
  <c r="I195" i="73"/>
  <c r="J195" i="73" s="1"/>
  <c r="L190" i="73"/>
  <c r="O190" i="73" s="1"/>
  <c r="P190" i="73" s="1"/>
  <c r="AC190" i="73" s="1"/>
  <c r="L189" i="73"/>
  <c r="K189" i="73"/>
  <c r="I187" i="73"/>
  <c r="J187" i="73" s="1"/>
  <c r="Y187" i="73" s="1"/>
  <c r="AH185" i="73"/>
  <c r="O185" i="73"/>
  <c r="P185" i="73" s="1"/>
  <c r="M185" i="73"/>
  <c r="AH183" i="73"/>
  <c r="O183" i="73"/>
  <c r="P183" i="73" s="1"/>
  <c r="AE183" i="73" s="1"/>
  <c r="M183" i="73"/>
  <c r="AA183" i="73" s="1"/>
  <c r="I182" i="73"/>
  <c r="J182" i="73" s="1"/>
  <c r="AA182" i="73" s="1"/>
  <c r="I181" i="73"/>
  <c r="J181" i="73" s="1"/>
  <c r="Y181" i="73" s="1"/>
  <c r="I179" i="73"/>
  <c r="J179" i="73" s="1"/>
  <c r="Y179" i="73" s="1"/>
  <c r="M178" i="73"/>
  <c r="S178" i="73" s="1"/>
  <c r="O175" i="73"/>
  <c r="P175" i="73" s="1"/>
  <c r="AC175" i="73" s="1"/>
  <c r="M175" i="73"/>
  <c r="Y175" i="73" s="1"/>
  <c r="I171" i="73"/>
  <c r="J171" i="73" s="1"/>
  <c r="AA171" i="73" s="1"/>
  <c r="I169" i="73"/>
  <c r="J169" i="73" s="1"/>
  <c r="W169" i="73" s="1"/>
  <c r="X169" i="73" s="1"/>
  <c r="AH167" i="73"/>
  <c r="O167" i="73"/>
  <c r="P167" i="73" s="1"/>
  <c r="AC167" i="73" s="1"/>
  <c r="M167" i="73"/>
  <c r="Y167" i="73" s="1"/>
  <c r="I166" i="73"/>
  <c r="J166" i="73" s="1"/>
  <c r="Y166" i="73" s="1"/>
  <c r="AH165" i="73"/>
  <c r="O165" i="73"/>
  <c r="P165" i="73" s="1"/>
  <c r="AE165" i="73" s="1"/>
  <c r="M165" i="73"/>
  <c r="AA165" i="73" s="1"/>
  <c r="I163" i="73"/>
  <c r="J163" i="73" s="1"/>
  <c r="I162" i="73"/>
  <c r="J162" i="73" s="1"/>
  <c r="Y162" i="73" s="1"/>
  <c r="I161" i="73"/>
  <c r="J161" i="73" s="1"/>
  <c r="Y161" i="73" s="1"/>
  <c r="O159" i="73"/>
  <c r="P159" i="73" s="1"/>
  <c r="M159" i="73"/>
  <c r="S159" i="73" s="1"/>
  <c r="T159" i="73" s="1"/>
  <c r="I67" i="73"/>
  <c r="J67" i="73" s="1"/>
  <c r="Y67" i="73" s="1"/>
  <c r="I66" i="73"/>
  <c r="J66" i="73" s="1"/>
  <c r="AA66" i="73" s="1"/>
  <c r="AG153" i="73"/>
  <c r="L156" i="73"/>
  <c r="M156" i="73" s="1"/>
  <c r="L155" i="73"/>
  <c r="K155" i="73"/>
  <c r="I154" i="73"/>
  <c r="J154" i="73" s="1"/>
  <c r="S154" i="73" s="1"/>
  <c r="I153" i="73"/>
  <c r="J153" i="73" s="1"/>
  <c r="I151" i="73"/>
  <c r="J151" i="73" s="1"/>
  <c r="Y151" i="73" s="1"/>
  <c r="AH149" i="73"/>
  <c r="O149" i="73"/>
  <c r="P149" i="73" s="1"/>
  <c r="AC149" i="73" s="1"/>
  <c r="M149" i="73"/>
  <c r="Y149" i="73" s="1"/>
  <c r="O147" i="73"/>
  <c r="P147" i="73" s="1"/>
  <c r="M147" i="73"/>
  <c r="I146" i="73"/>
  <c r="J146" i="73" s="1"/>
  <c r="AA146" i="73" s="1"/>
  <c r="O142" i="73"/>
  <c r="P142" i="73" s="1"/>
  <c r="M142" i="73"/>
  <c r="S142" i="73" s="1"/>
  <c r="T142" i="73" s="1"/>
  <c r="AH138" i="73"/>
  <c r="AH139" i="73"/>
  <c r="O139" i="73"/>
  <c r="P139" i="73" s="1"/>
  <c r="AC139" i="73" s="1"/>
  <c r="M139" i="73"/>
  <c r="Y139" i="73" s="1"/>
  <c r="O138" i="73"/>
  <c r="P138" i="73" s="1"/>
  <c r="AC138" i="73" s="1"/>
  <c r="M138" i="73"/>
  <c r="Y138" i="73" s="1"/>
  <c r="I137" i="73"/>
  <c r="J137" i="73" s="1"/>
  <c r="Y137" i="73" s="1"/>
  <c r="AH136" i="73"/>
  <c r="AH135" i="73"/>
  <c r="O136" i="73"/>
  <c r="P136" i="73" s="1"/>
  <c r="AE136" i="73" s="1"/>
  <c r="M136" i="73"/>
  <c r="AA136" i="73" s="1"/>
  <c r="O135" i="73"/>
  <c r="P135" i="73" s="1"/>
  <c r="AE135" i="73" s="1"/>
  <c r="M135" i="73"/>
  <c r="AA135" i="73" s="1"/>
  <c r="I134" i="73"/>
  <c r="J134" i="73" s="1"/>
  <c r="AA134" i="73" s="1"/>
  <c r="I133" i="73"/>
  <c r="J133" i="73" s="1"/>
  <c r="Y133" i="73" s="1"/>
  <c r="I131" i="73"/>
  <c r="J131" i="73" s="1"/>
  <c r="Y131" i="73" s="1"/>
  <c r="O130" i="73"/>
  <c r="P130" i="73" s="1"/>
  <c r="M130" i="73"/>
  <c r="S130" i="73" s="1"/>
  <c r="I128" i="73"/>
  <c r="J128" i="73" s="1"/>
  <c r="F126" i="73"/>
  <c r="AH123" i="73"/>
  <c r="O124" i="73"/>
  <c r="P124" i="73" s="1"/>
  <c r="AC124" i="73" s="1"/>
  <c r="M124" i="73"/>
  <c r="Y124" i="73" s="1"/>
  <c r="O123" i="73"/>
  <c r="P123" i="73" s="1"/>
  <c r="M123" i="73"/>
  <c r="Q123" i="73" s="1"/>
  <c r="R123" i="73" s="1"/>
  <c r="O122" i="73"/>
  <c r="P122" i="73" s="1"/>
  <c r="M122" i="73"/>
  <c r="Q122" i="73" s="1"/>
  <c r="R122" i="73" s="1"/>
  <c r="O117" i="73"/>
  <c r="P117" i="73" s="1"/>
  <c r="AC117" i="73" s="1"/>
  <c r="M117" i="73"/>
  <c r="Y117" i="73" s="1"/>
  <c r="O116" i="73"/>
  <c r="P116" i="73" s="1"/>
  <c r="AC116" i="73" s="1"/>
  <c r="M116" i="73"/>
  <c r="S116" i="73" s="1"/>
  <c r="T116" i="73" s="1"/>
  <c r="AG113" i="73"/>
  <c r="AH111" i="73"/>
  <c r="O111" i="73"/>
  <c r="P111" i="73" s="1"/>
  <c r="AC111" i="73" s="1"/>
  <c r="M111" i="73"/>
  <c r="Y111" i="73" s="1"/>
  <c r="I110" i="73"/>
  <c r="J110" i="73" s="1"/>
  <c r="Y110" i="73" s="1"/>
  <c r="AH109" i="73"/>
  <c r="O109" i="73"/>
  <c r="P109" i="73" s="1"/>
  <c r="AE109" i="73" s="1"/>
  <c r="M109" i="73"/>
  <c r="AA109" i="73" s="1"/>
  <c r="I108" i="73"/>
  <c r="J108" i="73" s="1"/>
  <c r="AA108" i="73" s="1"/>
  <c r="O103" i="73"/>
  <c r="P103" i="73" s="1"/>
  <c r="M103" i="73"/>
  <c r="S103" i="73" s="1"/>
  <c r="T103" i="73" s="1"/>
  <c r="Y156" i="73" l="1"/>
  <c r="S156" i="73"/>
  <c r="T156" i="73" s="1"/>
  <c r="X214" i="73"/>
  <c r="M189" i="73"/>
  <c r="Y189" i="73" s="1"/>
  <c r="O189" i="73"/>
  <c r="P189" i="73" s="1"/>
  <c r="AC189" i="73" s="1"/>
  <c r="M155" i="73"/>
  <c r="W187" i="73"/>
  <c r="X187" i="73" s="1"/>
  <c r="S198" i="73"/>
  <c r="S197" i="73"/>
  <c r="Y195" i="73"/>
  <c r="Q195" i="73"/>
  <c r="R195" i="73" s="1"/>
  <c r="Y116" i="73"/>
  <c r="S175" i="73"/>
  <c r="T175" i="73" s="1"/>
  <c r="M190" i="73"/>
  <c r="Y153" i="73"/>
  <c r="W153" i="73"/>
  <c r="X153" i="73" s="1"/>
  <c r="Q151" i="73"/>
  <c r="R151" i="73" s="1"/>
  <c r="O155" i="73"/>
  <c r="P155" i="73" s="1"/>
  <c r="AC155" i="73" s="1"/>
  <c r="Q124" i="73"/>
  <c r="R124" i="73" s="1"/>
  <c r="O156" i="73"/>
  <c r="S128" i="73"/>
  <c r="T128" i="73" s="1"/>
  <c r="O34" i="73"/>
  <c r="P34" i="73" s="1"/>
  <c r="AC34" i="73" s="1"/>
  <c r="O41" i="73"/>
  <c r="P41" i="73" s="1"/>
  <c r="AC41" i="73" s="1"/>
  <c r="O42" i="73"/>
  <c r="P42" i="73" s="1"/>
  <c r="AC42" i="73" s="1"/>
  <c r="O97" i="73"/>
  <c r="P97" i="73" s="1"/>
  <c r="M97" i="73"/>
  <c r="L98" i="73"/>
  <c r="M98" i="73" s="1"/>
  <c r="I96" i="73"/>
  <c r="J96" i="73" s="1"/>
  <c r="S96" i="73" s="1"/>
  <c r="T96" i="73" s="1"/>
  <c r="AG93" i="73"/>
  <c r="I95" i="73"/>
  <c r="J95" i="73" s="1"/>
  <c r="Y95" i="73" s="1"/>
  <c r="I94" i="73"/>
  <c r="J94" i="73" s="1"/>
  <c r="Y94" i="73" s="1"/>
  <c r="I93" i="73"/>
  <c r="J93" i="73" s="1"/>
  <c r="W93" i="73" s="1"/>
  <c r="X93" i="73" s="1"/>
  <c r="AH82" i="73"/>
  <c r="O82" i="73"/>
  <c r="P82" i="73" s="1"/>
  <c r="AC82" i="73" s="1"/>
  <c r="M82" i="73"/>
  <c r="Y82" i="73" s="1"/>
  <c r="O78" i="73"/>
  <c r="P78" i="73" s="1"/>
  <c r="AC78" i="73" s="1"/>
  <c r="M78" i="73"/>
  <c r="S78" i="73" s="1"/>
  <c r="T78" i="73" s="1"/>
  <c r="L77" i="73"/>
  <c r="M77" i="73" s="1"/>
  <c r="S77" i="73" s="1"/>
  <c r="T77" i="73" s="1"/>
  <c r="L76" i="73"/>
  <c r="K76" i="73"/>
  <c r="AG73" i="73"/>
  <c r="I75" i="73"/>
  <c r="J75" i="73" s="1"/>
  <c r="Y75" i="73" s="1"/>
  <c r="I74" i="73"/>
  <c r="J74" i="73" s="1"/>
  <c r="Y74" i="73" s="1"/>
  <c r="I73" i="73"/>
  <c r="J73" i="73" s="1"/>
  <c r="AA73" i="73" s="1"/>
  <c r="AH71" i="73"/>
  <c r="O71" i="73"/>
  <c r="P71" i="73" s="1"/>
  <c r="AC71" i="73" s="1"/>
  <c r="M71" i="73"/>
  <c r="S71" i="73" s="1"/>
  <c r="I70" i="73"/>
  <c r="J70" i="73" s="1"/>
  <c r="S70" i="73" s="1"/>
  <c r="T70" i="73" s="1"/>
  <c r="AH56" i="73"/>
  <c r="O56" i="73"/>
  <c r="P56" i="73" s="1"/>
  <c r="AC56" i="73" s="1"/>
  <c r="M56" i="73"/>
  <c r="Y56" i="73" s="1"/>
  <c r="AH51" i="73"/>
  <c r="AH50" i="73"/>
  <c r="O51" i="73"/>
  <c r="P51" i="73" s="1"/>
  <c r="AC51" i="73" s="1"/>
  <c r="M51" i="73"/>
  <c r="Y51" i="73" s="1"/>
  <c r="O50" i="73"/>
  <c r="P50" i="73" s="1"/>
  <c r="AC50" i="73" s="1"/>
  <c r="M50" i="73"/>
  <c r="Y50" i="73" s="1"/>
  <c r="I49" i="73"/>
  <c r="J49" i="73" s="1"/>
  <c r="Y49" i="73" s="1"/>
  <c r="I48" i="73"/>
  <c r="J48" i="73" s="1"/>
  <c r="AA48" i="73" s="1"/>
  <c r="I43" i="73"/>
  <c r="J43" i="73" s="1"/>
  <c r="Y43" i="73" s="1"/>
  <c r="M42" i="73"/>
  <c r="Q42" i="73" s="1"/>
  <c r="R42" i="73" s="1"/>
  <c r="M41" i="73"/>
  <c r="AA41" i="73" s="1"/>
  <c r="I40" i="73"/>
  <c r="J40" i="73" s="1"/>
  <c r="AA40" i="73" s="1"/>
  <c r="I38" i="73"/>
  <c r="F38" i="73"/>
  <c r="O35" i="73"/>
  <c r="P35" i="73" s="1"/>
  <c r="AC35" i="73" s="1"/>
  <c r="AG30" i="73"/>
  <c r="M34" i="73"/>
  <c r="Y34" i="73" s="1"/>
  <c r="I33" i="73"/>
  <c r="J33" i="73" s="1"/>
  <c r="F32" i="73"/>
  <c r="I32" i="73"/>
  <c r="I31" i="73"/>
  <c r="J31" i="73" s="1"/>
  <c r="Y31" i="73" s="1"/>
  <c r="AH28" i="73"/>
  <c r="O28" i="73"/>
  <c r="P28" i="73" s="1"/>
  <c r="AC28" i="73" s="1"/>
  <c r="M28" i="73"/>
  <c r="Y28" i="73" s="1"/>
  <c r="I27" i="73"/>
  <c r="J27" i="73" s="1"/>
  <c r="S27" i="73" s="1"/>
  <c r="T27" i="73" s="1"/>
  <c r="I26" i="73"/>
  <c r="J26" i="73" s="1"/>
  <c r="O11" i="73"/>
  <c r="P11" i="73" s="1"/>
  <c r="M11" i="73"/>
  <c r="I840" i="73"/>
  <c r="J840" i="73" s="1"/>
  <c r="I839" i="73"/>
  <c r="J839" i="73" s="1"/>
  <c r="U839" i="73" s="1"/>
  <c r="V839" i="73" s="1"/>
  <c r="I837" i="73"/>
  <c r="J837" i="73" s="1"/>
  <c r="I836" i="73"/>
  <c r="J836" i="73" s="1"/>
  <c r="I834" i="73"/>
  <c r="J834" i="73" s="1"/>
  <c r="AF825" i="73"/>
  <c r="I833" i="73"/>
  <c r="J833" i="73" s="1"/>
  <c r="I831" i="73"/>
  <c r="J831" i="73" s="1"/>
  <c r="U831" i="73" s="1"/>
  <c r="V831" i="73" s="1"/>
  <c r="I830" i="73"/>
  <c r="J830" i="73" s="1"/>
  <c r="I829" i="73"/>
  <c r="J829" i="73" s="1"/>
  <c r="I828" i="73"/>
  <c r="J828" i="73" s="1"/>
  <c r="I827" i="73"/>
  <c r="J827" i="73" s="1"/>
  <c r="I826" i="73"/>
  <c r="J826" i="73" s="1"/>
  <c r="U826" i="73" s="1"/>
  <c r="V826" i="73" s="1"/>
  <c r="O821" i="73"/>
  <c r="P821" i="73" s="1"/>
  <c r="AC821" i="73" s="1"/>
  <c r="AC812" i="73" s="1"/>
  <c r="M821" i="73"/>
  <c r="I820" i="73"/>
  <c r="J820" i="73" s="1"/>
  <c r="I818" i="73"/>
  <c r="J818" i="73" s="1"/>
  <c r="I816" i="73"/>
  <c r="J816" i="73" s="1"/>
  <c r="I813" i="73"/>
  <c r="J813" i="73" s="1"/>
  <c r="I809" i="73"/>
  <c r="J809" i="73" s="1"/>
  <c r="S809" i="73" s="1"/>
  <c r="T809" i="73" s="1"/>
  <c r="I807" i="73"/>
  <c r="J807" i="73" s="1"/>
  <c r="I804" i="73"/>
  <c r="J804" i="73" s="1"/>
  <c r="S804" i="73" s="1"/>
  <c r="T804" i="73" s="1"/>
  <c r="O802" i="73"/>
  <c r="P802" i="73" s="1"/>
  <c r="AC802" i="73" s="1"/>
  <c r="M802" i="73"/>
  <c r="S802" i="73" s="1"/>
  <c r="T802" i="73" s="1"/>
  <c r="I801" i="73"/>
  <c r="J801" i="73" s="1"/>
  <c r="S801" i="73" s="1"/>
  <c r="T801" i="73" s="1"/>
  <c r="I799" i="73"/>
  <c r="AH797" i="73"/>
  <c r="AH787" i="73" s="1"/>
  <c r="O797" i="73"/>
  <c r="P797" i="73" s="1"/>
  <c r="AC797" i="73" s="1"/>
  <c r="M797" i="73"/>
  <c r="Y797" i="73" s="1"/>
  <c r="O796" i="73"/>
  <c r="P796" i="73" s="1"/>
  <c r="AC796" i="73" s="1"/>
  <c r="M796" i="73"/>
  <c r="O795" i="73"/>
  <c r="P795" i="73" s="1"/>
  <c r="AC795" i="73" s="1"/>
  <c r="M795" i="73"/>
  <c r="Y795" i="73" s="1"/>
  <c r="I794" i="73"/>
  <c r="J794" i="73" s="1"/>
  <c r="I793" i="73"/>
  <c r="J793" i="73" s="1"/>
  <c r="I792" i="73"/>
  <c r="J792" i="73" s="1"/>
  <c r="I788" i="73"/>
  <c r="AG787" i="73"/>
  <c r="AF787" i="73"/>
  <c r="AE787" i="73"/>
  <c r="AD787" i="73"/>
  <c r="AB787" i="73"/>
  <c r="AA787" i="73"/>
  <c r="Z787" i="73"/>
  <c r="V787" i="73"/>
  <c r="U787" i="73"/>
  <c r="I697" i="73"/>
  <c r="AF696" i="73"/>
  <c r="AD696" i="73"/>
  <c r="AB696" i="73"/>
  <c r="Z696" i="73"/>
  <c r="V696" i="73"/>
  <c r="U696" i="73"/>
  <c r="AG610" i="73"/>
  <c r="I610" i="73"/>
  <c r="AF609" i="73"/>
  <c r="AE609" i="73"/>
  <c r="AD609" i="73"/>
  <c r="AB609" i="73"/>
  <c r="Z609" i="73"/>
  <c r="V609" i="73"/>
  <c r="U609" i="73"/>
  <c r="I496" i="73"/>
  <c r="J496" i="73" s="1"/>
  <c r="Q496" i="73" s="1"/>
  <c r="R496" i="73" s="1"/>
  <c r="AE495" i="73"/>
  <c r="AC495" i="73"/>
  <c r="Y495" i="73"/>
  <c r="V495" i="73"/>
  <c r="U495" i="73"/>
  <c r="I416" i="73"/>
  <c r="J416" i="73" s="1"/>
  <c r="Q416" i="73" s="1"/>
  <c r="R416" i="73" s="1"/>
  <c r="AD415" i="73"/>
  <c r="AC415" i="73"/>
  <c r="Z415" i="73"/>
  <c r="Y415" i="73"/>
  <c r="V415" i="73"/>
  <c r="U415" i="73"/>
  <c r="AD310" i="73"/>
  <c r="AC310" i="73"/>
  <c r="Z310" i="73"/>
  <c r="Y310" i="73"/>
  <c r="V310" i="73"/>
  <c r="U310" i="73"/>
  <c r="M242" i="73"/>
  <c r="I241" i="73"/>
  <c r="J241" i="73" s="1"/>
  <c r="I222" i="73"/>
  <c r="J222" i="73" s="1"/>
  <c r="I221" i="73"/>
  <c r="J221" i="73" s="1"/>
  <c r="I216" i="73"/>
  <c r="J216" i="73" s="1"/>
  <c r="I215" i="73"/>
  <c r="J215" i="73" s="1"/>
  <c r="I203" i="73"/>
  <c r="J203" i="73" s="1"/>
  <c r="I200" i="73"/>
  <c r="J200" i="73" s="1"/>
  <c r="AA200" i="73" s="1"/>
  <c r="I196" i="73"/>
  <c r="I194" i="73"/>
  <c r="J194" i="73" s="1"/>
  <c r="W194" i="73" s="1"/>
  <c r="X194" i="73" s="1"/>
  <c r="I192" i="73"/>
  <c r="J192" i="73" s="1"/>
  <c r="Y192" i="73" s="1"/>
  <c r="I188" i="73"/>
  <c r="J188" i="73" s="1"/>
  <c r="I184" i="73"/>
  <c r="J184" i="73" s="1"/>
  <c r="I180" i="73"/>
  <c r="J180" i="73" s="1"/>
  <c r="I177" i="73"/>
  <c r="J177" i="73" s="1"/>
  <c r="L174" i="73"/>
  <c r="O174" i="73" s="1"/>
  <c r="P174" i="73" s="1"/>
  <c r="AC174" i="73" s="1"/>
  <c r="L173" i="73"/>
  <c r="K173" i="73"/>
  <c r="I172" i="73"/>
  <c r="J172" i="73" s="1"/>
  <c r="I170" i="73"/>
  <c r="J170" i="73" s="1"/>
  <c r="Y170" i="73" s="1"/>
  <c r="I164" i="73"/>
  <c r="J164" i="73" s="1"/>
  <c r="AA164" i="73" s="1"/>
  <c r="I158" i="73"/>
  <c r="J158" i="73" s="1"/>
  <c r="S158" i="73" s="1"/>
  <c r="T158" i="73" s="1"/>
  <c r="I148" i="73"/>
  <c r="J148" i="73" s="1"/>
  <c r="Y148" i="73" s="1"/>
  <c r="AH147" i="73"/>
  <c r="AE147" i="73"/>
  <c r="AA147" i="73"/>
  <c r="I145" i="73"/>
  <c r="J145" i="73" s="1"/>
  <c r="Y145" i="73" s="1"/>
  <c r="I144" i="73"/>
  <c r="J144" i="73" s="1"/>
  <c r="Y144" i="73" s="1"/>
  <c r="I143" i="73"/>
  <c r="J143" i="73" s="1"/>
  <c r="Y143" i="73" s="1"/>
  <c r="I141" i="73"/>
  <c r="J141" i="73" s="1"/>
  <c r="S141" i="73" s="1"/>
  <c r="T141" i="73" s="1"/>
  <c r="I132" i="73"/>
  <c r="J132" i="73" s="1"/>
  <c r="Y132" i="73" s="1"/>
  <c r="T130" i="73"/>
  <c r="O129" i="73"/>
  <c r="P129" i="73" s="1"/>
  <c r="M129" i="73"/>
  <c r="I126" i="73"/>
  <c r="J126" i="73" s="1"/>
  <c r="AC123" i="73"/>
  <c r="I121" i="73"/>
  <c r="J121" i="73" s="1"/>
  <c r="Q121" i="73" s="1"/>
  <c r="R121" i="73" s="1"/>
  <c r="I120" i="73"/>
  <c r="J120" i="73" s="1"/>
  <c r="S117" i="73"/>
  <c r="T117" i="73" s="1"/>
  <c r="I115" i="73"/>
  <c r="I114" i="73"/>
  <c r="J114" i="73" s="1"/>
  <c r="I113" i="73"/>
  <c r="I107" i="73"/>
  <c r="J107" i="73" s="1"/>
  <c r="Y107" i="73" s="1"/>
  <c r="I106" i="73"/>
  <c r="J106" i="73" s="1"/>
  <c r="Y106" i="73" s="1"/>
  <c r="I105" i="73"/>
  <c r="J105" i="73" s="1"/>
  <c r="Y105" i="73" s="1"/>
  <c r="I102" i="73"/>
  <c r="J102" i="73" s="1"/>
  <c r="S102" i="73" s="1"/>
  <c r="T102" i="73" s="1"/>
  <c r="I100" i="73"/>
  <c r="J100" i="73" s="1"/>
  <c r="AF99" i="73"/>
  <c r="AD99" i="73"/>
  <c r="AB99" i="73"/>
  <c r="Z99" i="73"/>
  <c r="V99" i="73"/>
  <c r="U99" i="73"/>
  <c r="I91" i="73"/>
  <c r="J91" i="73" s="1"/>
  <c r="I90" i="73"/>
  <c r="J90" i="73" s="1"/>
  <c r="S90" i="73" s="1"/>
  <c r="T90" i="73" s="1"/>
  <c r="L88" i="73"/>
  <c r="M88" i="73" s="1"/>
  <c r="Y88" i="73" s="1"/>
  <c r="L87" i="73"/>
  <c r="K87" i="73"/>
  <c r="I86" i="73"/>
  <c r="J86" i="73" s="1"/>
  <c r="S86" i="73" s="1"/>
  <c r="T86" i="73" s="1"/>
  <c r="I85" i="73"/>
  <c r="J85" i="73" s="1"/>
  <c r="W85" i="73" s="1"/>
  <c r="Y85" i="73" s="1"/>
  <c r="AG84" i="73"/>
  <c r="I84" i="73"/>
  <c r="J84" i="73" s="1"/>
  <c r="W84" i="73" s="1"/>
  <c r="AA84" i="73" s="1"/>
  <c r="I81" i="73"/>
  <c r="J81" i="73" s="1"/>
  <c r="S81" i="73" s="1"/>
  <c r="T81" i="73" s="1"/>
  <c r="I80" i="73"/>
  <c r="J80" i="73" s="1"/>
  <c r="S80" i="73" s="1"/>
  <c r="T80" i="73" s="1"/>
  <c r="I69" i="73"/>
  <c r="J69" i="73" s="1"/>
  <c r="S69" i="73" s="1"/>
  <c r="T69" i="73" s="1"/>
  <c r="L65" i="73"/>
  <c r="M65" i="73" s="1"/>
  <c r="S65" i="73" s="1"/>
  <c r="L64" i="73"/>
  <c r="K64" i="73"/>
  <c r="I63" i="73"/>
  <c r="J63" i="73" s="1"/>
  <c r="S63" i="73" s="1"/>
  <c r="I62" i="73"/>
  <c r="J62" i="73" s="1"/>
  <c r="AG61" i="73"/>
  <c r="I61" i="73"/>
  <c r="J61" i="73" s="1"/>
  <c r="I59" i="73"/>
  <c r="J59" i="73" s="1"/>
  <c r="Y59" i="73" s="1"/>
  <c r="I58" i="73"/>
  <c r="J58" i="73" s="1"/>
  <c r="Q58" i="73" s="1"/>
  <c r="R58" i="73" s="1"/>
  <c r="I55" i="73"/>
  <c r="J55" i="73" s="1"/>
  <c r="Y55" i="73" s="1"/>
  <c r="I54" i="73"/>
  <c r="J54" i="73" s="1"/>
  <c r="S54" i="73" s="1"/>
  <c r="T54" i="73" s="1"/>
  <c r="O46" i="73"/>
  <c r="P46" i="73" s="1"/>
  <c r="AC46" i="73" s="1"/>
  <c r="M46" i="73"/>
  <c r="Q46" i="73" s="1"/>
  <c r="AH45" i="73"/>
  <c r="O45" i="73"/>
  <c r="P45" i="73" s="1"/>
  <c r="AC45" i="73" s="1"/>
  <c r="M45" i="73"/>
  <c r="Q45" i="73" s="1"/>
  <c r="R45" i="73" s="1"/>
  <c r="O44" i="73"/>
  <c r="P44" i="73" s="1"/>
  <c r="AC44" i="73" s="1"/>
  <c r="M44" i="73"/>
  <c r="Q44" i="73" s="1"/>
  <c r="I37" i="73"/>
  <c r="J37" i="73" s="1"/>
  <c r="M35" i="73"/>
  <c r="S35" i="73" s="1"/>
  <c r="I30" i="73"/>
  <c r="J30" i="73" s="1"/>
  <c r="AA30" i="73" s="1"/>
  <c r="I23" i="73"/>
  <c r="J23" i="73" s="1"/>
  <c r="I22" i="73"/>
  <c r="J22" i="73" s="1"/>
  <c r="Q22" i="73" s="1"/>
  <c r="AF21" i="73"/>
  <c r="AE21" i="73"/>
  <c r="AD21" i="73"/>
  <c r="AB21" i="73"/>
  <c r="Z21" i="73"/>
  <c r="V21" i="73"/>
  <c r="U21" i="73"/>
  <c r="O19" i="73"/>
  <c r="P19" i="73" s="1"/>
  <c r="AD19" i="73" s="1"/>
  <c r="M19" i="73"/>
  <c r="Z19" i="73" s="1"/>
  <c r="AH18" i="73"/>
  <c r="AH16" i="73" s="1"/>
  <c r="O18" i="73"/>
  <c r="P18" i="73" s="1"/>
  <c r="AD18" i="73" s="1"/>
  <c r="M18" i="73"/>
  <c r="Q18" i="73" s="1"/>
  <c r="R18" i="73" s="1"/>
  <c r="I17" i="73"/>
  <c r="J17" i="73" s="1"/>
  <c r="Z17" i="73" s="1"/>
  <c r="O14" i="73"/>
  <c r="M14" i="73"/>
  <c r="O13" i="73"/>
  <c r="M13" i="73"/>
  <c r="Q13" i="73" s="1"/>
  <c r="R13" i="73" s="1"/>
  <c r="O12" i="73"/>
  <c r="M12" i="73"/>
  <c r="AH10" i="73"/>
  <c r="AH6" i="73" s="1"/>
  <c r="O10" i="73"/>
  <c r="M10" i="73"/>
  <c r="I8" i="73"/>
  <c r="J8" i="73" s="1"/>
  <c r="AF34" i="71"/>
  <c r="AE34" i="71"/>
  <c r="AD34" i="71"/>
  <c r="AB34" i="71"/>
  <c r="Z34" i="71"/>
  <c r="V34" i="71"/>
  <c r="U34" i="71"/>
  <c r="AF125" i="71"/>
  <c r="AD125" i="71"/>
  <c r="AB125" i="71"/>
  <c r="Z125" i="71"/>
  <c r="V125" i="71"/>
  <c r="U125" i="71"/>
  <c r="AF234" i="71"/>
  <c r="AD234" i="71"/>
  <c r="AB234" i="71"/>
  <c r="Z234" i="71"/>
  <c r="V234" i="71"/>
  <c r="U234" i="71"/>
  <c r="AF268" i="71"/>
  <c r="AE268" i="71"/>
  <c r="AC268" i="71"/>
  <c r="Y268" i="71"/>
  <c r="V268" i="71"/>
  <c r="U268" i="71"/>
  <c r="AH325" i="71"/>
  <c r="AH322" i="71"/>
  <c r="AH288" i="71"/>
  <c r="AD381" i="71"/>
  <c r="AC381" i="71"/>
  <c r="Z381" i="71"/>
  <c r="Y381" i="71"/>
  <c r="V381" i="71"/>
  <c r="U381" i="71"/>
  <c r="Q11" i="73" l="1"/>
  <c r="R11" i="73" s="1"/>
  <c r="Z11" i="73"/>
  <c r="J799" i="73"/>
  <c r="Q799" i="73" s="1"/>
  <c r="R799" i="73" s="1"/>
  <c r="J788" i="73"/>
  <c r="Q788" i="73" s="1"/>
  <c r="R788" i="73" s="1"/>
  <c r="J697" i="73"/>
  <c r="Q697" i="73" s="1"/>
  <c r="R697" i="73" s="1"/>
  <c r="J610" i="73"/>
  <c r="Q610" i="73" s="1"/>
  <c r="R610" i="73" s="1"/>
  <c r="Y155" i="73"/>
  <c r="S155" i="73"/>
  <c r="T155" i="73" s="1"/>
  <c r="S189" i="73"/>
  <c r="T189" i="73" s="1"/>
  <c r="AB215" i="73"/>
  <c r="AB199" i="73" s="1"/>
  <c r="W215" i="73"/>
  <c r="O173" i="73"/>
  <c r="P173" i="73" s="1"/>
  <c r="AC173" i="73" s="1"/>
  <c r="AA203" i="73"/>
  <c r="S203" i="73"/>
  <c r="Z216" i="73"/>
  <c r="Q216" i="73"/>
  <c r="R216" i="73" s="1"/>
  <c r="Q222" i="73"/>
  <c r="R222" i="73" s="1"/>
  <c r="W221" i="73"/>
  <c r="X221" i="73" s="1"/>
  <c r="Y190" i="73"/>
  <c r="S190" i="73"/>
  <c r="T190" i="73" s="1"/>
  <c r="J196" i="73"/>
  <c r="Y196" i="73" s="1"/>
  <c r="Y114" i="73"/>
  <c r="Q114" i="73"/>
  <c r="R114" i="73" s="1"/>
  <c r="Y172" i="73"/>
  <c r="S172" i="73"/>
  <c r="T172" i="73" s="1"/>
  <c r="J113" i="73"/>
  <c r="W113" i="73" s="1"/>
  <c r="X113" i="73" s="1"/>
  <c r="J115" i="73"/>
  <c r="Y115" i="73" s="1"/>
  <c r="O76" i="73"/>
  <c r="P76" i="73" s="1"/>
  <c r="AC76" i="73" s="1"/>
  <c r="Y126" i="73"/>
  <c r="Q126" i="73"/>
  <c r="R126" i="73" s="1"/>
  <c r="AC156" i="73"/>
  <c r="P156" i="73"/>
  <c r="Y77" i="73"/>
  <c r="W94" i="73"/>
  <c r="X94" i="73" s="1"/>
  <c r="Q95" i="73"/>
  <c r="R95" i="73" s="1"/>
  <c r="Y71" i="73"/>
  <c r="S82" i="73"/>
  <c r="T82" i="73" s="1"/>
  <c r="S48" i="73"/>
  <c r="T48" i="73" s="1"/>
  <c r="W73" i="73"/>
  <c r="X73" i="73" s="1"/>
  <c r="W74" i="73"/>
  <c r="X74" i="73" s="1"/>
  <c r="M76" i="73"/>
  <c r="O98" i="73"/>
  <c r="P98" i="73" s="1"/>
  <c r="AC98" i="73" s="1"/>
  <c r="O77" i="73"/>
  <c r="P77" i="73" s="1"/>
  <c r="AC77" i="73" s="1"/>
  <c r="Q59" i="73"/>
  <c r="R59" i="73" s="1"/>
  <c r="S50" i="73"/>
  <c r="T50" i="73" s="1"/>
  <c r="S56" i="73"/>
  <c r="T56" i="73" s="1"/>
  <c r="S51" i="73"/>
  <c r="T51" i="73" s="1"/>
  <c r="S55" i="73"/>
  <c r="T55" i="73" s="1"/>
  <c r="Y45" i="73"/>
  <c r="S49" i="73"/>
  <c r="T49" i="73" s="1"/>
  <c r="Y44" i="73"/>
  <c r="Y46" i="73"/>
  <c r="Q40" i="73"/>
  <c r="R40" i="73" s="1"/>
  <c r="Q41" i="73"/>
  <c r="R41" i="73" s="1"/>
  <c r="AA42" i="73"/>
  <c r="Q43" i="73"/>
  <c r="R43" i="73" s="1"/>
  <c r="Y33" i="73"/>
  <c r="S33" i="73"/>
  <c r="T33" i="73" s="1"/>
  <c r="AA26" i="73"/>
  <c r="S26" i="73"/>
  <c r="T26" i="73" s="1"/>
  <c r="Y27" i="73"/>
  <c r="W30" i="73"/>
  <c r="X30" i="73" s="1"/>
  <c r="Y35" i="73"/>
  <c r="M174" i="73"/>
  <c r="Y174" i="73" s="1"/>
  <c r="S28" i="73"/>
  <c r="T28" i="73" s="1"/>
  <c r="W31" i="73"/>
  <c r="X31" i="73" s="1"/>
  <c r="S34" i="73"/>
  <c r="T34" i="73" s="1"/>
  <c r="J38" i="73"/>
  <c r="J32" i="73"/>
  <c r="AH415" i="73"/>
  <c r="O87" i="73"/>
  <c r="P87" i="73" s="1"/>
  <c r="AC87" i="73" s="1"/>
  <c r="AC122" i="73"/>
  <c r="AE696" i="73"/>
  <c r="Y804" i="73"/>
  <c r="Y809" i="73"/>
  <c r="AD16" i="73"/>
  <c r="P13" i="73"/>
  <c r="AD13" i="73" s="1"/>
  <c r="P14" i="73"/>
  <c r="AD14" i="73" s="1"/>
  <c r="Z18" i="73"/>
  <c r="T35" i="73"/>
  <c r="Y78" i="73"/>
  <c r="AC787" i="73"/>
  <c r="Y801" i="73"/>
  <c r="P10" i="73"/>
  <c r="AD10" i="73" s="1"/>
  <c r="Q17" i="73"/>
  <c r="R17" i="73" s="1"/>
  <c r="W37" i="73"/>
  <c r="X37" i="73" s="1"/>
  <c r="R44" i="73"/>
  <c r="AC97" i="73"/>
  <c r="AH99" i="73"/>
  <c r="Y123" i="73"/>
  <c r="AC185" i="73"/>
  <c r="AG310" i="73"/>
  <c r="AG415" i="73"/>
  <c r="AH609" i="73"/>
  <c r="Y802" i="73"/>
  <c r="P12" i="73"/>
  <c r="AD12" i="73" s="1"/>
  <c r="AG495" i="73"/>
  <c r="Q19" i="73"/>
  <c r="R46" i="73"/>
  <c r="AE99" i="73"/>
  <c r="AG21" i="73"/>
  <c r="AH21" i="73"/>
  <c r="O64" i="73"/>
  <c r="P64" i="73" s="1"/>
  <c r="AC64" i="73" s="1"/>
  <c r="Y98" i="73"/>
  <c r="AG99" i="73"/>
  <c r="T154" i="73"/>
  <c r="AA496" i="73"/>
  <c r="Q795" i="73"/>
  <c r="R795" i="73" s="1"/>
  <c r="AG609" i="73"/>
  <c r="AG696" i="73"/>
  <c r="Q797" i="73"/>
  <c r="R797" i="73" s="1"/>
  <c r="R823" i="73"/>
  <c r="AB826" i="73"/>
  <c r="AB828" i="73"/>
  <c r="AB831" i="73"/>
  <c r="AB836" i="73"/>
  <c r="AB839" i="73"/>
  <c r="Z13" i="73"/>
  <c r="T65" i="73"/>
  <c r="Y65" i="73"/>
  <c r="R22" i="73"/>
  <c r="T63" i="73"/>
  <c r="Y63" i="73"/>
  <c r="Z8" i="73"/>
  <c r="Q8" i="73"/>
  <c r="Z10" i="73"/>
  <c r="Q10" i="73"/>
  <c r="R10" i="73" s="1"/>
  <c r="Z12" i="73"/>
  <c r="Q12" i="73"/>
  <c r="R12" i="73" s="1"/>
  <c r="AA22" i="73"/>
  <c r="Y23" i="73"/>
  <c r="Q23" i="73"/>
  <c r="R23" i="73" s="1"/>
  <c r="AA61" i="73"/>
  <c r="W61" i="73"/>
  <c r="X61" i="73" s="1"/>
  <c r="Y62" i="73"/>
  <c r="W62" i="73"/>
  <c r="X62" i="73" s="1"/>
  <c r="AA69" i="73"/>
  <c r="Y70" i="73"/>
  <c r="T71" i="73"/>
  <c r="AA80" i="73"/>
  <c r="Y81" i="73"/>
  <c r="Y86" i="73"/>
  <c r="S88" i="73"/>
  <c r="T88" i="73" s="1"/>
  <c r="AA90" i="73"/>
  <c r="Y91" i="73"/>
  <c r="S91" i="73"/>
  <c r="T91" i="73" s="1"/>
  <c r="Y96" i="73"/>
  <c r="Y100" i="73"/>
  <c r="Q100" i="73"/>
  <c r="Y163" i="73"/>
  <c r="Y180" i="73"/>
  <c r="Y184" i="73"/>
  <c r="Y188" i="73"/>
  <c r="S188" i="73"/>
  <c r="T188" i="73" s="1"/>
  <c r="T197" i="73"/>
  <c r="T243" i="73"/>
  <c r="Z14" i="73"/>
  <c r="Q14" i="73"/>
  <c r="R14" i="73" s="1"/>
  <c r="AA54" i="73"/>
  <c r="AA58" i="73"/>
  <c r="M64" i="73"/>
  <c r="S64" i="73" s="1"/>
  <c r="O65" i="73"/>
  <c r="P65" i="73" s="1"/>
  <c r="AC65" i="73" s="1"/>
  <c r="S75" i="73"/>
  <c r="T75" i="73" s="1"/>
  <c r="X84" i="73"/>
  <c r="X85" i="73"/>
  <c r="M87" i="73"/>
  <c r="O88" i="73"/>
  <c r="P88" i="73" s="1"/>
  <c r="AC88" i="73" s="1"/>
  <c r="W120" i="73"/>
  <c r="X120" i="73" s="1"/>
  <c r="Y121" i="73"/>
  <c r="S129" i="73"/>
  <c r="T129" i="73" s="1"/>
  <c r="S177" i="73"/>
  <c r="T177" i="73" s="1"/>
  <c r="T178" i="73"/>
  <c r="Y194" i="73"/>
  <c r="S240" i="73"/>
  <c r="T240" i="73" s="1"/>
  <c r="AE310" i="73"/>
  <c r="M173" i="73"/>
  <c r="AB416" i="73"/>
  <c r="AE415" i="73"/>
  <c r="Q794" i="73"/>
  <c r="R794" i="73" s="1"/>
  <c r="Y794" i="73"/>
  <c r="W813" i="73"/>
  <c r="Y813" i="73"/>
  <c r="S192" i="73"/>
  <c r="T192" i="73" s="1"/>
  <c r="T198" i="73"/>
  <c r="Q200" i="73"/>
  <c r="S241" i="73"/>
  <c r="T241" i="73" s="1"/>
  <c r="S242" i="73"/>
  <c r="T242" i="73" s="1"/>
  <c r="AH310" i="73"/>
  <c r="AF495" i="73"/>
  <c r="AH495" i="73"/>
  <c r="AA696" i="73"/>
  <c r="W792" i="73"/>
  <c r="AH696" i="73"/>
  <c r="Y789" i="73"/>
  <c r="Y793" i="73"/>
  <c r="W793" i="73"/>
  <c r="X793" i="73" s="1"/>
  <c r="Y807" i="73"/>
  <c r="Q807" i="73"/>
  <c r="R807" i="73" s="1"/>
  <c r="W818" i="73"/>
  <c r="X818" i="73" s="1"/>
  <c r="Y818" i="73"/>
  <c r="AB827" i="73"/>
  <c r="U827" i="73"/>
  <c r="AB829" i="73"/>
  <c r="U829" i="73"/>
  <c r="V829" i="73" s="1"/>
  <c r="AB830" i="73"/>
  <c r="U830" i="73"/>
  <c r="V830" i="73" s="1"/>
  <c r="AB833" i="73"/>
  <c r="U833" i="73"/>
  <c r="V833" i="73" s="1"/>
  <c r="AB834" i="73"/>
  <c r="U834" i="73"/>
  <c r="V834" i="73" s="1"/>
  <c r="AB837" i="73"/>
  <c r="U837" i="73"/>
  <c r="V837" i="73" s="1"/>
  <c r="AB840" i="73"/>
  <c r="U840" i="73"/>
  <c r="V840" i="73" s="1"/>
  <c r="Y796" i="73"/>
  <c r="Q796" i="73"/>
  <c r="R796" i="73" s="1"/>
  <c r="Y816" i="73"/>
  <c r="W816" i="73"/>
  <c r="X816" i="73" s="1"/>
  <c r="Y820" i="73"/>
  <c r="Q820" i="73"/>
  <c r="Y821" i="73"/>
  <c r="Q821" i="73"/>
  <c r="R821" i="73" s="1"/>
  <c r="I413" i="71"/>
  <c r="J413" i="71" s="1"/>
  <c r="AB413" i="71" s="1"/>
  <c r="I412" i="71"/>
  <c r="J412" i="71" s="1"/>
  <c r="AA412" i="71" s="1"/>
  <c r="AH411" i="71"/>
  <c r="O411" i="71"/>
  <c r="P411" i="71" s="1"/>
  <c r="AF411" i="71" s="1"/>
  <c r="M411" i="71"/>
  <c r="AB411" i="71" s="1"/>
  <c r="O410" i="71"/>
  <c r="P410" i="71" s="1"/>
  <c r="AF410" i="71" s="1"/>
  <c r="M410" i="71"/>
  <c r="AB410" i="71" s="1"/>
  <c r="I409" i="71"/>
  <c r="J409" i="71" s="1"/>
  <c r="AB409" i="71" s="1"/>
  <c r="I408" i="71"/>
  <c r="J408" i="71" s="1"/>
  <c r="AB408" i="71" s="1"/>
  <c r="I407" i="71"/>
  <c r="J407" i="71" s="1"/>
  <c r="AA407" i="71" s="1"/>
  <c r="O406" i="71"/>
  <c r="P406" i="71" s="1"/>
  <c r="AF406" i="71" s="1"/>
  <c r="M406" i="71"/>
  <c r="AB406" i="71" s="1"/>
  <c r="M402" i="71"/>
  <c r="Q402" i="71" s="1"/>
  <c r="R402" i="71" s="1"/>
  <c r="M401" i="71"/>
  <c r="Q401" i="71" s="1"/>
  <c r="R401" i="71" s="1"/>
  <c r="M400" i="71"/>
  <c r="Q400" i="71" s="1"/>
  <c r="R400" i="71" s="1"/>
  <c r="AG442" i="71"/>
  <c r="AD489" i="71"/>
  <c r="AC489" i="71"/>
  <c r="Z489" i="71"/>
  <c r="Y489" i="71"/>
  <c r="V489" i="71"/>
  <c r="U489" i="71"/>
  <c r="AE579" i="71"/>
  <c r="AC579" i="71"/>
  <c r="Y579" i="71"/>
  <c r="V579" i="71"/>
  <c r="U579" i="71"/>
  <c r="AF704" i="71"/>
  <c r="AE704" i="71"/>
  <c r="AD704" i="71"/>
  <c r="AB704" i="71"/>
  <c r="Z704" i="71"/>
  <c r="V704" i="71"/>
  <c r="U704" i="71"/>
  <c r="AF790" i="71"/>
  <c r="AD790" i="71"/>
  <c r="AB790" i="71"/>
  <c r="Z790" i="71"/>
  <c r="V790" i="71"/>
  <c r="U790" i="71"/>
  <c r="O864" i="71"/>
  <c r="P864" i="71" s="1"/>
  <c r="M864" i="71"/>
  <c r="AG908" i="71"/>
  <c r="AF908" i="71"/>
  <c r="AE908" i="71"/>
  <c r="AD908" i="71"/>
  <c r="AB908" i="71"/>
  <c r="AA908" i="71"/>
  <c r="Z908" i="71"/>
  <c r="V908" i="71"/>
  <c r="U908" i="71"/>
  <c r="I965" i="71"/>
  <c r="J965" i="71" s="1"/>
  <c r="AB965" i="71" s="1"/>
  <c r="I964" i="71"/>
  <c r="J964" i="71" s="1"/>
  <c r="AB964" i="71" s="1"/>
  <c r="I963" i="71"/>
  <c r="J963" i="71" s="1"/>
  <c r="AB963" i="71" s="1"/>
  <c r="I962" i="71"/>
  <c r="J962" i="71" s="1"/>
  <c r="U962" i="71" s="1"/>
  <c r="V962" i="71" s="1"/>
  <c r="I961" i="71"/>
  <c r="J961" i="71" s="1"/>
  <c r="O960" i="71"/>
  <c r="P960" i="71" s="1"/>
  <c r="AF960" i="71" s="1"/>
  <c r="AF951" i="71" s="1"/>
  <c r="M960" i="71"/>
  <c r="U960" i="71" s="1"/>
  <c r="V960" i="71" s="1"/>
  <c r="I959" i="71"/>
  <c r="J959" i="71" s="1"/>
  <c r="U959" i="71" s="1"/>
  <c r="V959" i="71" s="1"/>
  <c r="I958" i="71"/>
  <c r="J958" i="71" s="1"/>
  <c r="I957" i="71"/>
  <c r="J957" i="71" s="1"/>
  <c r="I956" i="71"/>
  <c r="J956" i="71" s="1"/>
  <c r="AB956" i="71" s="1"/>
  <c r="I955" i="71"/>
  <c r="J955" i="71" s="1"/>
  <c r="I954" i="71"/>
  <c r="J954" i="71" s="1"/>
  <c r="AB954" i="71" s="1"/>
  <c r="I953" i="71"/>
  <c r="J953" i="71" s="1"/>
  <c r="I952" i="71"/>
  <c r="J952" i="71" s="1"/>
  <c r="O950" i="71"/>
  <c r="P950" i="71" s="1"/>
  <c r="AC950" i="71" s="1"/>
  <c r="M950" i="71"/>
  <c r="Y950" i="71" s="1"/>
  <c r="I949" i="71"/>
  <c r="J949" i="71" s="1"/>
  <c r="Y949" i="71" s="1"/>
  <c r="I948" i="71"/>
  <c r="J948" i="71" s="1"/>
  <c r="Y948" i="71" s="1"/>
  <c r="O947" i="71"/>
  <c r="P947" i="71" s="1"/>
  <c r="AC947" i="71" s="1"/>
  <c r="AC937" i="71" s="1"/>
  <c r="M947" i="71"/>
  <c r="Y947" i="71" s="1"/>
  <c r="I946" i="71"/>
  <c r="J946" i="71" s="1"/>
  <c r="Y946" i="71" s="1"/>
  <c r="I945" i="71"/>
  <c r="J945" i="71" s="1"/>
  <c r="I943" i="71"/>
  <c r="J943" i="71" s="1"/>
  <c r="Y943" i="71" s="1"/>
  <c r="AE855" i="73" l="1"/>
  <c r="W945" i="71"/>
  <c r="X945" i="71" s="1"/>
  <c r="Y945" i="71"/>
  <c r="U956" i="71"/>
  <c r="V956" i="71" s="1"/>
  <c r="Y799" i="73"/>
  <c r="Y788" i="73"/>
  <c r="Y697" i="73"/>
  <c r="AA610" i="73"/>
  <c r="AA609" i="73" s="1"/>
  <c r="Q199" i="73"/>
  <c r="AA199" i="73"/>
  <c r="Z199" i="73"/>
  <c r="X215" i="73"/>
  <c r="X199" i="73" s="1"/>
  <c r="W199" i="73"/>
  <c r="T203" i="73"/>
  <c r="T199" i="73" s="1"/>
  <c r="S199" i="73"/>
  <c r="S196" i="73"/>
  <c r="T196" i="73" s="1"/>
  <c r="Y113" i="73"/>
  <c r="S115" i="73"/>
  <c r="T115" i="73" s="1"/>
  <c r="Y76" i="73"/>
  <c r="S76" i="73"/>
  <c r="T76" i="73" s="1"/>
  <c r="Y154" i="73"/>
  <c r="Q38" i="73"/>
  <c r="R38" i="73" s="1"/>
  <c r="AA38" i="73"/>
  <c r="AA21" i="73" s="1"/>
  <c r="S174" i="73"/>
  <c r="T174" i="73" s="1"/>
  <c r="Y185" i="73"/>
  <c r="S98" i="73"/>
  <c r="T98" i="73" s="1"/>
  <c r="Q32" i="73"/>
  <c r="R32" i="73" s="1"/>
  <c r="Y32" i="73"/>
  <c r="AF415" i="73"/>
  <c r="AF855" i="73" s="1"/>
  <c r="R19" i="73"/>
  <c r="R16" i="73" s="1"/>
  <c r="Q16" i="73"/>
  <c r="AD495" i="73"/>
  <c r="AD855" i="73" s="1"/>
  <c r="Z16" i="73"/>
  <c r="AD6" i="73"/>
  <c r="AC99" i="73"/>
  <c r="AC609" i="73"/>
  <c r="X495" i="73"/>
  <c r="AB825" i="73"/>
  <c r="X696" i="73"/>
  <c r="R495" i="73"/>
  <c r="AF310" i="73"/>
  <c r="AA310" i="73"/>
  <c r="AC696" i="73"/>
  <c r="AA495" i="73"/>
  <c r="X310" i="73"/>
  <c r="AC21" i="73"/>
  <c r="R787" i="73"/>
  <c r="Q787" i="73"/>
  <c r="W609" i="73"/>
  <c r="Q495" i="73"/>
  <c r="W310" i="73"/>
  <c r="X813" i="73"/>
  <c r="X812" i="73" s="1"/>
  <c r="W812" i="73"/>
  <c r="T787" i="73"/>
  <c r="S787" i="73"/>
  <c r="R609" i="73"/>
  <c r="Q609" i="73"/>
  <c r="AB495" i="73"/>
  <c r="R415" i="73"/>
  <c r="AA415" i="73"/>
  <c r="W415" i="73"/>
  <c r="X415" i="73"/>
  <c r="Y173" i="73"/>
  <c r="S173" i="73"/>
  <c r="T173" i="73" s="1"/>
  <c r="AA99" i="73"/>
  <c r="R100" i="73"/>
  <c r="R99" i="73" s="1"/>
  <c r="Z6" i="73"/>
  <c r="W99" i="73"/>
  <c r="X21" i="73"/>
  <c r="Q812" i="73"/>
  <c r="R820" i="73"/>
  <c r="R812" i="73" s="1"/>
  <c r="V827" i="73"/>
  <c r="V825" i="73" s="1"/>
  <c r="U825" i="73"/>
  <c r="U841" i="73" s="1"/>
  <c r="Q696" i="73"/>
  <c r="X792" i="73"/>
  <c r="X787" i="73" s="1"/>
  <c r="W787" i="73"/>
  <c r="W696" i="73"/>
  <c r="X609" i="73"/>
  <c r="W495" i="73"/>
  <c r="R200" i="73"/>
  <c r="R199" i="73" s="1"/>
  <c r="Y812" i="73"/>
  <c r="Q415" i="73"/>
  <c r="Y122" i="73"/>
  <c r="Y87" i="73"/>
  <c r="S87" i="73"/>
  <c r="T87" i="73" s="1"/>
  <c r="T64" i="73"/>
  <c r="Y64" i="73"/>
  <c r="Y97" i="73"/>
  <c r="S97" i="73"/>
  <c r="T97" i="73" s="1"/>
  <c r="R8" i="73"/>
  <c r="R6" i="73" s="1"/>
  <c r="Q6" i="73"/>
  <c r="X99" i="73"/>
  <c r="W21" i="73"/>
  <c r="W943" i="71"/>
  <c r="X943" i="71" s="1"/>
  <c r="Q946" i="71"/>
  <c r="Q947" i="71"/>
  <c r="R947" i="71" s="1"/>
  <c r="Q948" i="71"/>
  <c r="R948" i="71" s="1"/>
  <c r="Q949" i="71"/>
  <c r="R949" i="71" s="1"/>
  <c r="AB953" i="71"/>
  <c r="U953" i="71"/>
  <c r="V953" i="71" s="1"/>
  <c r="AB955" i="71"/>
  <c r="U955" i="71"/>
  <c r="V955" i="71" s="1"/>
  <c r="U961" i="71"/>
  <c r="V961" i="71" s="1"/>
  <c r="AB961" i="71"/>
  <c r="AB952" i="71"/>
  <c r="U952" i="71"/>
  <c r="AB960" i="71"/>
  <c r="AB962" i="71"/>
  <c r="U963" i="71"/>
  <c r="V963" i="71" s="1"/>
  <c r="U965" i="71"/>
  <c r="V965" i="71" s="1"/>
  <c r="U954" i="71"/>
  <c r="V954" i="71" s="1"/>
  <c r="U964" i="71"/>
  <c r="V964" i="71" s="1"/>
  <c r="AB959" i="71"/>
  <c r="U958" i="71"/>
  <c r="V958" i="71" s="1"/>
  <c r="AB958" i="71"/>
  <c r="Q950" i="71"/>
  <c r="R950" i="71" s="1"/>
  <c r="U957" i="71"/>
  <c r="V957" i="71" s="1"/>
  <c r="AB957" i="71"/>
  <c r="I941" i="71"/>
  <c r="J941" i="71" s="1"/>
  <c r="J938" i="71"/>
  <c r="Y938" i="71" s="1"/>
  <c r="I938" i="71"/>
  <c r="O936" i="71"/>
  <c r="P936" i="71" s="1"/>
  <c r="AC936" i="71" s="1"/>
  <c r="M936" i="71"/>
  <c r="Y936" i="71" s="1"/>
  <c r="I935" i="71"/>
  <c r="J935" i="71" s="1"/>
  <c r="I933" i="71"/>
  <c r="J933" i="71" s="1"/>
  <c r="Y933" i="71" s="1"/>
  <c r="I931" i="71"/>
  <c r="J931" i="71" s="1"/>
  <c r="Y931" i="71" s="1"/>
  <c r="I929" i="71"/>
  <c r="J929" i="71" s="1"/>
  <c r="I927" i="71"/>
  <c r="J927" i="71" s="1"/>
  <c r="Y927" i="71" s="1"/>
  <c r="O925" i="71"/>
  <c r="P925" i="71" s="1"/>
  <c r="AC925" i="71" s="1"/>
  <c r="M925" i="71"/>
  <c r="Q925" i="71" s="1"/>
  <c r="R925" i="71" s="1"/>
  <c r="I924" i="71"/>
  <c r="J924" i="71" s="1"/>
  <c r="Y924" i="71" s="1"/>
  <c r="O922" i="71"/>
  <c r="P922" i="71" s="1"/>
  <c r="AC922" i="71" s="1"/>
  <c r="O919" i="71"/>
  <c r="P919" i="71" s="1"/>
  <c r="AC919" i="71" s="1"/>
  <c r="M922" i="71"/>
  <c r="S922" i="71" s="1"/>
  <c r="T922" i="71" s="1"/>
  <c r="I921" i="71"/>
  <c r="J921" i="71" s="1"/>
  <c r="AH919" i="71"/>
  <c r="AH908" i="71" s="1"/>
  <c r="O918" i="71"/>
  <c r="P918" i="71" s="1"/>
  <c r="AC918" i="71" s="1"/>
  <c r="O917" i="71"/>
  <c r="P917" i="71" s="1"/>
  <c r="AC917" i="71" s="1"/>
  <c r="M919" i="71"/>
  <c r="Y919" i="71" s="1"/>
  <c r="M918" i="71"/>
  <c r="Y918" i="71" s="1"/>
  <c r="M917" i="71"/>
  <c r="Y917" i="71" s="1"/>
  <c r="I916" i="71"/>
  <c r="J916" i="71" s="1"/>
  <c r="I915" i="71"/>
  <c r="J915" i="71" s="1"/>
  <c r="I914" i="71"/>
  <c r="J914" i="71" s="1"/>
  <c r="I910" i="71"/>
  <c r="J910" i="71" s="1"/>
  <c r="I909" i="71"/>
  <c r="J909" i="71" s="1"/>
  <c r="Y787" i="73" l="1"/>
  <c r="T854" i="73"/>
  <c r="Z855" i="73"/>
  <c r="Z857" i="73" s="1"/>
  <c r="AC908" i="71"/>
  <c r="AC855" i="73"/>
  <c r="W841" i="73"/>
  <c r="AA855" i="73"/>
  <c r="AA857" i="73" s="1"/>
  <c r="T848" i="73"/>
  <c r="R21" i="73"/>
  <c r="T99" i="73"/>
  <c r="T310" i="73"/>
  <c r="R310" i="73"/>
  <c r="Q99" i="73"/>
  <c r="Q21" i="73"/>
  <c r="Q310" i="73"/>
  <c r="Y99" i="73"/>
  <c r="AB415" i="73"/>
  <c r="AB855" i="73" s="1"/>
  <c r="AB857" i="73" s="1"/>
  <c r="AB310" i="73"/>
  <c r="S310" i="73"/>
  <c r="R696" i="73"/>
  <c r="S21" i="73"/>
  <c r="Z495" i="73"/>
  <c r="S415" i="73"/>
  <c r="T850" i="73" s="1"/>
  <c r="Y21" i="73"/>
  <c r="Y609" i="73"/>
  <c r="Y696" i="73"/>
  <c r="T609" i="73"/>
  <c r="T21" i="73"/>
  <c r="T696" i="73"/>
  <c r="S696" i="73"/>
  <c r="T853" i="73" s="1"/>
  <c r="S609" i="73"/>
  <c r="T852" i="73" s="1"/>
  <c r="S99" i="73"/>
  <c r="T415" i="73"/>
  <c r="T495" i="73"/>
  <c r="S495" i="73"/>
  <c r="T851" i="73" s="1"/>
  <c r="W938" i="71"/>
  <c r="Q937" i="71"/>
  <c r="R946" i="71"/>
  <c r="R937" i="71" s="1"/>
  <c r="U951" i="71"/>
  <c r="U967" i="71" s="1"/>
  <c r="V952" i="71"/>
  <c r="V951" i="71" s="1"/>
  <c r="V967" i="71" s="1"/>
  <c r="AB951" i="71"/>
  <c r="Y922" i="71"/>
  <c r="Q919" i="71"/>
  <c r="R919" i="71" s="1"/>
  <c r="Q917" i="71"/>
  <c r="R917" i="71" s="1"/>
  <c r="Y925" i="71"/>
  <c r="Y941" i="71"/>
  <c r="Y937" i="71" s="1"/>
  <c r="W941" i="71"/>
  <c r="X941" i="71" s="1"/>
  <c r="Y909" i="71"/>
  <c r="S909" i="71"/>
  <c r="Y916" i="71"/>
  <c r="Q916" i="71"/>
  <c r="R916" i="71" s="1"/>
  <c r="Y910" i="71"/>
  <c r="Q910" i="71"/>
  <c r="W915" i="71"/>
  <c r="X915" i="71" s="1"/>
  <c r="Y915" i="71"/>
  <c r="Y921" i="71"/>
  <c r="S921" i="71"/>
  <c r="T921" i="71" s="1"/>
  <c r="W914" i="71"/>
  <c r="Y929" i="71"/>
  <c r="Q929" i="71"/>
  <c r="R929" i="71" s="1"/>
  <c r="Y935" i="71"/>
  <c r="S935" i="71"/>
  <c r="T935" i="71" s="1"/>
  <c r="Q918" i="71"/>
  <c r="R918" i="71" s="1"/>
  <c r="Q924" i="71"/>
  <c r="R924" i="71" s="1"/>
  <c r="S927" i="71"/>
  <c r="T927" i="71" s="1"/>
  <c r="S931" i="71"/>
  <c r="T931" i="71" s="1"/>
  <c r="Q933" i="71"/>
  <c r="R933" i="71" s="1"/>
  <c r="S936" i="71"/>
  <c r="T936" i="71" s="1"/>
  <c r="S841" i="73" l="1"/>
  <c r="T846" i="73"/>
  <c r="Y855" i="73"/>
  <c r="Y857" i="73" s="1"/>
  <c r="T847" i="73"/>
  <c r="Q841" i="73"/>
  <c r="W937" i="71"/>
  <c r="X938" i="71"/>
  <c r="X937" i="71" s="1"/>
  <c r="Y908" i="71"/>
  <c r="X914" i="71"/>
  <c r="X908" i="71" s="1"/>
  <c r="W908" i="71"/>
  <c r="R910" i="71"/>
  <c r="R908" i="71" s="1"/>
  <c r="Q908" i="71"/>
  <c r="T909" i="71"/>
  <c r="T908" i="71" s="1"/>
  <c r="S908" i="71"/>
  <c r="I906" i="71" l="1"/>
  <c r="J906" i="71" s="1"/>
  <c r="Y906" i="71" s="1"/>
  <c r="I905" i="71"/>
  <c r="J905" i="71" s="1"/>
  <c r="Y905" i="71" s="1"/>
  <c r="AH904" i="71"/>
  <c r="O904" i="71"/>
  <c r="P904" i="71" s="1"/>
  <c r="AE904" i="71" s="1"/>
  <c r="M904" i="71"/>
  <c r="AA904" i="71" s="1"/>
  <c r="I903" i="71"/>
  <c r="J903" i="71" s="1"/>
  <c r="AA903" i="71" s="1"/>
  <c r="I902" i="71"/>
  <c r="J902" i="71" s="1"/>
  <c r="Y902" i="71" s="1"/>
  <c r="I901" i="71"/>
  <c r="J901" i="71" s="1"/>
  <c r="Y901" i="71" s="1"/>
  <c r="M900" i="71"/>
  <c r="S900" i="71" s="1"/>
  <c r="T900" i="71" s="1"/>
  <c r="I899" i="71"/>
  <c r="J899" i="71" s="1"/>
  <c r="S899" i="71" s="1"/>
  <c r="T899" i="71" s="1"/>
  <c r="I897" i="71"/>
  <c r="J897" i="71" s="1"/>
  <c r="Y897" i="71" s="1"/>
  <c r="I896" i="71"/>
  <c r="J896" i="71" s="1"/>
  <c r="Y896" i="71" s="1"/>
  <c r="AH895" i="71"/>
  <c r="O895" i="71"/>
  <c r="P895" i="71" s="1"/>
  <c r="AE895" i="71" s="1"/>
  <c r="M895" i="71"/>
  <c r="AA895" i="71" s="1"/>
  <c r="I894" i="71"/>
  <c r="J894" i="71" s="1"/>
  <c r="AA894" i="71" s="1"/>
  <c r="I893" i="71"/>
  <c r="J893" i="71" s="1"/>
  <c r="Y893" i="71" s="1"/>
  <c r="I892" i="71"/>
  <c r="J892" i="71" s="1"/>
  <c r="Y892" i="71" s="1"/>
  <c r="M891" i="71"/>
  <c r="S891" i="71" s="1"/>
  <c r="T891" i="71" s="1"/>
  <c r="I890" i="71"/>
  <c r="J890" i="71" s="1"/>
  <c r="S890" i="71" s="1"/>
  <c r="T890" i="71" s="1"/>
  <c r="AG885" i="71"/>
  <c r="L888" i="71"/>
  <c r="L887" i="71"/>
  <c r="K887" i="71"/>
  <c r="I886" i="71"/>
  <c r="J886" i="71" s="1"/>
  <c r="Y886" i="71" s="1"/>
  <c r="I885" i="71"/>
  <c r="J885" i="71" s="1"/>
  <c r="Y885" i="71" s="1"/>
  <c r="I883" i="71"/>
  <c r="J883" i="71" s="1"/>
  <c r="Y883" i="71" s="1"/>
  <c r="I882" i="71"/>
  <c r="J882" i="71" s="1"/>
  <c r="Y882" i="71" s="1"/>
  <c r="AH881" i="71"/>
  <c r="O881" i="71"/>
  <c r="P881" i="71" s="1"/>
  <c r="AE881" i="71" s="1"/>
  <c r="M881" i="71"/>
  <c r="AA881" i="71" s="1"/>
  <c r="I880" i="71"/>
  <c r="J880" i="71" s="1"/>
  <c r="AA880" i="71" s="1"/>
  <c r="I879" i="71"/>
  <c r="J879" i="71" s="1"/>
  <c r="Y879" i="71" s="1"/>
  <c r="I878" i="71"/>
  <c r="J878" i="71" s="1"/>
  <c r="Y878" i="71" s="1"/>
  <c r="M877" i="71"/>
  <c r="S877" i="71" s="1"/>
  <c r="T877" i="71" s="1"/>
  <c r="I876" i="71"/>
  <c r="J876" i="71" s="1"/>
  <c r="S876" i="71" s="1"/>
  <c r="T876" i="71" s="1"/>
  <c r="L874" i="71"/>
  <c r="M874" i="71" s="1"/>
  <c r="Y874" i="71" s="1"/>
  <c r="L873" i="71"/>
  <c r="K873" i="71"/>
  <c r="AG870" i="71"/>
  <c r="I872" i="71"/>
  <c r="J872" i="71" s="1"/>
  <c r="S872" i="71" s="1"/>
  <c r="T872" i="71" s="1"/>
  <c r="I870" i="71"/>
  <c r="J870" i="71" s="1"/>
  <c r="Y870" i="71" s="1"/>
  <c r="I868" i="71"/>
  <c r="J868" i="71" s="1"/>
  <c r="Q868" i="71" s="1"/>
  <c r="R868" i="71" s="1"/>
  <c r="I866" i="71"/>
  <c r="J866" i="71" s="1"/>
  <c r="Y866" i="71" s="1"/>
  <c r="I865" i="71"/>
  <c r="J865" i="71" s="1"/>
  <c r="Y865" i="71" s="1"/>
  <c r="AH864" i="71"/>
  <c r="AE864" i="71"/>
  <c r="AA864" i="71"/>
  <c r="I863" i="71"/>
  <c r="J863" i="71" s="1"/>
  <c r="AA863" i="71" s="1"/>
  <c r="I862" i="71"/>
  <c r="J862" i="71" s="1"/>
  <c r="Y862" i="71" s="1"/>
  <c r="I861" i="71"/>
  <c r="J861" i="71" s="1"/>
  <c r="Y861" i="71" s="1"/>
  <c r="M860" i="71"/>
  <c r="S860" i="71" s="1"/>
  <c r="T860" i="71" s="1"/>
  <c r="I859" i="71"/>
  <c r="J859" i="71" s="1"/>
  <c r="S859" i="71" s="1"/>
  <c r="T859" i="71" s="1"/>
  <c r="AG854" i="71"/>
  <c r="L857" i="71"/>
  <c r="M857" i="71" s="1"/>
  <c r="Y857" i="71" s="1"/>
  <c r="L856" i="71"/>
  <c r="K856" i="71"/>
  <c r="I855" i="71"/>
  <c r="J855" i="71" s="1"/>
  <c r="S855" i="71" s="1"/>
  <c r="T855" i="71" s="1"/>
  <c r="I854" i="71"/>
  <c r="J854" i="71" s="1"/>
  <c r="Y854" i="71" s="1"/>
  <c r="I852" i="71"/>
  <c r="J852" i="71" s="1"/>
  <c r="Q852" i="71" s="1"/>
  <c r="R852" i="71" s="1"/>
  <c r="AG848" i="71"/>
  <c r="L850" i="71"/>
  <c r="M850" i="71" s="1"/>
  <c r="Q850" i="71" s="1"/>
  <c r="R850" i="71" s="1"/>
  <c r="I849" i="71"/>
  <c r="J849" i="71" s="1"/>
  <c r="Y849" i="71" s="1"/>
  <c r="I848" i="71"/>
  <c r="J848" i="71" s="1"/>
  <c r="Y848" i="71" s="1"/>
  <c r="I846" i="71"/>
  <c r="J846" i="71" s="1"/>
  <c r="Y846" i="71" s="1"/>
  <c r="I845" i="71"/>
  <c r="J845" i="71" s="1"/>
  <c r="Y845" i="71" s="1"/>
  <c r="AH844" i="71"/>
  <c r="O844" i="71"/>
  <c r="P844" i="71" s="1"/>
  <c r="AE844" i="71" s="1"/>
  <c r="M844" i="71"/>
  <c r="AA844" i="71" s="1"/>
  <c r="I843" i="71"/>
  <c r="J843" i="71" s="1"/>
  <c r="AA843" i="71" s="1"/>
  <c r="I842" i="71"/>
  <c r="J842" i="71" s="1"/>
  <c r="Y842" i="71" s="1"/>
  <c r="I841" i="71"/>
  <c r="J841" i="71" s="1"/>
  <c r="Y841" i="71" s="1"/>
  <c r="M840" i="71"/>
  <c r="Q840" i="71" s="1"/>
  <c r="R840" i="71" s="1"/>
  <c r="I839" i="71"/>
  <c r="J839" i="71" s="1"/>
  <c r="Q839" i="71" s="1"/>
  <c r="R839" i="71" s="1"/>
  <c r="AH837" i="71"/>
  <c r="O837" i="71"/>
  <c r="P837" i="71" s="1"/>
  <c r="AC837" i="71" s="1"/>
  <c r="M837" i="71"/>
  <c r="Y837" i="71" s="1"/>
  <c r="I836" i="71"/>
  <c r="J836" i="71" s="1"/>
  <c r="S836" i="71" s="1"/>
  <c r="T836" i="71" s="1"/>
  <c r="I834" i="71"/>
  <c r="J834" i="71" s="1"/>
  <c r="Y834" i="71" s="1"/>
  <c r="I833" i="71"/>
  <c r="J833" i="71" s="1"/>
  <c r="Y833" i="71" s="1"/>
  <c r="AH832" i="71"/>
  <c r="M828" i="71"/>
  <c r="S828" i="71" s="1"/>
  <c r="T828" i="71" s="1"/>
  <c r="O832" i="71"/>
  <c r="P832" i="71" s="1"/>
  <c r="AE832" i="71" s="1"/>
  <c r="M832" i="71"/>
  <c r="AA832" i="71" s="1"/>
  <c r="I831" i="71"/>
  <c r="J831" i="71" s="1"/>
  <c r="AA831" i="71" s="1"/>
  <c r="I830" i="71"/>
  <c r="J830" i="71" s="1"/>
  <c r="Y830" i="71" s="1"/>
  <c r="I829" i="71"/>
  <c r="J829" i="71" s="1"/>
  <c r="Y829" i="71" s="1"/>
  <c r="I827" i="71"/>
  <c r="J827" i="71" s="1"/>
  <c r="S827" i="71" s="1"/>
  <c r="T827" i="71" s="1"/>
  <c r="AG821" i="71"/>
  <c r="L825" i="71"/>
  <c r="M825" i="71" s="1"/>
  <c r="S825" i="71" s="1"/>
  <c r="T825" i="71" s="1"/>
  <c r="L824" i="71"/>
  <c r="K824" i="71"/>
  <c r="I823" i="71"/>
  <c r="J823" i="71" s="1"/>
  <c r="S823" i="71" s="1"/>
  <c r="T823" i="71" s="1"/>
  <c r="I821" i="71"/>
  <c r="J821" i="71" s="1"/>
  <c r="Y821" i="71" s="1"/>
  <c r="I819" i="71"/>
  <c r="J819" i="71" s="1"/>
  <c r="Y819" i="71" s="1"/>
  <c r="I818" i="71"/>
  <c r="J818" i="71" s="1"/>
  <c r="Y818" i="71" s="1"/>
  <c r="AH817" i="71"/>
  <c r="O817" i="71"/>
  <c r="P817" i="71" s="1"/>
  <c r="AE817" i="71" s="1"/>
  <c r="M817" i="71"/>
  <c r="AA817" i="71" s="1"/>
  <c r="I816" i="71"/>
  <c r="J816" i="71" s="1"/>
  <c r="AA816" i="71" s="1"/>
  <c r="I815" i="71"/>
  <c r="J815" i="71" s="1"/>
  <c r="Y815" i="71" s="1"/>
  <c r="I814" i="71"/>
  <c r="J814" i="71" s="1"/>
  <c r="Y814" i="71" s="1"/>
  <c r="M813" i="71"/>
  <c r="S813" i="71" s="1"/>
  <c r="T813" i="71" s="1"/>
  <c r="I812" i="71"/>
  <c r="J812" i="71" s="1"/>
  <c r="S812" i="71" s="1"/>
  <c r="T812" i="71" s="1"/>
  <c r="AH810" i="71"/>
  <c r="O810" i="71"/>
  <c r="P810" i="71" s="1"/>
  <c r="AC810" i="71" s="1"/>
  <c r="M810" i="71"/>
  <c r="Y810" i="71" s="1"/>
  <c r="O809" i="71"/>
  <c r="P809" i="71" s="1"/>
  <c r="AC809" i="71" s="1"/>
  <c r="M809" i="71"/>
  <c r="O808" i="71"/>
  <c r="P808" i="71" s="1"/>
  <c r="AC808" i="71" s="1"/>
  <c r="M808" i="71"/>
  <c r="Q808" i="71" s="1"/>
  <c r="R808" i="71" s="1"/>
  <c r="I807" i="71"/>
  <c r="J807" i="71" s="1"/>
  <c r="I805" i="71"/>
  <c r="J805" i="71" s="1"/>
  <c r="I802" i="71"/>
  <c r="J802" i="71" s="1"/>
  <c r="I800" i="71"/>
  <c r="J800" i="71" s="1"/>
  <c r="AH798" i="71"/>
  <c r="O798" i="71"/>
  <c r="P798" i="71" s="1"/>
  <c r="AC798" i="71" s="1"/>
  <c r="M798" i="71"/>
  <c r="Y798" i="71" s="1"/>
  <c r="I797" i="71"/>
  <c r="J797" i="71" s="1"/>
  <c r="Y797" i="71" s="1"/>
  <c r="AG791" i="71"/>
  <c r="L795" i="71"/>
  <c r="M795" i="71" s="1"/>
  <c r="Y795" i="71" s="1"/>
  <c r="L794" i="71"/>
  <c r="K794" i="71"/>
  <c r="M794" i="71" s="1"/>
  <c r="I793" i="71"/>
  <c r="J793" i="71" s="1"/>
  <c r="I791" i="71"/>
  <c r="J791" i="71" s="1"/>
  <c r="Y791" i="71" s="1"/>
  <c r="AH789" i="71"/>
  <c r="AH788" i="71"/>
  <c r="O789" i="71"/>
  <c r="P789" i="71" s="1"/>
  <c r="AC789" i="71" s="1"/>
  <c r="M789" i="71"/>
  <c r="Y789" i="71" s="1"/>
  <c r="O788" i="71"/>
  <c r="P788" i="71" s="1"/>
  <c r="AC788" i="71" s="1"/>
  <c r="M788" i="71"/>
  <c r="Y788" i="71" s="1"/>
  <c r="I787" i="71"/>
  <c r="J787" i="71" s="1"/>
  <c r="Y787" i="71" s="1"/>
  <c r="I786" i="71"/>
  <c r="J786" i="71" s="1"/>
  <c r="S786" i="71" s="1"/>
  <c r="T786" i="71" s="1"/>
  <c r="AG780" i="71"/>
  <c r="L784" i="71"/>
  <c r="M784" i="71" s="1"/>
  <c r="Y784" i="71" s="1"/>
  <c r="L783" i="71"/>
  <c r="K783" i="71"/>
  <c r="M783" i="71" s="1"/>
  <c r="S783" i="71" s="1"/>
  <c r="T783" i="71" s="1"/>
  <c r="I782" i="71"/>
  <c r="J782" i="71" s="1"/>
  <c r="Y782" i="71" s="1"/>
  <c r="I781" i="71"/>
  <c r="J781" i="71" s="1"/>
  <c r="I780" i="71"/>
  <c r="J780" i="71" s="1"/>
  <c r="AH778" i="71"/>
  <c r="O778" i="71"/>
  <c r="P778" i="71" s="1"/>
  <c r="AC778" i="71" s="1"/>
  <c r="M778" i="71"/>
  <c r="S778" i="71" s="1"/>
  <c r="T778" i="71" s="1"/>
  <c r="I777" i="71"/>
  <c r="J777" i="71" s="1"/>
  <c r="I776" i="71"/>
  <c r="J776" i="71" s="1"/>
  <c r="AG770" i="71"/>
  <c r="L774" i="71"/>
  <c r="M774" i="71" s="1"/>
  <c r="Y774" i="71" s="1"/>
  <c r="L773" i="71"/>
  <c r="K773" i="71"/>
  <c r="I772" i="71"/>
  <c r="J772" i="71" s="1"/>
  <c r="Y772" i="71" s="1"/>
  <c r="I771" i="71"/>
  <c r="J771" i="71" s="1"/>
  <c r="Y771" i="71" s="1"/>
  <c r="I770" i="71"/>
  <c r="J770" i="71" s="1"/>
  <c r="I768" i="71"/>
  <c r="J768" i="71" s="1"/>
  <c r="Y768" i="71" s="1"/>
  <c r="I767" i="71"/>
  <c r="J767" i="71" s="1"/>
  <c r="AA767" i="71" s="1"/>
  <c r="AH765" i="71"/>
  <c r="O765" i="71"/>
  <c r="P765" i="71" s="1"/>
  <c r="AC765" i="71" s="1"/>
  <c r="M765" i="71"/>
  <c r="S765" i="71" s="1"/>
  <c r="T765" i="71" s="1"/>
  <c r="I764" i="71"/>
  <c r="J764" i="71" s="1"/>
  <c r="Y764" i="71" s="1"/>
  <c r="I763" i="71"/>
  <c r="J763" i="71" s="1"/>
  <c r="S763" i="71" s="1"/>
  <c r="T763" i="71" s="1"/>
  <c r="AG757" i="71"/>
  <c r="L761" i="71"/>
  <c r="M761" i="71" s="1"/>
  <c r="Y761" i="71" s="1"/>
  <c r="L760" i="71"/>
  <c r="K760" i="71"/>
  <c r="I759" i="71"/>
  <c r="J759" i="71" s="1"/>
  <c r="Y759" i="71" s="1"/>
  <c r="I758" i="71"/>
  <c r="J758" i="71" s="1"/>
  <c r="W758" i="71" s="1"/>
  <c r="X758" i="71" s="1"/>
  <c r="I757" i="71"/>
  <c r="J757" i="71" s="1"/>
  <c r="AA757" i="71" s="1"/>
  <c r="I755" i="71"/>
  <c r="J755" i="71" s="1"/>
  <c r="Q755" i="71" s="1"/>
  <c r="R755" i="71" s="1"/>
  <c r="I754" i="71"/>
  <c r="J754" i="71" s="1"/>
  <c r="AA754" i="71" s="1"/>
  <c r="L752" i="71"/>
  <c r="M752" i="71" s="1"/>
  <c r="Y752" i="71" s="1"/>
  <c r="I751" i="71"/>
  <c r="J751" i="71" s="1"/>
  <c r="Y751" i="71" s="1"/>
  <c r="AG749" i="71"/>
  <c r="I750" i="71"/>
  <c r="J750" i="71" s="1"/>
  <c r="W750" i="71" s="1"/>
  <c r="X750" i="71" s="1"/>
  <c r="I749" i="71"/>
  <c r="J749" i="71" s="1"/>
  <c r="AA749" i="71" s="1"/>
  <c r="AH747" i="71"/>
  <c r="O747" i="71"/>
  <c r="P747" i="71" s="1"/>
  <c r="AC747" i="71" s="1"/>
  <c r="M747" i="71"/>
  <c r="Y747" i="71" s="1"/>
  <c r="I746" i="71"/>
  <c r="J746" i="71" s="1"/>
  <c r="Y746" i="71" s="1"/>
  <c r="I745" i="71"/>
  <c r="J745" i="71" s="1"/>
  <c r="AA745" i="71" s="1"/>
  <c r="AH743" i="71"/>
  <c r="AH742" i="71"/>
  <c r="O743" i="71"/>
  <c r="P743" i="71" s="1"/>
  <c r="AC743" i="71" s="1"/>
  <c r="M743" i="71"/>
  <c r="Y743" i="71" s="1"/>
  <c r="AC742" i="71"/>
  <c r="Y742" i="71"/>
  <c r="I741" i="71"/>
  <c r="J741" i="71" s="1"/>
  <c r="Y741" i="71" s="1"/>
  <c r="I740" i="71"/>
  <c r="J740" i="71" s="1"/>
  <c r="AA740" i="71" s="1"/>
  <c r="AG734" i="71"/>
  <c r="M738" i="71"/>
  <c r="Y738" i="71" s="1"/>
  <c r="L738" i="71"/>
  <c r="O738" i="71" s="1"/>
  <c r="P738" i="71" s="1"/>
  <c r="AC738" i="71" s="1"/>
  <c r="L737" i="71"/>
  <c r="K737" i="71"/>
  <c r="I736" i="71"/>
  <c r="J736" i="71" s="1"/>
  <c r="Y736" i="71" s="1"/>
  <c r="I735" i="71"/>
  <c r="J735" i="71" s="1"/>
  <c r="Y735" i="71" s="1"/>
  <c r="I734" i="71"/>
  <c r="J734" i="71" s="1"/>
  <c r="AA734" i="71" s="1"/>
  <c r="AH732" i="71"/>
  <c r="O732" i="71"/>
  <c r="P732" i="71" s="1"/>
  <c r="AC732" i="71" s="1"/>
  <c r="M732" i="71"/>
  <c r="Y732" i="71" s="1"/>
  <c r="I731" i="71"/>
  <c r="J731" i="71" s="1"/>
  <c r="Y731" i="71" s="1"/>
  <c r="I730" i="71"/>
  <c r="J730" i="71" s="1"/>
  <c r="S730" i="71" s="1"/>
  <c r="T730" i="71" s="1"/>
  <c r="AH728" i="71"/>
  <c r="I725" i="71"/>
  <c r="J725" i="71" s="1"/>
  <c r="Y725" i="71" s="1"/>
  <c r="O728" i="71"/>
  <c r="P728" i="71" s="1"/>
  <c r="AC728" i="71" s="1"/>
  <c r="M728" i="71"/>
  <c r="O727" i="71"/>
  <c r="P727" i="71" s="1"/>
  <c r="AC727" i="71" s="1"/>
  <c r="M727" i="71"/>
  <c r="O726" i="71"/>
  <c r="P726" i="71" s="1"/>
  <c r="AC726" i="71" s="1"/>
  <c r="M726" i="71"/>
  <c r="O724" i="71"/>
  <c r="P724" i="71" s="1"/>
  <c r="AC724" i="71" s="1"/>
  <c r="M724" i="71"/>
  <c r="O723" i="71"/>
  <c r="P723" i="71" s="1"/>
  <c r="AC723" i="71" s="1"/>
  <c r="M723" i="71"/>
  <c r="I722" i="71"/>
  <c r="J722" i="71" s="1"/>
  <c r="AA722" i="71" s="1"/>
  <c r="I721" i="71"/>
  <c r="J721" i="71" s="1"/>
  <c r="Q721" i="71" s="1"/>
  <c r="R721" i="71" s="1"/>
  <c r="I720" i="71"/>
  <c r="J720" i="71" s="1"/>
  <c r="I718" i="71"/>
  <c r="J718" i="71" s="1"/>
  <c r="I717" i="71"/>
  <c r="J717" i="71" s="1"/>
  <c r="I715" i="71"/>
  <c r="J715" i="71" s="1"/>
  <c r="I714" i="71"/>
  <c r="J714" i="71" s="1"/>
  <c r="AA714" i="71" s="1"/>
  <c r="AH713" i="71"/>
  <c r="O713" i="71"/>
  <c r="P713" i="71" s="1"/>
  <c r="AC713" i="71" s="1"/>
  <c r="M713" i="71"/>
  <c r="S713" i="71" s="1"/>
  <c r="T713" i="71" s="1"/>
  <c r="I712" i="71"/>
  <c r="J712" i="71" s="1"/>
  <c r="I711" i="71"/>
  <c r="J711" i="71" s="1"/>
  <c r="AA711" i="71" s="1"/>
  <c r="AG705" i="71"/>
  <c r="L709" i="71"/>
  <c r="M709" i="71" s="1"/>
  <c r="Y709" i="71" s="1"/>
  <c r="L708" i="71"/>
  <c r="K708" i="71"/>
  <c r="I707" i="71"/>
  <c r="J707" i="71" s="1"/>
  <c r="I706" i="71"/>
  <c r="J706" i="71" s="1"/>
  <c r="I705" i="71"/>
  <c r="J705" i="71" s="1"/>
  <c r="I703" i="71"/>
  <c r="J703" i="71" s="1"/>
  <c r="AH702" i="71"/>
  <c r="O702" i="71"/>
  <c r="P702" i="71" s="1"/>
  <c r="AD702" i="71" s="1"/>
  <c r="M702" i="71"/>
  <c r="S702" i="71" s="1"/>
  <c r="T702" i="71" s="1"/>
  <c r="I701" i="71"/>
  <c r="J701" i="71" s="1"/>
  <c r="AB701" i="71" s="1"/>
  <c r="I700" i="71"/>
  <c r="J700" i="71" s="1"/>
  <c r="Z700" i="71" s="1"/>
  <c r="I699" i="71"/>
  <c r="J699" i="71" s="1"/>
  <c r="AA699" i="71" s="1"/>
  <c r="I697" i="71"/>
  <c r="J697" i="71" s="1"/>
  <c r="Z697" i="71" s="1"/>
  <c r="AH696" i="71"/>
  <c r="O696" i="71"/>
  <c r="P696" i="71" s="1"/>
  <c r="AD696" i="71" s="1"/>
  <c r="M696" i="71"/>
  <c r="S696" i="71" s="1"/>
  <c r="T696" i="71" s="1"/>
  <c r="I695" i="71"/>
  <c r="J695" i="71" s="1"/>
  <c r="S695" i="71" s="1"/>
  <c r="T695" i="71" s="1"/>
  <c r="I694" i="71"/>
  <c r="J694" i="71" s="1"/>
  <c r="Z694" i="71" s="1"/>
  <c r="AH693" i="71"/>
  <c r="O693" i="71"/>
  <c r="P693" i="71" s="1"/>
  <c r="AD693" i="71" s="1"/>
  <c r="M693" i="71"/>
  <c r="S693" i="71" s="1"/>
  <c r="T693" i="71" s="1"/>
  <c r="I692" i="71"/>
  <c r="J692" i="71" s="1"/>
  <c r="I691" i="71"/>
  <c r="J691" i="71" s="1"/>
  <c r="I690" i="71"/>
  <c r="J690" i="71" s="1"/>
  <c r="AG684" i="71"/>
  <c r="L688" i="71"/>
  <c r="M688" i="71" s="1"/>
  <c r="Z688" i="71" s="1"/>
  <c r="L687" i="71"/>
  <c r="K687" i="71"/>
  <c r="I686" i="71"/>
  <c r="J686" i="71" s="1"/>
  <c r="I685" i="71"/>
  <c r="J685" i="71" s="1"/>
  <c r="I684" i="71"/>
  <c r="J684" i="71" s="1"/>
  <c r="I682" i="71"/>
  <c r="J682" i="71" s="1"/>
  <c r="AH681" i="71"/>
  <c r="O681" i="71"/>
  <c r="P681" i="71" s="1"/>
  <c r="AD681" i="71" s="1"/>
  <c r="M681" i="71"/>
  <c r="AB681" i="71" s="1"/>
  <c r="I680" i="71"/>
  <c r="J680" i="71" s="1"/>
  <c r="AB680" i="71" s="1"/>
  <c r="I679" i="71"/>
  <c r="J679" i="71" s="1"/>
  <c r="Z679" i="71" s="1"/>
  <c r="AH678" i="71"/>
  <c r="O678" i="71"/>
  <c r="P678" i="71" s="1"/>
  <c r="AD678" i="71" s="1"/>
  <c r="M678" i="71"/>
  <c r="S678" i="71" s="1"/>
  <c r="T678" i="71" s="1"/>
  <c r="I677" i="71"/>
  <c r="J677" i="71" s="1"/>
  <c r="I676" i="71"/>
  <c r="J676" i="71" s="1"/>
  <c r="I675" i="71"/>
  <c r="J675" i="71" s="1"/>
  <c r="L673" i="71"/>
  <c r="M673" i="71" s="1"/>
  <c r="Z673" i="71" s="1"/>
  <c r="L672" i="71"/>
  <c r="K672" i="71"/>
  <c r="I671" i="71"/>
  <c r="J671" i="71" s="1"/>
  <c r="Z671" i="71" s="1"/>
  <c r="AG669" i="71"/>
  <c r="I670" i="71"/>
  <c r="J670" i="71" s="1"/>
  <c r="AB670" i="71" s="1"/>
  <c r="I669" i="71"/>
  <c r="J669" i="71" s="1"/>
  <c r="I667" i="71"/>
  <c r="J667" i="71" s="1"/>
  <c r="Z667" i="71" s="1"/>
  <c r="I666" i="71"/>
  <c r="J666" i="71" s="1"/>
  <c r="AA666" i="71" s="1"/>
  <c r="AH664" i="71"/>
  <c r="O664" i="71"/>
  <c r="P664" i="71" s="1"/>
  <c r="AD664" i="71" s="1"/>
  <c r="M664" i="71"/>
  <c r="S664" i="71" s="1"/>
  <c r="T664" i="71" s="1"/>
  <c r="I663" i="71"/>
  <c r="J663" i="71" s="1"/>
  <c r="I662" i="71"/>
  <c r="J662" i="71" s="1"/>
  <c r="I661" i="71"/>
  <c r="J661" i="71" s="1"/>
  <c r="S661" i="71" s="1"/>
  <c r="T661" i="71" s="1"/>
  <c r="AG655" i="71"/>
  <c r="L659" i="71"/>
  <c r="M659" i="71" s="1"/>
  <c r="Z659" i="71" s="1"/>
  <c r="L658" i="71"/>
  <c r="K658" i="71"/>
  <c r="M658" i="71" s="1"/>
  <c r="Z658" i="71" s="1"/>
  <c r="I657" i="71"/>
  <c r="J657" i="71" s="1"/>
  <c r="Z657" i="71" s="1"/>
  <c r="I656" i="71"/>
  <c r="J656" i="71" s="1"/>
  <c r="I655" i="71"/>
  <c r="J655" i="71" s="1"/>
  <c r="AA655" i="71" s="1"/>
  <c r="I653" i="71"/>
  <c r="J653" i="71" s="1"/>
  <c r="Z653" i="71" s="1"/>
  <c r="I652" i="71"/>
  <c r="J652" i="71" s="1"/>
  <c r="AA652" i="71" s="1"/>
  <c r="L650" i="71"/>
  <c r="M650" i="71" s="1"/>
  <c r="Z650" i="71" s="1"/>
  <c r="I649" i="71"/>
  <c r="J649" i="71" s="1"/>
  <c r="Z649" i="71" s="1"/>
  <c r="AG646" i="71"/>
  <c r="I647" i="71"/>
  <c r="J647" i="71" s="1"/>
  <c r="W647" i="71" s="1"/>
  <c r="X647" i="71" s="1"/>
  <c r="I646" i="71"/>
  <c r="J646" i="71" s="1"/>
  <c r="I644" i="71"/>
  <c r="J644" i="71" s="1"/>
  <c r="Z644" i="71" s="1"/>
  <c r="AH643" i="71"/>
  <c r="O643" i="71"/>
  <c r="P643" i="71" s="1"/>
  <c r="AD643" i="71" s="1"/>
  <c r="M643" i="71"/>
  <c r="Q643" i="71" s="1"/>
  <c r="R643" i="71" s="1"/>
  <c r="I642" i="71"/>
  <c r="J642" i="71" s="1"/>
  <c r="AB642" i="71" s="1"/>
  <c r="I641" i="71"/>
  <c r="J641" i="71" s="1"/>
  <c r="Z641" i="71" s="1"/>
  <c r="AH640" i="71"/>
  <c r="O640" i="71"/>
  <c r="P640" i="71" s="1"/>
  <c r="AD640" i="71" s="1"/>
  <c r="M640" i="71"/>
  <c r="Q640" i="71" s="1"/>
  <c r="R640" i="71" s="1"/>
  <c r="I639" i="71"/>
  <c r="J639" i="71" s="1"/>
  <c r="AB639" i="71" s="1"/>
  <c r="I638" i="71"/>
  <c r="J638" i="71" s="1"/>
  <c r="Z638" i="71" s="1"/>
  <c r="I637" i="71"/>
  <c r="J637" i="71" s="1"/>
  <c r="AA637" i="71" s="1"/>
  <c r="AH635" i="71"/>
  <c r="I634" i="71"/>
  <c r="J634" i="71" s="1"/>
  <c r="AB634" i="71" s="1"/>
  <c r="O635" i="71"/>
  <c r="P635" i="71" s="1"/>
  <c r="AD635" i="71" s="1"/>
  <c r="M635" i="71"/>
  <c r="AB635" i="71" s="1"/>
  <c r="I633" i="71"/>
  <c r="J633" i="71" s="1"/>
  <c r="Z633" i="71" s="1"/>
  <c r="I632" i="71"/>
  <c r="J632" i="71" s="1"/>
  <c r="AA632" i="71" s="1"/>
  <c r="AH630" i="71"/>
  <c r="O630" i="71"/>
  <c r="P630" i="71" s="1"/>
  <c r="AD630" i="71" s="1"/>
  <c r="M630" i="71"/>
  <c r="S630" i="71" s="1"/>
  <c r="T630" i="71" s="1"/>
  <c r="I629" i="71"/>
  <c r="J629" i="71" s="1"/>
  <c r="AB629" i="71" s="1"/>
  <c r="I628" i="71"/>
  <c r="J628" i="71" s="1"/>
  <c r="I627" i="71"/>
  <c r="J627" i="71" s="1"/>
  <c r="AA627" i="71" s="1"/>
  <c r="AG621" i="71"/>
  <c r="L625" i="71"/>
  <c r="M625" i="71" s="1"/>
  <c r="Z625" i="71" s="1"/>
  <c r="L624" i="71"/>
  <c r="K624" i="71"/>
  <c r="I623" i="71"/>
  <c r="J623" i="71" s="1"/>
  <c r="Z623" i="71" s="1"/>
  <c r="I622" i="71"/>
  <c r="J622" i="71" s="1"/>
  <c r="I621" i="71"/>
  <c r="J621" i="71" s="1"/>
  <c r="AA621" i="71" s="1"/>
  <c r="I619" i="71"/>
  <c r="J619" i="71" s="1"/>
  <c r="AH618" i="71"/>
  <c r="O618" i="71"/>
  <c r="P618" i="71" s="1"/>
  <c r="AD618" i="71" s="1"/>
  <c r="M618" i="71"/>
  <c r="AB618" i="71" s="1"/>
  <c r="I617" i="71"/>
  <c r="J617" i="71" s="1"/>
  <c r="I616" i="71"/>
  <c r="J616" i="71" s="1"/>
  <c r="I615" i="71"/>
  <c r="J615" i="71" s="1"/>
  <c r="AA615" i="71" s="1"/>
  <c r="AH608" i="71"/>
  <c r="I613" i="71"/>
  <c r="J613" i="71" s="1"/>
  <c r="Z613" i="71" s="1"/>
  <c r="I612" i="71"/>
  <c r="J612" i="71" s="1"/>
  <c r="AB612" i="71" s="1"/>
  <c r="I611" i="71"/>
  <c r="J611" i="71" s="1"/>
  <c r="Z611" i="71" s="1"/>
  <c r="I610" i="71"/>
  <c r="J610" i="71" s="1"/>
  <c r="AB610" i="71" s="1"/>
  <c r="I609" i="71"/>
  <c r="J609" i="71" s="1"/>
  <c r="Z609" i="71" s="1"/>
  <c r="O608" i="71"/>
  <c r="P608" i="71" s="1"/>
  <c r="AD608" i="71" s="1"/>
  <c r="O607" i="71"/>
  <c r="P607" i="71" s="1"/>
  <c r="AD607" i="71" s="1"/>
  <c r="O606" i="71"/>
  <c r="P606" i="71" s="1"/>
  <c r="AD606" i="71" s="1"/>
  <c r="O604" i="71"/>
  <c r="P604" i="71" s="1"/>
  <c r="AD604" i="71" s="1"/>
  <c r="O603" i="71"/>
  <c r="P603" i="71" s="1"/>
  <c r="AD603" i="71" s="1"/>
  <c r="O589" i="71"/>
  <c r="P589" i="71" s="1"/>
  <c r="AD589" i="71" s="1"/>
  <c r="M608" i="71"/>
  <c r="Z608" i="71" s="1"/>
  <c r="M607" i="71"/>
  <c r="Z607" i="71" s="1"/>
  <c r="M606" i="71"/>
  <c r="Z606" i="71" s="1"/>
  <c r="I605" i="71"/>
  <c r="J605" i="71" s="1"/>
  <c r="Z605" i="71" s="1"/>
  <c r="M604" i="71"/>
  <c r="AA604" i="71" s="1"/>
  <c r="M603" i="71"/>
  <c r="AA603" i="71" s="1"/>
  <c r="I602" i="71"/>
  <c r="J602" i="71" s="1"/>
  <c r="AA602" i="71" s="1"/>
  <c r="M601" i="71"/>
  <c r="Q601" i="71" s="1"/>
  <c r="R601" i="71" s="1"/>
  <c r="M600" i="71"/>
  <c r="Q600" i="71" s="1"/>
  <c r="R600" i="71" s="1"/>
  <c r="M599" i="71"/>
  <c r="Q599" i="71" s="1"/>
  <c r="R599" i="71" s="1"/>
  <c r="I598" i="71"/>
  <c r="J598" i="71" s="1"/>
  <c r="Q598" i="71" s="1"/>
  <c r="R598" i="71" s="1"/>
  <c r="I597" i="71"/>
  <c r="J597" i="71" s="1"/>
  <c r="I594" i="71"/>
  <c r="J594" i="71" s="1"/>
  <c r="Q594" i="71" s="1"/>
  <c r="R594" i="71" s="1"/>
  <c r="I593" i="71"/>
  <c r="J593" i="71" s="1"/>
  <c r="AA593" i="71" s="1"/>
  <c r="I592" i="71"/>
  <c r="J592" i="71" s="1"/>
  <c r="Q592" i="71" s="1"/>
  <c r="R592" i="71" s="1"/>
  <c r="I591" i="71"/>
  <c r="J591" i="71" s="1"/>
  <c r="AA591" i="71" s="1"/>
  <c r="I590" i="71"/>
  <c r="J590" i="71" s="1"/>
  <c r="Z590" i="71" s="1"/>
  <c r="AH589" i="71"/>
  <c r="M589" i="71"/>
  <c r="S589" i="71" s="1"/>
  <c r="I588" i="71"/>
  <c r="J588" i="71" s="1"/>
  <c r="S588" i="71" s="1"/>
  <c r="I587" i="71"/>
  <c r="J587" i="71" s="1"/>
  <c r="Z587" i="71" s="1"/>
  <c r="I586" i="71"/>
  <c r="J586" i="71" s="1"/>
  <c r="AH579" i="71" l="1"/>
  <c r="AA723" i="71"/>
  <c r="Q723" i="71"/>
  <c r="R723" i="71" s="1"/>
  <c r="AA724" i="71"/>
  <c r="Q724" i="71"/>
  <c r="R724" i="71" s="1"/>
  <c r="Y726" i="71"/>
  <c r="Q726" i="71"/>
  <c r="R726" i="71" s="1"/>
  <c r="Y727" i="71"/>
  <c r="Q727" i="71"/>
  <c r="R727" i="71" s="1"/>
  <c r="Y728" i="71"/>
  <c r="Q728" i="71"/>
  <c r="R728" i="71" s="1"/>
  <c r="AH704" i="71"/>
  <c r="AG704" i="71"/>
  <c r="W749" i="71"/>
  <c r="X749" i="71" s="1"/>
  <c r="W757" i="71"/>
  <c r="X757" i="71" s="1"/>
  <c r="O856" i="71"/>
  <c r="P856" i="71" s="1"/>
  <c r="AC856" i="71" s="1"/>
  <c r="S764" i="71"/>
  <c r="T764" i="71" s="1"/>
  <c r="S787" i="71"/>
  <c r="T787" i="71" s="1"/>
  <c r="O824" i="71"/>
  <c r="P824" i="71" s="1"/>
  <c r="AC824" i="71" s="1"/>
  <c r="M873" i="71"/>
  <c r="S873" i="71" s="1"/>
  <c r="T873" i="71" s="1"/>
  <c r="O887" i="71"/>
  <c r="P887" i="71" s="1"/>
  <c r="AC887" i="71" s="1"/>
  <c r="M624" i="71"/>
  <c r="Z624" i="71" s="1"/>
  <c r="Q642" i="71"/>
  <c r="R642" i="71" s="1"/>
  <c r="W670" i="71"/>
  <c r="X670" i="71" s="1"/>
  <c r="S680" i="71"/>
  <c r="T680" i="71" s="1"/>
  <c r="M687" i="71"/>
  <c r="Z687" i="71" s="1"/>
  <c r="M708" i="71"/>
  <c r="S708" i="71" s="1"/>
  <c r="T708" i="71" s="1"/>
  <c r="W735" i="71"/>
  <c r="X735" i="71" s="1"/>
  <c r="Q752" i="71"/>
  <c r="R752" i="71" s="1"/>
  <c r="Q754" i="71"/>
  <c r="R754" i="71" s="1"/>
  <c r="S759" i="71"/>
  <c r="T759" i="71" s="1"/>
  <c r="O760" i="71"/>
  <c r="P760" i="71" s="1"/>
  <c r="AC760" i="71" s="1"/>
  <c r="M773" i="71"/>
  <c r="Y773" i="71" s="1"/>
  <c r="W854" i="71"/>
  <c r="X854" i="71" s="1"/>
  <c r="Q638" i="71"/>
  <c r="R638" i="71" s="1"/>
  <c r="S701" i="71"/>
  <c r="T701" i="71" s="1"/>
  <c r="AB640" i="71"/>
  <c r="Q666" i="71"/>
  <c r="R666" i="71" s="1"/>
  <c r="S671" i="71"/>
  <c r="T671" i="71" s="1"/>
  <c r="S699" i="71"/>
  <c r="T699" i="71" s="1"/>
  <c r="Q591" i="71"/>
  <c r="AB630" i="71"/>
  <c r="S633" i="71"/>
  <c r="T633" i="71" s="1"/>
  <c r="S694" i="71"/>
  <c r="T694" i="71" s="1"/>
  <c r="R591" i="71"/>
  <c r="Z594" i="71"/>
  <c r="S615" i="71"/>
  <c r="T615" i="71" s="1"/>
  <c r="S629" i="71"/>
  <c r="T629" i="71" s="1"/>
  <c r="S632" i="71"/>
  <c r="T632" i="71" s="1"/>
  <c r="Q637" i="71"/>
  <c r="R637" i="71" s="1"/>
  <c r="Q639" i="71"/>
  <c r="R639" i="71" s="1"/>
  <c r="Q641" i="71"/>
  <c r="R641" i="71" s="1"/>
  <c r="Q667" i="71"/>
  <c r="R667" i="71" s="1"/>
  <c r="S679" i="71"/>
  <c r="T679" i="71" s="1"/>
  <c r="AB695" i="71"/>
  <c r="S697" i="71"/>
  <c r="T697" i="71" s="1"/>
  <c r="S700" i="71"/>
  <c r="T700" i="71" s="1"/>
  <c r="S635" i="71"/>
  <c r="T635" i="71" s="1"/>
  <c r="AB678" i="71"/>
  <c r="AB696" i="71"/>
  <c r="AB702" i="71"/>
  <c r="S709" i="71"/>
  <c r="T709" i="71" s="1"/>
  <c r="S711" i="71"/>
  <c r="T711" i="71" s="1"/>
  <c r="Q714" i="71"/>
  <c r="AA730" i="71"/>
  <c r="S731" i="71"/>
  <c r="T731" i="71" s="1"/>
  <c r="W734" i="71"/>
  <c r="X734" i="71" s="1"/>
  <c r="S736" i="71"/>
  <c r="T736" i="71" s="1"/>
  <c r="Q745" i="71"/>
  <c r="R745" i="71" s="1"/>
  <c r="Y750" i="71"/>
  <c r="Y755" i="71"/>
  <c r="Y758" i="71"/>
  <c r="AA763" i="71"/>
  <c r="Y783" i="71"/>
  <c r="AA786" i="71"/>
  <c r="S789" i="71"/>
  <c r="T789" i="71" s="1"/>
  <c r="Y713" i="71"/>
  <c r="S772" i="71"/>
  <c r="T772" i="71" s="1"/>
  <c r="Y778" i="71"/>
  <c r="S782" i="71"/>
  <c r="T782" i="71" s="1"/>
  <c r="S784" i="71"/>
  <c r="T784" i="71" s="1"/>
  <c r="AH790" i="71"/>
  <c r="W821" i="71"/>
  <c r="X821" i="71" s="1"/>
  <c r="W870" i="71"/>
  <c r="X870" i="71" s="1"/>
  <c r="AG790" i="71"/>
  <c r="S797" i="71"/>
  <c r="T797" i="71" s="1"/>
  <c r="Y836" i="71"/>
  <c r="Q849" i="71"/>
  <c r="R849" i="71" s="1"/>
  <c r="Q810" i="71"/>
  <c r="R810" i="71" s="1"/>
  <c r="AA790" i="71"/>
  <c r="AE790" i="71"/>
  <c r="Y825" i="71"/>
  <c r="Y850" i="71"/>
  <c r="Y852" i="71"/>
  <c r="Y855" i="71"/>
  <c r="Y868" i="71"/>
  <c r="Y872" i="71"/>
  <c r="W805" i="71"/>
  <c r="X805" i="71" s="1"/>
  <c r="Y808" i="71"/>
  <c r="Y823" i="71"/>
  <c r="S886" i="71"/>
  <c r="T886" i="71" s="1"/>
  <c r="AB617" i="71"/>
  <c r="S617" i="71"/>
  <c r="T617" i="71" s="1"/>
  <c r="S619" i="71"/>
  <c r="T619" i="71" s="1"/>
  <c r="Z619" i="71"/>
  <c r="Z616" i="71"/>
  <c r="S616" i="71"/>
  <c r="T616" i="71" s="1"/>
  <c r="AB622" i="71"/>
  <c r="W622" i="71"/>
  <c r="X622" i="71" s="1"/>
  <c r="Z628" i="71"/>
  <c r="S628" i="71"/>
  <c r="T628" i="71" s="1"/>
  <c r="AB656" i="71"/>
  <c r="W656" i="71"/>
  <c r="X656" i="71" s="1"/>
  <c r="W646" i="71"/>
  <c r="X646" i="71" s="1"/>
  <c r="AA646" i="71"/>
  <c r="Z592" i="71"/>
  <c r="S625" i="71"/>
  <c r="T625" i="71" s="1"/>
  <c r="AB647" i="71"/>
  <c r="S659" i="71"/>
  <c r="T659" i="71" s="1"/>
  <c r="AA661" i="71"/>
  <c r="W597" i="71"/>
  <c r="X597" i="71" s="1"/>
  <c r="S618" i="71"/>
  <c r="T618" i="71" s="1"/>
  <c r="W621" i="71"/>
  <c r="X621" i="71" s="1"/>
  <c r="S623" i="71"/>
  <c r="T623" i="71" s="1"/>
  <c r="O624" i="71"/>
  <c r="P624" i="71" s="1"/>
  <c r="AD624" i="71" s="1"/>
  <c r="S624" i="71"/>
  <c r="T624" i="71" s="1"/>
  <c r="S627" i="71"/>
  <c r="T627" i="71" s="1"/>
  <c r="S634" i="71"/>
  <c r="T634" i="71" s="1"/>
  <c r="AB643" i="71"/>
  <c r="Q644" i="71"/>
  <c r="R644" i="71" s="1"/>
  <c r="Q649" i="71"/>
  <c r="R649" i="71" s="1"/>
  <c r="Q650" i="71"/>
  <c r="R650" i="71" s="1"/>
  <c r="Q652" i="71"/>
  <c r="R652" i="71" s="1"/>
  <c r="Q653" i="71"/>
  <c r="R653" i="71" s="1"/>
  <c r="W655" i="71"/>
  <c r="X655" i="71" s="1"/>
  <c r="S657" i="71"/>
  <c r="T657" i="71" s="1"/>
  <c r="O658" i="71"/>
  <c r="P658" i="71" s="1"/>
  <c r="AD658" i="71" s="1"/>
  <c r="S658" i="71"/>
  <c r="T658" i="71" s="1"/>
  <c r="AB664" i="71"/>
  <c r="AA675" i="71"/>
  <c r="S675" i="71"/>
  <c r="T675" i="71" s="1"/>
  <c r="Z676" i="71"/>
  <c r="S676" i="71"/>
  <c r="T676" i="71" s="1"/>
  <c r="AB677" i="71"/>
  <c r="S677" i="71"/>
  <c r="T677" i="71" s="1"/>
  <c r="S681" i="71"/>
  <c r="T681" i="71" s="1"/>
  <c r="S688" i="71"/>
  <c r="T688" i="71" s="1"/>
  <c r="AB693" i="71"/>
  <c r="Z703" i="71"/>
  <c r="S703" i="71"/>
  <c r="T703" i="71" s="1"/>
  <c r="AA705" i="71"/>
  <c r="W705" i="71"/>
  <c r="Y706" i="71"/>
  <c r="W706" i="71"/>
  <c r="X706" i="71" s="1"/>
  <c r="Y707" i="71"/>
  <c r="S707" i="71"/>
  <c r="Y708" i="71"/>
  <c r="Y712" i="71"/>
  <c r="S712" i="71"/>
  <c r="T712" i="71" s="1"/>
  <c r="W720" i="71"/>
  <c r="X720" i="71" s="1"/>
  <c r="W770" i="71"/>
  <c r="X770" i="71" s="1"/>
  <c r="AA770" i="71"/>
  <c r="Z662" i="71"/>
  <c r="S662" i="71"/>
  <c r="T662" i="71" s="1"/>
  <c r="AB663" i="71"/>
  <c r="S663" i="71"/>
  <c r="T663" i="71" s="1"/>
  <c r="AA669" i="71"/>
  <c r="W669" i="71"/>
  <c r="X669" i="71" s="1"/>
  <c r="Z682" i="71"/>
  <c r="S682" i="71"/>
  <c r="T682" i="71" s="1"/>
  <c r="AA684" i="71"/>
  <c r="W684" i="71"/>
  <c r="X684" i="71" s="1"/>
  <c r="AB685" i="71"/>
  <c r="W685" i="71"/>
  <c r="X685" i="71" s="1"/>
  <c r="Z686" i="71"/>
  <c r="S686" i="71"/>
  <c r="T686" i="71" s="1"/>
  <c r="S687" i="71"/>
  <c r="T687" i="71" s="1"/>
  <c r="AA690" i="71"/>
  <c r="S690" i="71"/>
  <c r="T690" i="71" s="1"/>
  <c r="Z691" i="71"/>
  <c r="S691" i="71"/>
  <c r="T691" i="71" s="1"/>
  <c r="AB692" i="71"/>
  <c r="S692" i="71"/>
  <c r="T692" i="71" s="1"/>
  <c r="Y715" i="71"/>
  <c r="Q715" i="71"/>
  <c r="R715" i="71" s="1"/>
  <c r="AA717" i="71"/>
  <c r="Q717" i="71"/>
  <c r="R717" i="71" s="1"/>
  <c r="Y718" i="71"/>
  <c r="Q718" i="71"/>
  <c r="R718" i="71" s="1"/>
  <c r="M672" i="71"/>
  <c r="S673" i="71"/>
  <c r="T673" i="71" s="1"/>
  <c r="O687" i="71"/>
  <c r="P687" i="71" s="1"/>
  <c r="AD687" i="71" s="1"/>
  <c r="O708" i="71"/>
  <c r="P708" i="71" s="1"/>
  <c r="AC708" i="71" s="1"/>
  <c r="S732" i="71"/>
  <c r="T732" i="71" s="1"/>
  <c r="O737" i="71"/>
  <c r="P737" i="71" s="1"/>
  <c r="AC737" i="71" s="1"/>
  <c r="S740" i="71"/>
  <c r="T740" i="71" s="1"/>
  <c r="S741" i="71"/>
  <c r="T741" i="71" s="1"/>
  <c r="S743" i="71"/>
  <c r="T743" i="71" s="1"/>
  <c r="Q746" i="71"/>
  <c r="R746" i="71" s="1"/>
  <c r="Q751" i="71"/>
  <c r="R751" i="71" s="1"/>
  <c r="M760" i="71"/>
  <c r="S761" i="71"/>
  <c r="T761" i="71" s="1"/>
  <c r="Y765" i="71"/>
  <c r="Q767" i="71"/>
  <c r="R767" i="71" s="1"/>
  <c r="Q768" i="71"/>
  <c r="R768" i="71" s="1"/>
  <c r="W771" i="71"/>
  <c r="X771" i="71" s="1"/>
  <c r="O773" i="71"/>
  <c r="P773" i="71" s="1"/>
  <c r="AC773" i="71" s="1"/>
  <c r="AA776" i="71"/>
  <c r="S776" i="71"/>
  <c r="T776" i="71" s="1"/>
  <c r="Y777" i="71"/>
  <c r="S777" i="71"/>
  <c r="T777" i="71" s="1"/>
  <c r="AA780" i="71"/>
  <c r="W780" i="71"/>
  <c r="X780" i="71" s="1"/>
  <c r="Y781" i="71"/>
  <c r="W781" i="71"/>
  <c r="X781" i="71" s="1"/>
  <c r="W791" i="71"/>
  <c r="S795" i="71"/>
  <c r="T795" i="71" s="1"/>
  <c r="Y800" i="71"/>
  <c r="Q800" i="71"/>
  <c r="Y802" i="71"/>
  <c r="Q802" i="71"/>
  <c r="R802" i="71" s="1"/>
  <c r="Y807" i="71"/>
  <c r="Q807" i="71"/>
  <c r="R807" i="71" s="1"/>
  <c r="Y809" i="71"/>
  <c r="Q809" i="71"/>
  <c r="R809" i="71" s="1"/>
  <c r="S738" i="71"/>
  <c r="T738" i="71" s="1"/>
  <c r="S742" i="71"/>
  <c r="T742" i="71" s="1"/>
  <c r="Q747" i="71"/>
  <c r="R747" i="71" s="1"/>
  <c r="S774" i="71"/>
  <c r="T774" i="71" s="1"/>
  <c r="Y793" i="71"/>
  <c r="S793" i="71"/>
  <c r="Y794" i="71"/>
  <c r="S794" i="71"/>
  <c r="T794" i="71" s="1"/>
  <c r="S837" i="71"/>
  <c r="T837" i="71" s="1"/>
  <c r="O783" i="71"/>
  <c r="P783" i="71" s="1"/>
  <c r="AC783" i="71" s="1"/>
  <c r="S788" i="71"/>
  <c r="T788" i="71" s="1"/>
  <c r="O794" i="71"/>
  <c r="P794" i="71" s="1"/>
  <c r="AC794" i="71" s="1"/>
  <c r="S798" i="71"/>
  <c r="T798" i="71" s="1"/>
  <c r="W848" i="71"/>
  <c r="X848" i="71" s="1"/>
  <c r="S874" i="71"/>
  <c r="T874" i="71" s="1"/>
  <c r="W885" i="71"/>
  <c r="X885" i="71" s="1"/>
  <c r="O888" i="71"/>
  <c r="P888" i="71" s="1"/>
  <c r="AC888" i="71" s="1"/>
  <c r="M888" i="71"/>
  <c r="Y873" i="71"/>
  <c r="M824" i="71"/>
  <c r="M856" i="71"/>
  <c r="S857" i="71"/>
  <c r="T857" i="71" s="1"/>
  <c r="O873" i="71"/>
  <c r="P873" i="71" s="1"/>
  <c r="AC873" i="71" s="1"/>
  <c r="M887" i="71"/>
  <c r="O874" i="71"/>
  <c r="P874" i="71" s="1"/>
  <c r="AC874" i="71" s="1"/>
  <c r="O857" i="71"/>
  <c r="P857" i="71" s="1"/>
  <c r="AC857" i="71" s="1"/>
  <c r="O850" i="71"/>
  <c r="P850" i="71" s="1"/>
  <c r="AC850" i="71" s="1"/>
  <c r="O825" i="71"/>
  <c r="P825" i="71" s="1"/>
  <c r="AC825" i="71" s="1"/>
  <c r="O795" i="71"/>
  <c r="P795" i="71" s="1"/>
  <c r="AC795" i="71" s="1"/>
  <c r="O784" i="71"/>
  <c r="P784" i="71" s="1"/>
  <c r="AC784" i="71" s="1"/>
  <c r="O774" i="71"/>
  <c r="P774" i="71" s="1"/>
  <c r="AC774" i="71" s="1"/>
  <c r="O761" i="71"/>
  <c r="P761" i="71" s="1"/>
  <c r="AC761" i="71" s="1"/>
  <c r="O752" i="71"/>
  <c r="P752" i="71" s="1"/>
  <c r="AC752" i="71" s="1"/>
  <c r="M737" i="71"/>
  <c r="O709" i="71"/>
  <c r="P709" i="71" s="1"/>
  <c r="AC709" i="71" s="1"/>
  <c r="O688" i="71"/>
  <c r="P688" i="71" s="1"/>
  <c r="AD688" i="71" s="1"/>
  <c r="O672" i="71"/>
  <c r="P672" i="71" s="1"/>
  <c r="AD672" i="71" s="1"/>
  <c r="O673" i="71"/>
  <c r="P673" i="71" s="1"/>
  <c r="AD673" i="71" s="1"/>
  <c r="O659" i="71"/>
  <c r="P659" i="71" s="1"/>
  <c r="AD659" i="71" s="1"/>
  <c r="O650" i="71"/>
  <c r="P650" i="71" s="1"/>
  <c r="AD650" i="71" s="1"/>
  <c r="O625" i="71"/>
  <c r="P625" i="71" s="1"/>
  <c r="AD625" i="71" s="1"/>
  <c r="AA586" i="71"/>
  <c r="S586" i="71"/>
  <c r="T586" i="71" s="1"/>
  <c r="AB589" i="71"/>
  <c r="T589" i="71"/>
  <c r="AB588" i="71"/>
  <c r="T588" i="71"/>
  <c r="S587" i="71"/>
  <c r="T587" i="71" s="1"/>
  <c r="S590" i="71"/>
  <c r="T590" i="71" s="1"/>
  <c r="Q593" i="71"/>
  <c r="R593" i="71" s="1"/>
  <c r="AG580" i="71"/>
  <c r="AG579" i="71" s="1"/>
  <c r="L584" i="71"/>
  <c r="M584" i="71" s="1"/>
  <c r="S584" i="71" s="1"/>
  <c r="T584" i="71" s="1"/>
  <c r="L583" i="71"/>
  <c r="K583" i="71"/>
  <c r="I582" i="71"/>
  <c r="J582" i="71" s="1"/>
  <c r="Z582" i="71" s="1"/>
  <c r="H581" i="71"/>
  <c r="I581" i="71" s="1"/>
  <c r="J581" i="71" s="1"/>
  <c r="I580" i="71"/>
  <c r="J580" i="71" s="1"/>
  <c r="I578" i="71"/>
  <c r="J578" i="71" s="1"/>
  <c r="AB578" i="71" s="1"/>
  <c r="AH577" i="71"/>
  <c r="O577" i="71"/>
  <c r="P577" i="71" s="1"/>
  <c r="AE577" i="71" s="1"/>
  <c r="M577" i="71"/>
  <c r="AA577" i="71" s="1"/>
  <c r="I576" i="71"/>
  <c r="J576" i="71" s="1"/>
  <c r="S576" i="71" s="1"/>
  <c r="AA576" i="71" s="1"/>
  <c r="I575" i="71"/>
  <c r="J575" i="71" s="1"/>
  <c r="AB575" i="71" s="1"/>
  <c r="I573" i="71"/>
  <c r="J573" i="71" s="1"/>
  <c r="AB573" i="71" s="1"/>
  <c r="AH572" i="71"/>
  <c r="O572" i="71"/>
  <c r="P572" i="71" s="1"/>
  <c r="AE572" i="71" s="1"/>
  <c r="M572" i="71"/>
  <c r="AA572" i="71" s="1"/>
  <c r="I571" i="71"/>
  <c r="J571" i="71" s="1"/>
  <c r="AA571" i="71" s="1"/>
  <c r="I570" i="71"/>
  <c r="J570" i="71" s="1"/>
  <c r="AB570" i="71" s="1"/>
  <c r="AG565" i="71"/>
  <c r="L568" i="71"/>
  <c r="M568" i="71" s="1"/>
  <c r="AB568" i="71" s="1"/>
  <c r="L567" i="71"/>
  <c r="K567" i="71"/>
  <c r="I566" i="71"/>
  <c r="J566" i="71" s="1"/>
  <c r="AB566" i="71" s="1"/>
  <c r="I565" i="71"/>
  <c r="J565" i="71" s="1"/>
  <c r="AB565" i="71" s="1"/>
  <c r="I563" i="71"/>
  <c r="J563" i="71" s="1"/>
  <c r="AB563" i="71" s="1"/>
  <c r="AH562" i="71"/>
  <c r="O562" i="71"/>
  <c r="P562" i="71" s="1"/>
  <c r="AE562" i="71" s="1"/>
  <c r="M562" i="71"/>
  <c r="AA562" i="71" s="1"/>
  <c r="I561" i="71"/>
  <c r="J561" i="71" s="1"/>
  <c r="I560" i="71"/>
  <c r="J560" i="71" s="1"/>
  <c r="AG554" i="71"/>
  <c r="L558" i="71"/>
  <c r="M558" i="71" s="1"/>
  <c r="AB558" i="71" s="1"/>
  <c r="L557" i="71"/>
  <c r="K557" i="71"/>
  <c r="I556" i="71"/>
  <c r="J556" i="71" s="1"/>
  <c r="I554" i="71"/>
  <c r="J554" i="71" s="1"/>
  <c r="I551" i="71"/>
  <c r="J551" i="71" s="1"/>
  <c r="AB551" i="71" s="1"/>
  <c r="AH549" i="71"/>
  <c r="O549" i="71"/>
  <c r="P549" i="71" s="1"/>
  <c r="AE549" i="71" s="1"/>
  <c r="M549" i="71"/>
  <c r="S549" i="71" s="1"/>
  <c r="T549" i="71" s="1"/>
  <c r="I548" i="71"/>
  <c r="J548" i="71" s="1"/>
  <c r="I547" i="71"/>
  <c r="J547" i="71" s="1"/>
  <c r="AG542" i="71"/>
  <c r="L545" i="71"/>
  <c r="M545" i="71" s="1"/>
  <c r="AB545" i="71" s="1"/>
  <c r="L544" i="71"/>
  <c r="K544" i="71"/>
  <c r="I543" i="71"/>
  <c r="J543" i="71" s="1"/>
  <c r="I542" i="71"/>
  <c r="J542" i="71" s="1"/>
  <c r="I540" i="71"/>
  <c r="J540" i="71" s="1"/>
  <c r="L538" i="71"/>
  <c r="M538" i="71" s="1"/>
  <c r="AB538" i="71" s="1"/>
  <c r="I537" i="71"/>
  <c r="J537" i="71" s="1"/>
  <c r="AB537" i="71" s="1"/>
  <c r="AG536" i="71"/>
  <c r="I536" i="71"/>
  <c r="J536" i="71" s="1"/>
  <c r="I534" i="71"/>
  <c r="J534" i="71" s="1"/>
  <c r="AH533" i="71"/>
  <c r="O533" i="71"/>
  <c r="P533" i="71" s="1"/>
  <c r="AE533" i="71" s="1"/>
  <c r="M533" i="71"/>
  <c r="AA533" i="71" s="1"/>
  <c r="I532" i="71"/>
  <c r="J532" i="71" s="1"/>
  <c r="I531" i="71"/>
  <c r="J531" i="71" s="1"/>
  <c r="AH529" i="71"/>
  <c r="O529" i="71"/>
  <c r="P529" i="71" s="1"/>
  <c r="AF529" i="71" s="1"/>
  <c r="M529" i="71"/>
  <c r="AB529" i="71" s="1"/>
  <c r="I528" i="71"/>
  <c r="J528" i="71" s="1"/>
  <c r="AB528" i="71" s="1"/>
  <c r="I526" i="71"/>
  <c r="J526" i="71" s="1"/>
  <c r="S526" i="71" s="1"/>
  <c r="T526" i="71" s="1"/>
  <c r="AH525" i="71"/>
  <c r="O525" i="71"/>
  <c r="P525" i="71" s="1"/>
  <c r="AE525" i="71" s="1"/>
  <c r="M525" i="71"/>
  <c r="AA525" i="71" s="1"/>
  <c r="I524" i="71"/>
  <c r="J524" i="71" s="1"/>
  <c r="I523" i="71"/>
  <c r="J523" i="71" s="1"/>
  <c r="AG517" i="71"/>
  <c r="L521" i="71"/>
  <c r="M521" i="71" s="1"/>
  <c r="AB521" i="71" s="1"/>
  <c r="L520" i="71"/>
  <c r="K520" i="71"/>
  <c r="I519" i="71"/>
  <c r="J519" i="71" s="1"/>
  <c r="AB519" i="71" s="1"/>
  <c r="I517" i="71"/>
  <c r="J517" i="71" s="1"/>
  <c r="AB517" i="71" s="1"/>
  <c r="AH514" i="71"/>
  <c r="I515" i="71"/>
  <c r="J515" i="71" s="1"/>
  <c r="AB515" i="71" s="1"/>
  <c r="O514" i="71"/>
  <c r="P514" i="71" s="1"/>
  <c r="AE514" i="71" s="1"/>
  <c r="M514" i="71"/>
  <c r="AA514" i="71" s="1"/>
  <c r="I513" i="71"/>
  <c r="J513" i="71" s="1"/>
  <c r="AA513" i="71" s="1"/>
  <c r="I512" i="71"/>
  <c r="J512" i="71" s="1"/>
  <c r="AB512" i="71" s="1"/>
  <c r="AH509" i="71"/>
  <c r="O510" i="71"/>
  <c r="P510" i="71" s="1"/>
  <c r="AF510" i="71" s="1"/>
  <c r="M510" i="71"/>
  <c r="Q510" i="71" s="1"/>
  <c r="R510" i="71" s="1"/>
  <c r="O509" i="71"/>
  <c r="P509" i="71" s="1"/>
  <c r="AF509" i="71" s="1"/>
  <c r="M509" i="71"/>
  <c r="AB509" i="71" s="1"/>
  <c r="O508" i="71"/>
  <c r="P508" i="71" s="1"/>
  <c r="AF508" i="71" s="1"/>
  <c r="M508" i="71"/>
  <c r="Q508" i="71" s="1"/>
  <c r="R508" i="71" s="1"/>
  <c r="I507" i="71"/>
  <c r="J507" i="71" s="1"/>
  <c r="AB507" i="71" s="1"/>
  <c r="I506" i="71"/>
  <c r="J506" i="71" s="1"/>
  <c r="I503" i="71"/>
  <c r="J503" i="71" s="1"/>
  <c r="AB503" i="71" s="1"/>
  <c r="I501" i="71"/>
  <c r="J501" i="71" s="1"/>
  <c r="AB501" i="71" s="1"/>
  <c r="I499" i="71"/>
  <c r="J499" i="71" s="1"/>
  <c r="AB499" i="71" s="1"/>
  <c r="AH498" i="71"/>
  <c r="O498" i="71"/>
  <c r="P498" i="71" s="1"/>
  <c r="AE498" i="71" s="1"/>
  <c r="M498" i="71"/>
  <c r="AA498" i="71" s="1"/>
  <c r="I497" i="71"/>
  <c r="J497" i="71" s="1"/>
  <c r="AA497" i="71" s="1"/>
  <c r="I496" i="71"/>
  <c r="J496" i="71" s="1"/>
  <c r="AG490" i="71"/>
  <c r="L494" i="71"/>
  <c r="M494" i="71" s="1"/>
  <c r="S494" i="71" s="1"/>
  <c r="T494" i="71" s="1"/>
  <c r="L493" i="71"/>
  <c r="K493" i="71"/>
  <c r="I492" i="71"/>
  <c r="J492" i="71" s="1"/>
  <c r="S492" i="71" s="1"/>
  <c r="I490" i="71"/>
  <c r="J490" i="71" s="1"/>
  <c r="I488" i="71"/>
  <c r="J488" i="71" s="1"/>
  <c r="AB488" i="71" s="1"/>
  <c r="AH487" i="71"/>
  <c r="O487" i="71"/>
  <c r="P487" i="71" s="1"/>
  <c r="AE487" i="71" s="1"/>
  <c r="M487" i="71"/>
  <c r="AA487" i="71" s="1"/>
  <c r="I486" i="71"/>
  <c r="J486" i="71" s="1"/>
  <c r="I485" i="71"/>
  <c r="J485" i="71" s="1"/>
  <c r="AB485" i="71" s="1"/>
  <c r="I484" i="71"/>
  <c r="J484" i="71" s="1"/>
  <c r="AA484" i="71" s="1"/>
  <c r="AH482" i="71"/>
  <c r="O482" i="71"/>
  <c r="P482" i="71" s="1"/>
  <c r="AE482" i="71" s="1"/>
  <c r="M482" i="71"/>
  <c r="S482" i="71" s="1"/>
  <c r="T482" i="71" s="1"/>
  <c r="I481" i="71"/>
  <c r="J481" i="71" s="1"/>
  <c r="AA481" i="71" s="1"/>
  <c r="I480" i="71"/>
  <c r="J480" i="71" s="1"/>
  <c r="AB480" i="71" s="1"/>
  <c r="I479" i="71"/>
  <c r="J479" i="71" s="1"/>
  <c r="AA479" i="71" s="1"/>
  <c r="AG489" i="71" l="1"/>
  <c r="AE489" i="71"/>
  <c r="S570" i="71"/>
  <c r="T570" i="71" s="1"/>
  <c r="S773" i="71"/>
  <c r="T773" i="71" s="1"/>
  <c r="AH489" i="71"/>
  <c r="S484" i="71"/>
  <c r="T484" i="71" s="1"/>
  <c r="AD579" i="71"/>
  <c r="S573" i="71"/>
  <c r="T573" i="71" s="1"/>
  <c r="S575" i="71"/>
  <c r="T575" i="71" s="1"/>
  <c r="T492" i="71"/>
  <c r="AB494" i="71"/>
  <c r="S497" i="71"/>
  <c r="T497" i="71" s="1"/>
  <c r="S545" i="71"/>
  <c r="T545" i="71" s="1"/>
  <c r="Q551" i="71"/>
  <c r="R551" i="71" s="1"/>
  <c r="W565" i="71"/>
  <c r="X565" i="71" s="1"/>
  <c r="Q507" i="71"/>
  <c r="R507" i="71" s="1"/>
  <c r="S528" i="71"/>
  <c r="T528" i="71" s="1"/>
  <c r="Q538" i="71"/>
  <c r="R538" i="71" s="1"/>
  <c r="S578" i="71"/>
  <c r="T578" i="71" s="1"/>
  <c r="Q579" i="71"/>
  <c r="R579" i="71"/>
  <c r="AC704" i="71"/>
  <c r="AA704" i="71"/>
  <c r="T707" i="71"/>
  <c r="X705" i="71"/>
  <c r="X704" i="71" s="1"/>
  <c r="W704" i="71"/>
  <c r="R714" i="71"/>
  <c r="R704" i="71" s="1"/>
  <c r="Q704" i="71"/>
  <c r="X791" i="71"/>
  <c r="X790" i="71" s="1"/>
  <c r="W790" i="71"/>
  <c r="AC790" i="71"/>
  <c r="T793" i="71"/>
  <c r="R800" i="71"/>
  <c r="R790" i="71" s="1"/>
  <c r="Q790" i="71"/>
  <c r="Q509" i="71"/>
  <c r="R509" i="71" s="1"/>
  <c r="AB526" i="71"/>
  <c r="S485" i="71"/>
  <c r="T485" i="71" s="1"/>
  <c r="AB510" i="71"/>
  <c r="S515" i="71"/>
  <c r="T515" i="71" s="1"/>
  <c r="M520" i="71"/>
  <c r="AB520" i="71" s="1"/>
  <c r="Q537" i="71"/>
  <c r="R537" i="71" s="1"/>
  <c r="M544" i="71"/>
  <c r="S544" i="71" s="1"/>
  <c r="T544" i="71" s="1"/>
  <c r="AA549" i="71"/>
  <c r="M557" i="71"/>
  <c r="AB557" i="71" s="1"/>
  <c r="S563" i="71"/>
  <c r="T563" i="71" s="1"/>
  <c r="S566" i="71"/>
  <c r="T566" i="71" s="1"/>
  <c r="S571" i="71"/>
  <c r="T571" i="71" s="1"/>
  <c r="M583" i="71"/>
  <c r="S583" i="71" s="1"/>
  <c r="T583" i="71" s="1"/>
  <c r="Y737" i="71"/>
  <c r="S737" i="71"/>
  <c r="T737" i="71" s="1"/>
  <c r="Y887" i="71"/>
  <c r="S887" i="71"/>
  <c r="T887" i="71" s="1"/>
  <c r="Y824" i="71"/>
  <c r="S824" i="71"/>
  <c r="T824" i="71" s="1"/>
  <c r="Y760" i="71"/>
  <c r="S760" i="71"/>
  <c r="T760" i="71" s="1"/>
  <c r="Y856" i="71"/>
  <c r="S856" i="71"/>
  <c r="T856" i="71" s="1"/>
  <c r="S888" i="71"/>
  <c r="T888" i="71" s="1"/>
  <c r="Y888" i="71"/>
  <c r="Z672" i="71"/>
  <c r="S672" i="71"/>
  <c r="T672" i="71" s="1"/>
  <c r="AA486" i="71"/>
  <c r="S486" i="71"/>
  <c r="T486" i="71" s="1"/>
  <c r="AB490" i="71"/>
  <c r="W490" i="71"/>
  <c r="S496" i="71"/>
  <c r="T496" i="71" s="1"/>
  <c r="AB496" i="71"/>
  <c r="W506" i="71"/>
  <c r="X506" i="71" s="1"/>
  <c r="AB523" i="71"/>
  <c r="S523" i="71"/>
  <c r="T523" i="71" s="1"/>
  <c r="AA482" i="71"/>
  <c r="AB492" i="71"/>
  <c r="AB508" i="71"/>
  <c r="S514" i="71"/>
  <c r="T514" i="71" s="1"/>
  <c r="AA524" i="71"/>
  <c r="S524" i="71"/>
  <c r="T524" i="71" s="1"/>
  <c r="AB531" i="71"/>
  <c r="Q531" i="71"/>
  <c r="R531" i="71" s="1"/>
  <c r="Q533" i="71"/>
  <c r="R533" i="71" s="1"/>
  <c r="AB536" i="71"/>
  <c r="W536" i="71"/>
  <c r="X536" i="71" s="1"/>
  <c r="AB556" i="71"/>
  <c r="S556" i="71"/>
  <c r="T556" i="71" s="1"/>
  <c r="AA561" i="71"/>
  <c r="S561" i="71"/>
  <c r="T561" i="71" s="1"/>
  <c r="S562" i="71"/>
  <c r="T562" i="71" s="1"/>
  <c r="S577" i="71"/>
  <c r="T577" i="71" s="1"/>
  <c r="AB581" i="71"/>
  <c r="AB579" i="71" s="1"/>
  <c r="W581" i="71"/>
  <c r="X581" i="71" s="1"/>
  <c r="Z583" i="71"/>
  <c r="Z584" i="71"/>
  <c r="S487" i="71"/>
  <c r="T487" i="71" s="1"/>
  <c r="S521" i="71"/>
  <c r="T521" i="71" s="1"/>
  <c r="S525" i="71"/>
  <c r="T525" i="71" s="1"/>
  <c r="AA532" i="71"/>
  <c r="Q532" i="71"/>
  <c r="R532" i="71" s="1"/>
  <c r="AB534" i="71"/>
  <c r="Q534" i="71"/>
  <c r="R534" i="71" s="1"/>
  <c r="AB554" i="71"/>
  <c r="W554" i="71"/>
  <c r="X554" i="71" s="1"/>
  <c r="AB560" i="71"/>
  <c r="S560" i="71"/>
  <c r="T560" i="71" s="1"/>
  <c r="S479" i="71"/>
  <c r="T479" i="71" s="1"/>
  <c r="S480" i="71"/>
  <c r="T480" i="71" s="1"/>
  <c r="S481" i="71"/>
  <c r="T481" i="71" s="1"/>
  <c r="S488" i="71"/>
  <c r="T488" i="71" s="1"/>
  <c r="M493" i="71"/>
  <c r="S498" i="71"/>
  <c r="T498" i="71" s="1"/>
  <c r="S499" i="71"/>
  <c r="T499" i="71" s="1"/>
  <c r="Q501" i="71"/>
  <c r="Q503" i="71"/>
  <c r="R503" i="71" s="1"/>
  <c r="S512" i="71"/>
  <c r="T512" i="71" s="1"/>
  <c r="S513" i="71"/>
  <c r="T513" i="71" s="1"/>
  <c r="W517" i="71"/>
  <c r="X517" i="71" s="1"/>
  <c r="S519" i="71"/>
  <c r="T519" i="71" s="1"/>
  <c r="AB540" i="71"/>
  <c r="Q540" i="71"/>
  <c r="R540" i="71" s="1"/>
  <c r="AB542" i="71"/>
  <c r="W542" i="71"/>
  <c r="X542" i="71" s="1"/>
  <c r="AB543" i="71"/>
  <c r="S543" i="71"/>
  <c r="T543" i="71" s="1"/>
  <c r="AB544" i="71"/>
  <c r="AB547" i="71"/>
  <c r="S547" i="71"/>
  <c r="T547" i="71" s="1"/>
  <c r="AA548" i="71"/>
  <c r="S548" i="71"/>
  <c r="T548" i="71" s="1"/>
  <c r="S558" i="71"/>
  <c r="T558" i="71" s="1"/>
  <c r="S572" i="71"/>
  <c r="T572" i="71" s="1"/>
  <c r="T576" i="71"/>
  <c r="AA580" i="71"/>
  <c r="AA579" i="71" s="1"/>
  <c r="W580" i="71"/>
  <c r="S582" i="71"/>
  <c r="S529" i="71"/>
  <c r="T529" i="71" s="1"/>
  <c r="O544" i="71"/>
  <c r="P544" i="71" s="1"/>
  <c r="AF544" i="71" s="1"/>
  <c r="M567" i="71"/>
  <c r="S568" i="71"/>
  <c r="T568" i="71" s="1"/>
  <c r="O583" i="71"/>
  <c r="P583" i="71" s="1"/>
  <c r="AF583" i="71" s="1"/>
  <c r="O584" i="71"/>
  <c r="P584" i="71" s="1"/>
  <c r="AF584" i="71" s="1"/>
  <c r="O567" i="71"/>
  <c r="P567" i="71" s="1"/>
  <c r="AF567" i="71" s="1"/>
  <c r="O568" i="71"/>
  <c r="P568" i="71" s="1"/>
  <c r="AF568" i="71" s="1"/>
  <c r="O557" i="71"/>
  <c r="P557" i="71" s="1"/>
  <c r="AF557" i="71" s="1"/>
  <c r="O558" i="71"/>
  <c r="P558" i="71" s="1"/>
  <c r="AF558" i="71" s="1"/>
  <c r="O545" i="71"/>
  <c r="P545" i="71" s="1"/>
  <c r="AF545" i="71" s="1"/>
  <c r="O538" i="71"/>
  <c r="P538" i="71" s="1"/>
  <c r="AF538" i="71" s="1"/>
  <c r="O520" i="71"/>
  <c r="P520" i="71" s="1"/>
  <c r="AF520" i="71" s="1"/>
  <c r="O521" i="71"/>
  <c r="P521" i="71" s="1"/>
  <c r="AF521" i="71" s="1"/>
  <c r="O493" i="71"/>
  <c r="P493" i="71" s="1"/>
  <c r="AF493" i="71" s="1"/>
  <c r="O494" i="71"/>
  <c r="P494" i="71" s="1"/>
  <c r="AF494" i="71" s="1"/>
  <c r="AG473" i="71"/>
  <c r="L477" i="71"/>
  <c r="M477" i="71" s="1"/>
  <c r="AB477" i="71" s="1"/>
  <c r="L476" i="71"/>
  <c r="K476" i="71"/>
  <c r="I475" i="71"/>
  <c r="J475" i="71" s="1"/>
  <c r="AB475" i="71" s="1"/>
  <c r="I474" i="71"/>
  <c r="J474" i="71" s="1"/>
  <c r="AB474" i="71" s="1"/>
  <c r="I473" i="71"/>
  <c r="J473" i="71" s="1"/>
  <c r="AA473" i="71" s="1"/>
  <c r="I472" i="71"/>
  <c r="J472" i="71" s="1"/>
  <c r="AB472" i="71" s="1"/>
  <c r="AH471" i="71"/>
  <c r="O471" i="71"/>
  <c r="P471" i="71" s="1"/>
  <c r="AE471" i="71" s="1"/>
  <c r="M471" i="71"/>
  <c r="S471" i="71" s="1"/>
  <c r="T471" i="71" s="1"/>
  <c r="I470" i="71"/>
  <c r="J470" i="71" s="1"/>
  <c r="AA470" i="71" s="1"/>
  <c r="I469" i="71"/>
  <c r="J469" i="71" s="1"/>
  <c r="S469" i="71" s="1"/>
  <c r="T469" i="71" s="1"/>
  <c r="I468" i="71"/>
  <c r="J468" i="71" s="1"/>
  <c r="AA468" i="71" s="1"/>
  <c r="AG462" i="71"/>
  <c r="L466" i="71"/>
  <c r="M466" i="71" s="1"/>
  <c r="AB466" i="71" s="1"/>
  <c r="L465" i="71"/>
  <c r="K465" i="71"/>
  <c r="I464" i="71"/>
  <c r="J464" i="71" s="1"/>
  <c r="S464" i="71" s="1"/>
  <c r="T464" i="71" s="1"/>
  <c r="I463" i="71"/>
  <c r="J463" i="71" s="1"/>
  <c r="AB463" i="71" s="1"/>
  <c r="I462" i="71"/>
  <c r="J462" i="71" s="1"/>
  <c r="W462" i="71" s="1"/>
  <c r="X462" i="71" s="1"/>
  <c r="I460" i="71"/>
  <c r="J460" i="71" s="1"/>
  <c r="I459" i="71"/>
  <c r="J459" i="71" s="1"/>
  <c r="AA459" i="71" s="1"/>
  <c r="I458" i="71"/>
  <c r="J458" i="71" s="1"/>
  <c r="S458" i="71" s="1"/>
  <c r="T458" i="71" s="1"/>
  <c r="AH457" i="71"/>
  <c r="O457" i="71"/>
  <c r="P457" i="71" s="1"/>
  <c r="AE457" i="71" s="1"/>
  <c r="M457" i="71"/>
  <c r="AA457" i="71" s="1"/>
  <c r="I456" i="71"/>
  <c r="J456" i="71" s="1"/>
  <c r="AA456" i="71" s="1"/>
  <c r="I455" i="71"/>
  <c r="J455" i="71" s="1"/>
  <c r="AB455" i="71" s="1"/>
  <c r="I454" i="71"/>
  <c r="J454" i="71" s="1"/>
  <c r="AA454" i="71" s="1"/>
  <c r="AG449" i="71"/>
  <c r="L453" i="71"/>
  <c r="M453" i="71" s="1"/>
  <c r="S453" i="71" s="1"/>
  <c r="T453" i="71" s="1"/>
  <c r="L452" i="71"/>
  <c r="K452" i="71"/>
  <c r="I451" i="71"/>
  <c r="J451" i="71" s="1"/>
  <c r="S451" i="71" s="1"/>
  <c r="T451" i="71" s="1"/>
  <c r="I450" i="71"/>
  <c r="J450" i="71" s="1"/>
  <c r="AB450" i="71" s="1"/>
  <c r="I449" i="71"/>
  <c r="J449" i="71" s="1"/>
  <c r="AA449" i="71" s="1"/>
  <c r="I448" i="71"/>
  <c r="J448" i="71" s="1"/>
  <c r="AB448" i="71" s="1"/>
  <c r="I447" i="71"/>
  <c r="J447" i="71" s="1"/>
  <c r="AA447" i="71" s="1"/>
  <c r="L445" i="71"/>
  <c r="M445" i="71" s="1"/>
  <c r="Q445" i="71" s="1"/>
  <c r="R445" i="71" s="1"/>
  <c r="I444" i="71"/>
  <c r="J444" i="71" s="1"/>
  <c r="AB444" i="71" s="1"/>
  <c r="I443" i="71"/>
  <c r="J443" i="71" s="1"/>
  <c r="W443" i="71" s="1"/>
  <c r="X443" i="71" s="1"/>
  <c r="I442" i="71"/>
  <c r="J442" i="71" s="1"/>
  <c r="AA442" i="71" s="1"/>
  <c r="I440" i="71"/>
  <c r="J440" i="71" s="1"/>
  <c r="AB440" i="71" s="1"/>
  <c r="AH439" i="71"/>
  <c r="O439" i="71"/>
  <c r="P439" i="71" s="1"/>
  <c r="AE439" i="71" s="1"/>
  <c r="M439" i="71"/>
  <c r="Q439" i="71" s="1"/>
  <c r="R439" i="71" s="1"/>
  <c r="I438" i="71"/>
  <c r="J438" i="71" s="1"/>
  <c r="I437" i="71"/>
  <c r="J437" i="71" s="1"/>
  <c r="AB437" i="71" s="1"/>
  <c r="I436" i="71"/>
  <c r="J436" i="71" s="1"/>
  <c r="AH435" i="71"/>
  <c r="O435" i="71"/>
  <c r="P435" i="71" s="1"/>
  <c r="AF435" i="71" s="1"/>
  <c r="M435" i="71"/>
  <c r="S435" i="71" s="1"/>
  <c r="T435" i="71" s="1"/>
  <c r="I434" i="71"/>
  <c r="J434" i="71" s="1"/>
  <c r="AB434" i="71" s="1"/>
  <c r="I433" i="71"/>
  <c r="J433" i="71" s="1"/>
  <c r="I432" i="71"/>
  <c r="J432" i="71" s="1"/>
  <c r="AB432" i="71" s="1"/>
  <c r="AH431" i="71"/>
  <c r="O431" i="71"/>
  <c r="P431" i="71" s="1"/>
  <c r="AE431" i="71" s="1"/>
  <c r="M431" i="71"/>
  <c r="S431" i="71" s="1"/>
  <c r="T431" i="71" s="1"/>
  <c r="I430" i="71"/>
  <c r="J430" i="71" s="1"/>
  <c r="AA430" i="71" s="1"/>
  <c r="I429" i="71"/>
  <c r="J429" i="71" s="1"/>
  <c r="S429" i="71" s="1"/>
  <c r="T429" i="71" s="1"/>
  <c r="I428" i="71"/>
  <c r="J428" i="71" s="1"/>
  <c r="S428" i="71" s="1"/>
  <c r="T428" i="71" s="1"/>
  <c r="Q436" i="71" l="1"/>
  <c r="R436" i="71" s="1"/>
  <c r="AA436" i="71"/>
  <c r="S470" i="71"/>
  <c r="T470" i="71" s="1"/>
  <c r="M476" i="71"/>
  <c r="AB476" i="71" s="1"/>
  <c r="S520" i="71"/>
  <c r="T520" i="71" s="1"/>
  <c r="S557" i="71"/>
  <c r="T557" i="71" s="1"/>
  <c r="W463" i="71"/>
  <c r="X463" i="71" s="1"/>
  <c r="Y790" i="71"/>
  <c r="Y704" i="71"/>
  <c r="S430" i="71"/>
  <c r="T430" i="71" s="1"/>
  <c r="S468" i="71"/>
  <c r="T468" i="71" s="1"/>
  <c r="S472" i="71"/>
  <c r="T472" i="71" s="1"/>
  <c r="Z579" i="71"/>
  <c r="AA489" i="71"/>
  <c r="R501" i="71"/>
  <c r="R489" i="71" s="1"/>
  <c r="Q489" i="71"/>
  <c r="AF489" i="71"/>
  <c r="X490" i="71"/>
  <c r="X489" i="71" s="1"/>
  <c r="W489" i="71"/>
  <c r="AF579" i="71"/>
  <c r="X580" i="71"/>
  <c r="X579" i="71" s="1"/>
  <c r="W579" i="71"/>
  <c r="T582" i="71"/>
  <c r="T579" i="71" s="1"/>
  <c r="S579" i="71"/>
  <c r="T704" i="71"/>
  <c r="S704" i="71"/>
  <c r="T790" i="71"/>
  <c r="S790" i="71"/>
  <c r="AA462" i="71"/>
  <c r="AB464" i="71"/>
  <c r="AB469" i="71"/>
  <c r="S454" i="71"/>
  <c r="T454" i="71" s="1"/>
  <c r="AA471" i="71"/>
  <c r="AB460" i="71"/>
  <c r="Q460" i="71"/>
  <c r="R460" i="71" s="1"/>
  <c r="W450" i="71"/>
  <c r="X450" i="71" s="1"/>
  <c r="M452" i="71"/>
  <c r="AB452" i="71" s="1"/>
  <c r="AB458" i="71"/>
  <c r="Q459" i="71"/>
  <c r="R459" i="71" s="1"/>
  <c r="M465" i="71"/>
  <c r="S466" i="71"/>
  <c r="T466" i="71" s="1"/>
  <c r="W473" i="71"/>
  <c r="X473" i="71" s="1"/>
  <c r="W474" i="71"/>
  <c r="X474" i="71" s="1"/>
  <c r="S475" i="71"/>
  <c r="T475" i="71" s="1"/>
  <c r="AB567" i="71"/>
  <c r="S567" i="71"/>
  <c r="T567" i="71" s="1"/>
  <c r="AB493" i="71"/>
  <c r="AB489" i="71" s="1"/>
  <c r="S493" i="71"/>
  <c r="S477" i="71"/>
  <c r="T477" i="71" s="1"/>
  <c r="O476" i="71"/>
  <c r="P476" i="71" s="1"/>
  <c r="AF476" i="71" s="1"/>
  <c r="O477" i="71"/>
  <c r="P477" i="71" s="1"/>
  <c r="AF477" i="71" s="1"/>
  <c r="O465" i="71"/>
  <c r="P465" i="71" s="1"/>
  <c r="AF465" i="71" s="1"/>
  <c r="O466" i="71"/>
  <c r="P466" i="71" s="1"/>
  <c r="AF466" i="71" s="1"/>
  <c r="AB435" i="71"/>
  <c r="Q448" i="71"/>
  <c r="R448" i="71" s="1"/>
  <c r="AB451" i="71"/>
  <c r="AB453" i="71"/>
  <c r="S455" i="71"/>
  <c r="T455" i="71" s="1"/>
  <c r="S456" i="71"/>
  <c r="T456" i="71" s="1"/>
  <c r="S457" i="71"/>
  <c r="T457" i="71" s="1"/>
  <c r="O452" i="71"/>
  <c r="P452" i="71" s="1"/>
  <c r="AF452" i="71" s="1"/>
  <c r="O453" i="71"/>
  <c r="P453" i="71" s="1"/>
  <c r="AF453" i="71" s="1"/>
  <c r="AA438" i="71"/>
  <c r="Q438" i="71"/>
  <c r="R438" i="71" s="1"/>
  <c r="S433" i="71"/>
  <c r="T433" i="71" s="1"/>
  <c r="AA433" i="71"/>
  <c r="AB429" i="71"/>
  <c r="AA428" i="71"/>
  <c r="AA431" i="71"/>
  <c r="S432" i="71"/>
  <c r="T432" i="71" s="1"/>
  <c r="S434" i="71"/>
  <c r="T434" i="71" s="1"/>
  <c r="Q437" i="71"/>
  <c r="R437" i="71" s="1"/>
  <c r="AA439" i="71"/>
  <c r="Q440" i="71"/>
  <c r="R440" i="71" s="1"/>
  <c r="W442" i="71"/>
  <c r="X442" i="71" s="1"/>
  <c r="AB443" i="71"/>
  <c r="Q444" i="71"/>
  <c r="R444" i="71" s="1"/>
  <c r="AB445" i="71"/>
  <c r="Q447" i="71"/>
  <c r="R447" i="71" s="1"/>
  <c r="W449" i="71"/>
  <c r="X449" i="71" s="1"/>
  <c r="O445" i="71"/>
  <c r="P445" i="71" s="1"/>
  <c r="AF445" i="71" s="1"/>
  <c r="AG422" i="71"/>
  <c r="L426" i="71"/>
  <c r="O426" i="71" s="1"/>
  <c r="P426" i="71" s="1"/>
  <c r="AF426" i="71" s="1"/>
  <c r="L425" i="71"/>
  <c r="K425" i="71"/>
  <c r="I424" i="71"/>
  <c r="J424" i="71" s="1"/>
  <c r="AB424" i="71" s="1"/>
  <c r="I423" i="71"/>
  <c r="J423" i="71" s="1"/>
  <c r="W423" i="71" s="1"/>
  <c r="X423" i="71" s="1"/>
  <c r="I422" i="71"/>
  <c r="J422" i="71" s="1"/>
  <c r="AA422" i="71" s="1"/>
  <c r="S452" i="71" l="1"/>
  <c r="T452" i="71" s="1"/>
  <c r="S476" i="71"/>
  <c r="T476" i="71" s="1"/>
  <c r="T493" i="71"/>
  <c r="T489" i="71" s="1"/>
  <c r="S489" i="71"/>
  <c r="AB465" i="71"/>
  <c r="S465" i="71"/>
  <c r="T465" i="71" s="1"/>
  <c r="M426" i="71"/>
  <c r="AB426" i="71" s="1"/>
  <c r="W422" i="71"/>
  <c r="X422" i="71" s="1"/>
  <c r="AB423" i="71"/>
  <c r="S424" i="71"/>
  <c r="T424" i="71" s="1"/>
  <c r="M425" i="71"/>
  <c r="O425" i="71"/>
  <c r="P425" i="71" s="1"/>
  <c r="AF425" i="71" s="1"/>
  <c r="I419" i="71"/>
  <c r="J419" i="71" s="1"/>
  <c r="AB419" i="71" s="1"/>
  <c r="AH418" i="71"/>
  <c r="O418" i="71"/>
  <c r="P418" i="71" s="1"/>
  <c r="AE418" i="71" s="1"/>
  <c r="M418" i="71"/>
  <c r="AA418" i="71" s="1"/>
  <c r="I417" i="71"/>
  <c r="J417" i="71" s="1"/>
  <c r="AA417" i="71" s="1"/>
  <c r="I416" i="71"/>
  <c r="J416" i="71" s="1"/>
  <c r="AB416" i="71" s="1"/>
  <c r="I415" i="71"/>
  <c r="J415" i="71" s="1"/>
  <c r="S415" i="71" s="1"/>
  <c r="T415" i="71" s="1"/>
  <c r="I294" i="71"/>
  <c r="J294" i="71" s="1"/>
  <c r="Z294" i="71" s="1"/>
  <c r="I405" i="71"/>
  <c r="J405" i="71" s="1"/>
  <c r="AB405" i="71" s="1"/>
  <c r="I404" i="71"/>
  <c r="J404" i="71" s="1"/>
  <c r="I403" i="71"/>
  <c r="J403" i="71" s="1"/>
  <c r="AA403" i="71" s="1"/>
  <c r="I399" i="71"/>
  <c r="J399" i="71" s="1"/>
  <c r="Q399" i="71" s="1"/>
  <c r="R399" i="71" s="1"/>
  <c r="I398" i="71"/>
  <c r="J398" i="71" s="1"/>
  <c r="I396" i="71"/>
  <c r="J396" i="71" s="1"/>
  <c r="AB396" i="71" s="1"/>
  <c r="I395" i="71"/>
  <c r="J395" i="71" s="1"/>
  <c r="AA395" i="71" s="1"/>
  <c r="I394" i="71"/>
  <c r="J394" i="71" s="1"/>
  <c r="AB394" i="71" s="1"/>
  <c r="I393" i="71"/>
  <c r="J393" i="71" s="1"/>
  <c r="Q393" i="71" s="1"/>
  <c r="I392" i="71"/>
  <c r="J392" i="71" s="1"/>
  <c r="AB392" i="71" s="1"/>
  <c r="AH391" i="71"/>
  <c r="O391" i="71"/>
  <c r="P391" i="71" s="1"/>
  <c r="AE391" i="71" s="1"/>
  <c r="M391" i="71"/>
  <c r="S391" i="71" s="1"/>
  <c r="T391" i="71" s="1"/>
  <c r="I390" i="71"/>
  <c r="J390" i="71" s="1"/>
  <c r="AA390" i="71" s="1"/>
  <c r="I389" i="71"/>
  <c r="J389" i="71" s="1"/>
  <c r="I388" i="71"/>
  <c r="J388" i="71" s="1"/>
  <c r="AA388" i="71" s="1"/>
  <c r="L386" i="71"/>
  <c r="M386" i="71" s="1"/>
  <c r="S386" i="71" s="1"/>
  <c r="L385" i="71"/>
  <c r="K385" i="71"/>
  <c r="I384" i="71"/>
  <c r="J384" i="71" s="1"/>
  <c r="S384" i="71" s="1"/>
  <c r="AG382" i="71"/>
  <c r="AG381" i="71" s="1"/>
  <c r="I383" i="71"/>
  <c r="J383" i="71" s="1"/>
  <c r="W383" i="71" s="1"/>
  <c r="X383" i="71" s="1"/>
  <c r="I382" i="71"/>
  <c r="J382" i="71" s="1"/>
  <c r="AA382" i="71" s="1"/>
  <c r="I380" i="71"/>
  <c r="J380" i="71" s="1"/>
  <c r="S380" i="71" s="1"/>
  <c r="T380" i="71" s="1"/>
  <c r="AH379" i="71"/>
  <c r="O379" i="71"/>
  <c r="P379" i="71" s="1"/>
  <c r="AD379" i="71" s="1"/>
  <c r="M379" i="71"/>
  <c r="AB379" i="71" s="1"/>
  <c r="I378" i="71"/>
  <c r="J378" i="71" s="1"/>
  <c r="AB378" i="71" s="1"/>
  <c r="I377" i="71"/>
  <c r="J377" i="71" s="1"/>
  <c r="S377" i="71" s="1"/>
  <c r="T377" i="71" s="1"/>
  <c r="I376" i="71"/>
  <c r="J376" i="71" s="1"/>
  <c r="AA376" i="71" s="1"/>
  <c r="I375" i="71"/>
  <c r="J375" i="71" s="1"/>
  <c r="Z375" i="71" s="1"/>
  <c r="AH374" i="71"/>
  <c r="O374" i="71"/>
  <c r="P374" i="71" s="1"/>
  <c r="AD374" i="71" s="1"/>
  <c r="M374" i="71"/>
  <c r="AB374" i="71" s="1"/>
  <c r="I373" i="71"/>
  <c r="J373" i="71" s="1"/>
  <c r="AB373" i="71" s="1"/>
  <c r="AH371" i="71"/>
  <c r="I372" i="71"/>
  <c r="J372" i="71" s="1"/>
  <c r="Z372" i="71" s="1"/>
  <c r="O371" i="71"/>
  <c r="P371" i="71" s="1"/>
  <c r="AD371" i="71" s="1"/>
  <c r="M371" i="71"/>
  <c r="AB371" i="71" s="1"/>
  <c r="I370" i="71"/>
  <c r="J370" i="71" s="1"/>
  <c r="AB370" i="71" s="1"/>
  <c r="I369" i="71"/>
  <c r="J369" i="71" s="1"/>
  <c r="I368" i="71"/>
  <c r="J368" i="71" s="1"/>
  <c r="AA368" i="71" s="1"/>
  <c r="L366" i="71"/>
  <c r="M366" i="71" s="1"/>
  <c r="AB366" i="71" s="1"/>
  <c r="L365" i="71"/>
  <c r="K365" i="71"/>
  <c r="I364" i="71"/>
  <c r="J364" i="71" s="1"/>
  <c r="AB364" i="71" s="1"/>
  <c r="AG362" i="71"/>
  <c r="I363" i="71"/>
  <c r="J363" i="71" s="1"/>
  <c r="AB363" i="71" s="1"/>
  <c r="I362" i="71"/>
  <c r="J362" i="71" s="1"/>
  <c r="AA362" i="71" s="1"/>
  <c r="I360" i="71"/>
  <c r="J360" i="71" s="1"/>
  <c r="S360" i="71" s="1"/>
  <c r="T360" i="71" s="1"/>
  <c r="AH359" i="71"/>
  <c r="O359" i="71"/>
  <c r="P359" i="71" s="1"/>
  <c r="AD359" i="71" s="1"/>
  <c r="M359" i="71"/>
  <c r="S359" i="71" s="1"/>
  <c r="T359" i="71" s="1"/>
  <c r="I358" i="71"/>
  <c r="J358" i="71" s="1"/>
  <c r="AB358" i="71" s="1"/>
  <c r="I357" i="71"/>
  <c r="J357" i="71" s="1"/>
  <c r="S357" i="71" s="1"/>
  <c r="T357" i="71" s="1"/>
  <c r="AG347" i="71"/>
  <c r="AH356" i="71"/>
  <c r="O356" i="71"/>
  <c r="P356" i="71" s="1"/>
  <c r="AD356" i="71" s="1"/>
  <c r="M356" i="71"/>
  <c r="AB356" i="71" s="1"/>
  <c r="I355" i="71"/>
  <c r="J355" i="71" s="1"/>
  <c r="S355" i="71" s="1"/>
  <c r="T355" i="71" s="1"/>
  <c r="I354" i="71"/>
  <c r="J354" i="71" s="1"/>
  <c r="Z354" i="71" s="1"/>
  <c r="I353" i="71"/>
  <c r="J353" i="71" s="1"/>
  <c r="L351" i="71"/>
  <c r="M351" i="71" s="1"/>
  <c r="L350" i="71"/>
  <c r="K350" i="71"/>
  <c r="I349" i="71"/>
  <c r="J349" i="71" s="1"/>
  <c r="AB349" i="71" s="1"/>
  <c r="I348" i="71"/>
  <c r="J348" i="71" s="1"/>
  <c r="AB348" i="71" s="1"/>
  <c r="I347" i="71"/>
  <c r="J347" i="71" s="1"/>
  <c r="AA347" i="71" s="1"/>
  <c r="I345" i="71"/>
  <c r="J345" i="71" s="1"/>
  <c r="Z345" i="71" s="1"/>
  <c r="I344" i="71"/>
  <c r="J344" i="71" s="1"/>
  <c r="AA344" i="71" s="1"/>
  <c r="I343" i="71"/>
  <c r="J343" i="71" s="1"/>
  <c r="Z343" i="71" s="1"/>
  <c r="AH342" i="71"/>
  <c r="O342" i="71"/>
  <c r="P342" i="71" s="1"/>
  <c r="AD342" i="71" s="1"/>
  <c r="M342" i="71"/>
  <c r="S342" i="71" s="1"/>
  <c r="T342" i="71" s="1"/>
  <c r="I341" i="71"/>
  <c r="J341" i="71" s="1"/>
  <c r="S341" i="71" s="1"/>
  <c r="T341" i="71" s="1"/>
  <c r="I340" i="71"/>
  <c r="J340" i="71" s="1"/>
  <c r="I339" i="71"/>
  <c r="J339" i="71" s="1"/>
  <c r="AA339" i="71" s="1"/>
  <c r="L337" i="71"/>
  <c r="M337" i="71" s="1"/>
  <c r="AB337" i="71" s="1"/>
  <c r="L336" i="71"/>
  <c r="K336" i="71"/>
  <c r="I335" i="71"/>
  <c r="J335" i="71" s="1"/>
  <c r="S335" i="71" s="1"/>
  <c r="T335" i="71" s="1"/>
  <c r="AG333" i="71"/>
  <c r="I334" i="71"/>
  <c r="J334" i="71" s="1"/>
  <c r="AB334" i="71" s="1"/>
  <c r="I333" i="71"/>
  <c r="J333" i="71" s="1"/>
  <c r="AA333" i="71" s="1"/>
  <c r="I332" i="71"/>
  <c r="J332" i="71" s="1"/>
  <c r="Z332" i="71" s="1"/>
  <c r="I331" i="71"/>
  <c r="J331" i="71" s="1"/>
  <c r="AA331" i="71" s="1"/>
  <c r="L330" i="71"/>
  <c r="M330" i="71" s="1"/>
  <c r="AB330" i="71" s="1"/>
  <c r="I329" i="71"/>
  <c r="J329" i="71" s="1"/>
  <c r="AB329" i="71" s="1"/>
  <c r="AG327" i="71"/>
  <c r="I328" i="71"/>
  <c r="J328" i="71" s="1"/>
  <c r="AB328" i="71" s="1"/>
  <c r="I327" i="71"/>
  <c r="J327" i="71" s="1"/>
  <c r="AA327" i="71" s="1"/>
  <c r="I326" i="71"/>
  <c r="J326" i="71" s="1"/>
  <c r="O325" i="71"/>
  <c r="P325" i="71" s="1"/>
  <c r="AD325" i="71" s="1"/>
  <c r="M325" i="71"/>
  <c r="I324" i="71"/>
  <c r="J324" i="71" s="1"/>
  <c r="Q324" i="71" s="1"/>
  <c r="R324" i="71" s="1"/>
  <c r="I323" i="71"/>
  <c r="J323" i="71" s="1"/>
  <c r="O322" i="71"/>
  <c r="P322" i="71" s="1"/>
  <c r="AD322" i="71" s="1"/>
  <c r="M322" i="71"/>
  <c r="AB322" i="71" s="1"/>
  <c r="I321" i="71"/>
  <c r="J321" i="71" s="1"/>
  <c r="Q321" i="71" s="1"/>
  <c r="R321" i="71" s="1"/>
  <c r="I320" i="71"/>
  <c r="J320" i="71" s="1"/>
  <c r="Z320" i="71" s="1"/>
  <c r="I319" i="71"/>
  <c r="J319" i="71" s="1"/>
  <c r="AA319" i="71" s="1"/>
  <c r="AH318" i="71"/>
  <c r="O318" i="71"/>
  <c r="P318" i="71" s="1"/>
  <c r="AD318" i="71" s="1"/>
  <c r="M318" i="71"/>
  <c r="AB318" i="71" s="1"/>
  <c r="I317" i="71"/>
  <c r="J317" i="71" s="1"/>
  <c r="I316" i="71"/>
  <c r="J316" i="71" s="1"/>
  <c r="I315" i="71"/>
  <c r="J315" i="71" s="1"/>
  <c r="AA315" i="71" s="1"/>
  <c r="I313" i="71"/>
  <c r="J313" i="71" s="1"/>
  <c r="Z313" i="71" s="1"/>
  <c r="AH312" i="71"/>
  <c r="O312" i="71"/>
  <c r="P312" i="71" s="1"/>
  <c r="AD312" i="71" s="1"/>
  <c r="M312" i="71"/>
  <c r="AB312" i="71" s="1"/>
  <c r="I311" i="71"/>
  <c r="J311" i="71" s="1"/>
  <c r="AB311" i="71" s="1"/>
  <c r="I310" i="71"/>
  <c r="J310" i="71" s="1"/>
  <c r="Z310" i="71" s="1"/>
  <c r="I309" i="71"/>
  <c r="J309" i="71" s="1"/>
  <c r="S309" i="71" s="1"/>
  <c r="L307" i="71"/>
  <c r="M307" i="71" s="1"/>
  <c r="S307" i="71" s="1"/>
  <c r="T307" i="71" s="1"/>
  <c r="L306" i="71"/>
  <c r="K306" i="71"/>
  <c r="I305" i="71"/>
  <c r="J305" i="71" s="1"/>
  <c r="S305" i="71" s="1"/>
  <c r="T305" i="71" s="1"/>
  <c r="I304" i="71"/>
  <c r="J304" i="71" s="1"/>
  <c r="AB304" i="71" s="1"/>
  <c r="I303" i="71"/>
  <c r="J303" i="71" s="1"/>
  <c r="W303" i="71" s="1"/>
  <c r="X303" i="71" s="1"/>
  <c r="I302" i="71"/>
  <c r="J302" i="71" s="1"/>
  <c r="AH301" i="71"/>
  <c r="O301" i="71"/>
  <c r="P301" i="71" s="1"/>
  <c r="AD301" i="71" s="1"/>
  <c r="M301" i="71"/>
  <c r="S301" i="71" s="1"/>
  <c r="T301" i="71" s="1"/>
  <c r="I300" i="71"/>
  <c r="J300" i="71" s="1"/>
  <c r="AB300" i="71" s="1"/>
  <c r="I299" i="71"/>
  <c r="J299" i="71" s="1"/>
  <c r="Z299" i="71" s="1"/>
  <c r="I298" i="71"/>
  <c r="J298" i="71" s="1"/>
  <c r="AA298" i="71" s="1"/>
  <c r="I297" i="71"/>
  <c r="J297" i="71" s="1"/>
  <c r="Z297" i="71" s="1"/>
  <c r="I296" i="71"/>
  <c r="J296" i="71" s="1"/>
  <c r="AA296" i="71" s="1"/>
  <c r="I295" i="71"/>
  <c r="J295" i="71" s="1"/>
  <c r="AB295" i="71" s="1"/>
  <c r="I293" i="71"/>
  <c r="J293" i="71" s="1"/>
  <c r="AA293" i="71" s="1"/>
  <c r="I292" i="71"/>
  <c r="J292" i="71" s="1"/>
  <c r="AB292" i="71" s="1"/>
  <c r="I291" i="71"/>
  <c r="J291" i="71" s="1"/>
  <c r="Z291" i="71" s="1"/>
  <c r="I290" i="71"/>
  <c r="J290" i="71" s="1"/>
  <c r="AA290" i="71" s="1"/>
  <c r="O289" i="71"/>
  <c r="P289" i="71" s="1"/>
  <c r="AD289" i="71" s="1"/>
  <c r="M289" i="71"/>
  <c r="Q289" i="71" s="1"/>
  <c r="R289" i="71" s="1"/>
  <c r="O288" i="71"/>
  <c r="P288" i="71" s="1"/>
  <c r="AD288" i="71" s="1"/>
  <c r="M288" i="71"/>
  <c r="Q288" i="71" s="1"/>
  <c r="R288" i="71" s="1"/>
  <c r="O287" i="71"/>
  <c r="P287" i="71" s="1"/>
  <c r="AD287" i="71" s="1"/>
  <c r="M287" i="71"/>
  <c r="Q287" i="71" s="1"/>
  <c r="R287" i="71" s="1"/>
  <c r="I286" i="71"/>
  <c r="J286" i="71" s="1"/>
  <c r="Q286" i="71" s="1"/>
  <c r="R286" i="71" s="1"/>
  <c r="I285" i="71"/>
  <c r="J285" i="71" s="1"/>
  <c r="I283" i="71"/>
  <c r="J283" i="71" s="1"/>
  <c r="Z283" i="71" s="1"/>
  <c r="I282" i="71"/>
  <c r="J282" i="71" s="1"/>
  <c r="AA282" i="71" s="1"/>
  <c r="I281" i="71"/>
  <c r="J281" i="71" s="1"/>
  <c r="Z281" i="71" s="1"/>
  <c r="I280" i="71"/>
  <c r="J280" i="71" s="1"/>
  <c r="AA280" i="71" s="1"/>
  <c r="I279" i="71"/>
  <c r="J279" i="71" s="1"/>
  <c r="S279" i="71" s="1"/>
  <c r="T279" i="71" s="1"/>
  <c r="AH278" i="71"/>
  <c r="O278" i="71"/>
  <c r="P278" i="71" s="1"/>
  <c r="AD278" i="71" s="1"/>
  <c r="M278" i="71"/>
  <c r="S278" i="71" s="1"/>
  <c r="T278" i="71" s="1"/>
  <c r="I277" i="71"/>
  <c r="J277" i="71" s="1"/>
  <c r="AB277" i="71" s="1"/>
  <c r="I276" i="71"/>
  <c r="J276" i="71" s="1"/>
  <c r="Z276" i="71" s="1"/>
  <c r="I275" i="71"/>
  <c r="J275" i="71" s="1"/>
  <c r="AG269" i="71"/>
  <c r="L273" i="71"/>
  <c r="M273" i="71" s="1"/>
  <c r="S273" i="71" s="1"/>
  <c r="T273" i="71" s="1"/>
  <c r="L272" i="71"/>
  <c r="K272" i="71"/>
  <c r="I271" i="71"/>
  <c r="J271" i="71" s="1"/>
  <c r="Z271" i="71" s="1"/>
  <c r="I270" i="71"/>
  <c r="J270" i="71" s="1"/>
  <c r="AB270" i="71" s="1"/>
  <c r="I269" i="71"/>
  <c r="J269" i="71" s="1"/>
  <c r="O267" i="71"/>
  <c r="P267" i="71" s="1"/>
  <c r="AC267" i="71" s="1"/>
  <c r="M267" i="71"/>
  <c r="S267" i="71" s="1"/>
  <c r="I266" i="71"/>
  <c r="J266" i="71" s="1"/>
  <c r="S266" i="71" s="1"/>
  <c r="Y266" i="71" s="1"/>
  <c r="I265" i="71"/>
  <c r="J265" i="71" s="1"/>
  <c r="S265" i="71" s="1"/>
  <c r="T265" i="71" s="1"/>
  <c r="O264" i="71"/>
  <c r="P264" i="71" s="1"/>
  <c r="AE264" i="71" s="1"/>
  <c r="M264" i="71"/>
  <c r="S264" i="71" s="1"/>
  <c r="T264" i="71" s="1"/>
  <c r="I263" i="71"/>
  <c r="J263" i="71" s="1"/>
  <c r="AA263" i="71" s="1"/>
  <c r="I262" i="71"/>
  <c r="J262" i="71" s="1"/>
  <c r="S262" i="71" s="1"/>
  <c r="O261" i="71"/>
  <c r="P261" i="71" s="1"/>
  <c r="AC261" i="71" s="1"/>
  <c r="M261" i="71"/>
  <c r="S261" i="71" s="1"/>
  <c r="I260" i="71"/>
  <c r="J260" i="71" s="1"/>
  <c r="I259" i="71"/>
  <c r="J259" i="71" s="1"/>
  <c r="Y259" i="71" s="1"/>
  <c r="O258" i="71"/>
  <c r="P258" i="71" s="1"/>
  <c r="AE258" i="71" s="1"/>
  <c r="M258" i="71"/>
  <c r="AA258" i="71" s="1"/>
  <c r="I257" i="71"/>
  <c r="J257" i="71" s="1"/>
  <c r="AA257" i="71" s="1"/>
  <c r="I256" i="71"/>
  <c r="J256" i="71" s="1"/>
  <c r="O255" i="71"/>
  <c r="P255" i="71" s="1"/>
  <c r="AC255" i="71" s="1"/>
  <c r="M255" i="71"/>
  <c r="Y255" i="71" s="1"/>
  <c r="I254" i="71"/>
  <c r="J254" i="71" s="1"/>
  <c r="I253" i="71"/>
  <c r="J253" i="71" s="1"/>
  <c r="Y253" i="71" s="1"/>
  <c r="O252" i="71"/>
  <c r="P252" i="71" s="1"/>
  <c r="AE252" i="71" s="1"/>
  <c r="M252" i="71"/>
  <c r="AA252" i="71" s="1"/>
  <c r="I251" i="71"/>
  <c r="J251" i="71" s="1"/>
  <c r="I250" i="71"/>
  <c r="J250" i="71" s="1"/>
  <c r="O248" i="71"/>
  <c r="P248" i="71" s="1"/>
  <c r="AC248" i="71" s="1"/>
  <c r="M248" i="71"/>
  <c r="Y248" i="71" s="1"/>
  <c r="I247" i="71"/>
  <c r="J247" i="71" s="1"/>
  <c r="AH381" i="71" l="1"/>
  <c r="S353" i="71"/>
  <c r="T353" i="71" s="1"/>
  <c r="AA353" i="71"/>
  <c r="AG268" i="71"/>
  <c r="AE381" i="71"/>
  <c r="O336" i="71"/>
  <c r="P336" i="71" s="1"/>
  <c r="AD336" i="71" s="1"/>
  <c r="O272" i="71"/>
  <c r="P272" i="71" s="1"/>
  <c r="AD272" i="71" s="1"/>
  <c r="S263" i="71"/>
  <c r="T263" i="71" s="1"/>
  <c r="Z273" i="71"/>
  <c r="AH268" i="71"/>
  <c r="W334" i="71"/>
  <c r="X334" i="71" s="1"/>
  <c r="S364" i="71"/>
  <c r="T364" i="71" s="1"/>
  <c r="R393" i="71"/>
  <c r="S392" i="71"/>
  <c r="T392" i="71" s="1"/>
  <c r="S426" i="71"/>
  <c r="T426" i="71" s="1"/>
  <c r="S311" i="71"/>
  <c r="T311" i="71" s="1"/>
  <c r="Q319" i="71"/>
  <c r="R319" i="71" s="1"/>
  <c r="S354" i="71"/>
  <c r="T354" i="71" s="1"/>
  <c r="S358" i="71"/>
  <c r="T358" i="71" s="1"/>
  <c r="S378" i="71"/>
  <c r="T378" i="71" s="1"/>
  <c r="O385" i="71"/>
  <c r="P385" i="71" s="1"/>
  <c r="AF385" i="71" s="1"/>
  <c r="W304" i="71"/>
  <c r="X304" i="71" s="1"/>
  <c r="S313" i="71"/>
  <c r="T313" i="71" s="1"/>
  <c r="S315" i="71"/>
  <c r="T315" i="71" s="1"/>
  <c r="AB324" i="71"/>
  <c r="AA342" i="71"/>
  <c r="AB359" i="71"/>
  <c r="W362" i="71"/>
  <c r="X362" i="71" s="1"/>
  <c r="W363" i="71"/>
  <c r="X363" i="71" s="1"/>
  <c r="S370" i="71"/>
  <c r="T370" i="71" s="1"/>
  <c r="S390" i="71"/>
  <c r="T390" i="71" s="1"/>
  <c r="Y265" i="71"/>
  <c r="AB278" i="71"/>
  <c r="Z279" i="71"/>
  <c r="Q322" i="71"/>
  <c r="R322" i="71" s="1"/>
  <c r="AB335" i="71"/>
  <c r="AA341" i="71"/>
  <c r="AB355" i="71"/>
  <c r="Z357" i="71"/>
  <c r="Z360" i="71"/>
  <c r="AA393" i="71"/>
  <c r="AA415" i="71"/>
  <c r="S425" i="71"/>
  <c r="T425" i="71" s="1"/>
  <c r="AB425" i="71"/>
  <c r="S255" i="71"/>
  <c r="T255" i="71" s="1"/>
  <c r="AB301" i="71"/>
  <c r="AB307" i="71"/>
  <c r="AB321" i="71"/>
  <c r="W327" i="71"/>
  <c r="X327" i="71" s="1"/>
  <c r="M350" i="71"/>
  <c r="AB350" i="71" s="1"/>
  <c r="W382" i="71"/>
  <c r="S251" i="71"/>
  <c r="T251" i="71" s="1"/>
  <c r="AA251" i="71"/>
  <c r="Y260" i="71"/>
  <c r="S260" i="71"/>
  <c r="T260" i="71" s="1"/>
  <c r="T262" i="71"/>
  <c r="Y262" i="71"/>
  <c r="S250" i="71"/>
  <c r="T250" i="71" s="1"/>
  <c r="Y250" i="71"/>
  <c r="Y256" i="71"/>
  <c r="S256" i="71"/>
  <c r="T256" i="71" s="1"/>
  <c r="T261" i="71"/>
  <c r="Y261" i="71"/>
  <c r="T267" i="71"/>
  <c r="Y267" i="71"/>
  <c r="AA269" i="71"/>
  <c r="W269" i="71"/>
  <c r="Y254" i="71"/>
  <c r="S254" i="71"/>
  <c r="T254" i="71" s="1"/>
  <c r="AA275" i="71"/>
  <c r="S275" i="71"/>
  <c r="T275" i="71" s="1"/>
  <c r="W285" i="71"/>
  <c r="X285" i="71" s="1"/>
  <c r="S252" i="71"/>
  <c r="T252" i="71" s="1"/>
  <c r="AA264" i="71"/>
  <c r="S257" i="71"/>
  <c r="T257" i="71" s="1"/>
  <c r="S258" i="71"/>
  <c r="T258" i="71" s="1"/>
  <c r="S259" i="71"/>
  <c r="T259" i="71" s="1"/>
  <c r="T266" i="71"/>
  <c r="W270" i="71"/>
  <c r="X270" i="71" s="1"/>
  <c r="S271" i="71"/>
  <c r="M272" i="71"/>
  <c r="S276" i="71"/>
  <c r="T276" i="71" s="1"/>
  <c r="S277" i="71"/>
  <c r="T277" i="71" s="1"/>
  <c r="Q280" i="71"/>
  <c r="Q281" i="71"/>
  <c r="R281" i="71" s="1"/>
  <c r="Q282" i="71"/>
  <c r="R282" i="71" s="1"/>
  <c r="Q283" i="71"/>
  <c r="R283" i="71" s="1"/>
  <c r="S298" i="71"/>
  <c r="T298" i="71" s="1"/>
  <c r="S299" i="71"/>
  <c r="T299" i="71" s="1"/>
  <c r="S300" i="71"/>
  <c r="T300" i="71" s="1"/>
  <c r="Z302" i="71"/>
  <c r="S302" i="71"/>
  <c r="T302" i="71" s="1"/>
  <c r="AA303" i="71"/>
  <c r="AB305" i="71"/>
  <c r="S310" i="71"/>
  <c r="T310" i="71" s="1"/>
  <c r="Z323" i="71"/>
  <c r="Q323" i="71"/>
  <c r="R323" i="71" s="1"/>
  <c r="Z326" i="71"/>
  <c r="Q326" i="71"/>
  <c r="R326" i="71" s="1"/>
  <c r="Z340" i="71"/>
  <c r="S340" i="71"/>
  <c r="T340" i="71" s="1"/>
  <c r="Z316" i="71"/>
  <c r="S316" i="71"/>
  <c r="T316" i="71" s="1"/>
  <c r="AB317" i="71"/>
  <c r="S317" i="71"/>
  <c r="T317" i="71" s="1"/>
  <c r="S318" i="71"/>
  <c r="T318" i="71" s="1"/>
  <c r="Q325" i="71"/>
  <c r="R325" i="71" s="1"/>
  <c r="AB325" i="71"/>
  <c r="M306" i="71"/>
  <c r="S312" i="71"/>
  <c r="T312" i="71" s="1"/>
  <c r="W328" i="71"/>
  <c r="X328" i="71" s="1"/>
  <c r="Q329" i="71"/>
  <c r="R329" i="71" s="1"/>
  <c r="Q330" i="71"/>
  <c r="R330" i="71" s="1"/>
  <c r="Q331" i="71"/>
  <c r="R331" i="71" s="1"/>
  <c r="Q332" i="71"/>
  <c r="R332" i="71" s="1"/>
  <c r="W333" i="71"/>
  <c r="X333" i="71" s="1"/>
  <c r="M336" i="71"/>
  <c r="S337" i="71"/>
  <c r="T337" i="71" s="1"/>
  <c r="S339" i="71"/>
  <c r="T339" i="71" s="1"/>
  <c r="S343" i="71"/>
  <c r="T343" i="71" s="1"/>
  <c r="Q344" i="71"/>
  <c r="R344" i="71" s="1"/>
  <c r="Q345" i="71"/>
  <c r="R345" i="71" s="1"/>
  <c r="W347" i="71"/>
  <c r="X347" i="71" s="1"/>
  <c r="W348" i="71"/>
  <c r="X348" i="71" s="1"/>
  <c r="S349" i="71"/>
  <c r="T349" i="71" s="1"/>
  <c r="O350" i="71"/>
  <c r="P350" i="71" s="1"/>
  <c r="AD350" i="71" s="1"/>
  <c r="S350" i="71"/>
  <c r="T350" i="71" s="1"/>
  <c r="S356" i="71"/>
  <c r="T356" i="71" s="1"/>
  <c r="T386" i="71"/>
  <c r="AB386" i="71"/>
  <c r="W398" i="71"/>
  <c r="X398" i="71" s="1"/>
  <c r="AB351" i="71"/>
  <c r="S351" i="71"/>
  <c r="T351" i="71" s="1"/>
  <c r="Z369" i="71"/>
  <c r="S369" i="71"/>
  <c r="T369" i="71" s="1"/>
  <c r="AB384" i="71"/>
  <c r="T384" i="71"/>
  <c r="AB389" i="71"/>
  <c r="S389" i="71"/>
  <c r="T389" i="71" s="1"/>
  <c r="S371" i="71"/>
  <c r="T371" i="71" s="1"/>
  <c r="S373" i="71"/>
  <c r="T373" i="71" s="1"/>
  <c r="Z377" i="71"/>
  <c r="Z380" i="71"/>
  <c r="AB383" i="71"/>
  <c r="AA391" i="71"/>
  <c r="M365" i="71"/>
  <c r="S366" i="71"/>
  <c r="T366" i="71" s="1"/>
  <c r="S368" i="71"/>
  <c r="T368" i="71" s="1"/>
  <c r="S372" i="71"/>
  <c r="T372" i="71" s="1"/>
  <c r="S374" i="71"/>
  <c r="T374" i="71" s="1"/>
  <c r="S375" i="71"/>
  <c r="T375" i="71" s="1"/>
  <c r="S376" i="71"/>
  <c r="T376" i="71" s="1"/>
  <c r="S379" i="71"/>
  <c r="T379" i="71" s="1"/>
  <c r="M385" i="71"/>
  <c r="S385" i="71" s="1"/>
  <c r="S388" i="71"/>
  <c r="T388" i="71" s="1"/>
  <c r="Q394" i="71"/>
  <c r="R394" i="71" s="1"/>
  <c r="Q395" i="71"/>
  <c r="R395" i="71" s="1"/>
  <c r="Q396" i="71"/>
  <c r="R396" i="71" s="1"/>
  <c r="S416" i="71"/>
  <c r="T416" i="71" s="1"/>
  <c r="S417" i="71"/>
  <c r="T417" i="71" s="1"/>
  <c r="S418" i="71"/>
  <c r="T418" i="71" s="1"/>
  <c r="S419" i="71"/>
  <c r="T419" i="71" s="1"/>
  <c r="AB404" i="71"/>
  <c r="O386" i="71"/>
  <c r="P386" i="71" s="1"/>
  <c r="AF386" i="71" s="1"/>
  <c r="O365" i="71"/>
  <c r="P365" i="71" s="1"/>
  <c r="AD365" i="71" s="1"/>
  <c r="O366" i="71"/>
  <c r="P366" i="71" s="1"/>
  <c r="AD366" i="71" s="1"/>
  <c r="O351" i="71"/>
  <c r="P351" i="71" s="1"/>
  <c r="AD351" i="71" s="1"/>
  <c r="O337" i="71"/>
  <c r="P337" i="71" s="1"/>
  <c r="AD337" i="71" s="1"/>
  <c r="O330" i="71"/>
  <c r="P330" i="71" s="1"/>
  <c r="AD330" i="71" s="1"/>
  <c r="Q320" i="71"/>
  <c r="R320" i="71" s="1"/>
  <c r="AA309" i="71"/>
  <c r="T309" i="71"/>
  <c r="O306" i="71"/>
  <c r="P306" i="71" s="1"/>
  <c r="AD306" i="71" s="1"/>
  <c r="O307" i="71"/>
  <c r="P307" i="71" s="1"/>
  <c r="AD307" i="71" s="1"/>
  <c r="O273" i="71"/>
  <c r="P273" i="71" s="1"/>
  <c r="AD273" i="71" s="1"/>
  <c r="S253" i="71"/>
  <c r="T253" i="71" s="1"/>
  <c r="S247" i="71"/>
  <c r="Y247" i="71"/>
  <c r="S248" i="71"/>
  <c r="T248" i="71" s="1"/>
  <c r="I246" i="71"/>
  <c r="J246" i="71" s="1"/>
  <c r="Y246" i="71" s="1"/>
  <c r="AA381" i="71" l="1"/>
  <c r="S381" i="71"/>
  <c r="T247" i="71"/>
  <c r="T234" i="71" s="1"/>
  <c r="S234" i="71"/>
  <c r="AD268" i="71"/>
  <c r="R280" i="71"/>
  <c r="R268" i="71" s="1"/>
  <c r="Q268" i="71"/>
  <c r="T271" i="71"/>
  <c r="X269" i="71"/>
  <c r="X268" i="71" s="1"/>
  <c r="W268" i="71"/>
  <c r="AA268" i="71"/>
  <c r="X382" i="71"/>
  <c r="X381" i="71" s="1"/>
  <c r="W381" i="71"/>
  <c r="AF381" i="71"/>
  <c r="AF967" i="71" s="1"/>
  <c r="R381" i="71"/>
  <c r="Q381" i="71"/>
  <c r="AB385" i="71"/>
  <c r="AB381" i="71" s="1"/>
  <c r="T385" i="71"/>
  <c r="T381" i="71" s="1"/>
  <c r="AB365" i="71"/>
  <c r="S365" i="71"/>
  <c r="T365" i="71" s="1"/>
  <c r="AB336" i="71"/>
  <c r="S336" i="71"/>
  <c r="T336" i="71" s="1"/>
  <c r="AB306" i="71"/>
  <c r="AB268" i="71" s="1"/>
  <c r="S306" i="71"/>
  <c r="T306" i="71" s="1"/>
  <c r="S272" i="71"/>
  <c r="T272" i="71" s="1"/>
  <c r="Z272" i="71"/>
  <c r="Z268" i="71" s="1"/>
  <c r="Q246" i="71"/>
  <c r="R246" i="71" s="1"/>
  <c r="O245" i="71"/>
  <c r="P245" i="71" s="1"/>
  <c r="AC245" i="71" s="1"/>
  <c r="M245" i="71"/>
  <c r="Y245" i="71" s="1"/>
  <c r="I244" i="71"/>
  <c r="J244" i="71" s="1"/>
  <c r="Y244" i="71" s="1"/>
  <c r="AH243" i="71"/>
  <c r="AH234" i="71" s="1"/>
  <c r="O243" i="71"/>
  <c r="P243" i="71" s="1"/>
  <c r="AE243" i="71" s="1"/>
  <c r="AE234" i="71" s="1"/>
  <c r="M243" i="71"/>
  <c r="AA243" i="71" s="1"/>
  <c r="I242" i="71"/>
  <c r="J242" i="71" s="1"/>
  <c r="I241" i="71"/>
  <c r="J241" i="71" s="1"/>
  <c r="Q241" i="71" s="1"/>
  <c r="AG237" i="71"/>
  <c r="AG234" i="71" s="1"/>
  <c r="L239" i="71"/>
  <c r="O239" i="71" s="1"/>
  <c r="P239" i="71" s="1"/>
  <c r="AC239" i="71" s="1"/>
  <c r="I238" i="71"/>
  <c r="J238" i="71" s="1"/>
  <c r="Y238" i="71" s="1"/>
  <c r="I237" i="71"/>
  <c r="J237" i="71" s="1"/>
  <c r="Y237" i="71" s="1"/>
  <c r="I235" i="71"/>
  <c r="J235" i="71" s="1"/>
  <c r="I231" i="71"/>
  <c r="J231" i="71" s="1"/>
  <c r="I228" i="71"/>
  <c r="J228" i="71" s="1"/>
  <c r="Y228" i="71" s="1"/>
  <c r="I227" i="71"/>
  <c r="J227" i="71" s="1"/>
  <c r="Y227" i="71" s="1"/>
  <c r="I225" i="71"/>
  <c r="J225" i="71" s="1"/>
  <c r="I223" i="71"/>
  <c r="J223" i="71" s="1"/>
  <c r="Y223" i="71" s="1"/>
  <c r="O222" i="71"/>
  <c r="P222" i="71" s="1"/>
  <c r="AC222" i="71" s="1"/>
  <c r="M222" i="71"/>
  <c r="Y222" i="71" s="1"/>
  <c r="I221" i="71"/>
  <c r="J221" i="71" s="1"/>
  <c r="Y221" i="71" s="1"/>
  <c r="O220" i="71"/>
  <c r="P220" i="71" s="1"/>
  <c r="AE220" i="71" s="1"/>
  <c r="M220" i="71"/>
  <c r="AA220" i="71" s="1"/>
  <c r="I219" i="71"/>
  <c r="J219" i="71" s="1"/>
  <c r="I218" i="71"/>
  <c r="J218" i="71" s="1"/>
  <c r="Y218" i="71" s="1"/>
  <c r="I217" i="71"/>
  <c r="J217" i="71" s="1"/>
  <c r="L215" i="71"/>
  <c r="M215" i="71" s="1"/>
  <c r="S215" i="71" s="1"/>
  <c r="T215" i="71" s="1"/>
  <c r="L214" i="71"/>
  <c r="K214" i="71"/>
  <c r="I213" i="71"/>
  <c r="J213" i="71" s="1"/>
  <c r="Y213" i="71" s="1"/>
  <c r="I212" i="71"/>
  <c r="J212" i="71" s="1"/>
  <c r="W212" i="71" s="1"/>
  <c r="I211" i="71"/>
  <c r="J211" i="71" s="1"/>
  <c r="Y211" i="71" s="1"/>
  <c r="O210" i="71"/>
  <c r="P210" i="71" s="1"/>
  <c r="AC210" i="71" s="1"/>
  <c r="M210" i="71"/>
  <c r="Y210" i="71" s="1"/>
  <c r="I209" i="71"/>
  <c r="J209" i="71" s="1"/>
  <c r="Y209" i="71" s="1"/>
  <c r="O208" i="71"/>
  <c r="P208" i="71" s="1"/>
  <c r="AE208" i="71" s="1"/>
  <c r="M208" i="71"/>
  <c r="S208" i="71" s="1"/>
  <c r="I207" i="71"/>
  <c r="J207" i="71" s="1"/>
  <c r="S207" i="71" s="1"/>
  <c r="I206" i="71"/>
  <c r="J206" i="71" s="1"/>
  <c r="I205" i="71"/>
  <c r="J205" i="71" s="1"/>
  <c r="Y205" i="71" s="1"/>
  <c r="AG200" i="71"/>
  <c r="L203" i="71"/>
  <c r="M203" i="71" s="1"/>
  <c r="S203" i="71" s="1"/>
  <c r="T203" i="71" s="1"/>
  <c r="L202" i="71"/>
  <c r="K202" i="71"/>
  <c r="I201" i="71"/>
  <c r="J201" i="71" s="1"/>
  <c r="I200" i="71"/>
  <c r="J200" i="71" s="1"/>
  <c r="W200" i="71" s="1"/>
  <c r="AC234" i="71" l="1"/>
  <c r="AB967" i="71"/>
  <c r="AB973" i="71" s="1"/>
  <c r="T268" i="71"/>
  <c r="S268" i="71"/>
  <c r="M202" i="71"/>
  <c r="Y202" i="71" s="1"/>
  <c r="Y215" i="71"/>
  <c r="S210" i="71"/>
  <c r="T210" i="71" s="1"/>
  <c r="M239" i="71"/>
  <c r="Y239" i="71" s="1"/>
  <c r="Y206" i="71"/>
  <c r="S206" i="71"/>
  <c r="T206" i="71" s="1"/>
  <c r="S201" i="71"/>
  <c r="T201" i="71" s="1"/>
  <c r="Y201" i="71"/>
  <c r="T208" i="71"/>
  <c r="AA208" i="71"/>
  <c r="S219" i="71"/>
  <c r="T219" i="71" s="1"/>
  <c r="AA219" i="71"/>
  <c r="S225" i="71"/>
  <c r="T225" i="71" s="1"/>
  <c r="Y231" i="71"/>
  <c r="Y235" i="71"/>
  <c r="Q235" i="71"/>
  <c r="AA242" i="71"/>
  <c r="AA234" i="71" s="1"/>
  <c r="Q242" i="71"/>
  <c r="R242" i="71" s="1"/>
  <c r="AA207" i="71"/>
  <c r="T207" i="71"/>
  <c r="Y212" i="71"/>
  <c r="X212" i="71"/>
  <c r="Y217" i="71"/>
  <c r="S217" i="71"/>
  <c r="T217" i="71" s="1"/>
  <c r="R241" i="71"/>
  <c r="Y241" i="71"/>
  <c r="S202" i="71"/>
  <c r="T202" i="71" s="1"/>
  <c r="Y203" i="71"/>
  <c r="S205" i="71"/>
  <c r="T205" i="71" s="1"/>
  <c r="S211" i="71"/>
  <c r="T211" i="71" s="1"/>
  <c r="S213" i="71"/>
  <c r="T213" i="71" s="1"/>
  <c r="M214" i="71"/>
  <c r="S218" i="71"/>
  <c r="T218" i="71" s="1"/>
  <c r="S221" i="71"/>
  <c r="T221" i="71" s="1"/>
  <c r="Q238" i="71"/>
  <c r="R238" i="71" s="1"/>
  <c r="Q239" i="71"/>
  <c r="R239" i="71" s="1"/>
  <c r="Q244" i="71"/>
  <c r="R244" i="71" s="1"/>
  <c r="Q245" i="71"/>
  <c r="R245" i="71" s="1"/>
  <c r="S209" i="71"/>
  <c r="T209" i="71" s="1"/>
  <c r="S220" i="71"/>
  <c r="T220" i="71" s="1"/>
  <c r="S222" i="71"/>
  <c r="T222" i="71" s="1"/>
  <c r="W237" i="71"/>
  <c r="Q243" i="71"/>
  <c r="R243" i="71" s="1"/>
  <c r="S223" i="71"/>
  <c r="T223" i="71" s="1"/>
  <c r="O214" i="71"/>
  <c r="P214" i="71" s="1"/>
  <c r="AC214" i="71" s="1"/>
  <c r="O215" i="71"/>
  <c r="P215" i="71" s="1"/>
  <c r="AC215" i="71" s="1"/>
  <c r="O202" i="71"/>
  <c r="P202" i="71" s="1"/>
  <c r="AC202" i="71" s="1"/>
  <c r="O203" i="71"/>
  <c r="P203" i="71" s="1"/>
  <c r="AC203" i="71" s="1"/>
  <c r="Y200" i="71"/>
  <c r="X200" i="71"/>
  <c r="I198" i="71"/>
  <c r="J198" i="71" s="1"/>
  <c r="Q198" i="71" s="1"/>
  <c r="O193" i="71"/>
  <c r="P193" i="71" s="1"/>
  <c r="AE193" i="71" s="1"/>
  <c r="M193" i="71"/>
  <c r="AA193" i="71" s="1"/>
  <c r="I192" i="71"/>
  <c r="J192" i="71" s="1"/>
  <c r="AA192" i="71" s="1"/>
  <c r="I190" i="71"/>
  <c r="J190" i="71" s="1"/>
  <c r="Y190" i="71" s="1"/>
  <c r="I188" i="71"/>
  <c r="J188" i="71" s="1"/>
  <c r="L187" i="71"/>
  <c r="M187" i="71" s="1"/>
  <c r="Y187" i="71" s="1"/>
  <c r="L186" i="71"/>
  <c r="K186" i="71"/>
  <c r="I185" i="71"/>
  <c r="J185" i="71" s="1"/>
  <c r="AG183" i="71"/>
  <c r="I183" i="71"/>
  <c r="J183" i="71" s="1"/>
  <c r="W183" i="71" s="1"/>
  <c r="AG176" i="71"/>
  <c r="L180" i="71"/>
  <c r="O180" i="71" s="1"/>
  <c r="P180" i="71" s="1"/>
  <c r="AC180" i="71" s="1"/>
  <c r="L179" i="71"/>
  <c r="K179" i="71"/>
  <c r="I178" i="71"/>
  <c r="J178" i="71" s="1"/>
  <c r="S178" i="71" s="1"/>
  <c r="I176" i="71"/>
  <c r="J176" i="71" s="1"/>
  <c r="Y176" i="71" s="1"/>
  <c r="Y234" i="71" l="1"/>
  <c r="X237" i="71"/>
  <c r="X234" i="71" s="1"/>
  <c r="W234" i="71"/>
  <c r="R235" i="71"/>
  <c r="R234" i="71" s="1"/>
  <c r="Q234" i="71"/>
  <c r="M186" i="71"/>
  <c r="S186" i="71" s="1"/>
  <c r="T186" i="71" s="1"/>
  <c r="R198" i="71"/>
  <c r="Y198" i="71"/>
  <c r="S214" i="71"/>
  <c r="T214" i="71" s="1"/>
  <c r="Y214" i="71"/>
  <c r="M179" i="71"/>
  <c r="S179" i="71" s="1"/>
  <c r="T179" i="71" s="1"/>
  <c r="T178" i="71"/>
  <c r="Y178" i="71"/>
  <c r="X183" i="71"/>
  <c r="Y183" i="71"/>
  <c r="Y185" i="71"/>
  <c r="S185" i="71"/>
  <c r="T185" i="71" s="1"/>
  <c r="T189" i="71"/>
  <c r="S187" i="71"/>
  <c r="T187" i="71" s="1"/>
  <c r="Y186" i="71"/>
  <c r="S188" i="71"/>
  <c r="T188" i="71" s="1"/>
  <c r="W176" i="71"/>
  <c r="X176" i="71" s="1"/>
  <c r="M180" i="71"/>
  <c r="S180" i="71" s="1"/>
  <c r="O186" i="71"/>
  <c r="P186" i="71" s="1"/>
  <c r="AC186" i="71" s="1"/>
  <c r="O187" i="71"/>
  <c r="P187" i="71" s="1"/>
  <c r="AC187" i="71" s="1"/>
  <c r="O179" i="71"/>
  <c r="P179" i="71" s="1"/>
  <c r="AC179" i="71" s="1"/>
  <c r="I174" i="71"/>
  <c r="J174" i="71" s="1"/>
  <c r="S174" i="71" s="1"/>
  <c r="O173" i="71"/>
  <c r="P173" i="71" s="1"/>
  <c r="AE173" i="71" s="1"/>
  <c r="M173" i="71"/>
  <c r="AA173" i="71" s="1"/>
  <c r="I171" i="71"/>
  <c r="J171" i="71" s="1"/>
  <c r="S171" i="71" s="1"/>
  <c r="I170" i="71"/>
  <c r="J170" i="71" s="1"/>
  <c r="Y170" i="71" s="1"/>
  <c r="I169" i="71"/>
  <c r="J169" i="71" s="1"/>
  <c r="Y169" i="71" s="1"/>
  <c r="I167" i="71"/>
  <c r="J167" i="71" s="1"/>
  <c r="Y167" i="71" s="1"/>
  <c r="I165" i="71"/>
  <c r="J165" i="71" s="1"/>
  <c r="I162" i="71"/>
  <c r="J162" i="71" s="1"/>
  <c r="O161" i="71"/>
  <c r="P161" i="71" s="1"/>
  <c r="AC161" i="71" s="1"/>
  <c r="M161" i="71"/>
  <c r="Q161" i="71" s="1"/>
  <c r="R161" i="71" s="1"/>
  <c r="O160" i="71"/>
  <c r="P160" i="71" s="1"/>
  <c r="AC160" i="71" s="1"/>
  <c r="M160" i="71"/>
  <c r="Y160" i="71" s="1"/>
  <c r="O159" i="71"/>
  <c r="P159" i="71" s="1"/>
  <c r="AC159" i="71" s="1"/>
  <c r="M159" i="71"/>
  <c r="Q159" i="71" s="1"/>
  <c r="R159" i="71" s="1"/>
  <c r="I158" i="71"/>
  <c r="J158" i="71" s="1"/>
  <c r="I156" i="71"/>
  <c r="J156" i="71" s="1"/>
  <c r="S156" i="71" s="1"/>
  <c r="O155" i="71"/>
  <c r="P155" i="71" s="1"/>
  <c r="AE155" i="71" s="1"/>
  <c r="M155" i="71"/>
  <c r="S155" i="71" s="1"/>
  <c r="T155" i="71" s="1"/>
  <c r="I153" i="71"/>
  <c r="J153" i="71" s="1"/>
  <c r="AA153" i="71" s="1"/>
  <c r="I152" i="71"/>
  <c r="J152" i="71" s="1"/>
  <c r="I151" i="71"/>
  <c r="J151" i="71" s="1"/>
  <c r="S151" i="71" s="1"/>
  <c r="L149" i="71"/>
  <c r="M149" i="71" s="1"/>
  <c r="S149" i="71" s="1"/>
  <c r="T149" i="71" s="1"/>
  <c r="L148" i="71"/>
  <c r="K148" i="71"/>
  <c r="I147" i="71"/>
  <c r="J147" i="71" s="1"/>
  <c r="Y147" i="71" s="1"/>
  <c r="AG146" i="71"/>
  <c r="I146" i="71"/>
  <c r="J146" i="71" s="1"/>
  <c r="I144" i="71"/>
  <c r="J144" i="71" s="1"/>
  <c r="Y144" i="71" s="1"/>
  <c r="O143" i="71"/>
  <c r="P143" i="71" s="1"/>
  <c r="M143" i="71"/>
  <c r="S143" i="71" s="1"/>
  <c r="AA143" i="71" s="1"/>
  <c r="I141" i="71"/>
  <c r="J141" i="71" s="1"/>
  <c r="S141" i="71" s="1"/>
  <c r="I140" i="71"/>
  <c r="J140" i="71" s="1"/>
  <c r="S140" i="71" s="1"/>
  <c r="I139" i="71"/>
  <c r="J139" i="71" s="1"/>
  <c r="S139" i="71" s="1"/>
  <c r="T139" i="71" s="1"/>
  <c r="O138" i="71"/>
  <c r="P138" i="71" s="1"/>
  <c r="AC138" i="71" s="1"/>
  <c r="M138" i="71"/>
  <c r="S138" i="71" s="1"/>
  <c r="Y179" i="71" l="1"/>
  <c r="O148" i="71"/>
  <c r="P148" i="71" s="1"/>
  <c r="AC148" i="71" s="1"/>
  <c r="Y149" i="71"/>
  <c r="Q167" i="71"/>
  <c r="R167" i="71" s="1"/>
  <c r="Y159" i="71"/>
  <c r="Y139" i="71"/>
  <c r="AA155" i="71"/>
  <c r="S173" i="71"/>
  <c r="T173" i="71" s="1"/>
  <c r="Q160" i="71"/>
  <c r="R160" i="71" s="1"/>
  <c r="Y161" i="71"/>
  <c r="Y138" i="71"/>
  <c r="T138" i="71"/>
  <c r="Y140" i="71"/>
  <c r="T140" i="71"/>
  <c r="AA141" i="71"/>
  <c r="T141" i="71"/>
  <c r="Q158" i="71"/>
  <c r="R158" i="71" s="1"/>
  <c r="Y158" i="71"/>
  <c r="Y165" i="71"/>
  <c r="Q165" i="71"/>
  <c r="R165" i="71" s="1"/>
  <c r="Y146" i="71"/>
  <c r="W146" i="71"/>
  <c r="X146" i="71" s="1"/>
  <c r="Y152" i="71"/>
  <c r="S152" i="71"/>
  <c r="T152" i="71" s="1"/>
  <c r="T156" i="71"/>
  <c r="Y156" i="71"/>
  <c r="AA171" i="71"/>
  <c r="T171" i="71"/>
  <c r="T151" i="71"/>
  <c r="Y151" i="71"/>
  <c r="Y174" i="71"/>
  <c r="T174" i="71"/>
  <c r="T143" i="71"/>
  <c r="S144" i="71"/>
  <c r="T144" i="71" s="1"/>
  <c r="S147" i="71"/>
  <c r="T147" i="71" s="1"/>
  <c r="M148" i="71"/>
  <c r="S153" i="71"/>
  <c r="T153" i="71" s="1"/>
  <c r="W162" i="71"/>
  <c r="X162" i="71" s="1"/>
  <c r="S169" i="71"/>
  <c r="T169" i="71" s="1"/>
  <c r="S170" i="71"/>
  <c r="T170" i="71" s="1"/>
  <c r="T180" i="71"/>
  <c r="Y180" i="71"/>
  <c r="O149" i="71"/>
  <c r="P149" i="71" s="1"/>
  <c r="AC149" i="71" s="1"/>
  <c r="S148" i="71" l="1"/>
  <c r="T148" i="71" s="1"/>
  <c r="Y148" i="71"/>
  <c r="I137" i="71" l="1"/>
  <c r="J137" i="71" s="1"/>
  <c r="S137" i="71" s="1"/>
  <c r="S125" i="71" s="1"/>
  <c r="I135" i="71"/>
  <c r="J135" i="71" s="1"/>
  <c r="Q135" i="71" s="1"/>
  <c r="AH134" i="71"/>
  <c r="AH125" i="71" s="1"/>
  <c r="O134" i="71"/>
  <c r="P134" i="71" s="1"/>
  <c r="AE134" i="71" s="1"/>
  <c r="AE125" i="71" s="1"/>
  <c r="AE967" i="71" s="1"/>
  <c r="M134" i="71"/>
  <c r="Q134" i="71" s="1"/>
  <c r="R134" i="71" s="1"/>
  <c r="I133" i="71"/>
  <c r="J133" i="71" s="1"/>
  <c r="AA133" i="71" s="1"/>
  <c r="I132" i="71"/>
  <c r="J132" i="71" s="1"/>
  <c r="Q132" i="71" s="1"/>
  <c r="I131" i="71"/>
  <c r="J131" i="71" s="1"/>
  <c r="Q131" i="71" s="1"/>
  <c r="R131" i="71" s="1"/>
  <c r="AG128" i="71"/>
  <c r="AG125" i="71" s="1"/>
  <c r="I129" i="71"/>
  <c r="J129" i="71" s="1"/>
  <c r="Y129" i="71" s="1"/>
  <c r="L130" i="71"/>
  <c r="M130" i="71" s="1"/>
  <c r="Y130" i="71" s="1"/>
  <c r="I128" i="71"/>
  <c r="J128" i="71" s="1"/>
  <c r="Y128" i="71" s="1"/>
  <c r="I126" i="71"/>
  <c r="J126" i="71" s="1"/>
  <c r="AH124" i="71"/>
  <c r="AH112" i="71"/>
  <c r="AH123" i="71"/>
  <c r="O124" i="71"/>
  <c r="P124" i="71" s="1"/>
  <c r="AC124" i="71" s="1"/>
  <c r="O123" i="71"/>
  <c r="P123" i="71" s="1"/>
  <c r="AC123" i="71" s="1"/>
  <c r="M124" i="71"/>
  <c r="Y124" i="71" s="1"/>
  <c r="M123" i="71"/>
  <c r="Y123" i="71" s="1"/>
  <c r="I121" i="71"/>
  <c r="J121" i="71" s="1"/>
  <c r="I120" i="71"/>
  <c r="J120" i="71" s="1"/>
  <c r="AG114" i="71"/>
  <c r="L118" i="71"/>
  <c r="M118" i="71" s="1"/>
  <c r="S118" i="71" s="1"/>
  <c r="T118" i="71" s="1"/>
  <c r="L117" i="71"/>
  <c r="K117" i="71"/>
  <c r="I116" i="71"/>
  <c r="J116" i="71" s="1"/>
  <c r="I115" i="71"/>
  <c r="J115" i="71" s="1"/>
  <c r="I114" i="71"/>
  <c r="J114" i="71" s="1"/>
  <c r="O112" i="71"/>
  <c r="P112" i="71" s="1"/>
  <c r="AC111" i="71" s="1"/>
  <c r="M112" i="71"/>
  <c r="Y111" i="71" s="1"/>
  <c r="I110" i="71"/>
  <c r="J110" i="71" s="1"/>
  <c r="I109" i="71"/>
  <c r="J109" i="71" s="1"/>
  <c r="S109" i="71" s="1"/>
  <c r="T109" i="71" s="1"/>
  <c r="AG103" i="71"/>
  <c r="L107" i="71"/>
  <c r="M107" i="71" s="1"/>
  <c r="Y107" i="71" s="1"/>
  <c r="L106" i="71"/>
  <c r="K106" i="71"/>
  <c r="I105" i="71"/>
  <c r="J105" i="71" s="1"/>
  <c r="I104" i="71"/>
  <c r="J104" i="71" s="1"/>
  <c r="W104" i="71" s="1"/>
  <c r="I103" i="71"/>
  <c r="J103" i="71" s="1"/>
  <c r="W103" i="71" s="1"/>
  <c r="I101" i="71"/>
  <c r="J101" i="71" s="1"/>
  <c r="Y101" i="71" s="1"/>
  <c r="I100" i="71"/>
  <c r="J100" i="71" s="1"/>
  <c r="AA100" i="71" s="1"/>
  <c r="AH98" i="71"/>
  <c r="M98" i="71"/>
  <c r="Y98" i="71" s="1"/>
  <c r="O98" i="71"/>
  <c r="P98" i="71" s="1"/>
  <c r="AC98" i="71" s="1"/>
  <c r="I96" i="71"/>
  <c r="J96" i="71" s="1"/>
  <c r="I95" i="71"/>
  <c r="J95" i="71" s="1"/>
  <c r="S95" i="71" s="1"/>
  <c r="T95" i="71" s="1"/>
  <c r="AG89" i="71"/>
  <c r="L93" i="71"/>
  <c r="L92" i="71"/>
  <c r="K92" i="71"/>
  <c r="I91" i="71"/>
  <c r="J91" i="71" s="1"/>
  <c r="Y91" i="71" s="1"/>
  <c r="I90" i="71"/>
  <c r="J90" i="71" s="1"/>
  <c r="Y90" i="71" s="1"/>
  <c r="I89" i="71"/>
  <c r="J89" i="71" s="1"/>
  <c r="AA89" i="71" s="1"/>
  <c r="L87" i="71"/>
  <c r="O87" i="71" s="1"/>
  <c r="P87" i="71" s="1"/>
  <c r="AC87" i="71" s="1"/>
  <c r="L86" i="71"/>
  <c r="K86" i="71"/>
  <c r="I85" i="71"/>
  <c r="J85" i="71" s="1"/>
  <c r="S85" i="71" s="1"/>
  <c r="Y85" i="71" s="1"/>
  <c r="AG83" i="71"/>
  <c r="I84" i="71"/>
  <c r="J84" i="71" s="1"/>
  <c r="I83" i="71"/>
  <c r="J83" i="71" s="1"/>
  <c r="AA83" i="71" s="1"/>
  <c r="AH80" i="71"/>
  <c r="AH65" i="71"/>
  <c r="O80" i="71"/>
  <c r="P80" i="71" s="1"/>
  <c r="AC80" i="71" s="1"/>
  <c r="M80" i="71"/>
  <c r="S80" i="71" s="1"/>
  <c r="T80" i="71" s="1"/>
  <c r="I79" i="71"/>
  <c r="J79" i="71" s="1"/>
  <c r="Y79" i="71" s="1"/>
  <c r="I78" i="71"/>
  <c r="J78" i="71" s="1"/>
  <c r="S78" i="71" s="1"/>
  <c r="T78" i="71" s="1"/>
  <c r="I75" i="71"/>
  <c r="J75" i="71" s="1"/>
  <c r="I74" i="71"/>
  <c r="J74" i="71" s="1"/>
  <c r="I71" i="71"/>
  <c r="J71" i="71" s="1"/>
  <c r="I70" i="71"/>
  <c r="J70" i="71" s="1"/>
  <c r="I67" i="71"/>
  <c r="J67" i="71" s="1"/>
  <c r="W67" i="71" s="1"/>
  <c r="O64" i="71"/>
  <c r="P64" i="71" s="1"/>
  <c r="AC64" i="71" s="1"/>
  <c r="O65" i="71"/>
  <c r="P65" i="71" s="1"/>
  <c r="AC65" i="71" s="1"/>
  <c r="O66" i="71"/>
  <c r="P66" i="71" s="1"/>
  <c r="AC66" i="71" s="1"/>
  <c r="M65" i="71"/>
  <c r="Q65" i="71" s="1"/>
  <c r="M66" i="71"/>
  <c r="Q66" i="71" s="1"/>
  <c r="M64" i="71"/>
  <c r="Q64" i="71" s="1"/>
  <c r="R64" i="71" s="1"/>
  <c r="I63" i="71"/>
  <c r="J63" i="71" s="1"/>
  <c r="Q63" i="71" s="1"/>
  <c r="Y63" i="71" s="1"/>
  <c r="AG50" i="71"/>
  <c r="L55" i="71"/>
  <c r="O55" i="71" s="1"/>
  <c r="P55" i="71" s="1"/>
  <c r="AC55" i="71" s="1"/>
  <c r="L54" i="71"/>
  <c r="K54" i="71"/>
  <c r="I53" i="71"/>
  <c r="J53" i="71" s="1"/>
  <c r="S53" i="71" s="1"/>
  <c r="I51" i="71"/>
  <c r="J51" i="71" s="1"/>
  <c r="Y51" i="71" s="1"/>
  <c r="I50" i="71"/>
  <c r="J50" i="71" s="1"/>
  <c r="AA50" i="71" s="1"/>
  <c r="AH49" i="71"/>
  <c r="AH48" i="71"/>
  <c r="O49" i="71"/>
  <c r="P49" i="71" s="1"/>
  <c r="AC49" i="71" s="1"/>
  <c r="O48" i="71"/>
  <c r="P48" i="71" s="1"/>
  <c r="AC48" i="71" s="1"/>
  <c r="M49" i="71"/>
  <c r="S49" i="71" s="1"/>
  <c r="M48" i="71"/>
  <c r="S48" i="71" s="1"/>
  <c r="I47" i="71"/>
  <c r="J47" i="71" s="1"/>
  <c r="S47" i="71" s="1"/>
  <c r="J46" i="71"/>
  <c r="S46" i="71" s="1"/>
  <c r="AH44" i="71"/>
  <c r="AH34" i="71" l="1"/>
  <c r="S98" i="71"/>
  <c r="T98" i="71" s="1"/>
  <c r="M54" i="71"/>
  <c r="S54" i="71" s="1"/>
  <c r="T54" i="71" s="1"/>
  <c r="M87" i="71"/>
  <c r="S87" i="71" s="1"/>
  <c r="Y87" i="71" s="1"/>
  <c r="AA134" i="71"/>
  <c r="AA125" i="71" s="1"/>
  <c r="Y80" i="71"/>
  <c r="AA109" i="71"/>
  <c r="S79" i="71"/>
  <c r="T79" i="71" s="1"/>
  <c r="W89" i="71"/>
  <c r="X89" i="71" s="1"/>
  <c r="W90" i="71"/>
  <c r="X90" i="71" s="1"/>
  <c r="AA95" i="71"/>
  <c r="S112" i="71"/>
  <c r="T112" i="71" s="1"/>
  <c r="R66" i="71"/>
  <c r="Y66" i="71"/>
  <c r="X67" i="71"/>
  <c r="Q71" i="71"/>
  <c r="R71" i="71" s="1"/>
  <c r="Y71" i="71"/>
  <c r="Y96" i="71"/>
  <c r="S96" i="71"/>
  <c r="T96" i="71" s="1"/>
  <c r="X104" i="71"/>
  <c r="Y104" i="71"/>
  <c r="AA114" i="71"/>
  <c r="W114" i="71"/>
  <c r="X114" i="71" s="1"/>
  <c r="AA46" i="71"/>
  <c r="T46" i="71"/>
  <c r="Y47" i="71"/>
  <c r="T47" i="71"/>
  <c r="T49" i="71"/>
  <c r="Y49" i="71"/>
  <c r="Y53" i="71"/>
  <c r="T53" i="71"/>
  <c r="R65" i="71"/>
  <c r="Y65" i="71"/>
  <c r="AA70" i="71"/>
  <c r="Q70" i="71"/>
  <c r="R70" i="71" s="1"/>
  <c r="AA74" i="71"/>
  <c r="Q74" i="71"/>
  <c r="R74" i="71" s="1"/>
  <c r="Y48" i="71"/>
  <c r="T48" i="71"/>
  <c r="Y75" i="71"/>
  <c r="Q75" i="71"/>
  <c r="R75" i="71" s="1"/>
  <c r="W51" i="71"/>
  <c r="X51" i="71" s="1"/>
  <c r="R63" i="71"/>
  <c r="AA78" i="71"/>
  <c r="W50" i="71"/>
  <c r="X50" i="71" s="1"/>
  <c r="O54" i="71"/>
  <c r="P54" i="71" s="1"/>
  <c r="AC54" i="71" s="1"/>
  <c r="M55" i="71"/>
  <c r="S55" i="71" s="1"/>
  <c r="Y64" i="71"/>
  <c r="W83" i="71"/>
  <c r="X83" i="71" s="1"/>
  <c r="Y84" i="71"/>
  <c r="W84" i="71"/>
  <c r="X84" i="71" s="1"/>
  <c r="T85" i="71"/>
  <c r="S91" i="71"/>
  <c r="T91" i="71" s="1"/>
  <c r="Y105" i="71"/>
  <c r="S105" i="71"/>
  <c r="T105" i="71" s="1"/>
  <c r="Y115" i="71"/>
  <c r="W115" i="71"/>
  <c r="X115" i="71" s="1"/>
  <c r="AA120" i="71"/>
  <c r="S120" i="71"/>
  <c r="T120" i="71" s="1"/>
  <c r="R135" i="71"/>
  <c r="Y135" i="71"/>
  <c r="M92" i="71"/>
  <c r="O92" i="71"/>
  <c r="P92" i="71" s="1"/>
  <c r="AC93" i="71" s="1"/>
  <c r="M93" i="71"/>
  <c r="O93" i="71"/>
  <c r="P93" i="71" s="1"/>
  <c r="AC94" i="71" s="1"/>
  <c r="AA103" i="71"/>
  <c r="X103" i="71"/>
  <c r="Y110" i="71"/>
  <c r="S110" i="71"/>
  <c r="T110" i="71" s="1"/>
  <c r="Y116" i="71"/>
  <c r="S116" i="71"/>
  <c r="T116" i="71" s="1"/>
  <c r="Y121" i="71"/>
  <c r="S121" i="71"/>
  <c r="T121" i="71" s="1"/>
  <c r="Y132" i="71"/>
  <c r="R132" i="71"/>
  <c r="Y137" i="71"/>
  <c r="T137" i="71"/>
  <c r="T125" i="71" s="1"/>
  <c r="M86" i="71"/>
  <c r="S86" i="71" s="1"/>
  <c r="O86" i="71"/>
  <c r="P86" i="71" s="1"/>
  <c r="AC86" i="71" s="1"/>
  <c r="M106" i="71"/>
  <c r="O106" i="71"/>
  <c r="P106" i="71" s="1"/>
  <c r="AC106" i="71" s="1"/>
  <c r="S107" i="71"/>
  <c r="T107" i="71" s="1"/>
  <c r="O118" i="71"/>
  <c r="P118" i="71" s="1"/>
  <c r="AC118" i="71" s="1"/>
  <c r="Y118" i="71"/>
  <c r="S123" i="71"/>
  <c r="T123" i="71" s="1"/>
  <c r="Y131" i="71"/>
  <c r="Q133" i="71"/>
  <c r="R133" i="71" s="1"/>
  <c r="M117" i="71"/>
  <c r="O117" i="71"/>
  <c r="P117" i="71" s="1"/>
  <c r="AC117" i="71" s="1"/>
  <c r="S124" i="71"/>
  <c r="T124" i="71" s="1"/>
  <c r="Y126" i="71"/>
  <c r="Q126" i="71"/>
  <c r="Q130" i="71"/>
  <c r="R130" i="71" s="1"/>
  <c r="Q129" i="71"/>
  <c r="R129" i="71" s="1"/>
  <c r="W128" i="71"/>
  <c r="O130" i="71"/>
  <c r="P130" i="71" s="1"/>
  <c r="AC130" i="71" s="1"/>
  <c r="AC125" i="71" s="1"/>
  <c r="O107" i="71"/>
  <c r="P107" i="71" s="1"/>
  <c r="AC107" i="71" s="1"/>
  <c r="Q101" i="71"/>
  <c r="R101" i="71" s="1"/>
  <c r="Q100" i="71"/>
  <c r="R100" i="71" s="1"/>
  <c r="Y54" i="71" l="1"/>
  <c r="T87" i="71"/>
  <c r="R126" i="71"/>
  <c r="R125" i="71" s="1"/>
  <c r="Q125" i="71"/>
  <c r="X128" i="71"/>
  <c r="X125" i="71" s="1"/>
  <c r="W125" i="71"/>
  <c r="Y125" i="71"/>
  <c r="Y93" i="71"/>
  <c r="S93" i="71"/>
  <c r="T93" i="71" s="1"/>
  <c r="S92" i="71"/>
  <c r="T92" i="71" s="1"/>
  <c r="Y92" i="71"/>
  <c r="Y55" i="71"/>
  <c r="T55" i="71"/>
  <c r="Y117" i="71"/>
  <c r="S117" i="71"/>
  <c r="T117" i="71" s="1"/>
  <c r="S106" i="71"/>
  <c r="T106" i="71" s="1"/>
  <c r="Y106" i="71"/>
  <c r="T86" i="71"/>
  <c r="Y86" i="71"/>
  <c r="T34" i="71" l="1"/>
  <c r="T967" i="71" s="1"/>
  <c r="S34" i="71"/>
  <c r="S967" i="71" s="1"/>
  <c r="O44" i="71"/>
  <c r="M44" i="71"/>
  <c r="Y44" i="71" s="1"/>
  <c r="I43" i="71"/>
  <c r="J43" i="71" s="1"/>
  <c r="I42" i="71"/>
  <c r="J42" i="71" s="1"/>
  <c r="Q42" i="71" s="1"/>
  <c r="AG38" i="71"/>
  <c r="I37" i="71"/>
  <c r="J37" i="71" s="1"/>
  <c r="I36" i="71"/>
  <c r="J36" i="71" s="1"/>
  <c r="L40" i="71"/>
  <c r="M40" i="71" s="1"/>
  <c r="Q40" i="71" s="1"/>
  <c r="R40" i="71" s="1"/>
  <c r="G39" i="71"/>
  <c r="I39" i="71" s="1"/>
  <c r="J39" i="71" s="1"/>
  <c r="Q39" i="71" s="1"/>
  <c r="R39" i="71" s="1"/>
  <c r="I38" i="71"/>
  <c r="J38" i="71" s="1"/>
  <c r="W38" i="71" s="1"/>
  <c r="X38" i="71" s="1"/>
  <c r="I35" i="71"/>
  <c r="J35" i="71" s="1"/>
  <c r="AA35" i="71" s="1"/>
  <c r="AG34" i="71" l="1"/>
  <c r="AG967" i="71" s="1"/>
  <c r="P44" i="71"/>
  <c r="AC44" i="71" s="1"/>
  <c r="Y43" i="71"/>
  <c r="Q43" i="71"/>
  <c r="R43" i="71" s="1"/>
  <c r="AA42" i="71"/>
  <c r="R42" i="71"/>
  <c r="Y40" i="71"/>
  <c r="Y39" i="71"/>
  <c r="Q44" i="71"/>
  <c r="R44" i="71" s="1"/>
  <c r="AA37" i="71"/>
  <c r="W37" i="71"/>
  <c r="Y38" i="71"/>
  <c r="Y36" i="71"/>
  <c r="Q36" i="71"/>
  <c r="R36" i="71" s="1"/>
  <c r="O40" i="71"/>
  <c r="P40" i="71" s="1"/>
  <c r="AC40" i="71" s="1"/>
  <c r="Q35" i="71"/>
  <c r="I33" i="71"/>
  <c r="F33" i="71"/>
  <c r="O31" i="71"/>
  <c r="P31" i="71" s="1"/>
  <c r="AD31" i="71" s="1"/>
  <c r="M31" i="71"/>
  <c r="Z31" i="71" s="1"/>
  <c r="I30" i="71"/>
  <c r="J30" i="71" s="1"/>
  <c r="Z30" i="71" s="1"/>
  <c r="AH27" i="71"/>
  <c r="AH24" i="71" s="1"/>
  <c r="O28" i="71"/>
  <c r="P28" i="71" s="1"/>
  <c r="AD28" i="71" s="1"/>
  <c r="O27" i="71"/>
  <c r="P27" i="71" s="1"/>
  <c r="AD27" i="71" s="1"/>
  <c r="M28" i="71"/>
  <c r="Z28" i="71" s="1"/>
  <c r="M27" i="71"/>
  <c r="Z27" i="71" s="1"/>
  <c r="I26" i="71"/>
  <c r="J26" i="71" s="1"/>
  <c r="Z26" i="71" s="1"/>
  <c r="AH18" i="71"/>
  <c r="AH11" i="71"/>
  <c r="AH10" i="71"/>
  <c r="O23" i="71"/>
  <c r="P23" i="71" s="1"/>
  <c r="AD23" i="71" s="1"/>
  <c r="M23" i="71"/>
  <c r="Z23" i="71" s="1"/>
  <c r="I21" i="71"/>
  <c r="J21" i="71" s="1"/>
  <c r="O19" i="71"/>
  <c r="P19" i="71" s="1"/>
  <c r="AD19" i="71" s="1"/>
  <c r="O18" i="71"/>
  <c r="P18" i="71" s="1"/>
  <c r="AD18" i="71" s="1"/>
  <c r="M19" i="71"/>
  <c r="Q19" i="71" s="1"/>
  <c r="R19" i="71" s="1"/>
  <c r="M18" i="71"/>
  <c r="Z18" i="71" s="1"/>
  <c r="I16" i="71"/>
  <c r="J16" i="71" s="1"/>
  <c r="O14" i="71"/>
  <c r="P14" i="71" s="1"/>
  <c r="AD14" i="71" s="1"/>
  <c r="O13" i="71"/>
  <c r="P13" i="71" s="1"/>
  <c r="AD13" i="71" s="1"/>
  <c r="O12" i="71"/>
  <c r="P12" i="71" s="1"/>
  <c r="AD12" i="71" s="1"/>
  <c r="O11" i="71"/>
  <c r="P11" i="71" s="1"/>
  <c r="AD11" i="71" s="1"/>
  <c r="M14" i="71"/>
  <c r="Z14" i="71" s="1"/>
  <c r="M13" i="71"/>
  <c r="Q13" i="71" s="1"/>
  <c r="R13" i="71" s="1"/>
  <c r="M12" i="71"/>
  <c r="Z12" i="71" s="1"/>
  <c r="M11" i="71"/>
  <c r="Q11" i="71" s="1"/>
  <c r="R11" i="71" s="1"/>
  <c r="O10" i="71"/>
  <c r="P10" i="71" s="1"/>
  <c r="AD10" i="71" s="1"/>
  <c r="AD6" i="71" s="1"/>
  <c r="M10" i="71"/>
  <c r="Q10" i="71" s="1"/>
  <c r="R10" i="71" s="1"/>
  <c r="I8" i="71"/>
  <c r="J8" i="71" s="1"/>
  <c r="Q8" i="71" s="1"/>
  <c r="D23" i="68"/>
  <c r="H23" i="68" l="1"/>
  <c r="G23" i="68"/>
  <c r="F23" i="68"/>
  <c r="E23" i="68"/>
  <c r="I23" i="68"/>
  <c r="Z21" i="71"/>
  <c r="Q21" i="71"/>
  <c r="R21" i="71" s="1"/>
  <c r="AC34" i="71"/>
  <c r="AC967" i="71" s="1"/>
  <c r="Y34" i="71"/>
  <c r="Y967" i="71" s="1"/>
  <c r="AA34" i="71"/>
  <c r="AA967" i="71" s="1"/>
  <c r="AA973" i="71" s="1"/>
  <c r="AD24" i="71"/>
  <c r="AD967" i="71" s="1"/>
  <c r="AH6" i="71"/>
  <c r="AH967" i="71" s="1"/>
  <c r="R8" i="71"/>
  <c r="X37" i="71"/>
  <c r="X34" i="71" s="1"/>
  <c r="X967" i="71" s="1"/>
  <c r="W34" i="71"/>
  <c r="W967" i="71" s="1"/>
  <c r="R35" i="71"/>
  <c r="R34" i="71" s="1"/>
  <c r="Q34" i="71"/>
  <c r="Q27" i="71"/>
  <c r="R27" i="71" s="1"/>
  <c r="J33" i="71"/>
  <c r="Z33" i="71" s="1"/>
  <c r="Z24" i="71" s="1"/>
  <c r="Q12" i="71"/>
  <c r="R12" i="71" s="1"/>
  <c r="Q14" i="71"/>
  <c r="R14" i="71" s="1"/>
  <c r="Q18" i="71"/>
  <c r="R18" i="71" s="1"/>
  <c r="Q23" i="71"/>
  <c r="R23" i="71" s="1"/>
  <c r="Z10" i="71"/>
  <c r="Z13" i="71"/>
  <c r="Z11" i="71"/>
  <c r="Z19" i="71"/>
  <c r="Q26" i="71"/>
  <c r="Q28" i="71"/>
  <c r="R28" i="71" s="1"/>
  <c r="Q31" i="71"/>
  <c r="R31" i="71" s="1"/>
  <c r="Q30" i="71"/>
  <c r="R30" i="71" s="1"/>
  <c r="Z16" i="71"/>
  <c r="Q16" i="71"/>
  <c r="R16" i="71" s="1"/>
  <c r="Z8" i="71"/>
  <c r="H69" i="68"/>
  <c r="J69" i="68" s="1"/>
  <c r="J34" i="70" s="1"/>
  <c r="J66" i="68"/>
  <c r="H67" i="68"/>
  <c r="G67" i="68"/>
  <c r="F67" i="68"/>
  <c r="Y973" i="71" l="1"/>
  <c r="J23" i="68"/>
  <c r="J20" i="70" s="1"/>
  <c r="Y969" i="71"/>
  <c r="Q6" i="71"/>
  <c r="Z6" i="71"/>
  <c r="Z967" i="71" s="1"/>
  <c r="R6" i="71"/>
  <c r="Q33" i="71"/>
  <c r="R33" i="71" s="1"/>
  <c r="R26" i="71"/>
  <c r="J67" i="68"/>
  <c r="J33" i="70" s="1"/>
  <c r="J68" i="68"/>
  <c r="J58" i="68"/>
  <c r="AA971" i="71" l="1"/>
  <c r="Z973" i="71"/>
  <c r="Y970" i="71"/>
  <c r="R24" i="71"/>
  <c r="R967" i="71" s="1"/>
  <c r="Q24" i="71"/>
  <c r="Q967" i="71" s="1"/>
  <c r="Q971" i="71" s="1"/>
  <c r="J59" i="68" l="1"/>
  <c r="J60" i="68"/>
  <c r="J49" i="68" l="1"/>
  <c r="J50" i="68"/>
  <c r="J55" i="68" l="1"/>
  <c r="H65" i="68"/>
  <c r="J48" i="68"/>
  <c r="F29" i="68"/>
  <c r="E29" i="68"/>
  <c r="I19" i="68"/>
  <c r="D28" i="68"/>
  <c r="I35" i="68" l="1"/>
  <c r="I38" i="68" s="1"/>
  <c r="J38" i="68" s="1"/>
  <c r="J26" i="70" s="1"/>
  <c r="I39" i="68"/>
  <c r="I37" i="68"/>
  <c r="J37" i="68" s="1"/>
  <c r="J25" i="70" s="1"/>
  <c r="H28" i="68"/>
  <c r="F28" i="68"/>
  <c r="G28" i="68"/>
  <c r="E28" i="68"/>
  <c r="J25" i="68"/>
  <c r="H34" i="68"/>
  <c r="H32" i="68"/>
  <c r="H33" i="68"/>
  <c r="H31" i="68"/>
  <c r="J29" i="68"/>
  <c r="E31" i="68"/>
  <c r="E33" i="68"/>
  <c r="G31" i="68"/>
  <c r="G33" i="68"/>
  <c r="J65" i="68"/>
  <c r="J32" i="70" s="1"/>
  <c r="J63" i="68"/>
  <c r="J31" i="70" s="1"/>
  <c r="J61" i="68"/>
  <c r="J64" i="68"/>
  <c r="J62" i="68"/>
  <c r="J30" i="68"/>
  <c r="E32" i="68"/>
  <c r="E34" i="68"/>
  <c r="G32" i="68"/>
  <c r="G34" i="68"/>
  <c r="J54" i="68"/>
  <c r="J19" i="68"/>
  <c r="J35" i="68" l="1"/>
  <c r="I36" i="68"/>
  <c r="J36" i="68" s="1"/>
  <c r="J24" i="70" s="1"/>
  <c r="I41" i="68"/>
  <c r="J41" i="68" s="1"/>
  <c r="J28" i="70" s="1"/>
  <c r="I40" i="68"/>
  <c r="J40" i="68" s="1"/>
  <c r="J27" i="70" s="1"/>
  <c r="J39" i="68"/>
  <c r="J26" i="68"/>
  <c r="J28" i="68"/>
  <c r="J22" i="70" s="1"/>
  <c r="F34" i="68"/>
  <c r="J34" i="68" s="1"/>
  <c r="J21" i="70" s="1"/>
  <c r="F32" i="68"/>
  <c r="J32" i="68" s="1"/>
  <c r="J19" i="70" s="1"/>
  <c r="F33" i="68"/>
  <c r="J33" i="68" s="1"/>
  <c r="J23" i="70" s="1"/>
  <c r="F31" i="68"/>
  <c r="J31" i="68" s="1"/>
  <c r="J21" i="68" l="1"/>
  <c r="J18" i="70" s="1"/>
  <c r="AH76" i="56" l="1"/>
  <c r="AF88" i="56" l="1"/>
  <c r="AF87" i="56"/>
  <c r="AF86" i="56"/>
  <c r="AC84" i="56"/>
  <c r="AC88" i="56" s="1"/>
  <c r="AB84" i="56"/>
  <c r="AB88" i="56" s="1"/>
  <c r="AA84" i="56"/>
  <c r="AA88" i="56" s="1"/>
  <c r="Z84" i="56"/>
  <c r="Z88" i="56" s="1"/>
  <c r="Y84" i="56"/>
  <c r="Y88" i="56" s="1"/>
  <c r="T84" i="56"/>
  <c r="T88" i="56" s="1"/>
  <c r="S84" i="56"/>
  <c r="S88" i="56" s="1"/>
  <c r="Q84" i="56"/>
  <c r="Q88" i="56" s="1"/>
  <c r="P84" i="56"/>
  <c r="V84" i="56" s="1"/>
  <c r="V88" i="56" s="1"/>
  <c r="O84" i="56"/>
  <c r="O88" i="56" s="1"/>
  <c r="N84" i="56"/>
  <c r="N88" i="56" s="1"/>
  <c r="M84" i="56"/>
  <c r="M88" i="56" s="1"/>
  <c r="K84" i="56"/>
  <c r="K88" i="56" s="1"/>
  <c r="J84" i="56"/>
  <c r="J88" i="56" s="1"/>
  <c r="I84" i="56"/>
  <c r="I88" i="56" s="1"/>
  <c r="H84" i="56"/>
  <c r="H88" i="56" s="1"/>
  <c r="G84" i="56"/>
  <c r="G88" i="56" s="1"/>
  <c r="F84" i="56"/>
  <c r="E88" i="56" s="1"/>
  <c r="F83" i="56"/>
  <c r="E85" i="56" s="1"/>
  <c r="E83" i="56"/>
  <c r="AF82" i="56"/>
  <c r="AC82" i="56"/>
  <c r="AC86" i="56" s="1"/>
  <c r="AB82" i="56"/>
  <c r="AB83" i="56" s="1"/>
  <c r="AB87" i="56" s="1"/>
  <c r="AA82" i="56"/>
  <c r="AA86" i="56" s="1"/>
  <c r="Z82" i="56"/>
  <c r="Z83" i="56" s="1"/>
  <c r="Z87" i="56" s="1"/>
  <c r="Y82" i="56"/>
  <c r="Y86" i="56" s="1"/>
  <c r="T82" i="56"/>
  <c r="T83" i="56" s="1"/>
  <c r="T87" i="56" s="1"/>
  <c r="S82" i="56"/>
  <c r="S86" i="56" s="1"/>
  <c r="Q82" i="56"/>
  <c r="Q86" i="56" s="1"/>
  <c r="P82" i="56"/>
  <c r="P83" i="56" s="1"/>
  <c r="P87" i="56" s="1"/>
  <c r="O82" i="56"/>
  <c r="O86" i="56" s="1"/>
  <c r="N82" i="56"/>
  <c r="N83" i="56" s="1"/>
  <c r="N87" i="56" s="1"/>
  <c r="M82" i="56"/>
  <c r="M86" i="56" s="1"/>
  <c r="K82" i="56"/>
  <c r="K86" i="56" s="1"/>
  <c r="J82" i="56"/>
  <c r="J83" i="56" s="1"/>
  <c r="J87" i="56" s="1"/>
  <c r="I82" i="56"/>
  <c r="I86" i="56" s="1"/>
  <c r="H82" i="56"/>
  <c r="H83" i="56" s="1"/>
  <c r="H87" i="56" s="1"/>
  <c r="G82" i="56"/>
  <c r="G86" i="56" s="1"/>
  <c r="F81" i="56"/>
  <c r="AF81" i="56" s="1"/>
  <c r="E81" i="56"/>
  <c r="AF80" i="56"/>
  <c r="AC80" i="56"/>
  <c r="AC81" i="56" s="1"/>
  <c r="AC85" i="56" s="1"/>
  <c r="AB80" i="56"/>
  <c r="AB81" i="56" s="1"/>
  <c r="AB85" i="56" s="1"/>
  <c r="AA80" i="56"/>
  <c r="AA81" i="56" s="1"/>
  <c r="AA85" i="56" s="1"/>
  <c r="Z80" i="56"/>
  <c r="Z81" i="56" s="1"/>
  <c r="Z85" i="56" s="1"/>
  <c r="Y80" i="56"/>
  <c r="Y81" i="56" s="1"/>
  <c r="T80" i="56"/>
  <c r="T81" i="56" s="1"/>
  <c r="T85" i="56" s="1"/>
  <c r="S80" i="56"/>
  <c r="S81" i="56" s="1"/>
  <c r="S85" i="56" s="1"/>
  <c r="Q80" i="56"/>
  <c r="Q81" i="56" s="1"/>
  <c r="Q85" i="56" s="1"/>
  <c r="P80" i="56"/>
  <c r="P81" i="56" s="1"/>
  <c r="P85" i="56" s="1"/>
  <c r="O80" i="56"/>
  <c r="O81" i="56" s="1"/>
  <c r="O85" i="56" s="1"/>
  <c r="N80" i="56"/>
  <c r="N81" i="56" s="1"/>
  <c r="N85" i="56" s="1"/>
  <c r="M80" i="56"/>
  <c r="M81" i="56" s="1"/>
  <c r="M85" i="56" s="1"/>
  <c r="K80" i="56"/>
  <c r="K81" i="56" s="1"/>
  <c r="K85" i="56" s="1"/>
  <c r="J80" i="56"/>
  <c r="J81" i="56" s="1"/>
  <c r="J85" i="56" s="1"/>
  <c r="I80" i="56"/>
  <c r="I81" i="56" s="1"/>
  <c r="I85" i="56" s="1"/>
  <c r="H80" i="56"/>
  <c r="H81" i="56" s="1"/>
  <c r="H85" i="56" s="1"/>
  <c r="G80" i="56"/>
  <c r="G81" i="56" s="1"/>
  <c r="F79" i="56"/>
  <c r="E79" i="56"/>
  <c r="F78" i="56"/>
  <c r="E78" i="56"/>
  <c r="AF77" i="56"/>
  <c r="F77" i="56"/>
  <c r="E77" i="56"/>
  <c r="AF76" i="56"/>
  <c r="AD76" i="56"/>
  <c r="AD79" i="56" s="1"/>
  <c r="X76" i="56"/>
  <c r="X77" i="56" s="1"/>
  <c r="R76" i="56"/>
  <c r="R79" i="56" s="1"/>
  <c r="L76" i="56"/>
  <c r="L77" i="56" s="1"/>
  <c r="F75" i="56"/>
  <c r="AF75" i="56" s="1"/>
  <c r="E75" i="56"/>
  <c r="AF74" i="56"/>
  <c r="AC74" i="56"/>
  <c r="AC75" i="56" s="1"/>
  <c r="AB74" i="56"/>
  <c r="AB75" i="56" s="1"/>
  <c r="AA74" i="56"/>
  <c r="AA75" i="56" s="1"/>
  <c r="Z74" i="56"/>
  <c r="Z75" i="56" s="1"/>
  <c r="Y74" i="56"/>
  <c r="Y75" i="56" s="1"/>
  <c r="T74" i="56"/>
  <c r="T75" i="56" s="1"/>
  <c r="S74" i="56"/>
  <c r="S75" i="56" s="1"/>
  <c r="Q74" i="56"/>
  <c r="Q75" i="56" s="1"/>
  <c r="P74" i="56"/>
  <c r="V74" i="56" s="1"/>
  <c r="V75" i="56" s="1"/>
  <c r="O74" i="56"/>
  <c r="O75" i="56" s="1"/>
  <c r="N74" i="56"/>
  <c r="N75" i="56" s="1"/>
  <c r="M74" i="56"/>
  <c r="M75" i="56" s="1"/>
  <c r="K74" i="56"/>
  <c r="K75" i="56" s="1"/>
  <c r="J74" i="56"/>
  <c r="J75" i="56" s="1"/>
  <c r="I74" i="56"/>
  <c r="I75" i="56" s="1"/>
  <c r="H74" i="56"/>
  <c r="H75" i="56" s="1"/>
  <c r="G74" i="56"/>
  <c r="G75" i="56" s="1"/>
  <c r="F73" i="56"/>
  <c r="AF73" i="56" s="1"/>
  <c r="E73" i="56"/>
  <c r="AF72" i="56"/>
  <c r="AC72" i="56"/>
  <c r="AC73" i="56" s="1"/>
  <c r="AB72" i="56"/>
  <c r="AB73" i="56" s="1"/>
  <c r="AA72" i="56"/>
  <c r="AA73" i="56" s="1"/>
  <c r="Z72" i="56"/>
  <c r="Z73" i="56" s="1"/>
  <c r="Y72" i="56"/>
  <c r="Y73" i="56" s="1"/>
  <c r="T72" i="56"/>
  <c r="T73" i="56" s="1"/>
  <c r="S72" i="56"/>
  <c r="S73" i="56" s="1"/>
  <c r="Q72" i="56"/>
  <c r="Q73" i="56" s="1"/>
  <c r="P72" i="56"/>
  <c r="V72" i="56" s="1"/>
  <c r="V73" i="56" s="1"/>
  <c r="O72" i="56"/>
  <c r="O73" i="56" s="1"/>
  <c r="N72" i="56"/>
  <c r="N73" i="56" s="1"/>
  <c r="M72" i="56"/>
  <c r="M73" i="56" s="1"/>
  <c r="K72" i="56"/>
  <c r="K73" i="56" s="1"/>
  <c r="J72" i="56"/>
  <c r="J73" i="56" s="1"/>
  <c r="I72" i="56"/>
  <c r="I73" i="56" s="1"/>
  <c r="H72" i="56"/>
  <c r="H73" i="56" s="1"/>
  <c r="G72" i="56"/>
  <c r="G73" i="56" s="1"/>
  <c r="F71" i="56"/>
  <c r="AF71" i="56" s="1"/>
  <c r="E71" i="56"/>
  <c r="AF70" i="56"/>
  <c r="AC70" i="56"/>
  <c r="AC71" i="56" s="1"/>
  <c r="AB70" i="56"/>
  <c r="AB71" i="56" s="1"/>
  <c r="AA70" i="56"/>
  <c r="AA71" i="56" s="1"/>
  <c r="Z70" i="56"/>
  <c r="Z71" i="56" s="1"/>
  <c r="Y70" i="56"/>
  <c r="Y71" i="56" s="1"/>
  <c r="T70" i="56"/>
  <c r="T71" i="56" s="1"/>
  <c r="S70" i="56"/>
  <c r="S71" i="56" s="1"/>
  <c r="Q70" i="56"/>
  <c r="Q71" i="56" s="1"/>
  <c r="P70" i="56"/>
  <c r="V70" i="56" s="1"/>
  <c r="V71" i="56" s="1"/>
  <c r="O70" i="56"/>
  <c r="O71" i="56" s="1"/>
  <c r="N70" i="56"/>
  <c r="N71" i="56" s="1"/>
  <c r="M70" i="56"/>
  <c r="M71" i="56" s="1"/>
  <c r="K70" i="56"/>
  <c r="K71" i="56" s="1"/>
  <c r="J70" i="56"/>
  <c r="J71" i="56" s="1"/>
  <c r="I70" i="56"/>
  <c r="I71" i="56" s="1"/>
  <c r="H70" i="56"/>
  <c r="H71" i="56" s="1"/>
  <c r="G70" i="56"/>
  <c r="G71" i="56" s="1"/>
  <c r="F69" i="56"/>
  <c r="AF69" i="56" s="1"/>
  <c r="E69" i="56"/>
  <c r="AF68" i="56"/>
  <c r="AC68" i="56"/>
  <c r="AC69" i="56" s="1"/>
  <c r="AB68" i="56"/>
  <c r="AB69" i="56" s="1"/>
  <c r="AA68" i="56"/>
  <c r="AA69" i="56" s="1"/>
  <c r="Z68" i="56"/>
  <c r="Z69" i="56" s="1"/>
  <c r="Y68" i="56"/>
  <c r="Y69" i="56" s="1"/>
  <c r="T68" i="56"/>
  <c r="S68" i="56"/>
  <c r="S69" i="56" s="1"/>
  <c r="Q68" i="56"/>
  <c r="Q69" i="56" s="1"/>
  <c r="P68" i="56"/>
  <c r="V68" i="56" s="1"/>
  <c r="V69" i="56" s="1"/>
  <c r="O68" i="56"/>
  <c r="O69" i="56" s="1"/>
  <c r="N68" i="56"/>
  <c r="N69" i="56" s="1"/>
  <c r="M68" i="56"/>
  <c r="M69" i="56" s="1"/>
  <c r="K68" i="56"/>
  <c r="K69" i="56" s="1"/>
  <c r="J68" i="56"/>
  <c r="J69" i="56" s="1"/>
  <c r="I68" i="56"/>
  <c r="I69" i="56" s="1"/>
  <c r="H68" i="56"/>
  <c r="G68" i="56"/>
  <c r="G69" i="56" s="1"/>
  <c r="F67" i="56"/>
  <c r="AB66" i="56"/>
  <c r="AA66" i="56"/>
  <c r="Z66" i="56"/>
  <c r="Y66" i="56"/>
  <c r="V66" i="56"/>
  <c r="U66" i="56"/>
  <c r="T66" i="56"/>
  <c r="S66" i="56"/>
  <c r="P66" i="56"/>
  <c r="O66" i="56"/>
  <c r="N66" i="56"/>
  <c r="M66" i="56"/>
  <c r="J66" i="56"/>
  <c r="I66" i="56"/>
  <c r="H66" i="56"/>
  <c r="G66" i="56"/>
  <c r="F66" i="56"/>
  <c r="AF66" i="56" s="1"/>
  <c r="E66" i="56"/>
  <c r="AF65" i="56"/>
  <c r="AB65" i="56"/>
  <c r="AA65" i="56"/>
  <c r="Z65" i="56"/>
  <c r="Y65" i="56"/>
  <c r="V65" i="56"/>
  <c r="U65" i="56"/>
  <c r="T65" i="56"/>
  <c r="S65" i="56"/>
  <c r="P65" i="56"/>
  <c r="O65" i="56"/>
  <c r="N65" i="56"/>
  <c r="M65" i="56"/>
  <c r="J65" i="56"/>
  <c r="I65" i="56"/>
  <c r="H65" i="56"/>
  <c r="G65" i="56"/>
  <c r="F65" i="56"/>
  <c r="E65" i="56"/>
  <c r="AF64" i="56"/>
  <c r="AC64" i="56"/>
  <c r="AC66" i="56" s="1"/>
  <c r="W64" i="56"/>
  <c r="W66" i="56" s="1"/>
  <c r="Q64" i="56"/>
  <c r="Q66" i="56" s="1"/>
  <c r="K64" i="56"/>
  <c r="K66" i="56" s="1"/>
  <c r="AF63" i="56"/>
  <c r="AB63" i="56"/>
  <c r="AA63" i="56"/>
  <c r="Z63" i="56"/>
  <c r="Y63" i="56"/>
  <c r="V63" i="56"/>
  <c r="U63" i="56"/>
  <c r="T63" i="56"/>
  <c r="S63" i="56"/>
  <c r="P63" i="56"/>
  <c r="O63" i="56"/>
  <c r="N63" i="56"/>
  <c r="M63" i="56"/>
  <c r="J63" i="56"/>
  <c r="I63" i="56"/>
  <c r="H63" i="56"/>
  <c r="G63" i="56"/>
  <c r="F63" i="56"/>
  <c r="E63" i="56"/>
  <c r="AB62" i="56"/>
  <c r="AA62" i="56"/>
  <c r="Z62" i="56"/>
  <c r="Y62" i="56"/>
  <c r="V62" i="56"/>
  <c r="U62" i="56"/>
  <c r="T62" i="56"/>
  <c r="S62" i="56"/>
  <c r="P62" i="56"/>
  <c r="O62" i="56"/>
  <c r="N62" i="56"/>
  <c r="M62" i="56"/>
  <c r="J62" i="56"/>
  <c r="I62" i="56"/>
  <c r="H62" i="56"/>
  <c r="G62" i="56"/>
  <c r="F62" i="56"/>
  <c r="AF62" i="56" s="1"/>
  <c r="E62" i="56"/>
  <c r="AF61" i="56"/>
  <c r="AB61" i="56"/>
  <c r="AA61" i="56"/>
  <c r="Z61" i="56"/>
  <c r="Y61" i="56"/>
  <c r="V61" i="56"/>
  <c r="U61" i="56"/>
  <c r="T61" i="56"/>
  <c r="S61" i="56"/>
  <c r="P61" i="56"/>
  <c r="O61" i="56"/>
  <c r="N61" i="56"/>
  <c r="M61" i="56"/>
  <c r="J61" i="56"/>
  <c r="I61" i="56"/>
  <c r="H61" i="56"/>
  <c r="G61" i="56"/>
  <c r="F61" i="56"/>
  <c r="E61" i="56"/>
  <c r="AB60" i="56"/>
  <c r="AA60" i="56"/>
  <c r="Z60" i="56"/>
  <c r="Y60" i="56"/>
  <c r="V60" i="56"/>
  <c r="U60" i="56"/>
  <c r="T60" i="56"/>
  <c r="S60" i="56"/>
  <c r="P60" i="56"/>
  <c r="O60" i="56"/>
  <c r="N60" i="56"/>
  <c r="M60" i="56"/>
  <c r="J60" i="56"/>
  <c r="I60" i="56"/>
  <c r="H60" i="56"/>
  <c r="G60" i="56"/>
  <c r="F60" i="56"/>
  <c r="AF60" i="56" s="1"/>
  <c r="E60" i="56"/>
  <c r="AF59" i="56"/>
  <c r="AB58" i="56"/>
  <c r="AA58" i="56"/>
  <c r="Z58" i="56"/>
  <c r="Y58" i="56"/>
  <c r="V58" i="56"/>
  <c r="U58" i="56"/>
  <c r="T58" i="56"/>
  <c r="S58" i="56"/>
  <c r="P58" i="56"/>
  <c r="O58" i="56"/>
  <c r="N58" i="56"/>
  <c r="M58" i="56"/>
  <c r="J58" i="56"/>
  <c r="I58" i="56"/>
  <c r="H58" i="56"/>
  <c r="G58" i="56"/>
  <c r="F58" i="56"/>
  <c r="AF58" i="56" s="1"/>
  <c r="E58" i="56"/>
  <c r="D57" i="56"/>
  <c r="AB57" i="56" s="1"/>
  <c r="AB56" i="56"/>
  <c r="AA56" i="56"/>
  <c r="Z56" i="56"/>
  <c r="Y56" i="56"/>
  <c r="V56" i="56"/>
  <c r="U56" i="56"/>
  <c r="T56" i="56"/>
  <c r="S56" i="56"/>
  <c r="P56" i="56"/>
  <c r="O56" i="56"/>
  <c r="N56" i="56"/>
  <c r="M56" i="56"/>
  <c r="J56" i="56"/>
  <c r="I56" i="56"/>
  <c r="H56" i="56"/>
  <c r="G56" i="56"/>
  <c r="F56" i="56"/>
  <c r="AF56" i="56" s="1"/>
  <c r="E56" i="56"/>
  <c r="AF55" i="56"/>
  <c r="AC55" i="56"/>
  <c r="AC58" i="56" s="1"/>
  <c r="Q55" i="56"/>
  <c r="W55" i="56" s="1"/>
  <c r="K55" i="56"/>
  <c r="K58" i="56" s="1"/>
  <c r="F54" i="56"/>
  <c r="AF53" i="56"/>
  <c r="AC53" i="56"/>
  <c r="AB53" i="56"/>
  <c r="AA53" i="56"/>
  <c r="Z53" i="56"/>
  <c r="Y53" i="56"/>
  <c r="AD53" i="56" s="1"/>
  <c r="W53" i="56"/>
  <c r="V53" i="56"/>
  <c r="U53" i="56"/>
  <c r="T53" i="56"/>
  <c r="S53" i="56"/>
  <c r="X53" i="56" s="1"/>
  <c r="Q53" i="56"/>
  <c r="P53" i="56"/>
  <c r="O53" i="56"/>
  <c r="N53" i="56"/>
  <c r="M53" i="56"/>
  <c r="R53" i="56" s="1"/>
  <c r="K53" i="56"/>
  <c r="J53" i="56"/>
  <c r="I53" i="56"/>
  <c r="H53" i="56"/>
  <c r="G53" i="56"/>
  <c r="L53" i="56" s="1"/>
  <c r="F53" i="56"/>
  <c r="E53" i="56"/>
  <c r="AD52" i="56"/>
  <c r="AC52" i="56"/>
  <c r="AB52" i="56"/>
  <c r="AA52" i="56"/>
  <c r="Z52" i="56"/>
  <c r="Y52" i="56"/>
  <c r="X52" i="56"/>
  <c r="W52" i="56"/>
  <c r="V52" i="56"/>
  <c r="U52" i="56"/>
  <c r="T52" i="56"/>
  <c r="S52" i="56"/>
  <c r="R52" i="56"/>
  <c r="Q52" i="56"/>
  <c r="P52" i="56"/>
  <c r="O52" i="56"/>
  <c r="N52" i="56"/>
  <c r="M52" i="56"/>
  <c r="L52" i="56"/>
  <c r="K52" i="56"/>
  <c r="J52" i="56"/>
  <c r="I52" i="56"/>
  <c r="H52" i="56"/>
  <c r="G52" i="56"/>
  <c r="F52" i="56"/>
  <c r="AF52" i="56" s="1"/>
  <c r="E52" i="56"/>
  <c r="AF51" i="56"/>
  <c r="AC51" i="56"/>
  <c r="AB51" i="56"/>
  <c r="AA51" i="56"/>
  <c r="Z51" i="56"/>
  <c r="Y51" i="56"/>
  <c r="AD51" i="56" s="1"/>
  <c r="W51" i="56"/>
  <c r="V51" i="56"/>
  <c r="U51" i="56"/>
  <c r="T51" i="56"/>
  <c r="S51" i="56"/>
  <c r="X51" i="56" s="1"/>
  <c r="Q51" i="56"/>
  <c r="P51" i="56"/>
  <c r="O51" i="56"/>
  <c r="N51" i="56"/>
  <c r="M51" i="56"/>
  <c r="R51" i="56" s="1"/>
  <c r="K51" i="56"/>
  <c r="J51" i="56"/>
  <c r="I51" i="56"/>
  <c r="H51" i="56"/>
  <c r="G51" i="56"/>
  <c r="L51" i="56" s="1"/>
  <c r="F51" i="56"/>
  <c r="E51" i="56"/>
  <c r="F50" i="56"/>
  <c r="AF50" i="56" s="1"/>
  <c r="E50" i="56"/>
  <c r="AF49" i="56"/>
  <c r="AC49" i="56"/>
  <c r="AB49" i="56"/>
  <c r="AA49" i="56"/>
  <c r="Z49" i="56"/>
  <c r="Y49" i="56"/>
  <c r="AD49" i="56" s="1"/>
  <c r="W49" i="56"/>
  <c r="V49" i="56"/>
  <c r="U49" i="56"/>
  <c r="T49" i="56"/>
  <c r="S49" i="56"/>
  <c r="X49" i="56" s="1"/>
  <c r="Q49" i="56"/>
  <c r="P49" i="56"/>
  <c r="O49" i="56"/>
  <c r="N49" i="56"/>
  <c r="M49" i="56"/>
  <c r="R49" i="56" s="1"/>
  <c r="K49" i="56"/>
  <c r="J49" i="56"/>
  <c r="I49" i="56"/>
  <c r="H49" i="56"/>
  <c r="G49" i="56"/>
  <c r="L49" i="56" s="1"/>
  <c r="F49" i="56"/>
  <c r="E49" i="56"/>
  <c r="AD48" i="56"/>
  <c r="AC48" i="56"/>
  <c r="AC50" i="56" s="1"/>
  <c r="AB48" i="56"/>
  <c r="AB50" i="56" s="1"/>
  <c r="AA48" i="56"/>
  <c r="AA50" i="56" s="1"/>
  <c r="Z48" i="56"/>
  <c r="Z50" i="56" s="1"/>
  <c r="Y48" i="56"/>
  <c r="Y50" i="56" s="1"/>
  <c r="AD50" i="56" s="1"/>
  <c r="X48" i="56"/>
  <c r="W48" i="56"/>
  <c r="W50" i="56" s="1"/>
  <c r="V48" i="56"/>
  <c r="V50" i="56" s="1"/>
  <c r="U48" i="56"/>
  <c r="U50" i="56" s="1"/>
  <c r="T48" i="56"/>
  <c r="T50" i="56" s="1"/>
  <c r="S48" i="56"/>
  <c r="S50" i="56" s="1"/>
  <c r="X50" i="56" s="1"/>
  <c r="R48" i="56"/>
  <c r="Q48" i="56"/>
  <c r="Q50" i="56" s="1"/>
  <c r="P48" i="56"/>
  <c r="P50" i="56" s="1"/>
  <c r="O48" i="56"/>
  <c r="O50" i="56" s="1"/>
  <c r="N48" i="56"/>
  <c r="N50" i="56" s="1"/>
  <c r="M48" i="56"/>
  <c r="M50" i="56" s="1"/>
  <c r="R50" i="56" s="1"/>
  <c r="L48" i="56"/>
  <c r="K48" i="56"/>
  <c r="K50" i="56" s="1"/>
  <c r="J48" i="56"/>
  <c r="J50" i="56" s="1"/>
  <c r="I48" i="56"/>
  <c r="I50" i="56" s="1"/>
  <c r="H48" i="56"/>
  <c r="H50" i="56" s="1"/>
  <c r="G48" i="56"/>
  <c r="G50" i="56" s="1"/>
  <c r="L50" i="56" s="1"/>
  <c r="F48" i="56"/>
  <c r="AF48" i="56" s="1"/>
  <c r="E48" i="56"/>
  <c r="AF47" i="56"/>
  <c r="AD47" i="56"/>
  <c r="X47" i="56"/>
  <c r="R47" i="56"/>
  <c r="L47" i="56"/>
  <c r="AD46" i="56"/>
  <c r="AC46" i="56"/>
  <c r="AB46" i="56"/>
  <c r="AA46" i="56"/>
  <c r="Z46" i="56"/>
  <c r="Y46" i="56"/>
  <c r="X46" i="56"/>
  <c r="W46" i="56"/>
  <c r="V46" i="56"/>
  <c r="U46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H46" i="56"/>
  <c r="G46" i="56"/>
  <c r="F46" i="56"/>
  <c r="AF46" i="56" s="1"/>
  <c r="E46" i="56"/>
  <c r="AF45" i="56"/>
  <c r="AC45" i="56"/>
  <c r="AB45" i="56"/>
  <c r="AA45" i="56"/>
  <c r="Z45" i="56"/>
  <c r="Y45" i="56"/>
  <c r="AD45" i="56" s="1"/>
  <c r="W45" i="56"/>
  <c r="V45" i="56"/>
  <c r="U45" i="56"/>
  <c r="T45" i="56"/>
  <c r="S45" i="56"/>
  <c r="X45" i="56" s="1"/>
  <c r="Q45" i="56"/>
  <c r="P45" i="56"/>
  <c r="O45" i="56"/>
  <c r="N45" i="56"/>
  <c r="M45" i="56"/>
  <c r="R45" i="56" s="1"/>
  <c r="K45" i="56"/>
  <c r="J45" i="56"/>
  <c r="I45" i="56"/>
  <c r="H45" i="56"/>
  <c r="G45" i="56"/>
  <c r="L45" i="56" s="1"/>
  <c r="F45" i="56"/>
  <c r="E45" i="56"/>
  <c r="AF44" i="56"/>
  <c r="AD44" i="56"/>
  <c r="AD39" i="56" s="1"/>
  <c r="X44" i="56"/>
  <c r="R44" i="56"/>
  <c r="R39" i="56" s="1"/>
  <c r="L44" i="56"/>
  <c r="Z43" i="56"/>
  <c r="V43" i="56"/>
  <c r="N43" i="56"/>
  <c r="J43" i="56"/>
  <c r="F43" i="56"/>
  <c r="E43" i="56"/>
  <c r="AF42" i="56"/>
  <c r="AC42" i="56"/>
  <c r="AA42" i="56"/>
  <c r="Y42" i="56"/>
  <c r="AD42" i="56" s="1"/>
  <c r="W42" i="56"/>
  <c r="U42" i="56"/>
  <c r="S42" i="56"/>
  <c r="X42" i="56" s="1"/>
  <c r="Q42" i="56"/>
  <c r="O42" i="56"/>
  <c r="M42" i="56"/>
  <c r="R42" i="56" s="1"/>
  <c r="K42" i="56"/>
  <c r="I42" i="56"/>
  <c r="G42" i="56"/>
  <c r="L42" i="56" s="1"/>
  <c r="F42" i="56"/>
  <c r="E42" i="56"/>
  <c r="F41" i="56"/>
  <c r="AF41" i="56" s="1"/>
  <c r="E41" i="56"/>
  <c r="AF40" i="56"/>
  <c r="AC40" i="56"/>
  <c r="AA40" i="56"/>
  <c r="Y40" i="56"/>
  <c r="AD40" i="56" s="1"/>
  <c r="W40" i="56"/>
  <c r="U40" i="56"/>
  <c r="S40" i="56"/>
  <c r="X40" i="56" s="1"/>
  <c r="Q40" i="56"/>
  <c r="O40" i="56"/>
  <c r="M40" i="56"/>
  <c r="R40" i="56" s="1"/>
  <c r="K40" i="56"/>
  <c r="I40" i="56"/>
  <c r="G40" i="56"/>
  <c r="L40" i="56" s="1"/>
  <c r="F40" i="56"/>
  <c r="E40" i="56"/>
  <c r="AF39" i="56"/>
  <c r="AC39" i="56"/>
  <c r="AC43" i="56" s="1"/>
  <c r="AB39" i="56"/>
  <c r="AA39" i="56"/>
  <c r="AA43" i="56" s="1"/>
  <c r="Z39" i="56"/>
  <c r="Y39" i="56"/>
  <c r="Y43" i="56" s="1"/>
  <c r="AD43" i="56" s="1"/>
  <c r="X39" i="56"/>
  <c r="W39" i="56"/>
  <c r="W43" i="56" s="1"/>
  <c r="V39" i="56"/>
  <c r="U39" i="56"/>
  <c r="U43" i="56" s="1"/>
  <c r="T39" i="56"/>
  <c r="S39" i="56"/>
  <c r="S43" i="56" s="1"/>
  <c r="X43" i="56" s="1"/>
  <c r="Q39" i="56"/>
  <c r="Q43" i="56" s="1"/>
  <c r="P39" i="56"/>
  <c r="O39" i="56"/>
  <c r="O43" i="56" s="1"/>
  <c r="N39" i="56"/>
  <c r="M39" i="56"/>
  <c r="M43" i="56" s="1"/>
  <c r="R43" i="56" s="1"/>
  <c r="L39" i="56"/>
  <c r="K39" i="56"/>
  <c r="K43" i="56" s="1"/>
  <c r="J39" i="56"/>
  <c r="I39" i="56"/>
  <c r="I43" i="56" s="1"/>
  <c r="H39" i="56"/>
  <c r="G39" i="56"/>
  <c r="G43" i="56" s="1"/>
  <c r="L43" i="56" s="1"/>
  <c r="AF38" i="56"/>
  <c r="F38" i="56"/>
  <c r="E38" i="56"/>
  <c r="E37" i="56"/>
  <c r="D37" i="56"/>
  <c r="AF36" i="56"/>
  <c r="F36" i="56"/>
  <c r="E36" i="56"/>
  <c r="F35" i="56"/>
  <c r="AF35" i="56" s="1"/>
  <c r="E35" i="56"/>
  <c r="AF34" i="56"/>
  <c r="AC34" i="56"/>
  <c r="AC38" i="56" s="1"/>
  <c r="AC41" i="56" s="1"/>
  <c r="AB34" i="56"/>
  <c r="AB38" i="56" s="1"/>
  <c r="AB41" i="56" s="1"/>
  <c r="AA34" i="56"/>
  <c r="AA36" i="56" s="1"/>
  <c r="Z34" i="56"/>
  <c r="Z38" i="56" s="1"/>
  <c r="Z41" i="56" s="1"/>
  <c r="Y34" i="56"/>
  <c r="Y38" i="56" s="1"/>
  <c r="T34" i="56"/>
  <c r="T38" i="56" s="1"/>
  <c r="T41" i="56" s="1"/>
  <c r="S34" i="56"/>
  <c r="S36" i="56" s="1"/>
  <c r="Q34" i="56"/>
  <c r="Q38" i="56" s="1"/>
  <c r="Q41" i="56" s="1"/>
  <c r="P34" i="56"/>
  <c r="P38" i="56" s="1"/>
  <c r="P41" i="56" s="1"/>
  <c r="O34" i="56"/>
  <c r="O36" i="56" s="1"/>
  <c r="O37" i="56" s="1"/>
  <c r="N34" i="56"/>
  <c r="N38" i="56" s="1"/>
  <c r="N41" i="56" s="1"/>
  <c r="M34" i="56"/>
  <c r="M38" i="56" s="1"/>
  <c r="K34" i="56"/>
  <c r="K36" i="56" s="1"/>
  <c r="K37" i="56" s="1"/>
  <c r="J34" i="56"/>
  <c r="J38" i="56" s="1"/>
  <c r="J41" i="56" s="1"/>
  <c r="I34" i="56"/>
  <c r="I38" i="56" s="1"/>
  <c r="I41" i="56" s="1"/>
  <c r="H34" i="56"/>
  <c r="H38" i="56" s="1"/>
  <c r="H41" i="56" s="1"/>
  <c r="G34" i="56"/>
  <c r="G36" i="56" s="1"/>
  <c r="F33" i="56"/>
  <c r="AF33" i="56" s="1"/>
  <c r="E33" i="56"/>
  <c r="D32" i="56"/>
  <c r="F31" i="56"/>
  <c r="AF31" i="56" s="1"/>
  <c r="E31" i="56"/>
  <c r="AF30" i="56"/>
  <c r="AC30" i="56"/>
  <c r="AB30" i="56"/>
  <c r="AA30" i="56"/>
  <c r="Z30" i="56"/>
  <c r="Y30" i="56"/>
  <c r="AD30" i="56" s="1"/>
  <c r="W30" i="56"/>
  <c r="V30" i="56"/>
  <c r="U30" i="56"/>
  <c r="T30" i="56"/>
  <c r="S30" i="56"/>
  <c r="X30" i="56" s="1"/>
  <c r="Q30" i="56"/>
  <c r="P30" i="56"/>
  <c r="O30" i="56"/>
  <c r="N30" i="56"/>
  <c r="M30" i="56"/>
  <c r="R30" i="56" s="1"/>
  <c r="F30" i="56"/>
  <c r="E30" i="56"/>
  <c r="AF29" i="56"/>
  <c r="AC29" i="56"/>
  <c r="AC33" i="56" s="1"/>
  <c r="AC35" i="56" s="1"/>
  <c r="AB29" i="56"/>
  <c r="AB33" i="56" s="1"/>
  <c r="AB35" i="56" s="1"/>
  <c r="AA29" i="56"/>
  <c r="AA33" i="56" s="1"/>
  <c r="AA35" i="56" s="1"/>
  <c r="Z29" i="56"/>
  <c r="Z33" i="56" s="1"/>
  <c r="Z35" i="56" s="1"/>
  <c r="Y29" i="56"/>
  <c r="Y33" i="56" s="1"/>
  <c r="T29" i="56"/>
  <c r="T33" i="56" s="1"/>
  <c r="T35" i="56" s="1"/>
  <c r="S29" i="56"/>
  <c r="S33" i="56" s="1"/>
  <c r="Q29" i="56"/>
  <c r="Q33" i="56" s="1"/>
  <c r="Q35" i="56" s="1"/>
  <c r="P29" i="56"/>
  <c r="P33" i="56" s="1"/>
  <c r="P35" i="56" s="1"/>
  <c r="O29" i="56"/>
  <c r="O33" i="56" s="1"/>
  <c r="O35" i="56" s="1"/>
  <c r="N29" i="56"/>
  <c r="N33" i="56" s="1"/>
  <c r="N35" i="56" s="1"/>
  <c r="M29" i="56"/>
  <c r="M33" i="56" s="1"/>
  <c r="K29" i="56"/>
  <c r="K33" i="56" s="1"/>
  <c r="J29" i="56"/>
  <c r="J33" i="56" s="1"/>
  <c r="I29" i="56"/>
  <c r="I33" i="56" s="1"/>
  <c r="H29" i="56"/>
  <c r="H33" i="56" s="1"/>
  <c r="G29" i="56"/>
  <c r="G33" i="56" s="1"/>
  <c r="AF28" i="56"/>
  <c r="F28" i="56"/>
  <c r="E28" i="56"/>
  <c r="E27" i="56"/>
  <c r="D27" i="56"/>
  <c r="AF26" i="56"/>
  <c r="F26" i="56"/>
  <c r="E26" i="56"/>
  <c r="F25" i="56"/>
  <c r="AF25" i="56" s="1"/>
  <c r="E25" i="56"/>
  <c r="AF24" i="56"/>
  <c r="AC24" i="56"/>
  <c r="AC28" i="56" s="1"/>
  <c r="AB24" i="56"/>
  <c r="AB28" i="56" s="1"/>
  <c r="AA24" i="56"/>
  <c r="AA28" i="56" s="1"/>
  <c r="Z24" i="56"/>
  <c r="Z28" i="56" s="1"/>
  <c r="Y24" i="56"/>
  <c r="Y28" i="56" s="1"/>
  <c r="T24" i="56"/>
  <c r="T28" i="56" s="1"/>
  <c r="S24" i="56"/>
  <c r="S28" i="56" s="1"/>
  <c r="Q24" i="56"/>
  <c r="Q28" i="56" s="1"/>
  <c r="P24" i="56"/>
  <c r="P28" i="56" s="1"/>
  <c r="O24" i="56"/>
  <c r="O28" i="56" s="1"/>
  <c r="N24" i="56"/>
  <c r="N28" i="56" s="1"/>
  <c r="M24" i="56"/>
  <c r="M28" i="56" s="1"/>
  <c r="K24" i="56"/>
  <c r="K28" i="56" s="1"/>
  <c r="J24" i="56"/>
  <c r="J28" i="56" s="1"/>
  <c r="I24" i="56"/>
  <c r="I28" i="56" s="1"/>
  <c r="H24" i="56"/>
  <c r="H28" i="56" s="1"/>
  <c r="G24" i="56"/>
  <c r="G28" i="56" s="1"/>
  <c r="F23" i="56"/>
  <c r="AF23" i="56" s="1"/>
  <c r="E23" i="56"/>
  <c r="F22" i="56"/>
  <c r="D22" i="56"/>
  <c r="F21" i="56"/>
  <c r="AF21" i="56" s="1"/>
  <c r="E21" i="56"/>
  <c r="AF20" i="56"/>
  <c r="AC20" i="56"/>
  <c r="AB20" i="56"/>
  <c r="AA20" i="56"/>
  <c r="Z20" i="56"/>
  <c r="Y20" i="56"/>
  <c r="AD20" i="56" s="1"/>
  <c r="W20" i="56"/>
  <c r="V20" i="56"/>
  <c r="U20" i="56"/>
  <c r="T20" i="56"/>
  <c r="S20" i="56"/>
  <c r="X20" i="56" s="1"/>
  <c r="Q20" i="56"/>
  <c r="P20" i="56"/>
  <c r="O20" i="56"/>
  <c r="N20" i="56"/>
  <c r="M20" i="56"/>
  <c r="R20" i="56" s="1"/>
  <c r="F20" i="56"/>
  <c r="E20" i="56"/>
  <c r="AF19" i="56"/>
  <c r="AC19" i="56"/>
  <c r="AC23" i="56" s="1"/>
  <c r="AC25" i="56" s="1"/>
  <c r="AB19" i="56"/>
  <c r="AB23" i="56" s="1"/>
  <c r="AB25" i="56" s="1"/>
  <c r="AA19" i="56"/>
  <c r="AA23" i="56" s="1"/>
  <c r="AA25" i="56" s="1"/>
  <c r="Z19" i="56"/>
  <c r="Z23" i="56" s="1"/>
  <c r="Z25" i="56" s="1"/>
  <c r="Y19" i="56"/>
  <c r="Y23" i="56" s="1"/>
  <c r="T19" i="56"/>
  <c r="T23" i="56" s="1"/>
  <c r="T25" i="56" s="1"/>
  <c r="S19" i="56"/>
  <c r="S23" i="56" s="1"/>
  <c r="Q19" i="56"/>
  <c r="Q23" i="56" s="1"/>
  <c r="Q25" i="56" s="1"/>
  <c r="P19" i="56"/>
  <c r="P23" i="56" s="1"/>
  <c r="P25" i="56" s="1"/>
  <c r="O19" i="56"/>
  <c r="O23" i="56" s="1"/>
  <c r="O25" i="56" s="1"/>
  <c r="N19" i="56"/>
  <c r="N23" i="56" s="1"/>
  <c r="N25" i="56" s="1"/>
  <c r="M19" i="56"/>
  <c r="M23" i="56" s="1"/>
  <c r="K19" i="56"/>
  <c r="K23" i="56" s="1"/>
  <c r="J19" i="56"/>
  <c r="I19" i="56"/>
  <c r="I23" i="56" s="1"/>
  <c r="H19" i="56"/>
  <c r="H21" i="56" s="1"/>
  <c r="G19" i="56"/>
  <c r="G23" i="56" s="1"/>
  <c r="F18" i="56"/>
  <c r="AD28" i="56" l="1"/>
  <c r="Q59" i="56"/>
  <c r="Q63" i="56" s="1"/>
  <c r="R63" i="56" s="1"/>
  <c r="H25" i="56"/>
  <c r="H35" i="56"/>
  <c r="I20" i="56"/>
  <c r="L33" i="56"/>
  <c r="AC59" i="56"/>
  <c r="AC63" i="56" s="1"/>
  <c r="AD63" i="56" s="1"/>
  <c r="L68" i="56"/>
  <c r="L71" i="56"/>
  <c r="AD71" i="56"/>
  <c r="L73" i="56"/>
  <c r="AD73" i="56"/>
  <c r="L75" i="56"/>
  <c r="AD75" i="56"/>
  <c r="G30" i="56"/>
  <c r="K30" i="56"/>
  <c r="Q65" i="56"/>
  <c r="R65" i="56" s="1"/>
  <c r="AC65" i="56"/>
  <c r="AD65" i="56" s="1"/>
  <c r="G20" i="56"/>
  <c r="K20" i="56"/>
  <c r="J25" i="56"/>
  <c r="AB27" i="56"/>
  <c r="I30" i="56"/>
  <c r="AB32" i="56"/>
  <c r="J35" i="56"/>
  <c r="K59" i="56"/>
  <c r="K63" i="56" s="1"/>
  <c r="W59" i="56"/>
  <c r="W63" i="56" s="1"/>
  <c r="L64" i="56"/>
  <c r="R64" i="56"/>
  <c r="X64" i="56"/>
  <c r="AD64" i="56"/>
  <c r="K65" i="56"/>
  <c r="L65" i="56" s="1"/>
  <c r="W65" i="56"/>
  <c r="X65" i="56" s="1"/>
  <c r="J23" i="56"/>
  <c r="J20" i="56"/>
  <c r="AD19" i="56"/>
  <c r="J21" i="56"/>
  <c r="N21" i="56"/>
  <c r="J22" i="56"/>
  <c r="L28" i="56"/>
  <c r="R23" i="56"/>
  <c r="M25" i="56"/>
  <c r="R25" i="56" s="1"/>
  <c r="S25" i="56"/>
  <c r="V19" i="56"/>
  <c r="AD23" i="56"/>
  <c r="Y25" i="56"/>
  <c r="AD25" i="56" s="1"/>
  <c r="P21" i="56"/>
  <c r="T21" i="56"/>
  <c r="AB21" i="56"/>
  <c r="AB22" i="56"/>
  <c r="Z22" i="56"/>
  <c r="V22" i="56"/>
  <c r="AC22" i="56"/>
  <c r="AA22" i="56"/>
  <c r="Y22" i="56"/>
  <c r="S22" i="56"/>
  <c r="Q22" i="56"/>
  <c r="O22" i="56"/>
  <c r="M22" i="56"/>
  <c r="K22" i="56"/>
  <c r="I22" i="56"/>
  <c r="G22" i="56"/>
  <c r="E22" i="56"/>
  <c r="H22" i="56"/>
  <c r="P22" i="56"/>
  <c r="T22" i="56"/>
  <c r="R28" i="56"/>
  <c r="R33" i="56"/>
  <c r="M35" i="56"/>
  <c r="R35" i="56" s="1"/>
  <c r="M41" i="56"/>
  <c r="H23" i="56"/>
  <c r="H20" i="56"/>
  <c r="L19" i="56"/>
  <c r="R19" i="56"/>
  <c r="Z21" i="56"/>
  <c r="N22" i="56"/>
  <c r="S35" i="56"/>
  <c r="AD33" i="56"/>
  <c r="Y35" i="56"/>
  <c r="AD35" i="56" s="1"/>
  <c r="G37" i="56"/>
  <c r="S37" i="56"/>
  <c r="Y41" i="56"/>
  <c r="U19" i="56"/>
  <c r="U22" i="56" s="1"/>
  <c r="W19" i="56"/>
  <c r="G21" i="56"/>
  <c r="I21" i="56"/>
  <c r="K21" i="56"/>
  <c r="M21" i="56"/>
  <c r="O21" i="56"/>
  <c r="Q21" i="56"/>
  <c r="S21" i="56"/>
  <c r="Y21" i="56"/>
  <c r="AA21" i="56"/>
  <c r="AC21" i="56"/>
  <c r="L24" i="56"/>
  <c r="R24" i="56"/>
  <c r="V24" i="56"/>
  <c r="AD24" i="56"/>
  <c r="G25" i="56"/>
  <c r="I25" i="56"/>
  <c r="K25" i="56"/>
  <c r="H26" i="56"/>
  <c r="J26" i="56"/>
  <c r="N26" i="56"/>
  <c r="P26" i="56"/>
  <c r="T26" i="56"/>
  <c r="Z26" i="56"/>
  <c r="AB26" i="56"/>
  <c r="F27" i="56"/>
  <c r="H27" i="56"/>
  <c r="J27" i="56"/>
  <c r="N27" i="56"/>
  <c r="P27" i="56"/>
  <c r="T27" i="56"/>
  <c r="V27" i="56"/>
  <c r="Z27" i="56"/>
  <c r="U29" i="56"/>
  <c r="W29" i="56"/>
  <c r="H30" i="56"/>
  <c r="J30" i="56"/>
  <c r="G31" i="56"/>
  <c r="I31" i="56"/>
  <c r="K31" i="56"/>
  <c r="M31" i="56"/>
  <c r="O31" i="56"/>
  <c r="Q31" i="56"/>
  <c r="S31" i="56"/>
  <c r="Y31" i="56"/>
  <c r="AA31" i="56"/>
  <c r="AC31" i="56"/>
  <c r="E32" i="56"/>
  <c r="G32" i="56"/>
  <c r="I32" i="56"/>
  <c r="K32" i="56"/>
  <c r="M32" i="56"/>
  <c r="O32" i="56"/>
  <c r="Q32" i="56"/>
  <c r="S32" i="56"/>
  <c r="U32" i="56"/>
  <c r="W32" i="56"/>
  <c r="Y32" i="56"/>
  <c r="AA32" i="56"/>
  <c r="AC32" i="56"/>
  <c r="L34" i="56"/>
  <c r="R34" i="56"/>
  <c r="V34" i="56"/>
  <c r="AD34" i="56"/>
  <c r="G35" i="56"/>
  <c r="I35" i="56"/>
  <c r="K35" i="56"/>
  <c r="H36" i="56"/>
  <c r="H37" i="56" s="1"/>
  <c r="J36" i="56"/>
  <c r="J37" i="56" s="1"/>
  <c r="N36" i="56"/>
  <c r="P36" i="56"/>
  <c r="P37" i="56" s="1"/>
  <c r="T36" i="56"/>
  <c r="T37" i="56" s="1"/>
  <c r="Z36" i="56"/>
  <c r="Z37" i="56" s="1"/>
  <c r="AB36" i="56"/>
  <c r="AB37" i="56" s="1"/>
  <c r="F37" i="56"/>
  <c r="N37" i="56"/>
  <c r="AA37" i="56"/>
  <c r="G38" i="56"/>
  <c r="K38" i="56"/>
  <c r="K41" i="56" s="1"/>
  <c r="O38" i="56"/>
  <c r="O41" i="56" s="1"/>
  <c r="S38" i="56"/>
  <c r="AA38" i="56"/>
  <c r="AA41" i="56" s="1"/>
  <c r="H42" i="56"/>
  <c r="H40" i="56"/>
  <c r="J42" i="56"/>
  <c r="J40" i="56"/>
  <c r="N42" i="56"/>
  <c r="N40" i="56"/>
  <c r="P42" i="56"/>
  <c r="P40" i="56"/>
  <c r="T42" i="56"/>
  <c r="T40" i="56"/>
  <c r="V42" i="56"/>
  <c r="V40" i="56"/>
  <c r="Z42" i="56"/>
  <c r="Z40" i="56"/>
  <c r="AB42" i="56"/>
  <c r="AB40" i="56"/>
  <c r="H43" i="56"/>
  <c r="P43" i="56"/>
  <c r="T43" i="56"/>
  <c r="AB43" i="56"/>
  <c r="W58" i="56"/>
  <c r="X58" i="56" s="1"/>
  <c r="W56" i="56"/>
  <c r="X55" i="56"/>
  <c r="X54" i="56" s="1"/>
  <c r="X56" i="56"/>
  <c r="L63" i="56"/>
  <c r="X63" i="56"/>
  <c r="L66" i="56"/>
  <c r="R66" i="56"/>
  <c r="X66" i="56"/>
  <c r="AD66" i="56"/>
  <c r="U24" i="56"/>
  <c r="W24" i="56"/>
  <c r="G26" i="56"/>
  <c r="I26" i="56"/>
  <c r="K26" i="56"/>
  <c r="M26" i="56"/>
  <c r="O26" i="56"/>
  <c r="Q26" i="56"/>
  <c r="S26" i="56"/>
  <c r="Y26" i="56"/>
  <c r="AA26" i="56"/>
  <c r="AC26" i="56"/>
  <c r="G27" i="56"/>
  <c r="I27" i="56"/>
  <c r="K27" i="56"/>
  <c r="M27" i="56"/>
  <c r="O27" i="56"/>
  <c r="Q27" i="56"/>
  <c r="S27" i="56"/>
  <c r="Y27" i="56"/>
  <c r="AA27" i="56"/>
  <c r="AC27" i="56"/>
  <c r="L29" i="56"/>
  <c r="R29" i="56"/>
  <c r="V29" i="56"/>
  <c r="AD29" i="56"/>
  <c r="H31" i="56"/>
  <c r="J31" i="56"/>
  <c r="N31" i="56"/>
  <c r="P31" i="56"/>
  <c r="T31" i="56"/>
  <c r="Z31" i="56"/>
  <c r="AB31" i="56"/>
  <c r="F32" i="56"/>
  <c r="H32" i="56"/>
  <c r="J32" i="56"/>
  <c r="N32" i="56"/>
  <c r="P32" i="56"/>
  <c r="T32" i="56"/>
  <c r="Z32" i="56"/>
  <c r="U34" i="56"/>
  <c r="W34" i="56"/>
  <c r="I36" i="56"/>
  <c r="I37" i="56" s="1"/>
  <c r="M36" i="56"/>
  <c r="Q36" i="56"/>
  <c r="Q37" i="56" s="1"/>
  <c r="Y36" i="56"/>
  <c r="AC36" i="56"/>
  <c r="AC37" i="56" s="1"/>
  <c r="L58" i="56"/>
  <c r="AD58" i="56"/>
  <c r="L55" i="56"/>
  <c r="L54" i="56" s="1"/>
  <c r="R55" i="56"/>
  <c r="R54" i="56" s="1"/>
  <c r="AD55" i="56"/>
  <c r="AD54" i="56" s="1"/>
  <c r="K56" i="56"/>
  <c r="L56" i="56" s="1"/>
  <c r="Q56" i="56"/>
  <c r="R56" i="56" s="1"/>
  <c r="AC56" i="56"/>
  <c r="AD56" i="56" s="1"/>
  <c r="E57" i="56"/>
  <c r="G57" i="56"/>
  <c r="I57" i="56"/>
  <c r="K57" i="56"/>
  <c r="M57" i="56"/>
  <c r="O57" i="56"/>
  <c r="Q57" i="56"/>
  <c r="S57" i="56"/>
  <c r="U57" i="56"/>
  <c r="W57" i="56"/>
  <c r="Y57" i="56"/>
  <c r="AA57" i="56"/>
  <c r="AC57" i="56"/>
  <c r="Q58" i="56"/>
  <c r="R58" i="56" s="1"/>
  <c r="AD59" i="56"/>
  <c r="AC60" i="56"/>
  <c r="AD60" i="56" s="1"/>
  <c r="AC62" i="56"/>
  <c r="AD62" i="56" s="1"/>
  <c r="U68" i="56"/>
  <c r="U69" i="56" s="1"/>
  <c r="W68" i="56"/>
  <c r="W69" i="56" s="1"/>
  <c r="AD69" i="56"/>
  <c r="H69" i="56"/>
  <c r="L69" i="56" s="1"/>
  <c r="P69" i="56"/>
  <c r="R69" i="56" s="1"/>
  <c r="T69" i="56"/>
  <c r="F57" i="56"/>
  <c r="H57" i="56"/>
  <c r="J57" i="56"/>
  <c r="N57" i="56"/>
  <c r="P57" i="56"/>
  <c r="T57" i="56"/>
  <c r="V57" i="56"/>
  <c r="Z57" i="56"/>
  <c r="AC61" i="56"/>
  <c r="AD61" i="56" s="1"/>
  <c r="R68" i="56"/>
  <c r="AD68" i="56"/>
  <c r="G85" i="56"/>
  <c r="L85" i="56" s="1"/>
  <c r="L81" i="56"/>
  <c r="U70" i="56"/>
  <c r="U71" i="56" s="1"/>
  <c r="W70" i="56"/>
  <c r="W71" i="56" s="1"/>
  <c r="P71" i="56"/>
  <c r="R71" i="56" s="1"/>
  <c r="U72" i="56"/>
  <c r="U73" i="56" s="1"/>
  <c r="W72" i="56"/>
  <c r="W73" i="56" s="1"/>
  <c r="P73" i="56"/>
  <c r="R73" i="56" s="1"/>
  <c r="U74" i="56"/>
  <c r="U75" i="56" s="1"/>
  <c r="W74" i="56"/>
  <c r="W75" i="56" s="1"/>
  <c r="P75" i="56"/>
  <c r="R75" i="56" s="1"/>
  <c r="R77" i="56"/>
  <c r="AD77" i="56"/>
  <c r="L78" i="56"/>
  <c r="X78" i="56"/>
  <c r="L79" i="56"/>
  <c r="X79" i="56"/>
  <c r="R85" i="56"/>
  <c r="U80" i="56"/>
  <c r="U81" i="56" s="1"/>
  <c r="U85" i="56" s="1"/>
  <c r="W80" i="56"/>
  <c r="W81" i="56" s="1"/>
  <c r="W85" i="56" s="1"/>
  <c r="Y85" i="56"/>
  <c r="AD85" i="56" s="1"/>
  <c r="AD81" i="56"/>
  <c r="R81" i="56"/>
  <c r="L88" i="56"/>
  <c r="AD88" i="56"/>
  <c r="L70" i="56"/>
  <c r="R70" i="56"/>
  <c r="AD70" i="56"/>
  <c r="L72" i="56"/>
  <c r="R72" i="56"/>
  <c r="AD72" i="56"/>
  <c r="L74" i="56"/>
  <c r="R74" i="56"/>
  <c r="AD74" i="56"/>
  <c r="R78" i="56"/>
  <c r="AD78" i="56"/>
  <c r="L80" i="56"/>
  <c r="R80" i="56"/>
  <c r="V80" i="56"/>
  <c r="V81" i="56" s="1"/>
  <c r="V85" i="56" s="1"/>
  <c r="AD80" i="56"/>
  <c r="L82" i="56"/>
  <c r="R82" i="56"/>
  <c r="V82" i="56"/>
  <c r="AD82" i="56"/>
  <c r="G83" i="56"/>
  <c r="I83" i="56"/>
  <c r="I87" i="56" s="1"/>
  <c r="K83" i="56"/>
  <c r="K87" i="56" s="1"/>
  <c r="M83" i="56"/>
  <c r="O83" i="56"/>
  <c r="O87" i="56" s="1"/>
  <c r="Q83" i="56"/>
  <c r="Q87" i="56" s="1"/>
  <c r="S83" i="56"/>
  <c r="Y83" i="56"/>
  <c r="AA83" i="56"/>
  <c r="AA87" i="56" s="1"/>
  <c r="AC83" i="56"/>
  <c r="AC87" i="56" s="1"/>
  <c r="AF83" i="56"/>
  <c r="AF89" i="56" s="1"/>
  <c r="AF90" i="56" s="1"/>
  <c r="U84" i="56"/>
  <c r="U88" i="56" s="1"/>
  <c r="W84" i="56"/>
  <c r="W88" i="56" s="1"/>
  <c r="AF84" i="56"/>
  <c r="F85" i="56"/>
  <c r="AF85" i="56" s="1"/>
  <c r="E86" i="56"/>
  <c r="H86" i="56"/>
  <c r="J86" i="56"/>
  <c r="N86" i="56"/>
  <c r="P86" i="56"/>
  <c r="T86" i="56"/>
  <c r="Z86" i="56"/>
  <c r="AB86" i="56"/>
  <c r="E87" i="56"/>
  <c r="P88" i="56"/>
  <c r="R88" i="56" s="1"/>
  <c r="U82" i="56"/>
  <c r="W82" i="56"/>
  <c r="L84" i="56"/>
  <c r="R84" i="56"/>
  <c r="AD84" i="56"/>
  <c r="Q61" i="56" l="1"/>
  <c r="R61" i="56" s="1"/>
  <c r="K62" i="56"/>
  <c r="L62" i="56" s="1"/>
  <c r="Q60" i="56"/>
  <c r="R60" i="56" s="1"/>
  <c r="L59" i="56"/>
  <c r="K61" i="56"/>
  <c r="L61" i="56" s="1"/>
  <c r="Q62" i="56"/>
  <c r="R62" i="56" s="1"/>
  <c r="K60" i="56"/>
  <c r="L60" i="56" s="1"/>
  <c r="R59" i="56"/>
  <c r="X29" i="56"/>
  <c r="L23" i="56"/>
  <c r="X84" i="56"/>
  <c r="X82" i="56"/>
  <c r="AD86" i="56"/>
  <c r="L86" i="56"/>
  <c r="X88" i="56"/>
  <c r="X85" i="56"/>
  <c r="X75" i="56"/>
  <c r="X73" i="56"/>
  <c r="X71" i="56"/>
  <c r="W61" i="56"/>
  <c r="X61" i="56" s="1"/>
  <c r="W62" i="56"/>
  <c r="X62" i="56" s="1"/>
  <c r="W60" i="56"/>
  <c r="X60" i="56" s="1"/>
  <c r="X59" i="56"/>
  <c r="V32" i="56"/>
  <c r="L20" i="56"/>
  <c r="R86" i="56"/>
  <c r="L67" i="56"/>
  <c r="X74" i="56"/>
  <c r="X72" i="56"/>
  <c r="X70" i="56"/>
  <c r="X69" i="56"/>
  <c r="L36" i="56"/>
  <c r="L30" i="56"/>
  <c r="W86" i="56"/>
  <c r="W83" i="56"/>
  <c r="W87" i="56" s="1"/>
  <c r="S87" i="56"/>
  <c r="G87" i="56"/>
  <c r="L87" i="56" s="1"/>
  <c r="L83" i="56"/>
  <c r="X81" i="56"/>
  <c r="X80" i="56"/>
  <c r="R67" i="56"/>
  <c r="X57" i="56"/>
  <c r="L57" i="56"/>
  <c r="X68" i="56"/>
  <c r="U38" i="56"/>
  <c r="U41" i="56" s="1"/>
  <c r="U36" i="56"/>
  <c r="U37" i="56" s="1"/>
  <c r="V33" i="56"/>
  <c r="V35" i="56" s="1"/>
  <c r="V31" i="56"/>
  <c r="L27" i="56"/>
  <c r="L26" i="56"/>
  <c r="U28" i="56"/>
  <c r="U27" i="56"/>
  <c r="U26" i="56"/>
  <c r="S41" i="56"/>
  <c r="V38" i="56"/>
  <c r="V41" i="56" s="1"/>
  <c r="V36" i="56"/>
  <c r="V37" i="56" s="1"/>
  <c r="X32" i="56"/>
  <c r="L32" i="56"/>
  <c r="AD31" i="56"/>
  <c r="R31" i="56"/>
  <c r="W33" i="56"/>
  <c r="W35" i="56" s="1"/>
  <c r="W31" i="56"/>
  <c r="V28" i="56"/>
  <c r="V26" i="56"/>
  <c r="L21" i="56"/>
  <c r="W23" i="56"/>
  <c r="W25" i="56" s="1"/>
  <c r="W21" i="56"/>
  <c r="AD38" i="56"/>
  <c r="R18" i="56"/>
  <c r="R38" i="56"/>
  <c r="R22" i="56"/>
  <c r="AD22" i="56"/>
  <c r="AD18" i="56"/>
  <c r="U86" i="56"/>
  <c r="U83" i="56"/>
  <c r="U87" i="56" s="1"/>
  <c r="Y87" i="56"/>
  <c r="AD87" i="56" s="1"/>
  <c r="AD83" i="56"/>
  <c r="M87" i="56"/>
  <c r="R87" i="56" s="1"/>
  <c r="R83" i="56"/>
  <c r="V83" i="56"/>
  <c r="V87" i="56" s="1"/>
  <c r="V86" i="56"/>
  <c r="AD67" i="56"/>
  <c r="AD57" i="56"/>
  <c r="R57" i="56"/>
  <c r="Y37" i="56"/>
  <c r="AD37" i="56" s="1"/>
  <c r="AD36" i="56"/>
  <c r="M37" i="56"/>
  <c r="R37" i="56" s="1"/>
  <c r="R36" i="56"/>
  <c r="W36" i="56"/>
  <c r="W37" i="56" s="1"/>
  <c r="X37" i="56" s="1"/>
  <c r="W38" i="56"/>
  <c r="W41" i="56" s="1"/>
  <c r="AD27" i="56"/>
  <c r="R27" i="56"/>
  <c r="AD26" i="56"/>
  <c r="R26" i="56"/>
  <c r="W28" i="56"/>
  <c r="W27" i="56"/>
  <c r="X27" i="56" s="1"/>
  <c r="W26" i="56"/>
  <c r="G41" i="56"/>
  <c r="L41" i="56" s="1"/>
  <c r="L38" i="56"/>
  <c r="L35" i="56"/>
  <c r="X34" i="56"/>
  <c r="AD32" i="56"/>
  <c r="R32" i="56"/>
  <c r="L31" i="56"/>
  <c r="U33" i="56"/>
  <c r="U31" i="56"/>
  <c r="X31" i="56" s="1"/>
  <c r="L25" i="56"/>
  <c r="X24" i="56"/>
  <c r="AD21" i="56"/>
  <c r="R21" i="56"/>
  <c r="U23" i="56"/>
  <c r="U21" i="56"/>
  <c r="AD41" i="56"/>
  <c r="L37" i="56"/>
  <c r="L18" i="56"/>
  <c r="R41" i="56"/>
  <c r="L22" i="56"/>
  <c r="W22" i="56"/>
  <c r="X22" i="56" s="1"/>
  <c r="V23" i="56"/>
  <c r="V25" i="56" s="1"/>
  <c r="V21" i="56"/>
  <c r="X19" i="56"/>
  <c r="X18" i="56" l="1"/>
  <c r="X67" i="56"/>
  <c r="X86" i="56"/>
  <c r="X21" i="56"/>
  <c r="X26" i="56"/>
  <c r="U25" i="56"/>
  <c r="X25" i="56" s="1"/>
  <c r="X23" i="56"/>
  <c r="X41" i="56"/>
  <c r="X83" i="56"/>
  <c r="X36" i="56"/>
  <c r="U35" i="56"/>
  <c r="X35" i="56" s="1"/>
  <c r="X33" i="56"/>
  <c r="X38" i="56"/>
  <c r="X28" i="56"/>
  <c r="X87" i="56"/>
  <c r="D8" i="35" l="1"/>
  <c r="AA20" i="39" l="1"/>
  <c r="AB20" i="39"/>
  <c r="AC20" i="39"/>
  <c r="AA22" i="39"/>
  <c r="AB22" i="39"/>
  <c r="AC22" i="39"/>
  <c r="U20" i="39"/>
  <c r="V20" i="39"/>
  <c r="W20" i="39"/>
  <c r="U22" i="39"/>
  <c r="V22" i="39"/>
  <c r="W22" i="39"/>
  <c r="O20" i="39"/>
  <c r="P20" i="39"/>
  <c r="Q20" i="39"/>
  <c r="O22" i="39"/>
  <c r="P22" i="39"/>
  <c r="Q22" i="39"/>
  <c r="I20" i="39"/>
  <c r="J20" i="39"/>
  <c r="K20" i="39"/>
  <c r="I22" i="39"/>
  <c r="J22" i="39"/>
  <c r="K22" i="39"/>
  <c r="D42" i="39"/>
  <c r="D18" i="39"/>
  <c r="D38" i="39"/>
  <c r="D34" i="39"/>
  <c r="D33" i="39"/>
  <c r="D35" i="39" s="1"/>
  <c r="E31" i="39"/>
  <c r="F31" i="39" s="1"/>
  <c r="D26" i="40" s="1"/>
  <c r="E30" i="39"/>
  <c r="F30" i="39" s="1"/>
  <c r="D27" i="40" s="1"/>
  <c r="D40" i="39"/>
  <c r="D29" i="39"/>
  <c r="D25" i="39"/>
  <c r="D24" i="39"/>
  <c r="D26" i="39" s="1"/>
  <c r="AC18" i="39" l="1"/>
  <c r="AB18" i="39"/>
  <c r="AA18" i="39"/>
  <c r="W18" i="39"/>
  <c r="V18" i="39"/>
  <c r="U18" i="39"/>
  <c r="Q18" i="39"/>
  <c r="P18" i="39"/>
  <c r="O18" i="39"/>
  <c r="K18" i="39"/>
  <c r="J18" i="39"/>
  <c r="I18" i="39"/>
  <c r="AC16" i="39"/>
  <c r="AB16" i="39"/>
  <c r="AA16" i="39"/>
  <c r="W16" i="39"/>
  <c r="V16" i="39"/>
  <c r="U16" i="39"/>
  <c r="Q16" i="39"/>
  <c r="P16" i="39"/>
  <c r="O16" i="39"/>
  <c r="I16" i="39"/>
  <c r="J16" i="39"/>
  <c r="K16" i="39"/>
  <c r="D21" i="39"/>
  <c r="AA21" i="39" l="1"/>
  <c r="AC21" i="39"/>
  <c r="V21" i="39"/>
  <c r="O21" i="39"/>
  <c r="Q21" i="39"/>
  <c r="J21" i="39"/>
  <c r="AB21" i="39"/>
  <c r="U21" i="39"/>
  <c r="W21" i="39"/>
  <c r="P21" i="39"/>
  <c r="I21" i="39"/>
  <c r="K21" i="39"/>
  <c r="AD101" i="24"/>
  <c r="X101" i="24"/>
  <c r="R101" i="24"/>
  <c r="L101" i="24"/>
  <c r="E101" i="24"/>
  <c r="T52" i="34" l="1"/>
  <c r="T51" i="34"/>
  <c r="T50" i="34"/>
  <c r="T49" i="34"/>
  <c r="T48" i="34"/>
  <c r="M15" i="39" l="1"/>
  <c r="L19" i="24"/>
  <c r="AD95" i="24"/>
  <c r="X95" i="24"/>
  <c r="R95" i="24"/>
  <c r="L95" i="24"/>
  <c r="F95" i="24" s="1"/>
  <c r="E98" i="24" s="1"/>
  <c r="AD100" i="24"/>
  <c r="AD82" i="24"/>
  <c r="AD81" i="24"/>
  <c r="AD80" i="24"/>
  <c r="AD71" i="24"/>
  <c r="AD70" i="24"/>
  <c r="AD69" i="24"/>
  <c r="AD68" i="24"/>
  <c r="AD67" i="24"/>
  <c r="AD65" i="24"/>
  <c r="AD64" i="24"/>
  <c r="AD63" i="24"/>
  <c r="AD62" i="24"/>
  <c r="AD61" i="24"/>
  <c r="AD59" i="24"/>
  <c r="AD58" i="24"/>
  <c r="AD57" i="24"/>
  <c r="AD56" i="24"/>
  <c r="AD55" i="24"/>
  <c r="AD49" i="24"/>
  <c r="AD48" i="24"/>
  <c r="AD46" i="24"/>
  <c r="AD45" i="24"/>
  <c r="AD43" i="24"/>
  <c r="AD42" i="24"/>
  <c r="AD35" i="24"/>
  <c r="AD34" i="24"/>
  <c r="AD33" i="24"/>
  <c r="AD31" i="24"/>
  <c r="AD30" i="24"/>
  <c r="AD29" i="24"/>
  <c r="AD27" i="24"/>
  <c r="AD26" i="24"/>
  <c r="AD25" i="24"/>
  <c r="AD23" i="24"/>
  <c r="AD22" i="24"/>
  <c r="AD21" i="24"/>
  <c r="AD19" i="24"/>
  <c r="AD18" i="24"/>
  <c r="AD17" i="24"/>
  <c r="X100" i="24"/>
  <c r="X82" i="24"/>
  <c r="X81" i="24"/>
  <c r="X80" i="24"/>
  <c r="X71" i="24"/>
  <c r="X70" i="24"/>
  <c r="X69" i="24"/>
  <c r="X68" i="24"/>
  <c r="X67" i="24"/>
  <c r="X65" i="24"/>
  <c r="X64" i="24"/>
  <c r="X63" i="24"/>
  <c r="X62" i="24"/>
  <c r="X61" i="24"/>
  <c r="X59" i="24"/>
  <c r="X58" i="24"/>
  <c r="X57" i="24"/>
  <c r="X56" i="24"/>
  <c r="X55" i="24"/>
  <c r="X49" i="24"/>
  <c r="X48" i="24"/>
  <c r="X46" i="24"/>
  <c r="X45" i="24"/>
  <c r="X43" i="24"/>
  <c r="X42" i="24"/>
  <c r="X35" i="24"/>
  <c r="X34" i="24"/>
  <c r="X33" i="24"/>
  <c r="X31" i="24"/>
  <c r="X30" i="24"/>
  <c r="X29" i="24"/>
  <c r="X27" i="24"/>
  <c r="X26" i="24"/>
  <c r="X25" i="24"/>
  <c r="X23" i="24"/>
  <c r="X22" i="24"/>
  <c r="X21" i="24"/>
  <c r="X19" i="24"/>
  <c r="X18" i="24"/>
  <c r="X17" i="24"/>
  <c r="R100" i="24"/>
  <c r="R82" i="24"/>
  <c r="R81" i="24"/>
  <c r="R80" i="24"/>
  <c r="R71" i="24"/>
  <c r="R70" i="24"/>
  <c r="R69" i="24"/>
  <c r="R68" i="24"/>
  <c r="R67" i="24"/>
  <c r="R65" i="24"/>
  <c r="R64" i="24"/>
  <c r="R63" i="24"/>
  <c r="R62" i="24"/>
  <c r="R61" i="24"/>
  <c r="R59" i="24"/>
  <c r="R58" i="24"/>
  <c r="R57" i="24"/>
  <c r="R56" i="24"/>
  <c r="R55" i="24"/>
  <c r="R49" i="24"/>
  <c r="R48" i="24"/>
  <c r="R46" i="24"/>
  <c r="R45" i="24"/>
  <c r="R43" i="24"/>
  <c r="R42" i="24"/>
  <c r="R35" i="24"/>
  <c r="R34" i="24"/>
  <c r="R33" i="24"/>
  <c r="R31" i="24"/>
  <c r="R30" i="24"/>
  <c r="R29" i="24"/>
  <c r="R27" i="24"/>
  <c r="R26" i="24"/>
  <c r="R25" i="24"/>
  <c r="R23" i="24"/>
  <c r="R22" i="24"/>
  <c r="R21" i="24"/>
  <c r="R19" i="24"/>
  <c r="R18" i="24"/>
  <c r="R17" i="24"/>
  <c r="L100" i="24"/>
  <c r="L82" i="24"/>
  <c r="L81" i="24"/>
  <c r="L80" i="24"/>
  <c r="L71" i="24"/>
  <c r="L70" i="24"/>
  <c r="L69" i="24"/>
  <c r="L68" i="24"/>
  <c r="L67" i="24"/>
  <c r="L65" i="24"/>
  <c r="L64" i="24"/>
  <c r="L63" i="24"/>
  <c r="L62" i="24"/>
  <c r="L61" i="24"/>
  <c r="L59" i="24"/>
  <c r="L58" i="24"/>
  <c r="L57" i="24"/>
  <c r="L56" i="24"/>
  <c r="L55" i="24"/>
  <c r="L49" i="24"/>
  <c r="L48" i="24"/>
  <c r="L46" i="24"/>
  <c r="L45" i="24"/>
  <c r="L43" i="24"/>
  <c r="L42" i="24"/>
  <c r="L17" i="24"/>
  <c r="L18" i="24"/>
  <c r="L21" i="24"/>
  <c r="L22" i="24"/>
  <c r="L23" i="24"/>
  <c r="L25" i="24"/>
  <c r="L26" i="24"/>
  <c r="L27" i="24"/>
  <c r="L29" i="24"/>
  <c r="L30" i="24"/>
  <c r="L31" i="24"/>
  <c r="L33" i="24"/>
  <c r="L34" i="24"/>
  <c r="L35" i="24"/>
  <c r="D81" i="24"/>
  <c r="G66" i="34"/>
  <c r="Y15" i="39" l="1"/>
  <c r="Y17" i="39" s="1"/>
  <c r="Z15" i="39"/>
  <c r="Z39" i="39" s="1"/>
  <c r="Z40" i="39" s="1"/>
  <c r="M39" i="39"/>
  <c r="M40" i="39" s="1"/>
  <c r="M17" i="39"/>
  <c r="M41" i="39" s="1"/>
  <c r="M42" i="39" s="1"/>
  <c r="M16" i="39"/>
  <c r="N15" i="39"/>
  <c r="T15" i="39"/>
  <c r="T16" i="39" s="1"/>
  <c r="S15" i="39"/>
  <c r="S16" i="39" s="1"/>
  <c r="G15" i="39"/>
  <c r="G17" i="39" s="1"/>
  <c r="H15" i="39"/>
  <c r="H17" i="39" s="1"/>
  <c r="Y39" i="39"/>
  <c r="Z16" i="39"/>
  <c r="D77" i="34"/>
  <c r="E96" i="24"/>
  <c r="E97" i="24"/>
  <c r="D85" i="24"/>
  <c r="D34" i="24"/>
  <c r="D30" i="24"/>
  <c r="D26" i="24"/>
  <c r="D22" i="24"/>
  <c r="D18" i="24"/>
  <c r="T43" i="34"/>
  <c r="T42" i="34"/>
  <c r="T44" i="34" s="1"/>
  <c r="G69" i="34"/>
  <c r="G29" i="34"/>
  <c r="G26" i="34"/>
  <c r="G23" i="34"/>
  <c r="G17" i="34"/>
  <c r="G20" i="34"/>
  <c r="CV141" i="35"/>
  <c r="CV140" i="35"/>
  <c r="CV139" i="35"/>
  <c r="DK138" i="35"/>
  <c r="DQ138" i="35" s="1"/>
  <c r="DS138" i="35" s="1"/>
  <c r="DJ138" i="35"/>
  <c r="CV138" i="35"/>
  <c r="BV138" i="35"/>
  <c r="DQ137" i="35"/>
  <c r="DS137" i="35" s="1"/>
  <c r="DK137" i="35"/>
  <c r="DJ137" i="35"/>
  <c r="CV137" i="35"/>
  <c r="BV137" i="35"/>
  <c r="DQ136" i="35"/>
  <c r="DS136" i="35" s="1"/>
  <c r="DK136" i="35"/>
  <c r="DJ136" i="35"/>
  <c r="CV136" i="35"/>
  <c r="BV136" i="35"/>
  <c r="DQ135" i="35"/>
  <c r="DS135" i="35" s="1"/>
  <c r="DK135" i="35"/>
  <c r="DJ135" i="35"/>
  <c r="CV135" i="35"/>
  <c r="BV135" i="35"/>
  <c r="DQ134" i="35"/>
  <c r="DS134" i="35" s="1"/>
  <c r="DK134" i="35"/>
  <c r="DJ134" i="35"/>
  <c r="CV134" i="35"/>
  <c r="BV134" i="35"/>
  <c r="DQ133" i="35"/>
  <c r="DS133" i="35" s="1"/>
  <c r="DK133" i="35"/>
  <c r="DJ133" i="35"/>
  <c r="CV133" i="35"/>
  <c r="BV133" i="35"/>
  <c r="DQ132" i="35"/>
  <c r="DS132" i="35" s="1"/>
  <c r="DK132" i="35"/>
  <c r="DJ132" i="35"/>
  <c r="CV132" i="35"/>
  <c r="BV132" i="35"/>
  <c r="BT132" i="35"/>
  <c r="DK131" i="35"/>
  <c r="DQ131" i="35" s="1"/>
  <c r="DS131" i="35" s="1"/>
  <c r="DJ131" i="35"/>
  <c r="CV131" i="35"/>
  <c r="BV131" i="35"/>
  <c r="DK130" i="35"/>
  <c r="DQ130" i="35" s="1"/>
  <c r="DS130" i="35" s="1"/>
  <c r="DJ130" i="35"/>
  <c r="CV130" i="35"/>
  <c r="BV130" i="35"/>
  <c r="DK129" i="35"/>
  <c r="DQ129" i="35" s="1"/>
  <c r="DS129" i="35" s="1"/>
  <c r="DJ129" i="35"/>
  <c r="CV129" i="35"/>
  <c r="BV129" i="35"/>
  <c r="DK128" i="35"/>
  <c r="DQ128" i="35" s="1"/>
  <c r="DS128" i="35" s="1"/>
  <c r="CV128" i="35"/>
  <c r="BT128" i="35"/>
  <c r="DJ128" i="35" s="1"/>
  <c r="DQ127" i="35"/>
  <c r="DS127" i="35" s="1"/>
  <c r="DK127" i="35"/>
  <c r="DJ127" i="35"/>
  <c r="CV127" i="35"/>
  <c r="BV127" i="35"/>
  <c r="DQ126" i="35"/>
  <c r="DS126" i="35" s="1"/>
  <c r="DK126" i="35"/>
  <c r="DJ126" i="35"/>
  <c r="CV126" i="35"/>
  <c r="DQ125" i="35"/>
  <c r="DS125" i="35" s="1"/>
  <c r="DK125" i="35"/>
  <c r="DJ125" i="35"/>
  <c r="CV125" i="35"/>
  <c r="CU125" i="35"/>
  <c r="CS125" i="35"/>
  <c r="BV125" i="35"/>
  <c r="DQ124" i="35"/>
  <c r="DS124" i="35" s="1"/>
  <c r="DK124" i="35"/>
  <c r="DJ124" i="35"/>
  <c r="CV124" i="35"/>
  <c r="CU124" i="35"/>
  <c r="CS124" i="35"/>
  <c r="DK123" i="35"/>
  <c r="DQ123" i="35" s="1"/>
  <c r="DS123" i="35" s="1"/>
  <c r="CV123" i="35"/>
  <c r="CU123" i="35"/>
  <c r="CS123" i="35"/>
  <c r="BT123" i="35"/>
  <c r="DJ123" i="35" s="1"/>
  <c r="DQ122" i="35"/>
  <c r="DS122" i="35" s="1"/>
  <c r="DK122" i="35"/>
  <c r="DJ122" i="35"/>
  <c r="CV122" i="35"/>
  <c r="CU122" i="35"/>
  <c r="CS122" i="35"/>
  <c r="BV122" i="35"/>
  <c r="DQ121" i="35"/>
  <c r="DS121" i="35" s="1"/>
  <c r="DK121" i="35"/>
  <c r="DJ121" i="35"/>
  <c r="CV121" i="35"/>
  <c r="CU121" i="35"/>
  <c r="CS121" i="35"/>
  <c r="BV121" i="35"/>
  <c r="DQ120" i="35"/>
  <c r="DS120" i="35" s="1"/>
  <c r="DK120" i="35"/>
  <c r="DJ120" i="35"/>
  <c r="CV120" i="35"/>
  <c r="CU120" i="35"/>
  <c r="CS120" i="35"/>
  <c r="CU119" i="35"/>
  <c r="CS119" i="35"/>
  <c r="CQ119" i="35"/>
  <c r="DK119" i="35" s="1"/>
  <c r="DQ119" i="35" s="1"/>
  <c r="DS119" i="35" s="1"/>
  <c r="BT119" i="35"/>
  <c r="DJ119" i="35" s="1"/>
  <c r="DJ118" i="35"/>
  <c r="CU118" i="35"/>
  <c r="CS118" i="35"/>
  <c r="CR118" i="35"/>
  <c r="CQ118" i="35"/>
  <c r="DK118" i="35" s="1"/>
  <c r="DQ118" i="35" s="1"/>
  <c r="DS118" i="35" s="1"/>
  <c r="BV118" i="35"/>
  <c r="BT118" i="35"/>
  <c r="DK117" i="35"/>
  <c r="DQ117" i="35" s="1"/>
  <c r="DS117" i="35" s="1"/>
  <c r="DJ117" i="35"/>
  <c r="CV117" i="35"/>
  <c r="CU117" i="35"/>
  <c r="CS117" i="35"/>
  <c r="CR117" i="35"/>
  <c r="BV117" i="35"/>
  <c r="DQ116" i="35"/>
  <c r="DS116" i="35" s="1"/>
  <c r="DK116" i="35"/>
  <c r="DJ116" i="35"/>
  <c r="CV116" i="35"/>
  <c r="CU116" i="35"/>
  <c r="CS116" i="35"/>
  <c r="CR116" i="35"/>
  <c r="BV116" i="35"/>
  <c r="DK115" i="35"/>
  <c r="DQ115" i="35" s="1"/>
  <c r="DS115" i="35" s="1"/>
  <c r="DJ115" i="35"/>
  <c r="CV115" i="35"/>
  <c r="CU115" i="35"/>
  <c r="CS115" i="35"/>
  <c r="CR115" i="35"/>
  <c r="BV115" i="35"/>
  <c r="DQ114" i="35"/>
  <c r="DS114" i="35" s="1"/>
  <c r="DK114" i="35"/>
  <c r="DJ114" i="35"/>
  <c r="CV114" i="35"/>
  <c r="CU114" i="35"/>
  <c r="CS114" i="35"/>
  <c r="DK113" i="35"/>
  <c r="DQ113" i="35" s="1"/>
  <c r="DS113" i="35" s="1"/>
  <c r="DJ113" i="35"/>
  <c r="CV113" i="35"/>
  <c r="CU113" i="35"/>
  <c r="CS113" i="35"/>
  <c r="AU113" i="35"/>
  <c r="J113" i="35"/>
  <c r="DQ112" i="35"/>
  <c r="DS112" i="35" s="1"/>
  <c r="DK112" i="35"/>
  <c r="DJ112" i="35"/>
  <c r="CV112" i="35"/>
  <c r="CU112" i="35"/>
  <c r="CS112" i="35"/>
  <c r="AU112" i="35"/>
  <c r="AK112" i="35"/>
  <c r="AK113" i="35" s="1"/>
  <c r="AH112" i="35"/>
  <c r="AH113" i="35" s="1"/>
  <c r="AF112" i="35"/>
  <c r="AF113" i="35" s="1"/>
  <c r="DQ111" i="35"/>
  <c r="DS111" i="35" s="1"/>
  <c r="DK111" i="35"/>
  <c r="DJ111" i="35"/>
  <c r="CV111" i="35"/>
  <c r="CU111" i="35"/>
  <c r="CS111" i="35"/>
  <c r="AU111" i="35"/>
  <c r="DK110" i="35"/>
  <c r="DQ110" i="35" s="1"/>
  <c r="DS110" i="35" s="1"/>
  <c r="DJ110" i="35"/>
  <c r="CV110" i="35"/>
  <c r="CU110" i="35"/>
  <c r="CS110" i="35"/>
  <c r="AU110" i="35"/>
  <c r="DK109" i="35"/>
  <c r="DQ109" i="35" s="1"/>
  <c r="DJ109" i="35"/>
  <c r="DH109" i="35"/>
  <c r="DL109" i="35" s="1"/>
  <c r="CY109" i="35"/>
  <c r="CW109" i="35"/>
  <c r="DS109" i="35" s="1"/>
  <c r="CV109" i="35"/>
  <c r="CU109" i="35"/>
  <c r="CS109" i="35"/>
  <c r="CR109" i="35"/>
  <c r="CM109" i="35"/>
  <c r="CN109" i="35" s="1"/>
  <c r="CL109" i="35"/>
  <c r="CJ109" i="35"/>
  <c r="CH109" i="35"/>
  <c r="CI109" i="35" s="1"/>
  <c r="CA109" i="35"/>
  <c r="BW109" i="35"/>
  <c r="BV109" i="35"/>
  <c r="BQ109" i="35"/>
  <c r="BL109" i="35"/>
  <c r="AU109" i="35"/>
  <c r="CP109" i="35" s="1"/>
  <c r="AT109" i="35"/>
  <c r="AR109" i="35"/>
  <c r="AP109" i="35"/>
  <c r="AL109" i="35"/>
  <c r="AH109" i="35"/>
  <c r="AG109" i="35"/>
  <c r="AW109" i="35" s="1"/>
  <c r="AB109" i="35"/>
  <c r="T109" i="35"/>
  <c r="U109" i="35" s="1"/>
  <c r="S109" i="35"/>
  <c r="Q109" i="35"/>
  <c r="N109" i="35"/>
  <c r="K109" i="35"/>
  <c r="AI109" i="35" s="1"/>
  <c r="F109" i="35"/>
  <c r="DL108" i="35"/>
  <c r="DK108" i="35"/>
  <c r="DQ108" i="35" s="1"/>
  <c r="DJ108" i="35"/>
  <c r="DH108" i="35"/>
  <c r="CY108" i="35"/>
  <c r="CV108" i="35"/>
  <c r="CU108" i="35"/>
  <c r="CS108" i="35"/>
  <c r="CR108" i="35"/>
  <c r="CM108" i="35"/>
  <c r="CN108" i="35" s="1"/>
  <c r="CL108" i="35"/>
  <c r="CJ108" i="35"/>
  <c r="CH108" i="35"/>
  <c r="CI108" i="35" s="1"/>
  <c r="CA108" i="35"/>
  <c r="BW108" i="35"/>
  <c r="BV108" i="35"/>
  <c r="BQ108" i="35"/>
  <c r="BL108" i="35"/>
  <c r="AU108" i="35"/>
  <c r="CP108" i="35" s="1"/>
  <c r="AT108" i="35"/>
  <c r="AR108" i="35"/>
  <c r="AP108" i="35"/>
  <c r="AL108" i="35"/>
  <c r="AH108" i="35"/>
  <c r="AG108" i="35"/>
  <c r="AW108" i="35" s="1"/>
  <c r="AB108" i="35"/>
  <c r="T108" i="35"/>
  <c r="U108" i="35" s="1"/>
  <c r="S108" i="35"/>
  <c r="Q108" i="35"/>
  <c r="N108" i="35"/>
  <c r="K108" i="35"/>
  <c r="AI108" i="35" s="1"/>
  <c r="F108" i="35"/>
  <c r="DK107" i="35"/>
  <c r="DQ107" i="35" s="1"/>
  <c r="DJ107" i="35"/>
  <c r="DH107" i="35"/>
  <c r="DL107" i="35" s="1"/>
  <c r="CY107" i="35"/>
  <c r="CV107" i="35"/>
  <c r="CU107" i="35"/>
  <c r="CS107" i="35"/>
  <c r="CR107" i="35"/>
  <c r="CN107" i="35"/>
  <c r="CM107" i="35"/>
  <c r="CL107" i="35"/>
  <c r="CJ107" i="35"/>
  <c r="CI107" i="35"/>
  <c r="CH107" i="35"/>
  <c r="CA107" i="35"/>
  <c r="BW107" i="35"/>
  <c r="AW107" i="35"/>
  <c r="AU107" i="35"/>
  <c r="BA107" i="35" s="1"/>
  <c r="AT107" i="35"/>
  <c r="AR107" i="35"/>
  <c r="AP107" i="35"/>
  <c r="AI107" i="35"/>
  <c r="AH107" i="35"/>
  <c r="U107" i="35"/>
  <c r="T107" i="35"/>
  <c r="S107" i="35"/>
  <c r="DK106" i="35"/>
  <c r="DJ106" i="35"/>
  <c r="DE106" i="35"/>
  <c r="CU106" i="35"/>
  <c r="CR106" i="35"/>
  <c r="CD106" i="35"/>
  <c r="DI106" i="35" s="1"/>
  <c r="BZ106" i="35"/>
  <c r="DG106" i="35" s="1"/>
  <c r="BY106" i="35"/>
  <c r="BV106" i="35"/>
  <c r="BQ106" i="35"/>
  <c r="BO106" i="35"/>
  <c r="CH106" i="35" s="1"/>
  <c r="CI106" i="35" s="1"/>
  <c r="BL106" i="35"/>
  <c r="BJ106" i="35"/>
  <c r="DF106" i="35" s="1"/>
  <c r="AT106" i="35"/>
  <c r="AQ106" i="35"/>
  <c r="DB106" i="35" s="1"/>
  <c r="AO106" i="35"/>
  <c r="AP106" i="35" s="1"/>
  <c r="AM106" i="35"/>
  <c r="CJ106" i="35" s="1"/>
  <c r="AJ106" i="35"/>
  <c r="AL106" i="35" s="1"/>
  <c r="AE106" i="35"/>
  <c r="AU106" i="35" s="1"/>
  <c r="O106" i="35"/>
  <c r="Q106" i="35" s="1"/>
  <c r="L106" i="35"/>
  <c r="N106" i="35" s="1"/>
  <c r="I106" i="35"/>
  <c r="AH106" i="35" s="1"/>
  <c r="D106" i="35"/>
  <c r="DK105" i="35"/>
  <c r="DJ105" i="35"/>
  <c r="DI105" i="35"/>
  <c r="DH105" i="35"/>
  <c r="DG105" i="35"/>
  <c r="DF105" i="35"/>
  <c r="DE105" i="35"/>
  <c r="DB105" i="35"/>
  <c r="CX105" i="35"/>
  <c r="CV105" i="35"/>
  <c r="CU105" i="35"/>
  <c r="CS105" i="35"/>
  <c r="CR105" i="35"/>
  <c r="CJ105" i="35"/>
  <c r="CH105" i="35"/>
  <c r="CI105" i="35" s="1"/>
  <c r="CF105" i="35"/>
  <c r="CM105" i="35" s="1"/>
  <c r="CN105" i="35" s="1"/>
  <c r="CE105" i="35"/>
  <c r="CC105" i="35"/>
  <c r="CB105" i="35"/>
  <c r="CA105" i="35"/>
  <c r="CG105" i="35" s="1"/>
  <c r="BY105" i="35"/>
  <c r="BV105" i="35"/>
  <c r="BQ105" i="35"/>
  <c r="BL105" i="35"/>
  <c r="AV105" i="35"/>
  <c r="AU105" i="35"/>
  <c r="DA105" i="35" s="1"/>
  <c r="DC105" i="35" s="1"/>
  <c r="AT105" i="35"/>
  <c r="AR105" i="35"/>
  <c r="AP105" i="35"/>
  <c r="AN105" i="35"/>
  <c r="AL105" i="35"/>
  <c r="AH105" i="35"/>
  <c r="AG105" i="35"/>
  <c r="AI105" i="35" s="1"/>
  <c r="Z105" i="35"/>
  <c r="AB105" i="35" s="1"/>
  <c r="R105" i="35"/>
  <c r="S105" i="35" s="1"/>
  <c r="Q105" i="35"/>
  <c r="N105" i="35"/>
  <c r="K105" i="35"/>
  <c r="F105" i="35"/>
  <c r="DK104" i="35"/>
  <c r="DJ104" i="35"/>
  <c r="DI104" i="35"/>
  <c r="DG104" i="35"/>
  <c r="DE104" i="35"/>
  <c r="DB104" i="35"/>
  <c r="CV104" i="35"/>
  <c r="CU104" i="35"/>
  <c r="CR104" i="35"/>
  <c r="CJ104" i="35"/>
  <c r="CH104" i="35"/>
  <c r="CI104" i="35" s="1"/>
  <c r="CF104" i="35"/>
  <c r="CM104" i="35" s="1"/>
  <c r="CN104" i="35" s="1"/>
  <c r="CE104" i="35"/>
  <c r="CA104" i="35"/>
  <c r="CG104" i="35" s="1"/>
  <c r="BY104" i="35"/>
  <c r="BV104" i="35"/>
  <c r="BQ104" i="35"/>
  <c r="BO104" i="35"/>
  <c r="DH104" i="35" s="1"/>
  <c r="BL104" i="35"/>
  <c r="BJ104" i="35"/>
  <c r="DF104" i="35" s="1"/>
  <c r="AT104" i="35"/>
  <c r="AR104" i="35"/>
  <c r="AP104" i="35"/>
  <c r="AN104" i="35"/>
  <c r="AL104" i="35"/>
  <c r="AJ104" i="35"/>
  <c r="AG104" i="35"/>
  <c r="AE104" i="35"/>
  <c r="AU104" i="35" s="1"/>
  <c r="AB104" i="35"/>
  <c r="Z104" i="35"/>
  <c r="CZ104" i="35" s="1"/>
  <c r="Q104" i="35"/>
  <c r="O104" i="35"/>
  <c r="N104" i="35"/>
  <c r="L104" i="35"/>
  <c r="K104" i="35"/>
  <c r="AI104" i="35" s="1"/>
  <c r="I104" i="35"/>
  <c r="AH104" i="35" s="1"/>
  <c r="F104" i="35"/>
  <c r="D104" i="35"/>
  <c r="CX104" i="35" s="1"/>
  <c r="DK103" i="35"/>
  <c r="DJ103" i="35"/>
  <c r="DI103" i="35"/>
  <c r="DH103" i="35"/>
  <c r="DG103" i="35"/>
  <c r="DF103" i="35"/>
  <c r="DE103" i="35"/>
  <c r="DB103" i="35"/>
  <c r="CZ103" i="35"/>
  <c r="CX103" i="35"/>
  <c r="CV103" i="35"/>
  <c r="CU103" i="35"/>
  <c r="CS103" i="35"/>
  <c r="CR103" i="35"/>
  <c r="CM103" i="35"/>
  <c r="CN103" i="35" s="1"/>
  <c r="CJ103" i="35"/>
  <c r="CI103" i="35"/>
  <c r="CH103" i="35"/>
  <c r="CF103" i="35"/>
  <c r="CE103" i="35"/>
  <c r="CG103" i="35" s="1"/>
  <c r="CB103" i="35"/>
  <c r="CC103" i="35" s="1"/>
  <c r="CA103" i="35"/>
  <c r="BY103" i="35"/>
  <c r="BV103" i="35"/>
  <c r="BQ103" i="35"/>
  <c r="BL103" i="35"/>
  <c r="AY103" i="35"/>
  <c r="CP103" i="35" s="1"/>
  <c r="AU103" i="35"/>
  <c r="BA103" i="35" s="1"/>
  <c r="BC103" i="35" s="1"/>
  <c r="BD103" i="35" s="1"/>
  <c r="AT103" i="35"/>
  <c r="AR103" i="35"/>
  <c r="AP103" i="35"/>
  <c r="AN103" i="35"/>
  <c r="AL103" i="35"/>
  <c r="AH103" i="35"/>
  <c r="AG103" i="35"/>
  <c r="AB103" i="35"/>
  <c r="S103" i="35"/>
  <c r="R103" i="35"/>
  <c r="CK103" i="35" s="1"/>
  <c r="Q103" i="35"/>
  <c r="N103" i="35"/>
  <c r="K103" i="35"/>
  <c r="AI103" i="35" s="1"/>
  <c r="F103" i="35"/>
  <c r="DK102" i="35"/>
  <c r="DJ102" i="35"/>
  <c r="DI102" i="35"/>
  <c r="DG102" i="35"/>
  <c r="DE102" i="35"/>
  <c r="DB102" i="35"/>
  <c r="CV102" i="35"/>
  <c r="CU102" i="35"/>
  <c r="CR102" i="35"/>
  <c r="CM102" i="35"/>
  <c r="CN102" i="35" s="1"/>
  <c r="CJ102" i="35"/>
  <c r="CF102" i="35"/>
  <c r="CE102" i="35"/>
  <c r="CG102" i="35" s="1"/>
  <c r="CA102" i="35"/>
  <c r="BY102" i="35"/>
  <c r="BV102" i="35"/>
  <c r="BO102" i="35"/>
  <c r="DH102" i="35" s="1"/>
  <c r="BJ102" i="35"/>
  <c r="DF102" i="35" s="1"/>
  <c r="AT102" i="35"/>
  <c r="AR102" i="35"/>
  <c r="AP102" i="35"/>
  <c r="AN102" i="35"/>
  <c r="AJ102" i="35"/>
  <c r="AL102" i="35" s="1"/>
  <c r="AE102" i="35"/>
  <c r="AU102" i="35" s="1"/>
  <c r="Z102" i="35"/>
  <c r="CZ102" i="35" s="1"/>
  <c r="O102" i="35"/>
  <c r="Q102" i="35" s="1"/>
  <c r="L102" i="35"/>
  <c r="N102" i="35" s="1"/>
  <c r="I102" i="35"/>
  <c r="AH102" i="35" s="1"/>
  <c r="D102" i="35"/>
  <c r="CX102" i="35" s="1"/>
  <c r="DK101" i="35"/>
  <c r="DJ101" i="35"/>
  <c r="DI101" i="35"/>
  <c r="DH101" i="35"/>
  <c r="DG101" i="35"/>
  <c r="DF101" i="35"/>
  <c r="DE101" i="35"/>
  <c r="DB101" i="35"/>
  <c r="CZ101" i="35"/>
  <c r="DD101" i="35" s="1"/>
  <c r="CX101" i="35"/>
  <c r="CW101" i="35"/>
  <c r="CV101" i="35"/>
  <c r="CU101" i="35"/>
  <c r="CS101" i="35"/>
  <c r="CR101" i="35"/>
  <c r="CJ101" i="35"/>
  <c r="CH101" i="35"/>
  <c r="CI101" i="35" s="1"/>
  <c r="CF101" i="35"/>
  <c r="CM101" i="35" s="1"/>
  <c r="CN101" i="35" s="1"/>
  <c r="CE101" i="35"/>
  <c r="CC101" i="35"/>
  <c r="CB101" i="35"/>
  <c r="CA101" i="35"/>
  <c r="CG101" i="35" s="1"/>
  <c r="BY101" i="35"/>
  <c r="BV101" i="35"/>
  <c r="BQ101" i="35"/>
  <c r="BL101" i="35"/>
  <c r="AZ101" i="35"/>
  <c r="AY101" i="35"/>
  <c r="CP101" i="35" s="1"/>
  <c r="AV101" i="35"/>
  <c r="AU101" i="35"/>
  <c r="DA101" i="35" s="1"/>
  <c r="DC101" i="35" s="1"/>
  <c r="AT101" i="35"/>
  <c r="AR101" i="35"/>
  <c r="AP101" i="35"/>
  <c r="AN101" i="35"/>
  <c r="AL101" i="35"/>
  <c r="AH101" i="35"/>
  <c r="AG101" i="35"/>
  <c r="AB101" i="35"/>
  <c r="R101" i="35"/>
  <c r="CY101" i="35" s="1"/>
  <c r="DP101" i="35" s="1"/>
  <c r="DQ101" i="35" s="1"/>
  <c r="Q101" i="35"/>
  <c r="N101" i="35"/>
  <c r="K101" i="35"/>
  <c r="AI101" i="35" s="1"/>
  <c r="F101" i="35"/>
  <c r="DK100" i="35"/>
  <c r="DJ100" i="35"/>
  <c r="DI100" i="35"/>
  <c r="DG100" i="35"/>
  <c r="DE100" i="35"/>
  <c r="DB100" i="35"/>
  <c r="CV100" i="35"/>
  <c r="CU100" i="35"/>
  <c r="CR100" i="35"/>
  <c r="CJ100" i="35"/>
  <c r="CH100" i="35"/>
  <c r="CI100" i="35" s="1"/>
  <c r="CF100" i="35"/>
  <c r="CM100" i="35" s="1"/>
  <c r="CN100" i="35" s="1"/>
  <c r="CE100" i="35"/>
  <c r="CA100" i="35"/>
  <c r="CG100" i="35" s="1"/>
  <c r="BY100" i="35"/>
  <c r="BV100" i="35"/>
  <c r="BQ100" i="35"/>
  <c r="BO100" i="35"/>
  <c r="DH100" i="35" s="1"/>
  <c r="BL100" i="35"/>
  <c r="BJ100" i="35"/>
  <c r="DF100" i="35" s="1"/>
  <c r="AT100" i="35"/>
  <c r="AR100" i="35"/>
  <c r="AP100" i="35"/>
  <c r="AN100" i="35"/>
  <c r="AL100" i="35"/>
  <c r="AJ100" i="35"/>
  <c r="AG100" i="35"/>
  <c r="AE100" i="35"/>
  <c r="AU100" i="35" s="1"/>
  <c r="AB100" i="35"/>
  <c r="Z100" i="35"/>
  <c r="CZ100" i="35" s="1"/>
  <c r="Q100" i="35"/>
  <c r="O100" i="35"/>
  <c r="N100" i="35"/>
  <c r="L100" i="35"/>
  <c r="K100" i="35"/>
  <c r="AI100" i="35" s="1"/>
  <c r="I100" i="35"/>
  <c r="AH100" i="35" s="1"/>
  <c r="F100" i="35"/>
  <c r="D100" i="35"/>
  <c r="CX100" i="35" s="1"/>
  <c r="DK99" i="35"/>
  <c r="DJ99" i="35"/>
  <c r="DI99" i="35"/>
  <c r="DG99" i="35"/>
  <c r="DE99" i="35"/>
  <c r="DB99" i="35"/>
  <c r="CV99" i="35"/>
  <c r="CU99" i="35"/>
  <c r="CR99" i="35"/>
  <c r="CM99" i="35"/>
  <c r="CN99" i="35" s="1"/>
  <c r="CJ99" i="35"/>
  <c r="CF99" i="35"/>
  <c r="CE99" i="35"/>
  <c r="CG99" i="35" s="1"/>
  <c r="CA99" i="35"/>
  <c r="BY99" i="35"/>
  <c r="BV99" i="35"/>
  <c r="BO99" i="35"/>
  <c r="DH99" i="35" s="1"/>
  <c r="BJ99" i="35"/>
  <c r="DF99" i="35" s="1"/>
  <c r="AT99" i="35"/>
  <c r="AR99" i="35"/>
  <c r="AP99" i="35"/>
  <c r="AN99" i="35"/>
  <c r="AJ99" i="35"/>
  <c r="AL99" i="35" s="1"/>
  <c r="AE99" i="35"/>
  <c r="AU99" i="35" s="1"/>
  <c r="Z99" i="35"/>
  <c r="CZ99" i="35" s="1"/>
  <c r="O99" i="35"/>
  <c r="Q99" i="35" s="1"/>
  <c r="L99" i="35"/>
  <c r="N99" i="35" s="1"/>
  <c r="I99" i="35"/>
  <c r="AH99" i="35" s="1"/>
  <c r="D99" i="35"/>
  <c r="CX99" i="35" s="1"/>
  <c r="DK98" i="35"/>
  <c r="DJ98" i="35"/>
  <c r="DI98" i="35"/>
  <c r="DH98" i="35"/>
  <c r="DG98" i="35"/>
  <c r="DF98" i="35"/>
  <c r="DE98" i="35"/>
  <c r="DB98" i="35"/>
  <c r="DA98" i="35"/>
  <c r="DC98" i="35" s="1"/>
  <c r="CZ98" i="35"/>
  <c r="CX98" i="35"/>
  <c r="CW98" i="35"/>
  <c r="CV98" i="35"/>
  <c r="CU98" i="35"/>
  <c r="CS98" i="35"/>
  <c r="CR98" i="35"/>
  <c r="CJ98" i="35"/>
  <c r="CH98" i="35"/>
  <c r="CI98" i="35" s="1"/>
  <c r="CF98" i="35"/>
  <c r="CM98" i="35" s="1"/>
  <c r="CN98" i="35" s="1"/>
  <c r="CE98" i="35"/>
  <c r="CC98" i="35"/>
  <c r="CB98" i="35"/>
  <c r="CA98" i="35"/>
  <c r="CG98" i="35" s="1"/>
  <c r="BY98" i="35"/>
  <c r="BV98" i="35"/>
  <c r="BQ98" i="35"/>
  <c r="BL98" i="35"/>
  <c r="AZ98" i="35"/>
  <c r="AY98" i="35"/>
  <c r="CP98" i="35" s="1"/>
  <c r="AV98" i="35"/>
  <c r="AU98" i="35"/>
  <c r="AW98" i="35" s="1"/>
  <c r="AX98" i="35" s="1"/>
  <c r="AT98" i="35"/>
  <c r="AR98" i="35"/>
  <c r="AP98" i="35"/>
  <c r="AN98" i="35"/>
  <c r="AL98" i="35"/>
  <c r="AH98" i="35"/>
  <c r="AG98" i="35"/>
  <c r="AB98" i="35"/>
  <c r="T98" i="35"/>
  <c r="U98" i="35" s="1"/>
  <c r="R98" i="35"/>
  <c r="Q98" i="35"/>
  <c r="N98" i="35"/>
  <c r="K98" i="35"/>
  <c r="AI98" i="35" s="1"/>
  <c r="F98" i="35"/>
  <c r="DK97" i="35"/>
  <c r="DJ97" i="35"/>
  <c r="DI97" i="35"/>
  <c r="DG97" i="35"/>
  <c r="DE97" i="35"/>
  <c r="CU97" i="35"/>
  <c r="CS97" i="35"/>
  <c r="CR97" i="35"/>
  <c r="CF97" i="35"/>
  <c r="CE97" i="35"/>
  <c r="CG97" i="35" s="1"/>
  <c r="CB97" i="35"/>
  <c r="CC97" i="35" s="1"/>
  <c r="CA97" i="35"/>
  <c r="BY97" i="35"/>
  <c r="BX97" i="35"/>
  <c r="BV97" i="35"/>
  <c r="BQ97" i="35"/>
  <c r="BO97" i="35"/>
  <c r="DH97" i="35" s="1"/>
  <c r="BL97" i="35"/>
  <c r="BJ97" i="35"/>
  <c r="DF97" i="35" s="1"/>
  <c r="AT97" i="35"/>
  <c r="AQ97" i="35"/>
  <c r="DB97" i="35" s="1"/>
  <c r="AO97" i="35"/>
  <c r="CM97" i="35" s="1"/>
  <c r="CN97" i="35" s="1"/>
  <c r="AM97" i="35"/>
  <c r="CJ97" i="35" s="1"/>
  <c r="AJ97" i="35"/>
  <c r="AL97" i="35" s="1"/>
  <c r="AE97" i="35"/>
  <c r="AU97" i="35" s="1"/>
  <c r="Z97" i="35"/>
  <c r="CZ97" i="35" s="1"/>
  <c r="O97" i="35"/>
  <c r="Q97" i="35" s="1"/>
  <c r="L97" i="35"/>
  <c r="N97" i="35" s="1"/>
  <c r="I97" i="35"/>
  <c r="AH97" i="35" s="1"/>
  <c r="D97" i="35"/>
  <c r="CX97" i="35" s="1"/>
  <c r="DK96" i="35"/>
  <c r="DJ96" i="35"/>
  <c r="DI96" i="35"/>
  <c r="DE96" i="35"/>
  <c r="CU96" i="35"/>
  <c r="CR96" i="35"/>
  <c r="CF96" i="35"/>
  <c r="CM96" i="35" s="1"/>
  <c r="CN96" i="35" s="1"/>
  <c r="CE96" i="35"/>
  <c r="CA96" i="35"/>
  <c r="CG96" i="35" s="1"/>
  <c r="BX96" i="35"/>
  <c r="DG96" i="35" s="1"/>
  <c r="BV96" i="35"/>
  <c r="BO96" i="35"/>
  <c r="CH96" i="35" s="1"/>
  <c r="CI96" i="35" s="1"/>
  <c r="BJ96" i="35"/>
  <c r="DF96" i="35" s="1"/>
  <c r="AY96" i="35"/>
  <c r="CW96" i="35" s="1"/>
  <c r="AU96" i="35"/>
  <c r="DA96" i="35" s="1"/>
  <c r="AT96" i="35"/>
  <c r="AR96" i="35"/>
  <c r="AQ96" i="35"/>
  <c r="DB96" i="35" s="1"/>
  <c r="AP96" i="35"/>
  <c r="AO96" i="35"/>
  <c r="AN96" i="35"/>
  <c r="AM96" i="35"/>
  <c r="AL96" i="35"/>
  <c r="AJ96" i="35"/>
  <c r="AG96" i="35"/>
  <c r="AE96" i="35"/>
  <c r="AB96" i="35"/>
  <c r="Z96" i="35"/>
  <c r="CZ96" i="35" s="1"/>
  <c r="Q96" i="35"/>
  <c r="O96" i="35"/>
  <c r="N96" i="35"/>
  <c r="L96" i="35"/>
  <c r="K96" i="35"/>
  <c r="AI96" i="35" s="1"/>
  <c r="I96" i="35"/>
  <c r="AH96" i="35" s="1"/>
  <c r="F96" i="35"/>
  <c r="D96" i="35"/>
  <c r="CX96" i="35" s="1"/>
  <c r="DK95" i="35"/>
  <c r="DJ95" i="35"/>
  <c r="DI95" i="35"/>
  <c r="DH95" i="35"/>
  <c r="DF95" i="35"/>
  <c r="DE95" i="35"/>
  <c r="CU95" i="35"/>
  <c r="CS95" i="35"/>
  <c r="CR95" i="35"/>
  <c r="CF95" i="35"/>
  <c r="CE95" i="35"/>
  <c r="CG95" i="35" s="1"/>
  <c r="CB95" i="35"/>
  <c r="CC95" i="35" s="1"/>
  <c r="CA95" i="35"/>
  <c r="BY95" i="35"/>
  <c r="BX95" i="35"/>
  <c r="DG95" i="35" s="1"/>
  <c r="BV95" i="35"/>
  <c r="BQ95" i="35"/>
  <c r="BO95" i="35"/>
  <c r="CH95" i="35" s="1"/>
  <c r="CI95" i="35" s="1"/>
  <c r="BL95" i="35"/>
  <c r="BJ95" i="35"/>
  <c r="AT95" i="35"/>
  <c r="AQ95" i="35"/>
  <c r="DB95" i="35" s="1"/>
  <c r="AO95" i="35"/>
  <c r="CM95" i="35" s="1"/>
  <c r="CN95" i="35" s="1"/>
  <c r="AM95" i="35"/>
  <c r="CJ95" i="35" s="1"/>
  <c r="AJ95" i="35"/>
  <c r="AL95" i="35" s="1"/>
  <c r="AE95" i="35"/>
  <c r="AU95" i="35" s="1"/>
  <c r="Z95" i="35"/>
  <c r="CZ95" i="35" s="1"/>
  <c r="O95" i="35"/>
  <c r="Q95" i="35" s="1"/>
  <c r="L95" i="35"/>
  <c r="N95" i="35" s="1"/>
  <c r="I95" i="35"/>
  <c r="AH95" i="35" s="1"/>
  <c r="D95" i="35"/>
  <c r="CX95" i="35" s="1"/>
  <c r="DK94" i="35"/>
  <c r="DJ94" i="35"/>
  <c r="DI94" i="35"/>
  <c r="DH94" i="35"/>
  <c r="DG94" i="35"/>
  <c r="DF94" i="35"/>
  <c r="DE94" i="35"/>
  <c r="DB94" i="35"/>
  <c r="DA94" i="35"/>
  <c r="DC94" i="35" s="1"/>
  <c r="CZ94" i="35"/>
  <c r="CX94" i="35"/>
  <c r="DN94" i="35" s="1"/>
  <c r="CW94" i="35"/>
  <c r="CV94" i="35"/>
  <c r="CU94" i="35"/>
  <c r="CS94" i="35"/>
  <c r="CR94" i="35"/>
  <c r="CJ94" i="35"/>
  <c r="CH94" i="35"/>
  <c r="CI94" i="35" s="1"/>
  <c r="CF94" i="35"/>
  <c r="CM94" i="35" s="1"/>
  <c r="CN94" i="35" s="1"/>
  <c r="CE94" i="35"/>
  <c r="CC94" i="35"/>
  <c r="CB94" i="35"/>
  <c r="CA94" i="35"/>
  <c r="CG94" i="35" s="1"/>
  <c r="BY94" i="35"/>
  <c r="BV94" i="35"/>
  <c r="BQ94" i="35"/>
  <c r="BL94" i="35"/>
  <c r="AZ94" i="35"/>
  <c r="AY94" i="35"/>
  <c r="CP94" i="35" s="1"/>
  <c r="AV94" i="35"/>
  <c r="AU94" i="35"/>
  <c r="AW94" i="35" s="1"/>
  <c r="AX94" i="35" s="1"/>
  <c r="AT94" i="35"/>
  <c r="AR94" i="35"/>
  <c r="AP94" i="35"/>
  <c r="AN94" i="35"/>
  <c r="AL94" i="35"/>
  <c r="AH94" i="35"/>
  <c r="AG94" i="35"/>
  <c r="AB94" i="35"/>
  <c r="R94" i="35"/>
  <c r="CY94" i="35" s="1"/>
  <c r="DP94" i="35" s="1"/>
  <c r="DQ94" i="35" s="1"/>
  <c r="Q94" i="35"/>
  <c r="N94" i="35"/>
  <c r="K94" i="35"/>
  <c r="AI94" i="35" s="1"/>
  <c r="F94" i="35"/>
  <c r="DK93" i="35"/>
  <c r="DJ93" i="35"/>
  <c r="DI93" i="35"/>
  <c r="DH93" i="35"/>
  <c r="DG93" i="35"/>
  <c r="DF93" i="35"/>
  <c r="DE93" i="35"/>
  <c r="DB93" i="35"/>
  <c r="CZ93" i="35"/>
  <c r="CY93" i="35"/>
  <c r="CX93" i="35"/>
  <c r="DN93" i="35" s="1"/>
  <c r="CV93" i="35"/>
  <c r="CU93" i="35"/>
  <c r="CS93" i="35"/>
  <c r="CR93" i="35"/>
  <c r="CJ93" i="35"/>
  <c r="CH93" i="35"/>
  <c r="CI93" i="35" s="1"/>
  <c r="CF93" i="35"/>
  <c r="CM93" i="35" s="1"/>
  <c r="CN93" i="35" s="1"/>
  <c r="CE93" i="35"/>
  <c r="CC93" i="35"/>
  <c r="CB93" i="35"/>
  <c r="CA93" i="35"/>
  <c r="CG93" i="35" s="1"/>
  <c r="BY93" i="35"/>
  <c r="AY93" i="35"/>
  <c r="CW93" i="35" s="1"/>
  <c r="AU93" i="35"/>
  <c r="DA93" i="35" s="1"/>
  <c r="DC93" i="35" s="1"/>
  <c r="AT93" i="35"/>
  <c r="AR93" i="35"/>
  <c r="AP93" i="35"/>
  <c r="AN93" i="35"/>
  <c r="AL93" i="35"/>
  <c r="AI93" i="35"/>
  <c r="AH93" i="35"/>
  <c r="S93" i="35"/>
  <c r="R93" i="35"/>
  <c r="CK93" i="35" s="1"/>
  <c r="DK92" i="35"/>
  <c r="DJ92" i="35"/>
  <c r="DE92" i="35"/>
  <c r="DB92" i="35"/>
  <c r="CV92" i="35"/>
  <c r="CU92" i="35"/>
  <c r="CR92" i="35"/>
  <c r="CJ92" i="35"/>
  <c r="CE92" i="35"/>
  <c r="CD92" i="35"/>
  <c r="DI92" i="35" s="1"/>
  <c r="CA92" i="35"/>
  <c r="CG92" i="35" s="1"/>
  <c r="BZ92" i="35"/>
  <c r="DG92" i="35" s="1"/>
  <c r="BY92" i="35"/>
  <c r="BV92" i="35"/>
  <c r="BO92" i="35"/>
  <c r="DH92" i="35" s="1"/>
  <c r="BJ92" i="35"/>
  <c r="DF92" i="35" s="1"/>
  <c r="AT92" i="35"/>
  <c r="AR92" i="35"/>
  <c r="AP92" i="35"/>
  <c r="AN92" i="35"/>
  <c r="AJ92" i="35"/>
  <c r="AL92" i="35" s="1"/>
  <c r="AE92" i="35"/>
  <c r="AU92" i="35" s="1"/>
  <c r="Z92" i="35"/>
  <c r="CZ92" i="35" s="1"/>
  <c r="O92" i="35"/>
  <c r="Q92" i="35" s="1"/>
  <c r="L92" i="35"/>
  <c r="N92" i="35" s="1"/>
  <c r="I92" i="35"/>
  <c r="AH92" i="35" s="1"/>
  <c r="D92" i="35"/>
  <c r="CX92" i="35" s="1"/>
  <c r="DK91" i="35"/>
  <c r="DJ91" i="35"/>
  <c r="DI91" i="35"/>
  <c r="DH91" i="35"/>
  <c r="DG91" i="35"/>
  <c r="DF91" i="35"/>
  <c r="DE91" i="35"/>
  <c r="DB91" i="35"/>
  <c r="DA91" i="35"/>
  <c r="DC91" i="35" s="1"/>
  <c r="CZ91" i="35"/>
  <c r="DD91" i="35" s="1"/>
  <c r="CX91" i="35"/>
  <c r="CW91" i="35"/>
  <c r="CV91" i="35"/>
  <c r="CU91" i="35"/>
  <c r="CS91" i="35"/>
  <c r="CR91" i="35"/>
  <c r="CJ91" i="35"/>
  <c r="CH91" i="35"/>
  <c r="CI91" i="35" s="1"/>
  <c r="CF91" i="35"/>
  <c r="CM91" i="35" s="1"/>
  <c r="CN91" i="35" s="1"/>
  <c r="CE91" i="35"/>
  <c r="CC91" i="35"/>
  <c r="CB91" i="35"/>
  <c r="CA91" i="35"/>
  <c r="CG91" i="35" s="1"/>
  <c r="BY91" i="35"/>
  <c r="BV91" i="35"/>
  <c r="BQ91" i="35"/>
  <c r="BL91" i="35"/>
  <c r="AZ91" i="35"/>
  <c r="AY91" i="35"/>
  <c r="CP91" i="35" s="1"/>
  <c r="AV91" i="35"/>
  <c r="AU91" i="35"/>
  <c r="AW91" i="35" s="1"/>
  <c r="AX91" i="35" s="1"/>
  <c r="AT91" i="35"/>
  <c r="AR91" i="35"/>
  <c r="AP91" i="35"/>
  <c r="AN91" i="35"/>
  <c r="AL91" i="35"/>
  <c r="AH91" i="35"/>
  <c r="AG91" i="35"/>
  <c r="AB91" i="35"/>
  <c r="R91" i="35"/>
  <c r="CY91" i="35" s="1"/>
  <c r="DP91" i="35" s="1"/>
  <c r="DQ91" i="35" s="1"/>
  <c r="Q91" i="35"/>
  <c r="N91" i="35"/>
  <c r="K91" i="35"/>
  <c r="AI91" i="35" s="1"/>
  <c r="F91" i="35"/>
  <c r="DK90" i="35"/>
  <c r="DJ90" i="35"/>
  <c r="DE90" i="35"/>
  <c r="DB90" i="35"/>
  <c r="CV90" i="35"/>
  <c r="CU90" i="35"/>
  <c r="CR90" i="35"/>
  <c r="CJ90" i="35"/>
  <c r="CD90" i="35"/>
  <c r="DI90" i="35" s="1"/>
  <c r="BZ90" i="35"/>
  <c r="DG90" i="35" s="1"/>
  <c r="BY90" i="35"/>
  <c r="BV90" i="35"/>
  <c r="BQ90" i="35"/>
  <c r="BO90" i="35"/>
  <c r="DH90" i="35" s="1"/>
  <c r="BL90" i="35"/>
  <c r="BJ90" i="35"/>
  <c r="DF90" i="35" s="1"/>
  <c r="AT90" i="35"/>
  <c r="AR90" i="35"/>
  <c r="AP90" i="35"/>
  <c r="AN90" i="35"/>
  <c r="AL90" i="35"/>
  <c r="AJ90" i="35"/>
  <c r="AG90" i="35"/>
  <c r="AE90" i="35"/>
  <c r="AU90" i="35" s="1"/>
  <c r="AB90" i="35"/>
  <c r="Z90" i="35"/>
  <c r="CZ90" i="35" s="1"/>
  <c r="Q90" i="35"/>
  <c r="O90" i="35"/>
  <c r="N90" i="35"/>
  <c r="L90" i="35"/>
  <c r="K90" i="35"/>
  <c r="AI90" i="35" s="1"/>
  <c r="I90" i="35"/>
  <c r="AH90" i="35" s="1"/>
  <c r="F90" i="35"/>
  <c r="D90" i="35"/>
  <c r="CX90" i="35" s="1"/>
  <c r="DK89" i="35"/>
  <c r="DJ89" i="35"/>
  <c r="DI89" i="35"/>
  <c r="DH89" i="35"/>
  <c r="DG89" i="35"/>
  <c r="DF89" i="35"/>
  <c r="DE89" i="35"/>
  <c r="DB89" i="35"/>
  <c r="CZ89" i="35"/>
  <c r="CX89" i="35"/>
  <c r="CV89" i="35"/>
  <c r="CU89" i="35"/>
  <c r="CS89" i="35"/>
  <c r="CR89" i="35"/>
  <c r="CM89" i="35"/>
  <c r="CN89" i="35" s="1"/>
  <c r="CJ89" i="35"/>
  <c r="CI89" i="35"/>
  <c r="CH89" i="35"/>
  <c r="CF89" i="35"/>
  <c r="CE89" i="35"/>
  <c r="CG89" i="35" s="1"/>
  <c r="CB89" i="35"/>
  <c r="CC89" i="35" s="1"/>
  <c r="CA89" i="35"/>
  <c r="BY89" i="35"/>
  <c r="BV89" i="35"/>
  <c r="BQ89" i="35"/>
  <c r="BL89" i="35"/>
  <c r="AY89" i="35"/>
  <c r="CP89" i="35" s="1"/>
  <c r="AU89" i="35"/>
  <c r="CK89" i="35" s="1"/>
  <c r="AT89" i="35"/>
  <c r="AR89" i="35"/>
  <c r="AP89" i="35"/>
  <c r="AN89" i="35"/>
  <c r="AL89" i="35"/>
  <c r="AH89" i="35"/>
  <c r="AG89" i="35"/>
  <c r="AB89" i="35"/>
  <c r="S89" i="35"/>
  <c r="R89" i="35"/>
  <c r="CY89" i="35" s="1"/>
  <c r="Q89" i="35"/>
  <c r="N89" i="35"/>
  <c r="K89" i="35"/>
  <c r="AI89" i="35" s="1"/>
  <c r="F89" i="35"/>
  <c r="DK88" i="35"/>
  <c r="DJ88" i="35"/>
  <c r="DE88" i="35"/>
  <c r="DB88" i="35"/>
  <c r="CV88" i="35"/>
  <c r="CU88" i="35"/>
  <c r="CR88" i="35"/>
  <c r="CJ88" i="35"/>
  <c r="CE88" i="35"/>
  <c r="CD88" i="35"/>
  <c r="DI88" i="35" s="1"/>
  <c r="CA88" i="35"/>
  <c r="CG88" i="35" s="1"/>
  <c r="BZ88" i="35"/>
  <c r="DG88" i="35" s="1"/>
  <c r="BY88" i="35"/>
  <c r="BV88" i="35"/>
  <c r="BO88" i="35"/>
  <c r="BJ88" i="35"/>
  <c r="AU88" i="35"/>
  <c r="AT88" i="35"/>
  <c r="AR88" i="35"/>
  <c r="AP88" i="35"/>
  <c r="AN88" i="35"/>
  <c r="AJ88" i="35"/>
  <c r="AL88" i="35" s="1"/>
  <c r="AH88" i="35"/>
  <c r="AE88" i="35"/>
  <c r="AG88" i="35" s="1"/>
  <c r="Z88" i="35"/>
  <c r="AB88" i="35" s="1"/>
  <c r="R88" i="35"/>
  <c r="O88" i="35"/>
  <c r="Q88" i="35" s="1"/>
  <c r="L88" i="35"/>
  <c r="N88" i="35" s="1"/>
  <c r="I88" i="35"/>
  <c r="K88" i="35" s="1"/>
  <c r="AI88" i="35" s="1"/>
  <c r="D88" i="35"/>
  <c r="F88" i="35" s="1"/>
  <c r="DK87" i="35"/>
  <c r="DJ87" i="35"/>
  <c r="DE87" i="35"/>
  <c r="DB87" i="35"/>
  <c r="CV87" i="35"/>
  <c r="CU87" i="35"/>
  <c r="CR87" i="35"/>
  <c r="CJ87" i="35"/>
  <c r="CD87" i="35"/>
  <c r="DI87" i="35" s="1"/>
  <c r="BZ87" i="35"/>
  <c r="DG87" i="35" s="1"/>
  <c r="BY87" i="35"/>
  <c r="BV87" i="35"/>
  <c r="BQ87" i="35"/>
  <c r="BO87" i="35"/>
  <c r="DH87" i="35" s="1"/>
  <c r="BL87" i="35"/>
  <c r="BJ87" i="35"/>
  <c r="DF87" i="35" s="1"/>
  <c r="AT87" i="35"/>
  <c r="AR87" i="35"/>
  <c r="AP87" i="35"/>
  <c r="AN87" i="35"/>
  <c r="AL87" i="35"/>
  <c r="AJ87" i="35"/>
  <c r="AG87" i="35"/>
  <c r="AE87" i="35"/>
  <c r="AU87" i="35" s="1"/>
  <c r="AB87" i="35"/>
  <c r="Z87" i="35"/>
  <c r="CZ87" i="35" s="1"/>
  <c r="Q87" i="35"/>
  <c r="O87" i="35"/>
  <c r="N87" i="35"/>
  <c r="L87" i="35"/>
  <c r="K87" i="35"/>
  <c r="AI87" i="35" s="1"/>
  <c r="I87" i="35"/>
  <c r="AH87" i="35" s="1"/>
  <c r="F87" i="35"/>
  <c r="D87" i="35"/>
  <c r="CX87" i="35" s="1"/>
  <c r="DK86" i="35"/>
  <c r="DJ86" i="35"/>
  <c r="DI86" i="35"/>
  <c r="DH86" i="35"/>
  <c r="DG86" i="35"/>
  <c r="DF86" i="35"/>
  <c r="DE86" i="35"/>
  <c r="DB86" i="35"/>
  <c r="CZ86" i="35"/>
  <c r="CX86" i="35"/>
  <c r="CV86" i="35"/>
  <c r="CU86" i="35"/>
  <c r="CS86" i="35"/>
  <c r="CR86" i="35"/>
  <c r="CM86" i="35"/>
  <c r="CN86" i="35" s="1"/>
  <c r="CJ86" i="35"/>
  <c r="CI86" i="35"/>
  <c r="CH86" i="35"/>
  <c r="CF86" i="35"/>
  <c r="CE86" i="35"/>
  <c r="CG86" i="35" s="1"/>
  <c r="CB86" i="35"/>
  <c r="CC86" i="35" s="1"/>
  <c r="CA86" i="35"/>
  <c r="BY86" i="35"/>
  <c r="BV86" i="35"/>
  <c r="BQ86" i="35"/>
  <c r="BL86" i="35"/>
  <c r="AY86" i="35"/>
  <c r="CP86" i="35" s="1"/>
  <c r="AU86" i="35"/>
  <c r="CK86" i="35" s="1"/>
  <c r="AT86" i="35"/>
  <c r="AR86" i="35"/>
  <c r="AP86" i="35"/>
  <c r="AN86" i="35"/>
  <c r="AL86" i="35"/>
  <c r="AH86" i="35"/>
  <c r="AG86" i="35"/>
  <c r="AB86" i="35"/>
  <c r="S86" i="35"/>
  <c r="R86" i="35"/>
  <c r="CY86" i="35" s="1"/>
  <c r="Q86" i="35"/>
  <c r="N86" i="35"/>
  <c r="K86" i="35"/>
  <c r="AI86" i="35" s="1"/>
  <c r="F86" i="35"/>
  <c r="DK85" i="35"/>
  <c r="DJ85" i="35"/>
  <c r="DH85" i="35"/>
  <c r="DF85" i="35"/>
  <c r="DE85" i="35"/>
  <c r="CZ85" i="35"/>
  <c r="CT85" i="35"/>
  <c r="CU85" i="35" s="1"/>
  <c r="CR85" i="35"/>
  <c r="CJ85" i="35"/>
  <c r="CD85" i="35"/>
  <c r="CH85" i="35" s="1"/>
  <c r="CI85" i="35" s="1"/>
  <c r="BZ85" i="35"/>
  <c r="CF85" i="35" s="1"/>
  <c r="CM85" i="35" s="1"/>
  <c r="CN85" i="35" s="1"/>
  <c r="BY85" i="35"/>
  <c r="BV85" i="35"/>
  <c r="BQ85" i="35"/>
  <c r="BO85" i="35"/>
  <c r="BL85" i="35"/>
  <c r="BJ85" i="35"/>
  <c r="CS85" i="35" s="1"/>
  <c r="AT85" i="35"/>
  <c r="AQ85" i="35"/>
  <c r="DB85" i="35" s="1"/>
  <c r="AO85" i="35"/>
  <c r="AP85" i="35" s="1"/>
  <c r="AN85" i="35"/>
  <c r="AL85" i="35"/>
  <c r="AJ85" i="35"/>
  <c r="AG85" i="35"/>
  <c r="AE85" i="35"/>
  <c r="AU85" i="35" s="1"/>
  <c r="AB85" i="35"/>
  <c r="Z85" i="35"/>
  <c r="AY85" i="35" s="1"/>
  <c r="Q85" i="35"/>
  <c r="O85" i="35"/>
  <c r="N85" i="35"/>
  <c r="L85" i="35"/>
  <c r="K85" i="35"/>
  <c r="AI85" i="35" s="1"/>
  <c r="I85" i="35"/>
  <c r="AH85" i="35" s="1"/>
  <c r="F85" i="35"/>
  <c r="D85" i="35"/>
  <c r="CX85" i="35" s="1"/>
  <c r="DK84" i="35"/>
  <c r="DJ84" i="35"/>
  <c r="DI84" i="35"/>
  <c r="DE84" i="35"/>
  <c r="DB84" i="35"/>
  <c r="CV84" i="35"/>
  <c r="CT84" i="35"/>
  <c r="CU84" i="35" s="1"/>
  <c r="CR84" i="35"/>
  <c r="CJ84" i="35"/>
  <c r="CF84" i="35"/>
  <c r="CM84" i="35" s="1"/>
  <c r="CN84" i="35" s="1"/>
  <c r="CE84" i="35"/>
  <c r="CA84" i="35"/>
  <c r="CG84" i="35" s="1"/>
  <c r="BZ84" i="35"/>
  <c r="DG84" i="35" s="1"/>
  <c r="BY84" i="35"/>
  <c r="BV84" i="35"/>
  <c r="BO84" i="35"/>
  <c r="DH84" i="35" s="1"/>
  <c r="BJ84" i="35"/>
  <c r="DF84" i="35" s="1"/>
  <c r="AT84" i="35"/>
  <c r="AR84" i="35"/>
  <c r="AQ84" i="35"/>
  <c r="AP84" i="35"/>
  <c r="AO84" i="35"/>
  <c r="AN84" i="35"/>
  <c r="AJ84" i="35"/>
  <c r="AL84" i="35" s="1"/>
  <c r="AE84" i="35"/>
  <c r="AU84" i="35" s="1"/>
  <c r="Z84" i="35"/>
  <c r="CZ84" i="35" s="1"/>
  <c r="O84" i="35"/>
  <c r="Q84" i="35" s="1"/>
  <c r="L84" i="35"/>
  <c r="N84" i="35" s="1"/>
  <c r="I84" i="35"/>
  <c r="AH84" i="35" s="1"/>
  <c r="D84" i="35"/>
  <c r="CX84" i="35" s="1"/>
  <c r="DK83" i="35"/>
  <c r="DJ83" i="35"/>
  <c r="DI83" i="35"/>
  <c r="DH83" i="35"/>
  <c r="DG83" i="35"/>
  <c r="DF83" i="35"/>
  <c r="DE83" i="35"/>
  <c r="DB83" i="35"/>
  <c r="DA83" i="35"/>
  <c r="DC83" i="35" s="1"/>
  <c r="CZ83" i="35"/>
  <c r="DD83" i="35" s="1"/>
  <c r="CX83" i="35"/>
  <c r="CW83" i="35"/>
  <c r="CV83" i="35"/>
  <c r="CU83" i="35"/>
  <c r="CS83" i="35"/>
  <c r="CR83" i="35"/>
  <c r="CJ83" i="35"/>
  <c r="CH83" i="35"/>
  <c r="CI83" i="35" s="1"/>
  <c r="CF83" i="35"/>
  <c r="CM83" i="35" s="1"/>
  <c r="CN83" i="35" s="1"/>
  <c r="CE83" i="35"/>
  <c r="CC83" i="35"/>
  <c r="CB83" i="35"/>
  <c r="CA83" i="35"/>
  <c r="CG83" i="35" s="1"/>
  <c r="BY83" i="35"/>
  <c r="BV83" i="35"/>
  <c r="BQ83" i="35"/>
  <c r="BL83" i="35"/>
  <c r="AZ83" i="35"/>
  <c r="AY83" i="35"/>
  <c r="CP83" i="35" s="1"/>
  <c r="AV83" i="35"/>
  <c r="AU83" i="35"/>
  <c r="AW83" i="35" s="1"/>
  <c r="AX83" i="35" s="1"/>
  <c r="AT83" i="35"/>
  <c r="AR83" i="35"/>
  <c r="AP83" i="35"/>
  <c r="AN83" i="35"/>
  <c r="AL83" i="35"/>
  <c r="AH83" i="35"/>
  <c r="AG83" i="35"/>
  <c r="AB83" i="35"/>
  <c r="R83" i="35"/>
  <c r="CY83" i="35" s="1"/>
  <c r="DP83" i="35" s="1"/>
  <c r="DQ83" i="35" s="1"/>
  <c r="Q83" i="35"/>
  <c r="N83" i="35"/>
  <c r="K83" i="35"/>
  <c r="AI83" i="35" s="1"/>
  <c r="F83" i="35"/>
  <c r="DK82" i="35"/>
  <c r="DJ82" i="35"/>
  <c r="DI82" i="35"/>
  <c r="DG82" i="35"/>
  <c r="DE82" i="35"/>
  <c r="CU82" i="35"/>
  <c r="CT82" i="35"/>
  <c r="CR82" i="35"/>
  <c r="CJ82" i="35"/>
  <c r="CE82" i="35"/>
  <c r="CD82" i="35"/>
  <c r="CA82" i="35"/>
  <c r="CG82" i="35" s="1"/>
  <c r="BZ82" i="35"/>
  <c r="CF82" i="35" s="1"/>
  <c r="CM82" i="35" s="1"/>
  <c r="CN82" i="35" s="1"/>
  <c r="BY82" i="35"/>
  <c r="BV82" i="35"/>
  <c r="BO82" i="35"/>
  <c r="DH82" i="35" s="1"/>
  <c r="BJ82" i="35"/>
  <c r="CS82" i="35" s="1"/>
  <c r="AT82" i="35"/>
  <c r="AR82" i="35"/>
  <c r="AQ82" i="35"/>
  <c r="DB82" i="35" s="1"/>
  <c r="AP82" i="35"/>
  <c r="AO82" i="35"/>
  <c r="AN82" i="35"/>
  <c r="AJ82" i="35"/>
  <c r="AL82" i="35" s="1"/>
  <c r="AE82" i="35"/>
  <c r="AU82" i="35" s="1"/>
  <c r="Z82" i="35"/>
  <c r="AY82" i="35" s="1"/>
  <c r="O82" i="35"/>
  <c r="Q82" i="35" s="1"/>
  <c r="L82" i="35"/>
  <c r="N82" i="35" s="1"/>
  <c r="I82" i="35"/>
  <c r="AH82" i="35" s="1"/>
  <c r="D82" i="35"/>
  <c r="DK81" i="35"/>
  <c r="DJ81" i="35"/>
  <c r="DI81" i="35"/>
  <c r="DG81" i="35"/>
  <c r="DE81" i="35"/>
  <c r="CU81" i="35"/>
  <c r="CT81" i="35"/>
  <c r="CR81" i="35"/>
  <c r="CJ81" i="35"/>
  <c r="CE81" i="35"/>
  <c r="CD81" i="35"/>
  <c r="CA81" i="35"/>
  <c r="CG81" i="35" s="1"/>
  <c r="BZ81" i="35"/>
  <c r="CF81" i="35" s="1"/>
  <c r="CM81" i="35" s="1"/>
  <c r="CN81" i="35" s="1"/>
  <c r="BY81" i="35"/>
  <c r="BV81" i="35"/>
  <c r="BO81" i="35"/>
  <c r="DH81" i="35" s="1"/>
  <c r="BJ81" i="35"/>
  <c r="CS81" i="35" s="1"/>
  <c r="AT81" i="35"/>
  <c r="AR81" i="35"/>
  <c r="AQ81" i="35"/>
  <c r="DB81" i="35" s="1"/>
  <c r="AP81" i="35"/>
  <c r="AO81" i="35"/>
  <c r="AN81" i="35"/>
  <c r="AJ81" i="35"/>
  <c r="AL81" i="35" s="1"/>
  <c r="AE81" i="35"/>
  <c r="AU81" i="35" s="1"/>
  <c r="Z81" i="35"/>
  <c r="AY81" i="35" s="1"/>
  <c r="O81" i="35"/>
  <c r="Q81" i="35" s="1"/>
  <c r="L81" i="35"/>
  <c r="N81" i="35" s="1"/>
  <c r="I81" i="35"/>
  <c r="AH81" i="35" s="1"/>
  <c r="D81" i="35"/>
  <c r="DK80" i="35"/>
  <c r="DJ80" i="35"/>
  <c r="DI80" i="35"/>
  <c r="DG80" i="35"/>
  <c r="DE80" i="35"/>
  <c r="CU80" i="35"/>
  <c r="CT80" i="35"/>
  <c r="CR80" i="35"/>
  <c r="CJ80" i="35"/>
  <c r="CE80" i="35"/>
  <c r="CD80" i="35"/>
  <c r="CA80" i="35"/>
  <c r="CG80" i="35" s="1"/>
  <c r="BZ80" i="35"/>
  <c r="CF80" i="35" s="1"/>
  <c r="CM80" i="35" s="1"/>
  <c r="CN80" i="35" s="1"/>
  <c r="BY80" i="35"/>
  <c r="BV80" i="35"/>
  <c r="BO80" i="35"/>
  <c r="DH80" i="35" s="1"/>
  <c r="BJ80" i="35"/>
  <c r="CS80" i="35" s="1"/>
  <c r="AT80" i="35"/>
  <c r="AR80" i="35"/>
  <c r="AQ80" i="35"/>
  <c r="DB80" i="35" s="1"/>
  <c r="AP80" i="35"/>
  <c r="AO80" i="35"/>
  <c r="AN80" i="35"/>
  <c r="AJ80" i="35"/>
  <c r="AL80" i="35" s="1"/>
  <c r="AE80" i="35"/>
  <c r="AU80" i="35" s="1"/>
  <c r="Z80" i="35"/>
  <c r="AY80" i="35" s="1"/>
  <c r="O80" i="35"/>
  <c r="Q80" i="35" s="1"/>
  <c r="L80" i="35"/>
  <c r="N80" i="35" s="1"/>
  <c r="I80" i="35"/>
  <c r="AH80" i="35" s="1"/>
  <c r="D80" i="35"/>
  <c r="DK79" i="35"/>
  <c r="DJ79" i="35"/>
  <c r="DI79" i="35"/>
  <c r="DG79" i="35"/>
  <c r="DE79" i="35"/>
  <c r="CT79" i="35"/>
  <c r="CS79" i="35"/>
  <c r="CJ79" i="35"/>
  <c r="CD79" i="35"/>
  <c r="BZ79" i="35"/>
  <c r="CF79" i="35" s="1"/>
  <c r="CM79" i="35" s="1"/>
  <c r="BO79" i="35"/>
  <c r="BJ79" i="35"/>
  <c r="DF79" i="35" s="1"/>
  <c r="AT79" i="35"/>
  <c r="AQ79" i="35"/>
  <c r="DB79" i="35" s="1"/>
  <c r="AO79" i="35"/>
  <c r="AJ79" i="35"/>
  <c r="AH79" i="35"/>
  <c r="AE79" i="35"/>
  <c r="AU79" i="35" s="1"/>
  <c r="DA79" i="35" s="1"/>
  <c r="DC79" i="35" s="1"/>
  <c r="Z79" i="35"/>
  <c r="R79" i="35"/>
  <c r="CY79" i="35" s="1"/>
  <c r="DP79" i="35" s="1"/>
  <c r="DQ79" i="35" s="1"/>
  <c r="O79" i="35"/>
  <c r="L79" i="35"/>
  <c r="I79" i="35"/>
  <c r="D79" i="35"/>
  <c r="T79" i="35" s="1"/>
  <c r="DK78" i="35"/>
  <c r="DJ78" i="35"/>
  <c r="DI78" i="35"/>
  <c r="DH78" i="35"/>
  <c r="DG78" i="35"/>
  <c r="DF78" i="35"/>
  <c r="DE78" i="35"/>
  <c r="DB78" i="35"/>
  <c r="CZ78" i="35"/>
  <c r="CX78" i="35"/>
  <c r="CV78" i="35"/>
  <c r="CS78" i="35"/>
  <c r="CJ78" i="35"/>
  <c r="CH78" i="35"/>
  <c r="CF78" i="35"/>
  <c r="CM78" i="35" s="1"/>
  <c r="CB78" i="35"/>
  <c r="BU78" i="35"/>
  <c r="CR78" i="35" s="1"/>
  <c r="BP78" i="35"/>
  <c r="CN78" i="35" s="1"/>
  <c r="BK78" i="35"/>
  <c r="CU78" i="35" s="1"/>
  <c r="AY78" i="35"/>
  <c r="CW78" i="35" s="1"/>
  <c r="AU78" i="35"/>
  <c r="DA78" i="35" s="1"/>
  <c r="DC78" i="35" s="1"/>
  <c r="AT78" i="35"/>
  <c r="AK78" i="35"/>
  <c r="AL78" i="35" s="1"/>
  <c r="AH78" i="35"/>
  <c r="AF78" i="35"/>
  <c r="AA78" i="35"/>
  <c r="R78" i="35"/>
  <c r="P78" i="35"/>
  <c r="Q78" i="35" s="1"/>
  <c r="M78" i="35"/>
  <c r="N78" i="35" s="1"/>
  <c r="J78" i="35"/>
  <c r="K78" i="35" s="1"/>
  <c r="E78" i="35"/>
  <c r="DK77" i="35"/>
  <c r="DJ77" i="35"/>
  <c r="DI77" i="35"/>
  <c r="DH77" i="35"/>
  <c r="DG77" i="35"/>
  <c r="DF77" i="35"/>
  <c r="DE77" i="35"/>
  <c r="DB77" i="35"/>
  <c r="CZ77" i="35"/>
  <c r="CY77" i="35"/>
  <c r="CX77" i="35"/>
  <c r="DN77" i="35" s="1"/>
  <c r="CV77" i="35"/>
  <c r="CU77" i="35"/>
  <c r="CS77" i="35"/>
  <c r="CR77" i="35"/>
  <c r="CJ77" i="35"/>
  <c r="CH77" i="35"/>
  <c r="CI77" i="35" s="1"/>
  <c r="CF77" i="35"/>
  <c r="CM77" i="35" s="1"/>
  <c r="CN77" i="35" s="1"/>
  <c r="CE77" i="35"/>
  <c r="CC77" i="35"/>
  <c r="CB77" i="35"/>
  <c r="CA77" i="35"/>
  <c r="CG77" i="35" s="1"/>
  <c r="BY77" i="35"/>
  <c r="BA77" i="35"/>
  <c r="BC77" i="35" s="1"/>
  <c r="BD77" i="35" s="1"/>
  <c r="AY77" i="35"/>
  <c r="AW77" i="35"/>
  <c r="AX77" i="35" s="1"/>
  <c r="AU77" i="35"/>
  <c r="AV77" i="35" s="1"/>
  <c r="AT77" i="35"/>
  <c r="AR77" i="35"/>
  <c r="AP77" i="35"/>
  <c r="AN77" i="35"/>
  <c r="AL77" i="35"/>
  <c r="AI77" i="35"/>
  <c r="AH77" i="35"/>
  <c r="S77" i="35"/>
  <c r="R77" i="35"/>
  <c r="CK77" i="35" s="1"/>
  <c r="DK76" i="35"/>
  <c r="DJ76" i="35"/>
  <c r="DG76" i="35"/>
  <c r="DE76" i="35"/>
  <c r="DB76" i="35"/>
  <c r="CV76" i="35"/>
  <c r="CR76" i="35"/>
  <c r="CJ76" i="35"/>
  <c r="CD76" i="35"/>
  <c r="DI76" i="35" s="1"/>
  <c r="CA76" i="35"/>
  <c r="BY76" i="35"/>
  <c r="BV76" i="35"/>
  <c r="BO76" i="35"/>
  <c r="BQ76" i="35" s="1"/>
  <c r="BJ76" i="35"/>
  <c r="CS76" i="35" s="1"/>
  <c r="CT76" i="35" s="1"/>
  <c r="CU76" i="35" s="1"/>
  <c r="AT76" i="35"/>
  <c r="AR76" i="35"/>
  <c r="AP76" i="35"/>
  <c r="AN76" i="35"/>
  <c r="AJ76" i="35"/>
  <c r="AL76" i="35" s="1"/>
  <c r="AE76" i="35"/>
  <c r="AG76" i="35" s="1"/>
  <c r="O76" i="35"/>
  <c r="Q76" i="35" s="1"/>
  <c r="L76" i="35"/>
  <c r="N76" i="35" s="1"/>
  <c r="I76" i="35"/>
  <c r="K76" i="35" s="1"/>
  <c r="D76" i="35"/>
  <c r="CX76" i="35" s="1"/>
  <c r="DK75" i="35"/>
  <c r="DJ75" i="35"/>
  <c r="DI75" i="35"/>
  <c r="DG75" i="35"/>
  <c r="DE75" i="35"/>
  <c r="DB75" i="35"/>
  <c r="CV75" i="35"/>
  <c r="CR75" i="35"/>
  <c r="CJ75" i="35"/>
  <c r="CE75" i="35"/>
  <c r="CD75" i="35"/>
  <c r="CA75" i="35"/>
  <c r="CG75" i="35" s="1"/>
  <c r="BZ75" i="35"/>
  <c r="CF75" i="35" s="1"/>
  <c r="CM75" i="35" s="1"/>
  <c r="CN75" i="35" s="1"/>
  <c r="BY75" i="35"/>
  <c r="BV75" i="35"/>
  <c r="BO75" i="35"/>
  <c r="DH75" i="35" s="1"/>
  <c r="BJ75" i="35"/>
  <c r="DF75" i="35" s="1"/>
  <c r="AS75" i="35"/>
  <c r="AT75" i="35" s="1"/>
  <c r="AR75" i="35"/>
  <c r="AP75" i="35"/>
  <c r="AN75" i="35"/>
  <c r="AL75" i="35"/>
  <c r="AJ75" i="35"/>
  <c r="AG75" i="35"/>
  <c r="AE75" i="35"/>
  <c r="Q75" i="35"/>
  <c r="O75" i="35"/>
  <c r="N75" i="35"/>
  <c r="L75" i="35"/>
  <c r="K75" i="35"/>
  <c r="AI75" i="35" s="1"/>
  <c r="I75" i="35"/>
  <c r="AH75" i="35" s="1"/>
  <c r="F75" i="35"/>
  <c r="D75" i="35"/>
  <c r="CX75" i="35" s="1"/>
  <c r="DK74" i="35"/>
  <c r="DJ74" i="35"/>
  <c r="DG74" i="35"/>
  <c r="DE74" i="35"/>
  <c r="DB74" i="35"/>
  <c r="CV74" i="35"/>
  <c r="CR74" i="35"/>
  <c r="CJ74" i="35"/>
  <c r="CD74" i="35"/>
  <c r="DI74" i="35" s="1"/>
  <c r="CA74" i="35"/>
  <c r="BY74" i="35"/>
  <c r="BV74" i="35"/>
  <c r="BO74" i="35"/>
  <c r="BQ74" i="35" s="1"/>
  <c r="BJ74" i="35"/>
  <c r="CS74" i="35" s="1"/>
  <c r="CT74" i="35" s="1"/>
  <c r="CU74" i="35" s="1"/>
  <c r="AS74" i="35"/>
  <c r="AT74" i="35" s="1"/>
  <c r="AR74" i="35"/>
  <c r="AP74" i="35"/>
  <c r="AN74" i="35"/>
  <c r="AL74" i="35"/>
  <c r="AJ74" i="35"/>
  <c r="AG74" i="35"/>
  <c r="AE74" i="35"/>
  <c r="AU74" i="35" s="1"/>
  <c r="Q74" i="35"/>
  <c r="O74" i="35"/>
  <c r="N74" i="35"/>
  <c r="L74" i="35"/>
  <c r="K74" i="35"/>
  <c r="AI74" i="35" s="1"/>
  <c r="I74" i="35"/>
  <c r="AH74" i="35" s="1"/>
  <c r="F74" i="35"/>
  <c r="D74" i="35"/>
  <c r="DK73" i="35"/>
  <c r="DJ73" i="35"/>
  <c r="DI73" i="35"/>
  <c r="DH73" i="35"/>
  <c r="DG73" i="35"/>
  <c r="DF73" i="35"/>
  <c r="DE73" i="35"/>
  <c r="DB73" i="35"/>
  <c r="CV73" i="35"/>
  <c r="CT73" i="35"/>
  <c r="CU73" i="35" s="1"/>
  <c r="CS73" i="35"/>
  <c r="CR73" i="35"/>
  <c r="CJ73" i="35"/>
  <c r="CH73" i="35"/>
  <c r="CI73" i="35" s="1"/>
  <c r="CF73" i="35"/>
  <c r="CM73" i="35" s="1"/>
  <c r="CN73" i="35" s="1"/>
  <c r="CE73" i="35"/>
  <c r="CC73" i="35"/>
  <c r="CB73" i="35"/>
  <c r="CA73" i="35"/>
  <c r="CG73" i="35" s="1"/>
  <c r="BY73" i="35"/>
  <c r="BV73" i="35"/>
  <c r="BQ73" i="35"/>
  <c r="BL73" i="35"/>
  <c r="AT73" i="35"/>
  <c r="AR73" i="35"/>
  <c r="AP73" i="35"/>
  <c r="AN73" i="35"/>
  <c r="AL73" i="35"/>
  <c r="AJ73" i="35"/>
  <c r="AG73" i="35"/>
  <c r="AE73" i="35"/>
  <c r="AU73" i="35" s="1"/>
  <c r="AB73" i="35"/>
  <c r="Z73" i="35"/>
  <c r="AY73" i="35" s="1"/>
  <c r="Q73" i="35"/>
  <c r="O73" i="35"/>
  <c r="N73" i="35"/>
  <c r="L73" i="35"/>
  <c r="K73" i="35"/>
  <c r="AI73" i="35" s="1"/>
  <c r="I73" i="35"/>
  <c r="AH73" i="35" s="1"/>
  <c r="F73" i="35"/>
  <c r="D73" i="35"/>
  <c r="DK72" i="35"/>
  <c r="DJ72" i="35"/>
  <c r="DI72" i="35"/>
  <c r="DH72" i="35"/>
  <c r="DG72" i="35"/>
  <c r="DF72" i="35"/>
  <c r="DE72" i="35"/>
  <c r="DB72" i="35"/>
  <c r="CX72" i="35"/>
  <c r="CV72" i="35"/>
  <c r="CU72" i="35"/>
  <c r="CS72" i="35"/>
  <c r="CR72" i="35"/>
  <c r="CJ72" i="35"/>
  <c r="CH72" i="35"/>
  <c r="CI72" i="35" s="1"/>
  <c r="CF72" i="35"/>
  <c r="CM72" i="35" s="1"/>
  <c r="CN72" i="35" s="1"/>
  <c r="CE72" i="35"/>
  <c r="CC72" i="35"/>
  <c r="CB72" i="35"/>
  <c r="CA72" i="35"/>
  <c r="CG72" i="35" s="1"/>
  <c r="BY72" i="35"/>
  <c r="BV72" i="35"/>
  <c r="BQ72" i="35"/>
  <c r="BL72" i="35"/>
  <c r="AV72" i="35"/>
  <c r="AU72" i="35"/>
  <c r="DA72" i="35" s="1"/>
  <c r="DC72" i="35" s="1"/>
  <c r="AT72" i="35"/>
  <c r="AR72" i="35"/>
  <c r="AP72" i="35"/>
  <c r="AN72" i="35"/>
  <c r="AL72" i="35"/>
  <c r="AH72" i="35"/>
  <c r="AG72" i="35"/>
  <c r="AB72" i="35"/>
  <c r="Z72" i="35"/>
  <c r="Z75" i="35" s="1"/>
  <c r="S72" i="35"/>
  <c r="R72" i="35"/>
  <c r="CY72" i="35" s="1"/>
  <c r="Q72" i="35"/>
  <c r="N72" i="35"/>
  <c r="K72" i="35"/>
  <c r="AI72" i="35" s="1"/>
  <c r="F72" i="35"/>
  <c r="DK71" i="35"/>
  <c r="DJ71" i="35"/>
  <c r="DI71" i="35"/>
  <c r="DG71" i="35"/>
  <c r="DE71" i="35"/>
  <c r="DB71" i="35"/>
  <c r="CV71" i="35"/>
  <c r="CU71" i="35"/>
  <c r="CR71" i="35"/>
  <c r="CJ71" i="35"/>
  <c r="CF71" i="35"/>
  <c r="CM71" i="35" s="1"/>
  <c r="CN71" i="35" s="1"/>
  <c r="CE71" i="35"/>
  <c r="CA71" i="35"/>
  <c r="CG71" i="35" s="1"/>
  <c r="BY71" i="35"/>
  <c r="BV71" i="35"/>
  <c r="BO71" i="35"/>
  <c r="DH71" i="35" s="1"/>
  <c r="BJ71" i="35"/>
  <c r="DF71" i="35" s="1"/>
  <c r="AT71" i="35"/>
  <c r="AR71" i="35"/>
  <c r="AP71" i="35"/>
  <c r="AN71" i="35"/>
  <c r="AJ71" i="35"/>
  <c r="AL71" i="35" s="1"/>
  <c r="AE71" i="35"/>
  <c r="AU71" i="35" s="1"/>
  <c r="Z71" i="35"/>
  <c r="CZ71" i="35" s="1"/>
  <c r="O71" i="35"/>
  <c r="Q71" i="35" s="1"/>
  <c r="L71" i="35"/>
  <c r="N71" i="35" s="1"/>
  <c r="I71" i="35"/>
  <c r="AH71" i="35" s="1"/>
  <c r="D71" i="35"/>
  <c r="CX71" i="35" s="1"/>
  <c r="DK70" i="35"/>
  <c r="DJ70" i="35"/>
  <c r="DI70" i="35"/>
  <c r="DH70" i="35"/>
  <c r="DG70" i="35"/>
  <c r="DF70" i="35"/>
  <c r="DE70" i="35"/>
  <c r="DB70" i="35"/>
  <c r="CZ70" i="35"/>
  <c r="CX70" i="35"/>
  <c r="CV70" i="35"/>
  <c r="CU70" i="35"/>
  <c r="CS70" i="35"/>
  <c r="CR70" i="35"/>
  <c r="CJ70" i="35"/>
  <c r="CH70" i="35"/>
  <c r="CI70" i="35" s="1"/>
  <c r="CF70" i="35"/>
  <c r="CM70" i="35" s="1"/>
  <c r="CN70" i="35" s="1"/>
  <c r="CE70" i="35"/>
  <c r="CC70" i="35"/>
  <c r="CB70" i="35"/>
  <c r="CA70" i="35"/>
  <c r="CG70" i="35" s="1"/>
  <c r="BY70" i="35"/>
  <c r="BV70" i="35"/>
  <c r="BQ70" i="35"/>
  <c r="BL70" i="35"/>
  <c r="AZ70" i="35"/>
  <c r="AY70" i="35"/>
  <c r="CW70" i="35" s="1"/>
  <c r="AV70" i="35"/>
  <c r="AU70" i="35"/>
  <c r="DA70" i="35" s="1"/>
  <c r="DC70" i="35" s="1"/>
  <c r="AT70" i="35"/>
  <c r="AR70" i="35"/>
  <c r="AP70" i="35"/>
  <c r="AN70" i="35"/>
  <c r="AL70" i="35"/>
  <c r="AH70" i="35"/>
  <c r="AG70" i="35"/>
  <c r="AB70" i="35"/>
  <c r="R70" i="35"/>
  <c r="CY70" i="35" s="1"/>
  <c r="Q70" i="35"/>
  <c r="N70" i="35"/>
  <c r="K70" i="35"/>
  <c r="AI70" i="35" s="1"/>
  <c r="F70" i="35"/>
  <c r="DK69" i="35"/>
  <c r="DJ69" i="35"/>
  <c r="DI69" i="35"/>
  <c r="DG69" i="35"/>
  <c r="DE69" i="35"/>
  <c r="DB69" i="35"/>
  <c r="CV69" i="35"/>
  <c r="CU69" i="35"/>
  <c r="CR69" i="35"/>
  <c r="CJ69" i="35"/>
  <c r="CF69" i="35"/>
  <c r="CM69" i="35" s="1"/>
  <c r="CN69" i="35" s="1"/>
  <c r="CE69" i="35"/>
  <c r="CA69" i="35"/>
  <c r="CG69" i="35" s="1"/>
  <c r="BY69" i="35"/>
  <c r="BV69" i="35"/>
  <c r="BQ69" i="35"/>
  <c r="BO69" i="35"/>
  <c r="CH69" i="35" s="1"/>
  <c r="CI69" i="35" s="1"/>
  <c r="BL69" i="35"/>
  <c r="BJ69" i="35"/>
  <c r="DF69" i="35" s="1"/>
  <c r="AT69" i="35"/>
  <c r="AR69" i="35"/>
  <c r="AP69" i="35"/>
  <c r="AN69" i="35"/>
  <c r="AL69" i="35"/>
  <c r="AJ69" i="35"/>
  <c r="AG69" i="35"/>
  <c r="AE69" i="35"/>
  <c r="AU69" i="35" s="1"/>
  <c r="AB69" i="35"/>
  <c r="Z69" i="35"/>
  <c r="CZ69" i="35" s="1"/>
  <c r="Q69" i="35"/>
  <c r="O69" i="35"/>
  <c r="N69" i="35"/>
  <c r="L69" i="35"/>
  <c r="K69" i="35"/>
  <c r="AI69" i="35" s="1"/>
  <c r="I69" i="35"/>
  <c r="AH69" i="35" s="1"/>
  <c r="F69" i="35"/>
  <c r="D69" i="35"/>
  <c r="CX69" i="35" s="1"/>
  <c r="DK68" i="35"/>
  <c r="DJ68" i="35"/>
  <c r="DI68" i="35"/>
  <c r="DH68" i="35"/>
  <c r="DG68" i="35"/>
  <c r="DF68" i="35"/>
  <c r="DE68" i="35"/>
  <c r="DB68" i="35"/>
  <c r="CZ68" i="35"/>
  <c r="CX68" i="35"/>
  <c r="CV68" i="35"/>
  <c r="CU68" i="35"/>
  <c r="CS68" i="35"/>
  <c r="CR68" i="35"/>
  <c r="CM68" i="35"/>
  <c r="CN68" i="35" s="1"/>
  <c r="CJ68" i="35"/>
  <c r="CI68" i="35"/>
  <c r="CH68" i="35"/>
  <c r="CF68" i="35"/>
  <c r="CE68" i="35"/>
  <c r="CG68" i="35" s="1"/>
  <c r="CB68" i="35"/>
  <c r="CC68" i="35" s="1"/>
  <c r="CA68" i="35"/>
  <c r="BY68" i="35"/>
  <c r="BV68" i="35"/>
  <c r="BQ68" i="35"/>
  <c r="BL68" i="35"/>
  <c r="AY68" i="35"/>
  <c r="CP68" i="35" s="1"/>
  <c r="AU68" i="35"/>
  <c r="AW68" i="35" s="1"/>
  <c r="AX68" i="35" s="1"/>
  <c r="AT68" i="35"/>
  <c r="AR68" i="35"/>
  <c r="AP68" i="35"/>
  <c r="AN68" i="35"/>
  <c r="AL68" i="35"/>
  <c r="AH68" i="35"/>
  <c r="AG68" i="35"/>
  <c r="AB68" i="35"/>
  <c r="S68" i="35"/>
  <c r="R68" i="35"/>
  <c r="CK68" i="35" s="1"/>
  <c r="Q68" i="35"/>
  <c r="N68" i="35"/>
  <c r="K68" i="35"/>
  <c r="AI68" i="35" s="1"/>
  <c r="F68" i="35"/>
  <c r="DK67" i="35"/>
  <c r="DJ67" i="35"/>
  <c r="DI67" i="35"/>
  <c r="DG67" i="35"/>
  <c r="DE67" i="35"/>
  <c r="DB67" i="35"/>
  <c r="CV67" i="35"/>
  <c r="CU67" i="35"/>
  <c r="CR67" i="35"/>
  <c r="CM67" i="35"/>
  <c r="CN67" i="35" s="1"/>
  <c r="CJ67" i="35"/>
  <c r="CF67" i="35"/>
  <c r="CE67" i="35"/>
  <c r="CG67" i="35" s="1"/>
  <c r="CA67" i="35"/>
  <c r="BY67" i="35"/>
  <c r="BV67" i="35"/>
  <c r="BO67" i="35"/>
  <c r="DH67" i="35" s="1"/>
  <c r="BJ67" i="35"/>
  <c r="DF67" i="35" s="1"/>
  <c r="AT67" i="35"/>
  <c r="AR67" i="35"/>
  <c r="AP67" i="35"/>
  <c r="AN67" i="35"/>
  <c r="AJ67" i="35"/>
  <c r="AL67" i="35" s="1"/>
  <c r="AE67" i="35"/>
  <c r="AU67" i="35" s="1"/>
  <c r="Z67" i="35"/>
  <c r="CZ67" i="35" s="1"/>
  <c r="O67" i="35"/>
  <c r="Q67" i="35" s="1"/>
  <c r="L67" i="35"/>
  <c r="N67" i="35" s="1"/>
  <c r="I67" i="35"/>
  <c r="AH67" i="35" s="1"/>
  <c r="D67" i="35"/>
  <c r="CX67" i="35" s="1"/>
  <c r="DK66" i="35"/>
  <c r="DJ66" i="35"/>
  <c r="DI66" i="35"/>
  <c r="DG66" i="35"/>
  <c r="DE66" i="35"/>
  <c r="DB66" i="35"/>
  <c r="CV66" i="35"/>
  <c r="CU66" i="35"/>
  <c r="CR66" i="35"/>
  <c r="CJ66" i="35"/>
  <c r="CH66" i="35"/>
  <c r="CI66" i="35" s="1"/>
  <c r="CF66" i="35"/>
  <c r="CM66" i="35" s="1"/>
  <c r="CN66" i="35" s="1"/>
  <c r="CE66" i="35"/>
  <c r="CA66" i="35"/>
  <c r="CG66" i="35" s="1"/>
  <c r="BY66" i="35"/>
  <c r="BV66" i="35"/>
  <c r="BQ66" i="35"/>
  <c r="BO66" i="35"/>
  <c r="DH66" i="35" s="1"/>
  <c r="BL66" i="35"/>
  <c r="BJ66" i="35"/>
  <c r="DF66" i="35" s="1"/>
  <c r="AT66" i="35"/>
  <c r="AR66" i="35"/>
  <c r="AP66" i="35"/>
  <c r="AN66" i="35"/>
  <c r="AL66" i="35"/>
  <c r="AJ66" i="35"/>
  <c r="AG66" i="35"/>
  <c r="AE66" i="35"/>
  <c r="AU66" i="35" s="1"/>
  <c r="AB66" i="35"/>
  <c r="Z66" i="35"/>
  <c r="CZ66" i="35" s="1"/>
  <c r="Q66" i="35"/>
  <c r="O66" i="35"/>
  <c r="N66" i="35"/>
  <c r="L66" i="35"/>
  <c r="K66" i="35"/>
  <c r="AI66" i="35" s="1"/>
  <c r="I66" i="35"/>
  <c r="AH66" i="35" s="1"/>
  <c r="F66" i="35"/>
  <c r="D66" i="35"/>
  <c r="CX66" i="35" s="1"/>
  <c r="DK65" i="35"/>
  <c r="DJ65" i="35"/>
  <c r="DI65" i="35"/>
  <c r="DH65" i="35"/>
  <c r="DG65" i="35"/>
  <c r="DF65" i="35"/>
  <c r="DE65" i="35"/>
  <c r="DB65" i="35"/>
  <c r="CZ65" i="35"/>
  <c r="CX65" i="35"/>
  <c r="CV65" i="35"/>
  <c r="CU65" i="35"/>
  <c r="CS65" i="35"/>
  <c r="CR65" i="35"/>
  <c r="CM65" i="35"/>
  <c r="CN65" i="35" s="1"/>
  <c r="CJ65" i="35"/>
  <c r="CI65" i="35"/>
  <c r="CH65" i="35"/>
  <c r="CF65" i="35"/>
  <c r="CE65" i="35"/>
  <c r="CG65" i="35" s="1"/>
  <c r="CB65" i="35"/>
  <c r="CC65" i="35" s="1"/>
  <c r="CA65" i="35"/>
  <c r="BY65" i="35"/>
  <c r="BV65" i="35"/>
  <c r="BQ65" i="35"/>
  <c r="BL65" i="35"/>
  <c r="AY65" i="35"/>
  <c r="CP65" i="35" s="1"/>
  <c r="AU65" i="35"/>
  <c r="CK65" i="35" s="1"/>
  <c r="AT65" i="35"/>
  <c r="AR65" i="35"/>
  <c r="AP65" i="35"/>
  <c r="AN65" i="35"/>
  <c r="AL65" i="35"/>
  <c r="AH65" i="35"/>
  <c r="AG65" i="35"/>
  <c r="AB65" i="35"/>
  <c r="S65" i="35"/>
  <c r="R65" i="35"/>
  <c r="CY65" i="35" s="1"/>
  <c r="Q65" i="35"/>
  <c r="N65" i="35"/>
  <c r="K65" i="35"/>
  <c r="AI65" i="35" s="1"/>
  <c r="F65" i="35"/>
  <c r="DK64" i="35"/>
  <c r="DJ64" i="35"/>
  <c r="DI64" i="35"/>
  <c r="DG64" i="35"/>
  <c r="DE64" i="35"/>
  <c r="DB64" i="35"/>
  <c r="CV64" i="35"/>
  <c r="CU64" i="35"/>
  <c r="CR64" i="35"/>
  <c r="CM64" i="35"/>
  <c r="CN64" i="35" s="1"/>
  <c r="CJ64" i="35"/>
  <c r="CF64" i="35"/>
  <c r="CE64" i="35"/>
  <c r="CG64" i="35" s="1"/>
  <c r="CA64" i="35"/>
  <c r="BY64" i="35"/>
  <c r="BV64" i="35"/>
  <c r="BO64" i="35"/>
  <c r="DH64" i="35" s="1"/>
  <c r="BJ64" i="35"/>
  <c r="DF64" i="35" s="1"/>
  <c r="AT64" i="35"/>
  <c r="AR64" i="35"/>
  <c r="AP64" i="35"/>
  <c r="AN64" i="35"/>
  <c r="AJ64" i="35"/>
  <c r="AL64" i="35" s="1"/>
  <c r="AE64" i="35"/>
  <c r="AU64" i="35" s="1"/>
  <c r="Z64" i="35"/>
  <c r="CZ64" i="35" s="1"/>
  <c r="O64" i="35"/>
  <c r="Q64" i="35" s="1"/>
  <c r="L64" i="35"/>
  <c r="N64" i="35" s="1"/>
  <c r="I64" i="35"/>
  <c r="AH64" i="35" s="1"/>
  <c r="D64" i="35"/>
  <c r="CX64" i="35" s="1"/>
  <c r="DK63" i="35"/>
  <c r="DJ63" i="35"/>
  <c r="DI63" i="35"/>
  <c r="DG63" i="35"/>
  <c r="DE63" i="35"/>
  <c r="DB63" i="35"/>
  <c r="CV63" i="35"/>
  <c r="CJ63" i="35"/>
  <c r="CH63" i="35"/>
  <c r="CF63" i="35"/>
  <c r="CM63" i="35" s="1"/>
  <c r="BU63" i="35"/>
  <c r="CR63" i="35" s="1"/>
  <c r="BP63" i="35"/>
  <c r="CN63" i="35" s="1"/>
  <c r="BO63" i="35"/>
  <c r="DH63" i="35" s="1"/>
  <c r="BK63" i="35"/>
  <c r="CU63" i="35" s="1"/>
  <c r="BJ63" i="35"/>
  <c r="BL63" i="35" s="1"/>
  <c r="AY63" i="35"/>
  <c r="CW63" i="35" s="1"/>
  <c r="AU63" i="35"/>
  <c r="DA63" i="35" s="1"/>
  <c r="DC63" i="35" s="1"/>
  <c r="AT63" i="35"/>
  <c r="AK63" i="35"/>
  <c r="AL63" i="35" s="1"/>
  <c r="AH63" i="35"/>
  <c r="AF63" i="35"/>
  <c r="AV63" i="35" s="1"/>
  <c r="AA63" i="35"/>
  <c r="AR63" i="35" s="1"/>
  <c r="Z63" i="35"/>
  <c r="CZ63" i="35" s="1"/>
  <c r="DD63" i="35" s="1"/>
  <c r="R63" i="35"/>
  <c r="CY63" i="35" s="1"/>
  <c r="DP63" i="35" s="1"/>
  <c r="DQ63" i="35" s="1"/>
  <c r="Q63" i="35"/>
  <c r="P63" i="35"/>
  <c r="M63" i="35"/>
  <c r="L63" i="35"/>
  <c r="N63" i="35" s="1"/>
  <c r="J63" i="35"/>
  <c r="K63" i="35" s="1"/>
  <c r="E63" i="35"/>
  <c r="D63" i="35"/>
  <c r="CX63" i="35" s="1"/>
  <c r="DK62" i="35"/>
  <c r="DJ62" i="35"/>
  <c r="DI62" i="35"/>
  <c r="DH62" i="35"/>
  <c r="DG62" i="35"/>
  <c r="DF62" i="35"/>
  <c r="DE62" i="35"/>
  <c r="DB62" i="35"/>
  <c r="CZ62" i="35"/>
  <c r="CX62" i="35"/>
  <c r="CV62" i="35"/>
  <c r="CU62" i="35"/>
  <c r="CS62" i="35"/>
  <c r="CR62" i="35"/>
  <c r="CM62" i="35"/>
  <c r="CN62" i="35" s="1"/>
  <c r="CJ62" i="35"/>
  <c r="CI62" i="35"/>
  <c r="CH62" i="35"/>
  <c r="CF62" i="35"/>
  <c r="CE62" i="35"/>
  <c r="CG62" i="35" s="1"/>
  <c r="CB62" i="35"/>
  <c r="CC62" i="35" s="1"/>
  <c r="CA62" i="35"/>
  <c r="BY62" i="35"/>
  <c r="BV62" i="35"/>
  <c r="BQ62" i="35"/>
  <c r="BL62" i="35"/>
  <c r="AY62" i="35"/>
  <c r="CP62" i="35" s="1"/>
  <c r="AU62" i="35"/>
  <c r="CK62" i="35" s="1"/>
  <c r="AT62" i="35"/>
  <c r="AR62" i="35"/>
  <c r="AP62" i="35"/>
  <c r="AN62" i="35"/>
  <c r="AL62" i="35"/>
  <c r="AH62" i="35"/>
  <c r="AG62" i="35"/>
  <c r="AB62" i="35"/>
  <c r="S62" i="35"/>
  <c r="R62" i="35"/>
  <c r="CY62" i="35" s="1"/>
  <c r="Q62" i="35"/>
  <c r="N62" i="35"/>
  <c r="K62" i="35"/>
  <c r="AI62" i="35" s="1"/>
  <c r="F62" i="35"/>
  <c r="DK61" i="35"/>
  <c r="DJ61" i="35"/>
  <c r="DI61" i="35"/>
  <c r="DG61" i="35"/>
  <c r="DE61" i="35"/>
  <c r="DB61" i="35"/>
  <c r="CV61" i="35"/>
  <c r="CU61" i="35"/>
  <c r="CR61" i="35"/>
  <c r="CM61" i="35"/>
  <c r="CN61" i="35" s="1"/>
  <c r="CJ61" i="35"/>
  <c r="CF61" i="35"/>
  <c r="CE61" i="35"/>
  <c r="CG61" i="35" s="1"/>
  <c r="CA61" i="35"/>
  <c r="BY61" i="35"/>
  <c r="BV61" i="35"/>
  <c r="BO61" i="35"/>
  <c r="BL61" i="35"/>
  <c r="BJ61" i="35"/>
  <c r="AT61" i="35"/>
  <c r="AR61" i="35"/>
  <c r="AP61" i="35"/>
  <c r="AN61" i="35"/>
  <c r="AL61" i="35"/>
  <c r="AJ61" i="35"/>
  <c r="AG61" i="35"/>
  <c r="AE61" i="35"/>
  <c r="AU61" i="35" s="1"/>
  <c r="Q61" i="35"/>
  <c r="O61" i="35"/>
  <c r="N61" i="35"/>
  <c r="L61" i="35"/>
  <c r="K61" i="35"/>
  <c r="AI61" i="35" s="1"/>
  <c r="I61" i="35"/>
  <c r="AH61" i="35" s="1"/>
  <c r="F61" i="35"/>
  <c r="D61" i="35"/>
  <c r="CX61" i="35" s="1"/>
  <c r="DK60" i="35"/>
  <c r="DJ60" i="35"/>
  <c r="DI60" i="35"/>
  <c r="DG60" i="35"/>
  <c r="DE60" i="35"/>
  <c r="DB60" i="35"/>
  <c r="CV60" i="35"/>
  <c r="CU60" i="35"/>
  <c r="CR60" i="35"/>
  <c r="CM60" i="35"/>
  <c r="CN60" i="35" s="1"/>
  <c r="CJ60" i="35"/>
  <c r="CF60" i="35"/>
  <c r="CE60" i="35"/>
  <c r="CG60" i="35" s="1"/>
  <c r="CA60" i="35"/>
  <c r="BY60" i="35"/>
  <c r="BV60" i="35"/>
  <c r="BO60" i="35"/>
  <c r="DH60" i="35" s="1"/>
  <c r="BJ60" i="35"/>
  <c r="DF60" i="35" s="1"/>
  <c r="AT60" i="35"/>
  <c r="AR60" i="35"/>
  <c r="AP60" i="35"/>
  <c r="AN60" i="35"/>
  <c r="AJ60" i="35"/>
  <c r="AL60" i="35" s="1"/>
  <c r="AE60" i="35"/>
  <c r="AU60" i="35" s="1"/>
  <c r="O60" i="35"/>
  <c r="Q60" i="35" s="1"/>
  <c r="L60" i="35"/>
  <c r="N60" i="35" s="1"/>
  <c r="I60" i="35"/>
  <c r="AH60" i="35" s="1"/>
  <c r="D60" i="35"/>
  <c r="CX60" i="35" s="1"/>
  <c r="DK59" i="35"/>
  <c r="DJ59" i="35"/>
  <c r="DI59" i="35"/>
  <c r="DG59" i="35"/>
  <c r="DE59" i="35"/>
  <c r="DB59" i="35"/>
  <c r="CV59" i="35"/>
  <c r="CU59" i="35"/>
  <c r="CR59" i="35"/>
  <c r="CJ59" i="35"/>
  <c r="CH59" i="35"/>
  <c r="CI59" i="35" s="1"/>
  <c r="CF59" i="35"/>
  <c r="CM59" i="35" s="1"/>
  <c r="CN59" i="35" s="1"/>
  <c r="CE59" i="35"/>
  <c r="CA59" i="35"/>
  <c r="CG59" i="35" s="1"/>
  <c r="BY59" i="35"/>
  <c r="BV59" i="35"/>
  <c r="BQ59" i="35"/>
  <c r="BO59" i="35"/>
  <c r="DH59" i="35" s="1"/>
  <c r="BL59" i="35"/>
  <c r="BJ59" i="35"/>
  <c r="DF59" i="35" s="1"/>
  <c r="AT59" i="35"/>
  <c r="AR59" i="35"/>
  <c r="AP59" i="35"/>
  <c r="AN59" i="35"/>
  <c r="AL59" i="35"/>
  <c r="AJ59" i="35"/>
  <c r="AG59" i="35"/>
  <c r="AE59" i="35"/>
  <c r="AU59" i="35" s="1"/>
  <c r="Q59" i="35"/>
  <c r="O59" i="35"/>
  <c r="N59" i="35"/>
  <c r="L59" i="35"/>
  <c r="K59" i="35"/>
  <c r="AI59" i="35" s="1"/>
  <c r="I59" i="35"/>
  <c r="AH59" i="35" s="1"/>
  <c r="F59" i="35"/>
  <c r="D59" i="35"/>
  <c r="CX59" i="35" s="1"/>
  <c r="DK58" i="35"/>
  <c r="DJ58" i="35"/>
  <c r="DI58" i="35"/>
  <c r="DG58" i="35"/>
  <c r="DF58" i="35"/>
  <c r="DE58" i="35"/>
  <c r="DB58" i="35"/>
  <c r="CV58" i="35"/>
  <c r="CS58" i="35"/>
  <c r="CM58" i="35"/>
  <c r="CJ58" i="35"/>
  <c r="CF58" i="35"/>
  <c r="CE58" i="35"/>
  <c r="CB58" i="35"/>
  <c r="BY58" i="35"/>
  <c r="BV58" i="35"/>
  <c r="BU58" i="35"/>
  <c r="BU79" i="35" s="1"/>
  <c r="BP58" i="35"/>
  <c r="BP79" i="35" s="1"/>
  <c r="BO58" i="35"/>
  <c r="DH58" i="35" s="1"/>
  <c r="BK58" i="35"/>
  <c r="BK79" i="35" s="1"/>
  <c r="CU79" i="35" s="1"/>
  <c r="BJ58" i="35"/>
  <c r="BL58" i="35" s="1"/>
  <c r="AT58" i="35"/>
  <c r="AP58" i="35"/>
  <c r="AK58" i="35"/>
  <c r="AK79" i="35" s="1"/>
  <c r="AJ58" i="35"/>
  <c r="AL58" i="35" s="1"/>
  <c r="AH58" i="35"/>
  <c r="AF58" i="35"/>
  <c r="AF79" i="35" s="1"/>
  <c r="AV79" i="35" s="1"/>
  <c r="AE58" i="35"/>
  <c r="AU58" i="35" s="1"/>
  <c r="DA58" i="35" s="1"/>
  <c r="DC58" i="35" s="1"/>
  <c r="AA58" i="35"/>
  <c r="AA79" i="35" s="1"/>
  <c r="Z58" i="35"/>
  <c r="CZ58" i="35" s="1"/>
  <c r="DD58" i="35" s="1"/>
  <c r="R58" i="35"/>
  <c r="P58" i="35"/>
  <c r="P79" i="35" s="1"/>
  <c r="O58" i="35"/>
  <c r="Q58" i="35" s="1"/>
  <c r="M58" i="35"/>
  <c r="M79" i="35" s="1"/>
  <c r="L58" i="35"/>
  <c r="N58" i="35" s="1"/>
  <c r="J58" i="35"/>
  <c r="J79" i="35" s="1"/>
  <c r="I58" i="35"/>
  <c r="K58" i="35" s="1"/>
  <c r="E58" i="35"/>
  <c r="E79" i="35" s="1"/>
  <c r="D58" i="35"/>
  <c r="CX58" i="35" s="1"/>
  <c r="DK57" i="35"/>
  <c r="DJ57" i="35"/>
  <c r="DI57" i="35"/>
  <c r="DH57" i="35"/>
  <c r="DG57" i="35"/>
  <c r="DF57" i="35"/>
  <c r="DE57" i="35"/>
  <c r="DB57" i="35"/>
  <c r="DA57" i="35"/>
  <c r="DC57" i="35" s="1"/>
  <c r="CY57" i="35"/>
  <c r="DP57" i="35" s="1"/>
  <c r="DQ57" i="35" s="1"/>
  <c r="CX57" i="35"/>
  <c r="DN57" i="35" s="1"/>
  <c r="CV57" i="35"/>
  <c r="CU57" i="35"/>
  <c r="CS57" i="35"/>
  <c r="CR57" i="35"/>
  <c r="CJ57" i="35"/>
  <c r="CH57" i="35"/>
  <c r="CI57" i="35" s="1"/>
  <c r="CF57" i="35"/>
  <c r="CM57" i="35" s="1"/>
  <c r="CN57" i="35" s="1"/>
  <c r="CE57" i="35"/>
  <c r="CC57" i="35"/>
  <c r="CB57" i="35"/>
  <c r="CA57" i="35"/>
  <c r="CG57" i="35" s="1"/>
  <c r="BY57" i="35"/>
  <c r="BV57" i="35"/>
  <c r="BQ57" i="35"/>
  <c r="BL57" i="35"/>
  <c r="AV57" i="35"/>
  <c r="AU57" i="35"/>
  <c r="AT57" i="35"/>
  <c r="AR57" i="35"/>
  <c r="AP57" i="35"/>
  <c r="AN57" i="35"/>
  <c r="AL57" i="35"/>
  <c r="AH57" i="35"/>
  <c r="AG57" i="35"/>
  <c r="AB57" i="35"/>
  <c r="Z57" i="35"/>
  <c r="Z60" i="35" s="1"/>
  <c r="S57" i="35"/>
  <c r="R57" i="35"/>
  <c r="CK57" i="35" s="1"/>
  <c r="Q57" i="35"/>
  <c r="N57" i="35"/>
  <c r="K57" i="35"/>
  <c r="AI57" i="35" s="1"/>
  <c r="F57" i="35"/>
  <c r="DK56" i="35"/>
  <c r="DJ56" i="35"/>
  <c r="DI56" i="35"/>
  <c r="DH56" i="35"/>
  <c r="DG56" i="35"/>
  <c r="DF56" i="35"/>
  <c r="DE56" i="35"/>
  <c r="DB56" i="35"/>
  <c r="CZ56" i="35"/>
  <c r="CX56" i="35"/>
  <c r="CV56" i="35"/>
  <c r="CU56" i="35"/>
  <c r="CS56" i="35"/>
  <c r="CR56" i="35"/>
  <c r="CP56" i="35"/>
  <c r="CM56" i="35"/>
  <c r="CN56" i="35" s="1"/>
  <c r="CJ56" i="35"/>
  <c r="CI56" i="35"/>
  <c r="CH56" i="35"/>
  <c r="CF56" i="35"/>
  <c r="CE56" i="35"/>
  <c r="CG56" i="35" s="1"/>
  <c r="CB56" i="35"/>
  <c r="CC56" i="35" s="1"/>
  <c r="CA56" i="35"/>
  <c r="BY56" i="35"/>
  <c r="AZ56" i="35"/>
  <c r="AY56" i="35"/>
  <c r="CW56" i="35" s="1"/>
  <c r="AV56" i="35"/>
  <c r="AU56" i="35"/>
  <c r="DA56" i="35" s="1"/>
  <c r="DC56" i="35" s="1"/>
  <c r="AT56" i="35"/>
  <c r="AR56" i="35"/>
  <c r="AP56" i="35"/>
  <c r="AN56" i="35"/>
  <c r="AL56" i="35"/>
  <c r="AI56" i="35"/>
  <c r="AH56" i="35"/>
  <c r="R56" i="35"/>
  <c r="CK56" i="35" s="1"/>
  <c r="DK55" i="35"/>
  <c r="DJ55" i="35"/>
  <c r="DI55" i="35"/>
  <c r="DH55" i="35"/>
  <c r="DG55" i="35"/>
  <c r="DF55" i="35"/>
  <c r="DE55" i="35"/>
  <c r="DB55" i="35"/>
  <c r="CV55" i="35"/>
  <c r="CU55" i="35"/>
  <c r="CS55" i="35"/>
  <c r="CR55" i="35"/>
  <c r="CJ55" i="35"/>
  <c r="CH55" i="35"/>
  <c r="CI55" i="35" s="1"/>
  <c r="CF55" i="35"/>
  <c r="CM55" i="35" s="1"/>
  <c r="CN55" i="35" s="1"/>
  <c r="CE55" i="35"/>
  <c r="CC55" i="35"/>
  <c r="CB55" i="35"/>
  <c r="CA55" i="35"/>
  <c r="CG55" i="35" s="1"/>
  <c r="BY55" i="35"/>
  <c r="BV55" i="35"/>
  <c r="BQ55" i="35"/>
  <c r="BL55" i="35"/>
  <c r="AT55" i="35"/>
  <c r="AR55" i="35"/>
  <c r="AP55" i="35"/>
  <c r="AN55" i="35"/>
  <c r="AL55" i="35"/>
  <c r="AE55" i="35"/>
  <c r="AU55" i="35" s="1"/>
  <c r="Z55" i="35"/>
  <c r="CZ55" i="35" s="1"/>
  <c r="O55" i="35"/>
  <c r="Q55" i="35" s="1"/>
  <c r="L55" i="35"/>
  <c r="N55" i="35" s="1"/>
  <c r="I55" i="35"/>
  <c r="AH55" i="35" s="1"/>
  <c r="D55" i="35"/>
  <c r="DK54" i="35"/>
  <c r="DJ54" i="35"/>
  <c r="DI54" i="35"/>
  <c r="DH54" i="35"/>
  <c r="DG54" i="35"/>
  <c r="DF54" i="35"/>
  <c r="DE54" i="35"/>
  <c r="DB54" i="35"/>
  <c r="CV54" i="35"/>
  <c r="CU54" i="35"/>
  <c r="CS54" i="35"/>
  <c r="CR54" i="35"/>
  <c r="CM54" i="35"/>
  <c r="CN54" i="35" s="1"/>
  <c r="CJ54" i="35"/>
  <c r="CI54" i="35"/>
  <c r="CH54" i="35"/>
  <c r="CF54" i="35"/>
  <c r="CE54" i="35"/>
  <c r="CG54" i="35" s="1"/>
  <c r="CB54" i="35"/>
  <c r="CC54" i="35" s="1"/>
  <c r="CA54" i="35"/>
  <c r="BY54" i="35"/>
  <c r="BV54" i="35"/>
  <c r="BQ54" i="35"/>
  <c r="BL54" i="35"/>
  <c r="AY54" i="35"/>
  <c r="CW54" i="35" s="1"/>
  <c r="AU54" i="35"/>
  <c r="DA54" i="35" s="1"/>
  <c r="DC54" i="35" s="1"/>
  <c r="AT54" i="35"/>
  <c r="AR54" i="35"/>
  <c r="AP54" i="35"/>
  <c r="AN54" i="35"/>
  <c r="AL54" i="35"/>
  <c r="AG54" i="35"/>
  <c r="AE54" i="35"/>
  <c r="AB54" i="35"/>
  <c r="Z54" i="35"/>
  <c r="CZ54" i="35" s="1"/>
  <c r="Q54" i="35"/>
  <c r="O54" i="35"/>
  <c r="N54" i="35"/>
  <c r="L54" i="35"/>
  <c r="K54" i="35"/>
  <c r="AI54" i="35" s="1"/>
  <c r="I54" i="35"/>
  <c r="AH54" i="35" s="1"/>
  <c r="F54" i="35"/>
  <c r="D54" i="35"/>
  <c r="DK53" i="35"/>
  <c r="DJ53" i="35"/>
  <c r="DI53" i="35"/>
  <c r="DH53" i="35"/>
  <c r="DG53" i="35"/>
  <c r="DF53" i="35"/>
  <c r="DE53" i="35"/>
  <c r="DB53" i="35"/>
  <c r="CZ53" i="35"/>
  <c r="DD53" i="35" s="1"/>
  <c r="CX53" i="35"/>
  <c r="CV53" i="35"/>
  <c r="CU53" i="35"/>
  <c r="CS53" i="35"/>
  <c r="CR53" i="35"/>
  <c r="CM53" i="35"/>
  <c r="CN53" i="35" s="1"/>
  <c r="CJ53" i="35"/>
  <c r="CI53" i="35"/>
  <c r="CH53" i="35"/>
  <c r="CF53" i="35"/>
  <c r="CE53" i="35"/>
  <c r="CG53" i="35" s="1"/>
  <c r="CB53" i="35"/>
  <c r="CC53" i="35" s="1"/>
  <c r="CA53" i="35"/>
  <c r="BY53" i="35"/>
  <c r="BV53" i="35"/>
  <c r="BQ53" i="35"/>
  <c r="BL53" i="35"/>
  <c r="AY53" i="35"/>
  <c r="CW53" i="35" s="1"/>
  <c r="AU53" i="35"/>
  <c r="DA53" i="35" s="1"/>
  <c r="DC53" i="35" s="1"/>
  <c r="AT53" i="35"/>
  <c r="AR53" i="35"/>
  <c r="AP53" i="35"/>
  <c r="AN53" i="35"/>
  <c r="AL53" i="35"/>
  <c r="AH53" i="35"/>
  <c r="AG53" i="35"/>
  <c r="AB53" i="35"/>
  <c r="S53" i="35"/>
  <c r="R53" i="35"/>
  <c r="CY53" i="35" s="1"/>
  <c r="DP53" i="35" s="1"/>
  <c r="DQ53" i="35" s="1"/>
  <c r="Q53" i="35"/>
  <c r="N53" i="35"/>
  <c r="K53" i="35"/>
  <c r="AI53" i="35" s="1"/>
  <c r="F53" i="35"/>
  <c r="DK52" i="35"/>
  <c r="DJ52" i="35"/>
  <c r="DI52" i="35"/>
  <c r="DH52" i="35"/>
  <c r="DG52" i="35"/>
  <c r="DF52" i="35"/>
  <c r="DE52" i="35"/>
  <c r="DB52" i="35"/>
  <c r="CV52" i="35"/>
  <c r="CS52" i="35"/>
  <c r="CM52" i="35"/>
  <c r="CJ52" i="35"/>
  <c r="CI52" i="35"/>
  <c r="CH52" i="35"/>
  <c r="CF52" i="35"/>
  <c r="CE52" i="35"/>
  <c r="CB52" i="35"/>
  <c r="BY52" i="35"/>
  <c r="BV52" i="35"/>
  <c r="BU52" i="35"/>
  <c r="CR52" i="35" s="1"/>
  <c r="BQ52" i="35"/>
  <c r="BP52" i="35"/>
  <c r="CN52" i="35" s="1"/>
  <c r="BL52" i="35"/>
  <c r="BK52" i="35"/>
  <c r="CU52" i="35" s="1"/>
  <c r="AT52" i="35"/>
  <c r="AL52" i="35"/>
  <c r="AK52" i="35"/>
  <c r="AF52" i="35"/>
  <c r="AE52" i="35"/>
  <c r="AU52" i="35" s="1"/>
  <c r="AA52" i="35"/>
  <c r="AR52" i="35" s="1"/>
  <c r="Z52" i="35"/>
  <c r="AY52" i="35" s="1"/>
  <c r="Q52" i="35"/>
  <c r="P52" i="35"/>
  <c r="M52" i="35"/>
  <c r="L52" i="35"/>
  <c r="N52" i="35" s="1"/>
  <c r="J52" i="35"/>
  <c r="I52" i="35"/>
  <c r="AH52" i="35" s="1"/>
  <c r="E52" i="35"/>
  <c r="D52" i="35"/>
  <c r="DK51" i="35"/>
  <c r="DJ51" i="35"/>
  <c r="DI51" i="35"/>
  <c r="DH51" i="35"/>
  <c r="DG51" i="35"/>
  <c r="DF51" i="35"/>
  <c r="DE51" i="35"/>
  <c r="DB51" i="35"/>
  <c r="CV51" i="35"/>
  <c r="CU51" i="35"/>
  <c r="CS51" i="35"/>
  <c r="CR51" i="35"/>
  <c r="CJ51" i="35"/>
  <c r="CH51" i="35"/>
  <c r="CI51" i="35" s="1"/>
  <c r="CF51" i="35"/>
  <c r="CM51" i="35" s="1"/>
  <c r="CN51" i="35" s="1"/>
  <c r="CE51" i="35"/>
  <c r="CC51" i="35"/>
  <c r="CB51" i="35"/>
  <c r="CA51" i="35"/>
  <c r="CG51" i="35" s="1"/>
  <c r="BY51" i="35"/>
  <c r="BV51" i="35"/>
  <c r="BQ51" i="35"/>
  <c r="BL51" i="35"/>
  <c r="AT51" i="35"/>
  <c r="AR51" i="35"/>
  <c r="AP51" i="35"/>
  <c r="AN51" i="35"/>
  <c r="AL51" i="35"/>
  <c r="AE51" i="35"/>
  <c r="AU51" i="35" s="1"/>
  <c r="Z51" i="35"/>
  <c r="CZ51" i="35" s="1"/>
  <c r="O51" i="35"/>
  <c r="Q51" i="35" s="1"/>
  <c r="L51" i="35"/>
  <c r="N51" i="35" s="1"/>
  <c r="I51" i="35"/>
  <c r="K51" i="35" s="1"/>
  <c r="D51" i="35"/>
  <c r="CX51" i="35" s="1"/>
  <c r="DK50" i="35"/>
  <c r="DJ50" i="35"/>
  <c r="DI50" i="35"/>
  <c r="DH50" i="35"/>
  <c r="DG50" i="35"/>
  <c r="DF50" i="35"/>
  <c r="DE50" i="35"/>
  <c r="DB50" i="35"/>
  <c r="DA50" i="35"/>
  <c r="DC50" i="35" s="1"/>
  <c r="CZ50" i="35"/>
  <c r="DD50" i="35" s="1"/>
  <c r="CX50" i="35"/>
  <c r="CW50" i="35"/>
  <c r="CV50" i="35"/>
  <c r="CU50" i="35"/>
  <c r="CS50" i="35"/>
  <c r="CR50" i="35"/>
  <c r="CJ50" i="35"/>
  <c r="CH50" i="35"/>
  <c r="CI50" i="35" s="1"/>
  <c r="CF50" i="35"/>
  <c r="CM50" i="35" s="1"/>
  <c r="CN50" i="35" s="1"/>
  <c r="CE50" i="35"/>
  <c r="CC50" i="35"/>
  <c r="CB50" i="35"/>
  <c r="CA50" i="35"/>
  <c r="CG50" i="35" s="1"/>
  <c r="BY50" i="35"/>
  <c r="BV50" i="35"/>
  <c r="BQ50" i="35"/>
  <c r="BL50" i="35"/>
  <c r="AZ50" i="35"/>
  <c r="AY50" i="35"/>
  <c r="CP50" i="35" s="1"/>
  <c r="AV50" i="35"/>
  <c r="AU50" i="35"/>
  <c r="AW50" i="35" s="1"/>
  <c r="AX50" i="35" s="1"/>
  <c r="AT50" i="35"/>
  <c r="AR50" i="35"/>
  <c r="AP50" i="35"/>
  <c r="AN50" i="35"/>
  <c r="AL50" i="35"/>
  <c r="AH50" i="35"/>
  <c r="AG50" i="35"/>
  <c r="AB50" i="35"/>
  <c r="R50" i="35"/>
  <c r="CK50" i="35" s="1"/>
  <c r="CL50" i="35" s="1"/>
  <c r="Q50" i="35"/>
  <c r="N50" i="35"/>
  <c r="K50" i="35"/>
  <c r="AI50" i="35" s="1"/>
  <c r="F50" i="35"/>
  <c r="DK49" i="35"/>
  <c r="DJ49" i="35"/>
  <c r="DF49" i="35"/>
  <c r="DE49" i="35"/>
  <c r="CU49" i="35"/>
  <c r="CR49" i="35"/>
  <c r="CJ49" i="35"/>
  <c r="CD49" i="35"/>
  <c r="CE49" i="35" s="1"/>
  <c r="BZ49" i="35"/>
  <c r="CS49" i="35" s="1"/>
  <c r="BY49" i="35"/>
  <c r="BV49" i="35"/>
  <c r="BQ49" i="35"/>
  <c r="BO49" i="35"/>
  <c r="DH49" i="35" s="1"/>
  <c r="BL49" i="35"/>
  <c r="AY49" i="35"/>
  <c r="AU49" i="35"/>
  <c r="AV49" i="35" s="1"/>
  <c r="AT49" i="35"/>
  <c r="AR49" i="35"/>
  <c r="AQ49" i="35"/>
  <c r="DB49" i="35" s="1"/>
  <c r="AP49" i="35"/>
  <c r="AO49" i="35"/>
  <c r="AN49" i="35"/>
  <c r="AM49" i="35"/>
  <c r="AL49" i="35"/>
  <c r="AJ49" i="35"/>
  <c r="AG49" i="35"/>
  <c r="AE49" i="35"/>
  <c r="AB49" i="35"/>
  <c r="Z49" i="35"/>
  <c r="CZ49" i="35" s="1"/>
  <c r="Q49" i="35"/>
  <c r="O49" i="35"/>
  <c r="N49" i="35"/>
  <c r="L49" i="35"/>
  <c r="K49" i="35"/>
  <c r="AI49" i="35" s="1"/>
  <c r="I49" i="35"/>
  <c r="AH49" i="35" s="1"/>
  <c r="F49" i="35"/>
  <c r="D49" i="35"/>
  <c r="CX49" i="35" s="1"/>
  <c r="DK48" i="35"/>
  <c r="DJ48" i="35"/>
  <c r="DI48" i="35"/>
  <c r="DH48" i="35"/>
  <c r="DF48" i="35"/>
  <c r="DE48" i="35"/>
  <c r="DB48" i="35"/>
  <c r="CZ48" i="35"/>
  <c r="CV48" i="35"/>
  <c r="CU48" i="35"/>
  <c r="CR48" i="35"/>
  <c r="CE48" i="35"/>
  <c r="BZ48" i="35"/>
  <c r="DG48" i="35" s="1"/>
  <c r="BY48" i="35"/>
  <c r="BV48" i="35"/>
  <c r="BQ48" i="35"/>
  <c r="BO48" i="35"/>
  <c r="CH48" i="35" s="1"/>
  <c r="CI48" i="35" s="1"/>
  <c r="BL48" i="35"/>
  <c r="AY48" i="35"/>
  <c r="CW48" i="35" s="1"/>
  <c r="AU48" i="35"/>
  <c r="DA48" i="35" s="1"/>
  <c r="DC48" i="35" s="1"/>
  <c r="AT48" i="35"/>
  <c r="AR48" i="35"/>
  <c r="AQ48" i="35"/>
  <c r="AP48" i="35"/>
  <c r="AO48" i="35"/>
  <c r="AN48" i="35"/>
  <c r="AM48" i="35"/>
  <c r="CJ48" i="35" s="1"/>
  <c r="AL48" i="35"/>
  <c r="AH48" i="35"/>
  <c r="AG48" i="35"/>
  <c r="AB48" i="35"/>
  <c r="Z48" i="35"/>
  <c r="Q48" i="35"/>
  <c r="O48" i="35"/>
  <c r="R48" i="35" s="1"/>
  <c r="N48" i="35"/>
  <c r="L48" i="35"/>
  <c r="K48" i="35"/>
  <c r="AI48" i="35" s="1"/>
  <c r="D48" i="35"/>
  <c r="T48" i="35" s="1"/>
  <c r="U48" i="35" s="1"/>
  <c r="DK47" i="35"/>
  <c r="DJ47" i="35"/>
  <c r="DI47" i="35"/>
  <c r="DH47" i="35"/>
  <c r="DG47" i="35"/>
  <c r="DF47" i="35"/>
  <c r="DE47" i="35"/>
  <c r="DB47" i="35"/>
  <c r="DA47" i="35"/>
  <c r="DC47" i="35" s="1"/>
  <c r="CZ47" i="35"/>
  <c r="CX47" i="35"/>
  <c r="CW47" i="35"/>
  <c r="CV47" i="35"/>
  <c r="CU47" i="35"/>
  <c r="CS47" i="35"/>
  <c r="CR47" i="35"/>
  <c r="CJ47" i="35"/>
  <c r="CH47" i="35"/>
  <c r="CI47" i="35" s="1"/>
  <c r="CF47" i="35"/>
  <c r="CM47" i="35" s="1"/>
  <c r="CN47" i="35" s="1"/>
  <c r="CE47" i="35"/>
  <c r="CC47" i="35"/>
  <c r="CB47" i="35"/>
  <c r="CA47" i="35"/>
  <c r="CG47" i="35" s="1"/>
  <c r="BY47" i="35"/>
  <c r="BV47" i="35"/>
  <c r="BQ47" i="35"/>
  <c r="BL47" i="35"/>
  <c r="AZ47" i="35"/>
  <c r="AY47" i="35"/>
  <c r="CP47" i="35" s="1"/>
  <c r="AV47" i="35"/>
  <c r="AU47" i="35"/>
  <c r="AW47" i="35" s="1"/>
  <c r="AX47" i="35" s="1"/>
  <c r="AT47" i="35"/>
  <c r="AR47" i="35"/>
  <c r="AP47" i="35"/>
  <c r="AN47" i="35"/>
  <c r="AL47" i="35"/>
  <c r="AH47" i="35"/>
  <c r="AG47" i="35"/>
  <c r="AB47" i="35"/>
  <c r="R47" i="35"/>
  <c r="CK47" i="35" s="1"/>
  <c r="CL47" i="35" s="1"/>
  <c r="Q47" i="35"/>
  <c r="N47" i="35"/>
  <c r="K47" i="35"/>
  <c r="AI47" i="35" s="1"/>
  <c r="F47" i="35"/>
  <c r="DK46" i="35"/>
  <c r="DJ46" i="35"/>
  <c r="DI46" i="35"/>
  <c r="DH46" i="35"/>
  <c r="DG46" i="35"/>
  <c r="DF46" i="35"/>
  <c r="DE46" i="35"/>
  <c r="DB46" i="35"/>
  <c r="CV46" i="35"/>
  <c r="CU46" i="35"/>
  <c r="CS46" i="35"/>
  <c r="CR46" i="35"/>
  <c r="CJ46" i="35"/>
  <c r="CH46" i="35"/>
  <c r="CI46" i="35" s="1"/>
  <c r="CF46" i="35"/>
  <c r="CM46" i="35" s="1"/>
  <c r="CN46" i="35" s="1"/>
  <c r="CE46" i="35"/>
  <c r="CC46" i="35"/>
  <c r="CB46" i="35"/>
  <c r="CA46" i="35"/>
  <c r="CG46" i="35" s="1"/>
  <c r="BY46" i="35"/>
  <c r="BV46" i="35"/>
  <c r="BQ46" i="35"/>
  <c r="BL46" i="35"/>
  <c r="AT46" i="35"/>
  <c r="AR46" i="35"/>
  <c r="AP46" i="35"/>
  <c r="AN46" i="35"/>
  <c r="AL46" i="35"/>
  <c r="AE46" i="35"/>
  <c r="AU46" i="35" s="1"/>
  <c r="Z46" i="35"/>
  <c r="CZ46" i="35" s="1"/>
  <c r="O46" i="35"/>
  <c r="Q46" i="35" s="1"/>
  <c r="L46" i="35"/>
  <c r="N46" i="35" s="1"/>
  <c r="I46" i="35"/>
  <c r="K46" i="35" s="1"/>
  <c r="D46" i="35"/>
  <c r="CX46" i="35" s="1"/>
  <c r="DK45" i="35"/>
  <c r="DJ45" i="35"/>
  <c r="DI45" i="35"/>
  <c r="DH45" i="35"/>
  <c r="DG45" i="35"/>
  <c r="DF45" i="35"/>
  <c r="DE45" i="35"/>
  <c r="DB45" i="35"/>
  <c r="CV45" i="35"/>
  <c r="CU45" i="35"/>
  <c r="CS45" i="35"/>
  <c r="CR45" i="35"/>
  <c r="CJ45" i="35"/>
  <c r="CH45" i="35"/>
  <c r="CI45" i="35" s="1"/>
  <c r="CF45" i="35"/>
  <c r="CM45" i="35" s="1"/>
  <c r="CN45" i="35" s="1"/>
  <c r="CE45" i="35"/>
  <c r="CC45" i="35"/>
  <c r="CB45" i="35"/>
  <c r="CA45" i="35"/>
  <c r="CG45" i="35" s="1"/>
  <c r="BY45" i="35"/>
  <c r="BV45" i="35"/>
  <c r="BQ45" i="35"/>
  <c r="BL45" i="35"/>
  <c r="AT45" i="35"/>
  <c r="AR45" i="35"/>
  <c r="AP45" i="35"/>
  <c r="AN45" i="35"/>
  <c r="AL45" i="35"/>
  <c r="AE45" i="35"/>
  <c r="AU45" i="35" s="1"/>
  <c r="Z45" i="35"/>
  <c r="CZ45" i="35" s="1"/>
  <c r="O45" i="35"/>
  <c r="Q45" i="35" s="1"/>
  <c r="L45" i="35"/>
  <c r="N45" i="35" s="1"/>
  <c r="I45" i="35"/>
  <c r="K45" i="35" s="1"/>
  <c r="D45" i="35"/>
  <c r="CX45" i="35" s="1"/>
  <c r="DK44" i="35"/>
  <c r="DJ44" i="35"/>
  <c r="DE44" i="35"/>
  <c r="CU44" i="35"/>
  <c r="CR44" i="35"/>
  <c r="CD44" i="35"/>
  <c r="CE44" i="35" s="1"/>
  <c r="BZ44" i="35"/>
  <c r="CA44" i="35" s="1"/>
  <c r="CG44" i="35" s="1"/>
  <c r="BY44" i="35"/>
  <c r="BV44" i="35"/>
  <c r="BQ44" i="35"/>
  <c r="BO44" i="35"/>
  <c r="DH44" i="35" s="1"/>
  <c r="BL44" i="35"/>
  <c r="BJ44" i="35"/>
  <c r="DF44" i="35" s="1"/>
  <c r="AT44" i="35"/>
  <c r="AQ44" i="35"/>
  <c r="DB44" i="35" s="1"/>
  <c r="AO44" i="35"/>
  <c r="AP44" i="35" s="1"/>
  <c r="AM44" i="35"/>
  <c r="AN44" i="35" s="1"/>
  <c r="AJ44" i="35"/>
  <c r="AL44" i="35" s="1"/>
  <c r="AE44" i="35"/>
  <c r="AU44" i="35" s="1"/>
  <c r="Z44" i="35"/>
  <c r="CZ44" i="35" s="1"/>
  <c r="O44" i="35"/>
  <c r="Q44" i="35" s="1"/>
  <c r="L44" i="35"/>
  <c r="N44" i="35" s="1"/>
  <c r="I44" i="35"/>
  <c r="K44" i="35" s="1"/>
  <c r="D44" i="35"/>
  <c r="CX44" i="35" s="1"/>
  <c r="DK43" i="35"/>
  <c r="DJ43" i="35"/>
  <c r="DI43" i="35"/>
  <c r="DG43" i="35"/>
  <c r="DE43" i="35"/>
  <c r="CU43" i="35"/>
  <c r="CR43" i="35"/>
  <c r="CJ43" i="35"/>
  <c r="CF43" i="35"/>
  <c r="CM43" i="35" s="1"/>
  <c r="CN43" i="35" s="1"/>
  <c r="CE43" i="35"/>
  <c r="CA43" i="35"/>
  <c r="CG43" i="35" s="1"/>
  <c r="BZ43" i="35"/>
  <c r="BY43" i="35"/>
  <c r="BV43" i="35"/>
  <c r="BO43" i="35"/>
  <c r="DH43" i="35" s="1"/>
  <c r="BJ43" i="35"/>
  <c r="DF43" i="35" s="1"/>
  <c r="AY43" i="35"/>
  <c r="CP43" i="35" s="1"/>
  <c r="AU43" i="35"/>
  <c r="AV43" i="35" s="1"/>
  <c r="AT43" i="35"/>
  <c r="AR43" i="35"/>
  <c r="AQ43" i="35"/>
  <c r="DB43" i="35" s="1"/>
  <c r="AP43" i="35"/>
  <c r="AO43" i="35"/>
  <c r="AN43" i="35"/>
  <c r="AM43" i="35"/>
  <c r="AL43" i="35"/>
  <c r="AJ43" i="35"/>
  <c r="AG43" i="35"/>
  <c r="AE43" i="35"/>
  <c r="AB43" i="35"/>
  <c r="Z43" i="35"/>
  <c r="CZ43" i="35" s="1"/>
  <c r="Q43" i="35"/>
  <c r="O43" i="35"/>
  <c r="N43" i="35"/>
  <c r="L43" i="35"/>
  <c r="K43" i="35"/>
  <c r="AI43" i="35" s="1"/>
  <c r="I43" i="35"/>
  <c r="AH43" i="35" s="1"/>
  <c r="F43" i="35"/>
  <c r="D43" i="35"/>
  <c r="CX43" i="35" s="1"/>
  <c r="DK42" i="35"/>
  <c r="DJ42" i="35"/>
  <c r="DI42" i="35"/>
  <c r="DH42" i="35"/>
  <c r="DF42" i="35"/>
  <c r="DE42" i="35"/>
  <c r="CZ42" i="35"/>
  <c r="CX42" i="35"/>
  <c r="CU42" i="35"/>
  <c r="CR42" i="35"/>
  <c r="CE42" i="35"/>
  <c r="BZ42" i="35"/>
  <c r="DG42" i="35" s="1"/>
  <c r="BY42" i="35"/>
  <c r="BV42" i="35"/>
  <c r="BQ42" i="35"/>
  <c r="BO42" i="35"/>
  <c r="CH42" i="35" s="1"/>
  <c r="CI42" i="35" s="1"/>
  <c r="BL42" i="35"/>
  <c r="BJ42" i="35"/>
  <c r="AT42" i="35"/>
  <c r="AQ42" i="35"/>
  <c r="AR42" i="35" s="1"/>
  <c r="AO42" i="35"/>
  <c r="AP42" i="35" s="1"/>
  <c r="AM42" i="35"/>
  <c r="CJ42" i="35" s="1"/>
  <c r="AL42" i="35"/>
  <c r="AG42" i="35"/>
  <c r="AE42" i="35"/>
  <c r="AU42" i="35" s="1"/>
  <c r="AB42" i="35"/>
  <c r="Z42" i="35"/>
  <c r="AY42" i="35" s="1"/>
  <c r="Q42" i="35"/>
  <c r="O42" i="35"/>
  <c r="N42" i="35"/>
  <c r="L42" i="35"/>
  <c r="K42" i="35"/>
  <c r="AI42" i="35" s="1"/>
  <c r="I42" i="35"/>
  <c r="AH42" i="35" s="1"/>
  <c r="F42" i="35"/>
  <c r="D42" i="35"/>
  <c r="DK41" i="35"/>
  <c r="DJ41" i="35"/>
  <c r="DI41" i="35"/>
  <c r="DH41" i="35"/>
  <c r="DG41" i="35"/>
  <c r="DF41" i="35"/>
  <c r="DE41" i="35"/>
  <c r="DB41" i="35"/>
  <c r="CZ41" i="35"/>
  <c r="DD41" i="35" s="1"/>
  <c r="CX41" i="35"/>
  <c r="CV41" i="35"/>
  <c r="CU41" i="35"/>
  <c r="CS41" i="35"/>
  <c r="CR41" i="35"/>
  <c r="CM41" i="35"/>
  <c r="CN41" i="35" s="1"/>
  <c r="CJ41" i="35"/>
  <c r="CI41" i="35"/>
  <c r="CH41" i="35"/>
  <c r="CF41" i="35"/>
  <c r="CE41" i="35"/>
  <c r="CG41" i="35" s="1"/>
  <c r="CB41" i="35"/>
  <c r="CC41" i="35" s="1"/>
  <c r="CA41" i="35"/>
  <c r="BY41" i="35"/>
  <c r="BV41" i="35"/>
  <c r="BQ41" i="35"/>
  <c r="BL41" i="35"/>
  <c r="AY41" i="35"/>
  <c r="CW41" i="35" s="1"/>
  <c r="AU41" i="35"/>
  <c r="DA41" i="35" s="1"/>
  <c r="DC41" i="35" s="1"/>
  <c r="AT41" i="35"/>
  <c r="AR41" i="35"/>
  <c r="AP41" i="35"/>
  <c r="AN41" i="35"/>
  <c r="AL41" i="35"/>
  <c r="AH41" i="35"/>
  <c r="AG41" i="35"/>
  <c r="AB41" i="35"/>
  <c r="S41" i="35"/>
  <c r="R41" i="35"/>
  <c r="CY41" i="35" s="1"/>
  <c r="DP41" i="35" s="1"/>
  <c r="DQ41" i="35" s="1"/>
  <c r="Q41" i="35"/>
  <c r="N41" i="35"/>
  <c r="K41" i="35"/>
  <c r="AI41" i="35" s="1"/>
  <c r="F41" i="35"/>
  <c r="DK40" i="35"/>
  <c r="DJ40" i="35"/>
  <c r="DI40" i="35"/>
  <c r="DH40" i="35"/>
  <c r="DG40" i="35"/>
  <c r="DF40" i="35"/>
  <c r="DE40" i="35"/>
  <c r="DB40" i="35"/>
  <c r="CZ40" i="35"/>
  <c r="DD40" i="35" s="1"/>
  <c r="CX40" i="35"/>
  <c r="CV40" i="35"/>
  <c r="CU40" i="35"/>
  <c r="CS40" i="35"/>
  <c r="CR40" i="35"/>
  <c r="CP40" i="35"/>
  <c r="CM40" i="35"/>
  <c r="CN40" i="35" s="1"/>
  <c r="CJ40" i="35"/>
  <c r="CI40" i="35"/>
  <c r="CH40" i="35"/>
  <c r="CF40" i="35"/>
  <c r="CE40" i="35"/>
  <c r="CG40" i="35" s="1"/>
  <c r="CB40" i="35"/>
  <c r="CC40" i="35" s="1"/>
  <c r="CA40" i="35"/>
  <c r="BY40" i="35"/>
  <c r="AZ40" i="35"/>
  <c r="AY40" i="35"/>
  <c r="CW40" i="35" s="1"/>
  <c r="AV40" i="35"/>
  <c r="AU40" i="35"/>
  <c r="DA40" i="35" s="1"/>
  <c r="DC40" i="35" s="1"/>
  <c r="AT40" i="35"/>
  <c r="AR40" i="35"/>
  <c r="AP40" i="35"/>
  <c r="AN40" i="35"/>
  <c r="AL40" i="35"/>
  <c r="AI40" i="35"/>
  <c r="AH40" i="35"/>
  <c r="R40" i="35"/>
  <c r="CY40" i="35" s="1"/>
  <c r="DP40" i="35" s="1"/>
  <c r="DQ40" i="35" s="1"/>
  <c r="DK39" i="35"/>
  <c r="DJ39" i="35"/>
  <c r="DI39" i="35"/>
  <c r="DG39" i="35"/>
  <c r="DE39" i="35"/>
  <c r="CU39" i="35"/>
  <c r="CR39" i="35"/>
  <c r="CJ39" i="35"/>
  <c r="CF39" i="35"/>
  <c r="CM39" i="35" s="1"/>
  <c r="CN39" i="35" s="1"/>
  <c r="CE39" i="35"/>
  <c r="CA39" i="35"/>
  <c r="CG39" i="35" s="1"/>
  <c r="BZ39" i="35"/>
  <c r="BY39" i="35"/>
  <c r="BV39" i="35"/>
  <c r="BO39" i="35"/>
  <c r="DH39" i="35" s="1"/>
  <c r="BJ39" i="35"/>
  <c r="DF39" i="35" s="1"/>
  <c r="AY39" i="35"/>
  <c r="CP39" i="35" s="1"/>
  <c r="AU39" i="35"/>
  <c r="AV39" i="35" s="1"/>
  <c r="AT39" i="35"/>
  <c r="AR39" i="35"/>
  <c r="AQ39" i="35"/>
  <c r="DB39" i="35" s="1"/>
  <c r="AP39" i="35"/>
  <c r="AO39" i="35"/>
  <c r="AN39" i="35"/>
  <c r="AM39" i="35"/>
  <c r="AL39" i="35"/>
  <c r="AJ39" i="35"/>
  <c r="AG39" i="35"/>
  <c r="AE39" i="35"/>
  <c r="AH39" i="35" s="1"/>
  <c r="AB39" i="35"/>
  <c r="Z39" i="35"/>
  <c r="CZ39" i="35" s="1"/>
  <c r="Q39" i="35"/>
  <c r="O39" i="35"/>
  <c r="R39" i="35" s="1"/>
  <c r="N39" i="35"/>
  <c r="L39" i="35"/>
  <c r="K39" i="35"/>
  <c r="AI39" i="35" s="1"/>
  <c r="D39" i="35"/>
  <c r="CX39" i="35" s="1"/>
  <c r="DK38" i="35"/>
  <c r="DJ38" i="35"/>
  <c r="DI38" i="35"/>
  <c r="DH38" i="35"/>
  <c r="DG38" i="35"/>
  <c r="DF38" i="35"/>
  <c r="DE38" i="35"/>
  <c r="DB38" i="35"/>
  <c r="DA38" i="35"/>
  <c r="DC38" i="35" s="1"/>
  <c r="CZ38" i="35"/>
  <c r="DD38" i="35" s="1"/>
  <c r="CX38" i="35"/>
  <c r="CW38" i="35"/>
  <c r="CV38" i="35"/>
  <c r="CU38" i="35"/>
  <c r="CS38" i="35"/>
  <c r="CR38" i="35"/>
  <c r="CJ38" i="35"/>
  <c r="CH38" i="35"/>
  <c r="CI38" i="35" s="1"/>
  <c r="CF38" i="35"/>
  <c r="CM38" i="35" s="1"/>
  <c r="CN38" i="35" s="1"/>
  <c r="CE38" i="35"/>
  <c r="CC38" i="35"/>
  <c r="CB38" i="35"/>
  <c r="CA38" i="35"/>
  <c r="CG38" i="35" s="1"/>
  <c r="BY38" i="35"/>
  <c r="BV38" i="35"/>
  <c r="BQ38" i="35"/>
  <c r="BL38" i="35"/>
  <c r="AZ38" i="35"/>
  <c r="AY38" i="35"/>
  <c r="CP38" i="35" s="1"/>
  <c r="AV38" i="35"/>
  <c r="AU38" i="35"/>
  <c r="AW38" i="35" s="1"/>
  <c r="AX38" i="35" s="1"/>
  <c r="AT38" i="35"/>
  <c r="AR38" i="35"/>
  <c r="AP38" i="35"/>
  <c r="AN38" i="35"/>
  <c r="AL38" i="35"/>
  <c r="AH38" i="35"/>
  <c r="AG38" i="35"/>
  <c r="AB38" i="35"/>
  <c r="R38" i="35"/>
  <c r="CK38" i="35" s="1"/>
  <c r="CL38" i="35" s="1"/>
  <c r="Q38" i="35"/>
  <c r="N38" i="35"/>
  <c r="K38" i="35"/>
  <c r="AI38" i="35" s="1"/>
  <c r="F38" i="35"/>
  <c r="DK37" i="35"/>
  <c r="DJ37" i="35"/>
  <c r="DE37" i="35"/>
  <c r="CU37" i="35"/>
  <c r="CR37" i="35"/>
  <c r="CD37" i="35"/>
  <c r="CE37" i="35" s="1"/>
  <c r="BZ37" i="35"/>
  <c r="CA37" i="35" s="1"/>
  <c r="BY37" i="35"/>
  <c r="BV37" i="35"/>
  <c r="BQ37" i="35"/>
  <c r="BO37" i="35"/>
  <c r="DH37" i="35" s="1"/>
  <c r="BL37" i="35"/>
  <c r="BJ37" i="35"/>
  <c r="DF37" i="35" s="1"/>
  <c r="AT37" i="35"/>
  <c r="AQ37" i="35"/>
  <c r="DB37" i="35" s="1"/>
  <c r="AO37" i="35"/>
  <c r="AP37" i="35" s="1"/>
  <c r="AM37" i="35"/>
  <c r="AN37" i="35" s="1"/>
  <c r="AJ37" i="35"/>
  <c r="AL37" i="35" s="1"/>
  <c r="AE37" i="35"/>
  <c r="AU37" i="35" s="1"/>
  <c r="Z37" i="35"/>
  <c r="CZ37" i="35" s="1"/>
  <c r="O37" i="35"/>
  <c r="Q37" i="35" s="1"/>
  <c r="L37" i="35"/>
  <c r="N37" i="35" s="1"/>
  <c r="K37" i="35"/>
  <c r="F37" i="35"/>
  <c r="D37" i="35"/>
  <c r="CX37" i="35" s="1"/>
  <c r="DK36" i="35"/>
  <c r="DJ36" i="35"/>
  <c r="DI36" i="35"/>
  <c r="DH36" i="35"/>
  <c r="DG36" i="35"/>
  <c r="DF36" i="35"/>
  <c r="DE36" i="35"/>
  <c r="DB36" i="35"/>
  <c r="CZ36" i="35"/>
  <c r="DD36" i="35" s="1"/>
  <c r="CX36" i="35"/>
  <c r="CV36" i="35"/>
  <c r="CU36" i="35"/>
  <c r="CS36" i="35"/>
  <c r="CR36" i="35"/>
  <c r="CM36" i="35"/>
  <c r="CN36" i="35" s="1"/>
  <c r="CJ36" i="35"/>
  <c r="CI36" i="35"/>
  <c r="CH36" i="35"/>
  <c r="CF36" i="35"/>
  <c r="CE36" i="35"/>
  <c r="CG36" i="35" s="1"/>
  <c r="CB36" i="35"/>
  <c r="CC36" i="35" s="1"/>
  <c r="CA36" i="35"/>
  <c r="BY36" i="35"/>
  <c r="BV36" i="35"/>
  <c r="BQ36" i="35"/>
  <c r="BL36" i="35"/>
  <c r="AY36" i="35"/>
  <c r="CW36" i="35" s="1"/>
  <c r="AU36" i="35"/>
  <c r="DA36" i="35" s="1"/>
  <c r="DC36" i="35" s="1"/>
  <c r="AT36" i="35"/>
  <c r="AR36" i="35"/>
  <c r="AP36" i="35"/>
  <c r="AN36" i="35"/>
  <c r="AL36" i="35"/>
  <c r="AH36" i="35"/>
  <c r="AG36" i="35"/>
  <c r="AB36" i="35"/>
  <c r="S36" i="35"/>
  <c r="R36" i="35"/>
  <c r="CY36" i="35" s="1"/>
  <c r="DP36" i="35" s="1"/>
  <c r="DQ36" i="35" s="1"/>
  <c r="Q36" i="35"/>
  <c r="N36" i="35"/>
  <c r="K36" i="35"/>
  <c r="AI36" i="35" s="1"/>
  <c r="F36" i="35"/>
  <c r="DK35" i="35"/>
  <c r="DJ35" i="35"/>
  <c r="DE35" i="35"/>
  <c r="DB35" i="35"/>
  <c r="CZ35" i="35"/>
  <c r="CX35" i="35"/>
  <c r="CV35" i="35"/>
  <c r="CU35" i="35"/>
  <c r="CR35" i="35"/>
  <c r="CE35" i="35"/>
  <c r="CD35" i="35"/>
  <c r="DI35" i="35" s="1"/>
  <c r="CA35" i="35"/>
  <c r="CG35" i="35" s="1"/>
  <c r="BZ35" i="35"/>
  <c r="DG35" i="35" s="1"/>
  <c r="BY35" i="35"/>
  <c r="BV35" i="35"/>
  <c r="BO35" i="35"/>
  <c r="CH35" i="35" s="1"/>
  <c r="CI35" i="35" s="1"/>
  <c r="BJ35" i="35"/>
  <c r="CB35" i="35" s="1"/>
  <c r="CC35" i="35" s="1"/>
  <c r="AY35" i="35"/>
  <c r="CW35" i="35" s="1"/>
  <c r="AU35" i="35"/>
  <c r="DA35" i="35" s="1"/>
  <c r="DC35" i="35" s="1"/>
  <c r="AT35" i="35"/>
  <c r="AR35" i="35"/>
  <c r="AQ35" i="35"/>
  <c r="AP35" i="35"/>
  <c r="AO35" i="35"/>
  <c r="AN35" i="35"/>
  <c r="AM35" i="35"/>
  <c r="CJ35" i="35" s="1"/>
  <c r="AL35" i="35"/>
  <c r="AJ35" i="35"/>
  <c r="AG35" i="35"/>
  <c r="AE35" i="35"/>
  <c r="AB35" i="35"/>
  <c r="Z35" i="35"/>
  <c r="Q35" i="35"/>
  <c r="O35" i="35"/>
  <c r="N35" i="35"/>
  <c r="L35" i="35"/>
  <c r="K35" i="35"/>
  <c r="AI35" i="35" s="1"/>
  <c r="I35" i="35"/>
  <c r="AH35" i="35" s="1"/>
  <c r="F35" i="35"/>
  <c r="D35" i="35"/>
  <c r="DK34" i="35"/>
  <c r="DJ34" i="35"/>
  <c r="DI34" i="35"/>
  <c r="DH34" i="35"/>
  <c r="DF34" i="35"/>
  <c r="DE34" i="35"/>
  <c r="CU34" i="35"/>
  <c r="CR34" i="35"/>
  <c r="CE34" i="35"/>
  <c r="BZ34" i="35"/>
  <c r="DG34" i="35" s="1"/>
  <c r="BY34" i="35"/>
  <c r="BV34" i="35"/>
  <c r="BQ34" i="35"/>
  <c r="BO34" i="35"/>
  <c r="CH34" i="35" s="1"/>
  <c r="CI34" i="35" s="1"/>
  <c r="BL34" i="35"/>
  <c r="BJ34" i="35"/>
  <c r="AT34" i="35"/>
  <c r="AQ34" i="35"/>
  <c r="AR34" i="35" s="1"/>
  <c r="AO34" i="35"/>
  <c r="AP34" i="35" s="1"/>
  <c r="AM34" i="35"/>
  <c r="CJ34" i="35" s="1"/>
  <c r="AL34" i="35"/>
  <c r="AG34" i="35"/>
  <c r="Z34" i="35"/>
  <c r="AY34" i="35" s="1"/>
  <c r="O34" i="35"/>
  <c r="Q34" i="35" s="1"/>
  <c r="L34" i="35"/>
  <c r="N34" i="35" s="1"/>
  <c r="I34" i="35"/>
  <c r="AH34" i="35" s="1"/>
  <c r="D34" i="35"/>
  <c r="F34" i="35" s="1"/>
  <c r="DK33" i="35"/>
  <c r="DJ33" i="35"/>
  <c r="DI33" i="35"/>
  <c r="DH33" i="35"/>
  <c r="DG33" i="35"/>
  <c r="DF33" i="35"/>
  <c r="DE33" i="35"/>
  <c r="DB33" i="35"/>
  <c r="DA33" i="35"/>
  <c r="DC33" i="35" s="1"/>
  <c r="CZ33" i="35"/>
  <c r="DD33" i="35" s="1"/>
  <c r="CX33" i="35"/>
  <c r="CW33" i="35"/>
  <c r="CV33" i="35"/>
  <c r="CU33" i="35"/>
  <c r="CS33" i="35"/>
  <c r="CR33" i="35"/>
  <c r="CJ33" i="35"/>
  <c r="CH33" i="35"/>
  <c r="CI33" i="35" s="1"/>
  <c r="CF33" i="35"/>
  <c r="CM33" i="35" s="1"/>
  <c r="CN33" i="35" s="1"/>
  <c r="CE33" i="35"/>
  <c r="CC33" i="35"/>
  <c r="CB33" i="35"/>
  <c r="CA33" i="35"/>
  <c r="CG33" i="35" s="1"/>
  <c r="BY33" i="35"/>
  <c r="BV33" i="35"/>
  <c r="BQ33" i="35"/>
  <c r="BL33" i="35"/>
  <c r="AZ33" i="35"/>
  <c r="AY33" i="35"/>
  <c r="CP33" i="35" s="1"/>
  <c r="AV33" i="35"/>
  <c r="AU33" i="35"/>
  <c r="AW33" i="35" s="1"/>
  <c r="AX33" i="35" s="1"/>
  <c r="AT33" i="35"/>
  <c r="AR33" i="35"/>
  <c r="AP33" i="35"/>
  <c r="AN33" i="35"/>
  <c r="AL33" i="35"/>
  <c r="AH33" i="35"/>
  <c r="AG33" i="35"/>
  <c r="AB33" i="35"/>
  <c r="T33" i="35"/>
  <c r="U33" i="35" s="1"/>
  <c r="R33" i="35"/>
  <c r="Q33" i="35"/>
  <c r="N33" i="35"/>
  <c r="K33" i="35"/>
  <c r="AI33" i="35" s="1"/>
  <c r="F33" i="35"/>
  <c r="DK32" i="35"/>
  <c r="DJ32" i="35"/>
  <c r="DI32" i="35"/>
  <c r="DG32" i="35"/>
  <c r="DE32" i="35"/>
  <c r="DB32" i="35"/>
  <c r="CV32" i="35"/>
  <c r="CU32" i="35"/>
  <c r="CR32" i="35"/>
  <c r="CJ32" i="35"/>
  <c r="CH32" i="35"/>
  <c r="CI32" i="35" s="1"/>
  <c r="CF32" i="35"/>
  <c r="CM32" i="35" s="1"/>
  <c r="CN32" i="35" s="1"/>
  <c r="CE32" i="35"/>
  <c r="CA32" i="35"/>
  <c r="CG32" i="35" s="1"/>
  <c r="BZ32" i="35"/>
  <c r="BY32" i="35"/>
  <c r="BX32" i="35"/>
  <c r="BV32" i="35"/>
  <c r="BQ32" i="35"/>
  <c r="BO32" i="35"/>
  <c r="DH32" i="35" s="1"/>
  <c r="BL32" i="35"/>
  <c r="BJ32" i="35"/>
  <c r="DF32" i="35" s="1"/>
  <c r="AT32" i="35"/>
  <c r="AR32" i="35"/>
  <c r="AP32" i="35"/>
  <c r="AO32" i="35"/>
  <c r="AN32" i="35"/>
  <c r="AM32" i="35"/>
  <c r="AL32" i="35"/>
  <c r="AE32" i="35"/>
  <c r="AH32" i="35" s="1"/>
  <c r="Z32" i="35"/>
  <c r="R32" i="35"/>
  <c r="Q32" i="35"/>
  <c r="N32" i="35"/>
  <c r="L32" i="35"/>
  <c r="K32" i="35"/>
  <c r="D32" i="35"/>
  <c r="DK31" i="35"/>
  <c r="DJ31" i="35"/>
  <c r="DH31" i="35"/>
  <c r="DF31" i="35"/>
  <c r="DE31" i="35"/>
  <c r="DB31" i="35"/>
  <c r="CZ31" i="35"/>
  <c r="CX31" i="35"/>
  <c r="CV31" i="35"/>
  <c r="CU31" i="35"/>
  <c r="CS31" i="35"/>
  <c r="CR31" i="35"/>
  <c r="CE31" i="35"/>
  <c r="CD31" i="35"/>
  <c r="DI31" i="35" s="1"/>
  <c r="CA31" i="35"/>
  <c r="CG31" i="35" s="1"/>
  <c r="BZ31" i="35"/>
  <c r="CF31" i="35" s="1"/>
  <c r="CM31" i="35" s="1"/>
  <c r="CN31" i="35" s="1"/>
  <c r="BY31" i="35"/>
  <c r="BX31" i="35"/>
  <c r="DG31" i="35" s="1"/>
  <c r="BV31" i="35"/>
  <c r="BQ31" i="35"/>
  <c r="BO31" i="35"/>
  <c r="CH31" i="35" s="1"/>
  <c r="CI31" i="35" s="1"/>
  <c r="BL31" i="35"/>
  <c r="BJ31" i="35"/>
  <c r="CB31" i="35" s="1"/>
  <c r="CC31" i="35" s="1"/>
  <c r="AT31" i="35"/>
  <c r="AR31" i="35"/>
  <c r="AP31" i="35"/>
  <c r="AO31" i="35"/>
  <c r="AN31" i="35"/>
  <c r="AM31" i="35"/>
  <c r="CJ31" i="35" s="1"/>
  <c r="AL31" i="35"/>
  <c r="AH31" i="35"/>
  <c r="AG31" i="35"/>
  <c r="AB31" i="35"/>
  <c r="Z31" i="35"/>
  <c r="AY31" i="35" s="1"/>
  <c r="Q31" i="35"/>
  <c r="O31" i="35"/>
  <c r="N31" i="35"/>
  <c r="L31" i="35"/>
  <c r="K31" i="35"/>
  <c r="AI31" i="35" s="1"/>
  <c r="I31" i="35"/>
  <c r="R31" i="35" s="1"/>
  <c r="F31" i="35"/>
  <c r="D31" i="35"/>
  <c r="T31" i="35" s="1"/>
  <c r="U31" i="35" s="1"/>
  <c r="DK30" i="35"/>
  <c r="DJ30" i="35"/>
  <c r="DH30" i="35"/>
  <c r="DF30" i="35"/>
  <c r="DE30" i="35"/>
  <c r="CX30" i="35"/>
  <c r="CU30" i="35"/>
  <c r="CS30" i="35"/>
  <c r="CR30" i="35"/>
  <c r="CE30" i="35"/>
  <c r="CD30" i="35"/>
  <c r="DI30" i="35" s="1"/>
  <c r="CA30" i="35"/>
  <c r="CG30" i="35" s="1"/>
  <c r="BZ30" i="35"/>
  <c r="CF30" i="35" s="1"/>
  <c r="CM30" i="35" s="1"/>
  <c r="CN30" i="35" s="1"/>
  <c r="BY30" i="35"/>
  <c r="BX30" i="35"/>
  <c r="DG30" i="35" s="1"/>
  <c r="BV30" i="35"/>
  <c r="BQ30" i="35"/>
  <c r="BO30" i="35"/>
  <c r="CH30" i="35" s="1"/>
  <c r="CI30" i="35" s="1"/>
  <c r="BL30" i="35"/>
  <c r="BJ30" i="35"/>
  <c r="CB30" i="35" s="1"/>
  <c r="CC30" i="35" s="1"/>
  <c r="AT30" i="35"/>
  <c r="AQ30" i="35"/>
  <c r="DB30" i="35" s="1"/>
  <c r="AO30" i="35"/>
  <c r="AP30" i="35" s="1"/>
  <c r="AM30" i="35"/>
  <c r="CJ30" i="35" s="1"/>
  <c r="AJ30" i="35"/>
  <c r="AL30" i="35" s="1"/>
  <c r="AE30" i="35"/>
  <c r="AH30" i="35" s="1"/>
  <c r="Z30" i="35"/>
  <c r="CZ30" i="35" s="1"/>
  <c r="R30" i="35"/>
  <c r="Q30" i="35"/>
  <c r="N30" i="35"/>
  <c r="L30" i="35"/>
  <c r="K30" i="35"/>
  <c r="I30" i="35"/>
  <c r="F30" i="35"/>
  <c r="D30" i="35"/>
  <c r="DK29" i="35"/>
  <c r="DJ29" i="35"/>
  <c r="DH29" i="35"/>
  <c r="DE29" i="35"/>
  <c r="DB29" i="35"/>
  <c r="CV29" i="35"/>
  <c r="CD29" i="35"/>
  <c r="DI29" i="35" s="1"/>
  <c r="BZ29" i="35"/>
  <c r="CF29" i="35" s="1"/>
  <c r="CM29" i="35" s="1"/>
  <c r="BX29" i="35"/>
  <c r="DG29" i="35" s="1"/>
  <c r="BO29" i="35"/>
  <c r="CH29" i="35" s="1"/>
  <c r="BJ29" i="35"/>
  <c r="DF29" i="35" s="1"/>
  <c r="AT29" i="35"/>
  <c r="AQ29" i="35"/>
  <c r="AO29" i="35"/>
  <c r="AM29" i="35"/>
  <c r="CJ29" i="35" s="1"/>
  <c r="AJ29" i="35"/>
  <c r="AU29" i="35" s="1"/>
  <c r="DA29" i="35" s="1"/>
  <c r="DC29" i="35" s="1"/>
  <c r="AH29" i="35"/>
  <c r="AE29" i="35"/>
  <c r="Z29" i="35"/>
  <c r="CZ29" i="35" s="1"/>
  <c r="DD29" i="35" s="1"/>
  <c r="R29" i="35"/>
  <c r="CK29" i="35" s="1"/>
  <c r="O29" i="35"/>
  <c r="L29" i="35"/>
  <c r="I29" i="35"/>
  <c r="D29" i="35"/>
  <c r="CX29" i="35" s="1"/>
  <c r="DK28" i="35"/>
  <c r="DJ28" i="35"/>
  <c r="DE28" i="35"/>
  <c r="CU28" i="35"/>
  <c r="CR28" i="35"/>
  <c r="CD28" i="35"/>
  <c r="DI28" i="35" s="1"/>
  <c r="BZ28" i="35"/>
  <c r="CF28" i="35" s="1"/>
  <c r="CM28" i="35" s="1"/>
  <c r="CN28" i="35" s="1"/>
  <c r="BX28" i="35"/>
  <c r="DG28" i="35" s="1"/>
  <c r="BV28" i="35"/>
  <c r="BO28" i="35"/>
  <c r="CH28" i="35" s="1"/>
  <c r="CI28" i="35" s="1"/>
  <c r="BJ28" i="35"/>
  <c r="CB28" i="35" s="1"/>
  <c r="CC28" i="35" s="1"/>
  <c r="AY28" i="35"/>
  <c r="CW28" i="35" s="1"/>
  <c r="AU28" i="35"/>
  <c r="DA28" i="35" s="1"/>
  <c r="DC28" i="35" s="1"/>
  <c r="AT28" i="35"/>
  <c r="AR28" i="35"/>
  <c r="AQ28" i="35"/>
  <c r="DB28" i="35" s="1"/>
  <c r="AP28" i="35"/>
  <c r="AO28" i="35"/>
  <c r="AN28" i="35"/>
  <c r="AM28" i="35"/>
  <c r="AL28" i="35"/>
  <c r="AH28" i="35"/>
  <c r="AG28" i="35"/>
  <c r="AB28" i="35"/>
  <c r="Z28" i="35"/>
  <c r="CZ28" i="35" s="1"/>
  <c r="DD28" i="35" s="1"/>
  <c r="Q28" i="35"/>
  <c r="O28" i="35"/>
  <c r="N28" i="35"/>
  <c r="L28" i="35"/>
  <c r="K28" i="35"/>
  <c r="AI28" i="35" s="1"/>
  <c r="I28" i="35"/>
  <c r="R28" i="35" s="1"/>
  <c r="F28" i="35"/>
  <c r="D28" i="35"/>
  <c r="CX28" i="35" s="1"/>
  <c r="DK27" i="35"/>
  <c r="DJ27" i="35"/>
  <c r="DI27" i="35"/>
  <c r="DH27" i="35"/>
  <c r="DG27" i="35"/>
  <c r="DF27" i="35"/>
  <c r="DE27" i="35"/>
  <c r="DB27" i="35"/>
  <c r="CZ27" i="35"/>
  <c r="CX27" i="35"/>
  <c r="CV27" i="35"/>
  <c r="CU27" i="35"/>
  <c r="CS27" i="35"/>
  <c r="CR27" i="35"/>
  <c r="CM27" i="35"/>
  <c r="CN27" i="35" s="1"/>
  <c r="CJ27" i="35"/>
  <c r="CI27" i="35"/>
  <c r="CH27" i="35"/>
  <c r="CF27" i="35"/>
  <c r="CE27" i="35"/>
  <c r="CG27" i="35" s="1"/>
  <c r="CB27" i="35"/>
  <c r="CC27" i="35" s="1"/>
  <c r="CA27" i="35"/>
  <c r="BY27" i="35"/>
  <c r="BV27" i="35"/>
  <c r="BQ27" i="35"/>
  <c r="BL27" i="35"/>
  <c r="AY27" i="35"/>
  <c r="CP27" i="35" s="1"/>
  <c r="AU27" i="35"/>
  <c r="CK27" i="35" s="1"/>
  <c r="AT27" i="35"/>
  <c r="AR27" i="35"/>
  <c r="AP27" i="35"/>
  <c r="AN27" i="35"/>
  <c r="AL27" i="35"/>
  <c r="AH27" i="35"/>
  <c r="AG27" i="35"/>
  <c r="AB27" i="35"/>
  <c r="S27" i="35"/>
  <c r="R27" i="35"/>
  <c r="CY27" i="35" s="1"/>
  <c r="Q27" i="35"/>
  <c r="N27" i="35"/>
  <c r="K27" i="35"/>
  <c r="AI27" i="35" s="1"/>
  <c r="F27" i="35"/>
  <c r="DK26" i="35"/>
  <c r="DJ26" i="35"/>
  <c r="DI26" i="35"/>
  <c r="DH26" i="35"/>
  <c r="DG26" i="35"/>
  <c r="DF26" i="35"/>
  <c r="DE26" i="35"/>
  <c r="DB26" i="35"/>
  <c r="CZ26" i="35"/>
  <c r="CX26" i="35"/>
  <c r="CV26" i="35"/>
  <c r="CU26" i="35"/>
  <c r="CS26" i="35"/>
  <c r="CR26" i="35"/>
  <c r="CP26" i="35"/>
  <c r="CM26" i="35"/>
  <c r="CN26" i="35" s="1"/>
  <c r="CJ26" i="35"/>
  <c r="CI26" i="35"/>
  <c r="CH26" i="35"/>
  <c r="CF26" i="35"/>
  <c r="CE26" i="35"/>
  <c r="CG26" i="35" s="1"/>
  <c r="CB26" i="35"/>
  <c r="CC26" i="35" s="1"/>
  <c r="CA26" i="35"/>
  <c r="BY26" i="35"/>
  <c r="AZ26" i="35"/>
  <c r="AY26" i="35"/>
  <c r="CW26" i="35" s="1"/>
  <c r="AV26" i="35"/>
  <c r="AU26" i="35"/>
  <c r="DA26" i="35" s="1"/>
  <c r="DC26" i="35" s="1"/>
  <c r="AT26" i="35"/>
  <c r="AR26" i="35"/>
  <c r="AP26" i="35"/>
  <c r="AN26" i="35"/>
  <c r="AL26" i="35"/>
  <c r="AI26" i="35"/>
  <c r="AH26" i="35"/>
  <c r="R26" i="35"/>
  <c r="CK26" i="35" s="1"/>
  <c r="DK25" i="35"/>
  <c r="DJ25" i="35"/>
  <c r="DI25" i="35"/>
  <c r="DH25" i="35"/>
  <c r="DG25" i="35"/>
  <c r="DF25" i="35"/>
  <c r="DE25" i="35"/>
  <c r="DB25" i="35"/>
  <c r="DA25" i="35"/>
  <c r="DC25" i="35" s="1"/>
  <c r="CZ25" i="35"/>
  <c r="DD25" i="35" s="1"/>
  <c r="CW25" i="35"/>
  <c r="CV25" i="35"/>
  <c r="CU25" i="35"/>
  <c r="CS25" i="35"/>
  <c r="CR25" i="35"/>
  <c r="CJ25" i="35"/>
  <c r="CH25" i="35"/>
  <c r="CI25" i="35" s="1"/>
  <c r="CF25" i="35"/>
  <c r="CM25" i="35" s="1"/>
  <c r="CN25" i="35" s="1"/>
  <c r="CE25" i="35"/>
  <c r="CC25" i="35"/>
  <c r="CB25" i="35"/>
  <c r="CA25" i="35"/>
  <c r="CG25" i="35" s="1"/>
  <c r="BY25" i="35"/>
  <c r="BV25" i="35"/>
  <c r="BQ25" i="35"/>
  <c r="BL25" i="35"/>
  <c r="AZ25" i="35"/>
  <c r="AY25" i="35"/>
  <c r="CP25" i="35" s="1"/>
  <c r="AV25" i="35"/>
  <c r="AU25" i="35"/>
  <c r="AW25" i="35" s="1"/>
  <c r="AX25" i="35" s="1"/>
  <c r="AT25" i="35"/>
  <c r="AR25" i="35"/>
  <c r="AP25" i="35"/>
  <c r="AN25" i="35"/>
  <c r="AL25" i="35"/>
  <c r="AG25" i="35"/>
  <c r="AB25" i="35"/>
  <c r="O25" i="35"/>
  <c r="Q25" i="35" s="1"/>
  <c r="L25" i="35"/>
  <c r="N25" i="35" s="1"/>
  <c r="I25" i="35"/>
  <c r="AH25" i="35" s="1"/>
  <c r="D25" i="35"/>
  <c r="DK24" i="35"/>
  <c r="DJ24" i="35"/>
  <c r="DI24" i="35"/>
  <c r="DH24" i="35"/>
  <c r="DG24" i="35"/>
  <c r="DF24" i="35"/>
  <c r="DE24" i="35"/>
  <c r="DB24" i="35"/>
  <c r="DA24" i="35"/>
  <c r="DC24" i="35" s="1"/>
  <c r="CZ24" i="35"/>
  <c r="CW24" i="35"/>
  <c r="CV24" i="35"/>
  <c r="CU24" i="35"/>
  <c r="CS24" i="35"/>
  <c r="CR24" i="35"/>
  <c r="CJ24" i="35"/>
  <c r="CH24" i="35"/>
  <c r="CI24" i="35" s="1"/>
  <c r="CF24" i="35"/>
  <c r="CM24" i="35" s="1"/>
  <c r="CN24" i="35" s="1"/>
  <c r="CE24" i="35"/>
  <c r="CC24" i="35"/>
  <c r="CB24" i="35"/>
  <c r="CA24" i="35"/>
  <c r="CG24" i="35" s="1"/>
  <c r="BY24" i="35"/>
  <c r="BV24" i="35"/>
  <c r="BQ24" i="35"/>
  <c r="BL24" i="35"/>
  <c r="AZ24" i="35"/>
  <c r="AY24" i="35"/>
  <c r="CP24" i="35" s="1"/>
  <c r="AV24" i="35"/>
  <c r="AU24" i="35"/>
  <c r="AW24" i="35" s="1"/>
  <c r="AX24" i="35" s="1"/>
  <c r="AT24" i="35"/>
  <c r="AR24" i="35"/>
  <c r="AP24" i="35"/>
  <c r="AN24" i="35"/>
  <c r="AL24" i="35"/>
  <c r="AG24" i="35"/>
  <c r="AB24" i="35"/>
  <c r="O24" i="35"/>
  <c r="Q24" i="35" s="1"/>
  <c r="L24" i="35"/>
  <c r="N24" i="35" s="1"/>
  <c r="I24" i="35"/>
  <c r="AH24" i="35" s="1"/>
  <c r="D24" i="35"/>
  <c r="DK23" i="35"/>
  <c r="DJ23" i="35"/>
  <c r="DI23" i="35"/>
  <c r="DH23" i="35"/>
  <c r="DG23" i="35"/>
  <c r="DF23" i="35"/>
  <c r="DE23" i="35"/>
  <c r="DB23" i="35"/>
  <c r="DA23" i="35"/>
  <c r="DC23" i="35" s="1"/>
  <c r="CZ23" i="35"/>
  <c r="DD23" i="35" s="1"/>
  <c r="CW23" i="35"/>
  <c r="CV23" i="35"/>
  <c r="CU23" i="35"/>
  <c r="CS23" i="35"/>
  <c r="CR23" i="35"/>
  <c r="CJ23" i="35"/>
  <c r="CH23" i="35"/>
  <c r="CI23" i="35" s="1"/>
  <c r="CF23" i="35"/>
  <c r="CM23" i="35" s="1"/>
  <c r="CN23" i="35" s="1"/>
  <c r="CE23" i="35"/>
  <c r="CC23" i="35"/>
  <c r="CB23" i="35"/>
  <c r="CA23" i="35"/>
  <c r="CG23" i="35" s="1"/>
  <c r="BY23" i="35"/>
  <c r="BV23" i="35"/>
  <c r="BQ23" i="35"/>
  <c r="BL23" i="35"/>
  <c r="AZ23" i="35"/>
  <c r="AY23" i="35"/>
  <c r="CP23" i="35" s="1"/>
  <c r="AV23" i="35"/>
  <c r="AU23" i="35"/>
  <c r="AW23" i="35" s="1"/>
  <c r="AX23" i="35" s="1"/>
  <c r="AT23" i="35"/>
  <c r="AR23" i="35"/>
  <c r="AP23" i="35"/>
  <c r="AN23" i="35"/>
  <c r="AL23" i="35"/>
  <c r="AG23" i="35"/>
  <c r="AB23" i="35"/>
  <c r="O23" i="35"/>
  <c r="Q23" i="35" s="1"/>
  <c r="L23" i="35"/>
  <c r="N23" i="35" s="1"/>
  <c r="I23" i="35"/>
  <c r="AH23" i="35" s="1"/>
  <c r="D23" i="35"/>
  <c r="DK22" i="35"/>
  <c r="DJ22" i="35"/>
  <c r="DI22" i="35"/>
  <c r="DH22" i="35"/>
  <c r="DG22" i="35"/>
  <c r="DF22" i="35"/>
  <c r="DE22" i="35"/>
  <c r="DB22" i="35"/>
  <c r="DA22" i="35"/>
  <c r="DC22" i="35" s="1"/>
  <c r="CY22" i="35"/>
  <c r="DP22" i="35" s="1"/>
  <c r="DQ22" i="35" s="1"/>
  <c r="CX22" i="35"/>
  <c r="DN22" i="35" s="1"/>
  <c r="CV22" i="35"/>
  <c r="CU22" i="35"/>
  <c r="CS22" i="35"/>
  <c r="CR22" i="35"/>
  <c r="CJ22" i="35"/>
  <c r="CH22" i="35"/>
  <c r="CI22" i="35" s="1"/>
  <c r="CF22" i="35"/>
  <c r="CM22" i="35" s="1"/>
  <c r="CN22" i="35" s="1"/>
  <c r="CE22" i="35"/>
  <c r="CC22" i="35"/>
  <c r="CB22" i="35"/>
  <c r="CA22" i="35"/>
  <c r="CG22" i="35" s="1"/>
  <c r="BY22" i="35"/>
  <c r="BV22" i="35"/>
  <c r="BQ22" i="35"/>
  <c r="BL22" i="35"/>
  <c r="AV22" i="35"/>
  <c r="AU22" i="35"/>
  <c r="AT22" i="35"/>
  <c r="AR22" i="35"/>
  <c r="AP22" i="35"/>
  <c r="AN22" i="35"/>
  <c r="AL22" i="35"/>
  <c r="AH22" i="35"/>
  <c r="AG22" i="35"/>
  <c r="AB22" i="35"/>
  <c r="Z22" i="35"/>
  <c r="CZ22" i="35" s="1"/>
  <c r="DD22" i="35" s="1"/>
  <c r="S22" i="35"/>
  <c r="R22" i="35"/>
  <c r="CK22" i="35" s="1"/>
  <c r="Q22" i="35"/>
  <c r="N22" i="35"/>
  <c r="K22" i="35"/>
  <c r="AI22" i="35" s="1"/>
  <c r="F22" i="35"/>
  <c r="DK21" i="35"/>
  <c r="DJ21" i="35"/>
  <c r="DI21" i="35"/>
  <c r="DH21" i="35"/>
  <c r="DG21" i="35"/>
  <c r="DF21" i="35"/>
  <c r="DE21" i="35"/>
  <c r="DB21" i="35"/>
  <c r="CZ21" i="35"/>
  <c r="CX21" i="35"/>
  <c r="CV21" i="35"/>
  <c r="CU21" i="35"/>
  <c r="CS21" i="35"/>
  <c r="CR21" i="35"/>
  <c r="CM21" i="35"/>
  <c r="CN21" i="35" s="1"/>
  <c r="CJ21" i="35"/>
  <c r="CI21" i="35"/>
  <c r="CH21" i="35"/>
  <c r="CF21" i="35"/>
  <c r="CE21" i="35"/>
  <c r="CG21" i="35" s="1"/>
  <c r="CB21" i="35"/>
  <c r="CC21" i="35" s="1"/>
  <c r="CA21" i="35"/>
  <c r="BY21" i="35"/>
  <c r="BV21" i="35"/>
  <c r="BQ21" i="35"/>
  <c r="BL21" i="35"/>
  <c r="AY21" i="35"/>
  <c r="CP21" i="35" s="1"/>
  <c r="AU21" i="35"/>
  <c r="AW21" i="35" s="1"/>
  <c r="AX21" i="35" s="1"/>
  <c r="AT21" i="35"/>
  <c r="AR21" i="35"/>
  <c r="AP21" i="35"/>
  <c r="AN21" i="35"/>
  <c r="AL21" i="35"/>
  <c r="AG21" i="35"/>
  <c r="AB21" i="35"/>
  <c r="Q21" i="35"/>
  <c r="O21" i="35"/>
  <c r="N21" i="35"/>
  <c r="L21" i="35"/>
  <c r="K21" i="35"/>
  <c r="AI21" i="35" s="1"/>
  <c r="I21" i="35"/>
  <c r="AH21" i="35" s="1"/>
  <c r="F21" i="35"/>
  <c r="D21" i="35"/>
  <c r="DK20" i="35"/>
  <c r="DJ20" i="35"/>
  <c r="DI20" i="35"/>
  <c r="DH20" i="35"/>
  <c r="DG20" i="35"/>
  <c r="DF20" i="35"/>
  <c r="DE20" i="35"/>
  <c r="DB20" i="35"/>
  <c r="CZ20" i="35"/>
  <c r="CX20" i="35"/>
  <c r="CV20" i="35"/>
  <c r="CU20" i="35"/>
  <c r="CS20" i="35"/>
  <c r="CR20" i="35"/>
  <c r="CM20" i="35"/>
  <c r="CN20" i="35" s="1"/>
  <c r="CJ20" i="35"/>
  <c r="CI20" i="35"/>
  <c r="CH20" i="35"/>
  <c r="CF20" i="35"/>
  <c r="CE20" i="35"/>
  <c r="CG20" i="35" s="1"/>
  <c r="CB20" i="35"/>
  <c r="CC20" i="35" s="1"/>
  <c r="CA20" i="35"/>
  <c r="BY20" i="35"/>
  <c r="BV20" i="35"/>
  <c r="BQ20" i="35"/>
  <c r="BL20" i="35"/>
  <c r="AY20" i="35"/>
  <c r="CP20" i="35" s="1"/>
  <c r="AU20" i="35"/>
  <c r="AW20" i="35" s="1"/>
  <c r="AX20" i="35" s="1"/>
  <c r="AT20" i="35"/>
  <c r="AR20" i="35"/>
  <c r="AP20" i="35"/>
  <c r="AN20" i="35"/>
  <c r="AL20" i="35"/>
  <c r="AG20" i="35"/>
  <c r="AB20" i="35"/>
  <c r="Q20" i="35"/>
  <c r="O20" i="35"/>
  <c r="N20" i="35"/>
  <c r="L20" i="35"/>
  <c r="K20" i="35"/>
  <c r="AI20" i="35" s="1"/>
  <c r="I20" i="35"/>
  <c r="AH20" i="35" s="1"/>
  <c r="F20" i="35"/>
  <c r="D20" i="35"/>
  <c r="DK19" i="35"/>
  <c r="DJ19" i="35"/>
  <c r="DI19" i="35"/>
  <c r="DH19" i="35"/>
  <c r="DG19" i="35"/>
  <c r="DF19" i="35"/>
  <c r="DE19" i="35"/>
  <c r="DB19" i="35"/>
  <c r="CZ19" i="35"/>
  <c r="CX19" i="35"/>
  <c r="CV19" i="35"/>
  <c r="CU19" i="35"/>
  <c r="CS19" i="35"/>
  <c r="CR19" i="35"/>
  <c r="CM19" i="35"/>
  <c r="CN19" i="35" s="1"/>
  <c r="CJ19" i="35"/>
  <c r="CI19" i="35"/>
  <c r="CH19" i="35"/>
  <c r="CF19" i="35"/>
  <c r="CE19" i="35"/>
  <c r="CG19" i="35" s="1"/>
  <c r="CB19" i="35"/>
  <c r="CC19" i="35" s="1"/>
  <c r="CA19" i="35"/>
  <c r="BY19" i="35"/>
  <c r="BV19" i="35"/>
  <c r="BQ19" i="35"/>
  <c r="BL19" i="35"/>
  <c r="AY19" i="35"/>
  <c r="CP19" i="35" s="1"/>
  <c r="AU19" i="35"/>
  <c r="AW19" i="35" s="1"/>
  <c r="AX19" i="35" s="1"/>
  <c r="AT19" i="35"/>
  <c r="AR19" i="35"/>
  <c r="AP19" i="35"/>
  <c r="AN19" i="35"/>
  <c r="AL19" i="35"/>
  <c r="AG19" i="35"/>
  <c r="AB19" i="35"/>
  <c r="Q19" i="35"/>
  <c r="O19" i="35"/>
  <c r="N19" i="35"/>
  <c r="L19" i="35"/>
  <c r="K19" i="35"/>
  <c r="AI19" i="35" s="1"/>
  <c r="I19" i="35"/>
  <c r="AH19" i="35" s="1"/>
  <c r="F19" i="35"/>
  <c r="D19" i="35"/>
  <c r="DK18" i="35"/>
  <c r="DJ18" i="35"/>
  <c r="DI18" i="35"/>
  <c r="DH18" i="35"/>
  <c r="DG18" i="35"/>
  <c r="DF18" i="35"/>
  <c r="DE18" i="35"/>
  <c r="DB18" i="35"/>
  <c r="CX18" i="35"/>
  <c r="CV18" i="35"/>
  <c r="CU18" i="35"/>
  <c r="CS18" i="35"/>
  <c r="CR18" i="35"/>
  <c r="CM18" i="35"/>
  <c r="CN18" i="35" s="1"/>
  <c r="CJ18" i="35"/>
  <c r="CI18" i="35"/>
  <c r="CH18" i="35"/>
  <c r="CF18" i="35"/>
  <c r="CE18" i="35"/>
  <c r="CG18" i="35" s="1"/>
  <c r="CB18" i="35"/>
  <c r="CC18" i="35" s="1"/>
  <c r="CA18" i="35"/>
  <c r="BY18" i="35"/>
  <c r="BV18" i="35"/>
  <c r="BQ18" i="35"/>
  <c r="BL18" i="35"/>
  <c r="AU18" i="35"/>
  <c r="DA18" i="35" s="1"/>
  <c r="DC18" i="35" s="1"/>
  <c r="AT18" i="35"/>
  <c r="AR18" i="35"/>
  <c r="AP18" i="35"/>
  <c r="AN18" i="35"/>
  <c r="AL18" i="35"/>
  <c r="AH18" i="35"/>
  <c r="AG18" i="35"/>
  <c r="AI18" i="35" s="1"/>
  <c r="Z18" i="35"/>
  <c r="CZ18" i="35" s="1"/>
  <c r="DD18" i="35" s="1"/>
  <c r="R18" i="35"/>
  <c r="CK18" i="35" s="1"/>
  <c r="Q18" i="35"/>
  <c r="N18" i="35"/>
  <c r="K18" i="35"/>
  <c r="F18" i="35"/>
  <c r="DK17" i="35"/>
  <c r="DE17" i="35"/>
  <c r="CU17" i="35"/>
  <c r="CR17" i="35"/>
  <c r="CJ17" i="35"/>
  <c r="CD17" i="35"/>
  <c r="DI17" i="35" s="1"/>
  <c r="BZ17" i="35"/>
  <c r="DG17" i="35" s="1"/>
  <c r="BY17" i="35"/>
  <c r="BT17" i="35"/>
  <c r="DJ17" i="35" s="1"/>
  <c r="BO17" i="35"/>
  <c r="CH17" i="35" s="1"/>
  <c r="CI17" i="35" s="1"/>
  <c r="BJ17" i="35"/>
  <c r="CB17" i="35" s="1"/>
  <c r="CC17" i="35" s="1"/>
  <c r="AU17" i="35"/>
  <c r="DA17" i="35" s="1"/>
  <c r="DC17" i="35" s="1"/>
  <c r="AT17" i="35"/>
  <c r="AR17" i="35"/>
  <c r="AQ17" i="35"/>
  <c r="DB17" i="35" s="1"/>
  <c r="AP17" i="35"/>
  <c r="AO17" i="35"/>
  <c r="AN17" i="35"/>
  <c r="AM17" i="35"/>
  <c r="AL17" i="35"/>
  <c r="AJ17" i="35"/>
  <c r="AG17" i="35"/>
  <c r="AE17" i="35"/>
  <c r="Q17" i="35"/>
  <c r="O17" i="35"/>
  <c r="N17" i="35"/>
  <c r="L17" i="35"/>
  <c r="K17" i="35"/>
  <c r="AI17" i="35" s="1"/>
  <c r="I17" i="35"/>
  <c r="AH17" i="35" s="1"/>
  <c r="F17" i="35"/>
  <c r="D17" i="35"/>
  <c r="CX17" i="35" s="1"/>
  <c r="DK16" i="35"/>
  <c r="DJ16" i="35"/>
  <c r="DH16" i="35"/>
  <c r="DF16" i="35"/>
  <c r="DE16" i="35"/>
  <c r="CU16" i="35"/>
  <c r="CS16" i="35"/>
  <c r="CR16" i="35"/>
  <c r="CE16" i="35"/>
  <c r="CD16" i="35"/>
  <c r="DI16" i="35" s="1"/>
  <c r="CA16" i="35"/>
  <c r="CG16" i="35" s="1"/>
  <c r="BZ16" i="35"/>
  <c r="DG16" i="35" s="1"/>
  <c r="BY16" i="35"/>
  <c r="BV16" i="35"/>
  <c r="BT16" i="35"/>
  <c r="BQ16" i="35"/>
  <c r="BO16" i="35"/>
  <c r="CH16" i="35" s="1"/>
  <c r="CI16" i="35" s="1"/>
  <c r="BL16" i="35"/>
  <c r="BJ16" i="35"/>
  <c r="CB16" i="35" s="1"/>
  <c r="CC16" i="35" s="1"/>
  <c r="AT16" i="35"/>
  <c r="AQ16" i="35"/>
  <c r="DB16" i="35" s="1"/>
  <c r="AO16" i="35"/>
  <c r="AP16" i="35" s="1"/>
  <c r="AM16" i="35"/>
  <c r="CJ16" i="35" s="1"/>
  <c r="AL16" i="35"/>
  <c r="AG16" i="35"/>
  <c r="Z16" i="35"/>
  <c r="CZ16" i="35" s="1"/>
  <c r="O16" i="35"/>
  <c r="Q16" i="35" s="1"/>
  <c r="L16" i="35"/>
  <c r="N16" i="35" s="1"/>
  <c r="I16" i="35"/>
  <c r="R16" i="35" s="1"/>
  <c r="D16" i="35"/>
  <c r="CX16" i="35" s="1"/>
  <c r="DK15" i="35"/>
  <c r="DJ15" i="35"/>
  <c r="DI15" i="35"/>
  <c r="DH15" i="35"/>
  <c r="DG15" i="35"/>
  <c r="DF15" i="35"/>
  <c r="DE15" i="35"/>
  <c r="DB15" i="35"/>
  <c r="DA15" i="35"/>
  <c r="DC15" i="35" s="1"/>
  <c r="CY15" i="35"/>
  <c r="DP15" i="35" s="1"/>
  <c r="DQ15" i="35" s="1"/>
  <c r="CX15" i="35"/>
  <c r="DN15" i="35" s="1"/>
  <c r="CV15" i="35"/>
  <c r="CU15" i="35"/>
  <c r="CS15" i="35"/>
  <c r="CR15" i="35"/>
  <c r="CJ15" i="35"/>
  <c r="CH15" i="35"/>
  <c r="CI15" i="35" s="1"/>
  <c r="CF15" i="35"/>
  <c r="CM15" i="35" s="1"/>
  <c r="CN15" i="35" s="1"/>
  <c r="CE15" i="35"/>
  <c r="CC15" i="35"/>
  <c r="CB15" i="35"/>
  <c r="CA15" i="35"/>
  <c r="CG15" i="35" s="1"/>
  <c r="BY15" i="35"/>
  <c r="BV15" i="35"/>
  <c r="BQ15" i="35"/>
  <c r="BL15" i="35"/>
  <c r="AV15" i="35"/>
  <c r="AU15" i="35"/>
  <c r="AT15" i="35"/>
  <c r="AR15" i="35"/>
  <c r="AP15" i="35"/>
  <c r="AN15" i="35"/>
  <c r="AL15" i="35"/>
  <c r="AH15" i="35"/>
  <c r="AG15" i="35"/>
  <c r="AB15" i="35"/>
  <c r="Z15" i="35"/>
  <c r="Z17" i="35" s="1"/>
  <c r="S15" i="35"/>
  <c r="R15" i="35"/>
  <c r="CK15" i="35" s="1"/>
  <c r="Q15" i="35"/>
  <c r="N15" i="35"/>
  <c r="K15" i="35"/>
  <c r="AI15" i="35" s="1"/>
  <c r="F15" i="35"/>
  <c r="DJ14" i="35"/>
  <c r="DH14" i="35"/>
  <c r="DG14" i="35"/>
  <c r="DF14" i="35"/>
  <c r="DE14" i="35"/>
  <c r="CU14" i="35"/>
  <c r="CS14" i="35"/>
  <c r="CQ14" i="35"/>
  <c r="DK14" i="35" s="1"/>
  <c r="CD14" i="35"/>
  <c r="CH14" i="35" s="1"/>
  <c r="CI14" i="35" s="1"/>
  <c r="CB14" i="35"/>
  <c r="CC14" i="35" s="1"/>
  <c r="CA14" i="35"/>
  <c r="BY14" i="35"/>
  <c r="BV14" i="35"/>
  <c r="BT14" i="35"/>
  <c r="BQ14" i="35"/>
  <c r="BO14" i="35"/>
  <c r="BL14" i="35"/>
  <c r="BJ14" i="35"/>
  <c r="AT14" i="35"/>
  <c r="AQ14" i="35"/>
  <c r="DB14" i="35" s="1"/>
  <c r="AO14" i="35"/>
  <c r="AP14" i="35" s="1"/>
  <c r="AM14" i="35"/>
  <c r="CJ14" i="35" s="1"/>
  <c r="AJ14" i="35"/>
  <c r="AL14" i="35" s="1"/>
  <c r="AE14" i="35"/>
  <c r="AU14" i="35" s="1"/>
  <c r="Z14" i="35"/>
  <c r="CZ14" i="35" s="1"/>
  <c r="O14" i="35"/>
  <c r="Q14" i="35" s="1"/>
  <c r="L14" i="35"/>
  <c r="N14" i="35" s="1"/>
  <c r="I14" i="35"/>
  <c r="AH14" i="35" s="1"/>
  <c r="D14" i="35"/>
  <c r="CX14" i="35" s="1"/>
  <c r="DK13" i="35"/>
  <c r="DG13" i="35"/>
  <c r="DE13" i="35"/>
  <c r="CU13" i="35"/>
  <c r="CR13" i="35"/>
  <c r="CJ13" i="35"/>
  <c r="CD13" i="35"/>
  <c r="DI13" i="35" s="1"/>
  <c r="BU13" i="35"/>
  <c r="BU29" i="35" s="1"/>
  <c r="BT13" i="35"/>
  <c r="BV13" i="35" s="1"/>
  <c r="BP13" i="35"/>
  <c r="BP29" i="35" s="1"/>
  <c r="BO13" i="35"/>
  <c r="DH13" i="35" s="1"/>
  <c r="BK13" i="35"/>
  <c r="BK29" i="35" s="1"/>
  <c r="CU29" i="35" s="1"/>
  <c r="BJ13" i="35"/>
  <c r="CB13" i="35" s="1"/>
  <c r="AT13" i="35"/>
  <c r="AR13" i="35"/>
  <c r="AQ13" i="35"/>
  <c r="DB13" i="35" s="1"/>
  <c r="AP13" i="35"/>
  <c r="AO13" i="35"/>
  <c r="AN13" i="35"/>
  <c r="AM13" i="35"/>
  <c r="AK13" i="35"/>
  <c r="AK29" i="35" s="1"/>
  <c r="AJ13" i="35"/>
  <c r="AU13" i="35" s="1"/>
  <c r="DA13" i="35" s="1"/>
  <c r="DC13" i="35" s="1"/>
  <c r="AH13" i="35"/>
  <c r="AF13" i="35"/>
  <c r="AF29" i="35" s="1"/>
  <c r="AV29" i="35" s="1"/>
  <c r="AE13" i="35"/>
  <c r="AG13" i="35" s="1"/>
  <c r="AA13" i="35"/>
  <c r="AA29" i="35" s="1"/>
  <c r="Z13" i="35"/>
  <c r="AY13" i="35" s="1"/>
  <c r="R13" i="35"/>
  <c r="CY13" i="35" s="1"/>
  <c r="P13" i="35"/>
  <c r="P29" i="35" s="1"/>
  <c r="O13" i="35"/>
  <c r="Q13" i="35" s="1"/>
  <c r="M13" i="35"/>
  <c r="L13" i="35"/>
  <c r="N13" i="35" s="1"/>
  <c r="J13" i="35"/>
  <c r="J29" i="35" s="1"/>
  <c r="I13" i="35"/>
  <c r="K13" i="35" s="1"/>
  <c r="E13" i="35"/>
  <c r="E29" i="35" s="1"/>
  <c r="D13" i="35"/>
  <c r="T13" i="35" s="1"/>
  <c r="DK12" i="35"/>
  <c r="DJ12" i="35"/>
  <c r="DI12" i="35"/>
  <c r="DH12" i="35"/>
  <c r="DG12" i="35"/>
  <c r="DF12" i="35"/>
  <c r="DE12" i="35"/>
  <c r="DB12" i="35"/>
  <c r="DA12" i="35"/>
  <c r="DC12" i="35" s="1"/>
  <c r="CY12" i="35"/>
  <c r="DP12" i="35" s="1"/>
  <c r="DQ12" i="35" s="1"/>
  <c r="CX12" i="35"/>
  <c r="DN12" i="35" s="1"/>
  <c r="CV12" i="35"/>
  <c r="CU12" i="35"/>
  <c r="CS12" i="35"/>
  <c r="CR12" i="35"/>
  <c r="CJ12" i="35"/>
  <c r="CH12" i="35"/>
  <c r="CI12" i="35" s="1"/>
  <c r="CF12" i="35"/>
  <c r="CM12" i="35" s="1"/>
  <c r="CN12" i="35" s="1"/>
  <c r="CE12" i="35"/>
  <c r="CC12" i="35"/>
  <c r="CB12" i="35"/>
  <c r="CA12" i="35"/>
  <c r="CG12" i="35" s="1"/>
  <c r="BY12" i="35"/>
  <c r="BV12" i="35"/>
  <c r="BQ12" i="35"/>
  <c r="BL12" i="35"/>
  <c r="AV12" i="35"/>
  <c r="AU12" i="35"/>
  <c r="AT12" i="35"/>
  <c r="AR12" i="35"/>
  <c r="AP12" i="35"/>
  <c r="AN12" i="35"/>
  <c r="AL12" i="35"/>
  <c r="AH12" i="35"/>
  <c r="AG12" i="35"/>
  <c r="AB12" i="35"/>
  <c r="Z12" i="35"/>
  <c r="CZ12" i="35" s="1"/>
  <c r="DD12" i="35" s="1"/>
  <c r="S12" i="35"/>
  <c r="R12" i="35"/>
  <c r="CK12" i="35" s="1"/>
  <c r="Q12" i="35"/>
  <c r="N12" i="35"/>
  <c r="K12" i="35"/>
  <c r="AI12" i="35" s="1"/>
  <c r="F12" i="35"/>
  <c r="DJ11" i="35"/>
  <c r="DH11" i="35"/>
  <c r="DF11" i="35"/>
  <c r="DB11" i="35"/>
  <c r="CZ11" i="35"/>
  <c r="CX11" i="35"/>
  <c r="CU11" i="35"/>
  <c r="CQ11" i="35"/>
  <c r="CV11" i="35" s="1"/>
  <c r="CD11" i="35"/>
  <c r="CH11" i="35" s="1"/>
  <c r="CI11" i="35" s="1"/>
  <c r="BZ11" i="35"/>
  <c r="CF11" i="35" s="1"/>
  <c r="CM11" i="35" s="1"/>
  <c r="CN11" i="35" s="1"/>
  <c r="BX11" i="35"/>
  <c r="CS11" i="35" s="1"/>
  <c r="BV11" i="35"/>
  <c r="BT11" i="35"/>
  <c r="BQ11" i="35"/>
  <c r="BO11" i="35"/>
  <c r="BL11" i="35"/>
  <c r="BJ11" i="35"/>
  <c r="BB11" i="35"/>
  <c r="DE11" i="35" s="1"/>
  <c r="AY11" i="35"/>
  <c r="AU11" i="35"/>
  <c r="AW11" i="35" s="1"/>
  <c r="AX11" i="35" s="1"/>
  <c r="AR11" i="35"/>
  <c r="AQ11" i="35"/>
  <c r="AP11" i="35"/>
  <c r="AO11" i="35"/>
  <c r="AN11" i="35"/>
  <c r="AM11" i="35"/>
  <c r="AL11" i="35"/>
  <c r="AJ11" i="35"/>
  <c r="AG11" i="35"/>
  <c r="AE11" i="35"/>
  <c r="AD11" i="35"/>
  <c r="AC11" i="35"/>
  <c r="AT11" i="35" s="1"/>
  <c r="AB11" i="35"/>
  <c r="Z11" i="35"/>
  <c r="U11" i="35"/>
  <c r="Q11" i="35"/>
  <c r="O11" i="35"/>
  <c r="N11" i="35"/>
  <c r="L11" i="35"/>
  <c r="K11" i="35"/>
  <c r="AI11" i="35" s="1"/>
  <c r="I11" i="35"/>
  <c r="AH11" i="35" s="1"/>
  <c r="H11" i="35"/>
  <c r="G11" i="35"/>
  <c r="R11" i="35" s="1"/>
  <c r="F11" i="35"/>
  <c r="D11" i="35"/>
  <c r="T11" i="35" s="1"/>
  <c r="DK10" i="35"/>
  <c r="CZ10" i="35"/>
  <c r="CU10" i="35"/>
  <c r="CS10" i="35"/>
  <c r="CR10" i="35"/>
  <c r="CE10" i="35"/>
  <c r="CD10" i="35"/>
  <c r="DI10" i="35" s="1"/>
  <c r="CA10" i="35"/>
  <c r="CG10" i="35" s="1"/>
  <c r="BZ10" i="35"/>
  <c r="CF10" i="35" s="1"/>
  <c r="CM10" i="35" s="1"/>
  <c r="CN10" i="35" s="1"/>
  <c r="BY10" i="35"/>
  <c r="BX10" i="35"/>
  <c r="DG10" i="35" s="1"/>
  <c r="BT10" i="35"/>
  <c r="BV10" i="35" s="1"/>
  <c r="BO10" i="35"/>
  <c r="BJ10" i="35"/>
  <c r="BB10" i="35"/>
  <c r="DE10" i="35" s="1"/>
  <c r="AQ10" i="35"/>
  <c r="AR10" i="35" s="1"/>
  <c r="AO10" i="35"/>
  <c r="AP10" i="35" s="1"/>
  <c r="AM10" i="35"/>
  <c r="AJ10" i="35"/>
  <c r="AL10" i="35" s="1"/>
  <c r="AE10" i="35"/>
  <c r="AG10" i="35" s="1"/>
  <c r="AC10" i="35"/>
  <c r="AT10" i="35" s="1"/>
  <c r="Z10" i="35"/>
  <c r="O10" i="35"/>
  <c r="Q10" i="35" s="1"/>
  <c r="L10" i="35"/>
  <c r="N10" i="35" s="1"/>
  <c r="I10" i="35"/>
  <c r="K10" i="35" s="1"/>
  <c r="AI10" i="35" s="1"/>
  <c r="G10" i="35"/>
  <c r="H10" i="35" s="1"/>
  <c r="D10" i="35"/>
  <c r="F10" i="35" s="1"/>
  <c r="DK9" i="35"/>
  <c r="DI9" i="35"/>
  <c r="DG9" i="35"/>
  <c r="CU9" i="35"/>
  <c r="CR9" i="35"/>
  <c r="CQ9" i="35"/>
  <c r="CE9" i="35"/>
  <c r="CD9" i="35"/>
  <c r="CA9" i="35"/>
  <c r="CG9" i="35" s="1"/>
  <c r="BZ9" i="35"/>
  <c r="CF9" i="35" s="1"/>
  <c r="CM9" i="35" s="1"/>
  <c r="CN9" i="35" s="1"/>
  <c r="BY9" i="35"/>
  <c r="BX9" i="35"/>
  <c r="BT9" i="35"/>
  <c r="BO9" i="35"/>
  <c r="BJ9" i="35"/>
  <c r="BB9" i="35"/>
  <c r="DE9" i="35" s="1"/>
  <c r="AT9" i="35"/>
  <c r="AQ9" i="35"/>
  <c r="AO9" i="35"/>
  <c r="AP9" i="35" s="1"/>
  <c r="AM9" i="35"/>
  <c r="AJ9" i="35"/>
  <c r="AL9" i="35" s="1"/>
  <c r="AE9" i="35"/>
  <c r="AG9" i="35" s="1"/>
  <c r="AC9" i="35"/>
  <c r="Z9" i="35"/>
  <c r="O9" i="35"/>
  <c r="Q9" i="35" s="1"/>
  <c r="L9" i="35"/>
  <c r="N9" i="35" s="1"/>
  <c r="I9" i="35"/>
  <c r="K9" i="35" s="1"/>
  <c r="G9" i="35"/>
  <c r="H9" i="35" s="1"/>
  <c r="D9" i="35"/>
  <c r="DK8" i="35"/>
  <c r="DJ8" i="35"/>
  <c r="CU8" i="35"/>
  <c r="CR8" i="35"/>
  <c r="CF8" i="35"/>
  <c r="CM8" i="35" s="1"/>
  <c r="CN8" i="35" s="1"/>
  <c r="CD8" i="35"/>
  <c r="CE8" i="35" s="1"/>
  <c r="BZ8" i="35"/>
  <c r="CA8" i="35" s="1"/>
  <c r="CG8" i="35" s="1"/>
  <c r="BX8" i="35"/>
  <c r="BY8" i="35" s="1"/>
  <c r="BV8" i="35"/>
  <c r="BO8" i="35"/>
  <c r="CH8" i="35" s="1"/>
  <c r="CI8" i="35" s="1"/>
  <c r="BJ8" i="35"/>
  <c r="BB8" i="35"/>
  <c r="DE8" i="35" s="1"/>
  <c r="AQ8" i="35"/>
  <c r="AO8" i="35"/>
  <c r="AP8" i="35" s="1"/>
  <c r="AM8" i="35"/>
  <c r="AN8" i="35" s="1"/>
  <c r="AJ8" i="35"/>
  <c r="AL8" i="35" s="1"/>
  <c r="AE8" i="35"/>
  <c r="AG8" i="35" s="1"/>
  <c r="AC8" i="35"/>
  <c r="AT8" i="35" s="1"/>
  <c r="Z8" i="35"/>
  <c r="O8" i="35"/>
  <c r="Q8" i="35" s="1"/>
  <c r="L8" i="35"/>
  <c r="I8" i="35"/>
  <c r="K8" i="35" s="1"/>
  <c r="AI8" i="35" s="1"/>
  <c r="G8" i="35"/>
  <c r="H8" i="35" s="1"/>
  <c r="DK7" i="35"/>
  <c r="DJ7" i="35"/>
  <c r="DI7" i="35"/>
  <c r="DH7" i="35"/>
  <c r="DG7" i="35"/>
  <c r="DF7" i="35"/>
  <c r="DE7" i="35"/>
  <c r="DB7" i="35"/>
  <c r="CZ7" i="35"/>
  <c r="DD7" i="35" s="1"/>
  <c r="CX7" i="35"/>
  <c r="CV7" i="35"/>
  <c r="CU7" i="35"/>
  <c r="CS7" i="35"/>
  <c r="CR7" i="35"/>
  <c r="CM7" i="35"/>
  <c r="CO7" i="35" s="1"/>
  <c r="CJ7" i="35"/>
  <c r="CI7" i="35"/>
  <c r="CH7" i="35"/>
  <c r="CF7" i="35"/>
  <c r="CE7" i="35"/>
  <c r="CB7" i="35"/>
  <c r="CC7" i="35" s="1"/>
  <c r="CA7" i="35"/>
  <c r="BY7" i="35"/>
  <c r="BV7" i="35"/>
  <c r="BQ7" i="35"/>
  <c r="BL7" i="35"/>
  <c r="AY7" i="35"/>
  <c r="CW7" i="35" s="1"/>
  <c r="AU7" i="35"/>
  <c r="DA7" i="35" s="1"/>
  <c r="DC7" i="35" s="1"/>
  <c r="AT7" i="35"/>
  <c r="AR7" i="35"/>
  <c r="AP7" i="35"/>
  <c r="AN7" i="35"/>
  <c r="AL7" i="35"/>
  <c r="AH7" i="35"/>
  <c r="AG7" i="35"/>
  <c r="AD7" i="35"/>
  <c r="AB7" i="35"/>
  <c r="R7" i="35"/>
  <c r="CY7" i="35" s="1"/>
  <c r="DP7" i="35" s="1"/>
  <c r="DQ7" i="35" s="1"/>
  <c r="Q7" i="35"/>
  <c r="N7" i="35"/>
  <c r="K7" i="35"/>
  <c r="H7" i="35"/>
  <c r="H110" i="35" s="1"/>
  <c r="F7" i="35"/>
  <c r="CW6" i="35"/>
  <c r="H39" i="39" l="1"/>
  <c r="H40" i="39" s="1"/>
  <c r="T17" i="39"/>
  <c r="T18" i="39" s="1"/>
  <c r="H16" i="39"/>
  <c r="Z17" i="39"/>
  <c r="Z18" i="39" s="1"/>
  <c r="T39" i="39"/>
  <c r="T40" i="39" s="1"/>
  <c r="M18" i="39"/>
  <c r="Y16" i="39"/>
  <c r="AD16" i="39" s="1"/>
  <c r="G39" i="39"/>
  <c r="G40" i="39" s="1"/>
  <c r="L40" i="39" s="1"/>
  <c r="S17" i="39"/>
  <c r="S18" i="39" s="1"/>
  <c r="AD15" i="39"/>
  <c r="G16" i="39"/>
  <c r="L16" i="39" s="1"/>
  <c r="X16" i="39"/>
  <c r="X15" i="39"/>
  <c r="S39" i="39"/>
  <c r="S40" i="39" s="1"/>
  <c r="N39" i="39"/>
  <c r="N17" i="39"/>
  <c r="N16" i="39"/>
  <c r="R16" i="39" s="1"/>
  <c r="R15" i="39"/>
  <c r="L15" i="39"/>
  <c r="Y41" i="39"/>
  <c r="AD17" i="39"/>
  <c r="Y18" i="39"/>
  <c r="Z41" i="39"/>
  <c r="Z42" i="39" s="1"/>
  <c r="Y40" i="39"/>
  <c r="AD40" i="39" s="1"/>
  <c r="AD39" i="39"/>
  <c r="T41" i="39"/>
  <c r="H41" i="39"/>
  <c r="H42" i="39" s="1"/>
  <c r="H18" i="39"/>
  <c r="G41" i="39"/>
  <c r="G18" i="39"/>
  <c r="L18" i="39" s="1"/>
  <c r="L17" i="39"/>
  <c r="H78" i="34"/>
  <c r="E34" i="37" s="1"/>
  <c r="H79" i="34"/>
  <c r="E18" i="37" s="1"/>
  <c r="H77" i="34"/>
  <c r="DN7" i="35"/>
  <c r="DS7" i="35"/>
  <c r="DR7" i="35"/>
  <c r="S7" i="35"/>
  <c r="AT110" i="35"/>
  <c r="AV7" i="35"/>
  <c r="AZ7" i="35"/>
  <c r="CN7" i="35"/>
  <c r="CP7" i="35"/>
  <c r="DL7" i="35"/>
  <c r="DM7" i="35" s="1"/>
  <c r="L110" i="35"/>
  <c r="N8" i="35"/>
  <c r="R8" i="35"/>
  <c r="CZ8" i="35"/>
  <c r="AY8" i="35"/>
  <c r="AB8" i="35"/>
  <c r="DF8" i="35"/>
  <c r="CS8" i="35"/>
  <c r="CS126" i="35" s="1"/>
  <c r="BL8" i="35"/>
  <c r="DI8" i="35"/>
  <c r="CX9" i="35"/>
  <c r="F9" i="35"/>
  <c r="AI9" i="35"/>
  <c r="AU9" i="35"/>
  <c r="AD9" i="35"/>
  <c r="AH9" i="35"/>
  <c r="CJ9" i="35"/>
  <c r="AN9" i="35"/>
  <c r="DB9" i="35"/>
  <c r="CV9" i="35"/>
  <c r="AR9" i="35"/>
  <c r="DH9" i="35"/>
  <c r="CH9" i="35"/>
  <c r="CI9" i="35" s="1"/>
  <c r="BQ9" i="35"/>
  <c r="R10" i="35"/>
  <c r="AY10" i="35"/>
  <c r="AB10" i="35"/>
  <c r="CB10" i="35"/>
  <c r="CC10" i="35" s="1"/>
  <c r="BL10" i="35"/>
  <c r="CX10" i="35"/>
  <c r="DB10" i="35"/>
  <c r="DF10" i="35"/>
  <c r="DJ10" i="35"/>
  <c r="BA11" i="35"/>
  <c r="BC11" i="35" s="1"/>
  <c r="BD11" i="35" s="1"/>
  <c r="CY11" i="35"/>
  <c r="CK11" i="35"/>
  <c r="S11" i="35"/>
  <c r="CL11" i="35"/>
  <c r="AI13" i="35"/>
  <c r="DP13" i="35"/>
  <c r="DQ13" i="35" s="1"/>
  <c r="AR29" i="35"/>
  <c r="AP29" i="35"/>
  <c r="AP110" i="35" s="1"/>
  <c r="AN29" i="35"/>
  <c r="CI29" i="35"/>
  <c r="CE29" i="35"/>
  <c r="CA29" i="35"/>
  <c r="CG29" i="35" s="1"/>
  <c r="BY29" i="35"/>
  <c r="CN29" i="35"/>
  <c r="CR29" i="35"/>
  <c r="BV29" i="35"/>
  <c r="DL14" i="35"/>
  <c r="DL16" i="35"/>
  <c r="DD24" i="35"/>
  <c r="DD26" i="35"/>
  <c r="DL29" i="35"/>
  <c r="AG29" i="35"/>
  <c r="H112" i="35"/>
  <c r="H113" i="35" s="1"/>
  <c r="H111" i="35"/>
  <c r="T7" i="35"/>
  <c r="U7" i="35" s="1"/>
  <c r="AI7" i="35"/>
  <c r="AW7" i="35"/>
  <c r="AX7" i="35" s="1"/>
  <c r="BA7" i="35"/>
  <c r="BC7" i="35" s="1"/>
  <c r="BD7" i="35" s="1"/>
  <c r="CG7" i="35"/>
  <c r="CK7" i="35"/>
  <c r="CL7" i="35" s="1"/>
  <c r="CX8" i="35"/>
  <c r="F8" i="35"/>
  <c r="F110" i="35" s="1"/>
  <c r="F111" i="35" s="1"/>
  <c r="T8" i="35"/>
  <c r="U8" i="35" s="1"/>
  <c r="AU8" i="35"/>
  <c r="AW8" i="35" s="1"/>
  <c r="AX8" i="35" s="1"/>
  <c r="AD8" i="35"/>
  <c r="AD110" i="35" s="1"/>
  <c r="AH8" i="35"/>
  <c r="DB8" i="35"/>
  <c r="CV8" i="35"/>
  <c r="AR8" i="35"/>
  <c r="AR110" i="35" s="1"/>
  <c r="DH8" i="35"/>
  <c r="BQ8" i="35"/>
  <c r="BQ110" i="35" s="1"/>
  <c r="CB8" i="35"/>
  <c r="CC8" i="35" s="1"/>
  <c r="CJ8" i="35"/>
  <c r="DG8" i="35"/>
  <c r="R9" i="35"/>
  <c r="CZ9" i="35"/>
  <c r="AY9" i="35"/>
  <c r="AW9" i="35"/>
  <c r="AX9" i="35" s="1"/>
  <c r="AB9" i="35"/>
  <c r="DF9" i="35"/>
  <c r="CS9" i="35"/>
  <c r="CB9" i="35"/>
  <c r="CC9" i="35" s="1"/>
  <c r="BL9" i="35"/>
  <c r="BL110" i="35" s="1"/>
  <c r="DJ9" i="35"/>
  <c r="BV9" i="35"/>
  <c r="BV139" i="35" s="1"/>
  <c r="T10" i="35"/>
  <c r="U10" i="35" s="1"/>
  <c r="AU10" i="35"/>
  <c r="AD10" i="35"/>
  <c r="AH10" i="35"/>
  <c r="CJ10" i="35"/>
  <c r="AN10" i="35"/>
  <c r="AN110" i="35" s="1"/>
  <c r="CH10" i="35"/>
  <c r="CI10" i="35" s="1"/>
  <c r="BQ10" i="35"/>
  <c r="CV10" i="35"/>
  <c r="DH10" i="35"/>
  <c r="DN11" i="35"/>
  <c r="S29" i="35"/>
  <c r="CW13" i="35"/>
  <c r="AZ13" i="35"/>
  <c r="AV14" i="35"/>
  <c r="DA14" i="35"/>
  <c r="DC14" i="35" s="1"/>
  <c r="DD14" i="35" s="1"/>
  <c r="AY17" i="35"/>
  <c r="AW17" i="35"/>
  <c r="AX17" i="35" s="1"/>
  <c r="AB17" i="35"/>
  <c r="CZ17" i="35"/>
  <c r="DD17" i="35" s="1"/>
  <c r="CY16" i="35"/>
  <c r="S16" i="35"/>
  <c r="DN27" i="35"/>
  <c r="CY28" i="35"/>
  <c r="DP28" i="35" s="1"/>
  <c r="DQ28" i="35" s="1"/>
  <c r="DS28" i="35" s="1"/>
  <c r="BA28" i="35"/>
  <c r="BC28" i="35" s="1"/>
  <c r="BD28" i="35" s="1"/>
  <c r="S28" i="35"/>
  <c r="CK28" i="35"/>
  <c r="K29" i="35"/>
  <c r="AI29" i="35" s="1"/>
  <c r="Q29" i="35"/>
  <c r="Q110" i="35" s="1"/>
  <c r="S31" i="35"/>
  <c r="CY31" i="35"/>
  <c r="AZ31" i="35"/>
  <c r="CW31" i="35"/>
  <c r="AV11" i="35"/>
  <c r="AZ11" i="35"/>
  <c r="BY11" i="35"/>
  <c r="BY110" i="35" s="1"/>
  <c r="CA11" i="35"/>
  <c r="CE11" i="35"/>
  <c r="CE110" i="35" s="1"/>
  <c r="CP11" i="35"/>
  <c r="CR11" i="35"/>
  <c r="CR126" i="35" s="1"/>
  <c r="CW11" i="35"/>
  <c r="DA11" i="35"/>
  <c r="DC11" i="35" s="1"/>
  <c r="DD11" i="35" s="1"/>
  <c r="DG11" i="35"/>
  <c r="DI11" i="35"/>
  <c r="DK11" i="35"/>
  <c r="T12" i="35"/>
  <c r="U12" i="35" s="1"/>
  <c r="AW12" i="35"/>
  <c r="AX12" i="35" s="1"/>
  <c r="AY12" i="35"/>
  <c r="BA12" i="35"/>
  <c r="BC12" i="35" s="1"/>
  <c r="BD12" i="35" s="1"/>
  <c r="DL12" i="35"/>
  <c r="S13" i="35"/>
  <c r="U13" i="35"/>
  <c r="AV13" i="35"/>
  <c r="BQ13" i="35"/>
  <c r="CA13" i="35"/>
  <c r="CC13" i="35"/>
  <c r="CE13" i="35"/>
  <c r="CS13" i="35"/>
  <c r="CV13" i="35"/>
  <c r="CX13" i="35"/>
  <c r="CZ13" i="35"/>
  <c r="DD13" i="35" s="1"/>
  <c r="DF13" i="35"/>
  <c r="DJ13" i="35"/>
  <c r="F14" i="35"/>
  <c r="K14" i="35"/>
  <c r="K110" i="35" s="1"/>
  <c r="AB14" i="35"/>
  <c r="AG14" i="35"/>
  <c r="AG110" i="35" s="1"/>
  <c r="AN14" i="35"/>
  <c r="AR14" i="35"/>
  <c r="AW14" i="35"/>
  <c r="AX14" i="35" s="1"/>
  <c r="AY14" i="35"/>
  <c r="CE14" i="35"/>
  <c r="CG14" i="35" s="1"/>
  <c r="CR14" i="35"/>
  <c r="DI14" i="35"/>
  <c r="T15" i="35"/>
  <c r="U15" i="35" s="1"/>
  <c r="AW15" i="35"/>
  <c r="AX15" i="35" s="1"/>
  <c r="AY15" i="35"/>
  <c r="BA15" i="35"/>
  <c r="BC15" i="35" s="1"/>
  <c r="BD15" i="35" s="1"/>
  <c r="CZ15" i="35"/>
  <c r="DD15" i="35" s="1"/>
  <c r="DL15" i="35"/>
  <c r="F16" i="35"/>
  <c r="K16" i="35"/>
  <c r="AI16" i="35" s="1"/>
  <c r="AB16" i="35"/>
  <c r="AH16" i="35"/>
  <c r="AN16" i="35"/>
  <c r="AR16" i="35"/>
  <c r="AU16" i="35"/>
  <c r="AW16" i="35"/>
  <c r="AX16" i="35" s="1"/>
  <c r="AY16" i="35"/>
  <c r="CF16" i="35"/>
  <c r="CM16" i="35" s="1"/>
  <c r="CN16" i="35" s="1"/>
  <c r="R17" i="35"/>
  <c r="T17" i="35"/>
  <c r="U17" i="35" s="1"/>
  <c r="AV17" i="35"/>
  <c r="BL17" i="35"/>
  <c r="BQ17" i="35"/>
  <c r="BV17" i="35"/>
  <c r="CA17" i="35"/>
  <c r="CE17" i="35"/>
  <c r="CS17" i="35"/>
  <c r="CV17" i="35"/>
  <c r="DF17" i="35"/>
  <c r="DH17" i="35"/>
  <c r="S18" i="35"/>
  <c r="AB18" i="35"/>
  <c r="AV18" i="35"/>
  <c r="CY18" i="35"/>
  <c r="DP18" i="35" s="1"/>
  <c r="DQ18" i="35" s="1"/>
  <c r="R19" i="35"/>
  <c r="T19" i="35" s="1"/>
  <c r="U19" i="35" s="1"/>
  <c r="AV19" i="35"/>
  <c r="AZ19" i="35"/>
  <c r="CW19" i="35"/>
  <c r="DA19" i="35"/>
  <c r="DC19" i="35" s="1"/>
  <c r="DD19" i="35" s="1"/>
  <c r="R20" i="35"/>
  <c r="AV20" i="35"/>
  <c r="AZ20" i="35"/>
  <c r="CW20" i="35"/>
  <c r="DA20" i="35"/>
  <c r="DC20" i="35" s="1"/>
  <c r="DD20" i="35" s="1"/>
  <c r="R21" i="35"/>
  <c r="AV21" i="35"/>
  <c r="AZ21" i="35"/>
  <c r="CW21" i="35"/>
  <c r="DA21" i="35"/>
  <c r="DC21" i="35" s="1"/>
  <c r="DD21" i="35" s="1"/>
  <c r="T22" i="35"/>
  <c r="U22" i="35" s="1"/>
  <c r="AW22" i="35"/>
  <c r="AX22" i="35" s="1"/>
  <c r="AY22" i="35"/>
  <c r="BA22" i="35"/>
  <c r="BC22" i="35" s="1"/>
  <c r="BD22" i="35" s="1"/>
  <c r="DL22" i="35"/>
  <c r="F23" i="35"/>
  <c r="K23" i="35"/>
  <c r="AI23" i="35" s="1"/>
  <c r="CX23" i="35"/>
  <c r="F24" i="35"/>
  <c r="K24" i="35"/>
  <c r="AI24" i="35" s="1"/>
  <c r="CX24" i="35"/>
  <c r="F25" i="35"/>
  <c r="K25" i="35"/>
  <c r="AI25" i="35" s="1"/>
  <c r="CX25" i="35"/>
  <c r="S26" i="35"/>
  <c r="AW26" i="35"/>
  <c r="AX26" i="35" s="1"/>
  <c r="BA26" i="35"/>
  <c r="BC26" i="35" s="1"/>
  <c r="CL26" i="35"/>
  <c r="CY26" i="35"/>
  <c r="DP26" i="35" s="1"/>
  <c r="DQ26" i="35" s="1"/>
  <c r="DS26" i="35" s="1"/>
  <c r="T27" i="35"/>
  <c r="U27" i="35" s="1"/>
  <c r="AV27" i="35"/>
  <c r="AZ27" i="35"/>
  <c r="CL27" i="35"/>
  <c r="CW27" i="35"/>
  <c r="DA27" i="35"/>
  <c r="DC27" i="35" s="1"/>
  <c r="DD27" i="35" s="1"/>
  <c r="T28" i="35"/>
  <c r="U28" i="35" s="1"/>
  <c r="AV28" i="35"/>
  <c r="AZ28" i="35"/>
  <c r="BE28" i="35"/>
  <c r="BW28" i="35" s="1"/>
  <c r="BL28" i="35"/>
  <c r="BQ28" i="35"/>
  <c r="BY28" i="35"/>
  <c r="CA28" i="35"/>
  <c r="CG28" i="35" s="1"/>
  <c r="CE28" i="35"/>
  <c r="CP28" i="35"/>
  <c r="CS28" i="35"/>
  <c r="CV28" i="35"/>
  <c r="DF28" i="35"/>
  <c r="DL28" i="35" s="1"/>
  <c r="DM28" i="35" s="1"/>
  <c r="DH28" i="35"/>
  <c r="M29" i="35"/>
  <c r="N29" i="35" s="1"/>
  <c r="N110" i="35" s="1"/>
  <c r="BQ29" i="35"/>
  <c r="CB29" i="35"/>
  <c r="CC29" i="35" s="1"/>
  <c r="CY29" i="35"/>
  <c r="DP29" i="35" s="1"/>
  <c r="DQ29" i="35" s="1"/>
  <c r="S30" i="35"/>
  <c r="AB30" i="35"/>
  <c r="AG30" i="35"/>
  <c r="AI30" i="35" s="1"/>
  <c r="AN30" i="35"/>
  <c r="AR30" i="35"/>
  <c r="AU30" i="35"/>
  <c r="AY30" i="35"/>
  <c r="CY30" i="35"/>
  <c r="AU31" i="35"/>
  <c r="BA31" i="35" s="1"/>
  <c r="BC31" i="35" s="1"/>
  <c r="AW31" i="35"/>
  <c r="AX31" i="35" s="1"/>
  <c r="S32" i="35"/>
  <c r="CZ32" i="35"/>
  <c r="AY32" i="35"/>
  <c r="AB32" i="35"/>
  <c r="CY32" i="35"/>
  <c r="CK33" i="35"/>
  <c r="CL33" i="35" s="1"/>
  <c r="BA33" i="35"/>
  <c r="BC33" i="35" s="1"/>
  <c r="S33" i="35"/>
  <c r="CY33" i="35"/>
  <c r="DP33" i="35" s="1"/>
  <c r="DQ33" i="35" s="1"/>
  <c r="DN33" i="35"/>
  <c r="DN36" i="35"/>
  <c r="DL37" i="35"/>
  <c r="DA37" i="35"/>
  <c r="DC37" i="35" s="1"/>
  <c r="AV37" i="35"/>
  <c r="CG37" i="35"/>
  <c r="DR40" i="35"/>
  <c r="DS40" i="35"/>
  <c r="DN40" i="35"/>
  <c r="DN41" i="35"/>
  <c r="CW42" i="35"/>
  <c r="AZ42" i="35"/>
  <c r="DA42" i="35"/>
  <c r="AV42" i="35"/>
  <c r="DL44" i="35"/>
  <c r="DL45" i="35"/>
  <c r="DL46" i="35"/>
  <c r="DD47" i="35"/>
  <c r="CY48" i="35"/>
  <c r="DP48" i="35" s="1"/>
  <c r="DQ48" i="35" s="1"/>
  <c r="BA48" i="35"/>
  <c r="BC48" i="35" s="1"/>
  <c r="BD48" i="35" s="1"/>
  <c r="S48" i="35"/>
  <c r="DD48" i="35"/>
  <c r="DL49" i="35"/>
  <c r="DA51" i="35"/>
  <c r="DC51" i="35" s="1"/>
  <c r="AV51" i="35"/>
  <c r="DN53" i="35"/>
  <c r="DD54" i="35"/>
  <c r="DA55" i="35"/>
  <c r="DC55" i="35" s="1"/>
  <c r="AV55" i="35"/>
  <c r="DD56" i="35"/>
  <c r="DL58" i="35"/>
  <c r="CK58" i="35"/>
  <c r="BE11" i="35"/>
  <c r="BW11" i="35" s="1"/>
  <c r="CB11" i="35"/>
  <c r="CC11" i="35" s="1"/>
  <c r="CJ11" i="35"/>
  <c r="DL11" i="35"/>
  <c r="F13" i="35"/>
  <c r="AB13" i="35"/>
  <c r="AL13" i="35"/>
  <c r="AL110" i="35" s="1"/>
  <c r="AW13" i="35"/>
  <c r="AX13" i="35" s="1"/>
  <c r="BA13" i="35"/>
  <c r="BC13" i="35" s="1"/>
  <c r="BD13" i="35" s="1"/>
  <c r="BL13" i="35"/>
  <c r="BY13" i="35"/>
  <c r="CF13" i="35"/>
  <c r="CM13" i="35" s="1"/>
  <c r="CH13" i="35"/>
  <c r="CI13" i="35" s="1"/>
  <c r="CN13" i="35"/>
  <c r="R14" i="35"/>
  <c r="T14" i="35"/>
  <c r="U14" i="35" s="1"/>
  <c r="CF14" i="35"/>
  <c r="CM14" i="35" s="1"/>
  <c r="CN14" i="35" s="1"/>
  <c r="CV14" i="35"/>
  <c r="T16" i="35"/>
  <c r="U16" i="35" s="1"/>
  <c r="CV16" i="35"/>
  <c r="CF17" i="35"/>
  <c r="CM17" i="35" s="1"/>
  <c r="CN17" i="35" s="1"/>
  <c r="T18" i="35"/>
  <c r="U18" i="35" s="1"/>
  <c r="AW18" i="35"/>
  <c r="AX18" i="35" s="1"/>
  <c r="AY18" i="35"/>
  <c r="BA18" i="35"/>
  <c r="BC18" i="35" s="1"/>
  <c r="BD18" i="35" s="1"/>
  <c r="DL18" i="35"/>
  <c r="DL19" i="35"/>
  <c r="DL20" i="35"/>
  <c r="DL21" i="35"/>
  <c r="R23" i="35"/>
  <c r="R24" i="35"/>
  <c r="R25" i="35"/>
  <c r="T26" i="35"/>
  <c r="U26" i="35" s="1"/>
  <c r="DL26" i="35"/>
  <c r="DM26" i="35" s="1"/>
  <c r="AW27" i="35"/>
  <c r="AX27" i="35" s="1"/>
  <c r="BA27" i="35"/>
  <c r="BC27" i="35" s="1"/>
  <c r="BD27" i="35" s="1"/>
  <c r="DL27" i="35"/>
  <c r="AW28" i="35"/>
  <c r="AX28" i="35" s="1"/>
  <c r="CJ28" i="35"/>
  <c r="CL28" i="35"/>
  <c r="F29" i="35"/>
  <c r="T29" i="35"/>
  <c r="U29" i="35" s="1"/>
  <c r="AB29" i="35"/>
  <c r="AL29" i="35"/>
  <c r="AW29" i="35"/>
  <c r="AX29" i="35" s="1"/>
  <c r="AY29" i="35"/>
  <c r="BA29" i="35"/>
  <c r="BC29" i="35" s="1"/>
  <c r="BD29" i="35" s="1"/>
  <c r="BL29" i="35"/>
  <c r="CS29" i="35"/>
  <c r="T30" i="35"/>
  <c r="U30" i="35" s="1"/>
  <c r="CV30" i="35"/>
  <c r="DL30" i="35"/>
  <c r="DN31" i="35"/>
  <c r="DL31" i="35"/>
  <c r="CX32" i="35"/>
  <c r="F32" i="35"/>
  <c r="T32" i="35"/>
  <c r="U32" i="35" s="1"/>
  <c r="AU32" i="35"/>
  <c r="CK32" i="35" s="1"/>
  <c r="AG32" i="35"/>
  <c r="AI32" i="35" s="1"/>
  <c r="DS33" i="35"/>
  <c r="CW34" i="35"/>
  <c r="AZ34" i="35"/>
  <c r="DD35" i="35"/>
  <c r="DR36" i="35"/>
  <c r="DS36" i="35"/>
  <c r="DD37" i="35"/>
  <c r="DL39" i="35"/>
  <c r="CK39" i="35"/>
  <c r="CY39" i="35"/>
  <c r="BA39" i="35"/>
  <c r="BC39" i="35" s="1"/>
  <c r="BD39" i="35" s="1"/>
  <c r="S39" i="35"/>
  <c r="DR41" i="35"/>
  <c r="DS41" i="35"/>
  <c r="DL43" i="35"/>
  <c r="DA44" i="35"/>
  <c r="DC44" i="35" s="1"/>
  <c r="DD44" i="35" s="1"/>
  <c r="AV44" i="35"/>
  <c r="DA45" i="35"/>
  <c r="DC45" i="35" s="1"/>
  <c r="DD45" i="35" s="1"/>
  <c r="AV45" i="35"/>
  <c r="DA46" i="35"/>
  <c r="DC46" i="35" s="1"/>
  <c r="DD46" i="35" s="1"/>
  <c r="AV46" i="35"/>
  <c r="DR48" i="35"/>
  <c r="DS48" i="35"/>
  <c r="DL51" i="35"/>
  <c r="DD51" i="35"/>
  <c r="CW52" i="35"/>
  <c r="CP52" i="35"/>
  <c r="AZ52" i="35"/>
  <c r="DA52" i="35"/>
  <c r="DC52" i="35" s="1"/>
  <c r="AV52" i="35"/>
  <c r="DR53" i="35"/>
  <c r="DS53" i="35"/>
  <c r="DD55" i="35"/>
  <c r="CZ60" i="35"/>
  <c r="AY60" i="35"/>
  <c r="AW60" i="35"/>
  <c r="AX60" i="35" s="1"/>
  <c r="AB60" i="35"/>
  <c r="DA59" i="35"/>
  <c r="DC59" i="35" s="1"/>
  <c r="AV59" i="35"/>
  <c r="DL60" i="35"/>
  <c r="DA60" i="35"/>
  <c r="DC60" i="35" s="1"/>
  <c r="AV60" i="35"/>
  <c r="DA61" i="35"/>
  <c r="DC61" i="35" s="1"/>
  <c r="AV61" i="35"/>
  <c r="DR33" i="35"/>
  <c r="R34" i="35"/>
  <c r="T34" i="35"/>
  <c r="U34" i="35" s="1"/>
  <c r="CB34" i="35"/>
  <c r="CC34" i="35" s="1"/>
  <c r="CS34" i="35"/>
  <c r="CV34" i="35"/>
  <c r="CX34" i="35"/>
  <c r="CZ34" i="35"/>
  <c r="DB34" i="35"/>
  <c r="AW35" i="35"/>
  <c r="AX35" i="35" s="1"/>
  <c r="CS35" i="35"/>
  <c r="DF35" i="35"/>
  <c r="DH35" i="35"/>
  <c r="DL35" i="35"/>
  <c r="DM35" i="35" s="1"/>
  <c r="AW36" i="35"/>
  <c r="AX36" i="35" s="1"/>
  <c r="BA36" i="35"/>
  <c r="BC36" i="35" s="1"/>
  <c r="BD36" i="35" s="1"/>
  <c r="CK36" i="35"/>
  <c r="CP36" i="35"/>
  <c r="DL36" i="35"/>
  <c r="DM36" i="35" s="1"/>
  <c r="R37" i="35"/>
  <c r="AH37" i="35"/>
  <c r="CB37" i="35"/>
  <c r="CC37" i="35" s="1"/>
  <c r="CF37" i="35"/>
  <c r="CM37" i="35" s="1"/>
  <c r="CN37" i="35" s="1"/>
  <c r="CH37" i="35"/>
  <c r="CI37" i="35" s="1"/>
  <c r="CJ37" i="35"/>
  <c r="DG37" i="35"/>
  <c r="DI37" i="35"/>
  <c r="T38" i="35"/>
  <c r="U38" i="35" s="1"/>
  <c r="CY38" i="35"/>
  <c r="DP38" i="35" s="1"/>
  <c r="DQ38" i="35" s="1"/>
  <c r="DS38" i="35" s="1"/>
  <c r="DR38" i="35"/>
  <c r="AW39" i="35"/>
  <c r="AX39" i="35" s="1"/>
  <c r="CH39" i="35"/>
  <c r="CI39" i="35" s="1"/>
  <c r="CL39" i="35"/>
  <c r="CW39" i="35"/>
  <c r="DA39" i="35"/>
  <c r="DC39" i="35" s="1"/>
  <c r="DD39" i="35" s="1"/>
  <c r="T40" i="35"/>
  <c r="U40" i="35" s="1"/>
  <c r="CK40" i="35"/>
  <c r="DL40" i="35"/>
  <c r="DM40" i="35" s="1"/>
  <c r="AW41" i="35"/>
  <c r="AX41" i="35" s="1"/>
  <c r="BA41" i="35"/>
  <c r="BC41" i="35" s="1"/>
  <c r="BD41" i="35" s="1"/>
  <c r="CK41" i="35"/>
  <c r="CP41" i="35"/>
  <c r="DL41" i="35"/>
  <c r="DM41" i="35" s="1"/>
  <c r="CB42" i="35"/>
  <c r="CC42" i="35" s="1"/>
  <c r="CS42" i="35"/>
  <c r="CV42" i="35"/>
  <c r="DB42" i="35"/>
  <c r="DL42" i="35"/>
  <c r="AW43" i="35"/>
  <c r="AX43" i="35" s="1"/>
  <c r="CH43" i="35"/>
  <c r="CI43" i="35" s="1"/>
  <c r="CW43" i="35"/>
  <c r="DA43" i="35"/>
  <c r="DC43" i="35" s="1"/>
  <c r="DD43" i="35" s="1"/>
  <c r="R44" i="35"/>
  <c r="T44" i="35"/>
  <c r="U44" i="35" s="1"/>
  <c r="AH44" i="35"/>
  <c r="CB44" i="35"/>
  <c r="CC44" i="35" s="1"/>
  <c r="CF44" i="35"/>
  <c r="CM44" i="35" s="1"/>
  <c r="CN44" i="35" s="1"/>
  <c r="CH44" i="35"/>
  <c r="CI44" i="35" s="1"/>
  <c r="CJ44" i="35"/>
  <c r="DG44" i="35"/>
  <c r="DI44" i="35"/>
  <c r="R45" i="35"/>
  <c r="AH45" i="35"/>
  <c r="R46" i="35"/>
  <c r="T46" i="35"/>
  <c r="U46" i="35" s="1"/>
  <c r="AH46" i="35"/>
  <c r="T47" i="35"/>
  <c r="U47" i="35" s="1"/>
  <c r="CY47" i="35"/>
  <c r="DP47" i="35" s="1"/>
  <c r="DQ47" i="35" s="1"/>
  <c r="DS47" i="35" s="1"/>
  <c r="DR47" i="35"/>
  <c r="AW48" i="35"/>
  <c r="AX48" i="35" s="1"/>
  <c r="CB48" i="35"/>
  <c r="CC48" i="35" s="1"/>
  <c r="CS48" i="35"/>
  <c r="CX48" i="35"/>
  <c r="AW49" i="35"/>
  <c r="AX49" i="35" s="1"/>
  <c r="CB49" i="35"/>
  <c r="CC49" i="35" s="1"/>
  <c r="CF49" i="35"/>
  <c r="CM49" i="35" s="1"/>
  <c r="CN49" i="35" s="1"/>
  <c r="CH49" i="35"/>
  <c r="CI49" i="35" s="1"/>
  <c r="CW49" i="35"/>
  <c r="DA49" i="35"/>
  <c r="DC49" i="35" s="1"/>
  <c r="DD49" i="35" s="1"/>
  <c r="DG49" i="35"/>
  <c r="DI49" i="35"/>
  <c r="T50" i="35"/>
  <c r="U50" i="35" s="1"/>
  <c r="CY50" i="35"/>
  <c r="DP50" i="35" s="1"/>
  <c r="DQ50" i="35" s="1"/>
  <c r="DS50" i="35" s="1"/>
  <c r="DR50" i="35"/>
  <c r="R51" i="35"/>
  <c r="AH51" i="35"/>
  <c r="F52" i="35"/>
  <c r="AG52" i="35"/>
  <c r="AP52" i="35"/>
  <c r="CX52" i="35"/>
  <c r="CZ52" i="35"/>
  <c r="DD52" i="35" s="1"/>
  <c r="AW53" i="35"/>
  <c r="AX53" i="35" s="1"/>
  <c r="BA53" i="35"/>
  <c r="BC53" i="35" s="1"/>
  <c r="BD53" i="35" s="1"/>
  <c r="CK53" i="35"/>
  <c r="CP53" i="35"/>
  <c r="DL53" i="35"/>
  <c r="DM53" i="35" s="1"/>
  <c r="AW54" i="35"/>
  <c r="AX54" i="35" s="1"/>
  <c r="CP54" i="35"/>
  <c r="CX54" i="35"/>
  <c r="F55" i="35"/>
  <c r="K55" i="35"/>
  <c r="AB55" i="35"/>
  <c r="AG55" i="35"/>
  <c r="AW55" i="35"/>
  <c r="AX55" i="35" s="1"/>
  <c r="AY55" i="35"/>
  <c r="CX55" i="35"/>
  <c r="S56" i="35"/>
  <c r="AW56" i="35"/>
  <c r="AX56" i="35" s="1"/>
  <c r="BA56" i="35"/>
  <c r="BC56" i="35" s="1"/>
  <c r="CL56" i="35"/>
  <c r="CY56" i="35"/>
  <c r="DP56" i="35" s="1"/>
  <c r="DQ56" i="35" s="1"/>
  <c r="DS56" i="35" s="1"/>
  <c r="T57" i="35"/>
  <c r="U57" i="35" s="1"/>
  <c r="AW57" i="35"/>
  <c r="AX57" i="35" s="1"/>
  <c r="AY57" i="35"/>
  <c r="BA57" i="35"/>
  <c r="BC57" i="35" s="1"/>
  <c r="BD57" i="35" s="1"/>
  <c r="CZ57" i="35"/>
  <c r="DD57" i="35" s="1"/>
  <c r="DL57" i="35"/>
  <c r="U79" i="35"/>
  <c r="S79" i="35"/>
  <c r="S58" i="35"/>
  <c r="AR79" i="35"/>
  <c r="AP79" i="35"/>
  <c r="AN79" i="35"/>
  <c r="AG58" i="35"/>
  <c r="AI58" i="35" s="1"/>
  <c r="AN58" i="35"/>
  <c r="AR58" i="35"/>
  <c r="AW58" i="35"/>
  <c r="AX58" i="35" s="1"/>
  <c r="AY58" i="35"/>
  <c r="BA58" i="35"/>
  <c r="BC58" i="35" s="1"/>
  <c r="BD58" i="35" s="1"/>
  <c r="CE79" i="35"/>
  <c r="CA79" i="35"/>
  <c r="CG79" i="35" s="1"/>
  <c r="BY79" i="35"/>
  <c r="CN79" i="35"/>
  <c r="BV79" i="35"/>
  <c r="CR79" i="35"/>
  <c r="CA58" i="35"/>
  <c r="CG58" i="35" s="1"/>
  <c r="CC58" i="35"/>
  <c r="CH58" i="35"/>
  <c r="CI58" i="35" s="1"/>
  <c r="CN58" i="35"/>
  <c r="CR58" i="35"/>
  <c r="CU58" i="35"/>
  <c r="CU126" i="35" s="1"/>
  <c r="CY58" i="35"/>
  <c r="DP58" i="35" s="1"/>
  <c r="DQ58" i="35" s="1"/>
  <c r="R59" i="35"/>
  <c r="Z59" i="35"/>
  <c r="CB59" i="35"/>
  <c r="CC59" i="35" s="1"/>
  <c r="CS59" i="35"/>
  <c r="F60" i="35"/>
  <c r="K60" i="35"/>
  <c r="AI60" i="35" s="1"/>
  <c r="AG60" i="35"/>
  <c r="BL60" i="35"/>
  <c r="BQ60" i="35"/>
  <c r="CH60" i="35"/>
  <c r="CI60" i="35" s="1"/>
  <c r="R61" i="35"/>
  <c r="T61" i="35"/>
  <c r="U61" i="35" s="1"/>
  <c r="Z61" i="35"/>
  <c r="DF61" i="35"/>
  <c r="CS61" i="35"/>
  <c r="DH61" i="35"/>
  <c r="CH61" i="35"/>
  <c r="CI61" i="35" s="1"/>
  <c r="BQ61" i="35"/>
  <c r="CB61" i="35"/>
  <c r="CC61" i="35" s="1"/>
  <c r="DN62" i="35"/>
  <c r="DN63" i="35"/>
  <c r="DA64" i="35"/>
  <c r="DC64" i="35" s="1"/>
  <c r="AV64" i="35"/>
  <c r="DN65" i="35"/>
  <c r="DL66" i="35"/>
  <c r="DA66" i="35"/>
  <c r="DC66" i="35" s="1"/>
  <c r="DD66" i="35" s="1"/>
  <c r="AV66" i="35"/>
  <c r="DL67" i="35"/>
  <c r="DP70" i="35"/>
  <c r="DQ70" i="35" s="1"/>
  <c r="DN70" i="35"/>
  <c r="DL71" i="35"/>
  <c r="DP72" i="35"/>
  <c r="DQ72" i="35" s="1"/>
  <c r="CZ75" i="35"/>
  <c r="AY75" i="35"/>
  <c r="AB75" i="35"/>
  <c r="DN72" i="35"/>
  <c r="DA74" i="35"/>
  <c r="DC74" i="35" s="1"/>
  <c r="AV74" i="35"/>
  <c r="DL75" i="35"/>
  <c r="AI76" i="35"/>
  <c r="CB32" i="35"/>
  <c r="CC32" i="35" s="1"/>
  <c r="CS32" i="35"/>
  <c r="DL33" i="35"/>
  <c r="DM33" i="35" s="1"/>
  <c r="K34" i="35"/>
  <c r="AI34" i="35" s="1"/>
  <c r="AB34" i="35"/>
  <c r="AN34" i="35"/>
  <c r="AU34" i="35"/>
  <c r="CA34" i="35"/>
  <c r="CG34" i="35" s="1"/>
  <c r="CF34" i="35"/>
  <c r="CM34" i="35" s="1"/>
  <c r="CN34" i="35" s="1"/>
  <c r="R35" i="35"/>
  <c r="AV35" i="35"/>
  <c r="AZ35" i="35"/>
  <c r="BL35" i="35"/>
  <c r="BQ35" i="35"/>
  <c r="CF35" i="35"/>
  <c r="CM35" i="35" s="1"/>
  <c r="CN35" i="35" s="1"/>
  <c r="T36" i="35"/>
  <c r="U36" i="35" s="1"/>
  <c r="AV36" i="35"/>
  <c r="AZ36" i="35"/>
  <c r="BE36" i="35"/>
  <c r="BW36" i="35" s="1"/>
  <c r="CL36" i="35"/>
  <c r="AB37" i="35"/>
  <c r="AG37" i="35"/>
  <c r="AI37" i="35" s="1"/>
  <c r="AR37" i="35"/>
  <c r="AW37" i="35"/>
  <c r="AX37" i="35" s="1"/>
  <c r="AY37" i="35"/>
  <c r="CS37" i="35"/>
  <c r="CV37" i="35"/>
  <c r="S38" i="35"/>
  <c r="BA38" i="35"/>
  <c r="BC38" i="35" s="1"/>
  <c r="DL38" i="35"/>
  <c r="DM38" i="35" s="1"/>
  <c r="F39" i="35"/>
  <c r="T39" i="35"/>
  <c r="U39" i="35" s="1"/>
  <c r="AZ39" i="35"/>
  <c r="BE39" i="35"/>
  <c r="BW39" i="35" s="1"/>
  <c r="BL39" i="35"/>
  <c r="BQ39" i="35"/>
  <c r="CB39" i="35"/>
  <c r="CC39" i="35" s="1"/>
  <c r="CS39" i="35"/>
  <c r="CV39" i="35"/>
  <c r="S40" i="35"/>
  <c r="AW40" i="35"/>
  <c r="AX40" i="35" s="1"/>
  <c r="BA40" i="35"/>
  <c r="BC40" i="35" s="1"/>
  <c r="CL40" i="35"/>
  <c r="T41" i="35"/>
  <c r="U41" i="35" s="1"/>
  <c r="AV41" i="35"/>
  <c r="AZ41" i="35"/>
  <c r="BE41" i="35"/>
  <c r="BW41" i="35" s="1"/>
  <c r="CL41" i="35"/>
  <c r="R42" i="35"/>
  <c r="AN42" i="35"/>
  <c r="AW42" i="35"/>
  <c r="AX42" i="35" s="1"/>
  <c r="CA42" i="35"/>
  <c r="CG42" i="35" s="1"/>
  <c r="CF42" i="35"/>
  <c r="CM42" i="35" s="1"/>
  <c r="CN42" i="35" s="1"/>
  <c r="R43" i="35"/>
  <c r="AZ43" i="35"/>
  <c r="BL43" i="35"/>
  <c r="BQ43" i="35"/>
  <c r="CB43" i="35"/>
  <c r="CC43" i="35" s="1"/>
  <c r="CS43" i="35"/>
  <c r="CV43" i="35"/>
  <c r="F44" i="35"/>
  <c r="AB44" i="35"/>
  <c r="AG44" i="35"/>
  <c r="AI44" i="35" s="1"/>
  <c r="AR44" i="35"/>
  <c r="AW44" i="35"/>
  <c r="AX44" i="35" s="1"/>
  <c r="AY44" i="35"/>
  <c r="CS44" i="35"/>
  <c r="CV44" i="35"/>
  <c r="F45" i="35"/>
  <c r="AB45" i="35"/>
  <c r="AG45" i="35"/>
  <c r="AI45" i="35" s="1"/>
  <c r="AW45" i="35"/>
  <c r="AX45" i="35" s="1"/>
  <c r="AY45" i="35"/>
  <c r="F46" i="35"/>
  <c r="AB46" i="35"/>
  <c r="AG46" i="35"/>
  <c r="AI46" i="35" s="1"/>
  <c r="AW46" i="35"/>
  <c r="AX46" i="35" s="1"/>
  <c r="AY46" i="35"/>
  <c r="S47" i="35"/>
  <c r="BA47" i="35"/>
  <c r="BC47" i="35" s="1"/>
  <c r="DL47" i="35"/>
  <c r="DM47" i="35" s="1"/>
  <c r="F48" i="35"/>
  <c r="AV48" i="35"/>
  <c r="AZ48" i="35"/>
  <c r="BE48" i="35"/>
  <c r="BW48" i="35" s="1"/>
  <c r="CA48" i="35"/>
  <c r="CG48" i="35" s="1"/>
  <c r="CF48" i="35"/>
  <c r="CM48" i="35" s="1"/>
  <c r="CN48" i="35" s="1"/>
  <c r="R49" i="35"/>
  <c r="T49" i="35"/>
  <c r="U49" i="35" s="1"/>
  <c r="AZ49" i="35"/>
  <c r="CA49" i="35"/>
  <c r="CG49" i="35" s="1"/>
  <c r="CV49" i="35"/>
  <c r="S50" i="35"/>
  <c r="BA50" i="35"/>
  <c r="BC50" i="35" s="1"/>
  <c r="DL50" i="35"/>
  <c r="DM50" i="35" s="1"/>
  <c r="F51" i="35"/>
  <c r="AB51" i="35"/>
  <c r="AG51" i="35"/>
  <c r="AI51" i="35" s="1"/>
  <c r="AW51" i="35"/>
  <c r="AX51" i="35" s="1"/>
  <c r="AY51" i="35"/>
  <c r="K52" i="35"/>
  <c r="AI52" i="35" s="1"/>
  <c r="R52" i="35"/>
  <c r="AB52" i="35"/>
  <c r="AN52" i="35"/>
  <c r="AW52" i="35"/>
  <c r="AX52" i="35" s="1"/>
  <c r="CA52" i="35"/>
  <c r="CG52" i="35" s="1"/>
  <c r="CC52" i="35"/>
  <c r="T53" i="35"/>
  <c r="U53" i="35" s="1"/>
  <c r="AV53" i="35"/>
  <c r="AZ53" i="35"/>
  <c r="BE53" i="35"/>
  <c r="BW53" i="35" s="1"/>
  <c r="CL53" i="35"/>
  <c r="R54" i="35"/>
  <c r="AV54" i="35"/>
  <c r="AZ54" i="35"/>
  <c r="R55" i="35"/>
  <c r="T56" i="35"/>
  <c r="U56" i="35" s="1"/>
  <c r="DL56" i="35"/>
  <c r="DM56" i="35" s="1"/>
  <c r="F58" i="35"/>
  <c r="T58" i="35"/>
  <c r="U58" i="35" s="1"/>
  <c r="AB58" i="35"/>
  <c r="AV58" i="35"/>
  <c r="BQ58" i="35"/>
  <c r="R60" i="35"/>
  <c r="CB60" i="35"/>
  <c r="CC60" i="35" s="1"/>
  <c r="CS60" i="35"/>
  <c r="DR63" i="35"/>
  <c r="DS63" i="35"/>
  <c r="DL64" i="35"/>
  <c r="DD64" i="35"/>
  <c r="DA67" i="35"/>
  <c r="DC67" i="35" s="1"/>
  <c r="DD67" i="35" s="1"/>
  <c r="AV67" i="35"/>
  <c r="DD69" i="35"/>
  <c r="DA69" i="35"/>
  <c r="DC69" i="35" s="1"/>
  <c r="AV69" i="35"/>
  <c r="DR70" i="35"/>
  <c r="DS70" i="35"/>
  <c r="DD70" i="35"/>
  <c r="DA71" i="35"/>
  <c r="DC71" i="35" s="1"/>
  <c r="DD71" i="35" s="1"/>
  <c r="AV71" i="35"/>
  <c r="CW73" i="35"/>
  <c r="CP73" i="35"/>
  <c r="AZ73" i="35"/>
  <c r="DA73" i="35"/>
  <c r="DC73" i="35" s="1"/>
  <c r="AV73" i="35"/>
  <c r="T62" i="35"/>
  <c r="U62" i="35" s="1"/>
  <c r="AV62" i="35"/>
  <c r="AZ62" i="35"/>
  <c r="CL62" i="35"/>
  <c r="CW62" i="35"/>
  <c r="DA62" i="35"/>
  <c r="DC62" i="35" s="1"/>
  <c r="DD62" i="35" s="1"/>
  <c r="F63" i="35"/>
  <c r="T63" i="35"/>
  <c r="U63" i="35" s="1"/>
  <c r="AB63" i="35"/>
  <c r="AG63" i="35"/>
  <c r="AI63" i="35" s="1"/>
  <c r="AP63" i="35"/>
  <c r="AZ63" i="35"/>
  <c r="BQ63" i="35"/>
  <c r="BV63" i="35"/>
  <c r="BY63" i="35"/>
  <c r="CB63" i="35"/>
  <c r="CE63" i="35"/>
  <c r="CI63" i="35"/>
  <c r="CK63" i="35"/>
  <c r="CP63" i="35"/>
  <c r="CS63" i="35"/>
  <c r="DF63" i="35"/>
  <c r="DL63" i="35" s="1"/>
  <c r="DM63" i="35" s="1"/>
  <c r="F64" i="35"/>
  <c r="K64" i="35"/>
  <c r="AB64" i="35"/>
  <c r="AG64" i="35"/>
  <c r="BL64" i="35"/>
  <c r="BQ64" i="35"/>
  <c r="CH64" i="35"/>
  <c r="CI64" i="35" s="1"/>
  <c r="T65" i="35"/>
  <c r="U65" i="35" s="1"/>
  <c r="AV65" i="35"/>
  <c r="AZ65" i="35"/>
  <c r="CL65" i="35"/>
  <c r="CW65" i="35"/>
  <c r="DA65" i="35"/>
  <c r="DC65" i="35" s="1"/>
  <c r="DD65" i="35" s="1"/>
  <c r="R66" i="35"/>
  <c r="T66" i="35"/>
  <c r="U66" i="35" s="1"/>
  <c r="AW66" i="35"/>
  <c r="AX66" i="35" s="1"/>
  <c r="AY66" i="35"/>
  <c r="CB66" i="35"/>
  <c r="CC66" i="35" s="1"/>
  <c r="CS66" i="35"/>
  <c r="F67" i="35"/>
  <c r="K67" i="35"/>
  <c r="AB67" i="35"/>
  <c r="AG67" i="35"/>
  <c r="BL67" i="35"/>
  <c r="BQ67" i="35"/>
  <c r="CH67" i="35"/>
  <c r="CI67" i="35" s="1"/>
  <c r="T68" i="35"/>
  <c r="U68" i="35" s="1"/>
  <c r="AV68" i="35"/>
  <c r="AZ68" i="35"/>
  <c r="CL68" i="35"/>
  <c r="CW68" i="35"/>
  <c r="CY68" i="35"/>
  <c r="DP68" i="35" s="1"/>
  <c r="DQ68" i="35" s="1"/>
  <c r="DA68" i="35"/>
  <c r="DC68" i="35" s="1"/>
  <c r="DD68" i="35" s="1"/>
  <c r="R69" i="35"/>
  <c r="AW69" i="35"/>
  <c r="AX69" i="35" s="1"/>
  <c r="AY69" i="35"/>
  <c r="CB69" i="35"/>
  <c r="CC69" i="35" s="1"/>
  <c r="CS69" i="35"/>
  <c r="DH69" i="35"/>
  <c r="DL69" i="35" s="1"/>
  <c r="S70" i="35"/>
  <c r="AW70" i="35"/>
  <c r="AX70" i="35" s="1"/>
  <c r="BA70" i="35"/>
  <c r="BC70" i="35" s="1"/>
  <c r="CK70" i="35"/>
  <c r="CP70" i="35"/>
  <c r="DL70" i="35"/>
  <c r="DM70" i="35" s="1"/>
  <c r="F71" i="35"/>
  <c r="K71" i="35"/>
  <c r="AB71" i="35"/>
  <c r="AG71" i="35"/>
  <c r="BL71" i="35"/>
  <c r="BQ71" i="35"/>
  <c r="CH71" i="35"/>
  <c r="CI71" i="35" s="1"/>
  <c r="T72" i="35"/>
  <c r="U72" i="35" s="1"/>
  <c r="AW72" i="35"/>
  <c r="AX72" i="35" s="1"/>
  <c r="AY72" i="35"/>
  <c r="BA72" i="35"/>
  <c r="BC72" i="35" s="1"/>
  <c r="BD72" i="35" s="1"/>
  <c r="CK72" i="35"/>
  <c r="CZ72" i="35"/>
  <c r="DD72" i="35" s="1"/>
  <c r="DL72" i="35"/>
  <c r="CX73" i="35"/>
  <c r="CZ73" i="35"/>
  <c r="DD73" i="35" s="1"/>
  <c r="CB74" i="35"/>
  <c r="CC74" i="35" s="1"/>
  <c r="CF74" i="35"/>
  <c r="CM74" i="35" s="1"/>
  <c r="CN74" i="35" s="1"/>
  <c r="CH74" i="35"/>
  <c r="CI74" i="35" s="1"/>
  <c r="CX74" i="35"/>
  <c r="DF74" i="35"/>
  <c r="DH74" i="35"/>
  <c r="AU75" i="35"/>
  <c r="AW75" i="35" s="1"/>
  <c r="AX75" i="35" s="1"/>
  <c r="CS75" i="35"/>
  <c r="CT75" i="35" s="1"/>
  <c r="CU75" i="35" s="1"/>
  <c r="R76" i="35"/>
  <c r="T76" i="35"/>
  <c r="U76" i="35" s="1"/>
  <c r="Z76" i="35"/>
  <c r="AH76" i="35"/>
  <c r="AU76" i="35"/>
  <c r="CB76" i="35"/>
  <c r="CC76" i="35" s="1"/>
  <c r="CF76" i="35"/>
  <c r="CM76" i="35" s="1"/>
  <c r="CN76" i="35" s="1"/>
  <c r="CH76" i="35"/>
  <c r="CI76" i="35" s="1"/>
  <c r="DF76" i="35"/>
  <c r="DH76" i="35"/>
  <c r="S78" i="35"/>
  <c r="F78" i="35"/>
  <c r="CY78" i="35"/>
  <c r="DP78" i="35" s="1"/>
  <c r="DQ78" i="35" s="1"/>
  <c r="BA78" i="35"/>
  <c r="BC78" i="35" s="1"/>
  <c r="BD78" i="35" s="1"/>
  <c r="CK78" i="35"/>
  <c r="AR78" i="35"/>
  <c r="AN78" i="35"/>
  <c r="AP78" i="35"/>
  <c r="AB78" i="35"/>
  <c r="DR78" i="35"/>
  <c r="DS78" i="35"/>
  <c r="DN78" i="35"/>
  <c r="N79" i="35"/>
  <c r="AL79" i="35"/>
  <c r="CW80" i="35"/>
  <c r="CP80" i="35"/>
  <c r="AZ80" i="35"/>
  <c r="CW81" i="35"/>
  <c r="CP81" i="35"/>
  <c r="AZ81" i="35"/>
  <c r="CW82" i="35"/>
  <c r="CP82" i="35"/>
  <c r="AZ82" i="35"/>
  <c r="DR83" i="35"/>
  <c r="DL84" i="35"/>
  <c r="DL85" i="35"/>
  <c r="AZ85" i="35"/>
  <c r="CW85" i="35"/>
  <c r="CP85" i="35"/>
  <c r="AV85" i="35"/>
  <c r="DA85" i="35"/>
  <c r="DC85" i="35" s="1"/>
  <c r="AW62" i="35"/>
  <c r="AX62" i="35" s="1"/>
  <c r="BA62" i="35"/>
  <c r="BC62" i="35" s="1"/>
  <c r="BD62" i="35" s="1"/>
  <c r="DL62" i="35"/>
  <c r="S63" i="35"/>
  <c r="AN63" i="35"/>
  <c r="AW63" i="35"/>
  <c r="AX63" i="35" s="1"/>
  <c r="BA63" i="35"/>
  <c r="BC63" i="35" s="1"/>
  <c r="BD63" i="35" s="1"/>
  <c r="CA63" i="35"/>
  <c r="CG63" i="35" s="1"/>
  <c r="CC63" i="35"/>
  <c r="CL63" i="35"/>
  <c r="R64" i="35"/>
  <c r="T64" i="35"/>
  <c r="U64" i="35" s="1"/>
  <c r="AW64" i="35"/>
  <c r="AX64" i="35" s="1"/>
  <c r="AY64" i="35"/>
  <c r="CB64" i="35"/>
  <c r="CC64" i="35" s="1"/>
  <c r="CS64" i="35"/>
  <c r="AW65" i="35"/>
  <c r="AX65" i="35" s="1"/>
  <c r="BA65" i="35"/>
  <c r="BC65" i="35" s="1"/>
  <c r="BD65" i="35" s="1"/>
  <c r="DL65" i="35"/>
  <c r="R67" i="35"/>
  <c r="T67" i="35"/>
  <c r="U67" i="35" s="1"/>
  <c r="AW67" i="35"/>
  <c r="AX67" i="35" s="1"/>
  <c r="AY67" i="35"/>
  <c r="CB67" i="35"/>
  <c r="CC67" i="35" s="1"/>
  <c r="CS67" i="35"/>
  <c r="BA68" i="35"/>
  <c r="BC68" i="35" s="1"/>
  <c r="BD68" i="35" s="1"/>
  <c r="DL68" i="35"/>
  <c r="T70" i="35"/>
  <c r="U70" i="35" s="1"/>
  <c r="CL70" i="35"/>
  <c r="R71" i="35"/>
  <c r="AW71" i="35"/>
  <c r="AX71" i="35" s="1"/>
  <c r="AY71" i="35"/>
  <c r="CB71" i="35"/>
  <c r="CC71" i="35" s="1"/>
  <c r="CS71" i="35"/>
  <c r="R73" i="35"/>
  <c r="AW73" i="35"/>
  <c r="AX73" i="35" s="1"/>
  <c r="R74" i="35"/>
  <c r="Z74" i="35"/>
  <c r="BL74" i="35"/>
  <c r="CE74" i="35"/>
  <c r="CG74" i="35" s="1"/>
  <c r="R75" i="35"/>
  <c r="BL75" i="35"/>
  <c r="BQ75" i="35"/>
  <c r="CB75" i="35"/>
  <c r="CC75" i="35" s="1"/>
  <c r="CH75" i="35"/>
  <c r="CI75" i="35" s="1"/>
  <c r="F76" i="35"/>
  <c r="BL76" i="35"/>
  <c r="CE76" i="35"/>
  <c r="CG76" i="35" s="1"/>
  <c r="CP77" i="35"/>
  <c r="BE77" i="35"/>
  <c r="BW77" i="35" s="1"/>
  <c r="AZ77" i="35"/>
  <c r="CL77" i="35"/>
  <c r="CW77" i="35"/>
  <c r="DA77" i="35"/>
  <c r="T78" i="35"/>
  <c r="U78" i="35" s="1"/>
  <c r="AV78" i="35"/>
  <c r="AG78" i="35"/>
  <c r="AI78" i="35" s="1"/>
  <c r="DD78" i="35"/>
  <c r="K79" i="35"/>
  <c r="Q79" i="35"/>
  <c r="AB79" i="35"/>
  <c r="BQ79" i="35"/>
  <c r="DA80" i="35"/>
  <c r="DC80" i="35" s="1"/>
  <c r="AV80" i="35"/>
  <c r="DA81" i="35"/>
  <c r="DC81" i="35" s="1"/>
  <c r="AV81" i="35"/>
  <c r="DA82" i="35"/>
  <c r="DC82" i="35" s="1"/>
  <c r="AV82" i="35"/>
  <c r="DN83" i="35"/>
  <c r="DA84" i="35"/>
  <c r="DC84" i="35" s="1"/>
  <c r="DD84" i="35" s="1"/>
  <c r="AV84" i="35"/>
  <c r="DD85" i="35"/>
  <c r="DN86" i="35"/>
  <c r="DL87" i="35"/>
  <c r="DD87" i="35"/>
  <c r="DA87" i="35"/>
  <c r="DC87" i="35" s="1"/>
  <c r="AV87" i="35"/>
  <c r="T77" i="35"/>
  <c r="U77" i="35" s="1"/>
  <c r="DL77" i="35"/>
  <c r="AZ78" i="35"/>
  <c r="BE78" i="35"/>
  <c r="BW78" i="35" s="1"/>
  <c r="BL78" i="35"/>
  <c r="BQ78" i="35"/>
  <c r="BV78" i="35"/>
  <c r="BY78" i="35"/>
  <c r="CE78" i="35"/>
  <c r="CI78" i="35"/>
  <c r="CP78" i="35"/>
  <c r="DL78" i="35"/>
  <c r="DM78" i="35" s="1"/>
  <c r="AG79" i="35"/>
  <c r="AW79" i="35"/>
  <c r="AX79" i="35" s="1"/>
  <c r="AY79" i="35"/>
  <c r="BA79" i="35"/>
  <c r="BC79" i="35" s="1"/>
  <c r="BD79" i="35" s="1"/>
  <c r="BL79" i="35"/>
  <c r="CB79" i="35"/>
  <c r="CC79" i="35" s="1"/>
  <c r="CH79" i="35"/>
  <c r="CI79" i="35" s="1"/>
  <c r="CV79" i="35"/>
  <c r="CX79" i="35"/>
  <c r="CZ79" i="35"/>
  <c r="DD79" i="35" s="1"/>
  <c r="DH79" i="35"/>
  <c r="F80" i="35"/>
  <c r="K80" i="35"/>
  <c r="AB80" i="35"/>
  <c r="AG80" i="35"/>
  <c r="BL80" i="35"/>
  <c r="BQ80" i="35"/>
  <c r="CB80" i="35"/>
  <c r="CC80" i="35" s="1"/>
  <c r="CH80" i="35"/>
  <c r="CI80" i="35" s="1"/>
  <c r="CV80" i="35"/>
  <c r="CX80" i="35"/>
  <c r="CZ80" i="35"/>
  <c r="DD80" i="35" s="1"/>
  <c r="DF80" i="35"/>
  <c r="F81" i="35"/>
  <c r="K81" i="35"/>
  <c r="AB81" i="35"/>
  <c r="AG81" i="35"/>
  <c r="BL81" i="35"/>
  <c r="BQ81" i="35"/>
  <c r="CB81" i="35"/>
  <c r="CC81" i="35" s="1"/>
  <c r="CH81" i="35"/>
  <c r="CI81" i="35" s="1"/>
  <c r="CV81" i="35"/>
  <c r="CX81" i="35"/>
  <c r="CZ81" i="35"/>
  <c r="DD81" i="35" s="1"/>
  <c r="DF81" i="35"/>
  <c r="F82" i="35"/>
  <c r="K82" i="35"/>
  <c r="AB82" i="35"/>
  <c r="AG82" i="35"/>
  <c r="BL82" i="35"/>
  <c r="BQ82" i="35"/>
  <c r="CB82" i="35"/>
  <c r="CC82" i="35" s="1"/>
  <c r="CH82" i="35"/>
  <c r="CI82" i="35" s="1"/>
  <c r="CV82" i="35"/>
  <c r="CX82" i="35"/>
  <c r="CZ82" i="35"/>
  <c r="DD82" i="35" s="1"/>
  <c r="DF82" i="35"/>
  <c r="S83" i="35"/>
  <c r="BA83" i="35"/>
  <c r="BC83" i="35" s="1"/>
  <c r="CK83" i="35"/>
  <c r="CL83" i="35" s="1"/>
  <c r="DL83" i="35"/>
  <c r="DS83" i="35"/>
  <c r="F84" i="35"/>
  <c r="K84" i="35"/>
  <c r="AB84" i="35"/>
  <c r="AG84" i="35"/>
  <c r="BL84" i="35"/>
  <c r="BQ84" i="35"/>
  <c r="CB84" i="35"/>
  <c r="CC84" i="35" s="1"/>
  <c r="CS84" i="35"/>
  <c r="R85" i="35"/>
  <c r="T85" i="35"/>
  <c r="U85" i="35" s="1"/>
  <c r="AR85" i="35"/>
  <c r="AW85" i="35"/>
  <c r="AX85" i="35" s="1"/>
  <c r="CA85" i="35"/>
  <c r="CE85" i="35"/>
  <c r="DG85" i="35"/>
  <c r="DI85" i="35"/>
  <c r="T86" i="35"/>
  <c r="U86" i="35" s="1"/>
  <c r="AV86" i="35"/>
  <c r="AZ86" i="35"/>
  <c r="CL86" i="35"/>
  <c r="CW86" i="35"/>
  <c r="DA86" i="35"/>
  <c r="DC86" i="35" s="1"/>
  <c r="DD86" i="35" s="1"/>
  <c r="R87" i="35"/>
  <c r="T87" i="35"/>
  <c r="U87" i="35" s="1"/>
  <c r="AW87" i="35"/>
  <c r="AX87" i="35" s="1"/>
  <c r="AY87" i="35"/>
  <c r="CA87" i="35"/>
  <c r="CE87" i="35"/>
  <c r="CS87" i="35"/>
  <c r="T88" i="35"/>
  <c r="U88" i="35" s="1"/>
  <c r="AW88" i="35"/>
  <c r="AX88" i="35" s="1"/>
  <c r="BA88" i="35"/>
  <c r="BC88" i="35" s="1"/>
  <c r="BD88" i="35" s="1"/>
  <c r="CB88" i="35"/>
  <c r="CC88" i="35" s="1"/>
  <c r="BL88" i="35"/>
  <c r="CS88" i="35"/>
  <c r="CZ88" i="35"/>
  <c r="DF88" i="35"/>
  <c r="DN91" i="35"/>
  <c r="DA92" i="35"/>
  <c r="DC92" i="35" s="1"/>
  <c r="AV92" i="35"/>
  <c r="DP93" i="35"/>
  <c r="DQ93" i="35" s="1"/>
  <c r="DS93" i="35" s="1"/>
  <c r="DR94" i="35"/>
  <c r="DD94" i="35"/>
  <c r="DL95" i="35"/>
  <c r="DC96" i="35"/>
  <c r="AV97" i="35"/>
  <c r="DA97" i="35"/>
  <c r="DC97" i="35" s="1"/>
  <c r="AW78" i="35"/>
  <c r="AX78" i="35" s="1"/>
  <c r="CA78" i="35"/>
  <c r="CG78" i="35" s="1"/>
  <c r="CC78" i="35"/>
  <c r="CL78" i="35"/>
  <c r="F79" i="35"/>
  <c r="CK79" i="35"/>
  <c r="R80" i="35"/>
  <c r="AW80" i="35"/>
  <c r="AX80" i="35" s="1"/>
  <c r="R81" i="35"/>
  <c r="AW81" i="35"/>
  <c r="AX81" i="35" s="1"/>
  <c r="R82" i="35"/>
  <c r="AW82" i="35"/>
  <c r="AX82" i="35" s="1"/>
  <c r="T83" i="35"/>
  <c r="U83" i="35" s="1"/>
  <c r="DM83" i="35"/>
  <c r="R84" i="35"/>
  <c r="T84" i="35"/>
  <c r="U84" i="35" s="1"/>
  <c r="AW84" i="35"/>
  <c r="AX84" i="35" s="1"/>
  <c r="AY84" i="35"/>
  <c r="CH84" i="35"/>
  <c r="CI84" i="35" s="1"/>
  <c r="CB85" i="35"/>
  <c r="CC85" i="35" s="1"/>
  <c r="CV85" i="35"/>
  <c r="AW86" i="35"/>
  <c r="AX86" i="35" s="1"/>
  <c r="BA86" i="35"/>
  <c r="BC86" i="35" s="1"/>
  <c r="BD86" i="35" s="1"/>
  <c r="DL86" i="35"/>
  <c r="CB87" i="35"/>
  <c r="CC87" i="35" s="1"/>
  <c r="CF87" i="35"/>
  <c r="CM87" i="35" s="1"/>
  <c r="CN87" i="35" s="1"/>
  <c r="CH87" i="35"/>
  <c r="CI87" i="35" s="1"/>
  <c r="CY88" i="35"/>
  <c r="S88" i="35"/>
  <c r="DA88" i="35"/>
  <c r="DC88" i="35" s="1"/>
  <c r="AV88" i="35"/>
  <c r="AY88" i="35"/>
  <c r="CH88" i="35"/>
  <c r="CI88" i="35" s="1"/>
  <c r="BQ88" i="35"/>
  <c r="CX88" i="35"/>
  <c r="DH88" i="35"/>
  <c r="DN89" i="35"/>
  <c r="DL90" i="35"/>
  <c r="DA90" i="35"/>
  <c r="DC90" i="35" s="1"/>
  <c r="DD90" i="35" s="1"/>
  <c r="AV90" i="35"/>
  <c r="DR91" i="35"/>
  <c r="DL92" i="35"/>
  <c r="DD92" i="35"/>
  <c r="DD93" i="35"/>
  <c r="AV95" i="35"/>
  <c r="DA95" i="35"/>
  <c r="DC95" i="35" s="1"/>
  <c r="DD95" i="35" s="1"/>
  <c r="DD96" i="35"/>
  <c r="DL97" i="35"/>
  <c r="DD97" i="35"/>
  <c r="CF88" i="35"/>
  <c r="CM88" i="35" s="1"/>
  <c r="CN88" i="35" s="1"/>
  <c r="T89" i="35"/>
  <c r="U89" i="35" s="1"/>
  <c r="AV89" i="35"/>
  <c r="AZ89" i="35"/>
  <c r="CL89" i="35"/>
  <c r="CW89" i="35"/>
  <c r="DA89" i="35"/>
  <c r="DC89" i="35" s="1"/>
  <c r="DD89" i="35" s="1"/>
  <c r="R90" i="35"/>
  <c r="T90" i="35" s="1"/>
  <c r="U90" i="35" s="1"/>
  <c r="AW90" i="35"/>
  <c r="AX90" i="35" s="1"/>
  <c r="AY90" i="35"/>
  <c r="CA90" i="35"/>
  <c r="CG90" i="35" s="1"/>
  <c r="CE90" i="35"/>
  <c r="CS90" i="35"/>
  <c r="S91" i="35"/>
  <c r="BA91" i="35"/>
  <c r="BC91" i="35" s="1"/>
  <c r="CK91" i="35"/>
  <c r="CL91" i="35" s="1"/>
  <c r="DL91" i="35"/>
  <c r="DS91" i="35"/>
  <c r="F92" i="35"/>
  <c r="K92" i="35"/>
  <c r="AB92" i="35"/>
  <c r="AG92" i="35"/>
  <c r="BL92" i="35"/>
  <c r="BQ92" i="35"/>
  <c r="CB92" i="35"/>
  <c r="CC92" i="35" s="1"/>
  <c r="CF92" i="35"/>
  <c r="CM92" i="35" s="1"/>
  <c r="CN92" i="35" s="1"/>
  <c r="CH92" i="35"/>
  <c r="CI92" i="35" s="1"/>
  <c r="T93" i="35"/>
  <c r="U93" i="35" s="1"/>
  <c r="AV93" i="35"/>
  <c r="AZ93" i="35"/>
  <c r="CP93" i="35"/>
  <c r="DL93" i="35"/>
  <c r="DM93" i="35" s="1"/>
  <c r="S94" i="35"/>
  <c r="BA94" i="35"/>
  <c r="BC94" i="35" s="1"/>
  <c r="CK94" i="35"/>
  <c r="CL94" i="35" s="1"/>
  <c r="DL94" i="35"/>
  <c r="DS94" i="35"/>
  <c r="F95" i="35"/>
  <c r="K95" i="35"/>
  <c r="AB95" i="35"/>
  <c r="AG95" i="35"/>
  <c r="AN95" i="35"/>
  <c r="AP95" i="35"/>
  <c r="AR95" i="35"/>
  <c r="AW95" i="35"/>
  <c r="AX95" i="35" s="1"/>
  <c r="AY95" i="35"/>
  <c r="R96" i="35"/>
  <c r="T96" i="35"/>
  <c r="U96" i="35" s="1"/>
  <c r="AV96" i="35"/>
  <c r="AZ96" i="35"/>
  <c r="BL96" i="35"/>
  <c r="BQ96" i="35"/>
  <c r="BY96" i="35"/>
  <c r="CB96" i="35"/>
  <c r="CC96" i="35" s="1"/>
  <c r="CP96" i="35"/>
  <c r="CS96" i="35"/>
  <c r="CV96" i="35"/>
  <c r="DH96" i="35"/>
  <c r="DL96" i="35" s="1"/>
  <c r="DM96" i="35" s="1"/>
  <c r="F97" i="35"/>
  <c r="K97" i="35"/>
  <c r="AB97" i="35"/>
  <c r="AG97" i="35"/>
  <c r="AN97" i="35"/>
  <c r="AP97" i="35"/>
  <c r="AR97" i="35"/>
  <c r="AW97" i="35"/>
  <c r="AX97" i="35" s="1"/>
  <c r="AY97" i="35"/>
  <c r="CH97" i="35"/>
  <c r="CI97" i="35" s="1"/>
  <c r="CY98" i="35"/>
  <c r="DP98" i="35" s="1"/>
  <c r="DQ98" i="35" s="1"/>
  <c r="CK98" i="35"/>
  <c r="CL98" i="35" s="1"/>
  <c r="BA98" i="35"/>
  <c r="BC98" i="35" s="1"/>
  <c r="S98" i="35"/>
  <c r="DR98" i="35"/>
  <c r="DD98" i="35"/>
  <c r="DL99" i="35"/>
  <c r="DN101" i="35"/>
  <c r="DL102" i="35"/>
  <c r="AW89" i="35"/>
  <c r="AX89" i="35" s="1"/>
  <c r="BA89" i="35"/>
  <c r="BC89" i="35" s="1"/>
  <c r="BD89" i="35" s="1"/>
  <c r="DL89" i="35"/>
  <c r="CB90" i="35"/>
  <c r="CC90" i="35" s="1"/>
  <c r="CF90" i="35"/>
  <c r="CM90" i="35" s="1"/>
  <c r="CN90" i="35" s="1"/>
  <c r="CH90" i="35"/>
  <c r="CI90" i="35" s="1"/>
  <c r="T91" i="35"/>
  <c r="U91" i="35" s="1"/>
  <c r="DM91" i="35"/>
  <c r="R92" i="35"/>
  <c r="T92" i="35" s="1"/>
  <c r="U92" i="35" s="1"/>
  <c r="AW92" i="35"/>
  <c r="AX92" i="35" s="1"/>
  <c r="AY92" i="35"/>
  <c r="CS92" i="35"/>
  <c r="AW93" i="35"/>
  <c r="AX93" i="35" s="1"/>
  <c r="BA93" i="35"/>
  <c r="BC93" i="35" s="1"/>
  <c r="BD93" i="35" s="1"/>
  <c r="CL93" i="35"/>
  <c r="T94" i="35"/>
  <c r="U94" i="35" s="1"/>
  <c r="DM94" i="35"/>
  <c r="R95" i="35"/>
  <c r="T95" i="35" s="1"/>
  <c r="U95" i="35" s="1"/>
  <c r="CV95" i="35"/>
  <c r="AW96" i="35"/>
  <c r="AX96" i="35" s="1"/>
  <c r="CJ96" i="35"/>
  <c r="R97" i="35"/>
  <c r="T97" i="35" s="1"/>
  <c r="U97" i="35" s="1"/>
  <c r="CV97" i="35"/>
  <c r="DN98" i="35"/>
  <c r="DA99" i="35"/>
  <c r="DC99" i="35" s="1"/>
  <c r="DD99" i="35" s="1"/>
  <c r="AV99" i="35"/>
  <c r="DL100" i="35"/>
  <c r="DD100" i="35"/>
  <c r="DA100" i="35"/>
  <c r="DC100" i="35" s="1"/>
  <c r="AV100" i="35"/>
  <c r="DR101" i="35"/>
  <c r="DA102" i="35"/>
  <c r="DC102" i="35" s="1"/>
  <c r="DD102" i="35" s="1"/>
  <c r="AV102" i="35"/>
  <c r="DL104" i="35"/>
  <c r="DA104" i="35"/>
  <c r="DC104" i="35" s="1"/>
  <c r="DD104" i="35" s="1"/>
  <c r="AV104" i="35"/>
  <c r="DL98" i="35"/>
  <c r="DS98" i="35"/>
  <c r="F99" i="35"/>
  <c r="K99" i="35"/>
  <c r="AB99" i="35"/>
  <c r="AG99" i="35"/>
  <c r="BL99" i="35"/>
  <c r="BQ99" i="35"/>
  <c r="CH99" i="35"/>
  <c r="CI99" i="35" s="1"/>
  <c r="R100" i="35"/>
  <c r="T100" i="35"/>
  <c r="U100" i="35" s="1"/>
  <c r="AW100" i="35"/>
  <c r="AX100" i="35" s="1"/>
  <c r="AY100" i="35"/>
  <c r="CB100" i="35"/>
  <c r="CC100" i="35" s="1"/>
  <c r="CS100" i="35"/>
  <c r="S101" i="35"/>
  <c r="AW101" i="35"/>
  <c r="AX101" i="35" s="1"/>
  <c r="BA101" i="35"/>
  <c r="BC101" i="35" s="1"/>
  <c r="CK101" i="35"/>
  <c r="CL101" i="35" s="1"/>
  <c r="DL101" i="35"/>
  <c r="DS101" i="35"/>
  <c r="F102" i="35"/>
  <c r="K102" i="35"/>
  <c r="AB102" i="35"/>
  <c r="AG102" i="35"/>
  <c r="BL102" i="35"/>
  <c r="BQ102" i="35"/>
  <c r="CH102" i="35"/>
  <c r="CI102" i="35" s="1"/>
  <c r="T103" i="35"/>
  <c r="U103" i="35" s="1"/>
  <c r="AV103" i="35"/>
  <c r="AZ103" i="35"/>
  <c r="BE103" i="35"/>
  <c r="BW103" i="35" s="1"/>
  <c r="CL103" i="35"/>
  <c r="CW103" i="35"/>
  <c r="CY103" i="35"/>
  <c r="DP103" i="35" s="1"/>
  <c r="DQ103" i="35" s="1"/>
  <c r="DA103" i="35"/>
  <c r="DC103" i="35" s="1"/>
  <c r="DD103" i="35" s="1"/>
  <c r="R104" i="35"/>
  <c r="T104" i="35" s="1"/>
  <c r="U104" i="35" s="1"/>
  <c r="AW104" i="35"/>
  <c r="AX104" i="35" s="1"/>
  <c r="AY104" i="35"/>
  <c r="CB104" i="35"/>
  <c r="CC104" i="35" s="1"/>
  <c r="CS104" i="35"/>
  <c r="DA106" i="35"/>
  <c r="DC106" i="35" s="1"/>
  <c r="AV106" i="35"/>
  <c r="DM98" i="35"/>
  <c r="R99" i="35"/>
  <c r="T99" i="35" s="1"/>
  <c r="U99" i="35" s="1"/>
  <c r="AW99" i="35"/>
  <c r="AX99" i="35" s="1"/>
  <c r="AY99" i="35"/>
  <c r="CB99" i="35"/>
  <c r="CC99" i="35" s="1"/>
  <c r="CS99" i="35"/>
  <c r="T101" i="35"/>
  <c r="U101" i="35" s="1"/>
  <c r="DM101" i="35"/>
  <c r="R102" i="35"/>
  <c r="T102" i="35" s="1"/>
  <c r="U102" i="35" s="1"/>
  <c r="AW102" i="35"/>
  <c r="AX102" i="35" s="1"/>
  <c r="AY102" i="35"/>
  <c r="CB102" i="35"/>
  <c r="CC102" i="35" s="1"/>
  <c r="CS102" i="35"/>
  <c r="AW103" i="35"/>
  <c r="AX103" i="35" s="1"/>
  <c r="DL103" i="35"/>
  <c r="CY105" i="35"/>
  <c r="DP105" i="35" s="1"/>
  <c r="DQ105" i="35" s="1"/>
  <c r="CK105" i="35"/>
  <c r="BA105" i="35"/>
  <c r="BC105" i="35" s="1"/>
  <c r="BD105" i="35" s="1"/>
  <c r="T105" i="35"/>
  <c r="U105" i="35" s="1"/>
  <c r="Z106" i="35"/>
  <c r="CZ105" i="35"/>
  <c r="DD105" i="35" s="1"/>
  <c r="AY105" i="35"/>
  <c r="AW105" i="35"/>
  <c r="AX105" i="35" s="1"/>
  <c r="DN105" i="35"/>
  <c r="DL105" i="35"/>
  <c r="F106" i="35"/>
  <c r="K106" i="35"/>
  <c r="AG106" i="35"/>
  <c r="AN106" i="35"/>
  <c r="AR106" i="35"/>
  <c r="CA106" i="35"/>
  <c r="CE106" i="35"/>
  <c r="CS106" i="35"/>
  <c r="CV106" i="35"/>
  <c r="CX106" i="35"/>
  <c r="DH106" i="35"/>
  <c r="CP107" i="35"/>
  <c r="BA109" i="35"/>
  <c r="R106" i="35"/>
  <c r="CB106" i="35"/>
  <c r="CC106" i="35" s="1"/>
  <c r="CF106" i="35"/>
  <c r="CM106" i="35" s="1"/>
  <c r="CN106" i="35" s="1"/>
  <c r="BA108" i="35"/>
  <c r="DM109" i="35"/>
  <c r="CV118" i="35"/>
  <c r="BV119" i="35"/>
  <c r="CR119" i="35"/>
  <c r="BV123" i="35"/>
  <c r="BV128" i="35"/>
  <c r="CV119" i="35"/>
  <c r="S41" i="39" l="1"/>
  <c r="S42" i="39" s="1"/>
  <c r="X40" i="39"/>
  <c r="X17" i="39"/>
  <c r="L39" i="39"/>
  <c r="X39" i="39"/>
  <c r="F16" i="39"/>
  <c r="X18" i="39"/>
  <c r="AD18" i="39"/>
  <c r="F15" i="39"/>
  <c r="E16" i="39" s="1"/>
  <c r="N18" i="39"/>
  <c r="R18" i="39" s="1"/>
  <c r="N41" i="39"/>
  <c r="R17" i="39"/>
  <c r="N40" i="39"/>
  <c r="R40" i="39" s="1"/>
  <c r="F40" i="39" s="1"/>
  <c r="R39" i="39"/>
  <c r="Y42" i="39"/>
  <c r="AD42" i="39" s="1"/>
  <c r="AD41" i="39"/>
  <c r="T42" i="39"/>
  <c r="X42" i="39" s="1"/>
  <c r="X41" i="39"/>
  <c r="G42" i="39"/>
  <c r="L42" i="39" s="1"/>
  <c r="L41" i="39"/>
  <c r="BD31" i="35"/>
  <c r="BE31" i="35"/>
  <c r="BW31" i="35" s="1"/>
  <c r="N113" i="35"/>
  <c r="N112" i="35"/>
  <c r="N111" i="35"/>
  <c r="AG112" i="35"/>
  <c r="AG113" i="35"/>
  <c r="AG111" i="35"/>
  <c r="K112" i="35"/>
  <c r="K111" i="35"/>
  <c r="K113" i="35"/>
  <c r="Q112" i="35"/>
  <c r="Q111" i="35"/>
  <c r="Q113" i="35"/>
  <c r="CI110" i="35"/>
  <c r="CC110" i="35"/>
  <c r="CF116" i="35" s="1"/>
  <c r="AP112" i="35"/>
  <c r="AP111" i="35"/>
  <c r="AP113" i="35"/>
  <c r="CS127" i="35"/>
  <c r="CS128" i="35"/>
  <c r="CS129" i="35" s="1"/>
  <c r="AL112" i="35"/>
  <c r="AL111" i="35"/>
  <c r="AL113" i="35"/>
  <c r="CR128" i="35"/>
  <c r="CR129" i="35" s="1"/>
  <c r="CR127" i="35"/>
  <c r="CE112" i="35"/>
  <c r="CE111" i="35"/>
  <c r="CE113" i="35"/>
  <c r="BY112" i="35"/>
  <c r="BY111" i="35"/>
  <c r="BY113" i="35"/>
  <c r="AN112" i="35"/>
  <c r="AN113" i="35" s="1"/>
  <c r="AN111" i="35"/>
  <c r="BV141" i="35"/>
  <c r="BV142" i="35" s="1"/>
  <c r="BV140" i="35"/>
  <c r="BM116" i="35"/>
  <c r="BL112" i="35"/>
  <c r="BL113" i="35" s="1"/>
  <c r="BL111" i="35"/>
  <c r="BQ112" i="35"/>
  <c r="BQ111" i="35"/>
  <c r="BQ113" i="35"/>
  <c r="AR113" i="35"/>
  <c r="AR112" i="35"/>
  <c r="AR111" i="35"/>
  <c r="AD112" i="35"/>
  <c r="AD111" i="35"/>
  <c r="AD113" i="35"/>
  <c r="CW107" i="35"/>
  <c r="CW105" i="35"/>
  <c r="CL105" i="35"/>
  <c r="CP105" i="35"/>
  <c r="BE105" i="35"/>
  <c r="BW105" i="35" s="1"/>
  <c r="AZ105" i="35"/>
  <c r="CY106" i="35"/>
  <c r="DP106" i="35" s="1"/>
  <c r="DQ106" i="35" s="1"/>
  <c r="CK106" i="35"/>
  <c r="BA106" i="35"/>
  <c r="BC106" i="35" s="1"/>
  <c r="BD106" i="35" s="1"/>
  <c r="S106" i="35"/>
  <c r="DN106" i="35"/>
  <c r="CG106" i="35"/>
  <c r="AI106" i="35"/>
  <c r="CP102" i="35"/>
  <c r="CW102" i="35"/>
  <c r="AZ102" i="35"/>
  <c r="CP99" i="35"/>
  <c r="CW99" i="35"/>
  <c r="AZ99" i="35"/>
  <c r="CW104" i="35"/>
  <c r="AZ104" i="35"/>
  <c r="CP104" i="35"/>
  <c r="DS103" i="35"/>
  <c r="DR103" i="35"/>
  <c r="DM103" i="35"/>
  <c r="BE101" i="35"/>
  <c r="BW101" i="35" s="1"/>
  <c r="BD101" i="35"/>
  <c r="CY100" i="35"/>
  <c r="S100" i="35"/>
  <c r="CK100" i="35"/>
  <c r="BA100" i="35"/>
  <c r="BC100" i="35" s="1"/>
  <c r="BD100" i="35" s="1"/>
  <c r="AI99" i="35"/>
  <c r="CP92" i="35"/>
  <c r="CW92" i="35"/>
  <c r="AZ92" i="35"/>
  <c r="AI97" i="35"/>
  <c r="CY96" i="35"/>
  <c r="BA96" i="35"/>
  <c r="BC96" i="35" s="1"/>
  <c r="S96" i="35"/>
  <c r="CK96" i="35"/>
  <c r="CL96" i="35" s="1"/>
  <c r="AI95" i="35"/>
  <c r="AI92" i="35"/>
  <c r="CW90" i="35"/>
  <c r="AZ90" i="35"/>
  <c r="CP90" i="35"/>
  <c r="DP89" i="35"/>
  <c r="DQ89" i="35" s="1"/>
  <c r="DN88" i="35"/>
  <c r="DL88" i="35"/>
  <c r="BA84" i="35"/>
  <c r="BC84" i="35" s="1"/>
  <c r="BD84" i="35" s="1"/>
  <c r="CY84" i="35"/>
  <c r="CK84" i="35"/>
  <c r="S84" i="35"/>
  <c r="CY82" i="35"/>
  <c r="DP82" i="35" s="1"/>
  <c r="DQ82" i="35" s="1"/>
  <c r="CK82" i="35"/>
  <c r="CL82" i="35" s="1"/>
  <c r="BA82" i="35"/>
  <c r="BC82" i="35" s="1"/>
  <c r="S82" i="35"/>
  <c r="CY81" i="35"/>
  <c r="DP81" i="35" s="1"/>
  <c r="DQ81" i="35" s="1"/>
  <c r="CK81" i="35"/>
  <c r="CL81" i="35" s="1"/>
  <c r="BA81" i="35"/>
  <c r="BC81" i="35" s="1"/>
  <c r="S81" i="35"/>
  <c r="CY80" i="35"/>
  <c r="DP80" i="35" s="1"/>
  <c r="DQ80" i="35" s="1"/>
  <c r="CK80" i="35"/>
  <c r="CL80" i="35" s="1"/>
  <c r="BA80" i="35"/>
  <c r="BC80" i="35" s="1"/>
  <c r="S80" i="35"/>
  <c r="DR93" i="35"/>
  <c r="DD88" i="35"/>
  <c r="CW87" i="35"/>
  <c r="AZ87" i="35"/>
  <c r="CP87" i="35"/>
  <c r="CG85" i="35"/>
  <c r="S85" i="35"/>
  <c r="CY85" i="35"/>
  <c r="CK85" i="35"/>
  <c r="CL85" i="35" s="1"/>
  <c r="BA85" i="35"/>
  <c r="BC85" i="35" s="1"/>
  <c r="BE83" i="35"/>
  <c r="BW83" i="35" s="1"/>
  <c r="BD83" i="35"/>
  <c r="DN82" i="35"/>
  <c r="DL82" i="35"/>
  <c r="AI82" i="35"/>
  <c r="DN81" i="35"/>
  <c r="DL81" i="35"/>
  <c r="AI81" i="35"/>
  <c r="DN80" i="35"/>
  <c r="DL80" i="35"/>
  <c r="AI80" i="35"/>
  <c r="DN79" i="35"/>
  <c r="DL79" i="35"/>
  <c r="CW79" i="35"/>
  <c r="CP79" i="35"/>
  <c r="BE79" i="35"/>
  <c r="BW79" i="35" s="1"/>
  <c r="AZ79" i="35"/>
  <c r="CL79" i="35"/>
  <c r="DP86" i="35"/>
  <c r="DQ86" i="35" s="1"/>
  <c r="AI79" i="35"/>
  <c r="DC77" i="35"/>
  <c r="DD77" i="35" s="1"/>
  <c r="DP77" i="35"/>
  <c r="DQ77" i="35" s="1"/>
  <c r="CY75" i="35"/>
  <c r="CK75" i="35"/>
  <c r="BA75" i="35"/>
  <c r="BC75" i="35" s="1"/>
  <c r="BD75" i="35" s="1"/>
  <c r="S75" i="35"/>
  <c r="CY74" i="35"/>
  <c r="DP74" i="35" s="1"/>
  <c r="DQ74" i="35" s="1"/>
  <c r="CK74" i="35"/>
  <c r="BA74" i="35"/>
  <c r="BC74" i="35" s="1"/>
  <c r="BD74" i="35" s="1"/>
  <c r="S74" i="35"/>
  <c r="CY73" i="35"/>
  <c r="DP73" i="35" s="1"/>
  <c r="DQ73" i="35" s="1"/>
  <c r="CK73" i="35"/>
  <c r="CL73" i="35" s="1"/>
  <c r="BA73" i="35"/>
  <c r="BC73" i="35" s="1"/>
  <c r="S73" i="35"/>
  <c r="CK71" i="35"/>
  <c r="BA71" i="35"/>
  <c r="BC71" i="35" s="1"/>
  <c r="BD71" i="35" s="1"/>
  <c r="CY71" i="35"/>
  <c r="S71" i="35"/>
  <c r="CK67" i="35"/>
  <c r="BA67" i="35"/>
  <c r="BC67" i="35" s="1"/>
  <c r="BD67" i="35" s="1"/>
  <c r="CY67" i="35"/>
  <c r="S67" i="35"/>
  <c r="CP64" i="35"/>
  <c r="CW64" i="35"/>
  <c r="AZ64" i="35"/>
  <c r="DM85" i="35"/>
  <c r="DR82" i="35"/>
  <c r="DM82" i="35"/>
  <c r="DS82" i="35"/>
  <c r="DR81" i="35"/>
  <c r="DM81" i="35"/>
  <c r="DS81" i="35"/>
  <c r="DR80" i="35"/>
  <c r="DM80" i="35"/>
  <c r="DS80" i="35"/>
  <c r="DN74" i="35"/>
  <c r="CW72" i="35"/>
  <c r="CL72" i="35"/>
  <c r="BE72" i="35"/>
  <c r="BW72" i="35" s="1"/>
  <c r="AZ72" i="35"/>
  <c r="CP72" i="35"/>
  <c r="AI71" i="35"/>
  <c r="CY69" i="35"/>
  <c r="S69" i="35"/>
  <c r="CK69" i="35"/>
  <c r="BA69" i="35"/>
  <c r="BC69" i="35" s="1"/>
  <c r="BD69" i="35" s="1"/>
  <c r="AI67" i="35"/>
  <c r="CW66" i="35"/>
  <c r="AZ66" i="35"/>
  <c r="CP66" i="35"/>
  <c r="AI64" i="35"/>
  <c r="BE63" i="35"/>
  <c r="BW63" i="35" s="1"/>
  <c r="DR73" i="35"/>
  <c r="DS73" i="35"/>
  <c r="CK60" i="35"/>
  <c r="BA60" i="35"/>
  <c r="BC60" i="35" s="1"/>
  <c r="BD60" i="35" s="1"/>
  <c r="CY60" i="35"/>
  <c r="S60" i="35"/>
  <c r="CY55" i="35"/>
  <c r="DP55" i="35" s="1"/>
  <c r="DQ55" i="35" s="1"/>
  <c r="CK55" i="35"/>
  <c r="BA55" i="35"/>
  <c r="BC55" i="35" s="1"/>
  <c r="BD55" i="35" s="1"/>
  <c r="S55" i="35"/>
  <c r="CY52" i="35"/>
  <c r="DP52" i="35" s="1"/>
  <c r="DQ52" i="35" s="1"/>
  <c r="BA52" i="35"/>
  <c r="BC52" i="35" s="1"/>
  <c r="CK52" i="35"/>
  <c r="CL52" i="35" s="1"/>
  <c r="S52" i="35"/>
  <c r="CP51" i="35"/>
  <c r="CW51" i="35"/>
  <c r="AZ51" i="35"/>
  <c r="BD50" i="35"/>
  <c r="BE50" i="35"/>
  <c r="BW50" i="35" s="1"/>
  <c r="BD47" i="35"/>
  <c r="BE47" i="35"/>
  <c r="BW47" i="35" s="1"/>
  <c r="CP46" i="35"/>
  <c r="CW46" i="35"/>
  <c r="AZ46" i="35"/>
  <c r="CP44" i="35"/>
  <c r="CW44" i="35"/>
  <c r="AZ44" i="35"/>
  <c r="CK43" i="35"/>
  <c r="CL43" i="35" s="1"/>
  <c r="CY43" i="35"/>
  <c r="BA43" i="35"/>
  <c r="BC43" i="35" s="1"/>
  <c r="S43" i="35"/>
  <c r="BD40" i="35"/>
  <c r="BE40" i="35"/>
  <c r="BW40" i="35" s="1"/>
  <c r="CY35" i="35"/>
  <c r="CK35" i="35"/>
  <c r="CL35" i="35" s="1"/>
  <c r="BA35" i="35"/>
  <c r="BC35" i="35" s="1"/>
  <c r="S35" i="35"/>
  <c r="DA34" i="35"/>
  <c r="DC34" i="35" s="1"/>
  <c r="AV34" i="35"/>
  <c r="DP62" i="35"/>
  <c r="DQ62" i="35" s="1"/>
  <c r="AB59" i="35"/>
  <c r="AB110" i="35" s="1"/>
  <c r="CZ59" i="35"/>
  <c r="AY59" i="35"/>
  <c r="AW59" i="35"/>
  <c r="AX59" i="35" s="1"/>
  <c r="CY59" i="35"/>
  <c r="S59" i="35"/>
  <c r="CK59" i="35"/>
  <c r="BA59" i="35"/>
  <c r="BC59" i="35" s="1"/>
  <c r="BD59" i="35" s="1"/>
  <c r="BE56" i="35"/>
  <c r="BW56" i="35" s="1"/>
  <c r="BD56" i="35"/>
  <c r="CW55" i="35"/>
  <c r="CL55" i="35"/>
  <c r="BE55" i="35"/>
  <c r="BW55" i="35" s="1"/>
  <c r="AZ55" i="35"/>
  <c r="CP55" i="35"/>
  <c r="AI55" i="35"/>
  <c r="DL54" i="35"/>
  <c r="DM54" i="35" s="1"/>
  <c r="CK51" i="35"/>
  <c r="CL51" i="35" s="1"/>
  <c r="BA51" i="35"/>
  <c r="BC51" i="35" s="1"/>
  <c r="BD51" i="35" s="1"/>
  <c r="S51" i="35"/>
  <c r="CY51" i="35"/>
  <c r="DM49" i="35"/>
  <c r="DN48" i="35"/>
  <c r="DL48" i="35"/>
  <c r="DM48" i="35" s="1"/>
  <c r="CP48" i="35"/>
  <c r="CK45" i="35"/>
  <c r="BA45" i="35"/>
  <c r="BC45" i="35" s="1"/>
  <c r="BD45" i="35" s="1"/>
  <c r="S45" i="35"/>
  <c r="CY45" i="35"/>
  <c r="CK37" i="35"/>
  <c r="BA37" i="35"/>
  <c r="BC37" i="35" s="1"/>
  <c r="BD37" i="35" s="1"/>
  <c r="S37" i="35"/>
  <c r="CY37" i="35"/>
  <c r="T37" i="35"/>
  <c r="U37" i="35" s="1"/>
  <c r="CP35" i="35"/>
  <c r="DL34" i="35"/>
  <c r="DM34" i="35" s="1"/>
  <c r="CP60" i="35"/>
  <c r="CW60" i="35"/>
  <c r="CL60" i="35"/>
  <c r="BE60" i="35"/>
  <c r="BW60" i="35" s="1"/>
  <c r="AZ60" i="35"/>
  <c r="DN56" i="35"/>
  <c r="DR56" i="35"/>
  <c r="T52" i="35"/>
  <c r="U52" i="35" s="1"/>
  <c r="DN47" i="35"/>
  <c r="DP39" i="35"/>
  <c r="DQ39" i="35" s="1"/>
  <c r="CP34" i="35"/>
  <c r="DN32" i="35"/>
  <c r="DL32" i="35"/>
  <c r="CY25" i="35"/>
  <c r="DP25" i="35" s="1"/>
  <c r="CK25" i="35"/>
  <c r="CL25" i="35" s="1"/>
  <c r="BA25" i="35"/>
  <c r="BC25" i="35" s="1"/>
  <c r="S25" i="35"/>
  <c r="CY24" i="35"/>
  <c r="DP24" i="35" s="1"/>
  <c r="CK24" i="35"/>
  <c r="CL24" i="35" s="1"/>
  <c r="BA24" i="35"/>
  <c r="BC24" i="35" s="1"/>
  <c r="S24" i="35"/>
  <c r="CY23" i="35"/>
  <c r="DP23" i="35" s="1"/>
  <c r="CK23" i="35"/>
  <c r="CL23" i="35" s="1"/>
  <c r="BA23" i="35"/>
  <c r="BC23" i="35" s="1"/>
  <c r="S23" i="35"/>
  <c r="CP18" i="35"/>
  <c r="CW18" i="35"/>
  <c r="CL18" i="35"/>
  <c r="BE18" i="35"/>
  <c r="BW18" i="35" s="1"/>
  <c r="AZ18" i="35"/>
  <c r="DN50" i="35"/>
  <c r="CK48" i="35"/>
  <c r="CL48" i="35" s="1"/>
  <c r="CP42" i="35"/>
  <c r="DM42" i="35"/>
  <c r="CP32" i="35"/>
  <c r="CW32" i="35"/>
  <c r="CL32" i="35"/>
  <c r="AZ32" i="35"/>
  <c r="CP30" i="35"/>
  <c r="AZ30" i="35"/>
  <c r="CW30" i="35"/>
  <c r="AV30" i="35"/>
  <c r="DA30" i="35"/>
  <c r="DC30" i="35" s="1"/>
  <c r="DD30" i="35" s="1"/>
  <c r="CW22" i="35"/>
  <c r="CL22" i="35"/>
  <c r="BE22" i="35"/>
  <c r="BW22" i="35" s="1"/>
  <c r="AZ22" i="35"/>
  <c r="CP22" i="35"/>
  <c r="DM21" i="35"/>
  <c r="CK20" i="35"/>
  <c r="CL20" i="35" s="1"/>
  <c r="BA20" i="35"/>
  <c r="BC20" i="35" s="1"/>
  <c r="S20" i="35"/>
  <c r="CY20" i="35"/>
  <c r="DM19" i="35"/>
  <c r="DN13" i="35"/>
  <c r="DL13" i="35"/>
  <c r="CW12" i="35"/>
  <c r="CL12" i="35"/>
  <c r="BE12" i="35"/>
  <c r="BW12" i="35" s="1"/>
  <c r="AZ12" i="35"/>
  <c r="CP12" i="35"/>
  <c r="DM31" i="35"/>
  <c r="DN30" i="35"/>
  <c r="DN28" i="35"/>
  <c r="DP27" i="35"/>
  <c r="DQ27" i="35" s="1"/>
  <c r="T24" i="35"/>
  <c r="U24" i="35" s="1"/>
  <c r="CP13" i="35"/>
  <c r="DR13" i="35"/>
  <c r="DM13" i="35"/>
  <c r="DS13" i="35"/>
  <c r="DA10" i="35"/>
  <c r="DC10" i="35" s="1"/>
  <c r="DD10" i="35" s="1"/>
  <c r="AV10" i="35"/>
  <c r="CW9" i="35"/>
  <c r="CP9" i="35"/>
  <c r="AZ9" i="35"/>
  <c r="BA9" i="35"/>
  <c r="BC9" i="35" s="1"/>
  <c r="BD9" i="35" s="1"/>
  <c r="S9" i="35"/>
  <c r="CY9" i="35"/>
  <c r="CK9" i="35"/>
  <c r="CL9" i="35" s="1"/>
  <c r="DL8" i="35"/>
  <c r="DR28" i="35"/>
  <c r="T25" i="35"/>
  <c r="U25" i="35" s="1"/>
  <c r="DP11" i="35"/>
  <c r="DQ11" i="35" s="1"/>
  <c r="CW10" i="35"/>
  <c r="CP10" i="35"/>
  <c r="AZ10" i="35"/>
  <c r="DA9" i="35"/>
  <c r="DC9" i="35" s="1"/>
  <c r="AV9" i="35"/>
  <c r="DN9" i="35"/>
  <c r="DL9" i="35"/>
  <c r="AT112" i="35"/>
  <c r="AT111" i="35"/>
  <c r="AT113" i="35"/>
  <c r="CZ106" i="35"/>
  <c r="DD106" i="35" s="1"/>
  <c r="AY106" i="35"/>
  <c r="AW106" i="35"/>
  <c r="AX106" i="35" s="1"/>
  <c r="AB106" i="35"/>
  <c r="CK102" i="35"/>
  <c r="CL102" i="35" s="1"/>
  <c r="BA102" i="35"/>
  <c r="BC102" i="35" s="1"/>
  <c r="BD102" i="35" s="1"/>
  <c r="CY102" i="35"/>
  <c r="S102" i="35"/>
  <c r="CK99" i="35"/>
  <c r="CL99" i="35" s="1"/>
  <c r="BA99" i="35"/>
  <c r="BC99" i="35" s="1"/>
  <c r="BD99" i="35" s="1"/>
  <c r="CY99" i="35"/>
  <c r="S99" i="35"/>
  <c r="T106" i="35"/>
  <c r="U106" i="35" s="1"/>
  <c r="CY104" i="35"/>
  <c r="S104" i="35"/>
  <c r="CK104" i="35"/>
  <c r="CL104" i="35" s="1"/>
  <c r="BA104" i="35"/>
  <c r="BC104" i="35" s="1"/>
  <c r="BD104" i="35" s="1"/>
  <c r="AI102" i="35"/>
  <c r="CW100" i="35"/>
  <c r="CL100" i="35"/>
  <c r="BE100" i="35"/>
  <c r="BW100" i="35" s="1"/>
  <c r="AZ100" i="35"/>
  <c r="CP100" i="35"/>
  <c r="DN103" i="35"/>
  <c r="CK97" i="35"/>
  <c r="CY97" i="35"/>
  <c r="BA97" i="35"/>
  <c r="BC97" i="35" s="1"/>
  <c r="BD97" i="35" s="1"/>
  <c r="S97" i="35"/>
  <c r="CK95" i="35"/>
  <c r="CL95" i="35" s="1"/>
  <c r="CY95" i="35"/>
  <c r="BA95" i="35"/>
  <c r="BC95" i="35" s="1"/>
  <c r="BD95" i="35" s="1"/>
  <c r="S95" i="35"/>
  <c r="CK92" i="35"/>
  <c r="CL92" i="35" s="1"/>
  <c r="BA92" i="35"/>
  <c r="BC92" i="35" s="1"/>
  <c r="BD92" i="35" s="1"/>
  <c r="CY92" i="35"/>
  <c r="S92" i="35"/>
  <c r="BD98" i="35"/>
  <c r="BE98" i="35"/>
  <c r="BW98" i="35" s="1"/>
  <c r="CP97" i="35"/>
  <c r="AZ97" i="35"/>
  <c r="CW97" i="35"/>
  <c r="CL97" i="35"/>
  <c r="CP95" i="35"/>
  <c r="BE95" i="35"/>
  <c r="BW95" i="35" s="1"/>
  <c r="AZ95" i="35"/>
  <c r="CW95" i="35"/>
  <c r="BE94" i="35"/>
  <c r="BW94" i="35" s="1"/>
  <c r="BD94" i="35"/>
  <c r="BE93" i="35"/>
  <c r="BW93" i="35" s="1"/>
  <c r="BE91" i="35"/>
  <c r="BW91" i="35" s="1"/>
  <c r="BD91" i="35"/>
  <c r="CY90" i="35"/>
  <c r="S90" i="35"/>
  <c r="CK90" i="35"/>
  <c r="CL90" i="35" s="1"/>
  <c r="BA90" i="35"/>
  <c r="BC90" i="35" s="1"/>
  <c r="BD90" i="35" s="1"/>
  <c r="DS89" i="35"/>
  <c r="DR89" i="35"/>
  <c r="DM89" i="35"/>
  <c r="BE89" i="35"/>
  <c r="BW89" i="35" s="1"/>
  <c r="CW88" i="35"/>
  <c r="BE88" i="35"/>
  <c r="BW88" i="35" s="1"/>
  <c r="AZ88" i="35"/>
  <c r="CP88" i="35"/>
  <c r="DP88" i="35"/>
  <c r="DQ88" i="35" s="1"/>
  <c r="CL84" i="35"/>
  <c r="CW84" i="35"/>
  <c r="CP84" i="35"/>
  <c r="BE84" i="35"/>
  <c r="BW84" i="35" s="1"/>
  <c r="AZ84" i="35"/>
  <c r="CG87" i="35"/>
  <c r="CY87" i="35"/>
  <c r="S87" i="35"/>
  <c r="CK87" i="35"/>
  <c r="CL87" i="35" s="1"/>
  <c r="BA87" i="35"/>
  <c r="BC87" i="35" s="1"/>
  <c r="BD87" i="35" s="1"/>
  <c r="DS86" i="35"/>
  <c r="DR86" i="35"/>
  <c r="DM86" i="35"/>
  <c r="BE86" i="35"/>
  <c r="BW86" i="35" s="1"/>
  <c r="AI84" i="35"/>
  <c r="CK88" i="35"/>
  <c r="CL88" i="35" s="1"/>
  <c r="DS77" i="35"/>
  <c r="DR77" i="35"/>
  <c r="DM77" i="35"/>
  <c r="T75" i="35"/>
  <c r="U75" i="35" s="1"/>
  <c r="CZ74" i="35"/>
  <c r="DD74" i="35" s="1"/>
  <c r="AY74" i="35"/>
  <c r="AW74" i="35"/>
  <c r="AX74" i="35" s="1"/>
  <c r="AB74" i="35"/>
  <c r="CP71" i="35"/>
  <c r="CW71" i="35"/>
  <c r="CL71" i="35"/>
  <c r="BE71" i="35"/>
  <c r="BW71" i="35" s="1"/>
  <c r="AZ71" i="35"/>
  <c r="T71" i="35"/>
  <c r="U71" i="35" s="1"/>
  <c r="CP67" i="35"/>
  <c r="CW67" i="35"/>
  <c r="CL67" i="35"/>
  <c r="BE67" i="35"/>
  <c r="BW67" i="35" s="1"/>
  <c r="AZ67" i="35"/>
  <c r="CK64" i="35"/>
  <c r="CL64" i="35" s="1"/>
  <c r="BA64" i="35"/>
  <c r="BC64" i="35" s="1"/>
  <c r="BD64" i="35" s="1"/>
  <c r="CY64" i="35"/>
  <c r="S64" i="35"/>
  <c r="T82" i="35"/>
  <c r="U82" i="35" s="1"/>
  <c r="T81" i="35"/>
  <c r="U81" i="35" s="1"/>
  <c r="T80" i="35"/>
  <c r="U80" i="35" s="1"/>
  <c r="DA76" i="35"/>
  <c r="DC76" i="35" s="1"/>
  <c r="AV76" i="35"/>
  <c r="AB76" i="35"/>
  <c r="CZ76" i="35"/>
  <c r="AY76" i="35"/>
  <c r="AW76" i="35"/>
  <c r="AX76" i="35" s="1"/>
  <c r="CY76" i="35"/>
  <c r="CK76" i="35"/>
  <c r="S76" i="35"/>
  <c r="BA76" i="35"/>
  <c r="BC76" i="35" s="1"/>
  <c r="BD76" i="35" s="1"/>
  <c r="AV75" i="35"/>
  <c r="DA75" i="35"/>
  <c r="DC75" i="35" s="1"/>
  <c r="DD75" i="35" s="1"/>
  <c r="DN73" i="35"/>
  <c r="DL73" i="35"/>
  <c r="DM73" i="35" s="1"/>
  <c r="BE70" i="35"/>
  <c r="BW70" i="35" s="1"/>
  <c r="BD70" i="35"/>
  <c r="CW69" i="35"/>
  <c r="CL69" i="35"/>
  <c r="BE69" i="35"/>
  <c r="BW69" i="35" s="1"/>
  <c r="AZ69" i="35"/>
  <c r="CP69" i="35"/>
  <c r="T69" i="35"/>
  <c r="U69" i="35" s="1"/>
  <c r="DS68" i="35"/>
  <c r="DR68" i="35"/>
  <c r="DM68" i="35"/>
  <c r="BE68" i="35"/>
  <c r="BW68" i="35" s="1"/>
  <c r="CY66" i="35"/>
  <c r="S66" i="35"/>
  <c r="CK66" i="35"/>
  <c r="CL66" i="35" s="1"/>
  <c r="BA66" i="35"/>
  <c r="BC66" i="35" s="1"/>
  <c r="BD66" i="35" s="1"/>
  <c r="DM65" i="35"/>
  <c r="BE65" i="35"/>
  <c r="BW65" i="35" s="1"/>
  <c r="DS62" i="35"/>
  <c r="DR62" i="35"/>
  <c r="DM62" i="35"/>
  <c r="BE62" i="35"/>
  <c r="BW62" i="35" s="1"/>
  <c r="T73" i="35"/>
  <c r="U73" i="35" s="1"/>
  <c r="DN68" i="35"/>
  <c r="T60" i="35"/>
  <c r="U60" i="35" s="1"/>
  <c r="CY54" i="35"/>
  <c r="DP54" i="35" s="1"/>
  <c r="CK54" i="35"/>
  <c r="CL54" i="35" s="1"/>
  <c r="BA54" i="35"/>
  <c r="BC54" i="35" s="1"/>
  <c r="S54" i="35"/>
  <c r="CK49" i="35"/>
  <c r="CL49" i="35" s="1"/>
  <c r="CY49" i="35"/>
  <c r="BA49" i="35"/>
  <c r="BC49" i="35" s="1"/>
  <c r="S49" i="35"/>
  <c r="CP45" i="35"/>
  <c r="CW45" i="35"/>
  <c r="CL45" i="35"/>
  <c r="BE45" i="35"/>
  <c r="BW45" i="35" s="1"/>
  <c r="AZ45" i="35"/>
  <c r="T43" i="35"/>
  <c r="U43" i="35" s="1"/>
  <c r="CY42" i="35"/>
  <c r="BA42" i="35"/>
  <c r="BC42" i="35" s="1"/>
  <c r="CK42" i="35"/>
  <c r="CL42" i="35" s="1"/>
  <c r="S42" i="35"/>
  <c r="BD38" i="35"/>
  <c r="BE38" i="35"/>
  <c r="BW38" i="35" s="1"/>
  <c r="CP37" i="35"/>
  <c r="CW37" i="35"/>
  <c r="CL37" i="35"/>
  <c r="BE37" i="35"/>
  <c r="BW37" i="35" s="1"/>
  <c r="AZ37" i="35"/>
  <c r="AW34" i="35"/>
  <c r="AX34" i="35" s="1"/>
  <c r="T74" i="35"/>
  <c r="U74" i="35" s="1"/>
  <c r="CL75" i="35"/>
  <c r="BE75" i="35"/>
  <c r="BW75" i="35" s="1"/>
  <c r="AZ75" i="35"/>
  <c r="CW75" i="35"/>
  <c r="CP75" i="35"/>
  <c r="DP65" i="35"/>
  <c r="DQ65" i="35" s="1"/>
  <c r="DS65" i="35" s="1"/>
  <c r="CZ61" i="35"/>
  <c r="AB61" i="35"/>
  <c r="AY61" i="35"/>
  <c r="AW61" i="35"/>
  <c r="AX61" i="35" s="1"/>
  <c r="CY61" i="35"/>
  <c r="S61" i="35"/>
  <c r="CK61" i="35"/>
  <c r="BA61" i="35"/>
  <c r="BC61" i="35" s="1"/>
  <c r="BD61" i="35" s="1"/>
  <c r="T59" i="35"/>
  <c r="U59" i="35" s="1"/>
  <c r="CP58" i="35"/>
  <c r="BE58" i="35"/>
  <c r="BW58" i="35" s="1"/>
  <c r="AZ58" i="35"/>
  <c r="CW58" i="35"/>
  <c r="CL58" i="35"/>
  <c r="CW57" i="35"/>
  <c r="CL57" i="35"/>
  <c r="BE57" i="35"/>
  <c r="BW57" i="35" s="1"/>
  <c r="AZ57" i="35"/>
  <c r="CP57" i="35"/>
  <c r="DN55" i="35"/>
  <c r="DL55" i="35"/>
  <c r="DN52" i="35"/>
  <c r="DL52" i="35"/>
  <c r="T51" i="35"/>
  <c r="U51" i="35" s="1"/>
  <c r="CK46" i="35"/>
  <c r="CL46" i="35" s="1"/>
  <c r="BA46" i="35"/>
  <c r="BC46" i="35" s="1"/>
  <c r="BD46" i="35" s="1"/>
  <c r="S46" i="35"/>
  <c r="CY46" i="35"/>
  <c r="T45" i="35"/>
  <c r="U45" i="35" s="1"/>
  <c r="CK44" i="35"/>
  <c r="CL44" i="35" s="1"/>
  <c r="BA44" i="35"/>
  <c r="BC44" i="35" s="1"/>
  <c r="BD44" i="35" s="1"/>
  <c r="S44" i="35"/>
  <c r="CY44" i="35"/>
  <c r="DM43" i="35"/>
  <c r="DS39" i="35"/>
  <c r="DR39" i="35"/>
  <c r="DM39" i="35"/>
  <c r="DD34" i="35"/>
  <c r="CY34" i="35"/>
  <c r="DP34" i="35" s="1"/>
  <c r="DQ34" i="35" s="1"/>
  <c r="DS34" i="35" s="1"/>
  <c r="BA34" i="35"/>
  <c r="BC34" i="35" s="1"/>
  <c r="S34" i="35"/>
  <c r="CK34" i="35"/>
  <c r="CL34" i="35" s="1"/>
  <c r="DD60" i="35"/>
  <c r="T55" i="35"/>
  <c r="U55" i="35" s="1"/>
  <c r="DR52" i="35"/>
  <c r="DM52" i="35"/>
  <c r="DS52" i="35"/>
  <c r="DN39" i="35"/>
  <c r="DA32" i="35"/>
  <c r="DC32" i="35" s="1"/>
  <c r="AV32" i="35"/>
  <c r="CP29" i="35"/>
  <c r="CW29" i="35"/>
  <c r="CL29" i="35"/>
  <c r="BE29" i="35"/>
  <c r="BW29" i="35" s="1"/>
  <c r="AZ29" i="35"/>
  <c r="CY14" i="35"/>
  <c r="CK14" i="35"/>
  <c r="BA14" i="35"/>
  <c r="BC14" i="35" s="1"/>
  <c r="BD14" i="35" s="1"/>
  <c r="S14" i="35"/>
  <c r="DN58" i="35"/>
  <c r="T54" i="35"/>
  <c r="U54" i="35" s="1"/>
  <c r="CP49" i="35"/>
  <c r="DC42" i="35"/>
  <c r="DD42" i="35" s="1"/>
  <c r="T42" i="35"/>
  <c r="U42" i="35" s="1"/>
  <c r="DN38" i="35"/>
  <c r="T35" i="35"/>
  <c r="U35" i="35" s="1"/>
  <c r="BD33" i="35"/>
  <c r="BE33" i="35"/>
  <c r="BW33" i="35" s="1"/>
  <c r="DP32" i="35"/>
  <c r="DQ32" i="35" s="1"/>
  <c r="AW32" i="35"/>
  <c r="AX32" i="35" s="1"/>
  <c r="DD32" i="35"/>
  <c r="BA32" i="35"/>
  <c r="BC32" i="35" s="1"/>
  <c r="BD32" i="35" s="1"/>
  <c r="AV31" i="35"/>
  <c r="DA31" i="35"/>
  <c r="DC31" i="35" s="1"/>
  <c r="DD31" i="35" s="1"/>
  <c r="BA30" i="35"/>
  <c r="BC30" i="35" s="1"/>
  <c r="BD30" i="35" s="1"/>
  <c r="AW30" i="35"/>
  <c r="AX30" i="35" s="1"/>
  <c r="DS27" i="35"/>
  <c r="DR27" i="35"/>
  <c r="DM27" i="35"/>
  <c r="BE27" i="35"/>
  <c r="BW27" i="35" s="1"/>
  <c r="BE26" i="35"/>
  <c r="BW26" i="35" s="1"/>
  <c r="BD26" i="35"/>
  <c r="DN25" i="35"/>
  <c r="DL25" i="35"/>
  <c r="DM25" i="35" s="1"/>
  <c r="DN24" i="35"/>
  <c r="DL24" i="35"/>
  <c r="DM24" i="35" s="1"/>
  <c r="DN23" i="35"/>
  <c r="DL23" i="35"/>
  <c r="DM23" i="35" s="1"/>
  <c r="CK21" i="35"/>
  <c r="CL21" i="35" s="1"/>
  <c r="BA21" i="35"/>
  <c r="BC21" i="35" s="1"/>
  <c r="S21" i="35"/>
  <c r="CY21" i="35"/>
  <c r="DM20" i="35"/>
  <c r="CK19" i="35"/>
  <c r="CL19" i="35" s="1"/>
  <c r="BA19" i="35"/>
  <c r="BC19" i="35" s="1"/>
  <c r="S19" i="35"/>
  <c r="CY19" i="35"/>
  <c r="CG17" i="35"/>
  <c r="CY17" i="35"/>
  <c r="BA17" i="35"/>
  <c r="BC17" i="35" s="1"/>
  <c r="BD17" i="35" s="1"/>
  <c r="S17" i="35"/>
  <c r="CK17" i="35"/>
  <c r="CL17" i="35" s="1"/>
  <c r="CP16" i="35"/>
  <c r="AZ16" i="35"/>
  <c r="CW16" i="35"/>
  <c r="AV16" i="35"/>
  <c r="DA16" i="35"/>
  <c r="DC16" i="35" s="1"/>
  <c r="DD16" i="35" s="1"/>
  <c r="CW15" i="35"/>
  <c r="CL15" i="35"/>
  <c r="BE15" i="35"/>
  <c r="BW15" i="35" s="1"/>
  <c r="AZ15" i="35"/>
  <c r="CP15" i="35"/>
  <c r="CL14" i="35"/>
  <c r="BE14" i="35"/>
  <c r="BW14" i="35" s="1"/>
  <c r="AZ14" i="35"/>
  <c r="CW14" i="35"/>
  <c r="CP14" i="35"/>
  <c r="AI14" i="35"/>
  <c r="AI110" i="35" s="1"/>
  <c r="CK13" i="35"/>
  <c r="CL13" i="35" s="1"/>
  <c r="CG13" i="35"/>
  <c r="CG110" i="35" s="1"/>
  <c r="M110" i="35"/>
  <c r="DS11" i="35"/>
  <c r="DR11" i="35"/>
  <c r="DM11" i="35"/>
  <c r="CG11" i="35"/>
  <c r="CP31" i="35"/>
  <c r="CK31" i="35"/>
  <c r="CL31" i="35" s="1"/>
  <c r="CK30" i="35"/>
  <c r="CL30" i="35" s="1"/>
  <c r="DN26" i="35"/>
  <c r="DR26" i="35"/>
  <c r="T20" i="35"/>
  <c r="U20" i="35" s="1"/>
  <c r="DN18" i="35"/>
  <c r="BA16" i="35"/>
  <c r="BC16" i="35" s="1"/>
  <c r="BD16" i="35" s="1"/>
  <c r="CK16" i="35"/>
  <c r="CL16" i="35" s="1"/>
  <c r="CW17" i="35"/>
  <c r="CP17" i="35"/>
  <c r="AZ17" i="35"/>
  <c r="BE13" i="35"/>
  <c r="BW13" i="35" s="1"/>
  <c r="DD9" i="35"/>
  <c r="AV8" i="35"/>
  <c r="DA8" i="35"/>
  <c r="DC8" i="35" s="1"/>
  <c r="DD8" i="35" s="1"/>
  <c r="AX110" i="35"/>
  <c r="DN29" i="35"/>
  <c r="T23" i="35"/>
  <c r="U23" i="35" s="1"/>
  <c r="T21" i="35"/>
  <c r="U21" i="35" s="1"/>
  <c r="DL17" i="35"/>
  <c r="DN16" i="35"/>
  <c r="DL10" i="35"/>
  <c r="AW10" i="35"/>
  <c r="AX10" i="35" s="1"/>
  <c r="CY10" i="35"/>
  <c r="DP10" i="35" s="1"/>
  <c r="DQ10" i="35" s="1"/>
  <c r="BA10" i="35"/>
  <c r="BC10" i="35" s="1"/>
  <c r="BD10" i="35" s="1"/>
  <c r="S10" i="35"/>
  <c r="CK10" i="35"/>
  <c r="CL10" i="35" s="1"/>
  <c r="T9" i="35"/>
  <c r="U9" i="35" s="1"/>
  <c r="U110" i="35" s="1"/>
  <c r="CP8" i="35"/>
  <c r="BE8" i="35"/>
  <c r="BW8" i="35" s="1"/>
  <c r="AZ8" i="35"/>
  <c r="CW8" i="35"/>
  <c r="CK8" i="35"/>
  <c r="CL8" i="35" s="1"/>
  <c r="BA8" i="35"/>
  <c r="BC8" i="35" s="1"/>
  <c r="BD8" i="35" s="1"/>
  <c r="S8" i="35"/>
  <c r="S110" i="35" s="1"/>
  <c r="CY8" i="35"/>
  <c r="DN8" i="35" s="1"/>
  <c r="L113" i="35"/>
  <c r="L112" i="35"/>
  <c r="L111" i="35"/>
  <c r="CN110" i="35"/>
  <c r="CA110" i="35"/>
  <c r="BE7" i="35"/>
  <c r="BW7" i="35" s="1"/>
  <c r="AV110" i="35"/>
  <c r="F17" i="39" l="1"/>
  <c r="E18" i="39" s="1"/>
  <c r="F39" i="39"/>
  <c r="E40" i="39" s="1"/>
  <c r="F18" i="39"/>
  <c r="D25" i="40" s="1"/>
  <c r="N42" i="39"/>
  <c r="R42" i="39" s="1"/>
  <c r="F42" i="39" s="1"/>
  <c r="D21" i="40" s="1"/>
  <c r="R41" i="39"/>
  <c r="F41" i="39" s="1"/>
  <c r="E42" i="39" s="1"/>
  <c r="U112" i="35"/>
  <c r="U111" i="35"/>
  <c r="U113" i="35"/>
  <c r="AI112" i="35"/>
  <c r="AI113" i="35" s="1"/>
  <c r="S113" i="35"/>
  <c r="S112" i="35"/>
  <c r="S111" i="35"/>
  <c r="CG112" i="35"/>
  <c r="CG113" i="35" s="1"/>
  <c r="CG111" i="35"/>
  <c r="AB113" i="35"/>
  <c r="AB112" i="35"/>
  <c r="AB111" i="35"/>
  <c r="AV112" i="35"/>
  <c r="AV111" i="35"/>
  <c r="AV113" i="35"/>
  <c r="DM14" i="35"/>
  <c r="DR15" i="35"/>
  <c r="DM15" i="35"/>
  <c r="DS15" i="35"/>
  <c r="DM16" i="35"/>
  <c r="BE16" i="35"/>
  <c r="BW16" i="35" s="1"/>
  <c r="DP21" i="35"/>
  <c r="DN21" i="35"/>
  <c r="DP46" i="35"/>
  <c r="DQ46" i="35" s="1"/>
  <c r="DN46" i="35"/>
  <c r="DM75" i="35"/>
  <c r="DP42" i="35"/>
  <c r="DN42" i="35"/>
  <c r="BD49" i="35"/>
  <c r="BE49" i="35"/>
  <c r="BW49" i="35" s="1"/>
  <c r="BD54" i="35"/>
  <c r="BE54" i="35"/>
  <c r="BW54" i="35" s="1"/>
  <c r="DQ54" i="35"/>
  <c r="DS54" i="35" s="1"/>
  <c r="DR54" i="35"/>
  <c r="DR65" i="35"/>
  <c r="DD76" i="35"/>
  <c r="DL76" i="35"/>
  <c r="DP64" i="35"/>
  <c r="DQ64" i="35" s="1"/>
  <c r="DN64" i="35"/>
  <c r="DR67" i="35"/>
  <c r="DM67" i="35"/>
  <c r="DS71" i="35"/>
  <c r="DM71" i="35"/>
  <c r="CW74" i="35"/>
  <c r="CP74" i="35"/>
  <c r="BE74" i="35"/>
  <c r="BW74" i="35" s="1"/>
  <c r="AZ74" i="35"/>
  <c r="CL74" i="35"/>
  <c r="DM84" i="35"/>
  <c r="DM95" i="35"/>
  <c r="DP92" i="35"/>
  <c r="DQ92" i="35" s="1"/>
  <c r="DN92" i="35"/>
  <c r="DM100" i="35"/>
  <c r="DP99" i="35"/>
  <c r="DQ99" i="35" s="1"/>
  <c r="DN99" i="35"/>
  <c r="DP102" i="35"/>
  <c r="DQ102" i="35" s="1"/>
  <c r="DN102" i="35"/>
  <c r="DP9" i="35"/>
  <c r="DQ9" i="35" s="1"/>
  <c r="BE9" i="35"/>
  <c r="BW9" i="35" s="1"/>
  <c r="DP16" i="35"/>
  <c r="DQ16" i="35" s="1"/>
  <c r="DS16" i="35" s="1"/>
  <c r="DR12" i="35"/>
  <c r="DM12" i="35"/>
  <c r="DS12" i="35"/>
  <c r="DP20" i="35"/>
  <c r="DN20" i="35"/>
  <c r="BD20" i="35"/>
  <c r="BE20" i="35"/>
  <c r="BW20" i="35" s="1"/>
  <c r="DS18" i="35"/>
  <c r="DR18" i="35"/>
  <c r="DM18" i="35"/>
  <c r="DR34" i="35"/>
  <c r="DM60" i="35"/>
  <c r="DP37" i="35"/>
  <c r="DQ37" i="35" s="1"/>
  <c r="DN37" i="35"/>
  <c r="DP45" i="35"/>
  <c r="DQ45" i="35" s="1"/>
  <c r="DN45" i="35"/>
  <c r="DP51" i="35"/>
  <c r="DQ51" i="35" s="1"/>
  <c r="DN51" i="35"/>
  <c r="DD59" i="35"/>
  <c r="DL59" i="35"/>
  <c r="DP43" i="35"/>
  <c r="DN43" i="35"/>
  <c r="BE46" i="35"/>
  <c r="BW46" i="35" s="1"/>
  <c r="DS46" i="35"/>
  <c r="DR46" i="35"/>
  <c r="DM46" i="35"/>
  <c r="DP60" i="35"/>
  <c r="DQ60" i="35" s="1"/>
  <c r="DS60" i="35" s="1"/>
  <c r="DN60" i="35"/>
  <c r="BE66" i="35"/>
  <c r="BW66" i="35" s="1"/>
  <c r="DM66" i="35"/>
  <c r="DL74" i="35"/>
  <c r="DP67" i="35"/>
  <c r="DQ67" i="35" s="1"/>
  <c r="DS67" i="35" s="1"/>
  <c r="DN67" i="35"/>
  <c r="DP71" i="35"/>
  <c r="DQ71" i="35" s="1"/>
  <c r="DN71" i="35"/>
  <c r="BD73" i="35"/>
  <c r="BE73" i="35"/>
  <c r="BW73" i="35" s="1"/>
  <c r="DP75" i="35"/>
  <c r="DQ75" i="35" s="1"/>
  <c r="DS75" i="35" s="1"/>
  <c r="DN75" i="35"/>
  <c r="BE87" i="35"/>
  <c r="BW87" i="35" s="1"/>
  <c r="DM87" i="35"/>
  <c r="BD80" i="35"/>
  <c r="BE80" i="35"/>
  <c r="BW80" i="35" s="1"/>
  <c r="BD81" i="35"/>
  <c r="BE81" i="35"/>
  <c r="BW81" i="35" s="1"/>
  <c r="BD82" i="35"/>
  <c r="BE82" i="35"/>
  <c r="BW82" i="35" s="1"/>
  <c r="BE90" i="35"/>
  <c r="BW90" i="35" s="1"/>
  <c r="DM90" i="35"/>
  <c r="DP96" i="35"/>
  <c r="DN96" i="35"/>
  <c r="BE102" i="35"/>
  <c r="BW102" i="35" s="1"/>
  <c r="DS102" i="35"/>
  <c r="DR102" i="35"/>
  <c r="DM102" i="35"/>
  <c r="DL106" i="35"/>
  <c r="DR105" i="35"/>
  <c r="DM105" i="35"/>
  <c r="DS105" i="35"/>
  <c r="CA112" i="35"/>
  <c r="CA113" i="35" s="1"/>
  <c r="CA111" i="35"/>
  <c r="DS8" i="35"/>
  <c r="DM8" i="35"/>
  <c r="AX112" i="35"/>
  <c r="AX113" i="35" s="1"/>
  <c r="AX111" i="35"/>
  <c r="DM17" i="35"/>
  <c r="BD21" i="35"/>
  <c r="BE21" i="35"/>
  <c r="BW21" i="35" s="1"/>
  <c r="DP14" i="35"/>
  <c r="DQ14" i="35" s="1"/>
  <c r="DS14" i="35" s="1"/>
  <c r="DN14" i="35"/>
  <c r="DS29" i="35"/>
  <c r="DR29" i="35"/>
  <c r="DM29" i="35"/>
  <c r="BD34" i="35"/>
  <c r="BE34" i="35"/>
  <c r="BW34" i="35" s="1"/>
  <c r="DP8" i="35"/>
  <c r="DQ8" i="35" s="1"/>
  <c r="DN10" i="35"/>
  <c r="BE17" i="35"/>
  <c r="BW17" i="35" s="1"/>
  <c r="DP31" i="35"/>
  <c r="M112" i="35"/>
  <c r="M111" i="35"/>
  <c r="M113" i="35"/>
  <c r="DP17" i="35"/>
  <c r="DQ17" i="35" s="1"/>
  <c r="DS17" i="35" s="1"/>
  <c r="DN17" i="35"/>
  <c r="DP19" i="35"/>
  <c r="DN19" i="35"/>
  <c r="BD19" i="35"/>
  <c r="BD110" i="35" s="1"/>
  <c r="BE19" i="35"/>
  <c r="BW19" i="35" s="1"/>
  <c r="DP44" i="35"/>
  <c r="DQ44" i="35" s="1"/>
  <c r="DN44" i="35"/>
  <c r="DR57" i="35"/>
  <c r="DM57" i="35"/>
  <c r="DS57" i="35"/>
  <c r="DS58" i="35"/>
  <c r="DR58" i="35"/>
  <c r="DM58" i="35"/>
  <c r="DP61" i="35"/>
  <c r="DQ61" i="35" s="1"/>
  <c r="DN61" i="35"/>
  <c r="CW61" i="35"/>
  <c r="CL61" i="35"/>
  <c r="BE61" i="35"/>
  <c r="BW61" i="35" s="1"/>
  <c r="AZ61" i="35"/>
  <c r="CP61" i="35"/>
  <c r="DD61" i="35"/>
  <c r="DL61" i="35"/>
  <c r="DS37" i="35"/>
  <c r="DR37" i="35"/>
  <c r="DM37" i="35"/>
  <c r="BD42" i="35"/>
  <c r="BE42" i="35"/>
  <c r="BW42" i="35" s="1"/>
  <c r="DS45" i="35"/>
  <c r="DR45" i="35"/>
  <c r="DM45" i="35"/>
  <c r="DP49" i="35"/>
  <c r="DN49" i="35"/>
  <c r="DP66" i="35"/>
  <c r="DQ66" i="35" s="1"/>
  <c r="DS66" i="35" s="1"/>
  <c r="DN66" i="35"/>
  <c r="DM69" i="35"/>
  <c r="DP76" i="35"/>
  <c r="DQ76" i="35" s="1"/>
  <c r="DN76" i="35"/>
  <c r="CW76" i="35"/>
  <c r="CP76" i="35"/>
  <c r="BE76" i="35"/>
  <c r="BW76" i="35" s="1"/>
  <c r="AZ76" i="35"/>
  <c r="CL76" i="35"/>
  <c r="DP87" i="35"/>
  <c r="DQ87" i="35" s="1"/>
  <c r="DS87" i="35" s="1"/>
  <c r="DN87" i="35"/>
  <c r="DS88" i="35"/>
  <c r="DR88" i="35"/>
  <c r="DM88" i="35"/>
  <c r="DP90" i="35"/>
  <c r="DQ90" i="35" s="1"/>
  <c r="DS90" i="35" s="1"/>
  <c r="DN90" i="35"/>
  <c r="DM97" i="35"/>
  <c r="BE97" i="35"/>
  <c r="BW97" i="35" s="1"/>
  <c r="DP95" i="35"/>
  <c r="DQ95" i="35" s="1"/>
  <c r="DS95" i="35" s="1"/>
  <c r="DN95" i="35"/>
  <c r="DP97" i="35"/>
  <c r="DQ97" i="35" s="1"/>
  <c r="DS97" i="35" s="1"/>
  <c r="DN97" i="35"/>
  <c r="DP104" i="35"/>
  <c r="DQ104" i="35" s="1"/>
  <c r="DN104" i="35"/>
  <c r="CW106" i="35"/>
  <c r="CL106" i="35"/>
  <c r="BE106" i="35"/>
  <c r="BW106" i="35" s="1"/>
  <c r="AZ106" i="35"/>
  <c r="CW108" i="35"/>
  <c r="CP106" i="35"/>
  <c r="BE10" i="35"/>
  <c r="BW10" i="35" s="1"/>
  <c r="BW110" i="35" s="1"/>
  <c r="DR10" i="35"/>
  <c r="DM10" i="35"/>
  <c r="DS10" i="35"/>
  <c r="DS9" i="35"/>
  <c r="DR9" i="35"/>
  <c r="DM9" i="35"/>
  <c r="DR22" i="35"/>
  <c r="DM22" i="35"/>
  <c r="DS22" i="35"/>
  <c r="DM30" i="35"/>
  <c r="BE30" i="35"/>
  <c r="BW30" i="35" s="1"/>
  <c r="DP30" i="35"/>
  <c r="DQ30" i="35" s="1"/>
  <c r="DS30" i="35" s="1"/>
  <c r="BE32" i="35"/>
  <c r="BW32" i="35" s="1"/>
  <c r="DS32" i="35"/>
  <c r="DR32" i="35"/>
  <c r="DM32" i="35"/>
  <c r="BE23" i="35"/>
  <c r="BW23" i="35" s="1"/>
  <c r="BD23" i="35"/>
  <c r="DQ23" i="35"/>
  <c r="DS23" i="35" s="1"/>
  <c r="DR23" i="35"/>
  <c r="BE24" i="35"/>
  <c r="BW24" i="35" s="1"/>
  <c r="BD24" i="35"/>
  <c r="DQ24" i="35"/>
  <c r="DS24" i="35" s="1"/>
  <c r="DR24" i="35"/>
  <c r="BE25" i="35"/>
  <c r="BW25" i="35" s="1"/>
  <c r="BD25" i="35"/>
  <c r="DQ25" i="35"/>
  <c r="DS25" i="35" s="1"/>
  <c r="DR25" i="35"/>
  <c r="DN34" i="35"/>
  <c r="DN54" i="35"/>
  <c r="DR55" i="35"/>
  <c r="DM55" i="35"/>
  <c r="DS55" i="35"/>
  <c r="DP59" i="35"/>
  <c r="DQ59" i="35" s="1"/>
  <c r="DN59" i="35"/>
  <c r="CW59" i="35"/>
  <c r="CL59" i="35"/>
  <c r="BE59" i="35"/>
  <c r="BW59" i="35" s="1"/>
  <c r="AZ59" i="35"/>
  <c r="AZ110" i="35" s="1"/>
  <c r="CP59" i="35"/>
  <c r="BD35" i="35"/>
  <c r="BE35" i="35"/>
  <c r="BW35" i="35" s="1"/>
  <c r="DP35" i="35"/>
  <c r="DN35" i="35"/>
  <c r="BD43" i="35"/>
  <c r="BE43" i="35"/>
  <c r="BW43" i="35" s="1"/>
  <c r="BE44" i="35"/>
  <c r="BW44" i="35" s="1"/>
  <c r="DS44" i="35"/>
  <c r="DR44" i="35"/>
  <c r="DM44" i="35"/>
  <c r="BE51" i="35"/>
  <c r="BW51" i="35" s="1"/>
  <c r="DS51" i="35"/>
  <c r="DR51" i="35"/>
  <c r="DM51" i="35"/>
  <c r="BD52" i="35"/>
  <c r="BE52" i="35"/>
  <c r="BW52" i="35" s="1"/>
  <c r="DP69" i="35"/>
  <c r="DQ69" i="35" s="1"/>
  <c r="DS69" i="35" s="1"/>
  <c r="DN69" i="35"/>
  <c r="DR72" i="35"/>
  <c r="DM72" i="35"/>
  <c r="DS72" i="35"/>
  <c r="BE64" i="35"/>
  <c r="BW64" i="35" s="1"/>
  <c r="DS64" i="35"/>
  <c r="DR64" i="35"/>
  <c r="DM64" i="35"/>
  <c r="DR79" i="35"/>
  <c r="DM79" i="35"/>
  <c r="DS79" i="35"/>
  <c r="BD85" i="35"/>
  <c r="BE85" i="35"/>
  <c r="BW85" i="35" s="1"/>
  <c r="DP85" i="35"/>
  <c r="DN85" i="35"/>
  <c r="DP84" i="35"/>
  <c r="DQ84" i="35" s="1"/>
  <c r="DS84" i="35" s="1"/>
  <c r="DN84" i="35"/>
  <c r="BD96" i="35"/>
  <c r="BE96" i="35"/>
  <c r="BW96" i="35" s="1"/>
  <c r="BE92" i="35"/>
  <c r="BW92" i="35" s="1"/>
  <c r="DS92" i="35"/>
  <c r="DR92" i="35"/>
  <c r="DM92" i="35"/>
  <c r="DP100" i="35"/>
  <c r="DQ100" i="35" s="1"/>
  <c r="DS100" i="35" s="1"/>
  <c r="DN100" i="35"/>
  <c r="BE104" i="35"/>
  <c r="BW104" i="35" s="1"/>
  <c r="DR104" i="35"/>
  <c r="DM104" i="35"/>
  <c r="DS104" i="35"/>
  <c r="BE99" i="35"/>
  <c r="BW99" i="35" s="1"/>
  <c r="DS99" i="35"/>
  <c r="DR99" i="35"/>
  <c r="DM99" i="35"/>
  <c r="DS107" i="35"/>
  <c r="DM107" i="35"/>
  <c r="BW113" i="35" l="1"/>
  <c r="BW112" i="35"/>
  <c r="BW111" i="35"/>
  <c r="AZ112" i="35"/>
  <c r="AZ111" i="35"/>
  <c r="AZ113" i="35"/>
  <c r="DQ85" i="35"/>
  <c r="DS85" i="35" s="1"/>
  <c r="DR85" i="35"/>
  <c r="DQ35" i="35"/>
  <c r="DS35" i="35" s="1"/>
  <c r="DR35" i="35"/>
  <c r="DR30" i="35"/>
  <c r="DR97" i="35"/>
  <c r="DR69" i="35"/>
  <c r="DQ49" i="35"/>
  <c r="DS49" i="35" s="1"/>
  <c r="DR49" i="35"/>
  <c r="DR8" i="35"/>
  <c r="DQ96" i="35"/>
  <c r="DS96" i="35" s="1"/>
  <c r="DR96" i="35"/>
  <c r="DR87" i="35"/>
  <c r="DR66" i="35"/>
  <c r="DQ20" i="35"/>
  <c r="DS20" i="35" s="1"/>
  <c r="DR20" i="35"/>
  <c r="DR84" i="35"/>
  <c r="DR74" i="35"/>
  <c r="DM74" i="35"/>
  <c r="DS74" i="35"/>
  <c r="DR71" i="35"/>
  <c r="DQ21" i="35"/>
  <c r="DS21" i="35" s="1"/>
  <c r="DR21" i="35"/>
  <c r="DR59" i="35"/>
  <c r="DM59" i="35"/>
  <c r="DS59" i="35"/>
  <c r="DS108" i="35"/>
  <c r="DM108" i="35"/>
  <c r="DR106" i="35"/>
  <c r="DM106" i="35"/>
  <c r="DS106" i="35"/>
  <c r="DR76" i="35"/>
  <c r="DM76" i="35"/>
  <c r="DS76" i="35"/>
  <c r="DS61" i="35"/>
  <c r="DR61" i="35"/>
  <c r="DM61" i="35"/>
  <c r="DQ19" i="35"/>
  <c r="DS19" i="35" s="1"/>
  <c r="DR19" i="35"/>
  <c r="DQ31" i="35"/>
  <c r="DS31" i="35" s="1"/>
  <c r="DR31" i="35"/>
  <c r="DR17" i="35"/>
  <c r="DR90" i="35"/>
  <c r="DQ43" i="35"/>
  <c r="DS43" i="35" s="1"/>
  <c r="DR43" i="35"/>
  <c r="DR60" i="35"/>
  <c r="DR100" i="35"/>
  <c r="DR95" i="35"/>
  <c r="DQ42" i="35"/>
  <c r="DS42" i="35" s="1"/>
  <c r="DR42" i="35"/>
  <c r="DR75" i="35"/>
  <c r="DR16" i="35"/>
  <c r="DR14" i="35"/>
  <c r="Z32" i="39" l="1"/>
  <c r="Z37" i="39" s="1"/>
  <c r="T32" i="39"/>
  <c r="T38" i="39" s="1"/>
  <c r="N32" i="39"/>
  <c r="N36" i="39" s="1"/>
  <c r="S32" i="39"/>
  <c r="S34" i="39" s="1"/>
  <c r="G32" i="39"/>
  <c r="G37" i="39" s="1"/>
  <c r="AC47" i="24"/>
  <c r="AC60" i="24"/>
  <c r="AC72" i="24"/>
  <c r="AC99" i="24"/>
  <c r="AC44" i="24"/>
  <c r="AC50" i="24"/>
  <c r="AC66" i="24"/>
  <c r="AC102" i="24"/>
  <c r="AA28" i="24"/>
  <c r="Q24" i="24"/>
  <c r="W24" i="24" s="1"/>
  <c r="Q66" i="24"/>
  <c r="W66" i="24" s="1"/>
  <c r="Q20" i="24"/>
  <c r="W20" i="24" s="1"/>
  <c r="Q44" i="24"/>
  <c r="W44" i="24" s="1"/>
  <c r="Q50" i="24"/>
  <c r="W50" i="24" s="1"/>
  <c r="Q102" i="24"/>
  <c r="W102" i="24" s="1"/>
  <c r="S47" i="24"/>
  <c r="S54" i="24"/>
  <c r="S72" i="24"/>
  <c r="O28" i="24"/>
  <c r="U28" i="24" s="1"/>
  <c r="O24" i="24"/>
  <c r="U24" i="24" s="1"/>
  <c r="P28" i="24"/>
  <c r="V28" i="24" s="1"/>
  <c r="P24" i="24"/>
  <c r="V24" i="24" s="1"/>
  <c r="P20" i="24"/>
  <c r="V20" i="24" s="1"/>
  <c r="Q47" i="24"/>
  <c r="W47" i="24" s="1"/>
  <c r="Q60" i="24"/>
  <c r="W60" i="24" s="1"/>
  <c r="Q72" i="24"/>
  <c r="W72" i="24" s="1"/>
  <c r="Q99" i="24"/>
  <c r="W99" i="24" s="1"/>
  <c r="Q79" i="24"/>
  <c r="S20" i="24"/>
  <c r="S28" i="24"/>
  <c r="S32" i="24"/>
  <c r="S41" i="24"/>
  <c r="S50" i="24"/>
  <c r="S66" i="24"/>
  <c r="S102" i="24"/>
  <c r="M28" i="24"/>
  <c r="M47" i="24"/>
  <c r="M54" i="24"/>
  <c r="M72" i="24"/>
  <c r="M20" i="24"/>
  <c r="M32" i="24"/>
  <c r="M41" i="24"/>
  <c r="M66" i="24"/>
  <c r="M102" i="24"/>
  <c r="T20" i="24"/>
  <c r="T28" i="24"/>
  <c r="T32" i="24"/>
  <c r="T41" i="24"/>
  <c r="T66" i="24"/>
  <c r="T102" i="24"/>
  <c r="T47" i="24"/>
  <c r="T54" i="24"/>
  <c r="T72" i="24"/>
  <c r="T99" i="24"/>
  <c r="N99" i="24"/>
  <c r="N102" i="24"/>
  <c r="N66" i="24"/>
  <c r="N50" i="24"/>
  <c r="N41" i="24"/>
  <c r="N32" i="24"/>
  <c r="N28" i="24"/>
  <c r="N20" i="24"/>
  <c r="N37" i="39"/>
  <c r="N38" i="39"/>
  <c r="N33" i="39"/>
  <c r="N72" i="24"/>
  <c r="N54" i="24"/>
  <c r="N47" i="24"/>
  <c r="G36" i="39"/>
  <c r="G38" i="39"/>
  <c r="G33" i="39"/>
  <c r="K99" i="24"/>
  <c r="K72" i="24"/>
  <c r="K60" i="24"/>
  <c r="I28" i="24"/>
  <c r="J28" i="24"/>
  <c r="K50" i="24"/>
  <c r="K44" i="24"/>
  <c r="K24" i="24"/>
  <c r="K20" i="24"/>
  <c r="Y72" i="24"/>
  <c r="Y20" i="24"/>
  <c r="Y28" i="24"/>
  <c r="Y47" i="24"/>
  <c r="Y50" i="24"/>
  <c r="Y66" i="24"/>
  <c r="Y102" i="24"/>
  <c r="Y99" i="24"/>
  <c r="Z20" i="24"/>
  <c r="Z28" i="24"/>
  <c r="Z32" i="24"/>
  <c r="Z41" i="24"/>
  <c r="Z50" i="24"/>
  <c r="Z66" i="24"/>
  <c r="Z102" i="24"/>
  <c r="Z99" i="24"/>
  <c r="Z47" i="24"/>
  <c r="Z54" i="24"/>
  <c r="Z72" i="24"/>
  <c r="H32" i="24"/>
  <c r="H28" i="24"/>
  <c r="H20" i="24"/>
  <c r="H47" i="24"/>
  <c r="H54" i="24"/>
  <c r="H72" i="24"/>
  <c r="H99" i="24"/>
  <c r="H41" i="24"/>
  <c r="H50" i="24"/>
  <c r="H66" i="24"/>
  <c r="H102" i="24"/>
  <c r="G102" i="24"/>
  <c r="G66" i="24"/>
  <c r="G41" i="24"/>
  <c r="G32" i="24"/>
  <c r="G28" i="24"/>
  <c r="G20" i="24"/>
  <c r="G72" i="24"/>
  <c r="G54" i="24"/>
  <c r="AC28" i="24"/>
  <c r="AB28" i="24"/>
  <c r="AB24" i="24"/>
  <c r="AC24" i="24"/>
  <c r="AC20" i="24"/>
  <c r="AB20" i="24"/>
  <c r="M50" i="24"/>
  <c r="T50" i="24"/>
  <c r="G47" i="24"/>
  <c r="G50" i="24"/>
  <c r="K47" i="24"/>
  <c r="K102" i="24"/>
  <c r="K66" i="24"/>
  <c r="Q91" i="24"/>
  <c r="Z36" i="39" l="1"/>
  <c r="G34" i="39"/>
  <c r="G35" i="39"/>
  <c r="N35" i="39"/>
  <c r="N34" i="39"/>
  <c r="Z34" i="39"/>
  <c r="Z33" i="39"/>
  <c r="X32" i="39"/>
  <c r="Z38" i="39"/>
  <c r="Z35" i="39"/>
  <c r="T33" i="39"/>
  <c r="S36" i="39"/>
  <c r="T36" i="39"/>
  <c r="T37" i="39"/>
  <c r="S33" i="39"/>
  <c r="S37" i="39"/>
  <c r="X33" i="39"/>
  <c r="T34" i="39"/>
  <c r="X34" i="39" s="1"/>
  <c r="T35" i="39"/>
  <c r="S35" i="39"/>
  <c r="S38" i="39"/>
  <c r="X38" i="39" s="1"/>
  <c r="Z19" i="39"/>
  <c r="Z20" i="39" s="1"/>
  <c r="Y32" i="39"/>
  <c r="Y37" i="39" s="1"/>
  <c r="AD37" i="39" s="1"/>
  <c r="T19" i="39"/>
  <c r="T22" i="39" s="1"/>
  <c r="S19" i="39"/>
  <c r="S20" i="39" s="1"/>
  <c r="M32" i="39"/>
  <c r="M37" i="39" s="1"/>
  <c r="R37" i="39" s="1"/>
  <c r="H32" i="39"/>
  <c r="L32" i="39" s="1"/>
  <c r="AB99" i="24"/>
  <c r="AB72" i="24"/>
  <c r="AB60" i="24"/>
  <c r="AB47" i="24"/>
  <c r="AD28" i="24"/>
  <c r="AB102" i="24"/>
  <c r="AB66" i="24"/>
  <c r="AB50" i="24"/>
  <c r="AB44" i="24"/>
  <c r="P102" i="24"/>
  <c r="V102" i="24" s="1"/>
  <c r="P66" i="24"/>
  <c r="V66" i="24" s="1"/>
  <c r="P50" i="24"/>
  <c r="V50" i="24" s="1"/>
  <c r="P44" i="24"/>
  <c r="V44" i="24" s="1"/>
  <c r="R91" i="24"/>
  <c r="W91" i="24"/>
  <c r="X91" i="24" s="1"/>
  <c r="P99" i="24"/>
  <c r="V99" i="24" s="1"/>
  <c r="P72" i="24"/>
  <c r="V72" i="24" s="1"/>
  <c r="P60" i="24"/>
  <c r="V60" i="24" s="1"/>
  <c r="P47" i="24"/>
  <c r="V47" i="24" s="1"/>
  <c r="S24" i="24"/>
  <c r="X24" i="24" s="1"/>
  <c r="S60" i="24"/>
  <c r="S99" i="24"/>
  <c r="W79" i="24"/>
  <c r="X79" i="24" s="1"/>
  <c r="R79" i="24"/>
  <c r="M24" i="24"/>
  <c r="M99" i="24"/>
  <c r="T60" i="24"/>
  <c r="T23" i="39"/>
  <c r="L38" i="39"/>
  <c r="L37" i="39"/>
  <c r="K91" i="24"/>
  <c r="L91" i="24" s="1"/>
  <c r="J99" i="24"/>
  <c r="J72" i="24"/>
  <c r="J60" i="24"/>
  <c r="J47" i="24"/>
  <c r="J102" i="24"/>
  <c r="J66" i="24"/>
  <c r="J50" i="24"/>
  <c r="J44" i="24"/>
  <c r="J24" i="24"/>
  <c r="J20" i="24"/>
  <c r="K32" i="24"/>
  <c r="Y24" i="24"/>
  <c r="Y54" i="24"/>
  <c r="Y60" i="24"/>
  <c r="Z60" i="24"/>
  <c r="G99" i="24"/>
  <c r="G24" i="24"/>
  <c r="AC91" i="24"/>
  <c r="AD91" i="24" s="1"/>
  <c r="S23" i="39" l="1"/>
  <c r="Y35" i="39"/>
  <c r="AD35" i="39" s="1"/>
  <c r="H38" i="39"/>
  <c r="M34" i="39"/>
  <c r="R34" i="39" s="1"/>
  <c r="M36" i="39"/>
  <c r="R36" i="39" s="1"/>
  <c r="S22" i="39"/>
  <c r="X22" i="39" s="1"/>
  <c r="Y33" i="39"/>
  <c r="AD33" i="39" s="1"/>
  <c r="H34" i="39"/>
  <c r="L34" i="39" s="1"/>
  <c r="H37" i="39"/>
  <c r="X19" i="39"/>
  <c r="M35" i="39"/>
  <c r="R35" i="39" s="1"/>
  <c r="S21" i="39"/>
  <c r="Y34" i="39"/>
  <c r="AD34" i="39" s="1"/>
  <c r="Z23" i="39"/>
  <c r="Z26" i="39" s="1"/>
  <c r="X36" i="39"/>
  <c r="X37" i="39"/>
  <c r="F37" i="39" s="1"/>
  <c r="T20" i="39"/>
  <c r="X20" i="39" s="1"/>
  <c r="Z22" i="39"/>
  <c r="T21" i="39"/>
  <c r="Z21" i="39"/>
  <c r="X35" i="39"/>
  <c r="AD32" i="39"/>
  <c r="Y36" i="39"/>
  <c r="AD36" i="39" s="1"/>
  <c r="Y38" i="39"/>
  <c r="AD38" i="39" s="1"/>
  <c r="R24" i="24"/>
  <c r="R32" i="39"/>
  <c r="M38" i="39"/>
  <c r="R38" i="39" s="1"/>
  <c r="M33" i="39"/>
  <c r="R33" i="39" s="1"/>
  <c r="M19" i="39"/>
  <c r="M23" i="39" s="1"/>
  <c r="N19" i="39"/>
  <c r="N22" i="39" s="1"/>
  <c r="H19" i="39"/>
  <c r="H23" i="39" s="1"/>
  <c r="G19" i="39"/>
  <c r="G22" i="39" s="1"/>
  <c r="H33" i="39"/>
  <c r="L33" i="39" s="1"/>
  <c r="F33" i="39" s="1"/>
  <c r="H35" i="39"/>
  <c r="L35" i="39" s="1"/>
  <c r="H36" i="39"/>
  <c r="L36" i="39" s="1"/>
  <c r="AC79" i="24"/>
  <c r="AD79" i="24" s="1"/>
  <c r="F91" i="24"/>
  <c r="AC16" i="24"/>
  <c r="AC92" i="24"/>
  <c r="AD92" i="24" s="1"/>
  <c r="AC54" i="24"/>
  <c r="AC41" i="24"/>
  <c r="AA24" i="24"/>
  <c r="Q28" i="24"/>
  <c r="Q54" i="24"/>
  <c r="W54" i="24" s="1"/>
  <c r="Q41" i="24"/>
  <c r="W41" i="24" s="1"/>
  <c r="S27" i="39"/>
  <c r="S26" i="39"/>
  <c r="S29" i="39"/>
  <c r="S28" i="39"/>
  <c r="S24" i="39"/>
  <c r="S25" i="39"/>
  <c r="M44" i="24"/>
  <c r="M16" i="24"/>
  <c r="M60" i="24"/>
  <c r="T16" i="24"/>
  <c r="T28" i="39"/>
  <c r="T24" i="39"/>
  <c r="T25" i="39"/>
  <c r="T27" i="39"/>
  <c r="T26" i="39"/>
  <c r="T29" i="39"/>
  <c r="X23" i="39"/>
  <c r="T44" i="24"/>
  <c r="N16" i="24"/>
  <c r="N44" i="24"/>
  <c r="N60" i="24"/>
  <c r="K41" i="24"/>
  <c r="K16" i="24"/>
  <c r="K28" i="24"/>
  <c r="L28" i="24" s="1"/>
  <c r="Y16" i="24"/>
  <c r="Y41" i="24"/>
  <c r="Y44" i="24"/>
  <c r="Y32" i="24"/>
  <c r="Z16" i="24"/>
  <c r="Z44" i="24"/>
  <c r="H44" i="24"/>
  <c r="H60" i="24"/>
  <c r="G16" i="24"/>
  <c r="G60" i="24"/>
  <c r="G44" i="24"/>
  <c r="K79" i="24"/>
  <c r="L79" i="24" s="1"/>
  <c r="K54" i="24"/>
  <c r="AD24" i="24"/>
  <c r="F35" i="39" l="1"/>
  <c r="G21" i="39"/>
  <c r="L21" i="39" s="1"/>
  <c r="H22" i="39"/>
  <c r="N20" i="39"/>
  <c r="Z29" i="39"/>
  <c r="H21" i="39"/>
  <c r="N23" i="39"/>
  <c r="N28" i="39" s="1"/>
  <c r="Z24" i="39"/>
  <c r="Z27" i="39"/>
  <c r="X21" i="39"/>
  <c r="X29" i="39"/>
  <c r="Z25" i="39"/>
  <c r="Z28" i="39"/>
  <c r="F32" i="39"/>
  <c r="E38" i="39" s="1"/>
  <c r="F34" i="39"/>
  <c r="X27" i="39"/>
  <c r="X24" i="39"/>
  <c r="F36" i="39"/>
  <c r="G23" i="39"/>
  <c r="G25" i="39" s="1"/>
  <c r="X26" i="39"/>
  <c r="X25" i="39"/>
  <c r="X28" i="39"/>
  <c r="M20" i="39"/>
  <c r="R20" i="39" s="1"/>
  <c r="G20" i="39"/>
  <c r="L20" i="39" s="1"/>
  <c r="L19" i="39"/>
  <c r="M21" i="39"/>
  <c r="H20" i="39"/>
  <c r="N21" i="39"/>
  <c r="F38" i="39"/>
  <c r="Y19" i="39"/>
  <c r="Y20" i="39" s="1"/>
  <c r="AD20" i="39" s="1"/>
  <c r="F79" i="24"/>
  <c r="E80" i="24" s="1"/>
  <c r="R19" i="39"/>
  <c r="M22" i="39"/>
  <c r="L22" i="39"/>
  <c r="AC83" i="24"/>
  <c r="AD83" i="24" s="1"/>
  <c r="AD78" i="24" s="1"/>
  <c r="AB54" i="24"/>
  <c r="AD19" i="39"/>
  <c r="AA102" i="24"/>
  <c r="AD102" i="24" s="1"/>
  <c r="Q16" i="24"/>
  <c r="W16" i="24" s="1"/>
  <c r="S16" i="24"/>
  <c r="P54" i="24"/>
  <c r="V54" i="24" s="1"/>
  <c r="Q83" i="24"/>
  <c r="Q92" i="24"/>
  <c r="W92" i="24"/>
  <c r="S44" i="24"/>
  <c r="Q32" i="24"/>
  <c r="W32" i="24" s="1"/>
  <c r="W28" i="24"/>
  <c r="X28" i="24" s="1"/>
  <c r="R28" i="24"/>
  <c r="R22" i="39"/>
  <c r="M28" i="39"/>
  <c r="M24" i="39"/>
  <c r="M25" i="39"/>
  <c r="M27" i="39"/>
  <c r="M26" i="39"/>
  <c r="M29" i="39"/>
  <c r="R23" i="39"/>
  <c r="H27" i="39"/>
  <c r="H26" i="39"/>
  <c r="H24" i="39"/>
  <c r="H28" i="39"/>
  <c r="H29" i="39"/>
  <c r="H25" i="39"/>
  <c r="I24" i="24"/>
  <c r="L24" i="24" s="1"/>
  <c r="F24" i="24" s="1"/>
  <c r="D22" i="34" s="1"/>
  <c r="J54" i="24"/>
  <c r="H16" i="24"/>
  <c r="K83" i="24"/>
  <c r="L83" i="24" s="1"/>
  <c r="L78" i="24" s="1"/>
  <c r="K92" i="24"/>
  <c r="K87" i="24" s="1"/>
  <c r="L87" i="24" s="1"/>
  <c r="E37" i="39" l="1"/>
  <c r="G28" i="39"/>
  <c r="N29" i="39"/>
  <c r="R29" i="39" s="1"/>
  <c r="G24" i="39"/>
  <c r="N24" i="39"/>
  <c r="L23" i="39"/>
  <c r="G29" i="39"/>
  <c r="L29" i="39" s="1"/>
  <c r="R24" i="39"/>
  <c r="N27" i="39"/>
  <c r="R27" i="39" s="1"/>
  <c r="R28" i="39"/>
  <c r="N26" i="39"/>
  <c r="R26" i="39" s="1"/>
  <c r="N25" i="39"/>
  <c r="R25" i="39" s="1"/>
  <c r="E35" i="39"/>
  <c r="E33" i="39"/>
  <c r="E34" i="39"/>
  <c r="E82" i="24"/>
  <c r="E36" i="39"/>
  <c r="R21" i="39"/>
  <c r="G26" i="39"/>
  <c r="G27" i="39"/>
  <c r="L27" i="39" s="1"/>
  <c r="F20" i="39"/>
  <c r="D22" i="40" s="1"/>
  <c r="Y21" i="39"/>
  <c r="AD21" i="39" s="1"/>
  <c r="F21" i="39" s="1"/>
  <c r="D20" i="40" s="1"/>
  <c r="Y22" i="39"/>
  <c r="AD22" i="39" s="1"/>
  <c r="F19" i="39"/>
  <c r="E22" i="39" s="1"/>
  <c r="E81" i="24"/>
  <c r="D65" i="34"/>
  <c r="H66" i="34" s="1"/>
  <c r="Y23" i="39"/>
  <c r="Y24" i="39" s="1"/>
  <c r="AD24" i="39" s="1"/>
  <c r="L92" i="24"/>
  <c r="F22" i="39"/>
  <c r="D24" i="40" s="1"/>
  <c r="F28" i="24"/>
  <c r="E30" i="24" s="1"/>
  <c r="L26" i="39"/>
  <c r="L25" i="39"/>
  <c r="AB16" i="24"/>
  <c r="AB41" i="24"/>
  <c r="AA66" i="24"/>
  <c r="AD66" i="24" s="1"/>
  <c r="AA60" i="24"/>
  <c r="AD60" i="24" s="1"/>
  <c r="AA72" i="24"/>
  <c r="AD72" i="24" s="1"/>
  <c r="AA54" i="24"/>
  <c r="AD54" i="24" s="1"/>
  <c r="AA99" i="24"/>
  <c r="AD99" i="24" s="1"/>
  <c r="O60" i="24"/>
  <c r="O102" i="24"/>
  <c r="P41" i="24"/>
  <c r="V41" i="24" s="1"/>
  <c r="P32" i="24"/>
  <c r="V32" i="24" s="1"/>
  <c r="P16" i="24"/>
  <c r="V16" i="24" s="1"/>
  <c r="W87" i="24"/>
  <c r="X87" i="24" s="1"/>
  <c r="X92" i="24"/>
  <c r="Q87" i="24"/>
  <c r="R87" i="24" s="1"/>
  <c r="R92" i="24"/>
  <c r="W83" i="24"/>
  <c r="X83" i="24" s="1"/>
  <c r="X78" i="24" s="1"/>
  <c r="R83" i="24"/>
  <c r="R78" i="24" s="1"/>
  <c r="L24" i="39"/>
  <c r="L28" i="39"/>
  <c r="J32" i="24"/>
  <c r="J16" i="24"/>
  <c r="J41" i="24"/>
  <c r="H24" i="34"/>
  <c r="H23" i="34"/>
  <c r="E21" i="37" s="1"/>
  <c r="H22" i="34"/>
  <c r="E26" i="24"/>
  <c r="E25" i="24"/>
  <c r="E27" i="24"/>
  <c r="AD87" i="24"/>
  <c r="AB32" i="24"/>
  <c r="AC32" i="24"/>
  <c r="E20" i="39" l="1"/>
  <c r="AD23" i="39"/>
  <c r="F23" i="39" s="1"/>
  <c r="E27" i="39" s="1"/>
  <c r="E21" i="39"/>
  <c r="Y25" i="39"/>
  <c r="AD25" i="39" s="1"/>
  <c r="Y26" i="39"/>
  <c r="AD26" i="39" s="1"/>
  <c r="Y27" i="39"/>
  <c r="AD27" i="39" s="1"/>
  <c r="F27" i="39" s="1"/>
  <c r="D18" i="40" s="1"/>
  <c r="F26" i="39"/>
  <c r="D19" i="40" s="1"/>
  <c r="F92" i="24"/>
  <c r="E94" i="24" s="1"/>
  <c r="H65" i="34"/>
  <c r="E24" i="39"/>
  <c r="H67" i="34"/>
  <c r="Y29" i="39"/>
  <c r="AD29" i="39" s="1"/>
  <c r="F29" i="39" s="1"/>
  <c r="D23" i="40" s="1"/>
  <c r="Y28" i="39"/>
  <c r="AD28" i="39" s="1"/>
  <c r="F25" i="39"/>
  <c r="D15" i="40" s="1"/>
  <c r="F78" i="24"/>
  <c r="D64" i="34" s="1"/>
  <c r="F83" i="24"/>
  <c r="D68" i="34" s="1"/>
  <c r="F24" i="39"/>
  <c r="D16" i="40" s="1"/>
  <c r="F87" i="24"/>
  <c r="D71" i="34" s="1"/>
  <c r="H74" i="34" s="1"/>
  <c r="E29" i="37" s="1"/>
  <c r="D25" i="34"/>
  <c r="H26" i="34" s="1"/>
  <c r="F28" i="39"/>
  <c r="D17" i="40" s="1"/>
  <c r="E29" i="24"/>
  <c r="AD53" i="24"/>
  <c r="E31" i="24"/>
  <c r="AA50" i="24"/>
  <c r="AD50" i="24" s="1"/>
  <c r="AA20" i="24"/>
  <c r="AD20" i="24" s="1"/>
  <c r="AA32" i="24"/>
  <c r="AD32" i="24" s="1"/>
  <c r="AA44" i="24"/>
  <c r="AD44" i="24" s="1"/>
  <c r="AA47" i="24"/>
  <c r="AD47" i="24" s="1"/>
  <c r="AA41" i="24"/>
  <c r="AD41" i="24" s="1"/>
  <c r="E93" i="24"/>
  <c r="O44" i="24"/>
  <c r="O99" i="24"/>
  <c r="O20" i="24"/>
  <c r="O72" i="24"/>
  <c r="O66" i="24"/>
  <c r="U102" i="24"/>
  <c r="X102" i="24" s="1"/>
  <c r="R102" i="24"/>
  <c r="U60" i="24"/>
  <c r="X60" i="24" s="1"/>
  <c r="R60" i="24"/>
  <c r="E85" i="24"/>
  <c r="AA16" i="24"/>
  <c r="AD16" i="24" s="1"/>
  <c r="H71" i="34" l="1"/>
  <c r="D31" i="39"/>
  <c r="E25" i="39"/>
  <c r="S31" i="39"/>
  <c r="X31" i="39" s="1"/>
  <c r="D75" i="34"/>
  <c r="H76" i="34" s="1"/>
  <c r="E26" i="39"/>
  <c r="D30" i="39"/>
  <c r="T30" i="39" s="1"/>
  <c r="E28" i="39"/>
  <c r="E29" i="39"/>
  <c r="E88" i="24"/>
  <c r="S30" i="39"/>
  <c r="X30" i="39" s="1"/>
  <c r="E84" i="24"/>
  <c r="H31" i="39"/>
  <c r="G31" i="39"/>
  <c r="E91" i="24"/>
  <c r="H72" i="34"/>
  <c r="N30" i="39"/>
  <c r="H27" i="34"/>
  <c r="H25" i="34"/>
  <c r="E86" i="24"/>
  <c r="M31" i="39"/>
  <c r="R31" i="39" s="1"/>
  <c r="Y31" i="39"/>
  <c r="AD31" i="39" s="1"/>
  <c r="N31" i="39"/>
  <c r="F27" i="40"/>
  <c r="AF91" i="24"/>
  <c r="E90" i="24"/>
  <c r="E89" i="24"/>
  <c r="H73" i="34"/>
  <c r="AF42" i="39"/>
  <c r="AD40" i="24"/>
  <c r="AD36" i="24" s="1"/>
  <c r="O41" i="24"/>
  <c r="O47" i="24"/>
  <c r="O54" i="24"/>
  <c r="U66" i="24"/>
  <c r="X66" i="24" s="1"/>
  <c r="R66" i="24"/>
  <c r="U72" i="24"/>
  <c r="X72" i="24" s="1"/>
  <c r="R72" i="24"/>
  <c r="U20" i="24"/>
  <c r="X20" i="24" s="1"/>
  <c r="R20" i="24"/>
  <c r="O32" i="24"/>
  <c r="O16" i="24"/>
  <c r="O50" i="24"/>
  <c r="U99" i="24"/>
  <c r="X99" i="24" s="1"/>
  <c r="R99" i="24"/>
  <c r="U44" i="24"/>
  <c r="X44" i="24" s="1"/>
  <c r="R44" i="24"/>
  <c r="L31" i="39"/>
  <c r="H70" i="34"/>
  <c r="H69" i="34"/>
  <c r="E20" i="37" s="1"/>
  <c r="H68" i="34"/>
  <c r="AD15" i="24"/>
  <c r="H75" i="34" l="1"/>
  <c r="M30" i="39"/>
  <c r="R30" i="39" s="1"/>
  <c r="Y30" i="39"/>
  <c r="AD30" i="39" s="1"/>
  <c r="Z31" i="39"/>
  <c r="T31" i="39"/>
  <c r="Z30" i="39"/>
  <c r="G30" i="39"/>
  <c r="L30" i="39" s="1"/>
  <c r="H30" i="39"/>
  <c r="U54" i="24"/>
  <c r="X54" i="24" s="1"/>
  <c r="X53" i="24" s="1"/>
  <c r="R54" i="24"/>
  <c r="R53" i="24" s="1"/>
  <c r="U50" i="24"/>
  <c r="X50" i="24" s="1"/>
  <c r="R50" i="24"/>
  <c r="U16" i="24"/>
  <c r="X16" i="24" s="1"/>
  <c r="R16" i="24"/>
  <c r="U32" i="24"/>
  <c r="X32" i="24" s="1"/>
  <c r="R32" i="24"/>
  <c r="U47" i="24"/>
  <c r="X47" i="24" s="1"/>
  <c r="R47" i="24"/>
  <c r="U41" i="24"/>
  <c r="X41" i="24" s="1"/>
  <c r="R41" i="24"/>
  <c r="R40" i="24" l="1"/>
  <c r="R36" i="24" s="1"/>
  <c r="X40" i="24"/>
  <c r="X36" i="24" s="1"/>
  <c r="X15" i="24"/>
  <c r="R15" i="24"/>
  <c r="I60" i="24" l="1"/>
  <c r="L60" i="24" s="1"/>
  <c r="F60" i="24" s="1"/>
  <c r="I72" i="24"/>
  <c r="L72" i="24" s="1"/>
  <c r="F72" i="24" s="1"/>
  <c r="I102" i="24"/>
  <c r="L102" i="24" s="1"/>
  <c r="F102" i="24" s="1"/>
  <c r="AH102" i="24" s="1"/>
  <c r="AI102" i="24" s="1"/>
  <c r="I44" i="24" l="1"/>
  <c r="L44" i="24" s="1"/>
  <c r="F44" i="24" s="1"/>
  <c r="I54" i="24"/>
  <c r="L54" i="24" s="1"/>
  <c r="I66" i="24"/>
  <c r="L66" i="24" s="1"/>
  <c r="F66" i="24" s="1"/>
  <c r="I20" i="24"/>
  <c r="L20" i="24" s="1"/>
  <c r="F20" i="24" s="1"/>
  <c r="E103" i="24"/>
  <c r="D82" i="34"/>
  <c r="H82" i="34" s="1"/>
  <c r="D59" i="34"/>
  <c r="E76" i="24"/>
  <c r="E75" i="24"/>
  <c r="E74" i="24"/>
  <c r="E73" i="24"/>
  <c r="E77" i="24"/>
  <c r="D49" i="34"/>
  <c r="E64" i="24"/>
  <c r="E63" i="24"/>
  <c r="E62" i="24"/>
  <c r="E61" i="24"/>
  <c r="E65" i="24"/>
  <c r="I32" i="24"/>
  <c r="L32" i="24" s="1"/>
  <c r="F32" i="24" s="1"/>
  <c r="I99" i="24"/>
  <c r="L99" i="24" s="1"/>
  <c r="F99" i="24" s="1"/>
  <c r="I41" i="24" l="1"/>
  <c r="L41" i="24" s="1"/>
  <c r="I47" i="24"/>
  <c r="L47" i="24" s="1"/>
  <c r="F47" i="24" s="1"/>
  <c r="E100" i="24"/>
  <c r="D80" i="34"/>
  <c r="D28" i="34"/>
  <c r="E35" i="24"/>
  <c r="E33" i="24"/>
  <c r="E34" i="24"/>
  <c r="L53" i="24"/>
  <c r="F53" i="24" s="1"/>
  <c r="D43" i="34" s="1"/>
  <c r="F54" i="24"/>
  <c r="D37" i="34"/>
  <c r="E45" i="24"/>
  <c r="E46" i="24"/>
  <c r="I16" i="24"/>
  <c r="L16" i="24" s="1"/>
  <c r="I50" i="24"/>
  <c r="L50" i="24" s="1"/>
  <c r="F50" i="24" s="1"/>
  <c r="H51" i="34"/>
  <c r="H52" i="34"/>
  <c r="H53" i="34"/>
  <c r="H49" i="34"/>
  <c r="H50" i="34"/>
  <c r="H63" i="34"/>
  <c r="H59" i="34"/>
  <c r="H60" i="34"/>
  <c r="H61" i="34"/>
  <c r="H62" i="34"/>
  <c r="D19" i="34"/>
  <c r="E22" i="24"/>
  <c r="E21" i="24"/>
  <c r="E23" i="24"/>
  <c r="D54" i="34"/>
  <c r="E69" i="24"/>
  <c r="E68" i="24"/>
  <c r="E67" i="24"/>
  <c r="E71" i="24"/>
  <c r="E70" i="24"/>
  <c r="H80" i="34" l="1"/>
  <c r="E19" i="37" s="1"/>
  <c r="H81" i="34"/>
  <c r="E30" i="37" s="1"/>
  <c r="L15" i="24"/>
  <c r="F15" i="24" s="1"/>
  <c r="D15" i="34" s="1"/>
  <c r="F16" i="24"/>
  <c r="E17" i="24" s="1"/>
  <c r="D44" i="34"/>
  <c r="E58" i="24"/>
  <c r="E57" i="24"/>
  <c r="E56" i="24"/>
  <c r="E55" i="24"/>
  <c r="E59" i="24"/>
  <c r="H37" i="34"/>
  <c r="H38" i="34"/>
  <c r="E28" i="37" s="1"/>
  <c r="D39" i="34"/>
  <c r="E48" i="24"/>
  <c r="E49" i="24"/>
  <c r="H57" i="34"/>
  <c r="H58" i="34"/>
  <c r="H54" i="34"/>
  <c r="H55" i="34"/>
  <c r="H56" i="34"/>
  <c r="H20" i="34"/>
  <c r="E22" i="37" s="1"/>
  <c r="H21" i="34"/>
  <c r="H19" i="34"/>
  <c r="D41" i="34"/>
  <c r="E52" i="24"/>
  <c r="E51" i="24"/>
  <c r="H29" i="34"/>
  <c r="E24" i="37" s="1"/>
  <c r="H30" i="34"/>
  <c r="H28" i="34"/>
  <c r="L40" i="24"/>
  <c r="F41" i="24"/>
  <c r="H40" i="34" l="1"/>
  <c r="E25" i="37" s="1"/>
  <c r="H39" i="34"/>
  <c r="D16" i="34"/>
  <c r="E18" i="24"/>
  <c r="E19" i="24"/>
  <c r="L36" i="24"/>
  <c r="F40" i="24"/>
  <c r="D34" i="34" s="1"/>
  <c r="D35" i="34"/>
  <c r="E42" i="24"/>
  <c r="E43" i="24"/>
  <c r="H41" i="34"/>
  <c r="H42" i="34"/>
  <c r="E27" i="37" s="1"/>
  <c r="H45" i="34"/>
  <c r="H46" i="34"/>
  <c r="H47" i="34"/>
  <c r="H48" i="34"/>
  <c r="H44" i="34"/>
  <c r="H36" i="34" l="1"/>
  <c r="E26" i="37" s="1"/>
  <c r="H35" i="34"/>
  <c r="E17" i="37" s="1"/>
  <c r="F36" i="24"/>
  <c r="H18" i="34"/>
  <c r="E33" i="37" s="1"/>
  <c r="H16" i="34"/>
  <c r="H17" i="34"/>
  <c r="E23" i="37" s="1"/>
  <c r="D31" i="34" l="1"/>
  <c r="E37" i="24"/>
  <c r="E38" i="24"/>
  <c r="E39" i="24"/>
  <c r="H32" i="34" l="1"/>
  <c r="E32" i="37" s="1"/>
  <c r="H33" i="34"/>
  <c r="H31" i="34"/>
  <c r="E31" i="37" l="1"/>
  <c r="H83" i="34"/>
</calcChain>
</file>

<file path=xl/comments1.xml><?xml version="1.0" encoding="utf-8"?>
<comments xmlns="http://schemas.openxmlformats.org/spreadsheetml/2006/main">
  <authors>
    <author>Богданов Артем Сергеевич</author>
  </authors>
  <commentList>
    <comment ref="B91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1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Богданов Артем Сергеевич</author>
  </authors>
  <commentList>
    <comment ref="O56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77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1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2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Богданов Артем Сергеевич</author>
  </authors>
  <commentLis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необходима точная маркировка материалов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Гук Ирина Владимировна</author>
  </authors>
  <commentList>
    <comment ref="BX13" authorId="0">
      <text>
        <r>
          <rPr>
            <b/>
            <sz val="9"/>
            <color indexed="81"/>
            <rFont val="Tahoma"/>
            <family val="2"/>
            <charset val="204"/>
          </rPr>
          <t>Гук Ирина Владимировна:</t>
        </r>
        <r>
          <rPr>
            <sz val="9"/>
            <color indexed="81"/>
            <rFont val="Tahoma"/>
            <family val="2"/>
            <charset val="204"/>
          </rPr>
          <t xml:space="preserve">
19536 должно быть
</t>
        </r>
      </text>
    </comment>
  </commentList>
</comments>
</file>

<file path=xl/sharedStrings.xml><?xml version="1.0" encoding="utf-8"?>
<sst xmlns="http://schemas.openxmlformats.org/spreadsheetml/2006/main" count="5462" uniqueCount="795">
  <si>
    <t>м2</t>
  </si>
  <si>
    <t>1 этаж</t>
  </si>
  <si>
    <t>"Утверждаю"</t>
  </si>
  <si>
    <t>Директор по строительству</t>
  </si>
  <si>
    <t>ЗАО "РосСтройГруп"</t>
  </si>
  <si>
    <t>__________________ С. В. Иванов</t>
  </si>
  <si>
    <t>СОСТАВИЛ</t>
  </si>
  <si>
    <t>Инженер ПТО</t>
  </si>
  <si>
    <t>ПРОВЕРИЛ</t>
  </si>
  <si>
    <t>Главный инженер</t>
  </si>
  <si>
    <t>Начальник ПТО</t>
  </si>
  <si>
    <t xml:space="preserve">Наименование объекта:  Многоквартирный дом </t>
  </si>
  <si>
    <t xml:space="preserve">со встроенно-пристроенными  помещениями, </t>
  </si>
  <si>
    <t xml:space="preserve">встроенно-пристроенной автостоянкой, </t>
  </si>
  <si>
    <t>распределительный пункт с трансформаторной</t>
  </si>
  <si>
    <t xml:space="preserve"> подстанцией и две трансформаторные подстанции </t>
  </si>
  <si>
    <t>Адрес объекта: г. СПб, п. Парголово, Торфяное,</t>
  </si>
  <si>
    <t xml:space="preserve"> Ольгинская дорога, уч.7, (северо-восточнее дом 4, лит.А по Заречной ул.)  </t>
  </si>
  <si>
    <t>ВЕДОМОСТЬ РАБОТ</t>
  </si>
  <si>
    <t>Наименование</t>
  </si>
  <si>
    <t>№п/п</t>
  </si>
  <si>
    <t>"____" ________________ 2017 г.</t>
  </si>
  <si>
    <t>шт.</t>
  </si>
  <si>
    <t>Кол-во</t>
  </si>
  <si>
    <t>ОК-2</t>
  </si>
  <si>
    <t>ОК-3</t>
  </si>
  <si>
    <t>ОК-4*</t>
  </si>
  <si>
    <t>м.п.</t>
  </si>
  <si>
    <t>Лимитно-заборная карта</t>
  </si>
  <si>
    <t>Секция 6</t>
  </si>
  <si>
    <t>Секция 7</t>
  </si>
  <si>
    <t>Секция 8</t>
  </si>
  <si>
    <t>Секция 9</t>
  </si>
  <si>
    <t>Итого</t>
  </si>
  <si>
    <t>Тех. Пр-во</t>
  </si>
  <si>
    <t>по адресу: г. Санкт-Петербург, поселок Парголово, Торфяное, Ольгинская дорога, участок 7 (северо-восточнее дома 4, литера А по Заречной улице)</t>
  </si>
  <si>
    <t xml:space="preserve"> 1 этап строительства (секции 6 - 9)</t>
  </si>
  <si>
    <t xml:space="preserve"> __________________Богданов А.С.</t>
  </si>
  <si>
    <t xml:space="preserve"> __________________Тришин С.А.</t>
  </si>
  <si>
    <t xml:space="preserve"> __________________Буренкова И.В.</t>
  </si>
  <si>
    <t>Подсчет объемов отделки фасада</t>
  </si>
  <si>
    <t>Оси</t>
  </si>
  <si>
    <t>Этаж</t>
  </si>
  <si>
    <t xml:space="preserve">секция </t>
  </si>
  <si>
    <t>Минплита Rockwool Фасад Баттс плот. 145кг/м3 (ТУ 5762-016-45757203-05) при толщине в мм:</t>
  </si>
  <si>
    <t>Проёмы</t>
  </si>
  <si>
    <t>Откосы окон и дверей (по фасаду)</t>
  </si>
  <si>
    <t>RAL 640-2 (Синий)</t>
  </si>
  <si>
    <t>RAL 650-5 (Темно-Синий)</t>
  </si>
  <si>
    <t>RAL 120-1 (Белый)</t>
  </si>
  <si>
    <t>RAL 650-1 (Голубой)</t>
  </si>
  <si>
    <t>Отм. от, м</t>
  </si>
  <si>
    <t>Отм. до, м</t>
  </si>
  <si>
    <t>Высота м</t>
  </si>
  <si>
    <t>Площадьм2</t>
  </si>
  <si>
    <t>Длина м</t>
  </si>
  <si>
    <t>Площадь м2</t>
  </si>
  <si>
    <t>Ширина м</t>
  </si>
  <si>
    <t>Объем м3</t>
  </si>
  <si>
    <t>Тип фасада/ конструкции</t>
  </si>
  <si>
    <t>по витражам</t>
  </si>
  <si>
    <t>по фасадным окнам</t>
  </si>
  <si>
    <t>Капельник</t>
  </si>
  <si>
    <t>Минеральная штукатурка CERESIT СТ 137 по фасадной поверхности</t>
  </si>
  <si>
    <t>Минеральная штукатурка CERESIT СТ 137 по откосам</t>
  </si>
  <si>
    <t>ОК и БД за витражами</t>
  </si>
  <si>
    <t>7</t>
  </si>
  <si>
    <t>ОК-6</t>
  </si>
  <si>
    <t>Д-34</t>
  </si>
  <si>
    <t>Д-3</t>
  </si>
  <si>
    <t>БД-1</t>
  </si>
  <si>
    <t>ОК-9</t>
  </si>
  <si>
    <t>ОК-4</t>
  </si>
  <si>
    <t>Раствор Ceresit CT 190</t>
  </si>
  <si>
    <t>Минплита</t>
  </si>
  <si>
    <t>Сетка из стекловолокна</t>
  </si>
  <si>
    <t>Грунтовка Ceresit CT 16</t>
  </si>
  <si>
    <t>Минеральная штукатурка CERESIT СТ 137 - RAL 640-2 (Синий)</t>
  </si>
  <si>
    <t>Минеральная штукатурка CERESIT СТ 137 - RAL 650-5 (Темно-Синий)</t>
  </si>
  <si>
    <t>Минеральная штукатурка CERESIT СТ 137 - RAL 120-1 (Белый)</t>
  </si>
  <si>
    <t>Минеральная штукатурка CERESIT СТ 137 - RAL 650-1 (Голубой)</t>
  </si>
  <si>
    <t>Капельник по витражам</t>
  </si>
  <si>
    <t>Капелник по открытым окнам</t>
  </si>
  <si>
    <t>Лист 66 узлы 5, 8 внести в ЛМЗ</t>
  </si>
  <si>
    <t>Единица измерения</t>
  </si>
  <si>
    <t>м3</t>
  </si>
  <si>
    <t>Деформационный шов RAL 7045</t>
  </si>
  <si>
    <t>Устройство деформационных швов</t>
  </si>
  <si>
    <t>Монтаж эластичной гидрозащитной ленты</t>
  </si>
  <si>
    <t>Установка декоративной заглушки</t>
  </si>
  <si>
    <t>БД-2</t>
  </si>
  <si>
    <t>продух</t>
  </si>
  <si>
    <t>Д-26</t>
  </si>
  <si>
    <t>Д-35</t>
  </si>
  <si>
    <t>ВШ 1</t>
  </si>
  <si>
    <t>ВШ 2</t>
  </si>
  <si>
    <t>ВШ 3</t>
  </si>
  <si>
    <t>ВШ 4</t>
  </si>
  <si>
    <t>ВШ 5</t>
  </si>
  <si>
    <t>ВШ 6</t>
  </si>
  <si>
    <t>ВШ 7</t>
  </si>
  <si>
    <t>ВШ 8</t>
  </si>
  <si>
    <t>ВШ 9</t>
  </si>
  <si>
    <t>ВШ 11</t>
  </si>
  <si>
    <t>Камень бетонный стеновой СКЦ 2Л-11 (380х90х140) - цвет серый</t>
  </si>
  <si>
    <t>Облицовка СКЦ</t>
  </si>
  <si>
    <t>Дюбель диам.8 для кронштейна</t>
  </si>
  <si>
    <t>шт/м2</t>
  </si>
  <si>
    <t>м2/м2</t>
  </si>
  <si>
    <t>ОК-16</t>
  </si>
  <si>
    <t>ОК-10</t>
  </si>
  <si>
    <t>ОК-13</t>
  </si>
  <si>
    <t>ОК-11</t>
  </si>
  <si>
    <t>Вид работ: Утепление фасада минераловатными плитами с последующей отделкой тонкослойной штукатуркой Ceresit</t>
  </si>
  <si>
    <t>Начальник строительного участка:</t>
  </si>
  <si>
    <t xml:space="preserve">(производитель работ) </t>
  </si>
  <si>
    <t xml:space="preserve">                                              </t>
  </si>
  <si>
    <t>№</t>
  </si>
  <si>
    <t>Ед.</t>
  </si>
  <si>
    <t>п.п.</t>
  </si>
  <si>
    <t>работ</t>
  </si>
  <si>
    <t>изм.</t>
  </si>
  <si>
    <t>Объем</t>
  </si>
  <si>
    <t>материалов</t>
  </si>
  <si>
    <t>расхода</t>
  </si>
  <si>
    <t>объем</t>
  </si>
  <si>
    <t>кг</t>
  </si>
  <si>
    <t>шт</t>
  </si>
  <si>
    <t>№ п.п.</t>
  </si>
  <si>
    <t>Наименование материалов</t>
  </si>
  <si>
    <t>Един. измер.</t>
  </si>
  <si>
    <t>Примечание:</t>
  </si>
  <si>
    <t>Крюк диам. 5Вр1 дл. 100мм</t>
  </si>
  <si>
    <t>Кладочная сетка диам. 4 Вр1 100х100</t>
  </si>
  <si>
    <t>Тарельчатый дюбель 250мм</t>
  </si>
  <si>
    <t>Тарельчатый дюбель 200мм</t>
  </si>
  <si>
    <t>м.п./м.п.</t>
  </si>
  <si>
    <t>Кронштейн из оцинкованный - пластина 205х70мм</t>
  </si>
  <si>
    <t>Цементно-песчаный раствор М100</t>
  </si>
  <si>
    <t>м3/м3</t>
  </si>
  <si>
    <t>Управление : ООО "РосСтройГруп"</t>
  </si>
  <si>
    <t>Нормы расхода материалов</t>
  </si>
  <si>
    <t xml:space="preserve"> на утепление фасада минераловатными плитами с последующей отделкой тонкослойной штукатуркой Ceresit</t>
  </si>
  <si>
    <t xml:space="preserve">по объекту: Многоквартирный дом со встроенно-пристроенными  помещениями, встроенно-пристроенной автостоянкой, распределительный пункт с трансформаторной  подстанцией и две трансформаторные подстанции </t>
  </si>
  <si>
    <t>1. Объемы подсчитаны на весь периметр здания с отм. +0,840 до отм. +80,900.</t>
  </si>
  <si>
    <r>
      <t xml:space="preserve">Устройсто утепления наружных стен ,t=150мм </t>
    </r>
    <r>
      <rPr>
        <b/>
        <i/>
        <sz val="12"/>
        <rFont val="Times New Roman"/>
        <family val="1"/>
      </rPr>
      <t>( грунтовка перед приклеиванием ваты по камню и бетону, наклейка утеплителя, механическое крепление утеплителя)</t>
    </r>
  </si>
  <si>
    <t>ЮКОМ</t>
  </si>
  <si>
    <t>ТРАССТРОЙ</t>
  </si>
  <si>
    <t>Весь дом объемы</t>
  </si>
  <si>
    <t>Весь дом сумма</t>
  </si>
  <si>
    <t>всего выполнено Трасстрой +ЮКОМ на 01.09.2016</t>
  </si>
  <si>
    <t>выполнено своими силами 08 2016 ( объемы Реставрации)</t>
  </si>
  <si>
    <t>всего выполнено на 01.09.2016 ( объем)</t>
  </si>
  <si>
    <t>всего выполнено на 01.09.2016 ( сумма)</t>
  </si>
  <si>
    <t>Всего остаток обема на 01.09.2016</t>
  </si>
  <si>
    <t>БЕККЕР-СТРОЙ</t>
  </si>
  <si>
    <t xml:space="preserve">Комплекс работ по устройству наружной отделки основного фасада здания </t>
  </si>
  <si>
    <t>июнь 2016</t>
  </si>
  <si>
    <t>проверка объемов юком( УТОЧНЕННЫЕ ОБЪЕМЫ)</t>
  </si>
  <si>
    <t>Всего выполнено</t>
  </si>
  <si>
    <t>Остаток</t>
  </si>
  <si>
    <t>общий объем в июле 2016( Трасстрой+ Юком)</t>
  </si>
  <si>
    <t>сумма в июле 16</t>
  </si>
  <si>
    <t>сентябрь</t>
  </si>
  <si>
    <t>октябрь</t>
  </si>
  <si>
    <t>ноябрь</t>
  </si>
  <si>
    <t>Комплекс работ по устройству наружной отделки основного фасада здания 1 ЭТАП</t>
  </si>
  <si>
    <t>Комплекс работ по устройству наружной отделки основного фасада здания 2ой ЭТАП</t>
  </si>
  <si>
    <t>ДОП. Работы</t>
  </si>
  <si>
    <t>31.10.2016 этап 1</t>
  </si>
  <si>
    <t>31.10.2016 этап 2</t>
  </si>
  <si>
    <t>31.10.2016 этап 1+ 2</t>
  </si>
  <si>
    <t>Всего за сентябрь 2016</t>
  </si>
  <si>
    <t>Всего за октябрь 2016</t>
  </si>
  <si>
    <t>остаток на 01.11.2016по всему дому</t>
  </si>
  <si>
    <t>30.11.2016 по доп работам</t>
  </si>
  <si>
    <t>остатки по доп 1 на 01.12.16</t>
  </si>
  <si>
    <t>закрыто в ноябре 2016 Трасстрой + Беккер</t>
  </si>
  <si>
    <t>в т.ч. ЮКОМ неподписанный акт</t>
  </si>
  <si>
    <t>наименование</t>
  </si>
  <si>
    <t>ед.изм.</t>
  </si>
  <si>
    <t>ст-сть</t>
  </si>
  <si>
    <t>всего</t>
  </si>
  <si>
    <t>сумма</t>
  </si>
  <si>
    <t>ед,изм.</t>
  </si>
  <si>
    <t>остатки по 1 этапу на 31.10.2016</t>
  </si>
  <si>
    <t>сумма остатков по1 этапу</t>
  </si>
  <si>
    <t>остатки по 2 этапу на 31.10.2016</t>
  </si>
  <si>
    <t>сумма остатков по2 этапу</t>
  </si>
  <si>
    <t>всего  выполнено до 01.11.2016</t>
  </si>
  <si>
    <t>остаток</t>
  </si>
  <si>
    <t>ЮКОМ объемы по договору</t>
  </si>
  <si>
    <t>ЮКОМ выполнено до 01.12.16</t>
  </si>
  <si>
    <t>Трасстрой объемы по договору</t>
  </si>
  <si>
    <t>Трасстрой выполнено до 01.11.16</t>
  </si>
  <si>
    <t>Трасстро выполнено 11.16</t>
  </si>
  <si>
    <t>Трасстрой выполнено до 01.12</t>
  </si>
  <si>
    <t>Трасстрой остаток</t>
  </si>
  <si>
    <t>выполнено свои силы</t>
  </si>
  <si>
    <t>Беккер объемы по договору этап 1</t>
  </si>
  <si>
    <t>Беккер выполнено по 1 этапу на 01.11.16</t>
  </si>
  <si>
    <t>Беккер объемы по договору этап2</t>
  </si>
  <si>
    <t>Беккер выполнено по2 этапу на 01.11.16</t>
  </si>
  <si>
    <t>Беккер объемы по договору доп. Работы</t>
  </si>
  <si>
    <t>Беккер выполнено 11 2016 по доп работам</t>
  </si>
  <si>
    <t>всего объемы по договорам</t>
  </si>
  <si>
    <t>Задвоение объемов в договорах?</t>
  </si>
  <si>
    <t>Остатки Юком ( только невыполненные работы)</t>
  </si>
  <si>
    <t>всего выполнено на 01.11.16</t>
  </si>
  <si>
    <t>всего выполнено на 01.12.16</t>
  </si>
  <si>
    <t>Остаток объема всего дома на 01.11.16</t>
  </si>
  <si>
    <t>Остаток объема всего дома на 01.12.16</t>
  </si>
  <si>
    <t>1.1.</t>
  </si>
  <si>
    <r>
      <t xml:space="preserve">Устройсто утепления наружных стен ,t=150мм </t>
    </r>
    <r>
      <rPr>
        <b/>
        <i/>
        <sz val="10"/>
        <rFont val="Times New Roman"/>
        <family val="1"/>
      </rPr>
      <t>( грунтовка перед приклеиванием ваты по камню и бетону, наклейка утеплителя, механическое крепление утеплителя)</t>
    </r>
  </si>
  <si>
    <t>Грунтовка Caparol Objekt Grunt-Konzentrat  (перед приклеиванием минватыпо камню и бетону)</t>
  </si>
  <si>
    <t>л</t>
  </si>
  <si>
    <t>Минеральная вата ЭКОВЕР ЭКОФАСАД, t=150мм</t>
  </si>
  <si>
    <t xml:space="preserve">Клей для минеральной плиты Caparol Objekt Thermofassade Universal </t>
  </si>
  <si>
    <t>Дюбель фасадный EIP 8*220 TS</t>
  </si>
  <si>
    <t>1.2</t>
  </si>
  <si>
    <t>Нанесение армирующего состава  по сетке</t>
  </si>
  <si>
    <t xml:space="preserve">Армирующий состав Caparol Objekt Thermofassade Universal </t>
  </si>
  <si>
    <t>Сетка из стекловолокна X-Glass 145г/м2</t>
  </si>
  <si>
    <t>1.3</t>
  </si>
  <si>
    <t>Нанесение декоративного состава, с предварительным нанеснием грунтовки</t>
  </si>
  <si>
    <t>Грунтовка Caparol Putzgrund  (перед нанесением декор.состава,)</t>
  </si>
  <si>
    <t>Минеральная штукатурка  Caparol Objekt Mineralputz K20</t>
  </si>
  <si>
    <t>1.4</t>
  </si>
  <si>
    <t>Окраска 1-ый слой</t>
  </si>
  <si>
    <t>Финишная краска по минеральной штукатурке  Caparol Sylitol-pius Basis X 1</t>
  </si>
  <si>
    <t>Финишная краска по минеральной штукатурке  Caparol Sylitol-pius TEXAS TX4</t>
  </si>
  <si>
    <t>Финишная краска по минеральной штукатурке  Caparol Sylitol-pius TEXAS TX6</t>
  </si>
  <si>
    <t>1.5</t>
  </si>
  <si>
    <t xml:space="preserve"> Окраска 2-ой слой</t>
  </si>
  <si>
    <t xml:space="preserve">Комплекс работ по устройству наружной отделки оконных и дверных откосов на фасаде здания, t=180 мм </t>
  </si>
  <si>
    <t>2.1</t>
  </si>
  <si>
    <t>Нанесение армирующего состава  по сетке, с предварительной грунтовкой поверхности, монтаж профиля примыкания , монтаж профиля углозащитного.</t>
  </si>
  <si>
    <t>Грунтовка Caparol Objekt Grunt-Konzentrat  (перед нанесением армирующего состава)</t>
  </si>
  <si>
    <t>Профиль примыкающий с сеткой 6мм</t>
  </si>
  <si>
    <t>Профиль угловой   с арм. сеткой 10*15*2,5</t>
  </si>
  <si>
    <t>2.2</t>
  </si>
  <si>
    <t>2.3</t>
  </si>
  <si>
    <t>2.4</t>
  </si>
  <si>
    <t xml:space="preserve">Комплекс работ по наружной отделке ограждений  балконов,по наружной стороне  </t>
  </si>
  <si>
    <t>Нанесение армирующего состава  по сетке, с предварительной грунтовкой поверхности,монтаж   профиля-капельника , монтаж профиля углозащитного</t>
  </si>
  <si>
    <t>Профиль угловой ПВХ с арм.сеткой 10*15*2,5</t>
  </si>
  <si>
    <t>Профиль-капельник ПВХ с арм. сеткой</t>
  </si>
  <si>
    <r>
      <t xml:space="preserve">Комплекс работ по наружной отделке потолков балконов над первым этажем </t>
    </r>
    <r>
      <rPr>
        <sz val="11"/>
        <rFont val="Times New Roman"/>
        <family val="1"/>
      </rPr>
      <t/>
    </r>
  </si>
  <si>
    <t>4.1</t>
  </si>
  <si>
    <r>
      <t xml:space="preserve">Устройсто утепления балконной плиты  1-го  этажа ,с наружи,t=150мм </t>
    </r>
    <r>
      <rPr>
        <b/>
        <i/>
        <sz val="12"/>
        <rFont val="Times New Roman"/>
        <family val="1"/>
      </rPr>
      <t>( грунтовка, наклейка утеплителя, механическое крепление утеплителя)</t>
    </r>
  </si>
  <si>
    <r>
      <t xml:space="preserve">Устройсто утепления балконной плиты  1-го  этажа ,с наружи,t=150мм </t>
    </r>
    <r>
      <rPr>
        <b/>
        <i/>
        <sz val="10"/>
        <rFont val="Times New Roman"/>
        <family val="1"/>
      </rPr>
      <t>( грунтовка, наклейка утеплителя, механическое крепление утеплителя)</t>
    </r>
  </si>
  <si>
    <t>Грунтовка Caparol Objekt Grunt-Konzentrat  (перед приклеиванием минваты)</t>
  </si>
  <si>
    <t>Минеральная вата ЭКОВЕР ЭКОФАСАД , t=150мм</t>
  </si>
  <si>
    <t>4.2</t>
  </si>
  <si>
    <t>4.3</t>
  </si>
  <si>
    <t>4.4</t>
  </si>
  <si>
    <t>4.5</t>
  </si>
  <si>
    <t>Комплекс работ по устройству окрытия парапетов</t>
  </si>
  <si>
    <t>Окрытие парапетов из стали оцинк. 0,8мм</t>
  </si>
  <si>
    <t>Полоса стальная 5*50мм, шаг 600мм</t>
  </si>
  <si>
    <t>т</t>
  </si>
  <si>
    <t>Дюбель Sormat Luk uk 6*60мм</t>
  </si>
  <si>
    <t>Комплекс работ по утеплению вентиляционных шахт на кровле</t>
  </si>
  <si>
    <t>6.1</t>
  </si>
  <si>
    <r>
      <t xml:space="preserve">Устройсто утепления вентиляционных шахт </t>
    </r>
    <r>
      <rPr>
        <b/>
        <i/>
        <sz val="12"/>
        <rFont val="Times New Roman"/>
        <family val="1"/>
      </rPr>
      <t>( грунтовка, наклейка утеплителя, механическое крепление утеплителя)</t>
    </r>
  </si>
  <si>
    <r>
      <t xml:space="preserve">Устройсто утепления вентиляционных шахт </t>
    </r>
    <r>
      <rPr>
        <b/>
        <i/>
        <sz val="10"/>
        <rFont val="Times New Roman"/>
        <family val="1"/>
      </rPr>
      <t>( грунтовка, наклейка утеплителя, механическое крепление утеплителя)</t>
    </r>
  </si>
  <si>
    <t>Грунтовка Caparol Objekt Grunt-Konzentrat (перед приклеиванием минваты)</t>
  </si>
  <si>
    <t>Минеральная вата Эковер Экофасад, t=50мм</t>
  </si>
  <si>
    <t xml:space="preserve">Клей для приклеивания плит Caparol Objekt Thermofassade Universal </t>
  </si>
  <si>
    <t>Дюбель фасадный EIP 8*90 TS</t>
  </si>
  <si>
    <t>6.2</t>
  </si>
  <si>
    <t>6.3</t>
  </si>
  <si>
    <t>6.4</t>
  </si>
  <si>
    <t>6.5</t>
  </si>
  <si>
    <t xml:space="preserve">Комплекс работ по отделке наружных стен фасадов на переходных балконах, в т.ч. откосов дверей </t>
  </si>
  <si>
    <t>7.1</t>
  </si>
  <si>
    <t>Нанесение армирующего состава  по сетке, с предварительной грунтовкой поверхности</t>
  </si>
  <si>
    <t>7.2</t>
  </si>
  <si>
    <t>7.3</t>
  </si>
  <si>
    <t>7.4</t>
  </si>
  <si>
    <t xml:space="preserve">Устройство деформационного шва </t>
  </si>
  <si>
    <t>Профиль деформационный ПВХ с армирующей сеткой  (Caparol)</t>
  </si>
  <si>
    <t>Профиль деформационный ПВХ с армирующей сеткой (Caparol)</t>
  </si>
  <si>
    <t>Прочие работы:</t>
  </si>
  <si>
    <t>Монтаж/демонтаж строительных лесов</t>
  </si>
  <si>
    <t>Защитная сетка на строительные леса</t>
  </si>
  <si>
    <t>ВСЕГО:</t>
  </si>
  <si>
    <t>в том числе  НДС 18%</t>
  </si>
  <si>
    <t>гарантийное удержание 5%</t>
  </si>
  <si>
    <t>к оплате</t>
  </si>
  <si>
    <t>Фронт работ по оси  Р (секция 12 от отметки 2,700 до отметки 31,750)</t>
  </si>
  <si>
    <t>Устройство утепления наружных стен, t=50 мм (грунтовка перед приклеиванием ваты по камню и бетону, наклейка утеплителя, механическое крепление утеплителя)</t>
  </si>
  <si>
    <t>Минеральная вата ЭКОВЕР ЭКОФАСАД, t=50мм</t>
  </si>
  <si>
    <t>Фронт работ на секции 10 (от отметки 19,400 до отметки 29,670)</t>
  </si>
  <si>
    <t>Зашивка плитами Унипрок-НГ с акриловым покрытием RAL-1001 в 2 слоя (внутри и снаружи каркаса) с прокладкой теплоизоляционными плитами, t=70мм</t>
  </si>
  <si>
    <t>Минеральная вата ЭКОВЕР ЭКОФАСАД, t=150мм (материалы Генподрядчика)</t>
  </si>
  <si>
    <t>Унипрок-НГ с акриловым покрытием RAL-1001, толщ. 8 мм (материал Генподрядчика)</t>
  </si>
  <si>
    <t>Саморезы для крепления</t>
  </si>
  <si>
    <t>1000шт.</t>
  </si>
  <si>
    <t>Фронт работ на балконах секций 8 и 12</t>
  </si>
  <si>
    <t>Профиль угловой с арм. Сеткой 10*15*2,5</t>
  </si>
  <si>
    <t>м.пог</t>
  </si>
  <si>
    <t>1.1</t>
  </si>
  <si>
    <t>Минераловатные плиты Rockwool Фасад Баттс плот. 145кг/м3 (ТУ 5762-016-45757203-05) толщиной 150 мм</t>
  </si>
  <si>
    <t>Монтаж  утеплителя наружных стен (грунтование по камню и бетону, механическое крепление утеплителя)</t>
  </si>
  <si>
    <t>Монтаж утеплителя наружных стен толщиной 150мм</t>
  </si>
  <si>
    <t>Монтаж утеплителя наружных стен толщиной 130мм</t>
  </si>
  <si>
    <t>Монтаж утеплителя наружных стен толщиной 100мм</t>
  </si>
  <si>
    <t>Минераловатные плиты Rockwool Фасад Баттс плот. 145кг/м3 (ТУ 5762-016-45757203-05) толщиной 130 мм</t>
  </si>
  <si>
    <t>Минераловатные плиты Rockwool Фасад Баттс плот. 145кг/м3 (ТУ 5762-016-45757203-05) толщиной 100 мм</t>
  </si>
  <si>
    <t>Монтаж утеплителя наружных стен толщиной 25 мм</t>
  </si>
  <si>
    <t>Минераловатные плиты Rockwool Фасад Баттс плот. 145кг/м3 (ТУ 5762-016-45757203-05) толщиной 25 мм</t>
  </si>
  <si>
    <t>Нанесение фасадной минеральной штукатурки CERESIT СТ 137</t>
  </si>
  <si>
    <t>3.1</t>
  </si>
  <si>
    <t>3.2</t>
  </si>
  <si>
    <t>3.3</t>
  </si>
  <si>
    <t>3.4</t>
  </si>
  <si>
    <t>Монтаж утеплителя наружных стен толщиной 120мм</t>
  </si>
  <si>
    <t>Минераловатные плиты Rockwool Фасад Баттс плот. 145кг/м3 (ТУ 5762-016-45757203-05) толщиной 120 мм</t>
  </si>
  <si>
    <t>1.6</t>
  </si>
  <si>
    <t>Комплекс работ по устройству наружной отделки оконных и дверных откосов на фасаде здания</t>
  </si>
  <si>
    <t>Нанесение фасадной минеральной штукатурки CERESIT СТ 137 - цвет синий (RAL 640-2)</t>
  </si>
  <si>
    <t>Нанесение фасадной минеральной штукатурки CERESIT СТ 137 - цвет голубой (RAL 650-1)</t>
  </si>
  <si>
    <t>Нанесение фасадной минеральной штукатурки CERESIT СТ 137 - цвет белый (RAL 120-1)</t>
  </si>
  <si>
    <t>Нанесение фасадной минеральной штукатурки CERESIT СТ 137 - цвет тёмно-синий (RAL 650-5)</t>
  </si>
  <si>
    <t>Устройство наружной отделки оконных и дверных откосов на фасаде здания с нанесением фасадной минеральной штукатурки CERESIT СТ 137 - цвет синий (RAL 640-2)</t>
  </si>
  <si>
    <t>Устройство наружной отделки оконных и дверных откосов на фасаде здания с нанесением фасадной минеральной штукатурки CERESIT СТ 137 - цвет тёмно-синий (RAL 650-5)</t>
  </si>
  <si>
    <t>Устройство наружной отделки оконных и дверных откосов на фасаде здания с нанесением фасадной минеральной штукатурки CERESIT СТ 137 - цвет белый (RAL 120-1)</t>
  </si>
  <si>
    <t>Устройство наружной отделки оконных и дверных откосов на фасаде здания с нанесением фасадной минеральной штукатурки CERESIT СТ 137 - цвет голубой (RAL 650-1)</t>
  </si>
  <si>
    <t>5.1</t>
  </si>
  <si>
    <t>5.2</t>
  </si>
  <si>
    <t>Монтаж профиля ПВХ углового 50х50</t>
  </si>
  <si>
    <t>Профиль ПВХ угловой 100х100</t>
  </si>
  <si>
    <t>5.3</t>
  </si>
  <si>
    <t>Монтаж капельников над оконными проемами фасада</t>
  </si>
  <si>
    <t>Монтаж капельников над витражным остеклением фасада</t>
  </si>
  <si>
    <t xml:space="preserve">Итого материалов на объем </t>
  </si>
  <si>
    <t>Норма расхода материала</t>
  </si>
  <si>
    <t>0,2-0,5</t>
  </si>
  <si>
    <t>л/м2</t>
  </si>
  <si>
    <t>кг/м2</t>
  </si>
  <si>
    <t>Типовые этажи 2-24 (23 эт.)</t>
  </si>
  <si>
    <t>Техэтаж</t>
  </si>
  <si>
    <t>Кровля</t>
  </si>
  <si>
    <t>5.4</t>
  </si>
  <si>
    <t xml:space="preserve">Объем работ </t>
  </si>
  <si>
    <t>Лимитная ведомость расходов материалов</t>
  </si>
  <si>
    <t>Профиль ПВХ угловой 50х50</t>
  </si>
  <si>
    <t>Эластичная гидрозащитная лента</t>
  </si>
  <si>
    <t>Декоративная заглушка</t>
  </si>
  <si>
    <t>Расход материалов</t>
  </si>
  <si>
    <t>Кронштейн оцинкованная пластина 205х70х5мм</t>
  </si>
  <si>
    <t>м3/м2</t>
  </si>
  <si>
    <t>Фаска под первый слой СКЦ из р-ра М100 сечением 100х100 (треугольник)</t>
  </si>
  <si>
    <t>м3/м.п.</t>
  </si>
  <si>
    <t>Заведение гидроизоляции техноэласт ЭПП (2 слоя) под 1 слой СКЦ и на стену на 300мм</t>
  </si>
  <si>
    <t>м2/м.п.</t>
  </si>
  <si>
    <t>Швеллер 12П над последним слоем СКЦ</t>
  </si>
  <si>
    <t>Слой над последним слоем СКЦ из р-ра М100 сечением 130х30</t>
  </si>
  <si>
    <t xml:space="preserve">Защитный фартук из оцинкованной стали 0,8мм шириной 400мм над последним слоем СКЦ </t>
  </si>
  <si>
    <t>Дюбель диам.6 длмной 100мм для крепления фартука</t>
  </si>
  <si>
    <t>шт/м.п.</t>
  </si>
  <si>
    <t xml:space="preserve">Дюбель фасадный 220мм Тех-Креп </t>
  </si>
  <si>
    <t>Нанесение армирующего состава  по стеклосетке</t>
  </si>
  <si>
    <t>Вид работ: Облицовка фасада бетонными камнями СКЦ</t>
  </si>
  <si>
    <t>Устройство фаски 100х100мм из цементно-песчаного раствора М100</t>
  </si>
  <si>
    <t>Раствор цементно-песчаной М100</t>
  </si>
  <si>
    <t>Техноэласт ЭПП</t>
  </si>
  <si>
    <t xml:space="preserve">Устройство боковой гидроизоляции в два слоя на высоту 700мм </t>
  </si>
  <si>
    <t>Монтаж  утеплителя наружных стен (грунтование по камню и бетону, механическое крепление утеплителя) толщ. 120мм</t>
  </si>
  <si>
    <t>4</t>
  </si>
  <si>
    <t>Облицовка стен бетонным камнем СКЦ 2Л-11</t>
  </si>
  <si>
    <t>Швеллер 12П (над пожарными ящиками)</t>
  </si>
  <si>
    <t>Уголок 100х8мм (над и под пожарными ящиками)</t>
  </si>
  <si>
    <t>5</t>
  </si>
  <si>
    <t>Устройство защитного слоя из цементно-песчаного раствора М100 (сечением 130х30мм) над последним рядом СКЦ</t>
  </si>
  <si>
    <t>6</t>
  </si>
  <si>
    <t>Устройство откосов бетонным камнем СКЦ 2Л-11</t>
  </si>
  <si>
    <t>Устройство защитного фартука из оцинкованной стали шириной 400мм над последним рядом СКЦ</t>
  </si>
  <si>
    <t>Оцинкованная сталь 0,8мм</t>
  </si>
  <si>
    <t>Учесть подготовку поверхности по монолиту и газобетону: заделка отверстий, штроб, срубка наплывов бетона.</t>
  </si>
  <si>
    <t>Объем работ и материалов (с учетом нормы расхода)</t>
  </si>
  <si>
    <t>Норма расхода материалов</t>
  </si>
  <si>
    <t>Объем материалов</t>
  </si>
  <si>
    <r>
      <t xml:space="preserve">Дюбель </t>
    </r>
    <r>
      <rPr>
        <i/>
        <sz val="11"/>
        <rFont val="Calibri"/>
        <family val="2"/>
        <charset val="204"/>
      </rPr>
      <t>ø</t>
    </r>
    <r>
      <rPr>
        <i/>
        <sz val="11"/>
        <rFont val="Arial"/>
        <family val="2"/>
        <charset val="204"/>
      </rPr>
      <t>8 для кронштейна</t>
    </r>
  </si>
  <si>
    <r>
      <t xml:space="preserve">Крюк </t>
    </r>
    <r>
      <rPr>
        <i/>
        <sz val="11"/>
        <rFont val="Calibri"/>
        <family val="2"/>
        <charset val="204"/>
      </rPr>
      <t>ø</t>
    </r>
    <r>
      <rPr>
        <i/>
        <sz val="11"/>
        <rFont val="Arial"/>
        <family val="2"/>
        <charset val="204"/>
      </rPr>
      <t>5Вр1 дл. 100мм</t>
    </r>
  </si>
  <si>
    <r>
      <t xml:space="preserve">Кладочная сетка </t>
    </r>
    <r>
      <rPr>
        <i/>
        <sz val="11"/>
        <rFont val="Calibri"/>
        <family val="2"/>
        <charset val="204"/>
      </rPr>
      <t>ø</t>
    </r>
    <r>
      <rPr>
        <i/>
        <sz val="11"/>
        <rFont val="Arial"/>
        <family val="2"/>
        <charset val="204"/>
      </rPr>
      <t>4 Вр1 (яч.100х100)</t>
    </r>
  </si>
  <si>
    <r>
      <t xml:space="preserve">Дюбель </t>
    </r>
    <r>
      <rPr>
        <i/>
        <sz val="12"/>
        <rFont val="Calibri"/>
        <family val="2"/>
        <charset val="204"/>
      </rPr>
      <t>ø</t>
    </r>
    <r>
      <rPr>
        <i/>
        <sz val="12"/>
        <rFont val="Arial"/>
        <family val="2"/>
        <charset val="204"/>
      </rPr>
      <t>8 для кронштейна</t>
    </r>
  </si>
  <si>
    <r>
      <t xml:space="preserve">Кладочная сетка </t>
    </r>
    <r>
      <rPr>
        <i/>
        <sz val="12"/>
        <rFont val="Calibri"/>
        <family val="2"/>
        <charset val="204"/>
      </rPr>
      <t>ø</t>
    </r>
    <r>
      <rPr>
        <i/>
        <sz val="12"/>
        <rFont val="Arial"/>
        <family val="2"/>
        <charset val="204"/>
      </rPr>
      <t>4 Вр1 (яч.100х100)</t>
    </r>
  </si>
  <si>
    <r>
      <t xml:space="preserve">Крюк </t>
    </r>
    <r>
      <rPr>
        <i/>
        <sz val="12"/>
        <rFont val="Calibri"/>
        <family val="2"/>
        <charset val="204"/>
      </rPr>
      <t>ø</t>
    </r>
    <r>
      <rPr>
        <i/>
        <sz val="12"/>
        <rFont val="Arial"/>
        <family val="2"/>
        <charset val="204"/>
      </rPr>
      <t>5Вр1 дл. 100мм</t>
    </r>
  </si>
  <si>
    <t xml:space="preserve"> 1 этап строительства (секции 6 - 9 по периметру здания с отм. -0,180 до отм. +5,850)</t>
  </si>
  <si>
    <t>2Л-10</t>
  </si>
  <si>
    <t>Монтаж  утеплителя наружных стен (грунтовка по камню и бетону, наклейка утеплителя, механическое крепление утеплителя)</t>
  </si>
  <si>
    <t>Грунтовка Ceresit CT 17 глубокого проникновения</t>
  </si>
  <si>
    <t>Силикатная краска Ceresit CT 54- цвет синий (RAL 640-2)</t>
  </si>
  <si>
    <t>Силикатная краска Ceresit CT 54- цвет тёмно-синий (RAL 650-5)</t>
  </si>
  <si>
    <t>Силикатная краска Ceresit CT 54- цвет белый (RAL 120-1)</t>
  </si>
  <si>
    <t>Профиль ПВХ угловой 100х150мм с вклеенной стеклосеткой</t>
  </si>
  <si>
    <t>Профиль примыкания ПВХ 6мм с вклеенной стеклосеткой</t>
  </si>
  <si>
    <t>Устройство наружной отделки оконных и дверных откосов на фасаде здания с нанесением фасадной минеральной штукатурки CERESIT СТ 137</t>
  </si>
  <si>
    <t>Комплекс работ по утеплению и штукатурке вентиляционных шахт на кровле</t>
  </si>
  <si>
    <t>Минеральная штукатурка CERESIT СТ 137</t>
  </si>
  <si>
    <t>Угловой профиль ПВХ с капельником и вклеенной стеклосеткой</t>
  </si>
  <si>
    <t>Объем работ и материалов (с учетом нормы расхода материалов)</t>
  </si>
  <si>
    <t>Силикатная краска Ceresit CT 54- цвет голубой (RAL 650-1)</t>
  </si>
  <si>
    <t>Нанесение фасадной силикатной краски CERESIT СТ 54 (в два слоя)</t>
  </si>
  <si>
    <t>Нанесение фасадной силикатной краски CERESIT СТ 54 - цвет синий (RAL 640-2) - в два слоя</t>
  </si>
  <si>
    <t>Нанесение фасадной силикатной краски CERESIT СТ 54  - цвет тёмно-синий (RAL 650-5) - в два слоя</t>
  </si>
  <si>
    <t>Нанесение фасадной силикатной краски CERESIT СТ 54  - цвет белый (RAL 120-1) - в два слоя</t>
  </si>
  <si>
    <t>Нанесение фасадной силикатной краски CERESIT СТ 54 - цвет голубой (RAL 650-1) - в два слоя</t>
  </si>
  <si>
    <t>3</t>
  </si>
  <si>
    <t>парапет</t>
  </si>
  <si>
    <t>Наименование видов работ, конструктивных элементов и материалов</t>
  </si>
  <si>
    <t>20.06.2018г.</t>
  </si>
  <si>
    <t>ПЕРЕРАСЧЕТ ПРОТОКОЛА ДОГОВОРНОЙ ЦЕНЫ</t>
  </si>
  <si>
    <t>к Договору подряда №08/04/2018-П/Ф/Б от 08.04.2018г.
на утепление фасада минераловатными плитами с последующей отделкой
тонкослойной штукатуркой Ceresit</t>
  </si>
  <si>
    <t xml:space="preserve">Наименование объекта:  Многоквартирный дом со встроенно-пристроенными  помещениями, встроенно-пристроенной автостоянкой, распределительный пункт с трансформаторной подстанцией и две трансформаторные подстанции </t>
  </si>
  <si>
    <t xml:space="preserve">Адрес объекта: г. СПб, п. Парголово, Торфяное, Ольгинская дорога, уч.7, (северо-восточнее дом 4, лит.А по Заречной ул.)  </t>
  </si>
  <si>
    <t>1 этап строительства (секции 6 - 9 по периметру здания с отм. +0,840 до отм. +80,900.)</t>
  </si>
  <si>
    <t>Наименование работ, материалов</t>
  </si>
  <si>
    <t>Цена за ед. изм., руб.</t>
  </si>
  <si>
    <t>Стоимость, руб.</t>
  </si>
  <si>
    <t>Монтаж окрытий парапетов из оцинкованной стали 0,7мм на кровле жилого дома</t>
  </si>
  <si>
    <t>Парапет из оцинк. cтали 0,7мм, окрашенный по RAL (развертка до 600мм)</t>
  </si>
  <si>
    <t>Костыль из стальной полосы 4,0х40мм</t>
  </si>
  <si>
    <t>Крепеж</t>
  </si>
  <si>
    <t>Полиуретановый фасадный герметик</t>
  </si>
  <si>
    <t>в том числе НДС 18%</t>
  </si>
  <si>
    <t>С уважением,</t>
  </si>
  <si>
    <t>Генеральный директор</t>
  </si>
  <si>
    <t>ООО "БЕККЕР-СТРОЙ"</t>
  </si>
  <si>
    <t>/Кирсанов Ю.Д./</t>
  </si>
  <si>
    <t>Длина, м</t>
  </si>
  <si>
    <t>Универсальная грунтовка Murexin LF10</t>
  </si>
  <si>
    <t>Клеевой состав Murexin Энерджи Фикс</t>
  </si>
  <si>
    <t>Базовый штукатурный слой Murexin Энерджи Плюс</t>
  </si>
  <si>
    <t>Грунтовка Murexin Энерджи праймер</t>
  </si>
  <si>
    <t>Декоративная штукатурка Murexin Энерджи М</t>
  </si>
  <si>
    <t>Полиакриловая фасадная краска ЗЕЛАНДИЯ - цвет синий (RAL 640-2)</t>
  </si>
  <si>
    <t>Полиакриловая фасадная краска ЗЕЛАНДИЯ - цвет белый (RAL 120-1)</t>
  </si>
  <si>
    <t>Полиакриловая фасадная краска ЗЕЛАНДИЯ - цвет голубой (RAL 650-1)</t>
  </si>
  <si>
    <t>Нанесение фасадной полиакриловой краски ЗЕЛАНДИЯ - цвет синий (RAL 640-2) - в два слоя</t>
  </si>
  <si>
    <t>Нанесение фасадной полиакриловой краски ЗЕЛАНДИЯ - цвет белый (RAL 120-1) - в два слоя</t>
  </si>
  <si>
    <t>Нанесение фасадной полиакриловой краски ЗЕЛАНДИЯ - цвет голубой (RAL 650-1) - в два слоя</t>
  </si>
  <si>
    <t>Нанесение фасадной минеральной штукатурки Murexin Энерджи М</t>
  </si>
  <si>
    <t>11.1</t>
  </si>
  <si>
    <t>11.2</t>
  </si>
  <si>
    <t>12.1</t>
  </si>
  <si>
    <t>12.2</t>
  </si>
  <si>
    <t>12.3</t>
  </si>
  <si>
    <t>12.4</t>
  </si>
  <si>
    <t>Затирка раковин, монтаж углозащитного профиля с вклеенной стеклосеткой</t>
  </si>
  <si>
    <t>Шпатлевка цементная финишная фасадная</t>
  </si>
  <si>
    <t>Нанесение шпатлевки</t>
  </si>
  <si>
    <t>11.3</t>
  </si>
  <si>
    <t>Выравнивание поверхности с огрунтовкой</t>
  </si>
  <si>
    <t>м</t>
  </si>
  <si>
    <t>Отделка потолков переходных балконов, низа плит балконов квартир первого типового этажа</t>
  </si>
  <si>
    <t>пристроенными помещениями, встроенно-пристроенной автостоянкой,</t>
  </si>
  <si>
    <t>распределительный пункт с трансформаторной подстанцией и две</t>
  </si>
  <si>
    <t>трансформаторные подстанции</t>
  </si>
  <si>
    <t>Ольгинская дорога, участок 7 (северо-восточнее дома 4, литера А</t>
  </si>
  <si>
    <r>
      <t xml:space="preserve">Наименование объекта: </t>
    </r>
    <r>
      <rPr>
        <b/>
        <i/>
        <sz val="11"/>
        <color theme="1"/>
        <rFont val="Times New Roman"/>
        <family val="1"/>
        <charset val="204"/>
      </rPr>
      <t>Многоквартирный дом со встроенно-</t>
    </r>
  </si>
  <si>
    <r>
      <t xml:space="preserve">Адрес объекта: </t>
    </r>
    <r>
      <rPr>
        <b/>
        <i/>
        <sz val="11"/>
        <color theme="1"/>
        <rFont val="Times New Roman"/>
        <family val="1"/>
        <charset val="204"/>
      </rPr>
      <t>г. Санкт-Петербург, пос. Парголово, Торфяное,</t>
    </r>
  </si>
  <si>
    <t>по Заречной улице) II этап строительства (секции 1-5)</t>
  </si>
  <si>
    <t>ВЕДОМОСТЬ ОБЪЕМОВ РАБОТ</t>
  </si>
  <si>
    <t>№ п/п</t>
  </si>
  <si>
    <t>Ед. изм.</t>
  </si>
  <si>
    <t>Норма расхода материала на ед. измерения работ</t>
  </si>
  <si>
    <t>Объём работ и нормативная потребность материалов на объект</t>
  </si>
  <si>
    <t>по производственной норме</t>
  </si>
  <si>
    <t>Секция 1</t>
  </si>
  <si>
    <t>Секция 2</t>
  </si>
  <si>
    <t>Секция 3</t>
  </si>
  <si>
    <t>Секция 4</t>
  </si>
  <si>
    <t>Секция 5</t>
  </si>
  <si>
    <t xml:space="preserve">Директор по строительству </t>
  </si>
  <si>
    <t>________________ Иванов С.В.</t>
  </si>
  <si>
    <t>"______"_____________ 2019г.</t>
  </si>
  <si>
    <r>
      <rPr>
        <sz val="12"/>
        <color theme="1"/>
        <rFont val="Times New Roman"/>
        <family val="1"/>
        <charset val="204"/>
      </rPr>
      <t>Шифр проекта:</t>
    </r>
    <r>
      <rPr>
        <b/>
        <sz val="11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03-09/11-П-АР1-II-И2</t>
    </r>
  </si>
  <si>
    <t>Минераловатные плиты Rockwool Фасад Баттс (плотность 145 кг/м3 ТУ 5762-016-45757203-05) толщ.130 мм</t>
  </si>
  <si>
    <t>Тарельчатый дюбель 250 мм</t>
  </si>
  <si>
    <t>СОСТАВИЛ:</t>
  </si>
  <si>
    <t>ПРОВЕРИЛ:</t>
  </si>
  <si>
    <t>Начальник ПТО _______________________________ Буренкова И.В.</t>
  </si>
  <si>
    <t>Инженер ПТО _________________________________ Матвеева Е.Б.</t>
  </si>
  <si>
    <t>Главный инженер ______________________________ Тришин С.А.</t>
  </si>
  <si>
    <t>ЛИМИТНО-ЗАБОРНАЯ КАРТА</t>
  </si>
  <si>
    <r>
      <t xml:space="preserve">Вид работ: </t>
    </r>
    <r>
      <rPr>
        <b/>
        <i/>
        <sz val="14"/>
        <color theme="1"/>
        <rFont val="Times New Roman"/>
        <family val="1"/>
        <charset val="204"/>
      </rPr>
      <t>Утепление фасада минераловатными плитами с последующей отделкой тонкослойной штукатуркой Murexin Active Mineral (взамен Ceresit)</t>
    </r>
  </si>
  <si>
    <t>Монтаж утеплителя наружных стен (грунтовка по камню и бетону, наклейка утеплителя, механическое крепление утеплителя)</t>
  </si>
  <si>
    <t>Монтаж утеплителя наружных стен толщиной 150 мм</t>
  </si>
  <si>
    <t>Минераловатные плиты Rockwool Фасад Баттс плотн. 145 кг/м3 (ТУ 5762-016-45757203-05) толщиной 150 мм</t>
  </si>
  <si>
    <t>А-ЖЖ/1</t>
  </si>
  <si>
    <t>окна на поверхности</t>
  </si>
  <si>
    <t>окна и дверина поверхности</t>
  </si>
  <si>
    <t>Д 36*</t>
  </si>
  <si>
    <t>Д 6*</t>
  </si>
  <si>
    <t>Д 3</t>
  </si>
  <si>
    <t>окна и двери на поверхности</t>
  </si>
  <si>
    <t>1-12/ББ-ЖЖ</t>
  </si>
  <si>
    <t>3-8/А</t>
  </si>
  <si>
    <t>ИТОГО 1эт. 1 секция</t>
  </si>
  <si>
    <t>тех.простр</t>
  </si>
  <si>
    <t>торец перекрытия</t>
  </si>
  <si>
    <t>ограждение витражей</t>
  </si>
  <si>
    <t>БД-3</t>
  </si>
  <si>
    <t>торец перекрытия (белый)</t>
  </si>
  <si>
    <t>торец перекрытия (витраж)</t>
  </si>
  <si>
    <t xml:space="preserve"> (др.цвет)</t>
  </si>
  <si>
    <t>Б-Г/3-4</t>
  </si>
  <si>
    <t>Г-Ж/2</t>
  </si>
  <si>
    <t>ОК-8</t>
  </si>
  <si>
    <t>(др.цвет)</t>
  </si>
  <si>
    <t>Ж-Л/1</t>
  </si>
  <si>
    <t>Л-Н/1</t>
  </si>
  <si>
    <t>ограждение витражей ВИ-14</t>
  </si>
  <si>
    <t>ОК-6*</t>
  </si>
  <si>
    <t xml:space="preserve">торец перекрытия </t>
  </si>
  <si>
    <t>Т-ББ/1</t>
  </si>
  <si>
    <t>Д 34</t>
  </si>
  <si>
    <t>перех.балконы</t>
  </si>
  <si>
    <t>торец перех.балкона</t>
  </si>
  <si>
    <t>ББ/1-3 и</t>
  </si>
  <si>
    <t>ББ-ЖЖ/3</t>
  </si>
  <si>
    <t>3-7/ЖЖ</t>
  </si>
  <si>
    <t>7-10/ЕЕ</t>
  </si>
  <si>
    <t>ограждение витражей ВИ-12</t>
  </si>
  <si>
    <t>А-Б/3-11</t>
  </si>
  <si>
    <t>гб</t>
  </si>
  <si>
    <t>монолит</t>
  </si>
  <si>
    <t xml:space="preserve">ограждение витражей </t>
  </si>
  <si>
    <t>Б-Г/11</t>
  </si>
  <si>
    <t>Г-И/11</t>
  </si>
  <si>
    <t>И-Н/11</t>
  </si>
  <si>
    <t>ОК-6,6*</t>
  </si>
  <si>
    <t>БД-1,2</t>
  </si>
  <si>
    <t xml:space="preserve">Н-Ю/11 и </t>
  </si>
  <si>
    <t>11-12/Ю</t>
  </si>
  <si>
    <t>А-Б/3</t>
  </si>
  <si>
    <t>глухая стена</t>
  </si>
  <si>
    <t>Б-Г/2-3</t>
  </si>
  <si>
    <t>И-Л/1</t>
  </si>
  <si>
    <t xml:space="preserve">окна на поверхности </t>
  </si>
  <si>
    <t>Н-Т/1</t>
  </si>
  <si>
    <t>перех.балкон</t>
  </si>
  <si>
    <t>1-3/ББ и</t>
  </si>
  <si>
    <t>10-12/ЕЕ</t>
  </si>
  <si>
    <t>А/3-6</t>
  </si>
  <si>
    <t>А/6-8</t>
  </si>
  <si>
    <t>А-Б/8-11</t>
  </si>
  <si>
    <t>Н-Э/11</t>
  </si>
  <si>
    <t>глухая часть</t>
  </si>
  <si>
    <t>ограждение витражей ВИ-15</t>
  </si>
  <si>
    <t>Ж/1-2</t>
  </si>
  <si>
    <t>10-12/ЖЖ</t>
  </si>
  <si>
    <t>ограждение витражей ВИ-11</t>
  </si>
  <si>
    <t>1-3/ББ-ЖЖ</t>
  </si>
  <si>
    <t>переходной балкон</t>
  </si>
  <si>
    <t>ББ-Т</t>
  </si>
  <si>
    <t>торец переходного балкона</t>
  </si>
  <si>
    <t xml:space="preserve">ОК-6 </t>
  </si>
  <si>
    <t>Н-Л/1</t>
  </si>
  <si>
    <t>Л-И/1</t>
  </si>
  <si>
    <t>1-2/Ж</t>
  </si>
  <si>
    <t>Ж-Г/2</t>
  </si>
  <si>
    <t>3-6/А</t>
  </si>
  <si>
    <t>6-8/А</t>
  </si>
  <si>
    <t>А-Б/8 и</t>
  </si>
  <si>
    <t>Б/8-11</t>
  </si>
  <si>
    <t>3-7 этаж</t>
  </si>
  <si>
    <t>9 этаж</t>
  </si>
  <si>
    <t>ЖЖ-ББ/1-3</t>
  </si>
  <si>
    <t>ББ-Т/1</t>
  </si>
  <si>
    <t>Т-Н/1</t>
  </si>
  <si>
    <t>1-2/И</t>
  </si>
  <si>
    <t>И-Г/2</t>
  </si>
  <si>
    <t>Г-Б/3</t>
  </si>
  <si>
    <t>8-11/Б</t>
  </si>
  <si>
    <t>ОК и БД</t>
  </si>
  <si>
    <t>10-18 эт</t>
  </si>
  <si>
    <t>торец перекрытия перех.балк</t>
  </si>
  <si>
    <t>И-Г/3</t>
  </si>
  <si>
    <t>Б-А/3</t>
  </si>
  <si>
    <t>19 этаж</t>
  </si>
  <si>
    <t xml:space="preserve">ББ-ЖЖ/3 и </t>
  </si>
  <si>
    <t>1-3/ББ</t>
  </si>
  <si>
    <t>торец ПП</t>
  </si>
  <si>
    <t>утепление</t>
  </si>
  <si>
    <t>белый цвет</t>
  </si>
  <si>
    <t>темный цвет</t>
  </si>
  <si>
    <t>Б-Г/3</t>
  </si>
  <si>
    <t>8-11/А-Б</t>
  </si>
  <si>
    <t>20 этаж</t>
  </si>
  <si>
    <t>ББ-ЖЖ/3 и</t>
  </si>
  <si>
    <t>утепл</t>
  </si>
  <si>
    <t>синий цвет</t>
  </si>
  <si>
    <t>ОК -6</t>
  </si>
  <si>
    <t>И-Н/1</t>
  </si>
  <si>
    <t>Н-Э/11 и</t>
  </si>
  <si>
    <t>21-24 этаж</t>
  </si>
  <si>
    <t>ограждение витрадей</t>
  </si>
  <si>
    <t>ЖЖ-ББ/3 и</t>
  </si>
  <si>
    <t xml:space="preserve">торец ПП </t>
  </si>
  <si>
    <t>переходные балконы</t>
  </si>
  <si>
    <t>7-12/ЖЖ-ЕЕ</t>
  </si>
  <si>
    <t>тех.чердак</t>
  </si>
  <si>
    <t>3-7/ЖЖ-ЕЕ и</t>
  </si>
  <si>
    <t>торец переходных балконов</t>
  </si>
  <si>
    <t>ограждение перех.балконов</t>
  </si>
  <si>
    <t>двери перех.балконов</t>
  </si>
  <si>
    <t>Т-И/1-2</t>
  </si>
  <si>
    <t>глухя стена</t>
  </si>
  <si>
    <t>Г-Б/1-2</t>
  </si>
  <si>
    <t>8-11/А</t>
  </si>
  <si>
    <t>Б-Ю/11-12</t>
  </si>
  <si>
    <t>7-12/ЖЖ</t>
  </si>
  <si>
    <t>ББ-А/1-3</t>
  </si>
  <si>
    <t>лестниная клетка</t>
  </si>
  <si>
    <t>Д-4</t>
  </si>
  <si>
    <t>машинное помещение</t>
  </si>
  <si>
    <t>Д-5</t>
  </si>
  <si>
    <t>вентшахты</t>
  </si>
  <si>
    <t>на кровле</t>
  </si>
  <si>
    <t>Отв.1</t>
  </si>
  <si>
    <t>ВШ 10 ОВ2</t>
  </si>
  <si>
    <t>ИТОГО Вентшахты на кровле</t>
  </si>
  <si>
    <t xml:space="preserve">ИТОГО кровля </t>
  </si>
  <si>
    <t>ИТОГО тех.чердак</t>
  </si>
  <si>
    <t>ИТОГО 21-24 этаж</t>
  </si>
  <si>
    <t>ИТОГО 20 этаж</t>
  </si>
  <si>
    <t>ИТОГО 19 этаж</t>
  </si>
  <si>
    <t>ИТОГО 10-18 этаж</t>
  </si>
  <si>
    <t>ИТОГО 9 этаж</t>
  </si>
  <si>
    <t>голубой увет</t>
  </si>
  <si>
    <t>ИТОГО 8 этаж</t>
  </si>
  <si>
    <t>ИТОГО 3-7 этаж</t>
  </si>
  <si>
    <t>ИТОГО 2 этаж</t>
  </si>
  <si>
    <t>ИТОГО тех.простр</t>
  </si>
  <si>
    <t>ИТОГО 1эт. 2 секция</t>
  </si>
  <si>
    <t>ЕЕ-ММ/12</t>
  </si>
  <si>
    <t>и 13-29/ ММ1</t>
  </si>
  <si>
    <t>двор</t>
  </si>
  <si>
    <t>ЖЖ-ММ/12</t>
  </si>
  <si>
    <t>торец глухой (белый)</t>
  </si>
  <si>
    <t>13-16/М1</t>
  </si>
  <si>
    <t>16-18/ММ1</t>
  </si>
  <si>
    <t xml:space="preserve">ОК и БД за витражами </t>
  </si>
  <si>
    <t>18-23/ММ1</t>
  </si>
  <si>
    <t>торец перекр.у перех.бал</t>
  </si>
  <si>
    <t xml:space="preserve">17-18/ММ1 и </t>
  </si>
  <si>
    <t>23-25/ММ1</t>
  </si>
  <si>
    <t>перех.балк (бел.цвет)</t>
  </si>
  <si>
    <t>общее перех.б и ЛШ</t>
  </si>
  <si>
    <t>25-29/ММ1</t>
  </si>
  <si>
    <t>13-16/Ю</t>
  </si>
  <si>
    <t>Ю-Ф/16</t>
  </si>
  <si>
    <t>16-17/Ф</t>
  </si>
  <si>
    <t>17-19/Ф</t>
  </si>
  <si>
    <t>20-24/Ф</t>
  </si>
  <si>
    <t>24-25/Ф</t>
  </si>
  <si>
    <t>25-28/Ф</t>
  </si>
  <si>
    <t>28-29/Ю</t>
  </si>
  <si>
    <t xml:space="preserve">торец глухой </t>
  </si>
  <si>
    <t>13-16/ММ1</t>
  </si>
  <si>
    <t>окраска</t>
  </si>
  <si>
    <t>торец пп перех.балкона</t>
  </si>
  <si>
    <t>ОК и БД перех.балкон</t>
  </si>
  <si>
    <t>глухая стена перед и за ПБ</t>
  </si>
  <si>
    <t>25-29/ММ1-ММ</t>
  </si>
  <si>
    <t>19-24/Ф</t>
  </si>
  <si>
    <t>25-27/Ф</t>
  </si>
  <si>
    <t>27-28/Ф</t>
  </si>
  <si>
    <t xml:space="preserve"> + </t>
  </si>
  <si>
    <t>8 этаж</t>
  </si>
  <si>
    <t>торец глухой белый</t>
  </si>
  <si>
    <t>торец глухой темно-синий</t>
  </si>
  <si>
    <t>12-16/ММ1</t>
  </si>
  <si>
    <t>торец ПП перех.балкон</t>
  </si>
  <si>
    <t xml:space="preserve">утепление </t>
  </si>
  <si>
    <t xml:space="preserve">окраска </t>
  </si>
  <si>
    <t>торец плиты перекрытия</t>
  </si>
  <si>
    <t xml:space="preserve">18/ММ </t>
  </si>
  <si>
    <t>25-29/ММ</t>
  </si>
  <si>
    <t>глухая часть (белый)</t>
  </si>
  <si>
    <t>18-19/Ф</t>
  </si>
  <si>
    <t xml:space="preserve">9 этаж </t>
  </si>
  <si>
    <t>ЖЖ-ММ/1/12</t>
  </si>
  <si>
    <t>16-18/ММ/1</t>
  </si>
  <si>
    <t>глухая часть до и после ПБ</t>
  </si>
  <si>
    <t>18-23/ММ/1</t>
  </si>
  <si>
    <t>17-18/ММ/1</t>
  </si>
  <si>
    <t>23-25/ММ/1</t>
  </si>
  <si>
    <t>25-29/ММ/1</t>
  </si>
  <si>
    <t>ЖЖ-ММ/1-12</t>
  </si>
  <si>
    <t>12-16/ММ/1</t>
  </si>
  <si>
    <t>торец ПП перех.балкона</t>
  </si>
  <si>
    <t>19-23/Ф</t>
  </si>
  <si>
    <t>окна на поверхости</t>
  </si>
  <si>
    <t>23-25/Ф</t>
  </si>
  <si>
    <t xml:space="preserve">глухая часть </t>
  </si>
  <si>
    <t>16-17/ММ/1</t>
  </si>
  <si>
    <t>17-18/ММ/1 и</t>
  </si>
  <si>
    <t>Ф-Ю/16</t>
  </si>
  <si>
    <t>18-23/Ф</t>
  </si>
  <si>
    <t>2-25/ММ/1</t>
  </si>
  <si>
    <t>25-29/Ф</t>
  </si>
  <si>
    <t>16-18/Ф</t>
  </si>
  <si>
    <t xml:space="preserve">17-18/Ф и </t>
  </si>
  <si>
    <t>12-18/ММ/1</t>
  </si>
  <si>
    <t xml:space="preserve">ЖЖ-ММ/1/12 </t>
  </si>
  <si>
    <t>16-29/Ф-Ю</t>
  </si>
  <si>
    <t>ЖЖ-ММ/1/12 и</t>
  </si>
  <si>
    <t>12-23/ММ/1</t>
  </si>
  <si>
    <t>13-29/Ф-Ю</t>
  </si>
  <si>
    <t>лестниная клетка +маш.пом</t>
  </si>
  <si>
    <t>Отв.4</t>
  </si>
  <si>
    <t xml:space="preserve">ВШ 10 </t>
  </si>
  <si>
    <t>ВШ 12</t>
  </si>
  <si>
    <t>фасад с</t>
  </si>
  <si>
    <t>Заречной</t>
  </si>
  <si>
    <t>фасад</t>
  </si>
  <si>
    <t>с КВС</t>
  </si>
  <si>
    <t xml:space="preserve">фасад с </t>
  </si>
  <si>
    <t>заречной</t>
  </si>
  <si>
    <t>торца</t>
  </si>
  <si>
    <t>фасад со</t>
  </si>
  <si>
    <t>двора</t>
  </si>
  <si>
    <t>КВС</t>
  </si>
  <si>
    <t xml:space="preserve">фасад со </t>
  </si>
  <si>
    <t>Г-И/1-2</t>
  </si>
  <si>
    <t>5 секция</t>
  </si>
  <si>
    <t>потолок пожарного проезда</t>
  </si>
  <si>
    <t>Монтаж утеплителя наружных стен толщиной 130 мм</t>
  </si>
  <si>
    <t>Монтаж утеплителя наружных стен толщиной 100 мм</t>
  </si>
  <si>
    <t>Минераловатные плиты Rockwool Фасад Баттс (плотность 145 кг/м3 ТУ 5762-016-45757203-05) толщ.100 мм</t>
  </si>
  <si>
    <t>Минераловатные плиты Rockwool Фасад Баттс (плотность 145 кг/м3 ТУ 5762-016-45757203-05) толщ.25 мм</t>
  </si>
  <si>
    <t>Нанесение армирующего состава по стеклосетке</t>
  </si>
  <si>
    <t>Профиль ПВХ угловой 100х150 мм с вклеенной стеклосеткой</t>
  </si>
  <si>
    <t>Профиль примыкания ПВХ 6 мм с вклеенной стеклосеткой</t>
  </si>
  <si>
    <t>шахта</t>
  </si>
  <si>
    <t>Нанесение фасадной полиакриловой краски ЗЕЛАНДИЯ (в 2 слоя)</t>
  </si>
  <si>
    <t>Нанесение фасадной полиакриловой краски ЗЕЛАНДИЯ - цвет синий (RAL 640-2) в два слоя</t>
  </si>
  <si>
    <t>Нанесение фасадной полиакриловой краски ЗЕЛАНДИЯ - цвет темно-синий (RAL 650-5) в два слоя</t>
  </si>
  <si>
    <t>Полиакриловая фасадная краска ЗЕЛАНДИЯ - цвет темно-синий (RAL 650-5)</t>
  </si>
  <si>
    <t>Нанесение фасадной полиакриловой краски ЗЕЛАНДИЯ - цвет белый (RAL 120-1) в два слоя</t>
  </si>
  <si>
    <t>Нанесение фасадной полиакриловой краски ЗЕЛАНДИЯ - цвет голубой (RAL 650-1) в два слоя</t>
  </si>
  <si>
    <t>Устройство деформационного шва</t>
  </si>
  <si>
    <t>Профиль ПВХ угловой 50х50 мм</t>
  </si>
  <si>
    <t>Устройство продухов из труб ПВХ диам. 50 мм с зачеканкой пустот минераловатными плитами и нанесением армирующего состава по стеклосетке с внутренней стороны</t>
  </si>
  <si>
    <t>Труба канализационная ПВХ диам.50 мм</t>
  </si>
  <si>
    <t>потолок перех.балкона</t>
  </si>
  <si>
    <t>11.4</t>
  </si>
  <si>
    <t>11.5</t>
  </si>
  <si>
    <t>потолок перех.балкона 4 секц</t>
  </si>
  <si>
    <t>11.6</t>
  </si>
  <si>
    <t>Нанесение фасадной полиакриловой краски ЗЕЛАНДИЯ - цвет темно-синий (RAL 650-5) - в два слоя</t>
  </si>
  <si>
    <t>Устройство наружной отделки оконных и дверных откосов на фасаде здания с нанесением фасадной минеральной штукатурки Murexin Энерджи М (с учетом откосов СКЦ)</t>
  </si>
  <si>
    <t>Шахты ОВ2</t>
  </si>
  <si>
    <t>шахта ОВ2</t>
  </si>
  <si>
    <t>Отв.8</t>
  </si>
  <si>
    <t>Отв.9</t>
  </si>
  <si>
    <t>13.1</t>
  </si>
  <si>
    <t>13.2</t>
  </si>
  <si>
    <t>13.3</t>
  </si>
  <si>
    <t xml:space="preserve">Устройство наружной отделки оконных и дверных откосов на фасаде здания с нанесением фасадной минеральной штукатурки Murexin Энерджи М </t>
  </si>
  <si>
    <t>Стены мусоросборных камер</t>
  </si>
  <si>
    <t>стены мусоросборных камер</t>
  </si>
  <si>
    <r>
      <t xml:space="preserve">Вид работ: </t>
    </r>
    <r>
      <rPr>
        <b/>
        <i/>
        <sz val="14"/>
        <color theme="1"/>
        <rFont val="Times New Roman"/>
        <family val="1"/>
        <charset val="204"/>
      </rPr>
      <t>Вид работ: Утепление фасада минераловатными плитами с последующей отделкой тонкослойной штукатуркой Murexin Active Mineral (взамен Ceresit)</t>
    </r>
  </si>
  <si>
    <t>Окрытие парапета</t>
  </si>
  <si>
    <t>Уголок оцинкованный 40х60х1,2, L=3000 мм</t>
  </si>
  <si>
    <t>Дюбель-гвоздь 6,0х60 мм</t>
  </si>
  <si>
    <t>Заклепка 4,0х10 Al/st</t>
  </si>
  <si>
    <t>КРС RAL 640-2, 4,8х25 мм</t>
  </si>
  <si>
    <t>Оцинкованная сталь 1250х2000х0,7 мм, RAL 640-2</t>
  </si>
  <si>
    <t>Герметик полиуретановый (600 мл)</t>
  </si>
  <si>
    <t>1 сек</t>
  </si>
  <si>
    <t>2 секц</t>
  </si>
  <si>
    <t>3 секц</t>
  </si>
  <si>
    <t>4 секц</t>
  </si>
  <si>
    <t>5 секция до границы этапов</t>
  </si>
  <si>
    <t>(зеленый штрих)</t>
  </si>
  <si>
    <t>12.5</t>
  </si>
  <si>
    <t>Инженер СДО _______________________________ Гук И.В.</t>
  </si>
  <si>
    <t>Стоимость за единицу, руб</t>
  </si>
  <si>
    <t>Общая стоимость работ,       руб.</t>
  </si>
  <si>
    <t>Общая стоимость материалов,       руб.</t>
  </si>
  <si>
    <t>поставка материала</t>
  </si>
  <si>
    <t>Приложение №1</t>
  </si>
  <si>
    <t>Ориентировочный перечень и объем работ необходимый для производства работ на объекте:</t>
  </si>
  <si>
    <t>многоквартирный дом со встроенно-пристроенными помещениями, встроенно-пристроенной автостоянкой, распределительный пункт с трансформаторной подстанцией и две трансформаторные подстанции по адресу: г.Санкт-Петербург, п.Парголово, Торфяное, Ольгинская дорога, уч.7, (северо-восточнее дом 4, лит.А по Заречной ул.)                                                                      СЕКЦИИ 1-5- 2 этап</t>
  </si>
  <si>
    <t>*</t>
  </si>
  <si>
    <t>**</t>
  </si>
  <si>
    <t xml:space="preserve">ИТОГО </t>
  </si>
  <si>
    <t>ИТОГО по КП</t>
  </si>
  <si>
    <t>Вид работ: Утепление фасада минераловатными плитами с последующей отделкой тонкослойной штукатуркой Murexin Active Mineral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</si>
</sst>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164" formatCode="#,##0\ &quot;р.&quot;;\-#,##0\ &quot;р.&quot;"/>
    <numFmt numFmtId="165" formatCode="_-* #,##0\ _р_._-;\-* #,##0\ _р_._-;_-* &quot;-&quot;\ _р_._-;_-@_-"/>
    <numFmt numFmtId="166" formatCode="_-* #,##0.00\ _р_._-;\-* #,##0.00\ _р_._-;_-* &quot;-&quot;??\ _р_._-;_-@_-"/>
    <numFmt numFmtId="167" formatCode="0.000"/>
    <numFmt numFmtId="168" formatCode="0.0"/>
    <numFmt numFmtId="169" formatCode="#,##0.000"/>
    <numFmt numFmtId="170" formatCode="#,##0.0"/>
    <numFmt numFmtId="171" formatCode="_-* #,##0.00[$€-1]_-;\-* #,##0.00[$€-1]_-;_-* &quot;-&quot;??[$€-1]_-"/>
    <numFmt numFmtId="172" formatCode="_-* #,##0\ &quot;руб&quot;_-;\-* #,##0\ &quot;руб&quot;_-;_-* &quot;-&quot;\ &quot;руб&quot;_-;_-@_-"/>
    <numFmt numFmtId="173" formatCode="&quot;?.&quot;#,##0_);[Red]\(&quot;?.&quot;#,##0\)"/>
    <numFmt numFmtId="174" formatCode="&quot;?.&quot;#,##0.00_);[Red]\(&quot;?.&quot;#,##0.00\)"/>
    <numFmt numFmtId="175" formatCode="0.0000000"/>
    <numFmt numFmtId="176" formatCode="General_)"/>
    <numFmt numFmtId="177" formatCode="0.000000000"/>
    <numFmt numFmtId="178" formatCode="0.0000000000"/>
    <numFmt numFmtId="179" formatCode="0.00000000000"/>
    <numFmt numFmtId="180" formatCode="0.0000000000000"/>
    <numFmt numFmtId="181" formatCode="\X\X\X\X\X\X\-\X\X\X"/>
    <numFmt numFmtId="182" formatCode="#,##0.00_ ;[Red]\(#,##0.00\)\ "/>
    <numFmt numFmtId="183" formatCode="0.0,,_);\(0.0,,\);\-_0_)"/>
    <numFmt numFmtId="184" formatCode="#,##0_);[Red]\(#,##0\)"/>
    <numFmt numFmtId="185" formatCode="#,##0.00_);[Red]\(#,##0.00\)"/>
    <numFmt numFmtId="186" formatCode="0.0%;\(0.0%\)"/>
    <numFmt numFmtId="187" formatCode="0.000000"/>
    <numFmt numFmtId="188" formatCode="&quot;£&quot;#,##0"/>
    <numFmt numFmtId="189" formatCode="_-* #,##0.00&quot;р.&quot;_-;\-* #,##0.00&quot;р.&quot;_-;_-* &quot;-&quot;??&quot;р.&quot;_-;_-@_-"/>
    <numFmt numFmtId="190" formatCode="_-&quot;£&quot;* #,##0.00_-;\-&quot;£&quot;* #,##0.00_-;_-&quot;£&quot;* &quot;-&quot;??_-;_-@_-"/>
    <numFmt numFmtId="191" formatCode="#,##0\т"/>
    <numFmt numFmtId="192" formatCode="_-* #,##0_р_._-;\-* #,##0_р_._-;_-* &quot;-&quot;_р_._-;_-@_-"/>
    <numFmt numFmtId="193" formatCode="_-* #,##0.00_р_._-;\-* #,##0.00_р_._-;_-* &quot;-&quot;??_р_._-;_-@_-"/>
    <numFmt numFmtId="194" formatCode="_(* #,##0.00_);_(* \(#,##0.00\);_(* &quot;-&quot;??_);_(@_)"/>
    <numFmt numFmtId="195" formatCode="_(* #,##0.00_);_(* \(#,##0.00\);_(* \-??_);_(@_)"/>
    <numFmt numFmtId="196" formatCode="#,###"/>
    <numFmt numFmtId="197" formatCode="0.0000"/>
  </numFmts>
  <fonts count="15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0000FF"/>
      <name val="Arial"/>
      <family val="2"/>
      <charset val="204"/>
    </font>
    <font>
      <i/>
      <sz val="10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i/>
      <sz val="14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Arial"/>
      <family val="2"/>
      <charset val="204"/>
    </font>
    <font>
      <b/>
      <sz val="11"/>
      <color rgb="FF0000FF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name val="Arial"/>
      <family val="2"/>
      <charset val="204"/>
    </font>
    <font>
      <b/>
      <sz val="12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2"/>
      <name val="Calibri"/>
      <family val="2"/>
      <charset val="204"/>
    </font>
    <font>
      <sz val="9"/>
      <color indexed="81"/>
      <name val="Tahoma"/>
      <family val="2"/>
      <charset val="204"/>
    </font>
    <font>
      <sz val="12"/>
      <color theme="1"/>
      <name val="Arial"/>
      <family val="2"/>
      <charset val="204"/>
    </font>
    <font>
      <u/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i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Arial"/>
      <family val="2"/>
      <charset val="204"/>
    </font>
    <font>
      <i/>
      <sz val="12"/>
      <name val="Times New Roman"/>
      <family val="1"/>
      <charset val="204"/>
    </font>
    <font>
      <i/>
      <sz val="12"/>
      <name val="Arial"/>
      <family val="2"/>
      <charset val="204"/>
    </font>
    <font>
      <sz val="10"/>
      <name val="Arial CYR"/>
    </font>
    <font>
      <sz val="10"/>
      <name val="Helv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"/>
      <charset val="204"/>
    </font>
    <font>
      <sz val="18"/>
      <name val="Geneva"/>
      <family val="2"/>
    </font>
    <font>
      <sz val="9"/>
      <name val="Times New Roman"/>
      <family val="1"/>
    </font>
    <font>
      <b/>
      <sz val="10"/>
      <color indexed="9"/>
      <name val="Arial"/>
      <family val="2"/>
      <charset val="204"/>
    </font>
    <font>
      <sz val="10"/>
      <name val="NTHarmonica"/>
      <charset val="204"/>
    </font>
    <font>
      <sz val="10"/>
      <color indexed="8"/>
      <name val="Arial"/>
      <family val="2"/>
    </font>
    <font>
      <sz val="12"/>
      <name val="Tms Rmn"/>
      <charset val="204"/>
    </font>
    <font>
      <i/>
      <sz val="1"/>
      <color indexed="8"/>
      <name val="Courier"/>
      <family val="1"/>
      <charset val="204"/>
    </font>
    <font>
      <u/>
      <sz val="10"/>
      <color indexed="36"/>
      <name val="Arial Cyr"/>
      <charset val="204"/>
    </font>
    <font>
      <b/>
      <sz val="12"/>
      <name val="Arial"/>
      <family val="2"/>
    </font>
    <font>
      <sz val="12"/>
      <name val="Optima"/>
      <family val="2"/>
    </font>
    <font>
      <sz val="8"/>
      <color indexed="12"/>
      <name val="Arial"/>
      <family val="2"/>
      <charset val="204"/>
    </font>
    <font>
      <b/>
      <u/>
      <sz val="16"/>
      <name val="Arial"/>
      <family val="2"/>
      <charset val="204"/>
    </font>
    <font>
      <sz val="9"/>
      <name val="Arial"/>
      <family val="2"/>
      <charset val="186"/>
    </font>
    <font>
      <sz val="10"/>
      <name val="HelveticaLT"/>
      <family val="2"/>
    </font>
    <font>
      <b/>
      <sz val="20"/>
      <name val="Arial"/>
      <family val="2"/>
      <charset val="204"/>
    </font>
    <font>
      <b/>
      <i/>
      <sz val="10"/>
      <name val="Arial"/>
      <family val="2"/>
      <charset val="204"/>
    </font>
    <font>
      <sz val="8"/>
      <color indexed="17"/>
      <name val="Arial"/>
      <family val="2"/>
      <charset val="204"/>
    </font>
    <font>
      <b/>
      <sz val="20"/>
      <name val="Times New Roman"/>
      <family val="1"/>
      <charset val="204"/>
    </font>
    <font>
      <b/>
      <sz val="14"/>
      <name val="Arial"/>
      <family val="2"/>
    </font>
    <font>
      <sz val="8"/>
      <name val="Arial"/>
      <family val="2"/>
      <charset val="204"/>
    </font>
    <font>
      <b/>
      <sz val="10"/>
      <name val="HelveticaLT"/>
      <family val="2"/>
    </font>
    <font>
      <b/>
      <sz val="10"/>
      <color indexed="9"/>
      <name val="Arial"/>
      <family val="2"/>
    </font>
    <font>
      <sz val="7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</font>
    <font>
      <sz val="10"/>
      <name val="Times New Roman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8.5"/>
      <name val="Times Cyrillic"/>
    </font>
    <font>
      <sz val="11"/>
      <color indexed="10"/>
      <name val="Calibri"/>
      <family val="2"/>
      <charset val="204"/>
    </font>
    <font>
      <sz val="10"/>
      <name val="Arial Narrow"/>
      <family val="2"/>
      <charset val="204"/>
    </font>
    <font>
      <sz val="9"/>
      <name val="Arial Cyr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10"/>
      <name val="Arial Cyr"/>
      <family val="2"/>
      <charset val="204"/>
    </font>
    <font>
      <sz val="11"/>
      <color indexed="17"/>
      <name val="Calibri"/>
      <family val="2"/>
      <charset val="204"/>
    </font>
    <font>
      <b/>
      <i/>
      <sz val="11"/>
      <name val="Arial"/>
      <family val="2"/>
      <charset val="204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0"/>
      <color theme="9" tint="0.39997558519241921"/>
      <name val="Times New Roman"/>
      <family val="1"/>
      <charset val="204"/>
    </font>
    <font>
      <sz val="10"/>
      <color theme="9" tint="0.39997558519241921"/>
      <name val="Times New Roman"/>
      <family val="1"/>
    </font>
    <font>
      <b/>
      <sz val="10"/>
      <color theme="1"/>
      <name val="Times New Roman"/>
      <family val="1"/>
      <charset val="204"/>
    </font>
    <font>
      <b/>
      <sz val="10"/>
      <color theme="3" tint="0.39997558519241921"/>
      <name val="Times New Roman"/>
      <family val="1"/>
      <charset val="204"/>
    </font>
    <font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0"/>
      <color theme="3" tint="0.39997558519241921"/>
      <name val="Times New Roman"/>
      <family val="1"/>
    </font>
    <font>
      <b/>
      <i/>
      <sz val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9" tint="-0.499984740745262"/>
      <name val="Times New Roman"/>
      <family val="1"/>
    </font>
    <font>
      <b/>
      <sz val="10"/>
      <color theme="1"/>
      <name val="Times New Roman"/>
      <family val="1"/>
    </font>
    <font>
      <i/>
      <sz val="12"/>
      <name val="Times New Roman"/>
      <family val="1"/>
    </font>
    <font>
      <i/>
      <sz val="12"/>
      <color rgb="FFFF0000"/>
      <name val="Times New Roman"/>
      <family val="1"/>
    </font>
    <font>
      <i/>
      <sz val="1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9" tint="-0.499984740745262"/>
      <name val="Times New Roman"/>
      <family val="1"/>
    </font>
    <font>
      <sz val="11"/>
      <name val="Times New Roman"/>
      <family val="1"/>
    </font>
    <font>
      <sz val="11"/>
      <color indexed="8"/>
      <name val="Calibri"/>
      <family val="2"/>
    </font>
    <font>
      <b/>
      <sz val="10"/>
      <color theme="3" tint="0.39997558519241921"/>
      <name val="Times New Roman"/>
      <family val="1"/>
    </font>
    <font>
      <b/>
      <sz val="10"/>
      <color rgb="FFFF0000"/>
      <name val="Times New Roman"/>
      <family val="1"/>
      <charset val="204"/>
    </font>
    <font>
      <b/>
      <sz val="14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b/>
      <u/>
      <sz val="11"/>
      <color theme="1"/>
      <name val="Arial"/>
      <family val="2"/>
      <charset val="204"/>
    </font>
    <font>
      <i/>
      <sz val="11"/>
      <name val="Calibri"/>
      <family val="2"/>
      <charset val="204"/>
    </font>
    <font>
      <i/>
      <sz val="12"/>
      <name val="Calibri"/>
      <family val="2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2308">
    <xf numFmtId="0" fontId="0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40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2" fillId="0" borderId="0"/>
    <xf numFmtId="171" fontId="41" fillId="0" borderId="0"/>
    <xf numFmtId="171" fontId="42" fillId="0" borderId="0"/>
    <xf numFmtId="171" fontId="41" fillId="0" borderId="0"/>
    <xf numFmtId="171" fontId="42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0" fontId="42" fillId="0" borderId="0"/>
    <xf numFmtId="171" fontId="41" fillId="0" borderId="0"/>
    <xf numFmtId="171" fontId="41" fillId="0" borderId="0"/>
    <xf numFmtId="171" fontId="41" fillId="0" borderId="0"/>
    <xf numFmtId="171" fontId="42" fillId="0" borderId="0"/>
    <xf numFmtId="171" fontId="42" fillId="0" borderId="0"/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30">
      <protection locked="0"/>
    </xf>
    <xf numFmtId="171" fontId="44" fillId="0" borderId="0">
      <protection locked="0"/>
    </xf>
    <xf numFmtId="171" fontId="44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3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2" fontId="34" fillId="0" borderId="0">
      <alignment horizontal="center"/>
    </xf>
    <xf numFmtId="171" fontId="45" fillId="8" borderId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173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171" fontId="48" fillId="0" borderId="0" applyNumberFormat="0" applyFill="0" applyBorder="0" applyAlignment="0" applyProtection="0">
      <alignment vertical="top"/>
      <protection locked="0"/>
    </xf>
    <xf numFmtId="171" fontId="49" fillId="0" borderId="0"/>
    <xf numFmtId="175" fontId="34" fillId="0" borderId="0" applyFill="0" applyBorder="0" applyAlignment="0"/>
    <xf numFmtId="176" fontId="50" fillId="0" borderId="0" applyFill="0" applyBorder="0" applyAlignment="0"/>
    <xf numFmtId="167" fontId="50" fillId="0" borderId="0" applyFill="0" applyBorder="0" applyAlignment="0"/>
    <xf numFmtId="177" fontId="34" fillId="0" borderId="0" applyFill="0" applyBorder="0" applyAlignment="0"/>
    <xf numFmtId="178" fontId="34" fillId="0" borderId="0" applyFill="0" applyBorder="0" applyAlignment="0"/>
    <xf numFmtId="175" fontId="34" fillId="0" borderId="0" applyFill="0" applyBorder="0" applyAlignment="0"/>
    <xf numFmtId="179" fontId="34" fillId="0" borderId="0" applyFill="0" applyBorder="0" applyAlignment="0"/>
    <xf numFmtId="176" fontId="50" fillId="0" borderId="0" applyFill="0" applyBorder="0" applyAlignment="0"/>
    <xf numFmtId="37" fontId="51" fillId="23" borderId="1">
      <alignment horizontal="center" vertical="center"/>
    </xf>
    <xf numFmtId="38" fontId="3" fillId="0" borderId="0" applyFont="0" applyFill="0" applyBorder="0" applyAlignment="0" applyProtection="0"/>
    <xf numFmtId="175" fontId="34" fillId="0" borderId="0" applyFont="0" applyFill="0" applyBorder="0" applyAlignment="0" applyProtection="0"/>
    <xf numFmtId="180" fontId="34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50" fillId="0" borderId="0" applyFont="0" applyFill="0" applyBorder="0" applyAlignment="0" applyProtection="0"/>
    <xf numFmtId="179" fontId="34" fillId="0" borderId="0" applyFont="0" applyFill="0" applyBorder="0" applyAlignment="0" applyProtection="0"/>
    <xf numFmtId="14" fontId="52" fillId="0" borderId="0" applyFont="0" applyBorder="0">
      <alignment vertical="top"/>
    </xf>
    <xf numFmtId="14" fontId="53" fillId="0" borderId="0" applyFill="0" applyBorder="0" applyAlignment="0"/>
    <xf numFmtId="181" fontId="34" fillId="0" borderId="31">
      <alignment vertical="center"/>
    </xf>
    <xf numFmtId="171" fontId="54" fillId="0" borderId="0" applyNumberFormat="0" applyFill="0" applyBorder="0" applyAlignment="0" applyProtection="0"/>
    <xf numFmtId="175" fontId="34" fillId="0" borderId="0" applyFill="0" applyBorder="0" applyAlignment="0"/>
    <xf numFmtId="176" fontId="50" fillId="0" borderId="0" applyFill="0" applyBorder="0" applyAlignment="0"/>
    <xf numFmtId="175" fontId="34" fillId="0" borderId="0" applyFill="0" applyBorder="0" applyAlignment="0"/>
    <xf numFmtId="179" fontId="34" fillId="0" borderId="0" applyFill="0" applyBorder="0" applyAlignment="0"/>
    <xf numFmtId="176" fontId="50" fillId="0" borderId="0" applyFill="0" applyBorder="0" applyAlignment="0"/>
    <xf numFmtId="171" fontId="34" fillId="0" borderId="0" applyFont="0" applyFill="0" applyBorder="0" applyAlignment="0" applyProtection="0"/>
    <xf numFmtId="171" fontId="43" fillId="0" borderId="0">
      <protection locked="0"/>
    </xf>
    <xf numFmtId="171" fontId="43" fillId="0" borderId="0">
      <protection locked="0"/>
    </xf>
    <xf numFmtId="171" fontId="55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55" fillId="0" borderId="0">
      <protection locked="0"/>
    </xf>
    <xf numFmtId="171" fontId="3" fillId="0" borderId="0"/>
    <xf numFmtId="171" fontId="56" fillId="0" borderId="0" applyNumberFormat="0" applyFill="0" applyBorder="0" applyAlignment="0" applyProtection="0">
      <alignment vertical="top"/>
      <protection locked="0"/>
    </xf>
    <xf numFmtId="171" fontId="57" fillId="0" borderId="18" applyNumberFormat="0" applyAlignment="0" applyProtection="0">
      <alignment horizontal="left" vertical="center"/>
    </xf>
    <xf numFmtId="171" fontId="57" fillId="0" borderId="23">
      <alignment horizontal="left" vertical="center"/>
    </xf>
    <xf numFmtId="171" fontId="8" fillId="0" borderId="0"/>
    <xf numFmtId="171" fontId="12" fillId="0" borderId="0"/>
    <xf numFmtId="171" fontId="39" fillId="0" borderId="0"/>
    <xf numFmtId="171" fontId="20" fillId="0" borderId="0"/>
    <xf numFmtId="171" fontId="4" fillId="0" borderId="0"/>
    <xf numFmtId="171" fontId="7" fillId="0" borderId="0"/>
    <xf numFmtId="171" fontId="3" fillId="0" borderId="0">
      <alignment horizontal="center"/>
    </xf>
    <xf numFmtId="171" fontId="48" fillId="0" borderId="0" applyNumberFormat="0" applyFill="0" applyBorder="0" applyAlignment="0" applyProtection="0">
      <alignment vertical="top"/>
      <protection locked="0"/>
    </xf>
    <xf numFmtId="171" fontId="45" fillId="0" borderId="0"/>
    <xf numFmtId="2" fontId="58" fillId="0" borderId="0"/>
    <xf numFmtId="171" fontId="59" fillId="0" borderId="0" applyNumberFormat="0" applyFill="0" applyBorder="0" applyAlignment="0">
      <protection locked="0"/>
    </xf>
    <xf numFmtId="171" fontId="56" fillId="0" borderId="0" applyNumberFormat="0" applyFill="0" applyBorder="0" applyAlignment="0" applyProtection="0">
      <alignment vertical="top"/>
      <protection locked="0"/>
    </xf>
    <xf numFmtId="171" fontId="60" fillId="0" borderId="0">
      <alignment vertical="center"/>
    </xf>
    <xf numFmtId="3" fontId="61" fillId="24" borderId="1">
      <protection locked="0"/>
    </xf>
    <xf numFmtId="170" fontId="62" fillId="25" borderId="1">
      <alignment horizontal="left"/>
      <protection locked="0"/>
    </xf>
    <xf numFmtId="182" fontId="62" fillId="25" borderId="1">
      <protection locked="0"/>
    </xf>
    <xf numFmtId="171" fontId="62" fillId="25" borderId="1">
      <alignment horizontal="center"/>
      <protection locked="0"/>
    </xf>
    <xf numFmtId="175" fontId="34" fillId="0" borderId="0" applyFill="0" applyBorder="0" applyAlignment="0"/>
    <xf numFmtId="176" fontId="50" fillId="0" borderId="0" applyFill="0" applyBorder="0" applyAlignment="0"/>
    <xf numFmtId="175" fontId="34" fillId="0" borderId="0" applyFill="0" applyBorder="0" applyAlignment="0"/>
    <xf numFmtId="179" fontId="34" fillId="0" borderId="0" applyFill="0" applyBorder="0" applyAlignment="0"/>
    <xf numFmtId="176" fontId="50" fillId="0" borderId="0" applyFill="0" applyBorder="0" applyAlignment="0"/>
    <xf numFmtId="171" fontId="3" fillId="0" borderId="0">
      <alignment horizontal="center"/>
    </xf>
    <xf numFmtId="183" fontId="58" fillId="0" borderId="0"/>
    <xf numFmtId="171" fontId="45" fillId="0" borderId="32"/>
    <xf numFmtId="171" fontId="63" fillId="0" borderId="0" applyNumberFormat="0" applyFill="0" applyBorder="0" applyAlignment="0" applyProtection="0"/>
    <xf numFmtId="171" fontId="41" fillId="0" borderId="0"/>
    <xf numFmtId="171" fontId="3" fillId="0" borderId="0"/>
    <xf numFmtId="184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171" fontId="3" fillId="0" borderId="0"/>
    <xf numFmtId="171" fontId="64" fillId="0" borderId="0"/>
    <xf numFmtId="184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171" fontId="65" fillId="0" borderId="0" applyNumberFormat="0" applyFill="0" applyBorder="0" applyAlignment="0">
      <protection locked="0"/>
    </xf>
    <xf numFmtId="171" fontId="66" fillId="0" borderId="0"/>
    <xf numFmtId="171" fontId="67" fillId="26" borderId="0">
      <alignment vertical="center"/>
    </xf>
    <xf numFmtId="186" fontId="68" fillId="0" borderId="0" applyFont="0" applyFill="0" applyBorder="0" applyAlignment="0" applyProtection="0"/>
    <xf numFmtId="178" fontId="34" fillId="0" borderId="0" applyFont="0" applyFill="0" applyBorder="0" applyAlignment="0" applyProtection="0"/>
    <xf numFmtId="180" fontId="34" fillId="0" borderId="0" applyFont="0" applyFill="0" applyBorder="0" applyAlignment="0" applyProtection="0"/>
    <xf numFmtId="187" fontId="34" fillId="0" borderId="0" applyFont="0" applyFill="0" applyBorder="0" applyAlignment="0" applyProtection="0"/>
    <xf numFmtId="175" fontId="34" fillId="0" borderId="0" applyFill="0" applyBorder="0" applyAlignment="0"/>
    <xf numFmtId="176" fontId="50" fillId="0" borderId="0" applyFill="0" applyBorder="0" applyAlignment="0"/>
    <xf numFmtId="175" fontId="34" fillId="0" borderId="0" applyFill="0" applyBorder="0" applyAlignment="0"/>
    <xf numFmtId="179" fontId="34" fillId="0" borderId="0" applyFill="0" applyBorder="0" applyAlignment="0"/>
    <xf numFmtId="176" fontId="50" fillId="0" borderId="0" applyFill="0" applyBorder="0" applyAlignment="0"/>
    <xf numFmtId="171" fontId="3" fillId="0" borderId="0"/>
    <xf numFmtId="171" fontId="69" fillId="0" borderId="0">
      <alignment horizontal="left"/>
    </xf>
    <xf numFmtId="171" fontId="69" fillId="0" borderId="0">
      <alignment horizontal="right"/>
    </xf>
    <xf numFmtId="171" fontId="66" fillId="0" borderId="0"/>
    <xf numFmtId="171" fontId="70" fillId="27" borderId="1">
      <alignment horizontal="centerContinuous" vertical="center" wrapText="1"/>
      <protection locked="0"/>
    </xf>
    <xf numFmtId="0" fontId="71" fillId="0" borderId="0">
      <alignment horizontal="left" vertical="top"/>
    </xf>
    <xf numFmtId="0" fontId="72" fillId="0" borderId="0">
      <alignment horizontal="center" vertical="center"/>
    </xf>
    <xf numFmtId="0" fontId="73" fillId="0" borderId="0">
      <alignment horizontal="center" vertical="center"/>
    </xf>
    <xf numFmtId="0" fontId="73" fillId="0" borderId="0">
      <alignment horizontal="left" vertical="center"/>
    </xf>
    <xf numFmtId="0" fontId="73" fillId="0" borderId="0">
      <alignment horizontal="right" vertical="center"/>
    </xf>
    <xf numFmtId="0" fontId="73" fillId="0" borderId="0">
      <alignment horizontal="left" vertical="center"/>
    </xf>
    <xf numFmtId="0" fontId="73" fillId="0" borderId="0">
      <alignment horizontal="right" vertical="top"/>
    </xf>
    <xf numFmtId="0" fontId="73" fillId="0" borderId="0">
      <alignment horizontal="left" vertical="top"/>
    </xf>
    <xf numFmtId="0" fontId="74" fillId="0" borderId="0">
      <alignment horizontal="right" vertical="center"/>
    </xf>
    <xf numFmtId="0" fontId="73" fillId="0" borderId="0">
      <alignment horizontal="left" vertical="top"/>
    </xf>
    <xf numFmtId="0" fontId="73" fillId="0" borderId="0">
      <alignment horizontal="left" vertical="top"/>
    </xf>
    <xf numFmtId="0" fontId="73" fillId="0" borderId="0">
      <alignment horizontal="left" vertical="top"/>
    </xf>
    <xf numFmtId="0" fontId="73" fillId="0" borderId="0">
      <alignment horizontal="left" vertical="center"/>
    </xf>
    <xf numFmtId="0" fontId="71" fillId="0" borderId="4">
      <alignment horizontal="center" vertical="center"/>
    </xf>
    <xf numFmtId="0" fontId="71" fillId="0" borderId="1">
      <alignment horizontal="center" vertical="center"/>
    </xf>
    <xf numFmtId="0" fontId="71" fillId="0" borderId="1">
      <alignment horizontal="center" vertical="center"/>
    </xf>
    <xf numFmtId="0" fontId="71" fillId="0" borderId="1">
      <alignment horizontal="center" vertical="center"/>
    </xf>
    <xf numFmtId="0" fontId="71" fillId="0" borderId="1">
      <alignment horizontal="center" vertical="center"/>
    </xf>
    <xf numFmtId="0" fontId="75" fillId="0" borderId="0">
      <alignment horizontal="left" vertical="center"/>
    </xf>
    <xf numFmtId="0" fontId="71" fillId="0" borderId="1">
      <alignment horizontal="center" vertical="center"/>
    </xf>
    <xf numFmtId="0" fontId="71" fillId="0" borderId="1">
      <alignment horizontal="center" vertical="center"/>
    </xf>
    <xf numFmtId="0" fontId="71" fillId="0" borderId="1">
      <alignment horizontal="center" vertical="center"/>
    </xf>
    <xf numFmtId="0" fontId="71" fillId="0" borderId="7">
      <alignment horizontal="center" vertical="center"/>
    </xf>
    <xf numFmtId="0" fontId="71" fillId="0" borderId="7">
      <alignment horizontal="center" vertical="center"/>
    </xf>
    <xf numFmtId="0" fontId="71" fillId="0" borderId="4">
      <alignment horizontal="center" vertical="center"/>
    </xf>
    <xf numFmtId="0" fontId="71" fillId="0" borderId="1">
      <alignment horizontal="center" vertical="center"/>
    </xf>
    <xf numFmtId="0" fontId="71" fillId="0" borderId="1">
      <alignment horizontal="center" vertical="center"/>
    </xf>
    <xf numFmtId="0" fontId="71" fillId="0" borderId="1">
      <alignment horizontal="center" vertical="center"/>
    </xf>
    <xf numFmtId="0" fontId="71" fillId="0" borderId="7">
      <alignment horizontal="center" vertical="center"/>
    </xf>
    <xf numFmtId="0" fontId="75" fillId="0" borderId="0">
      <alignment horizontal="left" vertical="center"/>
    </xf>
    <xf numFmtId="0" fontId="74" fillId="0" borderId="2">
      <alignment horizontal="center" vertical="center"/>
    </xf>
    <xf numFmtId="0" fontId="71" fillId="0" borderId="0">
      <alignment horizontal="left" vertical="top"/>
    </xf>
    <xf numFmtId="0" fontId="71" fillId="0" borderId="0">
      <alignment horizontal="left" vertical="top"/>
    </xf>
    <xf numFmtId="0" fontId="71" fillId="0" borderId="0">
      <alignment horizontal="left" vertical="top"/>
    </xf>
    <xf numFmtId="0" fontId="71" fillId="0" borderId="0">
      <alignment horizontal="right" vertical="top"/>
    </xf>
    <xf numFmtId="0" fontId="71" fillId="0" borderId="0">
      <alignment horizontal="right" vertical="top"/>
    </xf>
    <xf numFmtId="0" fontId="71" fillId="0" borderId="0">
      <alignment horizontal="right" vertical="top"/>
    </xf>
    <xf numFmtId="0" fontId="74" fillId="0" borderId="24">
      <alignment horizontal="left" vertical="top"/>
    </xf>
    <xf numFmtId="0" fontId="74" fillId="0" borderId="24">
      <alignment horizontal="right" vertical="top"/>
    </xf>
    <xf numFmtId="0" fontId="74" fillId="0" borderId="24">
      <alignment horizontal="right" vertical="top"/>
    </xf>
    <xf numFmtId="0" fontId="75" fillId="0" borderId="0">
      <alignment horizontal="left" vertical="center"/>
    </xf>
    <xf numFmtId="0" fontId="74" fillId="0" borderId="24">
      <alignment horizontal="right" vertical="top"/>
    </xf>
    <xf numFmtId="0" fontId="74" fillId="0" borderId="0">
      <alignment horizontal="right" vertical="top"/>
    </xf>
    <xf numFmtId="0" fontId="74" fillId="0" borderId="0">
      <alignment horizontal="right" vertical="top"/>
    </xf>
    <xf numFmtId="0" fontId="74" fillId="0" borderId="0">
      <alignment horizontal="right" vertical="top"/>
    </xf>
    <xf numFmtId="0" fontId="75" fillId="0" borderId="0">
      <alignment horizontal="left" vertical="top"/>
    </xf>
    <xf numFmtId="0" fontId="74" fillId="0" borderId="0">
      <alignment horizontal="left" vertical="top"/>
    </xf>
    <xf numFmtId="0" fontId="75" fillId="0" borderId="0">
      <alignment horizontal="right" vertical="top"/>
    </xf>
    <xf numFmtId="0" fontId="74" fillId="0" borderId="0">
      <alignment horizontal="right" vertical="top"/>
    </xf>
    <xf numFmtId="0" fontId="75" fillId="0" borderId="0">
      <alignment horizontal="right" vertical="top"/>
    </xf>
    <xf numFmtId="0" fontId="75" fillId="0" borderId="0">
      <alignment horizontal="right" vertical="top"/>
    </xf>
    <xf numFmtId="0" fontId="76" fillId="0" borderId="2">
      <alignment horizontal="left" vertical="top"/>
    </xf>
    <xf numFmtId="0" fontId="75" fillId="0" borderId="0">
      <alignment horizontal="left" vertical="top"/>
    </xf>
    <xf numFmtId="0" fontId="75" fillId="0" borderId="0">
      <alignment horizontal="right" vertical="top"/>
    </xf>
    <xf numFmtId="0" fontId="75" fillId="0" borderId="0">
      <alignment horizontal="left" vertical="top"/>
    </xf>
    <xf numFmtId="0" fontId="75" fillId="0" borderId="0">
      <alignment horizontal="left" vertical="top"/>
    </xf>
    <xf numFmtId="0" fontId="75" fillId="0" borderId="0">
      <alignment horizontal="right" vertical="center"/>
    </xf>
    <xf numFmtId="0" fontId="75" fillId="0" borderId="0">
      <alignment horizontal="left" vertical="center"/>
    </xf>
    <xf numFmtId="0" fontId="75" fillId="0" borderId="0">
      <alignment horizontal="left" vertical="center"/>
    </xf>
    <xf numFmtId="0" fontId="75" fillId="0" borderId="0">
      <alignment horizontal="left" vertical="top"/>
    </xf>
    <xf numFmtId="0" fontId="75" fillId="0" borderId="2">
      <alignment horizontal="left" vertical="center"/>
    </xf>
    <xf numFmtId="0" fontId="73" fillId="0" borderId="0">
      <alignment horizontal="left" vertical="center"/>
    </xf>
    <xf numFmtId="0" fontId="73" fillId="0" borderId="0">
      <alignment horizontal="left" vertical="center"/>
    </xf>
    <xf numFmtId="0" fontId="73" fillId="0" borderId="0">
      <alignment horizontal="left" vertical="top"/>
    </xf>
    <xf numFmtId="171" fontId="69" fillId="0" borderId="0"/>
    <xf numFmtId="171" fontId="62" fillId="0" borderId="0"/>
    <xf numFmtId="49" fontId="53" fillId="0" borderId="0" applyFill="0" applyBorder="0" applyAlignment="0"/>
    <xf numFmtId="187" fontId="34" fillId="0" borderId="0" applyFill="0" applyBorder="0" applyAlignment="0"/>
    <xf numFmtId="188" fontId="34" fillId="0" borderId="0" applyFill="0" applyBorder="0" applyAlignment="0"/>
    <xf numFmtId="171" fontId="3" fillId="0" borderId="0"/>
    <xf numFmtId="171" fontId="77" fillId="0" borderId="0"/>
    <xf numFmtId="171" fontId="3" fillId="0" borderId="0">
      <alignment horizontal="center" vertical="center" textRotation="180"/>
    </xf>
    <xf numFmtId="171" fontId="77" fillId="0" borderId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31" borderId="0" applyNumberFormat="0" applyBorder="0" applyAlignment="0" applyProtection="0"/>
    <xf numFmtId="176" fontId="78" fillId="0" borderId="33">
      <protection locked="0"/>
    </xf>
    <xf numFmtId="0" fontId="79" fillId="14" borderId="34" applyNumberFormat="0" applyAlignment="0" applyProtection="0"/>
    <xf numFmtId="0" fontId="80" fillId="32" borderId="35" applyNumberFormat="0" applyAlignment="0" applyProtection="0"/>
    <xf numFmtId="0" fontId="81" fillId="32" borderId="34" applyNumberFormat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46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82" fillId="0" borderId="36" applyNumberFormat="0" applyFill="0" applyAlignment="0" applyProtection="0"/>
    <xf numFmtId="0" fontId="83" fillId="0" borderId="37" applyNumberFormat="0" applyFill="0" applyAlignment="0" applyProtection="0"/>
    <xf numFmtId="0" fontId="84" fillId="0" borderId="38" applyNumberFormat="0" applyFill="0" applyAlignment="0" applyProtection="0"/>
    <xf numFmtId="0" fontId="84" fillId="0" borderId="0" applyNumberFormat="0" applyFill="0" applyBorder="0" applyAlignment="0" applyProtection="0"/>
    <xf numFmtId="176" fontId="85" fillId="33" borderId="33"/>
    <xf numFmtId="0" fontId="86" fillId="0" borderId="39" applyNumberFormat="0" applyFill="0" applyAlignment="0" applyProtection="0"/>
    <xf numFmtId="0" fontId="87" fillId="34" borderId="40" applyNumberFormat="0" applyAlignment="0" applyProtection="0"/>
    <xf numFmtId="0" fontId="88" fillId="0" borderId="0" applyNumberFormat="0" applyFill="0" applyBorder="0" applyAlignment="0" applyProtection="0"/>
    <xf numFmtId="0" fontId="89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" fillId="0" borderId="0"/>
    <xf numFmtId="0" fontId="3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10" borderId="0" applyNumberFormat="0" applyBorder="0" applyAlignment="0" applyProtection="0"/>
    <xf numFmtId="0" fontId="2" fillId="0" borderId="0"/>
    <xf numFmtId="0" fontId="2" fillId="0" borderId="0"/>
    <xf numFmtId="0" fontId="93" fillId="0" borderId="0" applyNumberFormat="0" applyFill="0" applyBorder="0" applyAlignment="0" applyProtection="0"/>
    <xf numFmtId="0" fontId="2" fillId="0" borderId="0"/>
    <xf numFmtId="0" fontId="2" fillId="0" borderId="0"/>
    <xf numFmtId="0" fontId="40" fillId="36" borderId="41" applyNumberFormat="0" applyFont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4" fillId="0" borderId="42" applyNumberFormat="0" applyFill="0" applyAlignment="0" applyProtection="0"/>
    <xf numFmtId="0" fontId="2" fillId="0" borderId="0"/>
    <xf numFmtId="0" fontId="2" fillId="0" borderId="0"/>
    <xf numFmtId="0" fontId="41" fillId="0" borderId="0"/>
    <xf numFmtId="0" fontId="95" fillId="0" borderId="0"/>
    <xf numFmtId="171" fontId="34" fillId="0" borderId="0">
      <alignment vertical="justify"/>
    </xf>
    <xf numFmtId="171" fontId="34" fillId="37" borderId="1" applyNumberFormat="0" applyAlignment="0">
      <alignment horizontal="left"/>
    </xf>
    <xf numFmtId="171" fontId="34" fillId="37" borderId="1" applyNumberFormat="0" applyAlignment="0">
      <alignment horizontal="left"/>
    </xf>
    <xf numFmtId="0" fontId="96" fillId="0" borderId="0" applyNumberFormat="0" applyFill="0" applyBorder="0" applyAlignment="0" applyProtection="0"/>
    <xf numFmtId="0" fontId="2" fillId="0" borderId="0"/>
    <xf numFmtId="0" fontId="2" fillId="0" borderId="0"/>
    <xf numFmtId="191" fontId="97" fillId="0" borderId="0"/>
    <xf numFmtId="165" fontId="40" fillId="0" borderId="0" applyFont="0" applyFill="0" applyBorder="0" applyAlignment="0" applyProtection="0"/>
    <xf numFmtId="3" fontId="98" fillId="0" borderId="13" applyFont="0" applyBorder="0">
      <alignment horizontal="right"/>
      <protection locked="0"/>
    </xf>
    <xf numFmtId="166" fontId="40" fillId="0" borderId="0" applyFont="0" applyFill="0" applyBorder="0" applyAlignment="0" applyProtection="0"/>
    <xf numFmtId="192" fontId="34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3" fontId="46" fillId="0" borderId="0" applyFont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46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3" fontId="34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90" fillId="0" borderId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5" fontId="90" fillId="0" borderId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5" fontId="90" fillId="0" borderId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3" fontId="99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3" fontId="100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3" fillId="0" borderId="0" applyFont="0" applyFill="0" applyBorder="0" applyAlignment="0" applyProtection="0"/>
    <xf numFmtId="0" fontId="2" fillId="0" borderId="0"/>
    <xf numFmtId="196" fontId="101" fillId="38" borderId="43">
      <alignment vertical="center"/>
    </xf>
    <xf numFmtId="0" fontId="102" fillId="11" borderId="0" applyNumberFormat="0" applyBorder="0" applyAlignment="0" applyProtection="0"/>
    <xf numFmtId="0" fontId="2" fillId="0" borderId="0"/>
    <xf numFmtId="0" fontId="2" fillId="0" borderId="0"/>
    <xf numFmtId="171" fontId="43" fillId="0" borderId="0">
      <protection locked="0"/>
    </xf>
    <xf numFmtId="0" fontId="104" fillId="0" borderId="0"/>
    <xf numFmtId="0" fontId="104" fillId="0" borderId="0"/>
    <xf numFmtId="0" fontId="126" fillId="0" borderId="0"/>
    <xf numFmtId="0" fontId="1" fillId="0" borderId="0"/>
    <xf numFmtId="0" fontId="3" fillId="0" borderId="0"/>
    <xf numFmtId="166" fontId="3" fillId="0" borderId="0" applyFont="0" applyFill="0" applyBorder="0" applyAlignment="0" applyProtection="0"/>
  </cellStyleXfs>
  <cellXfs count="1972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10" fillId="0" borderId="0" xfId="0" applyNumberFormat="1" applyFont="1" applyAlignment="1" applyProtection="1">
      <alignment horizontal="right" vertical="center"/>
    </xf>
    <xf numFmtId="0" fontId="3" fillId="0" borderId="0" xfId="0" applyNumberFormat="1" applyFont="1" applyAlignment="1" applyProtection="1">
      <alignment horizontal="right" vertical="center"/>
    </xf>
    <xf numFmtId="0" fontId="3" fillId="0" borderId="0" xfId="0" applyFont="1" applyProtection="1">
      <protection locked="0"/>
    </xf>
    <xf numFmtId="2" fontId="8" fillId="0" borderId="0" xfId="0" applyNumberFormat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</xf>
    <xf numFmtId="0" fontId="5" fillId="0" borderId="0" xfId="0" applyNumberFormat="1" applyFont="1" applyAlignment="1" applyProtection="1">
      <alignment horizontal="right" vertical="center"/>
    </xf>
    <xf numFmtId="2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</xf>
    <xf numFmtId="0" fontId="3" fillId="0" borderId="0" xfId="0" applyNumberFormat="1" applyFont="1" applyAlignment="1" applyProtection="1">
      <alignment vertical="center"/>
    </xf>
    <xf numFmtId="49" fontId="11" fillId="0" borderId="0" xfId="0" applyNumberFormat="1" applyFont="1" applyAlignment="1" applyProtection="1">
      <alignment horizontal="left" vertical="center"/>
    </xf>
    <xf numFmtId="49" fontId="3" fillId="0" borderId="0" xfId="0" applyNumberFormat="1" applyFont="1" applyAlignment="1" applyProtection="1">
      <alignment horizontal="center" vertical="center"/>
    </xf>
    <xf numFmtId="2" fontId="12" fillId="0" borderId="0" xfId="0" applyNumberFormat="1" applyFont="1" applyAlignment="1" applyProtection="1">
      <alignment horizontal="right" vertical="center"/>
      <protection locked="0"/>
    </xf>
    <xf numFmtId="2" fontId="9" fillId="0" borderId="0" xfId="0" applyNumberFormat="1" applyFont="1" applyAlignment="1" applyProtection="1">
      <alignment horizontal="right" vertical="center"/>
      <protection locked="0"/>
    </xf>
    <xf numFmtId="0" fontId="5" fillId="0" borderId="0" xfId="0" applyNumberFormat="1" applyFont="1" applyAlignment="1" applyProtection="1">
      <alignment vertical="center"/>
      <protection locked="0"/>
    </xf>
    <xf numFmtId="0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/>
      <protection locked="0"/>
    </xf>
    <xf numFmtId="49" fontId="13" fillId="0" borderId="0" xfId="0" applyNumberFormat="1" applyFont="1" applyAlignment="1" applyProtection="1">
      <alignment vertical="center"/>
    </xf>
    <xf numFmtId="0" fontId="9" fillId="0" borderId="0" xfId="0" applyNumberFormat="1" applyFont="1" applyAlignment="1" applyProtection="1">
      <alignment vertical="center"/>
    </xf>
    <xf numFmtId="0" fontId="9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Alignment="1" applyProtection="1">
      <alignment horizontal="right" vertical="center"/>
      <protection locked="0"/>
    </xf>
    <xf numFmtId="2" fontId="3" fillId="0" borderId="0" xfId="0" applyNumberFormat="1" applyFont="1" applyFill="1" applyAlignment="1" applyProtection="1">
      <alignment horizontal="right" vertical="center"/>
    </xf>
    <xf numFmtId="0" fontId="3" fillId="0" borderId="0" xfId="0" applyNumberFormat="1" applyFont="1" applyAlignment="1" applyProtection="1">
      <alignment horizontal="center" vertical="center"/>
      <protection locked="0"/>
    </xf>
    <xf numFmtId="0" fontId="7" fillId="0" borderId="0" xfId="0" applyNumberFormat="1" applyFont="1" applyAlignment="1" applyProtection="1">
      <alignment horizontal="center" vertical="center"/>
      <protection locked="0"/>
    </xf>
    <xf numFmtId="0" fontId="6" fillId="0" borderId="0" xfId="0" applyNumberFormat="1" applyFont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 vertical="center"/>
      <protection locked="0"/>
    </xf>
    <xf numFmtId="2" fontId="3" fillId="0" borderId="0" xfId="0" applyNumberFormat="1" applyFont="1" applyAlignment="1" applyProtection="1">
      <alignment vertical="center"/>
    </xf>
    <xf numFmtId="0" fontId="7" fillId="0" borderId="0" xfId="0" applyFont="1" applyFill="1" applyAlignment="1" applyProtection="1">
      <alignment horizontal="center" vertical="center"/>
      <protection locked="0"/>
    </xf>
    <xf numFmtId="0" fontId="7" fillId="0" borderId="0" xfId="0" applyNumberFormat="1" applyFont="1" applyFill="1" applyAlignment="1" applyProtection="1">
      <alignment horizontal="center" vertical="center"/>
      <protection locked="0"/>
    </xf>
    <xf numFmtId="2" fontId="9" fillId="0" borderId="0" xfId="0" applyNumberFormat="1" applyFont="1" applyAlignment="1" applyProtection="1">
      <alignment horizontal="center" vertical="center"/>
    </xf>
    <xf numFmtId="0" fontId="16" fillId="0" borderId="0" xfId="0" applyNumberFormat="1" applyFont="1" applyAlignment="1" applyProtection="1">
      <alignment horizontal="right" vertical="center"/>
    </xf>
    <xf numFmtId="49" fontId="16" fillId="0" borderId="0" xfId="0" applyNumberFormat="1" applyFont="1" applyAlignment="1" applyProtection="1">
      <alignment horizontal="left"/>
    </xf>
    <xf numFmtId="0" fontId="16" fillId="0" borderId="0" xfId="0" applyFont="1" applyProtection="1">
      <protection locked="0"/>
    </xf>
    <xf numFmtId="2" fontId="16" fillId="0" borderId="0" xfId="0" applyNumberFormat="1" applyFont="1" applyAlignment="1" applyProtection="1">
      <alignment vertical="center"/>
      <protection locked="0"/>
    </xf>
    <xf numFmtId="2" fontId="16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/>
    <xf numFmtId="0" fontId="16" fillId="0" borderId="0" xfId="0" applyFont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6" fillId="0" borderId="0" xfId="0" applyNumberFormat="1" applyFont="1" applyBorder="1" applyAlignment="1" applyProtection="1">
      <alignment horizontal="right" vertical="center"/>
    </xf>
    <xf numFmtId="0" fontId="11" fillId="0" borderId="0" xfId="0" applyFont="1" applyFill="1" applyAlignment="1">
      <alignment vertical="center"/>
    </xf>
    <xf numFmtId="2" fontId="11" fillId="0" borderId="0" xfId="0" applyNumberFormat="1" applyFont="1"/>
    <xf numFmtId="0" fontId="11" fillId="0" borderId="0" xfId="0" applyFont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2" fontId="19" fillId="0" borderId="0" xfId="0" applyNumberFormat="1" applyFont="1" applyFill="1" applyAlignment="1">
      <alignment horizontal="center" vertical="center"/>
    </xf>
    <xf numFmtId="0" fontId="11" fillId="0" borderId="0" xfId="0" applyFont="1" applyFill="1"/>
    <xf numFmtId="0" fontId="19" fillId="0" borderId="0" xfId="0" applyFont="1" applyFill="1" applyAlignment="1">
      <alignment horizontal="center" vertical="center"/>
    </xf>
    <xf numFmtId="0" fontId="15" fillId="0" borderId="0" xfId="0" applyNumberFormat="1" applyFont="1" applyBorder="1" applyAlignment="1" applyProtection="1">
      <alignment horizontal="right"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/>
    </xf>
    <xf numFmtId="2" fontId="3" fillId="0" borderId="0" xfId="0" applyNumberFormat="1" applyFont="1" applyAlignment="1" applyProtection="1">
      <alignment horizontal="right" vertical="center"/>
      <protection locked="0"/>
    </xf>
    <xf numFmtId="0" fontId="11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right" vertical="center" wrapText="1"/>
    </xf>
    <xf numFmtId="0" fontId="24" fillId="0" borderId="1" xfId="0" applyFont="1" applyBorder="1" applyAlignment="1">
      <alignment horizontal="center" vertical="center" wrapText="1"/>
    </xf>
    <xf numFmtId="1" fontId="24" fillId="0" borderId="10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1" fontId="24" fillId="0" borderId="7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Protection="1">
      <protection locked="0"/>
    </xf>
    <xf numFmtId="0" fontId="0" fillId="0" borderId="0" xfId="0" applyBorder="1"/>
    <xf numFmtId="2" fontId="22" fillId="3" borderId="0" xfId="0" applyNumberFormat="1" applyFont="1" applyFill="1" applyBorder="1" applyAlignment="1">
      <alignment horizontal="right" vertical="center"/>
    </xf>
    <xf numFmtId="0" fontId="24" fillId="3" borderId="0" xfId="0" applyFont="1" applyFill="1" applyBorder="1" applyAlignment="1">
      <alignment horizontal="center" vertical="center" wrapText="1"/>
    </xf>
    <xf numFmtId="1" fontId="24" fillId="3" borderId="0" xfId="0" applyNumberFormat="1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1" xfId="0" applyBorder="1"/>
    <xf numFmtId="2" fontId="0" fillId="0" borderId="1" xfId="0" applyNumberFormat="1" applyBorder="1" applyAlignment="1">
      <alignment vertical="center" wrapText="1"/>
    </xf>
    <xf numFmtId="0" fontId="23" fillId="0" borderId="7" xfId="0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/>
    </xf>
    <xf numFmtId="1" fontId="11" fillId="0" borderId="7" xfId="0" applyNumberFormat="1" applyFont="1" applyBorder="1" applyAlignment="1">
      <alignment horizontal="center" vertical="center"/>
    </xf>
    <xf numFmtId="1" fontId="11" fillId="0" borderId="7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 wrapText="1"/>
    </xf>
    <xf numFmtId="0" fontId="0" fillId="0" borderId="11" xfId="0" applyBorder="1"/>
    <xf numFmtId="0" fontId="3" fillId="0" borderId="1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2" fontId="3" fillId="0" borderId="5" xfId="0" applyNumberFormat="1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/>
    </xf>
    <xf numFmtId="0" fontId="3" fillId="0" borderId="1" xfId="0" applyFont="1" applyBorder="1"/>
    <xf numFmtId="0" fontId="7" fillId="0" borderId="0" xfId="0" applyFont="1"/>
    <xf numFmtId="0" fontId="3" fillId="0" borderId="11" xfId="0" applyFont="1" applyBorder="1"/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/>
    <xf numFmtId="0" fontId="3" fillId="0" borderId="0" xfId="0" applyFont="1"/>
    <xf numFmtId="0" fontId="3" fillId="0" borderId="0" xfId="0" applyFont="1" applyBorder="1"/>
    <xf numFmtId="0" fontId="3" fillId="0" borderId="3" xfId="0" applyFont="1" applyBorder="1" applyAlignment="1">
      <alignment horizontal="center" vertical="center"/>
    </xf>
    <xf numFmtId="0" fontId="24" fillId="0" borderId="0" xfId="0" applyFont="1" applyBorder="1" applyAlignment="1">
      <alignment horizontal="right" vertical="center" wrapText="1"/>
    </xf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Border="1" applyProtection="1">
      <protection locked="0"/>
    </xf>
    <xf numFmtId="0" fontId="16" fillId="0" borderId="0" xfId="0" applyFont="1" applyBorder="1" applyAlignment="1" applyProtection="1">
      <alignment horizontal="right" vertical="center"/>
    </xf>
    <xf numFmtId="0" fontId="16" fillId="0" borderId="0" xfId="1" applyFont="1" applyAlignment="1" applyProtection="1">
      <alignment horizontal="center"/>
      <protection locked="0"/>
    </xf>
    <xf numFmtId="0" fontId="3" fillId="0" borderId="0" xfId="1" applyFill="1"/>
    <xf numFmtId="0" fontId="16" fillId="0" borderId="0" xfId="1" applyFont="1" applyAlignment="1" applyProtection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2" fontId="0" fillId="0" borderId="1" xfId="0" applyNumberFormat="1" applyBorder="1"/>
    <xf numFmtId="167" fontId="0" fillId="0" borderId="1" xfId="0" applyNumberFormat="1" applyBorder="1"/>
    <xf numFmtId="0" fontId="3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4" borderId="1" xfId="0" applyFill="1" applyBorder="1"/>
    <xf numFmtId="0" fontId="3" fillId="5" borderId="1" xfId="0" applyFont="1" applyFill="1" applyBorder="1" applyAlignment="1">
      <alignment horizontal="center" vertical="justify"/>
    </xf>
    <xf numFmtId="0" fontId="0" fillId="5" borderId="1" xfId="0" applyFill="1" applyBorder="1"/>
    <xf numFmtId="0" fontId="0" fillId="6" borderId="1" xfId="0" applyFill="1" applyBorder="1"/>
    <xf numFmtId="0" fontId="0" fillId="0" borderId="1" xfId="0" applyFill="1" applyBorder="1"/>
    <xf numFmtId="0" fontId="0" fillId="0" borderId="0" xfId="0" applyFill="1"/>
    <xf numFmtId="4" fontId="0" fillId="0" borderId="0" xfId="0" applyNumberFormat="1"/>
    <xf numFmtId="0" fontId="3" fillId="0" borderId="1" xfId="0" applyFont="1" applyBorder="1" applyAlignment="1">
      <alignment vertical="justify"/>
    </xf>
    <xf numFmtId="0" fontId="29" fillId="0" borderId="0" xfId="0" applyFont="1" applyBorder="1" applyAlignment="1" applyProtection="1">
      <alignment horizontal="center" vertical="center"/>
    </xf>
    <xf numFmtId="0" fontId="7" fillId="0" borderId="1" xfId="0" applyFont="1" applyBorder="1"/>
    <xf numFmtId="167" fontId="3" fillId="0" borderId="1" xfId="0" applyNumberFormat="1" applyFont="1" applyBorder="1"/>
    <xf numFmtId="0" fontId="0" fillId="0" borderId="7" xfId="0" applyBorder="1"/>
    <xf numFmtId="0" fontId="30" fillId="0" borderId="0" xfId="2" applyFont="1" applyFill="1"/>
    <xf numFmtId="0" fontId="31" fillId="0" borderId="0" xfId="2" applyFont="1" applyFill="1"/>
    <xf numFmtId="0" fontId="31" fillId="0" borderId="0" xfId="2" applyFont="1" applyFill="1" applyAlignment="1">
      <alignment horizontal="center"/>
    </xf>
    <xf numFmtId="0" fontId="30" fillId="0" borderId="0" xfId="2" applyFont="1" applyFill="1" applyAlignment="1">
      <alignment horizontal="center"/>
    </xf>
    <xf numFmtId="0" fontId="31" fillId="0" borderId="0" xfId="2" applyFont="1"/>
    <xf numFmtId="0" fontId="30" fillId="0" borderId="0" xfId="2" applyFont="1" applyFill="1" applyAlignment="1">
      <alignment horizontal="left"/>
    </xf>
    <xf numFmtId="0" fontId="30" fillId="0" borderId="0" xfId="2" applyFont="1" applyFill="1" applyAlignment="1">
      <alignment horizontal="center"/>
    </xf>
    <xf numFmtId="0" fontId="32" fillId="0" borderId="0" xfId="2" applyFont="1" applyFill="1"/>
    <xf numFmtId="0" fontId="31" fillId="0" borderId="1" xfId="2" applyFont="1" applyFill="1" applyBorder="1" applyAlignment="1">
      <alignment horizontal="center"/>
    </xf>
    <xf numFmtId="0" fontId="31" fillId="0" borderId="1" xfId="4" applyFont="1" applyFill="1" applyBorder="1" applyAlignment="1">
      <alignment horizontal="left" wrapText="1"/>
    </xf>
    <xf numFmtId="0" fontId="35" fillId="0" borderId="1" xfId="2" applyFont="1" applyFill="1" applyBorder="1" applyAlignment="1">
      <alignment horizontal="center"/>
    </xf>
    <xf numFmtId="0" fontId="35" fillId="0" borderId="0" xfId="2" applyFont="1" applyFill="1" applyAlignment="1">
      <alignment horizontal="center"/>
    </xf>
    <xf numFmtId="0" fontId="31" fillId="0" borderId="1" xfId="2" applyFont="1" applyFill="1" applyBorder="1" applyAlignment="1">
      <alignment vertical="center"/>
    </xf>
    <xf numFmtId="0" fontId="20" fillId="0" borderId="0" xfId="2" applyFont="1" applyFill="1"/>
    <xf numFmtId="0" fontId="36" fillId="0" borderId="0" xfId="2" applyFont="1" applyFill="1"/>
    <xf numFmtId="49" fontId="32" fillId="0" borderId="0" xfId="3" applyNumberFormat="1" applyFont="1" applyFill="1" applyBorder="1" applyAlignment="1">
      <alignment vertical="center" wrapText="1"/>
    </xf>
    <xf numFmtId="0" fontId="32" fillId="0" borderId="0" xfId="2" applyFont="1" applyFill="1" applyBorder="1" applyAlignment="1"/>
    <xf numFmtId="0" fontId="37" fillId="0" borderId="0" xfId="2" applyFont="1" applyFill="1"/>
    <xf numFmtId="2" fontId="20" fillId="0" borderId="0" xfId="2" applyNumberFormat="1" applyFont="1" applyFill="1"/>
    <xf numFmtId="0" fontId="36" fillId="0" borderId="0" xfId="2" applyFont="1" applyFill="1" applyBorder="1" applyAlignment="1">
      <alignment horizontal="center"/>
    </xf>
    <xf numFmtId="0" fontId="31" fillId="0" borderId="0" xfId="2" applyFont="1" applyFill="1" applyBorder="1" applyAlignment="1">
      <alignment horizontal="center"/>
    </xf>
    <xf numFmtId="4" fontId="21" fillId="0" borderId="0" xfId="2" applyNumberFormat="1" applyFont="1" applyFill="1" applyBorder="1" applyAlignment="1">
      <alignment horizontal="center"/>
    </xf>
    <xf numFmtId="0" fontId="20" fillId="0" borderId="0" xfId="2" applyFont="1" applyFill="1" applyBorder="1"/>
    <xf numFmtId="0" fontId="38" fillId="0" borderId="0" xfId="2" applyFont="1" applyFill="1" applyAlignment="1">
      <alignment horizontal="center"/>
    </xf>
    <xf numFmtId="0" fontId="39" fillId="0" borderId="0" xfId="2" applyFont="1" applyFill="1" applyAlignment="1">
      <alignment horizontal="center"/>
    </xf>
    <xf numFmtId="0" fontId="3" fillId="0" borderId="1" xfId="0" applyFont="1" applyFill="1" applyBorder="1" applyAlignment="1">
      <alignment vertical="center"/>
    </xf>
    <xf numFmtId="49" fontId="32" fillId="0" borderId="0" xfId="2" applyNumberFormat="1" applyFont="1" applyFill="1" applyBorder="1" applyAlignment="1">
      <alignment horizontal="center"/>
    </xf>
    <xf numFmtId="0" fontId="107" fillId="0" borderId="0" xfId="42302" applyFont="1" applyFill="1"/>
    <xf numFmtId="0" fontId="107" fillId="0" borderId="0" xfId="42302" applyFont="1" applyFill="1" applyAlignment="1">
      <alignment wrapText="1"/>
    </xf>
    <xf numFmtId="4" fontId="104" fillId="0" borderId="0" xfId="42302" applyNumberFormat="1" applyFont="1" applyFill="1" applyAlignment="1">
      <alignment horizontal="center" vertical="center"/>
    </xf>
    <xf numFmtId="0" fontId="104" fillId="0" borderId="0" xfId="42302" applyFont="1" applyFill="1"/>
    <xf numFmtId="0" fontId="107" fillId="3" borderId="0" xfId="42302" applyFont="1" applyFill="1"/>
    <xf numFmtId="0" fontId="107" fillId="3" borderId="0" xfId="42302" applyFont="1" applyFill="1" applyAlignment="1">
      <alignment wrapText="1"/>
    </xf>
    <xf numFmtId="4" fontId="104" fillId="3" borderId="0" xfId="42302" applyNumberFormat="1" applyFont="1" applyFill="1" applyAlignment="1">
      <alignment horizontal="center" vertical="center"/>
    </xf>
    <xf numFmtId="0" fontId="104" fillId="3" borderId="0" xfId="42302" applyFont="1" applyFill="1"/>
    <xf numFmtId="0" fontId="104" fillId="3" borderId="10" xfId="42302" applyFont="1" applyFill="1" applyBorder="1" applyAlignment="1"/>
    <xf numFmtId="0" fontId="104" fillId="3" borderId="24" xfId="42302" applyFont="1" applyFill="1" applyBorder="1" applyAlignment="1"/>
    <xf numFmtId="4" fontId="104" fillId="3" borderId="24" xfId="42302" applyNumberFormat="1" applyFont="1" applyFill="1" applyBorder="1" applyAlignment="1"/>
    <xf numFmtId="0" fontId="104" fillId="3" borderId="0" xfId="42302" applyFont="1" applyFill="1" applyBorder="1" applyAlignment="1"/>
    <xf numFmtId="0" fontId="105" fillId="40" borderId="46" xfId="42302" applyFont="1" applyFill="1" applyBorder="1" applyAlignment="1">
      <alignment horizontal="center" vertical="center" wrapText="1"/>
    </xf>
    <xf numFmtId="0" fontId="33" fillId="42" borderId="17" xfId="42302" applyFont="1" applyFill="1" applyBorder="1" applyAlignment="1">
      <alignment horizontal="center"/>
    </xf>
    <xf numFmtId="0" fontId="33" fillId="42" borderId="18" xfId="42302" applyFont="1" applyFill="1" applyBorder="1" applyAlignment="1">
      <alignment horizontal="center"/>
    </xf>
    <xf numFmtId="0" fontId="33" fillId="42" borderId="20" xfId="42302" applyFont="1" applyFill="1" applyBorder="1" applyAlignment="1">
      <alignment horizontal="center"/>
    </xf>
    <xf numFmtId="0" fontId="104" fillId="0" borderId="18" xfId="42302" applyFont="1" applyFill="1" applyBorder="1"/>
    <xf numFmtId="17" fontId="104" fillId="42" borderId="18" xfId="42302" applyNumberFormat="1" applyFont="1" applyFill="1" applyBorder="1" applyAlignment="1">
      <alignment horizontal="center"/>
    </xf>
    <xf numFmtId="17" fontId="104" fillId="3" borderId="0" xfId="42302" applyNumberFormat="1" applyFont="1" applyFill="1" applyBorder="1" applyAlignment="1">
      <alignment horizontal="center"/>
    </xf>
    <xf numFmtId="0" fontId="105" fillId="40" borderId="49" xfId="42302" applyFont="1" applyFill="1" applyBorder="1" applyAlignment="1">
      <alignment horizontal="center" vertical="center"/>
    </xf>
    <xf numFmtId="4" fontId="105" fillId="40" borderId="53" xfId="42302" applyNumberFormat="1" applyFont="1" applyFill="1" applyBorder="1" applyAlignment="1">
      <alignment horizontal="center" vertical="center" wrapText="1"/>
    </xf>
    <xf numFmtId="0" fontId="33" fillId="40" borderId="21" xfId="42302" applyFont="1" applyFill="1" applyBorder="1" applyAlignment="1">
      <alignment horizontal="center" wrapText="1"/>
    </xf>
    <xf numFmtId="0" fontId="108" fillId="41" borderId="11" xfId="42302" applyFont="1" applyFill="1" applyBorder="1" applyAlignment="1">
      <alignment horizontal="center" vertical="center"/>
    </xf>
    <xf numFmtId="0" fontId="107" fillId="3" borderId="4" xfId="42302" applyFont="1" applyFill="1" applyBorder="1" applyAlignment="1">
      <alignment wrapText="1"/>
    </xf>
    <xf numFmtId="0" fontId="107" fillId="3" borderId="7" xfId="42302" applyFont="1" applyFill="1" applyBorder="1"/>
    <xf numFmtId="0" fontId="108" fillId="42" borderId="14" xfId="42302" applyFont="1" applyFill="1" applyBorder="1" applyAlignment="1">
      <alignment horizontal="center" vertical="center"/>
    </xf>
    <xf numFmtId="0" fontId="104" fillId="0" borderId="2" xfId="42302" applyFont="1" applyFill="1" applyBorder="1"/>
    <xf numFmtId="0" fontId="104" fillId="42" borderId="5" xfId="42302" applyFont="1" applyFill="1" applyBorder="1" applyAlignment="1">
      <alignment horizontal="center"/>
    </xf>
    <xf numFmtId="0" fontId="104" fillId="42" borderId="25" xfId="42302" applyFont="1" applyFill="1" applyBorder="1" applyAlignment="1">
      <alignment horizontal="center"/>
    </xf>
    <xf numFmtId="0" fontId="104" fillId="42" borderId="59" xfId="42302" applyFont="1" applyFill="1" applyBorder="1" applyAlignment="1">
      <alignment horizontal="center"/>
    </xf>
    <xf numFmtId="0" fontId="104" fillId="2" borderId="25" xfId="42302" applyFont="1" applyFill="1" applyBorder="1" applyAlignment="1">
      <alignment wrapText="1"/>
    </xf>
    <xf numFmtId="0" fontId="104" fillId="0" borderId="8" xfId="42302" applyFont="1" applyFill="1" applyBorder="1" applyAlignment="1">
      <alignment wrapText="1"/>
    </xf>
    <xf numFmtId="14" fontId="104" fillId="42" borderId="8" xfId="42302" applyNumberFormat="1" applyFont="1" applyFill="1" applyBorder="1" applyAlignment="1">
      <alignment horizontal="center" wrapText="1"/>
    </xf>
    <xf numFmtId="14" fontId="104" fillId="3" borderId="1" xfId="42302" applyNumberFormat="1" applyFont="1" applyFill="1" applyBorder="1" applyAlignment="1">
      <alignment horizontal="center" wrapText="1"/>
    </xf>
    <xf numFmtId="0" fontId="104" fillId="0" borderId="1" xfId="42302" applyFont="1" applyFill="1" applyBorder="1" applyAlignment="1">
      <alignment wrapText="1"/>
    </xf>
    <xf numFmtId="0" fontId="104" fillId="0" borderId="0" xfId="42302" applyFont="1" applyFill="1" applyBorder="1" applyAlignment="1">
      <alignment wrapText="1"/>
    </xf>
    <xf numFmtId="0" fontId="105" fillId="40" borderId="60" xfId="42302" applyFont="1" applyFill="1" applyBorder="1" applyAlignment="1">
      <alignment horizontal="center" vertical="center"/>
    </xf>
    <xf numFmtId="0" fontId="105" fillId="40" borderId="61" xfId="42303" applyFont="1" applyFill="1" applyBorder="1" applyAlignment="1">
      <alignment horizontal="center" vertical="center" wrapText="1"/>
    </xf>
    <xf numFmtId="4" fontId="105" fillId="40" borderId="62" xfId="42302" applyNumberFormat="1" applyFont="1" applyFill="1" applyBorder="1" applyAlignment="1">
      <alignment horizontal="center" vertical="center" wrapText="1"/>
    </xf>
    <xf numFmtId="49" fontId="105" fillId="40" borderId="60" xfId="42302" applyNumberFormat="1" applyFont="1" applyFill="1" applyBorder="1" applyAlignment="1">
      <alignment horizontal="center" vertical="center" wrapText="1"/>
    </xf>
    <xf numFmtId="49" fontId="105" fillId="40" borderId="62" xfId="42302" applyNumberFormat="1" applyFont="1" applyFill="1" applyBorder="1" applyAlignment="1">
      <alignment horizontal="center" vertical="center" wrapText="1"/>
    </xf>
    <xf numFmtId="17" fontId="108" fillId="40" borderId="60" xfId="42302" applyNumberFormat="1" applyFont="1" applyFill="1" applyBorder="1" applyAlignment="1">
      <alignment horizontal="center"/>
    </xf>
    <xf numFmtId="17" fontId="108" fillId="40" borderId="61" xfId="42302" applyNumberFormat="1" applyFont="1" applyFill="1" applyBorder="1" applyAlignment="1">
      <alignment horizontal="center"/>
    </xf>
    <xf numFmtId="17" fontId="108" fillId="40" borderId="62" xfId="42302" applyNumberFormat="1" applyFont="1" applyFill="1" applyBorder="1" applyAlignment="1">
      <alignment horizontal="center"/>
    </xf>
    <xf numFmtId="17" fontId="104" fillId="43" borderId="63" xfId="42302" applyNumberFormat="1" applyFont="1" applyFill="1" applyBorder="1" applyAlignment="1">
      <alignment horizontal="center"/>
    </xf>
    <xf numFmtId="17" fontId="104" fillId="43" borderId="61" xfId="42302" applyNumberFormat="1" applyFont="1" applyFill="1" applyBorder="1" applyAlignment="1">
      <alignment horizontal="center"/>
    </xf>
    <xf numFmtId="17" fontId="104" fillId="43" borderId="64" xfId="42302" applyNumberFormat="1" applyFont="1" applyFill="1" applyBorder="1" applyAlignment="1">
      <alignment horizontal="center"/>
    </xf>
    <xf numFmtId="17" fontId="108" fillId="44" borderId="60" xfId="42302" applyNumberFormat="1" applyFont="1" applyFill="1" applyBorder="1" applyAlignment="1">
      <alignment horizontal="center"/>
    </xf>
    <xf numFmtId="17" fontId="108" fillId="44" borderId="61" xfId="42302" applyNumberFormat="1" applyFont="1" applyFill="1" applyBorder="1" applyAlignment="1">
      <alignment horizontal="center"/>
    </xf>
    <xf numFmtId="17" fontId="108" fillId="44" borderId="62" xfId="42302" applyNumberFormat="1" applyFont="1" applyFill="1" applyBorder="1" applyAlignment="1">
      <alignment horizontal="center"/>
    </xf>
    <xf numFmtId="17" fontId="112" fillId="40" borderId="65" xfId="42302" applyNumberFormat="1" applyFont="1" applyFill="1" applyBorder="1" applyAlignment="1">
      <alignment horizontal="center"/>
    </xf>
    <xf numFmtId="0" fontId="108" fillId="41" borderId="60" xfId="42302" applyFont="1" applyFill="1" applyBorder="1" applyAlignment="1">
      <alignment horizontal="center" vertical="center"/>
    </xf>
    <xf numFmtId="0" fontId="108" fillId="41" borderId="64" xfId="42303" applyFont="1" applyFill="1" applyBorder="1" applyAlignment="1">
      <alignment horizontal="center" vertical="center" wrapText="1"/>
    </xf>
    <xf numFmtId="0" fontId="108" fillId="41" borderId="61" xfId="42303" applyFont="1" applyFill="1" applyBorder="1" applyAlignment="1">
      <alignment horizontal="center" vertical="center" wrapText="1"/>
    </xf>
    <xf numFmtId="0" fontId="105" fillId="41" borderId="61" xfId="42303" applyFont="1" applyFill="1" applyBorder="1" applyAlignment="1">
      <alignment horizontal="center" vertical="center" wrapText="1"/>
    </xf>
    <xf numFmtId="4" fontId="105" fillId="41" borderId="64" xfId="42302" applyNumberFormat="1" applyFont="1" applyFill="1" applyBorder="1" applyAlignment="1">
      <alignment horizontal="center" vertical="center" wrapText="1"/>
    </xf>
    <xf numFmtId="17" fontId="108" fillId="41" borderId="60" xfId="42302" applyNumberFormat="1" applyFont="1" applyFill="1" applyBorder="1" applyAlignment="1">
      <alignment horizontal="center"/>
    </xf>
    <xf numFmtId="17" fontId="108" fillId="41" borderId="62" xfId="42302" applyNumberFormat="1" applyFont="1" applyFill="1" applyBorder="1" applyAlignment="1">
      <alignment horizontal="center"/>
    </xf>
    <xf numFmtId="17" fontId="108" fillId="41" borderId="61" xfId="42302" applyNumberFormat="1" applyFont="1" applyFill="1" applyBorder="1" applyAlignment="1">
      <alignment horizontal="center"/>
    </xf>
    <xf numFmtId="0" fontId="107" fillId="3" borderId="63" xfId="42302" applyFont="1" applyFill="1" applyBorder="1" applyAlignment="1">
      <alignment wrapText="1"/>
    </xf>
    <xf numFmtId="0" fontId="107" fillId="3" borderId="64" xfId="42302" applyFont="1" applyFill="1" applyBorder="1"/>
    <xf numFmtId="17" fontId="108" fillId="41" borderId="64" xfId="42302" applyNumberFormat="1" applyFont="1" applyFill="1" applyBorder="1" applyAlignment="1">
      <alignment horizontal="center"/>
    </xf>
    <xf numFmtId="17" fontId="108" fillId="41" borderId="11" xfId="42302" applyNumberFormat="1" applyFont="1" applyFill="1" applyBorder="1" applyAlignment="1">
      <alignment horizontal="center"/>
    </xf>
    <xf numFmtId="17" fontId="108" fillId="41" borderId="9" xfId="42302" applyNumberFormat="1" applyFont="1" applyFill="1" applyBorder="1" applyAlignment="1">
      <alignment horizontal="center"/>
    </xf>
    <xf numFmtId="17" fontId="108" fillId="41" borderId="63" xfId="42302" applyNumberFormat="1" applyFont="1" applyFill="1" applyBorder="1" applyAlignment="1">
      <alignment horizontal="center"/>
    </xf>
    <xf numFmtId="0" fontId="108" fillId="42" borderId="60" xfId="42302" applyFont="1" applyFill="1" applyBorder="1" applyAlignment="1">
      <alignment horizontal="center" vertical="center"/>
    </xf>
    <xf numFmtId="0" fontId="108" fillId="42" borderId="64" xfId="42303" applyFont="1" applyFill="1" applyBorder="1" applyAlignment="1">
      <alignment horizontal="center" vertical="center" wrapText="1"/>
    </xf>
    <xf numFmtId="0" fontId="108" fillId="42" borderId="61" xfId="42303" applyFont="1" applyFill="1" applyBorder="1" applyAlignment="1">
      <alignment horizontal="center" vertical="center" wrapText="1"/>
    </xf>
    <xf numFmtId="0" fontId="105" fillId="42" borderId="61" xfId="42303" applyFont="1" applyFill="1" applyBorder="1" applyAlignment="1">
      <alignment horizontal="center" vertical="center" wrapText="1"/>
    </xf>
    <xf numFmtId="4" fontId="105" fillId="42" borderId="64" xfId="42302" applyNumberFormat="1" applyFont="1" applyFill="1" applyBorder="1" applyAlignment="1">
      <alignment horizontal="center" vertical="center" wrapText="1"/>
    </xf>
    <xf numFmtId="0" fontId="108" fillId="42" borderId="70" xfId="42303" applyFont="1" applyFill="1" applyBorder="1" applyAlignment="1">
      <alignment horizontal="center" vertical="center" wrapText="1"/>
    </xf>
    <xf numFmtId="0" fontId="108" fillId="42" borderId="69" xfId="42303" applyFont="1" applyFill="1" applyBorder="1" applyAlignment="1">
      <alignment horizontal="center" vertical="center" wrapText="1"/>
    </xf>
    <xf numFmtId="0" fontId="105" fillId="42" borderId="69" xfId="42303" applyFont="1" applyFill="1" applyBorder="1" applyAlignment="1">
      <alignment horizontal="center" vertical="center" wrapText="1"/>
    </xf>
    <xf numFmtId="4" fontId="105" fillId="42" borderId="70" xfId="42302" applyNumberFormat="1" applyFont="1" applyFill="1" applyBorder="1" applyAlignment="1">
      <alignment horizontal="center" vertical="center" wrapText="1"/>
    </xf>
    <xf numFmtId="0" fontId="104" fillId="0" borderId="7" xfId="42302" applyFont="1" applyFill="1" applyBorder="1"/>
    <xf numFmtId="17" fontId="112" fillId="42" borderId="71" xfId="42302" applyNumberFormat="1" applyFont="1" applyFill="1" applyBorder="1" applyAlignment="1">
      <alignment horizontal="center"/>
    </xf>
    <xf numFmtId="17" fontId="109" fillId="42" borderId="72" xfId="42302" applyNumberFormat="1" applyFont="1" applyFill="1" applyBorder="1" applyAlignment="1">
      <alignment horizontal="center"/>
    </xf>
    <xf numFmtId="17" fontId="112" fillId="42" borderId="11" xfId="42302" applyNumberFormat="1" applyFont="1" applyFill="1" applyBorder="1" applyAlignment="1">
      <alignment horizontal="center"/>
    </xf>
    <xf numFmtId="17" fontId="109" fillId="42" borderId="1" xfId="42302" applyNumberFormat="1" applyFont="1" applyFill="1" applyBorder="1" applyAlignment="1">
      <alignment horizontal="center"/>
    </xf>
    <xf numFmtId="17" fontId="33" fillId="42" borderId="1" xfId="42302" applyNumberFormat="1" applyFont="1" applyFill="1" applyBorder="1" applyAlignment="1">
      <alignment horizontal="center" wrapText="1"/>
    </xf>
    <xf numFmtId="17" fontId="112" fillId="42" borderId="1" xfId="42302" applyNumberFormat="1" applyFont="1" applyFill="1" applyBorder="1" applyAlignment="1">
      <alignment horizontal="center"/>
    </xf>
    <xf numFmtId="17" fontId="33" fillId="42" borderId="9" xfId="42302" applyNumberFormat="1" applyFont="1" applyFill="1" applyBorder="1" applyAlignment="1">
      <alignment horizontal="center" wrapText="1"/>
    </xf>
    <xf numFmtId="17" fontId="112" fillId="2" borderId="63" xfId="42302" applyNumberFormat="1" applyFont="1" applyFill="1" applyBorder="1" applyAlignment="1">
      <alignment horizontal="center"/>
    </xf>
    <xf numFmtId="0" fontId="104" fillId="0" borderId="1" xfId="42302" applyFont="1" applyFill="1" applyBorder="1"/>
    <xf numFmtId="17" fontId="112" fillId="2" borderId="12" xfId="42302" applyNumberFormat="1" applyFont="1" applyFill="1" applyBorder="1" applyAlignment="1">
      <alignment horizontal="center"/>
    </xf>
    <xf numFmtId="4" fontId="104" fillId="0" borderId="7" xfId="42302" applyNumberFormat="1" applyFont="1" applyFill="1" applyBorder="1"/>
    <xf numFmtId="17" fontId="109" fillId="42" borderId="7" xfId="42302" applyNumberFormat="1" applyFont="1" applyFill="1" applyBorder="1" applyAlignment="1">
      <alignment horizontal="center"/>
    </xf>
    <xf numFmtId="17" fontId="109" fillId="3" borderId="1" xfId="42302" applyNumberFormat="1" applyFont="1" applyFill="1" applyBorder="1" applyAlignment="1">
      <alignment horizontal="center"/>
    </xf>
    <xf numFmtId="0" fontId="33" fillId="2" borderId="4" xfId="42302" applyFont="1" applyFill="1" applyBorder="1"/>
    <xf numFmtId="0" fontId="33" fillId="40" borderId="1" xfId="42302" applyFont="1" applyFill="1" applyBorder="1" applyAlignment="1">
      <alignment wrapText="1"/>
    </xf>
    <xf numFmtId="0" fontId="104" fillId="40" borderId="1" xfId="42302" applyFont="1" applyFill="1" applyBorder="1" applyAlignment="1">
      <alignment wrapText="1"/>
    </xf>
    <xf numFmtId="0" fontId="33" fillId="41" borderId="1" xfId="42302" applyFont="1" applyFill="1" applyBorder="1" applyAlignment="1">
      <alignment wrapText="1"/>
    </xf>
    <xf numFmtId="0" fontId="104" fillId="41" borderId="1" xfId="42302" applyFont="1" applyFill="1" applyBorder="1" applyAlignment="1">
      <alignment wrapText="1"/>
    </xf>
    <xf numFmtId="0" fontId="33" fillId="0" borderId="1" xfId="42302" applyFont="1" applyFill="1" applyBorder="1" applyAlignment="1">
      <alignment wrapText="1"/>
    </xf>
    <xf numFmtId="0" fontId="33" fillId="42" borderId="1" xfId="42302" applyFont="1" applyFill="1" applyBorder="1" applyAlignment="1">
      <alignment wrapText="1"/>
    </xf>
    <xf numFmtId="0" fontId="104" fillId="42" borderId="1" xfId="42302" applyFont="1" applyFill="1" applyBorder="1" applyAlignment="1">
      <alignment wrapText="1"/>
    </xf>
    <xf numFmtId="0" fontId="33" fillId="42" borderId="7" xfId="42302" applyFont="1" applyFill="1" applyBorder="1" applyAlignment="1">
      <alignment wrapText="1"/>
    </xf>
    <xf numFmtId="0" fontId="104" fillId="0" borderId="7" xfId="42302" applyFont="1" applyFill="1" applyBorder="1" applyAlignment="1">
      <alignment wrapText="1"/>
    </xf>
    <xf numFmtId="0" fontId="113" fillId="0" borderId="7" xfId="42302" applyFont="1" applyFill="1" applyBorder="1" applyAlignment="1">
      <alignment wrapText="1"/>
    </xf>
    <xf numFmtId="0" fontId="105" fillId="40" borderId="5" xfId="42302" applyFont="1" applyFill="1" applyBorder="1" applyAlignment="1">
      <alignment horizontal="center" vertical="center"/>
    </xf>
    <xf numFmtId="0" fontId="105" fillId="40" borderId="5" xfId="42303" applyFont="1" applyFill="1" applyBorder="1" applyAlignment="1">
      <alignment horizontal="left" vertical="center" wrapText="1"/>
    </xf>
    <xf numFmtId="0" fontId="105" fillId="40" borderId="5" xfId="42302" applyFont="1" applyFill="1" applyBorder="1" applyAlignment="1">
      <alignment horizontal="center" vertical="center" wrapText="1"/>
    </xf>
    <xf numFmtId="4" fontId="105" fillId="40" borderId="5" xfId="42302" applyNumberFormat="1" applyFont="1" applyFill="1" applyBorder="1" applyAlignment="1">
      <alignment horizontal="center" vertical="center" wrapText="1"/>
    </xf>
    <xf numFmtId="4" fontId="114" fillId="40" borderId="5" xfId="42302" applyNumberFormat="1" applyFont="1" applyFill="1" applyBorder="1" applyAlignment="1">
      <alignment horizontal="center" vertical="center" wrapText="1"/>
    </xf>
    <xf numFmtId="4" fontId="105" fillId="40" borderId="8" xfId="42302" applyNumberFormat="1" applyFont="1" applyFill="1" applyBorder="1" applyAlignment="1">
      <alignment horizontal="center" vertical="center" wrapText="1"/>
    </xf>
    <xf numFmtId="4" fontId="105" fillId="40" borderId="14" xfId="42302" applyNumberFormat="1" applyFont="1" applyFill="1" applyBorder="1" applyAlignment="1">
      <alignment horizontal="center" vertical="center" wrapText="1"/>
    </xf>
    <xf numFmtId="4" fontId="105" fillId="40" borderId="15" xfId="42302" applyNumberFormat="1" applyFont="1" applyFill="1" applyBorder="1" applyAlignment="1">
      <alignment horizontal="center" vertical="center" wrapText="1"/>
    </xf>
    <xf numFmtId="4" fontId="108" fillId="40" borderId="14" xfId="42302" applyNumberFormat="1" applyFont="1" applyFill="1" applyBorder="1" applyAlignment="1">
      <alignment horizontal="center" vertical="center" wrapText="1"/>
    </xf>
    <xf numFmtId="4" fontId="108" fillId="40" borderId="5" xfId="42302" applyNumberFormat="1" applyFont="1" applyFill="1" applyBorder="1" applyAlignment="1">
      <alignment horizontal="center" vertical="center" wrapText="1"/>
    </xf>
    <xf numFmtId="4" fontId="108" fillId="40" borderId="15" xfId="42302" applyNumberFormat="1" applyFont="1" applyFill="1" applyBorder="1" applyAlignment="1">
      <alignment horizontal="center" vertical="center" wrapText="1"/>
    </xf>
    <xf numFmtId="4" fontId="104" fillId="43" borderId="25" xfId="42302" applyNumberFormat="1" applyFont="1" applyFill="1" applyBorder="1" applyAlignment="1">
      <alignment horizontal="center" vertical="center" wrapText="1"/>
    </xf>
    <xf numFmtId="4" fontId="104" fillId="43" borderId="5" xfId="42302" applyNumberFormat="1" applyFont="1" applyFill="1" applyBorder="1" applyAlignment="1">
      <alignment horizontal="center" vertical="center" wrapText="1"/>
    </xf>
    <xf numFmtId="4" fontId="104" fillId="43" borderId="8" xfId="42302" applyNumberFormat="1" applyFont="1" applyFill="1" applyBorder="1" applyAlignment="1">
      <alignment horizontal="center" vertical="center" wrapText="1"/>
    </xf>
    <xf numFmtId="4" fontId="108" fillId="44" borderId="14" xfId="42302" applyNumberFormat="1" applyFont="1" applyFill="1" applyBorder="1" applyAlignment="1">
      <alignment horizontal="center" vertical="center" wrapText="1"/>
    </xf>
    <xf numFmtId="4" fontId="108" fillId="44" borderId="5" xfId="42302" applyNumberFormat="1" applyFont="1" applyFill="1" applyBorder="1" applyAlignment="1">
      <alignment horizontal="center" vertical="center" wrapText="1"/>
    </xf>
    <xf numFmtId="4" fontId="108" fillId="44" borderId="15" xfId="42302" applyNumberFormat="1" applyFont="1" applyFill="1" applyBorder="1" applyAlignment="1">
      <alignment horizontal="center" vertical="center" wrapText="1"/>
    </xf>
    <xf numFmtId="4" fontId="104" fillId="40" borderId="14" xfId="42302" applyNumberFormat="1" applyFont="1" applyFill="1" applyBorder="1" applyAlignment="1">
      <alignment horizontal="center" vertical="center" wrapText="1"/>
    </xf>
    <xf numFmtId="4" fontId="104" fillId="40" borderId="15" xfId="42302" applyNumberFormat="1" applyFont="1" applyFill="1" applyBorder="1" applyAlignment="1">
      <alignment horizontal="center" vertical="center" wrapText="1"/>
    </xf>
    <xf numFmtId="4" fontId="115" fillId="40" borderId="2" xfId="42302" applyNumberFormat="1" applyFont="1" applyFill="1" applyBorder="1" applyAlignment="1">
      <alignment horizontal="center" vertical="center" wrapText="1"/>
    </xf>
    <xf numFmtId="0" fontId="108" fillId="41" borderId="14" xfId="42302" applyFont="1" applyFill="1" applyBorder="1" applyAlignment="1">
      <alignment horizontal="center" vertical="center"/>
    </xf>
    <xf numFmtId="0" fontId="108" fillId="41" borderId="5" xfId="42303" applyFont="1" applyFill="1" applyBorder="1" applyAlignment="1">
      <alignment horizontal="left" vertical="center" wrapText="1"/>
    </xf>
    <xf numFmtId="0" fontId="108" fillId="41" borderId="5" xfId="42302" applyFont="1" applyFill="1" applyBorder="1" applyAlignment="1">
      <alignment horizontal="center" vertical="center" wrapText="1"/>
    </xf>
    <xf numFmtId="4" fontId="108" fillId="41" borderId="5" xfId="42302" applyNumberFormat="1" applyFont="1" applyFill="1" applyBorder="1" applyAlignment="1">
      <alignment horizontal="center" vertical="center" wrapText="1"/>
    </xf>
    <xf numFmtId="4" fontId="117" fillId="41" borderId="5" xfId="42302" applyNumberFormat="1" applyFont="1" applyFill="1" applyBorder="1" applyAlignment="1">
      <alignment horizontal="center" vertical="center" wrapText="1"/>
    </xf>
    <xf numFmtId="4" fontId="108" fillId="41" borderId="8" xfId="42302" applyNumberFormat="1" applyFont="1" applyFill="1" applyBorder="1" applyAlignment="1">
      <alignment horizontal="center" vertical="center" wrapText="1"/>
    </xf>
    <xf numFmtId="4" fontId="108" fillId="41" borderId="14" xfId="42302" applyNumberFormat="1" applyFont="1" applyFill="1" applyBorder="1" applyAlignment="1">
      <alignment horizontal="center" vertical="center" wrapText="1"/>
    </xf>
    <xf numFmtId="4" fontId="108" fillId="41" borderId="15" xfId="42302" applyNumberFormat="1" applyFont="1" applyFill="1" applyBorder="1" applyAlignment="1">
      <alignment horizontal="center" vertical="center" wrapText="1"/>
    </xf>
    <xf numFmtId="4" fontId="105" fillId="3" borderId="25" xfId="42302" applyNumberFormat="1" applyFont="1" applyFill="1" applyBorder="1"/>
    <xf numFmtId="4" fontId="107" fillId="3" borderId="8" xfId="42302" applyNumberFormat="1" applyFont="1" applyFill="1" applyBorder="1"/>
    <xf numFmtId="4" fontId="108" fillId="41" borderId="11" xfId="42302" applyNumberFormat="1" applyFont="1" applyFill="1" applyBorder="1" applyAlignment="1">
      <alignment horizontal="center" vertical="center" wrapText="1"/>
    </xf>
    <xf numFmtId="4" fontId="108" fillId="41" borderId="9" xfId="42302" applyNumberFormat="1" applyFont="1" applyFill="1" applyBorder="1" applyAlignment="1">
      <alignment horizontal="center" vertical="center" wrapText="1"/>
    </xf>
    <xf numFmtId="4" fontId="118" fillId="41" borderId="11" xfId="42302" applyNumberFormat="1" applyFont="1" applyFill="1" applyBorder="1" applyAlignment="1">
      <alignment horizontal="center" vertical="center" wrapText="1"/>
    </xf>
    <xf numFmtId="4" fontId="108" fillId="41" borderId="7" xfId="42302" applyNumberFormat="1" applyFont="1" applyFill="1" applyBorder="1" applyAlignment="1">
      <alignment horizontal="center" vertical="center" wrapText="1"/>
    </xf>
    <xf numFmtId="4" fontId="117" fillId="41" borderId="11" xfId="42302" applyNumberFormat="1" applyFont="1" applyFill="1" applyBorder="1" applyAlignment="1">
      <alignment horizontal="center" vertical="center" wrapText="1"/>
    </xf>
    <xf numFmtId="4" fontId="108" fillId="41" borderId="25" xfId="42302" applyNumberFormat="1" applyFont="1" applyFill="1" applyBorder="1"/>
    <xf numFmtId="0" fontId="108" fillId="41" borderId="15" xfId="42302" applyFont="1" applyFill="1" applyBorder="1"/>
    <xf numFmtId="4" fontId="108" fillId="41" borderId="14" xfId="42302" applyNumberFormat="1" applyFont="1" applyFill="1" applyBorder="1"/>
    <xf numFmtId="0" fontId="33" fillId="2" borderId="14" xfId="42302" applyFont="1" applyFill="1" applyBorder="1"/>
    <xf numFmtId="0" fontId="109" fillId="2" borderId="15" xfId="42302" applyFont="1" applyFill="1" applyBorder="1"/>
    <xf numFmtId="4" fontId="104" fillId="0" borderId="25" xfId="42302" applyNumberFormat="1" applyFont="1" applyFill="1" applyBorder="1"/>
    <xf numFmtId="4" fontId="108" fillId="39" borderId="5" xfId="42302" applyNumberFormat="1" applyFont="1" applyFill="1" applyBorder="1" applyAlignment="1">
      <alignment horizontal="center" vertical="center" wrapText="1"/>
    </xf>
    <xf numFmtId="4" fontId="104" fillId="0" borderId="5" xfId="42302" applyNumberFormat="1" applyFont="1" applyFill="1" applyBorder="1"/>
    <xf numFmtId="0" fontId="110" fillId="0" borderId="5" xfId="42302" applyFont="1" applyFill="1" applyBorder="1"/>
    <xf numFmtId="0" fontId="104" fillId="0" borderId="5" xfId="42302" applyFont="1" applyFill="1" applyBorder="1"/>
    <xf numFmtId="0" fontId="108" fillId="42" borderId="5" xfId="42303" applyFont="1" applyFill="1" applyBorder="1" applyAlignment="1">
      <alignment horizontal="left" vertical="center" wrapText="1"/>
    </xf>
    <xf numFmtId="0" fontId="108" fillId="42" borderId="5" xfId="42302" applyFont="1" applyFill="1" applyBorder="1" applyAlignment="1">
      <alignment horizontal="center" vertical="center" wrapText="1"/>
    </xf>
    <xf numFmtId="4" fontId="108" fillId="42" borderId="5" xfId="42302" applyNumberFormat="1" applyFont="1" applyFill="1" applyBorder="1" applyAlignment="1">
      <alignment horizontal="center" vertical="center" wrapText="1"/>
    </xf>
    <xf numFmtId="4" fontId="117" fillId="42" borderId="5" xfId="42302" applyNumberFormat="1" applyFont="1" applyFill="1" applyBorder="1" applyAlignment="1">
      <alignment horizontal="center" vertical="center" wrapText="1"/>
    </xf>
    <xf numFmtId="4" fontId="108" fillId="42" borderId="8" xfId="42302" applyNumberFormat="1" applyFont="1" applyFill="1" applyBorder="1" applyAlignment="1">
      <alignment horizontal="center" vertical="center" wrapText="1"/>
    </xf>
    <xf numFmtId="4" fontId="108" fillId="42" borderId="73" xfId="42302" applyNumberFormat="1" applyFont="1" applyFill="1" applyBorder="1" applyAlignment="1">
      <alignment horizontal="center" vertical="center" wrapText="1"/>
    </xf>
    <xf numFmtId="0" fontId="104" fillId="42" borderId="7" xfId="42302" applyFont="1" applyFill="1" applyBorder="1"/>
    <xf numFmtId="4" fontId="108" fillId="42" borderId="11" xfId="42302" applyNumberFormat="1" applyFont="1" applyFill="1" applyBorder="1" applyAlignment="1">
      <alignment horizontal="center" vertical="center" wrapText="1"/>
    </xf>
    <xf numFmtId="4" fontId="117" fillId="42" borderId="1" xfId="42302" applyNumberFormat="1" applyFont="1" applyFill="1" applyBorder="1" applyAlignment="1">
      <alignment horizontal="center" vertical="center" wrapText="1"/>
    </xf>
    <xf numFmtId="4" fontId="108" fillId="42" borderId="1" xfId="42302" applyNumberFormat="1" applyFont="1" applyFill="1" applyBorder="1" applyAlignment="1">
      <alignment horizontal="center" vertical="center" wrapText="1"/>
    </xf>
    <xf numFmtId="4" fontId="108" fillId="42" borderId="4" xfId="42302" applyNumberFormat="1" applyFont="1" applyFill="1" applyBorder="1" applyAlignment="1">
      <alignment horizontal="center" vertical="center" wrapText="1"/>
    </xf>
    <xf numFmtId="4" fontId="117" fillId="42" borderId="4" xfId="42302" applyNumberFormat="1" applyFont="1" applyFill="1" applyBorder="1" applyAlignment="1">
      <alignment horizontal="center" vertical="center" wrapText="1"/>
    </xf>
    <xf numFmtId="4" fontId="119" fillId="42" borderId="4" xfId="42302" applyNumberFormat="1" applyFont="1" applyFill="1" applyBorder="1" applyAlignment="1">
      <alignment horizontal="center" vertical="center" wrapText="1"/>
    </xf>
    <xf numFmtId="4" fontId="117" fillId="42" borderId="74" xfId="42302" applyNumberFormat="1" applyFont="1" applyFill="1" applyBorder="1" applyAlignment="1">
      <alignment horizontal="center" vertical="center" wrapText="1"/>
    </xf>
    <xf numFmtId="4" fontId="104" fillId="2" borderId="4" xfId="42302" applyNumberFormat="1" applyFont="1" applyFill="1" applyBorder="1"/>
    <xf numFmtId="4" fontId="104" fillId="0" borderId="1" xfId="42302" applyNumberFormat="1" applyFont="1" applyFill="1" applyBorder="1"/>
    <xf numFmtId="4" fontId="104" fillId="2" borderId="1" xfId="42302" applyNumberFormat="1" applyFont="1" applyFill="1" applyBorder="1"/>
    <xf numFmtId="4" fontId="113" fillId="2" borderId="1" xfId="42302" applyNumberFormat="1" applyFont="1" applyFill="1" applyBorder="1"/>
    <xf numFmtId="4" fontId="117" fillId="42" borderId="7" xfId="42302" applyNumberFormat="1" applyFont="1" applyFill="1" applyBorder="1" applyAlignment="1">
      <alignment horizontal="center" vertical="center" wrapText="1"/>
    </xf>
    <xf numFmtId="4" fontId="108" fillId="42" borderId="7" xfId="42302" applyNumberFormat="1" applyFont="1" applyFill="1" applyBorder="1" applyAlignment="1">
      <alignment horizontal="center" vertical="center" wrapText="1"/>
    </xf>
    <xf numFmtId="4" fontId="108" fillId="3" borderId="1" xfId="42302" applyNumberFormat="1" applyFont="1" applyFill="1" applyBorder="1" applyAlignment="1">
      <alignment horizontal="center" vertical="center" wrapText="1"/>
    </xf>
    <xf numFmtId="4" fontId="33" fillId="40" borderId="7" xfId="42302" applyNumberFormat="1" applyFont="1" applyFill="1" applyBorder="1"/>
    <xf numFmtId="4" fontId="104" fillId="40" borderId="1" xfId="42302" applyNumberFormat="1" applyFont="1" applyFill="1" applyBorder="1"/>
    <xf numFmtId="4" fontId="33" fillId="41" borderId="1" xfId="42302" applyNumberFormat="1" applyFont="1" applyFill="1" applyBorder="1"/>
    <xf numFmtId="4" fontId="104" fillId="41" borderId="1" xfId="42302" applyNumberFormat="1" applyFont="1" applyFill="1" applyBorder="1"/>
    <xf numFmtId="4" fontId="33" fillId="0" borderId="1" xfId="42302" applyNumberFormat="1" applyFont="1" applyFill="1" applyBorder="1"/>
    <xf numFmtId="4" fontId="33" fillId="42" borderId="1" xfId="42302" applyNumberFormat="1" applyFont="1" applyFill="1" applyBorder="1"/>
    <xf numFmtId="4" fontId="104" fillId="42" borderId="7" xfId="42302" applyNumberFormat="1" applyFont="1" applyFill="1" applyBorder="1"/>
    <xf numFmtId="4" fontId="33" fillId="0" borderId="7" xfId="42302" applyNumberFormat="1" applyFont="1" applyFill="1" applyBorder="1"/>
    <xf numFmtId="4" fontId="117" fillId="0" borderId="7" xfId="42302" applyNumberFormat="1" applyFont="1" applyFill="1" applyBorder="1"/>
    <xf numFmtId="4" fontId="104" fillId="0" borderId="0" xfId="42302" applyNumberFormat="1" applyFont="1" applyFill="1"/>
    <xf numFmtId="0" fontId="105" fillId="40" borderId="1" xfId="42302" applyFont="1" applyFill="1" applyBorder="1" applyAlignment="1">
      <alignment horizontal="center" vertical="center"/>
    </xf>
    <xf numFmtId="0" fontId="120" fillId="40" borderId="1" xfId="42303" applyFont="1" applyFill="1" applyBorder="1" applyAlignment="1">
      <alignment horizontal="left" vertical="center" wrapText="1"/>
    </xf>
    <xf numFmtId="0" fontId="120" fillId="40" borderId="1" xfId="42302" applyFont="1" applyFill="1" applyBorder="1" applyAlignment="1">
      <alignment horizontal="center" vertical="center" wrapText="1"/>
    </xf>
    <xf numFmtId="4" fontId="120" fillId="40" borderId="1" xfId="42302" applyNumberFormat="1" applyFont="1" applyFill="1" applyBorder="1" applyAlignment="1">
      <alignment horizontal="center" vertical="center" wrapText="1"/>
    </xf>
    <xf numFmtId="4" fontId="121" fillId="40" borderId="1" xfId="42302" applyNumberFormat="1" applyFont="1" applyFill="1" applyBorder="1" applyAlignment="1">
      <alignment horizontal="center" vertical="center" wrapText="1"/>
    </xf>
    <xf numFmtId="4" fontId="107" fillId="40" borderId="7" xfId="42302" applyNumberFormat="1" applyFont="1" applyFill="1" applyBorder="1" applyAlignment="1">
      <alignment horizontal="center" vertical="center" wrapText="1"/>
    </xf>
    <xf numFmtId="4" fontId="120" fillId="40" borderId="11" xfId="42302" applyNumberFormat="1" applyFont="1" applyFill="1" applyBorder="1" applyAlignment="1">
      <alignment horizontal="center" vertical="center" wrapText="1"/>
    </xf>
    <xf numFmtId="4" fontId="105" fillId="40" borderId="9" xfId="42302" applyNumberFormat="1" applyFont="1" applyFill="1" applyBorder="1" applyAlignment="1">
      <alignment horizontal="center" vertical="center" wrapText="1"/>
    </xf>
    <xf numFmtId="4" fontId="116" fillId="40" borderId="11" xfId="42302" applyNumberFormat="1" applyFont="1" applyFill="1" applyBorder="1" applyAlignment="1">
      <alignment horizontal="center" vertical="center" wrapText="1"/>
    </xf>
    <xf numFmtId="4" fontId="116" fillId="40" borderId="1" xfId="42302" applyNumberFormat="1" applyFont="1" applyFill="1" applyBorder="1" applyAlignment="1">
      <alignment horizontal="center" vertical="center" wrapText="1"/>
    </xf>
    <xf numFmtId="4" fontId="108" fillId="40" borderId="9" xfId="42302" applyNumberFormat="1" applyFont="1" applyFill="1" applyBorder="1" applyAlignment="1">
      <alignment horizontal="center" vertical="center" wrapText="1"/>
    </xf>
    <xf numFmtId="4" fontId="122" fillId="43" borderId="4" xfId="42302" applyNumberFormat="1" applyFont="1" applyFill="1" applyBorder="1" applyAlignment="1">
      <alignment horizontal="center" vertical="center" wrapText="1"/>
    </xf>
    <xf numFmtId="4" fontId="122" fillId="43" borderId="1" xfId="42302" applyNumberFormat="1" applyFont="1" applyFill="1" applyBorder="1" applyAlignment="1">
      <alignment horizontal="center" vertical="center" wrapText="1"/>
    </xf>
    <xf numFmtId="4" fontId="104" fillId="43" borderId="7" xfId="42302" applyNumberFormat="1" applyFont="1" applyFill="1" applyBorder="1" applyAlignment="1">
      <alignment horizontal="center" vertical="center" wrapText="1"/>
    </xf>
    <xf numFmtId="4" fontId="116" fillId="44" borderId="11" xfId="42302" applyNumberFormat="1" applyFont="1" applyFill="1" applyBorder="1" applyAlignment="1">
      <alignment horizontal="center" vertical="center" wrapText="1"/>
    </xf>
    <xf numFmtId="4" fontId="116" fillId="44" borderId="1" xfId="42302" applyNumberFormat="1" applyFont="1" applyFill="1" applyBorder="1" applyAlignment="1">
      <alignment horizontal="center" vertical="center" wrapText="1"/>
    </xf>
    <xf numFmtId="4" fontId="108" fillId="44" borderId="9" xfId="42302" applyNumberFormat="1" applyFont="1" applyFill="1" applyBorder="1" applyAlignment="1">
      <alignment horizontal="center" vertical="center" wrapText="1"/>
    </xf>
    <xf numFmtId="4" fontId="104" fillId="40" borderId="9" xfId="42302" applyNumberFormat="1" applyFont="1" applyFill="1" applyBorder="1" applyAlignment="1">
      <alignment horizontal="center" vertical="center" wrapText="1"/>
    </xf>
    <xf numFmtId="4" fontId="104" fillId="40" borderId="11" xfId="42302" applyNumberFormat="1" applyFont="1" applyFill="1" applyBorder="1" applyAlignment="1">
      <alignment horizontal="center" vertical="center" wrapText="1"/>
    </xf>
    <xf numFmtId="4" fontId="115" fillId="40" borderId="23" xfId="42302" applyNumberFormat="1" applyFont="1" applyFill="1" applyBorder="1" applyAlignment="1">
      <alignment horizontal="center" vertical="center" wrapText="1"/>
    </xf>
    <xf numFmtId="0" fontId="122" fillId="41" borderId="1" xfId="42303" applyFont="1" applyFill="1" applyBorder="1" applyAlignment="1">
      <alignment horizontal="left" vertical="center" wrapText="1"/>
    </xf>
    <xf numFmtId="0" fontId="122" fillId="41" borderId="1" xfId="42302" applyFont="1" applyFill="1" applyBorder="1" applyAlignment="1">
      <alignment horizontal="center" vertical="center" wrapText="1"/>
    </xf>
    <xf numFmtId="4" fontId="122" fillId="41" borderId="1" xfId="42302" applyNumberFormat="1" applyFont="1" applyFill="1" applyBorder="1" applyAlignment="1">
      <alignment horizontal="center" vertical="center" wrapText="1"/>
    </xf>
    <xf numFmtId="4" fontId="123" fillId="41" borderId="1" xfId="42302" applyNumberFormat="1" applyFont="1" applyFill="1" applyBorder="1" applyAlignment="1">
      <alignment horizontal="center" vertical="center" wrapText="1"/>
    </xf>
    <xf numFmtId="4" fontId="104" fillId="41" borderId="7" xfId="42302" applyNumberFormat="1" applyFont="1" applyFill="1" applyBorder="1" applyAlignment="1">
      <alignment horizontal="center" vertical="center" wrapText="1"/>
    </xf>
    <xf numFmtId="4" fontId="122" fillId="41" borderId="11" xfId="42302" applyNumberFormat="1" applyFont="1" applyFill="1" applyBorder="1" applyAlignment="1">
      <alignment horizontal="center" vertical="center" wrapText="1"/>
    </xf>
    <xf numFmtId="4" fontId="116" fillId="41" borderId="11" xfId="42302" applyNumberFormat="1" applyFont="1" applyFill="1" applyBorder="1" applyAlignment="1">
      <alignment horizontal="center" vertical="center" wrapText="1"/>
    </xf>
    <xf numFmtId="4" fontId="116" fillId="41" borderId="1" xfId="42302" applyNumberFormat="1" applyFont="1" applyFill="1" applyBorder="1" applyAlignment="1">
      <alignment horizontal="center" vertical="center" wrapText="1"/>
    </xf>
    <xf numFmtId="4" fontId="105" fillId="3" borderId="4" xfId="42302" applyNumberFormat="1" applyFont="1" applyFill="1" applyBorder="1"/>
    <xf numFmtId="4" fontId="107" fillId="3" borderId="7" xfId="42302" applyNumberFormat="1" applyFont="1" applyFill="1" applyBorder="1"/>
    <xf numFmtId="4" fontId="124" fillId="41" borderId="11" xfId="42302" applyNumberFormat="1" applyFont="1" applyFill="1" applyBorder="1" applyAlignment="1">
      <alignment horizontal="center" vertical="center" wrapText="1"/>
    </xf>
    <xf numFmtId="4" fontId="123" fillId="41" borderId="11" xfId="42302" applyNumberFormat="1" applyFont="1" applyFill="1" applyBorder="1" applyAlignment="1">
      <alignment horizontal="center" vertical="center" wrapText="1"/>
    </xf>
    <xf numFmtId="0" fontId="108" fillId="41" borderId="9" xfId="42302" applyFont="1" applyFill="1" applyBorder="1"/>
    <xf numFmtId="0" fontId="33" fillId="2" borderId="11" xfId="42302" applyFont="1" applyFill="1" applyBorder="1"/>
    <xf numFmtId="0" fontId="109" fillId="2" borderId="9" xfId="42302" applyFont="1" applyFill="1" applyBorder="1"/>
    <xf numFmtId="4" fontId="104" fillId="0" borderId="4" xfId="42302" applyNumberFormat="1" applyFont="1" applyFill="1" applyBorder="1"/>
    <xf numFmtId="4" fontId="122" fillId="39" borderId="1" xfId="42302" applyNumberFormat="1" applyFont="1" applyFill="1" applyBorder="1" applyAlignment="1">
      <alignment horizontal="center" vertical="center" wrapText="1"/>
    </xf>
    <xf numFmtId="0" fontId="110" fillId="0" borderId="1" xfId="42302" applyFont="1" applyFill="1" applyBorder="1"/>
    <xf numFmtId="0" fontId="108" fillId="42" borderId="11" xfId="42302" applyFont="1" applyFill="1" applyBorder="1" applyAlignment="1">
      <alignment horizontal="center" vertical="center"/>
    </xf>
    <xf numFmtId="0" fontId="122" fillId="42" borderId="1" xfId="42303" applyFont="1" applyFill="1" applyBorder="1" applyAlignment="1">
      <alignment horizontal="left" vertical="center" wrapText="1"/>
    </xf>
    <xf numFmtId="0" fontId="122" fillId="42" borderId="1" xfId="42302" applyFont="1" applyFill="1" applyBorder="1" applyAlignment="1">
      <alignment horizontal="center" vertical="center" wrapText="1"/>
    </xf>
    <xf numFmtId="4" fontId="122" fillId="42" borderId="1" xfId="42302" applyNumberFormat="1" applyFont="1" applyFill="1" applyBorder="1" applyAlignment="1">
      <alignment horizontal="center" vertical="center" wrapText="1"/>
    </xf>
    <xf numFmtId="4" fontId="123" fillId="42" borderId="1" xfId="42302" applyNumberFormat="1" applyFont="1" applyFill="1" applyBorder="1" applyAlignment="1">
      <alignment horizontal="center" vertical="center" wrapText="1"/>
    </xf>
    <xf numFmtId="4" fontId="104" fillId="42" borderId="7" xfId="42302" applyNumberFormat="1" applyFont="1" applyFill="1" applyBorder="1" applyAlignment="1">
      <alignment horizontal="center" vertical="center" wrapText="1"/>
    </xf>
    <xf numFmtId="4" fontId="122" fillId="42" borderId="21" xfId="42302" applyNumberFormat="1" applyFont="1" applyFill="1" applyBorder="1" applyAlignment="1">
      <alignment horizontal="center" vertical="center" wrapText="1"/>
    </xf>
    <xf numFmtId="4" fontId="122" fillId="42" borderId="11" xfId="42302" applyNumberFormat="1" applyFont="1" applyFill="1" applyBorder="1" applyAlignment="1">
      <alignment horizontal="center" vertical="center" wrapText="1"/>
    </xf>
    <xf numFmtId="3" fontId="122" fillId="42" borderId="1" xfId="42302" applyNumberFormat="1" applyFont="1" applyFill="1" applyBorder="1" applyAlignment="1">
      <alignment horizontal="center" vertical="center" wrapText="1"/>
    </xf>
    <xf numFmtId="3" fontId="122" fillId="41" borderId="11" xfId="42302" applyNumberFormat="1" applyFont="1" applyFill="1" applyBorder="1" applyAlignment="1">
      <alignment horizontal="center" vertical="center" wrapText="1"/>
    </xf>
    <xf numFmtId="3" fontId="116" fillId="41" borderId="11" xfId="42302" applyNumberFormat="1" applyFont="1" applyFill="1" applyBorder="1" applyAlignment="1">
      <alignment horizontal="center" vertical="center" wrapText="1"/>
    </xf>
    <xf numFmtId="3" fontId="122" fillId="42" borderId="11" xfId="42302" applyNumberFormat="1" applyFont="1" applyFill="1" applyBorder="1" applyAlignment="1">
      <alignment horizontal="center" vertical="center" wrapText="1"/>
    </xf>
    <xf numFmtId="49" fontId="105" fillId="40" borderId="1" xfId="42302" applyNumberFormat="1" applyFont="1" applyFill="1" applyBorder="1" applyAlignment="1">
      <alignment horizontal="center" vertical="center"/>
    </xf>
    <xf numFmtId="0" fontId="105" fillId="40" borderId="1" xfId="42303" applyFont="1" applyFill="1" applyBorder="1" applyAlignment="1">
      <alignment horizontal="left" vertical="center" wrapText="1"/>
    </xf>
    <xf numFmtId="0" fontId="106" fillId="40" borderId="1" xfId="42302" applyFont="1" applyFill="1" applyBorder="1" applyAlignment="1">
      <alignment horizontal="center" vertical="center" wrapText="1"/>
    </xf>
    <xf numFmtId="4" fontId="105" fillId="40" borderId="1" xfId="42302" applyNumberFormat="1" applyFont="1" applyFill="1" applyBorder="1" applyAlignment="1">
      <alignment horizontal="center" vertical="center" wrapText="1"/>
    </xf>
    <xf numFmtId="4" fontId="114" fillId="40" borderId="1" xfId="42302" applyNumberFormat="1" applyFont="1" applyFill="1" applyBorder="1" applyAlignment="1">
      <alignment horizontal="center" vertical="center" wrapText="1"/>
    </xf>
    <xf numFmtId="4" fontId="105" fillId="40" borderId="7" xfId="42302" applyNumberFormat="1" applyFont="1" applyFill="1" applyBorder="1" applyAlignment="1">
      <alignment horizontal="center" vertical="center" wrapText="1"/>
    </xf>
    <xf numFmtId="4" fontId="105" fillId="40" borderId="11" xfId="42302" applyNumberFormat="1" applyFont="1" applyFill="1" applyBorder="1" applyAlignment="1">
      <alignment horizontal="center" vertical="center" wrapText="1"/>
    </xf>
    <xf numFmtId="4" fontId="108" fillId="40" borderId="11" xfId="42302" applyNumberFormat="1" applyFont="1" applyFill="1" applyBorder="1" applyAlignment="1">
      <alignment horizontal="center" vertical="center" wrapText="1"/>
    </xf>
    <xf numFmtId="4" fontId="108" fillId="40" borderId="1" xfId="42302" applyNumberFormat="1" applyFont="1" applyFill="1" applyBorder="1" applyAlignment="1">
      <alignment horizontal="center" vertical="center" wrapText="1"/>
    </xf>
    <xf numFmtId="4" fontId="104" fillId="43" borderId="4" xfId="42302" applyNumberFormat="1" applyFont="1" applyFill="1" applyBorder="1" applyAlignment="1">
      <alignment horizontal="center" vertical="center" wrapText="1"/>
    </xf>
    <xf numFmtId="4" fontId="104" fillId="43" borderId="1" xfId="42302" applyNumberFormat="1" applyFont="1" applyFill="1" applyBorder="1" applyAlignment="1">
      <alignment horizontal="center" vertical="center" wrapText="1"/>
    </xf>
    <xf numFmtId="4" fontId="108" fillId="44" borderId="11" xfId="42302" applyNumberFormat="1" applyFont="1" applyFill="1" applyBorder="1" applyAlignment="1">
      <alignment horizontal="center" vertical="center" wrapText="1"/>
    </xf>
    <xf numFmtId="4" fontId="108" fillId="44" borderId="1" xfId="42302" applyNumberFormat="1" applyFont="1" applyFill="1" applyBorder="1" applyAlignment="1">
      <alignment horizontal="center" vertical="center" wrapText="1"/>
    </xf>
    <xf numFmtId="49" fontId="108" fillId="41" borderId="11" xfId="42302" applyNumberFormat="1" applyFont="1" applyFill="1" applyBorder="1" applyAlignment="1">
      <alignment horizontal="center" vertical="center"/>
    </xf>
    <xf numFmtId="0" fontId="108" fillId="41" borderId="1" xfId="42303" applyFont="1" applyFill="1" applyBorder="1" applyAlignment="1">
      <alignment horizontal="left" vertical="center" wrapText="1"/>
    </xf>
    <xf numFmtId="0" fontId="116" fillId="41" borderId="1" xfId="42302" applyFont="1" applyFill="1" applyBorder="1" applyAlignment="1">
      <alignment horizontal="center" vertical="center" wrapText="1"/>
    </xf>
    <xf numFmtId="4" fontId="108" fillId="41" borderId="1" xfId="42302" applyNumberFormat="1" applyFont="1" applyFill="1" applyBorder="1" applyAlignment="1">
      <alignment horizontal="center" vertical="center" wrapText="1"/>
    </xf>
    <xf numFmtId="4" fontId="117" fillId="41" borderId="1" xfId="42302" applyNumberFormat="1" applyFont="1" applyFill="1" applyBorder="1" applyAlignment="1">
      <alignment horizontal="center" vertical="center" wrapText="1"/>
    </xf>
    <xf numFmtId="49" fontId="108" fillId="42" borderId="11" xfId="42302" applyNumberFormat="1" applyFont="1" applyFill="1" applyBorder="1" applyAlignment="1">
      <alignment horizontal="center" vertical="center"/>
    </xf>
    <xf numFmtId="0" fontId="108" fillId="42" borderId="1" xfId="42303" applyFont="1" applyFill="1" applyBorder="1" applyAlignment="1">
      <alignment horizontal="left" vertical="center" wrapText="1"/>
    </xf>
    <xf numFmtId="0" fontId="116" fillId="42" borderId="1" xfId="42302" applyFont="1" applyFill="1" applyBorder="1" applyAlignment="1">
      <alignment horizontal="center" vertical="center" wrapText="1"/>
    </xf>
    <xf numFmtId="4" fontId="108" fillId="42" borderId="21" xfId="42302" applyNumberFormat="1" applyFont="1" applyFill="1" applyBorder="1" applyAlignment="1">
      <alignment horizontal="center" vertical="center" wrapText="1"/>
    </xf>
    <xf numFmtId="0" fontId="120" fillId="40" borderId="1" xfId="42302" applyFont="1" applyFill="1" applyBorder="1" applyAlignment="1">
      <alignment vertical="center"/>
    </xf>
    <xf numFmtId="4" fontId="107" fillId="40" borderId="11" xfId="42302" applyNumberFormat="1" applyFont="1" applyFill="1" applyBorder="1" applyAlignment="1">
      <alignment horizontal="center" vertical="center" wrapText="1"/>
    </xf>
    <xf numFmtId="4" fontId="107" fillId="40" borderId="9" xfId="42302" applyNumberFormat="1" applyFont="1" applyFill="1" applyBorder="1" applyAlignment="1">
      <alignment horizontal="center" vertical="center" wrapText="1"/>
    </xf>
    <xf numFmtId="4" fontId="120" fillId="44" borderId="1" xfId="42302" applyNumberFormat="1" applyFont="1" applyFill="1" applyBorder="1" applyAlignment="1">
      <alignment horizontal="center" vertical="center" wrapText="1"/>
    </xf>
    <xf numFmtId="0" fontId="122" fillId="41" borderId="1" xfId="42302" applyFont="1" applyFill="1" applyBorder="1" applyAlignment="1">
      <alignment vertical="center"/>
    </xf>
    <xf numFmtId="4" fontId="104" fillId="41" borderId="11" xfId="42302" applyNumberFormat="1" applyFont="1" applyFill="1" applyBorder="1" applyAlignment="1">
      <alignment horizontal="center" vertical="center" wrapText="1"/>
    </xf>
    <xf numFmtId="4" fontId="104" fillId="41" borderId="9" xfId="42302" applyNumberFormat="1" applyFont="1" applyFill="1" applyBorder="1" applyAlignment="1">
      <alignment horizontal="center" vertical="center" wrapText="1"/>
    </xf>
    <xf numFmtId="0" fontId="122" fillId="42" borderId="1" xfId="42302" applyFont="1" applyFill="1" applyBorder="1" applyAlignment="1">
      <alignment vertical="center"/>
    </xf>
    <xf numFmtId="4" fontId="123" fillId="42" borderId="21" xfId="42302" applyNumberFormat="1" applyFont="1" applyFill="1" applyBorder="1" applyAlignment="1">
      <alignment horizontal="center" vertical="center" wrapText="1"/>
    </xf>
    <xf numFmtId="4" fontId="123" fillId="42" borderId="11" xfId="42302" applyNumberFormat="1" applyFont="1" applyFill="1" applyBorder="1" applyAlignment="1">
      <alignment horizontal="center" vertical="center" wrapText="1"/>
    </xf>
    <xf numFmtId="4" fontId="105" fillId="44" borderId="1" xfId="42302" applyNumberFormat="1" applyFont="1" applyFill="1" applyBorder="1" applyAlignment="1">
      <alignment horizontal="center" vertical="center" wrapText="1"/>
    </xf>
    <xf numFmtId="4" fontId="104" fillId="42" borderId="21" xfId="42302" applyNumberFormat="1" applyFont="1" applyFill="1" applyBorder="1" applyAlignment="1">
      <alignment horizontal="center" vertical="center" wrapText="1"/>
    </xf>
    <xf numFmtId="4" fontId="105" fillId="40" borderId="21" xfId="42302" applyNumberFormat="1" applyFont="1" applyFill="1" applyBorder="1" applyAlignment="1">
      <alignment horizontal="center" vertical="center" wrapText="1"/>
    </xf>
    <xf numFmtId="4" fontId="105" fillId="40" borderId="74" xfId="42302" applyNumberFormat="1" applyFont="1" applyFill="1" applyBorder="1" applyAlignment="1">
      <alignment horizontal="center" vertical="center" wrapText="1"/>
    </xf>
    <xf numFmtId="4" fontId="108" fillId="41" borderId="21" xfId="42302" applyNumberFormat="1" applyFont="1" applyFill="1" applyBorder="1" applyAlignment="1">
      <alignment horizontal="center" vertical="center" wrapText="1"/>
    </xf>
    <xf numFmtId="4" fontId="108" fillId="41" borderId="74" xfId="42302" applyNumberFormat="1" applyFont="1" applyFill="1" applyBorder="1" applyAlignment="1">
      <alignment horizontal="center" vertical="center" wrapText="1"/>
    </xf>
    <xf numFmtId="0" fontId="104" fillId="42" borderId="11" xfId="42302" applyFont="1" applyFill="1" applyBorder="1"/>
    <xf numFmtId="0" fontId="104" fillId="42" borderId="1" xfId="42302" applyFont="1" applyFill="1" applyBorder="1"/>
    <xf numFmtId="0" fontId="120" fillId="40" borderId="1" xfId="42302" applyFont="1" applyFill="1" applyBorder="1" applyAlignment="1">
      <alignment horizontal="center" vertical="center"/>
    </xf>
    <xf numFmtId="0" fontId="120" fillId="40" borderId="1" xfId="42302" applyFont="1" applyFill="1" applyBorder="1" applyAlignment="1">
      <alignment horizontal="left" vertical="center" wrapText="1"/>
    </xf>
    <xf numFmtId="0" fontId="122" fillId="41" borderId="11" xfId="42302" applyFont="1" applyFill="1" applyBorder="1" applyAlignment="1">
      <alignment horizontal="center" vertical="center"/>
    </xf>
    <xf numFmtId="0" fontId="122" fillId="41" borderId="1" xfId="42302" applyFont="1" applyFill="1" applyBorder="1" applyAlignment="1">
      <alignment horizontal="left" vertical="center" wrapText="1"/>
    </xf>
    <xf numFmtId="0" fontId="122" fillId="42" borderId="11" xfId="42302" applyFont="1" applyFill="1" applyBorder="1" applyAlignment="1">
      <alignment horizontal="center" vertical="center"/>
    </xf>
    <xf numFmtId="0" fontId="122" fillId="42" borderId="1" xfId="42302" applyFont="1" applyFill="1" applyBorder="1" applyAlignment="1">
      <alignment horizontal="left" vertical="center" wrapText="1"/>
    </xf>
    <xf numFmtId="0" fontId="105" fillId="40" borderId="1" xfId="42302" applyFont="1" applyFill="1" applyBorder="1" applyAlignment="1">
      <alignment horizontal="center" vertical="center" wrapText="1"/>
    </xf>
    <xf numFmtId="0" fontId="108" fillId="41" borderId="1" xfId="42302" applyFont="1" applyFill="1" applyBorder="1" applyAlignment="1">
      <alignment horizontal="center" vertical="center" wrapText="1"/>
    </xf>
    <xf numFmtId="0" fontId="108" fillId="42" borderId="1" xfId="42302" applyFont="1" applyFill="1" applyBorder="1" applyAlignment="1">
      <alignment horizontal="center" vertical="center" wrapText="1"/>
    </xf>
    <xf numFmtId="0" fontId="105" fillId="40" borderId="1" xfId="42302" applyFont="1" applyFill="1" applyBorder="1" applyAlignment="1">
      <alignment horizontal="left" vertical="center" wrapText="1"/>
    </xf>
    <xf numFmtId="4" fontId="105" fillId="40" borderId="1" xfId="42302" applyNumberFormat="1" applyFont="1" applyFill="1" applyBorder="1" applyAlignment="1">
      <alignment horizontal="center" vertical="center"/>
    </xf>
    <xf numFmtId="4" fontId="114" fillId="40" borderId="1" xfId="42302" applyNumberFormat="1" applyFont="1" applyFill="1" applyBorder="1" applyAlignment="1">
      <alignment horizontal="center" vertical="center"/>
    </xf>
    <xf numFmtId="4" fontId="108" fillId="40" borderId="11" xfId="42302" applyNumberFormat="1" applyFont="1" applyFill="1" applyBorder="1" applyAlignment="1">
      <alignment horizontal="center" vertical="center"/>
    </xf>
    <xf numFmtId="4" fontId="108" fillId="40" borderId="1" xfId="42302" applyNumberFormat="1" applyFont="1" applyFill="1" applyBorder="1" applyAlignment="1">
      <alignment horizontal="center" vertical="center"/>
    </xf>
    <xf numFmtId="4" fontId="104" fillId="43" borderId="4" xfId="42302" applyNumberFormat="1" applyFont="1" applyFill="1" applyBorder="1" applyAlignment="1">
      <alignment horizontal="center" vertical="center"/>
    </xf>
    <xf numFmtId="4" fontId="104" fillId="43" borderId="1" xfId="42302" applyNumberFormat="1" applyFont="1" applyFill="1" applyBorder="1" applyAlignment="1">
      <alignment horizontal="center" vertical="center"/>
    </xf>
    <xf numFmtId="4" fontId="108" fillId="44" borderId="11" xfId="42302" applyNumberFormat="1" applyFont="1" applyFill="1" applyBorder="1" applyAlignment="1">
      <alignment horizontal="center" vertical="center"/>
    </xf>
    <xf numFmtId="4" fontId="108" fillId="44" borderId="1" xfId="42302" applyNumberFormat="1" applyFont="1" applyFill="1" applyBorder="1" applyAlignment="1">
      <alignment horizontal="center" vertical="center"/>
    </xf>
    <xf numFmtId="0" fontId="108" fillId="41" borderId="1" xfId="42302" applyFont="1" applyFill="1" applyBorder="1" applyAlignment="1">
      <alignment horizontal="left" vertical="center" wrapText="1"/>
    </xf>
    <xf numFmtId="4" fontId="108" fillId="41" borderId="1" xfId="42302" applyNumberFormat="1" applyFont="1" applyFill="1" applyBorder="1" applyAlignment="1">
      <alignment horizontal="center" vertical="center"/>
    </xf>
    <xf numFmtId="4" fontId="117" fillId="41" borderId="1" xfId="42302" applyNumberFormat="1" applyFont="1" applyFill="1" applyBorder="1" applyAlignment="1">
      <alignment horizontal="center" vertical="center"/>
    </xf>
    <xf numFmtId="4" fontId="108" fillId="41" borderId="11" xfId="42302" applyNumberFormat="1" applyFont="1" applyFill="1" applyBorder="1" applyAlignment="1">
      <alignment horizontal="center" vertical="center"/>
    </xf>
    <xf numFmtId="0" fontId="108" fillId="42" borderId="1" xfId="42302" applyFont="1" applyFill="1" applyBorder="1" applyAlignment="1">
      <alignment horizontal="left" vertical="center" wrapText="1"/>
    </xf>
    <xf numFmtId="4" fontId="108" fillId="42" borderId="1" xfId="42302" applyNumberFormat="1" applyFont="1" applyFill="1" applyBorder="1" applyAlignment="1">
      <alignment horizontal="center" vertical="center"/>
    </xf>
    <xf numFmtId="4" fontId="117" fillId="42" borderId="1" xfId="42302" applyNumberFormat="1" applyFont="1" applyFill="1" applyBorder="1" applyAlignment="1">
      <alignment horizontal="center" vertical="center"/>
    </xf>
    <xf numFmtId="4" fontId="117" fillId="42" borderId="11" xfId="42302" applyNumberFormat="1" applyFont="1" applyFill="1" applyBorder="1" applyAlignment="1">
      <alignment horizontal="center" vertical="center"/>
    </xf>
    <xf numFmtId="0" fontId="107" fillId="40" borderId="1" xfId="42302" applyFont="1" applyFill="1" applyBorder="1"/>
    <xf numFmtId="4" fontId="121" fillId="40" borderId="1" xfId="42302" applyNumberFormat="1" applyFont="1" applyFill="1" applyBorder="1" applyAlignment="1">
      <alignment horizontal="center" vertical="center"/>
    </xf>
    <xf numFmtId="4" fontId="116" fillId="40" borderId="1" xfId="42302" applyNumberFormat="1" applyFont="1" applyFill="1" applyBorder="1" applyAlignment="1">
      <alignment horizontal="center" vertical="center"/>
    </xf>
    <xf numFmtId="4" fontId="122" fillId="43" borderId="1" xfId="42302" applyNumberFormat="1" applyFont="1" applyFill="1" applyBorder="1" applyAlignment="1">
      <alignment horizontal="center" vertical="center"/>
    </xf>
    <xf numFmtId="4" fontId="116" fillId="44" borderId="1" xfId="42302" applyNumberFormat="1" applyFont="1" applyFill="1" applyBorder="1" applyAlignment="1">
      <alignment horizontal="center" vertical="center"/>
    </xf>
    <xf numFmtId="0" fontId="104" fillId="41" borderId="11" xfId="42302" applyFont="1" applyFill="1" applyBorder="1"/>
    <xf numFmtId="4" fontId="123" fillId="41" borderId="1" xfId="42302" applyNumberFormat="1" applyFont="1" applyFill="1" applyBorder="1" applyAlignment="1">
      <alignment horizontal="center" vertical="center"/>
    </xf>
    <xf numFmtId="4" fontId="116" fillId="41" borderId="1" xfId="42302" applyNumberFormat="1" applyFont="1" applyFill="1" applyBorder="1" applyAlignment="1">
      <alignment horizontal="center" vertical="center"/>
    </xf>
    <xf numFmtId="4" fontId="123" fillId="42" borderId="1" xfId="42302" applyNumberFormat="1" applyFont="1" applyFill="1" applyBorder="1" applyAlignment="1">
      <alignment horizontal="center" vertical="center"/>
    </xf>
    <xf numFmtId="4" fontId="108" fillId="42" borderId="11" xfId="42302" applyNumberFormat="1" applyFont="1" applyFill="1" applyBorder="1" applyAlignment="1">
      <alignment horizontal="center" vertical="center"/>
    </xf>
    <xf numFmtId="4" fontId="121" fillId="40" borderId="1" xfId="42304" applyNumberFormat="1" applyFont="1" applyFill="1" applyBorder="1" applyAlignment="1">
      <alignment horizontal="center" vertical="center" wrapText="1"/>
    </xf>
    <xf numFmtId="4" fontId="116" fillId="40" borderId="1" xfId="42304" applyNumberFormat="1" applyFont="1" applyFill="1" applyBorder="1" applyAlignment="1">
      <alignment horizontal="center" vertical="center" wrapText="1"/>
    </xf>
    <xf numFmtId="4" fontId="122" fillId="43" borderId="1" xfId="42304" applyNumberFormat="1" applyFont="1" applyFill="1" applyBorder="1" applyAlignment="1">
      <alignment horizontal="center" vertical="center" wrapText="1"/>
    </xf>
    <xf numFmtId="4" fontId="116" fillId="44" borderId="1" xfId="42304" applyNumberFormat="1" applyFont="1" applyFill="1" applyBorder="1" applyAlignment="1">
      <alignment horizontal="center" vertical="center" wrapText="1"/>
    </xf>
    <xf numFmtId="4" fontId="123" fillId="41" borderId="1" xfId="42304" applyNumberFormat="1" applyFont="1" applyFill="1" applyBorder="1" applyAlignment="1">
      <alignment horizontal="center" vertical="center" wrapText="1"/>
    </xf>
    <xf numFmtId="4" fontId="116" fillId="41" borderId="1" xfId="42304" applyNumberFormat="1" applyFont="1" applyFill="1" applyBorder="1" applyAlignment="1">
      <alignment horizontal="center" vertical="center" wrapText="1"/>
    </xf>
    <xf numFmtId="4" fontId="124" fillId="41" borderId="1" xfId="42302" applyNumberFormat="1" applyFont="1" applyFill="1" applyBorder="1" applyAlignment="1">
      <alignment horizontal="center" vertical="center" wrapText="1"/>
    </xf>
    <xf numFmtId="4" fontId="123" fillId="42" borderId="1" xfId="42304" applyNumberFormat="1" applyFont="1" applyFill="1" applyBorder="1" applyAlignment="1">
      <alignment horizontal="center" vertical="center" wrapText="1"/>
    </xf>
    <xf numFmtId="4" fontId="118" fillId="41" borderId="1" xfId="42302" applyNumberFormat="1" applyFont="1" applyFill="1" applyBorder="1" applyAlignment="1">
      <alignment horizontal="center" vertical="center" wrapText="1"/>
    </xf>
    <xf numFmtId="4" fontId="114" fillId="40" borderId="1" xfId="42304" applyNumberFormat="1" applyFont="1" applyFill="1" applyBorder="1" applyAlignment="1">
      <alignment horizontal="center" vertical="center" wrapText="1"/>
    </xf>
    <xf numFmtId="4" fontId="108" fillId="40" borderId="1" xfId="42304" applyNumberFormat="1" applyFont="1" applyFill="1" applyBorder="1" applyAlignment="1">
      <alignment horizontal="center" vertical="center" wrapText="1"/>
    </xf>
    <xf numFmtId="4" fontId="104" fillId="43" borderId="1" xfId="42304" applyNumberFormat="1" applyFont="1" applyFill="1" applyBorder="1" applyAlignment="1">
      <alignment horizontal="center" vertical="center" wrapText="1"/>
    </xf>
    <xf numFmtId="4" fontId="108" fillId="44" borderId="1" xfId="42304" applyNumberFormat="1" applyFont="1" applyFill="1" applyBorder="1" applyAlignment="1">
      <alignment horizontal="center" vertical="center" wrapText="1"/>
    </xf>
    <xf numFmtId="4" fontId="117" fillId="41" borderId="1" xfId="42304" applyNumberFormat="1" applyFont="1" applyFill="1" applyBorder="1" applyAlignment="1">
      <alignment horizontal="center" vertical="center" wrapText="1"/>
    </xf>
    <xf numFmtId="4" fontId="108" fillId="41" borderId="1" xfId="42304" applyNumberFormat="1" applyFont="1" applyFill="1" applyBorder="1" applyAlignment="1">
      <alignment horizontal="center" vertical="center" wrapText="1"/>
    </xf>
    <xf numFmtId="4" fontId="117" fillId="42" borderId="1" xfId="42304" applyNumberFormat="1" applyFont="1" applyFill="1" applyBorder="1" applyAlignment="1">
      <alignment horizontal="center" vertical="center" wrapText="1"/>
    </xf>
    <xf numFmtId="0" fontId="120" fillId="40" borderId="1" xfId="33750" applyFont="1" applyFill="1" applyBorder="1" applyAlignment="1">
      <alignment vertical="center" wrapText="1"/>
    </xf>
    <xf numFmtId="0" fontId="120" fillId="40" borderId="1" xfId="33750" applyFont="1" applyFill="1" applyBorder="1" applyAlignment="1">
      <alignment horizontal="center" wrapText="1"/>
    </xf>
    <xf numFmtId="4" fontId="120" fillId="40" borderId="1" xfId="33750" applyNumberFormat="1" applyFont="1" applyFill="1" applyBorder="1" applyAlignment="1">
      <alignment horizontal="center" wrapText="1"/>
    </xf>
    <xf numFmtId="4" fontId="121" fillId="40" borderId="1" xfId="33750" applyNumberFormat="1" applyFont="1" applyFill="1" applyBorder="1" applyAlignment="1">
      <alignment horizontal="center" wrapText="1"/>
    </xf>
    <xf numFmtId="4" fontId="116" fillId="40" borderId="11" xfId="33750" applyNumberFormat="1" applyFont="1" applyFill="1" applyBorder="1" applyAlignment="1">
      <alignment horizontal="center" wrapText="1"/>
    </xf>
    <xf numFmtId="4" fontId="116" fillId="40" borderId="1" xfId="33750" applyNumberFormat="1" applyFont="1" applyFill="1" applyBorder="1" applyAlignment="1">
      <alignment horizontal="center" wrapText="1"/>
    </xf>
    <xf numFmtId="4" fontId="122" fillId="43" borderId="4" xfId="33750" applyNumberFormat="1" applyFont="1" applyFill="1" applyBorder="1" applyAlignment="1">
      <alignment horizontal="center" wrapText="1"/>
    </xf>
    <xf numFmtId="4" fontId="122" fillId="43" borderId="1" xfId="33750" applyNumberFormat="1" applyFont="1" applyFill="1" applyBorder="1" applyAlignment="1">
      <alignment horizontal="center" wrapText="1"/>
    </xf>
    <xf numFmtId="4" fontId="120" fillId="44" borderId="1" xfId="33750" applyNumberFormat="1" applyFont="1" applyFill="1" applyBorder="1" applyAlignment="1">
      <alignment horizontal="center" wrapText="1"/>
    </xf>
    <xf numFmtId="4" fontId="116" fillId="44" borderId="1" xfId="33750" applyNumberFormat="1" applyFont="1" applyFill="1" applyBorder="1" applyAlignment="1">
      <alignment horizontal="center" wrapText="1"/>
    </xf>
    <xf numFmtId="0" fontId="122" fillId="41" borderId="1" xfId="33750" applyFont="1" applyFill="1" applyBorder="1" applyAlignment="1">
      <alignment vertical="center" wrapText="1"/>
    </xf>
    <xf numFmtId="0" fontId="122" fillId="41" borderId="1" xfId="33750" applyFont="1" applyFill="1" applyBorder="1" applyAlignment="1">
      <alignment horizontal="center" wrapText="1"/>
    </xf>
    <xf numFmtId="4" fontId="122" fillId="41" borderId="1" xfId="33750" applyNumberFormat="1" applyFont="1" applyFill="1" applyBorder="1" applyAlignment="1">
      <alignment horizontal="center" wrapText="1"/>
    </xf>
    <xf numFmtId="4" fontId="123" fillId="41" borderId="1" xfId="33750" applyNumberFormat="1" applyFont="1" applyFill="1" applyBorder="1" applyAlignment="1">
      <alignment horizontal="center" wrapText="1"/>
    </xf>
    <xf numFmtId="4" fontId="116" fillId="41" borderId="11" xfId="33750" applyNumberFormat="1" applyFont="1" applyFill="1" applyBorder="1" applyAlignment="1">
      <alignment horizontal="center" wrapText="1"/>
    </xf>
    <xf numFmtId="4" fontId="116" fillId="41" borderId="1" xfId="33750" applyNumberFormat="1" applyFont="1" applyFill="1" applyBorder="1" applyAlignment="1">
      <alignment horizontal="center" wrapText="1"/>
    </xf>
    <xf numFmtId="4" fontId="122" fillId="41" borderId="11" xfId="33750" applyNumberFormat="1" applyFont="1" applyFill="1" applyBorder="1" applyAlignment="1">
      <alignment horizontal="center" wrapText="1"/>
    </xf>
    <xf numFmtId="4" fontId="124" fillId="41" borderId="11" xfId="33750" applyNumberFormat="1" applyFont="1" applyFill="1" applyBorder="1" applyAlignment="1">
      <alignment horizontal="center" wrapText="1"/>
    </xf>
    <xf numFmtId="4" fontId="123" fillId="41" borderId="11" xfId="33750" applyNumberFormat="1" applyFont="1" applyFill="1" applyBorder="1" applyAlignment="1">
      <alignment horizontal="center" wrapText="1"/>
    </xf>
    <xf numFmtId="0" fontId="122" fillId="42" borderId="1" xfId="33750" applyFont="1" applyFill="1" applyBorder="1" applyAlignment="1">
      <alignment vertical="center" wrapText="1"/>
    </xf>
    <xf numFmtId="0" fontId="122" fillId="42" borderId="1" xfId="33750" applyFont="1" applyFill="1" applyBorder="1" applyAlignment="1">
      <alignment horizontal="center" wrapText="1"/>
    </xf>
    <xf numFmtId="4" fontId="122" fillId="42" borderId="1" xfId="33750" applyNumberFormat="1" applyFont="1" applyFill="1" applyBorder="1" applyAlignment="1">
      <alignment horizontal="center" wrapText="1"/>
    </xf>
    <xf numFmtId="4" fontId="123" fillId="42" borderId="1" xfId="33750" applyNumberFormat="1" applyFont="1" applyFill="1" applyBorder="1" applyAlignment="1">
      <alignment horizontal="center" wrapText="1"/>
    </xf>
    <xf numFmtId="4" fontId="122" fillId="42" borderId="11" xfId="33750" applyNumberFormat="1" applyFont="1" applyFill="1" applyBorder="1" applyAlignment="1">
      <alignment horizontal="center" wrapText="1"/>
    </xf>
    <xf numFmtId="4" fontId="107" fillId="40" borderId="1" xfId="42302" applyNumberFormat="1" applyFont="1" applyFill="1" applyBorder="1" applyAlignment="1">
      <alignment horizontal="center" vertical="center"/>
    </xf>
    <xf numFmtId="4" fontId="107" fillId="40" borderId="7" xfId="42302" applyNumberFormat="1" applyFont="1" applyFill="1" applyBorder="1" applyAlignment="1">
      <alignment horizontal="center" vertical="center"/>
    </xf>
    <xf numFmtId="4" fontId="107" fillId="40" borderId="11" xfId="42302" applyNumberFormat="1" applyFont="1" applyFill="1" applyBorder="1" applyAlignment="1">
      <alignment horizontal="center" vertical="center"/>
    </xf>
    <xf numFmtId="4" fontId="107" fillId="40" borderId="9" xfId="42302" applyNumberFormat="1" applyFont="1" applyFill="1" applyBorder="1" applyAlignment="1">
      <alignment horizontal="center" vertical="center"/>
    </xf>
    <xf numFmtId="4" fontId="127" fillId="40" borderId="11" xfId="42302" applyNumberFormat="1" applyFont="1" applyFill="1" applyBorder="1" applyAlignment="1">
      <alignment horizontal="center" vertical="center" wrapText="1"/>
    </xf>
    <xf numFmtId="4" fontId="127" fillId="40" borderId="1" xfId="42302" applyNumberFormat="1" applyFont="1" applyFill="1" applyBorder="1" applyAlignment="1">
      <alignment horizontal="center" vertical="center"/>
    </xf>
    <xf numFmtId="4" fontId="127" fillId="40" borderId="9" xfId="42302" applyNumberFormat="1" applyFont="1" applyFill="1" applyBorder="1" applyAlignment="1">
      <alignment horizontal="center" vertical="center"/>
    </xf>
    <xf numFmtId="4" fontId="115" fillId="43" borderId="4" xfId="42302" applyNumberFormat="1" applyFont="1" applyFill="1" applyBorder="1" applyAlignment="1">
      <alignment horizontal="center" vertical="center" wrapText="1"/>
    </xf>
    <xf numFmtId="4" fontId="115" fillId="43" borderId="1" xfId="42302" applyNumberFormat="1" applyFont="1" applyFill="1" applyBorder="1" applyAlignment="1">
      <alignment horizontal="center" vertical="center"/>
    </xf>
    <xf numFmtId="4" fontId="115" fillId="43" borderId="7" xfId="42302" applyNumberFormat="1" applyFont="1" applyFill="1" applyBorder="1" applyAlignment="1">
      <alignment horizontal="center" vertical="center"/>
    </xf>
    <xf numFmtId="4" fontId="127" fillId="44" borderId="11" xfId="42302" applyNumberFormat="1" applyFont="1" applyFill="1" applyBorder="1" applyAlignment="1">
      <alignment horizontal="center" vertical="center" wrapText="1"/>
    </xf>
    <xf numFmtId="4" fontId="127" fillId="44" borderId="1" xfId="42302" applyNumberFormat="1" applyFont="1" applyFill="1" applyBorder="1" applyAlignment="1">
      <alignment horizontal="center" vertical="center"/>
    </xf>
    <xf numFmtId="4" fontId="127" fillId="44" borderId="9" xfId="42302" applyNumberFormat="1" applyFont="1" applyFill="1" applyBorder="1" applyAlignment="1">
      <alignment horizontal="center" vertical="center"/>
    </xf>
    <xf numFmtId="4" fontId="115" fillId="40" borderId="11" xfId="42302" applyNumberFormat="1" applyFont="1" applyFill="1" applyBorder="1" applyAlignment="1">
      <alignment horizontal="center" vertical="center"/>
    </xf>
    <xf numFmtId="4" fontId="115" fillId="40" borderId="9" xfId="42302" applyNumberFormat="1" applyFont="1" applyFill="1" applyBorder="1" applyAlignment="1">
      <alignment horizontal="center" vertical="center" wrapText="1"/>
    </xf>
    <xf numFmtId="4" fontId="115" fillId="40" borderId="11" xfId="42302" applyNumberFormat="1" applyFont="1" applyFill="1" applyBorder="1" applyAlignment="1">
      <alignment horizontal="center" vertical="center" wrapText="1"/>
    </xf>
    <xf numFmtId="4" fontId="104" fillId="41" borderId="1" xfId="42302" applyNumberFormat="1" applyFont="1" applyFill="1" applyBorder="1" applyAlignment="1">
      <alignment horizontal="center" vertical="center"/>
    </xf>
    <xf numFmtId="4" fontId="104" fillId="41" borderId="7" xfId="42302" applyNumberFormat="1" applyFont="1" applyFill="1" applyBorder="1" applyAlignment="1">
      <alignment horizontal="center" vertical="center"/>
    </xf>
    <xf numFmtId="4" fontId="104" fillId="41" borderId="11" xfId="42302" applyNumberFormat="1" applyFont="1" applyFill="1" applyBorder="1" applyAlignment="1">
      <alignment horizontal="center" vertical="center"/>
    </xf>
    <xf numFmtId="4" fontId="104" fillId="41" borderId="9" xfId="42302" applyNumberFormat="1" applyFont="1" applyFill="1" applyBorder="1" applyAlignment="1">
      <alignment horizontal="center" vertical="center"/>
    </xf>
    <xf numFmtId="4" fontId="127" fillId="41" borderId="11" xfId="42302" applyNumberFormat="1" applyFont="1" applyFill="1" applyBorder="1" applyAlignment="1">
      <alignment horizontal="center" vertical="center" wrapText="1"/>
    </xf>
    <xf numFmtId="4" fontId="127" fillId="41" borderId="1" xfId="42302" applyNumberFormat="1" applyFont="1" applyFill="1" applyBorder="1" applyAlignment="1">
      <alignment horizontal="center" vertical="center"/>
    </xf>
    <xf numFmtId="4" fontId="127" fillId="41" borderId="9" xfId="42302" applyNumberFormat="1" applyFont="1" applyFill="1" applyBorder="1" applyAlignment="1">
      <alignment horizontal="center" vertical="center"/>
    </xf>
    <xf numFmtId="4" fontId="127" fillId="41" borderId="7" xfId="42302" applyNumberFormat="1" applyFont="1" applyFill="1" applyBorder="1" applyAlignment="1">
      <alignment horizontal="center" vertical="center"/>
    </xf>
    <xf numFmtId="4" fontId="127" fillId="41" borderId="11" xfId="42302" applyNumberFormat="1" applyFont="1" applyFill="1" applyBorder="1" applyAlignment="1">
      <alignment horizontal="center" vertical="center"/>
    </xf>
    <xf numFmtId="4" fontId="127" fillId="41" borderId="23" xfId="42302" applyNumberFormat="1" applyFont="1" applyFill="1" applyBorder="1" applyAlignment="1">
      <alignment horizontal="center" vertical="center"/>
    </xf>
    <xf numFmtId="0" fontId="33" fillId="41" borderId="9" xfId="42302" applyFont="1" applyFill="1" applyBorder="1"/>
    <xf numFmtId="4" fontId="33" fillId="41" borderId="11" xfId="42302" applyNumberFormat="1" applyFont="1" applyFill="1" applyBorder="1"/>
    <xf numFmtId="0" fontId="33" fillId="2" borderId="9" xfId="42302" applyFont="1" applyFill="1" applyBorder="1"/>
    <xf numFmtId="4" fontId="104" fillId="42" borderId="1" xfId="42302" applyNumberFormat="1" applyFont="1" applyFill="1" applyBorder="1" applyAlignment="1">
      <alignment horizontal="center" vertical="center"/>
    </xf>
    <xf numFmtId="4" fontId="104" fillId="42" borderId="7" xfId="42302" applyNumberFormat="1" applyFont="1" applyFill="1" applyBorder="1" applyAlignment="1">
      <alignment horizontal="center" vertical="center"/>
    </xf>
    <xf numFmtId="4" fontId="104" fillId="42" borderId="21" xfId="42302" applyNumberFormat="1" applyFont="1" applyFill="1" applyBorder="1" applyAlignment="1">
      <alignment horizontal="center" vertical="center"/>
    </xf>
    <xf numFmtId="0" fontId="104" fillId="42" borderId="0" xfId="42302" applyFont="1" applyFill="1" applyBorder="1"/>
    <xf numFmtId="0" fontId="104" fillId="42" borderId="4" xfId="42302" applyFont="1" applyFill="1" applyBorder="1"/>
    <xf numFmtId="0" fontId="104" fillId="2" borderId="4" xfId="42302" applyFont="1" applyFill="1" applyBorder="1"/>
    <xf numFmtId="4" fontId="33" fillId="0" borderId="0" xfId="42302" applyNumberFormat="1" applyFont="1" applyFill="1" applyBorder="1"/>
    <xf numFmtId="0" fontId="107" fillId="40" borderId="1" xfId="42302" applyFont="1" applyFill="1" applyBorder="1" applyAlignment="1">
      <alignment horizontal="center" vertical="center" wrapText="1"/>
    </xf>
    <xf numFmtId="4" fontId="107" fillId="40" borderId="1" xfId="42302" applyNumberFormat="1" applyFont="1" applyFill="1" applyBorder="1" applyAlignment="1">
      <alignment horizontal="center" vertical="center" wrapText="1"/>
    </xf>
    <xf numFmtId="0" fontId="104" fillId="41" borderId="1" xfId="42302" applyFont="1" applyFill="1" applyBorder="1" applyAlignment="1">
      <alignment horizontal="center" vertical="center" wrapText="1"/>
    </xf>
    <xf numFmtId="4" fontId="104" fillId="41" borderId="1" xfId="42302" applyNumberFormat="1" applyFont="1" applyFill="1" applyBorder="1" applyAlignment="1">
      <alignment horizontal="center" vertical="center" wrapText="1"/>
    </xf>
    <xf numFmtId="0" fontId="104" fillId="42" borderId="1" xfId="42302" applyFont="1" applyFill="1" applyBorder="1" applyAlignment="1">
      <alignment horizontal="center" vertical="center" wrapText="1"/>
    </xf>
    <xf numFmtId="4" fontId="104" fillId="42" borderId="1" xfId="42302" applyNumberFormat="1" applyFont="1" applyFill="1" applyBorder="1" applyAlignment="1">
      <alignment horizontal="center" vertical="center" wrapText="1"/>
    </xf>
    <xf numFmtId="0" fontId="107" fillId="40" borderId="3" xfId="42302" applyFont="1" applyFill="1" applyBorder="1"/>
    <xf numFmtId="0" fontId="105" fillId="40" borderId="3" xfId="42302" applyFont="1" applyFill="1" applyBorder="1" applyAlignment="1">
      <alignment horizontal="left" vertical="center" wrapText="1"/>
    </xf>
    <xf numFmtId="0" fontId="107" fillId="40" borderId="3" xfId="42302" applyFont="1" applyFill="1" applyBorder="1" applyAlignment="1">
      <alignment horizontal="center" vertical="center" wrapText="1"/>
    </xf>
    <xf numFmtId="4" fontId="107" fillId="40" borderId="3" xfId="42302" applyNumberFormat="1" applyFont="1" applyFill="1" applyBorder="1" applyAlignment="1">
      <alignment horizontal="center" vertical="center" wrapText="1"/>
    </xf>
    <xf numFmtId="4" fontId="107" fillId="40" borderId="3" xfId="42302" applyNumberFormat="1" applyFont="1" applyFill="1" applyBorder="1" applyAlignment="1">
      <alignment horizontal="center" vertical="center"/>
    </xf>
    <xf numFmtId="4" fontId="107" fillId="40" borderId="10" xfId="42302" applyNumberFormat="1" applyFont="1" applyFill="1" applyBorder="1" applyAlignment="1">
      <alignment horizontal="center" vertical="center"/>
    </xf>
    <xf numFmtId="4" fontId="107" fillId="40" borderId="75" xfId="42302" applyNumberFormat="1" applyFont="1" applyFill="1" applyBorder="1" applyAlignment="1">
      <alignment horizontal="center" vertical="center"/>
    </xf>
    <xf numFmtId="4" fontId="107" fillId="40" borderId="76" xfId="42302" applyNumberFormat="1" applyFont="1" applyFill="1" applyBorder="1" applyAlignment="1">
      <alignment horizontal="center" vertical="center"/>
    </xf>
    <xf numFmtId="4" fontId="127" fillId="40" borderId="75" xfId="42302" applyNumberFormat="1" applyFont="1" applyFill="1" applyBorder="1" applyAlignment="1">
      <alignment horizontal="center" vertical="center" wrapText="1"/>
    </xf>
    <xf numFmtId="4" fontId="127" fillId="40" borderId="3" xfId="42302" applyNumberFormat="1" applyFont="1" applyFill="1" applyBorder="1" applyAlignment="1">
      <alignment horizontal="center" vertical="center"/>
    </xf>
    <xf numFmtId="4" fontId="127" fillId="40" borderId="76" xfId="42302" applyNumberFormat="1" applyFont="1" applyFill="1" applyBorder="1" applyAlignment="1">
      <alignment horizontal="center" vertical="center"/>
    </xf>
    <xf numFmtId="4" fontId="115" fillId="43" borderId="12" xfId="42302" applyNumberFormat="1" applyFont="1" applyFill="1" applyBorder="1" applyAlignment="1">
      <alignment horizontal="center" vertical="center" wrapText="1"/>
    </xf>
    <xf numFmtId="4" fontId="115" fillId="43" borderId="3" xfId="42302" applyNumberFormat="1" applyFont="1" applyFill="1" applyBorder="1" applyAlignment="1">
      <alignment horizontal="center" vertical="center"/>
    </xf>
    <xf numFmtId="4" fontId="115" fillId="43" borderId="10" xfId="42302" applyNumberFormat="1" applyFont="1" applyFill="1" applyBorder="1" applyAlignment="1">
      <alignment horizontal="center" vertical="center"/>
    </xf>
    <xf numFmtId="4" fontId="127" fillId="44" borderId="75" xfId="42302" applyNumberFormat="1" applyFont="1" applyFill="1" applyBorder="1" applyAlignment="1">
      <alignment horizontal="center" vertical="center" wrapText="1"/>
    </xf>
    <xf numFmtId="4" fontId="127" fillId="44" borderId="3" xfId="42302" applyNumberFormat="1" applyFont="1" applyFill="1" applyBorder="1" applyAlignment="1">
      <alignment horizontal="center" vertical="center"/>
    </xf>
    <xf numFmtId="4" fontId="127" fillId="44" borderId="76" xfId="42302" applyNumberFormat="1" applyFont="1" applyFill="1" applyBorder="1" applyAlignment="1">
      <alignment horizontal="center" vertical="center"/>
    </xf>
    <xf numFmtId="4" fontId="115" fillId="40" borderId="75" xfId="42302" applyNumberFormat="1" applyFont="1" applyFill="1" applyBorder="1" applyAlignment="1">
      <alignment horizontal="center" vertical="center"/>
    </xf>
    <xf numFmtId="4" fontId="115" fillId="40" borderId="76" xfId="42302" applyNumberFormat="1" applyFont="1" applyFill="1" applyBorder="1" applyAlignment="1">
      <alignment horizontal="center" vertical="center" wrapText="1"/>
    </xf>
    <xf numFmtId="4" fontId="115" fillId="40" borderId="75" xfId="42302" applyNumberFormat="1" applyFont="1" applyFill="1" applyBorder="1" applyAlignment="1">
      <alignment horizontal="center" vertical="center" wrapText="1"/>
    </xf>
    <xf numFmtId="4" fontId="115" fillId="40" borderId="24" xfId="42302" applyNumberFormat="1" applyFont="1" applyFill="1" applyBorder="1" applyAlignment="1">
      <alignment horizontal="center" vertical="center" wrapText="1"/>
    </xf>
    <xf numFmtId="0" fontId="104" fillId="41" borderId="75" xfId="42302" applyFont="1" applyFill="1" applyBorder="1"/>
    <xf numFmtId="0" fontId="108" fillId="41" borderId="3" xfId="42302" applyFont="1" applyFill="1" applyBorder="1" applyAlignment="1">
      <alignment horizontal="left" vertical="center" wrapText="1"/>
    </xf>
    <xf numFmtId="0" fontId="104" fillId="41" borderId="3" xfId="42302" applyFont="1" applyFill="1" applyBorder="1" applyAlignment="1">
      <alignment horizontal="center" vertical="center" wrapText="1"/>
    </xf>
    <xf numFmtId="4" fontId="104" fillId="41" borderId="3" xfId="42302" applyNumberFormat="1" applyFont="1" applyFill="1" applyBorder="1" applyAlignment="1">
      <alignment horizontal="center" vertical="center" wrapText="1"/>
    </xf>
    <xf numFmtId="4" fontId="104" fillId="41" borderId="3" xfId="42302" applyNumberFormat="1" applyFont="1" applyFill="1" applyBorder="1" applyAlignment="1">
      <alignment horizontal="center" vertical="center"/>
    </xf>
    <xf numFmtId="4" fontId="104" fillId="41" borderId="10" xfId="42302" applyNumberFormat="1" applyFont="1" applyFill="1" applyBorder="1" applyAlignment="1">
      <alignment horizontal="center" vertical="center"/>
    </xf>
    <xf numFmtId="4" fontId="104" fillId="41" borderId="75" xfId="42302" applyNumberFormat="1" applyFont="1" applyFill="1" applyBorder="1" applyAlignment="1">
      <alignment horizontal="center" vertical="center"/>
    </xf>
    <xf numFmtId="4" fontId="104" fillId="41" borderId="76" xfId="42302" applyNumberFormat="1" applyFont="1" applyFill="1" applyBorder="1" applyAlignment="1">
      <alignment horizontal="center" vertical="center"/>
    </xf>
    <xf numFmtId="4" fontId="127" fillId="41" borderId="75" xfId="42302" applyNumberFormat="1" applyFont="1" applyFill="1" applyBorder="1" applyAlignment="1">
      <alignment horizontal="center" vertical="center" wrapText="1"/>
    </xf>
    <xf numFmtId="4" fontId="127" fillId="41" borderId="3" xfId="42302" applyNumberFormat="1" applyFont="1" applyFill="1" applyBorder="1" applyAlignment="1">
      <alignment horizontal="center" vertical="center"/>
    </xf>
    <xf numFmtId="4" fontId="127" fillId="41" borderId="76" xfId="42302" applyNumberFormat="1" applyFont="1" applyFill="1" applyBorder="1" applyAlignment="1">
      <alignment horizontal="center" vertical="center"/>
    </xf>
    <xf numFmtId="4" fontId="105" fillId="3" borderId="12" xfId="42302" applyNumberFormat="1" applyFont="1" applyFill="1" applyBorder="1"/>
    <xf numFmtId="4" fontId="107" fillId="3" borderId="10" xfId="42302" applyNumberFormat="1" applyFont="1" applyFill="1" applyBorder="1"/>
    <xf numFmtId="4" fontId="127" fillId="41" borderId="10" xfId="42302" applyNumberFormat="1" applyFont="1" applyFill="1" applyBorder="1" applyAlignment="1">
      <alignment horizontal="center" vertical="center"/>
    </xf>
    <xf numFmtId="4" fontId="127" fillId="41" borderId="24" xfId="42302" applyNumberFormat="1" applyFont="1" applyFill="1" applyBorder="1" applyAlignment="1">
      <alignment horizontal="center" vertical="center"/>
    </xf>
    <xf numFmtId="4" fontId="108" fillId="41" borderId="10" xfId="42302" applyNumberFormat="1" applyFont="1" applyFill="1" applyBorder="1" applyAlignment="1">
      <alignment horizontal="center" vertical="center" wrapText="1"/>
    </xf>
    <xf numFmtId="0" fontId="33" fillId="41" borderId="76" xfId="42302" applyFont="1" applyFill="1" applyBorder="1"/>
    <xf numFmtId="4" fontId="33" fillId="41" borderId="75" xfId="42302" applyNumberFormat="1" applyFont="1" applyFill="1" applyBorder="1"/>
    <xf numFmtId="0" fontId="33" fillId="2" borderId="75" xfId="42302" applyFont="1" applyFill="1" applyBorder="1"/>
    <xf numFmtId="0" fontId="33" fillId="2" borderId="76" xfId="42302" applyFont="1" applyFill="1" applyBorder="1"/>
    <xf numFmtId="4" fontId="104" fillId="0" borderId="12" xfId="42302" applyNumberFormat="1" applyFont="1" applyFill="1" applyBorder="1"/>
    <xf numFmtId="0" fontId="104" fillId="0" borderId="3" xfId="42302" applyFont="1" applyFill="1" applyBorder="1"/>
    <xf numFmtId="0" fontId="104" fillId="42" borderId="75" xfId="42302" applyFont="1" applyFill="1" applyBorder="1"/>
    <xf numFmtId="0" fontId="108" fillId="42" borderId="3" xfId="42302" applyFont="1" applyFill="1" applyBorder="1" applyAlignment="1">
      <alignment horizontal="left" vertical="center" wrapText="1"/>
    </xf>
    <xf numFmtId="0" fontId="104" fillId="42" borderId="3" xfId="42302" applyFont="1" applyFill="1" applyBorder="1" applyAlignment="1">
      <alignment horizontal="center" vertical="center" wrapText="1"/>
    </xf>
    <xf numFmtId="4" fontId="104" fillId="42" borderId="3" xfId="42302" applyNumberFormat="1" applyFont="1" applyFill="1" applyBorder="1" applyAlignment="1">
      <alignment horizontal="center" vertical="center" wrapText="1"/>
    </xf>
    <xf numFmtId="4" fontId="104" fillId="42" borderId="3" xfId="42302" applyNumberFormat="1" applyFont="1" applyFill="1" applyBorder="1" applyAlignment="1">
      <alignment horizontal="center" vertical="center"/>
    </xf>
    <xf numFmtId="4" fontId="104" fillId="42" borderId="10" xfId="42302" applyNumberFormat="1" applyFont="1" applyFill="1" applyBorder="1" applyAlignment="1">
      <alignment horizontal="center" vertical="center"/>
    </xf>
    <xf numFmtId="4" fontId="104" fillId="42" borderId="77" xfId="42302" applyNumberFormat="1" applyFont="1" applyFill="1" applyBorder="1" applyAlignment="1">
      <alignment horizontal="center" vertical="center"/>
    </xf>
    <xf numFmtId="0" fontId="105" fillId="40" borderId="71" xfId="42302" applyFont="1" applyFill="1" applyBorder="1"/>
    <xf numFmtId="0" fontId="114" fillId="40" borderId="78" xfId="42302" applyFont="1" applyFill="1" applyBorder="1" applyAlignment="1">
      <alignment wrapText="1"/>
    </xf>
    <xf numFmtId="4" fontId="114" fillId="40" borderId="78" xfId="42302" applyNumberFormat="1" applyFont="1" applyFill="1" applyBorder="1" applyAlignment="1">
      <alignment horizontal="center" vertical="center"/>
    </xf>
    <xf numFmtId="4" fontId="114" fillId="40" borderId="72" xfId="42302" applyNumberFormat="1" applyFont="1" applyFill="1" applyBorder="1" applyAlignment="1">
      <alignment horizontal="center" vertical="center"/>
    </xf>
    <xf numFmtId="4" fontId="114" fillId="40" borderId="71" xfId="42302" applyNumberFormat="1" applyFont="1" applyFill="1" applyBorder="1" applyAlignment="1">
      <alignment horizontal="center" vertical="center"/>
    </xf>
    <xf numFmtId="4" fontId="114" fillId="40" borderId="79" xfId="42302" applyNumberFormat="1" applyFont="1" applyFill="1" applyBorder="1" applyAlignment="1">
      <alignment horizontal="center" vertical="center"/>
    </xf>
    <xf numFmtId="4" fontId="117" fillId="40" borderId="71" xfId="42302" applyNumberFormat="1" applyFont="1" applyFill="1" applyBorder="1" applyAlignment="1">
      <alignment horizontal="center" vertical="center"/>
    </xf>
    <xf numFmtId="4" fontId="117" fillId="40" borderId="78" xfId="42302" applyNumberFormat="1" applyFont="1" applyFill="1" applyBorder="1" applyAlignment="1">
      <alignment horizontal="center" vertical="center"/>
    </xf>
    <xf numFmtId="4" fontId="117" fillId="40" borderId="79" xfId="42302" applyNumberFormat="1" applyFont="1" applyFill="1" applyBorder="1" applyAlignment="1">
      <alignment horizontal="center" vertical="center"/>
    </xf>
    <xf numFmtId="4" fontId="117" fillId="40" borderId="80" xfId="42302" applyNumberFormat="1" applyFont="1" applyFill="1" applyBorder="1" applyAlignment="1">
      <alignment horizontal="center" vertical="center"/>
    </xf>
    <xf numFmtId="4" fontId="117" fillId="40" borderId="72" xfId="42302" applyNumberFormat="1" applyFont="1" applyFill="1" applyBorder="1" applyAlignment="1">
      <alignment horizontal="center" vertical="center"/>
    </xf>
    <xf numFmtId="4" fontId="117" fillId="44" borderId="71" xfId="42302" applyNumberFormat="1" applyFont="1" applyFill="1" applyBorder="1" applyAlignment="1">
      <alignment horizontal="center" vertical="center"/>
    </xf>
    <xf numFmtId="4" fontId="117" fillId="44" borderId="78" xfId="42302" applyNumberFormat="1" applyFont="1" applyFill="1" applyBorder="1" applyAlignment="1">
      <alignment horizontal="center" vertical="center"/>
    </xf>
    <xf numFmtId="4" fontId="117" fillId="44" borderId="79" xfId="42302" applyNumberFormat="1" applyFont="1" applyFill="1" applyBorder="1" applyAlignment="1">
      <alignment horizontal="center" vertical="center"/>
    </xf>
    <xf numFmtId="4" fontId="117" fillId="40" borderId="18" xfId="42302" applyNumberFormat="1" applyFont="1" applyFill="1" applyBorder="1" applyAlignment="1">
      <alignment horizontal="center" vertical="center"/>
    </xf>
    <xf numFmtId="0" fontId="117" fillId="41" borderId="71" xfId="42302" applyFont="1" applyFill="1" applyBorder="1"/>
    <xf numFmtId="0" fontId="117" fillId="41" borderId="78" xfId="42302" applyFont="1" applyFill="1" applyBorder="1" applyAlignment="1">
      <alignment wrapText="1"/>
    </xf>
    <xf numFmtId="4" fontId="117" fillId="41" borderId="78" xfId="42302" applyNumberFormat="1" applyFont="1" applyFill="1" applyBorder="1" applyAlignment="1">
      <alignment horizontal="center" vertical="center"/>
    </xf>
    <xf numFmtId="4" fontId="117" fillId="41" borderId="72" xfId="42302" applyNumberFormat="1" applyFont="1" applyFill="1" applyBorder="1" applyAlignment="1">
      <alignment horizontal="center" vertical="center"/>
    </xf>
    <xf numFmtId="4" fontId="117" fillId="41" borderId="71" xfId="42302" applyNumberFormat="1" applyFont="1" applyFill="1" applyBorder="1" applyAlignment="1">
      <alignment horizontal="center" vertical="center"/>
    </xf>
    <xf numFmtId="4" fontId="117" fillId="41" borderId="79" xfId="42302" applyNumberFormat="1" applyFont="1" applyFill="1" applyBorder="1" applyAlignment="1">
      <alignment horizontal="center" vertical="center"/>
    </xf>
    <xf numFmtId="4" fontId="114" fillId="3" borderId="80" xfId="42302" applyNumberFormat="1" applyFont="1" applyFill="1" applyBorder="1" applyAlignment="1">
      <alignment horizontal="center" vertical="center"/>
    </xf>
    <xf numFmtId="4" fontId="114" fillId="3" borderId="72" xfId="42302" applyNumberFormat="1" applyFont="1" applyFill="1" applyBorder="1" applyAlignment="1">
      <alignment horizontal="center" vertical="center"/>
    </xf>
    <xf numFmtId="4" fontId="117" fillId="41" borderId="17" xfId="42302" applyNumberFormat="1" applyFont="1" applyFill="1" applyBorder="1" applyAlignment="1">
      <alignment horizontal="center" vertical="center"/>
    </xf>
    <xf numFmtId="4" fontId="117" fillId="41" borderId="11" xfId="42302" applyNumberFormat="1" applyFont="1" applyFill="1" applyBorder="1" applyAlignment="1">
      <alignment horizontal="center" vertical="center"/>
    </xf>
    <xf numFmtId="4" fontId="117" fillId="41" borderId="9" xfId="42302" applyNumberFormat="1" applyFont="1" applyFill="1" applyBorder="1" applyAlignment="1">
      <alignment horizontal="center" vertical="center"/>
    </xf>
    <xf numFmtId="4" fontId="128" fillId="41" borderId="20" xfId="42302" applyNumberFormat="1" applyFont="1" applyFill="1" applyBorder="1" applyAlignment="1">
      <alignment horizontal="center" vertical="center"/>
    </xf>
    <xf numFmtId="4" fontId="128" fillId="41" borderId="17" xfId="42302" applyNumberFormat="1" applyFont="1" applyFill="1" applyBorder="1" applyAlignment="1">
      <alignment horizontal="center" vertical="center"/>
    </xf>
    <xf numFmtId="4" fontId="128" fillId="41" borderId="79" xfId="42302" applyNumberFormat="1" applyFont="1" applyFill="1" applyBorder="1" applyAlignment="1">
      <alignment horizontal="center" vertical="center"/>
    </xf>
    <xf numFmtId="4" fontId="128" fillId="2" borderId="71" xfId="42302" applyNumberFormat="1" applyFont="1" applyFill="1" applyBorder="1" applyAlignment="1">
      <alignment horizontal="center" vertical="center"/>
    </xf>
    <xf numFmtId="4" fontId="128" fillId="2" borderId="79" xfId="42302" applyNumberFormat="1" applyFont="1" applyFill="1" applyBorder="1" applyAlignment="1">
      <alignment horizontal="center" vertical="center"/>
    </xf>
    <xf numFmtId="4" fontId="128" fillId="3" borderId="80" xfId="42302" applyNumberFormat="1" applyFont="1" applyFill="1" applyBorder="1" applyAlignment="1">
      <alignment horizontal="center" vertical="center"/>
    </xf>
    <xf numFmtId="4" fontId="128" fillId="3" borderId="78" xfId="42302" applyNumberFormat="1" applyFont="1" applyFill="1" applyBorder="1" applyAlignment="1">
      <alignment horizontal="center" vertical="center"/>
    </xf>
    <xf numFmtId="0" fontId="104" fillId="0" borderId="78" xfId="42302" applyFont="1" applyFill="1" applyBorder="1"/>
    <xf numFmtId="0" fontId="104" fillId="0" borderId="79" xfId="42302" applyFont="1" applyFill="1" applyBorder="1"/>
    <xf numFmtId="0" fontId="117" fillId="42" borderId="71" xfId="42302" applyFont="1" applyFill="1" applyBorder="1"/>
    <xf numFmtId="0" fontId="117" fillId="42" borderId="78" xfId="42302" applyFont="1" applyFill="1" applyBorder="1" applyAlignment="1">
      <alignment wrapText="1"/>
    </xf>
    <xf numFmtId="4" fontId="117" fillId="42" borderId="78" xfId="42302" applyNumberFormat="1" applyFont="1" applyFill="1" applyBorder="1" applyAlignment="1">
      <alignment horizontal="center" vertical="center"/>
    </xf>
    <xf numFmtId="4" fontId="117" fillId="42" borderId="72" xfId="42302" applyNumberFormat="1" applyFont="1" applyFill="1" applyBorder="1" applyAlignment="1">
      <alignment horizontal="center" vertical="center"/>
    </xf>
    <xf numFmtId="4" fontId="129" fillId="42" borderId="72" xfId="42302" applyNumberFormat="1" applyFont="1" applyFill="1" applyBorder="1" applyAlignment="1">
      <alignment horizontal="center" vertical="center"/>
    </xf>
    <xf numFmtId="4" fontId="117" fillId="42" borderId="17" xfId="42302" applyNumberFormat="1" applyFont="1" applyFill="1" applyBorder="1" applyAlignment="1">
      <alignment horizontal="center" vertical="center"/>
    </xf>
    <xf numFmtId="4" fontId="117" fillId="42" borderId="79" xfId="42302" applyNumberFormat="1" applyFont="1" applyFill="1" applyBorder="1" applyAlignment="1">
      <alignment horizontal="center" vertical="center"/>
    </xf>
    <xf numFmtId="2" fontId="113" fillId="42" borderId="0" xfId="42302" applyNumberFormat="1" applyFont="1" applyFill="1"/>
    <xf numFmtId="4" fontId="113" fillId="0" borderId="0" xfId="42302" applyNumberFormat="1" applyFont="1" applyFill="1"/>
    <xf numFmtId="4" fontId="117" fillId="42" borderId="22" xfId="42302" applyNumberFormat="1" applyFont="1" applyFill="1" applyBorder="1" applyAlignment="1">
      <alignment horizontal="center" vertical="center"/>
    </xf>
    <xf numFmtId="0" fontId="130" fillId="40" borderId="14" xfId="42302" applyFont="1" applyFill="1" applyBorder="1"/>
    <xf numFmtId="0" fontId="130" fillId="40" borderId="5" xfId="42302" applyFont="1" applyFill="1" applyBorder="1" applyAlignment="1">
      <alignment wrapText="1"/>
    </xf>
    <xf numFmtId="4" fontId="130" fillId="40" borderId="5" xfId="42302" applyNumberFormat="1" applyFont="1" applyFill="1" applyBorder="1" applyAlignment="1">
      <alignment horizontal="center" vertical="center"/>
    </xf>
    <xf numFmtId="4" fontId="130" fillId="40" borderId="8" xfId="42302" applyNumberFormat="1" applyFont="1" applyFill="1" applyBorder="1" applyAlignment="1">
      <alignment horizontal="center" vertical="center"/>
    </xf>
    <xf numFmtId="4" fontId="130" fillId="40" borderId="14" xfId="42302" applyNumberFormat="1" applyFont="1" applyFill="1" applyBorder="1" applyAlignment="1">
      <alignment horizontal="center" vertical="center"/>
    </xf>
    <xf numFmtId="4" fontId="130" fillId="40" borderId="15" xfId="42302" applyNumberFormat="1" applyFont="1" applyFill="1" applyBorder="1" applyAlignment="1">
      <alignment horizontal="center" vertical="center"/>
    </xf>
    <xf numFmtId="4" fontId="127" fillId="40" borderId="14" xfId="42302" applyNumberFormat="1" applyFont="1" applyFill="1" applyBorder="1" applyAlignment="1">
      <alignment horizontal="center" vertical="center"/>
    </xf>
    <xf numFmtId="4" fontId="127" fillId="40" borderId="5" xfId="42302" applyNumberFormat="1" applyFont="1" applyFill="1" applyBorder="1" applyAlignment="1">
      <alignment horizontal="center" vertical="center"/>
    </xf>
    <xf numFmtId="4" fontId="127" fillId="40" borderId="15" xfId="42302" applyNumberFormat="1" applyFont="1" applyFill="1" applyBorder="1" applyAlignment="1">
      <alignment horizontal="center" vertical="center"/>
    </xf>
    <xf numFmtId="4" fontId="127" fillId="40" borderId="25" xfId="42302" applyNumberFormat="1" applyFont="1" applyFill="1" applyBorder="1" applyAlignment="1">
      <alignment horizontal="center" vertical="center"/>
    </xf>
    <xf numFmtId="4" fontId="127" fillId="40" borderId="8" xfId="42302" applyNumberFormat="1" applyFont="1" applyFill="1" applyBorder="1" applyAlignment="1">
      <alignment horizontal="center" vertical="center"/>
    </xf>
    <xf numFmtId="4" fontId="127" fillId="44" borderId="14" xfId="42302" applyNumberFormat="1" applyFont="1" applyFill="1" applyBorder="1" applyAlignment="1">
      <alignment horizontal="center" vertical="center"/>
    </xf>
    <xf numFmtId="4" fontId="127" fillId="44" borderId="5" xfId="42302" applyNumberFormat="1" applyFont="1" applyFill="1" applyBorder="1" applyAlignment="1">
      <alignment horizontal="center" vertical="center"/>
    </xf>
    <xf numFmtId="4" fontId="127" fillId="44" borderId="15" xfId="42302" applyNumberFormat="1" applyFont="1" applyFill="1" applyBorder="1" applyAlignment="1">
      <alignment horizontal="center" vertical="center"/>
    </xf>
    <xf numFmtId="4" fontId="127" fillId="40" borderId="2" xfId="42302" applyNumberFormat="1" applyFont="1" applyFill="1" applyBorder="1" applyAlignment="1">
      <alignment horizontal="center" vertical="center"/>
    </xf>
    <xf numFmtId="0" fontId="108" fillId="41" borderId="14" xfId="42302" applyFont="1" applyFill="1" applyBorder="1"/>
    <xf numFmtId="0" fontId="108" fillId="41" borderId="5" xfId="42302" applyFont="1" applyFill="1" applyBorder="1" applyAlignment="1">
      <alignment wrapText="1"/>
    </xf>
    <xf numFmtId="4" fontId="108" fillId="41" borderId="5" xfId="42302" applyNumberFormat="1" applyFont="1" applyFill="1" applyBorder="1" applyAlignment="1">
      <alignment horizontal="center" vertical="center"/>
    </xf>
    <xf numFmtId="4" fontId="108" fillId="41" borderId="8" xfId="42302" applyNumberFormat="1" applyFont="1" applyFill="1" applyBorder="1" applyAlignment="1">
      <alignment horizontal="center" vertical="center"/>
    </xf>
    <xf numFmtId="4" fontId="108" fillId="41" borderId="14" xfId="42302" applyNumberFormat="1" applyFont="1" applyFill="1" applyBorder="1" applyAlignment="1">
      <alignment horizontal="center" vertical="center"/>
    </xf>
    <xf numFmtId="4" fontId="108" fillId="41" borderId="15" xfId="42302" applyNumberFormat="1" applyFont="1" applyFill="1" applyBorder="1" applyAlignment="1">
      <alignment horizontal="center" vertical="center"/>
    </xf>
    <xf numFmtId="4" fontId="127" fillId="41" borderId="14" xfId="42302" applyNumberFormat="1" applyFont="1" applyFill="1" applyBorder="1" applyAlignment="1">
      <alignment horizontal="center" vertical="center"/>
    </xf>
    <xf numFmtId="4" fontId="127" fillId="41" borderId="5" xfId="42302" applyNumberFormat="1" applyFont="1" applyFill="1" applyBorder="1" applyAlignment="1">
      <alignment horizontal="center" vertical="center"/>
    </xf>
    <xf numFmtId="4" fontId="127" fillId="41" borderId="15" xfId="42302" applyNumberFormat="1" applyFont="1" applyFill="1" applyBorder="1" applyAlignment="1">
      <alignment horizontal="center" vertical="center"/>
    </xf>
    <xf numFmtId="0" fontId="33" fillId="3" borderId="25" xfId="42302" applyFont="1" applyFill="1" applyBorder="1"/>
    <xf numFmtId="0" fontId="104" fillId="3" borderId="8" xfId="42302" applyFont="1" applyFill="1" applyBorder="1"/>
    <xf numFmtId="4" fontId="127" fillId="41" borderId="8" xfId="42302" applyNumberFormat="1" applyFont="1" applyFill="1" applyBorder="1" applyAlignment="1">
      <alignment horizontal="center" vertical="center"/>
    </xf>
    <xf numFmtId="4" fontId="112" fillId="41" borderId="15" xfId="42302" applyNumberFormat="1" applyFont="1" applyFill="1" applyBorder="1" applyAlignment="1">
      <alignment horizontal="center" vertical="center"/>
    </xf>
    <xf numFmtId="4" fontId="112" fillId="41" borderId="73" xfId="42302" applyNumberFormat="1" applyFont="1" applyFill="1" applyBorder="1" applyAlignment="1">
      <alignment horizontal="center" vertical="center"/>
    </xf>
    <xf numFmtId="4" fontId="112" fillId="2" borderId="73" xfId="42302" applyNumberFormat="1" applyFont="1" applyFill="1" applyBorder="1" applyAlignment="1">
      <alignment horizontal="center" vertical="center"/>
    </xf>
    <xf numFmtId="4" fontId="112" fillId="2" borderId="15" xfId="42302" applyNumberFormat="1" applyFont="1" applyFill="1" applyBorder="1" applyAlignment="1">
      <alignment horizontal="center" vertical="center"/>
    </xf>
    <xf numFmtId="0" fontId="104" fillId="0" borderId="25" xfId="42302" applyFont="1" applyFill="1" applyBorder="1"/>
    <xf numFmtId="0" fontId="104" fillId="0" borderId="15" xfId="42302" applyFont="1" applyFill="1" applyBorder="1"/>
    <xf numFmtId="0" fontId="108" fillId="42" borderId="14" xfId="42302" applyFont="1" applyFill="1" applyBorder="1"/>
    <xf numFmtId="0" fontId="108" fillId="42" borderId="5" xfId="42302" applyFont="1" applyFill="1" applyBorder="1" applyAlignment="1">
      <alignment wrapText="1"/>
    </xf>
    <xf numFmtId="4" fontId="108" fillId="42" borderId="5" xfId="42302" applyNumberFormat="1" applyFont="1" applyFill="1" applyBorder="1" applyAlignment="1">
      <alignment horizontal="center" vertical="center"/>
    </xf>
    <xf numFmtId="4" fontId="108" fillId="42" borderId="8" xfId="42302" applyNumberFormat="1" applyFont="1" applyFill="1" applyBorder="1" applyAlignment="1">
      <alignment horizontal="center" vertical="center"/>
    </xf>
    <xf numFmtId="4" fontId="108" fillId="42" borderId="73" xfId="42302" applyNumberFormat="1" applyFont="1" applyFill="1" applyBorder="1" applyAlignment="1">
      <alignment horizontal="center" vertical="center"/>
    </xf>
    <xf numFmtId="4" fontId="108" fillId="42" borderId="0" xfId="42302" applyNumberFormat="1" applyFont="1" applyFill="1" applyBorder="1" applyAlignment="1">
      <alignment horizontal="center" vertical="center"/>
    </xf>
    <xf numFmtId="4" fontId="108" fillId="42" borderId="81" xfId="42302" applyNumberFormat="1" applyFont="1" applyFill="1" applyBorder="1" applyAlignment="1">
      <alignment horizontal="center" vertical="center"/>
    </xf>
    <xf numFmtId="0" fontId="130" fillId="40" borderId="82" xfId="42302" applyFont="1" applyFill="1" applyBorder="1"/>
    <xf numFmtId="0" fontId="130" fillId="40" borderId="3" xfId="42302" applyFont="1" applyFill="1" applyBorder="1" applyAlignment="1">
      <alignment wrapText="1"/>
    </xf>
    <xf numFmtId="4" fontId="130" fillId="40" borderId="3" xfId="42302" applyNumberFormat="1" applyFont="1" applyFill="1" applyBorder="1" applyAlignment="1">
      <alignment horizontal="center" vertical="center"/>
    </xf>
    <xf numFmtId="4" fontId="130" fillId="40" borderId="10" xfId="42302" applyNumberFormat="1" applyFont="1" applyFill="1" applyBorder="1" applyAlignment="1">
      <alignment horizontal="center" vertical="center"/>
    </xf>
    <xf numFmtId="4" fontId="130" fillId="40" borderId="75" xfId="42302" applyNumberFormat="1" applyFont="1" applyFill="1" applyBorder="1" applyAlignment="1">
      <alignment horizontal="center" vertical="center"/>
    </xf>
    <xf numFmtId="0" fontId="104" fillId="40" borderId="76" xfId="42302" applyFont="1" applyFill="1" applyBorder="1"/>
    <xf numFmtId="0" fontId="104" fillId="40" borderId="75" xfId="42302" applyFont="1" applyFill="1" applyBorder="1"/>
    <xf numFmtId="0" fontId="104" fillId="40" borderId="3" xfId="42302" applyFont="1" applyFill="1" applyBorder="1"/>
    <xf numFmtId="0" fontId="104" fillId="40" borderId="12" xfId="42302" applyFont="1" applyFill="1" applyBorder="1"/>
    <xf numFmtId="0" fontId="104" fillId="40" borderId="10" xfId="42302" applyFont="1" applyFill="1" applyBorder="1"/>
    <xf numFmtId="0" fontId="104" fillId="44" borderId="75" xfId="42302" applyFont="1" applyFill="1" applyBorder="1"/>
    <xf numFmtId="0" fontId="104" fillId="44" borderId="3" xfId="42302" applyFont="1" applyFill="1" applyBorder="1"/>
    <xf numFmtId="0" fontId="104" fillId="44" borderId="76" xfId="42302" applyFont="1" applyFill="1" applyBorder="1"/>
    <xf numFmtId="0" fontId="104" fillId="40" borderId="24" xfId="42302" applyFont="1" applyFill="1" applyBorder="1"/>
    <xf numFmtId="0" fontId="104" fillId="41" borderId="3" xfId="42302" applyFont="1" applyFill="1" applyBorder="1"/>
    <xf numFmtId="0" fontId="104" fillId="41" borderId="10" xfId="42302" applyFont="1" applyFill="1" applyBorder="1"/>
    <xf numFmtId="0" fontId="104" fillId="41" borderId="76" xfId="42302" applyFont="1" applyFill="1" applyBorder="1"/>
    <xf numFmtId="0" fontId="104" fillId="3" borderId="12" xfId="42302" applyFont="1" applyFill="1" applyBorder="1"/>
    <xf numFmtId="0" fontId="104" fillId="3" borderId="10" xfId="42302" applyFont="1" applyFill="1" applyBorder="1"/>
    <xf numFmtId="2" fontId="104" fillId="41" borderId="10" xfId="42302" applyNumberFormat="1" applyFont="1" applyFill="1" applyBorder="1"/>
    <xf numFmtId="2" fontId="104" fillId="41" borderId="11" xfId="42302" applyNumberFormat="1" applyFont="1" applyFill="1" applyBorder="1"/>
    <xf numFmtId="2" fontId="104" fillId="41" borderId="9" xfId="42302" applyNumberFormat="1" applyFont="1" applyFill="1" applyBorder="1"/>
    <xf numFmtId="2" fontId="33" fillId="41" borderId="76" xfId="42302" applyNumberFormat="1" applyFont="1" applyFill="1" applyBorder="1"/>
    <xf numFmtId="2" fontId="33" fillId="41" borderId="77" xfId="42302" applyNumberFormat="1" applyFont="1" applyFill="1" applyBorder="1"/>
    <xf numFmtId="2" fontId="33" fillId="2" borderId="77" xfId="42302" applyNumberFormat="1" applyFont="1" applyFill="1" applyBorder="1"/>
    <xf numFmtId="2" fontId="33" fillId="2" borderId="76" xfId="42302" applyNumberFormat="1" applyFont="1" applyFill="1" applyBorder="1"/>
    <xf numFmtId="0" fontId="104" fillId="0" borderId="12" xfId="42302" applyFont="1" applyFill="1" applyBorder="1"/>
    <xf numFmtId="0" fontId="104" fillId="0" borderId="76" xfId="42302" applyFont="1" applyFill="1" applyBorder="1"/>
    <xf numFmtId="0" fontId="104" fillId="42" borderId="3" xfId="42302" applyFont="1" applyFill="1" applyBorder="1"/>
    <xf numFmtId="0" fontId="104" fillId="42" borderId="10" xfId="42302" applyFont="1" applyFill="1" applyBorder="1"/>
    <xf numFmtId="0" fontId="104" fillId="42" borderId="77" xfId="42302" applyFont="1" applyFill="1" applyBorder="1"/>
    <xf numFmtId="0" fontId="104" fillId="42" borderId="81" xfId="42302" applyFont="1" applyFill="1" applyBorder="1"/>
    <xf numFmtId="0" fontId="130" fillId="40" borderId="17" xfId="42302" applyFont="1" applyFill="1" applyBorder="1"/>
    <xf numFmtId="0" fontId="131" fillId="40" borderId="78" xfId="42302" applyFont="1" applyFill="1" applyBorder="1" applyAlignment="1">
      <alignment wrapText="1"/>
    </xf>
    <xf numFmtId="4" fontId="131" fillId="40" borderId="78" xfId="42302" applyNumberFormat="1" applyFont="1" applyFill="1" applyBorder="1" applyAlignment="1">
      <alignment horizontal="center" vertical="center"/>
    </xf>
    <xf numFmtId="4" fontId="131" fillId="40" borderId="72" xfId="42302" applyNumberFormat="1" applyFont="1" applyFill="1" applyBorder="1" applyAlignment="1">
      <alignment horizontal="center" vertical="center"/>
    </xf>
    <xf numFmtId="4" fontId="131" fillId="40" borderId="71" xfId="42302" applyNumberFormat="1" applyFont="1" applyFill="1" applyBorder="1" applyAlignment="1">
      <alignment horizontal="center" vertical="center"/>
    </xf>
    <xf numFmtId="4" fontId="128" fillId="40" borderId="79" xfId="42302" applyNumberFormat="1" applyFont="1" applyFill="1" applyBorder="1"/>
    <xf numFmtId="4" fontId="128" fillId="40" borderId="71" xfId="42302" applyNumberFormat="1" applyFont="1" applyFill="1" applyBorder="1"/>
    <xf numFmtId="4" fontId="128" fillId="40" borderId="78" xfId="42302" applyNumberFormat="1" applyFont="1" applyFill="1" applyBorder="1"/>
    <xf numFmtId="4" fontId="128" fillId="40" borderId="80" xfId="42302" applyNumberFormat="1" applyFont="1" applyFill="1" applyBorder="1"/>
    <xf numFmtId="4" fontId="128" fillId="40" borderId="72" xfId="42302" applyNumberFormat="1" applyFont="1" applyFill="1" applyBorder="1"/>
    <xf numFmtId="4" fontId="128" fillId="44" borderId="71" xfId="42302" applyNumberFormat="1" applyFont="1" applyFill="1" applyBorder="1"/>
    <xf numFmtId="4" fontId="128" fillId="44" borderId="78" xfId="42302" applyNumberFormat="1" applyFont="1" applyFill="1" applyBorder="1"/>
    <xf numFmtId="4" fontId="128" fillId="44" borderId="79" xfId="42302" applyNumberFormat="1" applyFont="1" applyFill="1" applyBorder="1"/>
    <xf numFmtId="4" fontId="128" fillId="40" borderId="18" xfId="42302" applyNumberFormat="1" applyFont="1" applyFill="1" applyBorder="1"/>
    <xf numFmtId="4" fontId="128" fillId="41" borderId="71" xfId="42302" applyNumberFormat="1" applyFont="1" applyFill="1" applyBorder="1"/>
    <xf numFmtId="4" fontId="128" fillId="41" borderId="78" xfId="42302" applyNumberFormat="1" applyFont="1" applyFill="1" applyBorder="1"/>
    <xf numFmtId="4" fontId="128" fillId="41" borderId="72" xfId="42302" applyNumberFormat="1" applyFont="1" applyFill="1" applyBorder="1"/>
    <xf numFmtId="4" fontId="128" fillId="41" borderId="79" xfId="42302" applyNumberFormat="1" applyFont="1" applyFill="1" applyBorder="1"/>
    <xf numFmtId="4" fontId="128" fillId="3" borderId="80" xfId="42302" applyNumberFormat="1" applyFont="1" applyFill="1" applyBorder="1"/>
    <xf numFmtId="4" fontId="128" fillId="3" borderId="72" xfId="42302" applyNumberFormat="1" applyFont="1" applyFill="1" applyBorder="1"/>
    <xf numFmtId="4" fontId="128" fillId="41" borderId="17" xfId="42302" applyNumberFormat="1" applyFont="1" applyFill="1" applyBorder="1"/>
    <xf numFmtId="4" fontId="128" fillId="41" borderId="60" xfId="42302" applyNumberFormat="1" applyFont="1" applyFill="1" applyBorder="1"/>
    <xf numFmtId="4" fontId="128" fillId="41" borderId="62" xfId="42302" applyNumberFormat="1" applyFont="1" applyFill="1" applyBorder="1"/>
    <xf numFmtId="4" fontId="128" fillId="41" borderId="20" xfId="42302" applyNumberFormat="1" applyFont="1" applyFill="1" applyBorder="1"/>
    <xf numFmtId="4" fontId="128" fillId="2" borderId="17" xfId="42302" applyNumberFormat="1" applyFont="1" applyFill="1" applyBorder="1"/>
    <xf numFmtId="4" fontId="128" fillId="2" borderId="79" xfId="42302" applyNumberFormat="1" applyFont="1" applyFill="1" applyBorder="1"/>
    <xf numFmtId="0" fontId="104" fillId="0" borderId="80" xfId="42302" applyFont="1" applyFill="1" applyBorder="1"/>
    <xf numFmtId="4" fontId="128" fillId="42" borderId="71" xfId="42302" applyNumberFormat="1" applyFont="1" applyFill="1" applyBorder="1"/>
    <xf numFmtId="4" fontId="128" fillId="42" borderId="78" xfId="42302" applyNumberFormat="1" applyFont="1" applyFill="1" applyBorder="1"/>
    <xf numFmtId="4" fontId="128" fillId="42" borderId="72" xfId="42302" applyNumberFormat="1" applyFont="1" applyFill="1" applyBorder="1"/>
    <xf numFmtId="4" fontId="128" fillId="42" borderId="17" xfId="42302" applyNumberFormat="1" applyFont="1" applyFill="1" applyBorder="1"/>
    <xf numFmtId="4" fontId="128" fillId="42" borderId="26" xfId="42302" applyNumberFormat="1" applyFont="1" applyFill="1" applyBorder="1"/>
    <xf numFmtId="4" fontId="128" fillId="42" borderId="58" xfId="42302" applyNumberFormat="1" applyFont="1" applyFill="1" applyBorder="1"/>
    <xf numFmtId="4" fontId="128" fillId="42" borderId="22" xfId="42302" applyNumberFormat="1" applyFont="1" applyFill="1" applyBorder="1"/>
    <xf numFmtId="0" fontId="130" fillId="40" borderId="0" xfId="42302" applyFont="1" applyFill="1" applyBorder="1"/>
    <xf numFmtId="0" fontId="131" fillId="40" borderId="0" xfId="42302" applyFont="1" applyFill="1" applyBorder="1" applyAlignment="1">
      <alignment wrapText="1"/>
    </xf>
    <xf numFmtId="4" fontId="131" fillId="40" borderId="0" xfId="42302" applyNumberFormat="1" applyFont="1" applyFill="1" applyBorder="1" applyAlignment="1">
      <alignment horizontal="center" vertical="center"/>
    </xf>
    <xf numFmtId="4" fontId="128" fillId="40" borderId="0" xfId="42302" applyNumberFormat="1" applyFont="1" applyFill="1" applyBorder="1"/>
    <xf numFmtId="4" fontId="128" fillId="44" borderId="0" xfId="42302" applyNumberFormat="1" applyFont="1" applyFill="1" applyBorder="1"/>
    <xf numFmtId="4" fontId="128" fillId="41" borderId="0" xfId="42302" applyNumberFormat="1" applyFont="1" applyFill="1" applyBorder="1"/>
    <xf numFmtId="4" fontId="128" fillId="3" borderId="0" xfId="42302" applyNumberFormat="1" applyFont="1" applyFill="1" applyBorder="1"/>
    <xf numFmtId="4" fontId="128" fillId="2" borderId="0" xfId="42302" applyNumberFormat="1" applyFont="1" applyFill="1" applyBorder="1"/>
    <xf numFmtId="0" fontId="104" fillId="0" borderId="0" xfId="42302" applyFont="1" applyFill="1" applyBorder="1"/>
    <xf numFmtId="4" fontId="128" fillId="42" borderId="0" xfId="42302" applyNumberFormat="1" applyFont="1" applyFill="1" applyBorder="1"/>
    <xf numFmtId="4" fontId="128" fillId="42" borderId="13" xfId="42302" applyNumberFormat="1" applyFont="1" applyFill="1" applyBorder="1"/>
    <xf numFmtId="4" fontId="128" fillId="42" borderId="29" xfId="42302" applyNumberFormat="1" applyFont="1" applyFill="1" applyBorder="1"/>
    <xf numFmtId="0" fontId="130" fillId="3" borderId="0" xfId="42302" applyFont="1" applyFill="1" applyBorder="1"/>
    <xf numFmtId="0" fontId="130" fillId="3" borderId="0" xfId="42302" applyFont="1" applyFill="1" applyBorder="1" applyAlignment="1">
      <alignment wrapText="1"/>
    </xf>
    <xf numFmtId="4" fontId="130" fillId="3" borderId="0" xfId="42302" applyNumberFormat="1" applyFont="1" applyFill="1" applyBorder="1" applyAlignment="1">
      <alignment horizontal="center" vertical="center"/>
    </xf>
    <xf numFmtId="4" fontId="108" fillId="3" borderId="0" xfId="42302" applyNumberFormat="1" applyFont="1" applyFill="1" applyBorder="1" applyAlignment="1">
      <alignment horizontal="center" vertical="center" wrapText="1"/>
    </xf>
    <xf numFmtId="4" fontId="117" fillId="3" borderId="0" xfId="42302" applyNumberFormat="1" applyFont="1" applyFill="1" applyBorder="1" applyAlignment="1">
      <alignment horizontal="center" vertical="center" wrapText="1"/>
    </xf>
    <xf numFmtId="4" fontId="108" fillId="42" borderId="14" xfId="42302" applyNumberFormat="1" applyFont="1" applyFill="1" applyBorder="1" applyAlignment="1">
      <alignment horizontal="center" vertical="center" wrapText="1"/>
    </xf>
    <xf numFmtId="4" fontId="117" fillId="42" borderId="8" xfId="42302" applyNumberFormat="1" applyFont="1" applyFill="1" applyBorder="1" applyAlignment="1">
      <alignment horizontal="center" vertical="center" wrapText="1"/>
    </xf>
    <xf numFmtId="4" fontId="122" fillId="3" borderId="0" xfId="42302" applyNumberFormat="1" applyFont="1" applyFill="1" applyBorder="1" applyAlignment="1">
      <alignment horizontal="center" vertical="center" wrapText="1"/>
    </xf>
    <xf numFmtId="4" fontId="123" fillId="3" borderId="0" xfId="42302" applyNumberFormat="1" applyFont="1" applyFill="1" applyBorder="1" applyAlignment="1">
      <alignment horizontal="center" vertical="center" wrapText="1"/>
    </xf>
    <xf numFmtId="4" fontId="104" fillId="3" borderId="0" xfId="42302" applyNumberFormat="1" applyFont="1" applyFill="1" applyBorder="1" applyAlignment="1">
      <alignment horizontal="center" vertical="center" wrapText="1"/>
    </xf>
    <xf numFmtId="3" fontId="122" fillId="3" borderId="0" xfId="42302" applyNumberFormat="1" applyFont="1" applyFill="1" applyBorder="1" applyAlignment="1">
      <alignment horizontal="center" vertical="center" wrapText="1"/>
    </xf>
    <xf numFmtId="0" fontId="128" fillId="0" borderId="0" xfId="42302" applyFont="1" applyFill="1"/>
    <xf numFmtId="0" fontId="128" fillId="3" borderId="0" xfId="42302" applyFont="1" applyFill="1" applyBorder="1"/>
    <xf numFmtId="0" fontId="128" fillId="0" borderId="82" xfId="42302" applyFont="1" applyFill="1" applyBorder="1"/>
    <xf numFmtId="0" fontId="128" fillId="0" borderId="0" xfId="42302" applyFont="1" applyFill="1" applyBorder="1"/>
    <xf numFmtId="4" fontId="123" fillId="42" borderId="7" xfId="42302" applyNumberFormat="1" applyFont="1" applyFill="1" applyBorder="1" applyAlignment="1">
      <alignment horizontal="center" vertical="center" wrapText="1"/>
    </xf>
    <xf numFmtId="170" fontId="122" fillId="42" borderId="1" xfId="42302" applyNumberFormat="1" applyFont="1" applyFill="1" applyBorder="1" applyAlignment="1">
      <alignment horizontal="center" vertical="center" wrapText="1"/>
    </xf>
    <xf numFmtId="170" fontId="122" fillId="3" borderId="0" xfId="42302" applyNumberFormat="1" applyFont="1" applyFill="1" applyBorder="1" applyAlignment="1">
      <alignment horizontal="center" vertical="center" wrapText="1"/>
    </xf>
    <xf numFmtId="170" fontId="122" fillId="42" borderId="11" xfId="42302" applyNumberFormat="1" applyFont="1" applyFill="1" applyBorder="1" applyAlignment="1">
      <alignment horizontal="center" vertical="center" wrapText="1"/>
    </xf>
    <xf numFmtId="2" fontId="104" fillId="42" borderId="10" xfId="42302" applyNumberFormat="1" applyFont="1" applyFill="1" applyBorder="1"/>
    <xf numFmtId="0" fontId="122" fillId="42" borderId="3" xfId="42303" applyFont="1" applyFill="1" applyBorder="1" applyAlignment="1">
      <alignment horizontal="left" vertical="center" wrapText="1"/>
    </xf>
    <xf numFmtId="0" fontId="122" fillId="42" borderId="3" xfId="42302" applyFont="1" applyFill="1" applyBorder="1" applyAlignment="1">
      <alignment horizontal="center" vertical="center" wrapText="1"/>
    </xf>
    <xf numFmtId="4" fontId="108" fillId="42" borderId="3" xfId="42302" applyNumberFormat="1" applyFont="1" applyFill="1" applyBorder="1" applyAlignment="1">
      <alignment horizontal="center" vertical="center" wrapText="1"/>
    </xf>
    <xf numFmtId="4" fontId="123" fillId="42" borderId="3" xfId="42302" applyNumberFormat="1" applyFont="1" applyFill="1" applyBorder="1" applyAlignment="1">
      <alignment horizontal="center" vertical="center" wrapText="1"/>
    </xf>
    <xf numFmtId="4" fontId="104" fillId="42" borderId="10" xfId="42302" applyNumberFormat="1" applyFont="1" applyFill="1" applyBorder="1" applyAlignment="1">
      <alignment horizontal="center" vertical="center" wrapText="1"/>
    </xf>
    <xf numFmtId="0" fontId="114" fillId="42" borderId="3" xfId="42302" applyFont="1" applyFill="1" applyBorder="1" applyAlignment="1">
      <alignment wrapText="1"/>
    </xf>
    <xf numFmtId="4" fontId="117" fillId="42" borderId="3" xfId="42302" applyNumberFormat="1" applyFont="1" applyFill="1" applyBorder="1" applyAlignment="1">
      <alignment horizontal="center" vertical="center"/>
    </xf>
    <xf numFmtId="0" fontId="130" fillId="42" borderId="49" xfId="42302" applyFont="1" applyFill="1" applyBorder="1" applyAlignment="1">
      <alignment wrapText="1"/>
    </xf>
    <xf numFmtId="0" fontId="104" fillId="42" borderId="44" xfId="42302" applyFont="1" applyFill="1" applyBorder="1"/>
    <xf numFmtId="4" fontId="108" fillId="42" borderId="44" xfId="42302" applyNumberFormat="1" applyFont="1" applyFill="1" applyBorder="1" applyAlignment="1">
      <alignment horizontal="center" vertical="center"/>
    </xf>
    <xf numFmtId="4" fontId="108" fillId="42" borderId="53" xfId="42302" applyNumberFormat="1" applyFont="1" applyFill="1" applyBorder="1" applyAlignment="1">
      <alignment horizontal="center" vertical="center"/>
    </xf>
    <xf numFmtId="0" fontId="130" fillId="42" borderId="11" xfId="42302" applyFont="1" applyFill="1" applyBorder="1" applyAlignment="1">
      <alignment wrapText="1"/>
    </xf>
    <xf numFmtId="0" fontId="104" fillId="42" borderId="9" xfId="42302" applyFont="1" applyFill="1" applyBorder="1"/>
    <xf numFmtId="0" fontId="131" fillId="42" borderId="60" xfId="42302" applyFont="1" applyFill="1" applyBorder="1" applyAlignment="1">
      <alignment wrapText="1"/>
    </xf>
    <xf numFmtId="0" fontId="104" fillId="42" borderId="61" xfId="42302" applyFont="1" applyFill="1" applyBorder="1"/>
    <xf numFmtId="4" fontId="128" fillId="42" borderId="61" xfId="42302" applyNumberFormat="1" applyFont="1" applyFill="1" applyBorder="1"/>
    <xf numFmtId="4" fontId="128" fillId="42" borderId="62" xfId="42302" applyNumberFormat="1" applyFont="1" applyFill="1" applyBorder="1"/>
    <xf numFmtId="49" fontId="31" fillId="0" borderId="1" xfId="2" applyNumberFormat="1" applyFont="1" applyFill="1" applyBorder="1" applyAlignment="1">
      <alignment horizontal="center" vertical="center"/>
    </xf>
    <xf numFmtId="49" fontId="32" fillId="0" borderId="1" xfId="2" applyNumberFormat="1" applyFont="1" applyFill="1" applyBorder="1" applyAlignment="1">
      <alignment horizontal="center" vertical="center"/>
    </xf>
    <xf numFmtId="0" fontId="105" fillId="0" borderId="5" xfId="42303" applyFont="1" applyFill="1" applyBorder="1" applyAlignment="1">
      <alignment horizontal="left" vertical="center" wrapText="1"/>
    </xf>
    <xf numFmtId="0" fontId="32" fillId="0" borderId="5" xfId="2" applyFont="1" applyFill="1" applyBorder="1" applyAlignment="1">
      <alignment horizontal="center"/>
    </xf>
    <xf numFmtId="0" fontId="32" fillId="0" borderId="56" xfId="2" applyFont="1" applyFill="1" applyBorder="1" applyAlignment="1">
      <alignment horizontal="center" vertical="center"/>
    </xf>
    <xf numFmtId="0" fontId="32" fillId="0" borderId="3" xfId="2" applyFont="1" applyFill="1" applyBorder="1" applyAlignment="1">
      <alignment horizontal="center"/>
    </xf>
    <xf numFmtId="0" fontId="32" fillId="0" borderId="10" xfId="2" applyFont="1" applyFill="1" applyBorder="1" applyAlignment="1">
      <alignment horizontal="center"/>
    </xf>
    <xf numFmtId="0" fontId="32" fillId="0" borderId="8" xfId="2" applyFont="1" applyFill="1" applyBorder="1" applyAlignment="1">
      <alignment horizontal="center"/>
    </xf>
    <xf numFmtId="0" fontId="31" fillId="0" borderId="1" xfId="2" applyFont="1" applyFill="1" applyBorder="1" applyAlignment="1">
      <alignment horizontal="center" vertical="center"/>
    </xf>
    <xf numFmtId="169" fontId="31" fillId="0" borderId="1" xfId="2" applyNumberFormat="1" applyFont="1" applyFill="1" applyBorder="1" applyAlignment="1">
      <alignment horizontal="center" vertical="center"/>
    </xf>
    <xf numFmtId="169" fontId="31" fillId="0" borderId="1" xfId="2" applyNumberFormat="1" applyFont="1" applyFill="1" applyBorder="1" applyAlignment="1">
      <alignment horizontal="right" vertical="center"/>
    </xf>
    <xf numFmtId="0" fontId="105" fillId="0" borderId="1" xfId="42303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justify"/>
    </xf>
    <xf numFmtId="0" fontId="107" fillId="0" borderId="5" xfId="42303" applyFont="1" applyFill="1" applyBorder="1" applyAlignment="1">
      <alignment horizontal="left" vertical="center" wrapText="1"/>
    </xf>
    <xf numFmtId="0" fontId="107" fillId="0" borderId="1" xfId="42303" applyFont="1" applyFill="1" applyBorder="1" applyAlignment="1">
      <alignment horizontal="left" vertical="center" wrapText="1"/>
    </xf>
    <xf numFmtId="0" fontId="32" fillId="0" borderId="1" xfId="2" applyFont="1" applyFill="1" applyBorder="1" applyAlignment="1">
      <alignment horizontal="center" vertical="center"/>
    </xf>
    <xf numFmtId="0" fontId="16" fillId="0" borderId="0" xfId="1" applyFont="1" applyAlignment="1" applyProtection="1">
      <alignment horizontal="left"/>
      <protection locked="0"/>
    </xf>
    <xf numFmtId="0" fontId="16" fillId="0" borderId="0" xfId="1" applyFont="1" applyAlignment="1" applyProtection="1">
      <alignment horizontal="left" vertical="center"/>
    </xf>
    <xf numFmtId="0" fontId="32" fillId="0" borderId="13" xfId="2" applyFont="1" applyFill="1" applyBorder="1" applyAlignment="1">
      <alignment horizontal="center" vertical="center"/>
    </xf>
    <xf numFmtId="0" fontId="3" fillId="0" borderId="1" xfId="0" applyFont="1" applyBorder="1" applyAlignment="1">
      <alignment horizontal="justify" vertical="center"/>
    </xf>
    <xf numFmtId="4" fontId="32" fillId="0" borderId="22" xfId="2" applyNumberFormat="1" applyFont="1" applyFill="1" applyBorder="1" applyAlignment="1">
      <alignment horizontal="center" vertical="justify"/>
    </xf>
    <xf numFmtId="4" fontId="31" fillId="0" borderId="1" xfId="2" applyNumberFormat="1" applyFont="1" applyFill="1" applyBorder="1" applyAlignment="1">
      <alignment horizontal="center" vertical="justify"/>
    </xf>
    <xf numFmtId="0" fontId="32" fillId="0" borderId="12" xfId="2" applyFont="1" applyFill="1" applyBorder="1" applyAlignment="1">
      <alignment horizontal="center"/>
    </xf>
    <xf numFmtId="0" fontId="32" fillId="0" borderId="25" xfId="2" applyFont="1" applyFill="1" applyBorder="1" applyAlignment="1">
      <alignment horizontal="center"/>
    </xf>
    <xf numFmtId="0" fontId="105" fillId="0" borderId="1" xfId="42303" applyFont="1" applyFill="1" applyBorder="1" applyAlignment="1">
      <alignment horizontal="center" vertical="center" wrapText="1"/>
    </xf>
    <xf numFmtId="0" fontId="105" fillId="0" borderId="1" xfId="42303" applyFont="1" applyFill="1" applyBorder="1" applyAlignment="1">
      <alignment horizontal="center" vertical="center" wrapText="1"/>
    </xf>
    <xf numFmtId="4" fontId="31" fillId="0" borderId="1" xfId="2" applyNumberFormat="1" applyFont="1" applyFill="1" applyBorder="1" applyAlignment="1">
      <alignment horizontal="center" vertical="center"/>
    </xf>
    <xf numFmtId="0" fontId="21" fillId="0" borderId="0" xfId="2" applyFont="1" applyFill="1" applyAlignment="1"/>
    <xf numFmtId="0" fontId="32" fillId="0" borderId="0" xfId="2" applyFont="1" applyFill="1" applyAlignment="1"/>
    <xf numFmtId="49" fontId="32" fillId="0" borderId="0" xfId="2" applyNumberFormat="1" applyFont="1" applyFill="1" applyBorder="1" applyAlignment="1"/>
    <xf numFmtId="0" fontId="31" fillId="0" borderId="13" xfId="2" applyFont="1" applyFill="1" applyBorder="1" applyAlignment="1">
      <alignment horizontal="center" vertical="center"/>
    </xf>
    <xf numFmtId="167" fontId="0" fillId="0" borderId="0" xfId="0" applyNumberFormat="1" applyBorder="1"/>
    <xf numFmtId="167" fontId="3" fillId="0" borderId="0" xfId="0" applyNumberFormat="1" applyFont="1" applyBorder="1"/>
    <xf numFmtId="0" fontId="0" fillId="0" borderId="14" xfId="0" applyBorder="1"/>
    <xf numFmtId="0" fontId="0" fillId="0" borderId="5" xfId="0" applyBorder="1"/>
    <xf numFmtId="0" fontId="0" fillId="0" borderId="15" xfId="0" applyBorder="1"/>
    <xf numFmtId="0" fontId="3" fillId="0" borderId="10" xfId="0" applyNumberFormat="1" applyFont="1" applyBorder="1" applyAlignment="1">
      <alignment horizontal="center" vertical="justify"/>
    </xf>
    <xf numFmtId="0" fontId="32" fillId="0" borderId="8" xfId="2" applyFont="1" applyFill="1" applyBorder="1" applyAlignment="1">
      <alignment horizontal="center" vertical="center"/>
    </xf>
    <xf numFmtId="0" fontId="31" fillId="0" borderId="22" xfId="2" applyFont="1" applyFill="1" applyBorder="1" applyAlignment="1">
      <alignment horizontal="center" vertical="center"/>
    </xf>
    <xf numFmtId="0" fontId="31" fillId="0" borderId="7" xfId="2" applyFont="1" applyFill="1" applyBorder="1" applyAlignment="1">
      <alignment horizontal="center" vertical="center"/>
    </xf>
    <xf numFmtId="0" fontId="32" fillId="0" borderId="7" xfId="2" applyFont="1" applyFill="1" applyBorder="1" applyAlignment="1">
      <alignment horizontal="center" vertical="center"/>
    </xf>
    <xf numFmtId="0" fontId="7" fillId="0" borderId="1" xfId="0" applyFont="1" applyBorder="1" applyAlignment="1">
      <alignment horizontal="justify" vertical="center"/>
    </xf>
    <xf numFmtId="0" fontId="35" fillId="0" borderId="1" xfId="2" applyFont="1" applyFill="1" applyBorder="1" applyAlignment="1">
      <alignment horizontal="center" vertical="center"/>
    </xf>
    <xf numFmtId="4" fontId="35" fillId="0" borderId="1" xfId="2" applyNumberFormat="1" applyFont="1" applyFill="1" applyBorder="1" applyAlignment="1">
      <alignment horizontal="center" vertical="center"/>
    </xf>
    <xf numFmtId="169" fontId="35" fillId="0" borderId="1" xfId="2" applyNumberFormat="1" applyFont="1" applyFill="1" applyBorder="1" applyAlignment="1">
      <alignment horizontal="center" vertical="center"/>
    </xf>
    <xf numFmtId="4" fontId="35" fillId="0" borderId="1" xfId="2" applyNumberFormat="1" applyFont="1" applyFill="1" applyBorder="1" applyAlignment="1">
      <alignment horizontal="center" vertical="justify"/>
    </xf>
    <xf numFmtId="0" fontId="132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4" fontId="0" fillId="0" borderId="1" xfId="0" applyNumberFormat="1" applyBorder="1"/>
    <xf numFmtId="4" fontId="3" fillId="0" borderId="1" xfId="0" applyNumberFormat="1" applyFont="1" applyBorder="1" applyAlignment="1">
      <alignment vertical="justify"/>
    </xf>
    <xf numFmtId="4" fontId="0" fillId="0" borderId="1" xfId="0" applyNumberFormat="1" applyFill="1" applyBorder="1"/>
    <xf numFmtId="4" fontId="0" fillId="0" borderId="11" xfId="0" applyNumberFormat="1" applyBorder="1"/>
    <xf numFmtId="4" fontId="0" fillId="0" borderId="9" xfId="0" applyNumberFormat="1" applyBorder="1"/>
    <xf numFmtId="4" fontId="4" fillId="0" borderId="15" xfId="0" applyNumberFormat="1" applyFont="1" applyBorder="1" applyAlignment="1">
      <alignment horizontal="center" vertical="center"/>
    </xf>
    <xf numFmtId="4" fontId="4" fillId="0" borderId="9" xfId="0" applyNumberFormat="1" applyFont="1" applyBorder="1"/>
    <xf numFmtId="4" fontId="3" fillId="0" borderId="11" xfId="0" applyNumberFormat="1" applyFont="1" applyBorder="1" applyAlignment="1">
      <alignment vertical="justify"/>
    </xf>
    <xf numFmtId="0" fontId="0" fillId="0" borderId="65" xfId="0" applyBorder="1"/>
    <xf numFmtId="0" fontId="0" fillId="0" borderId="61" xfId="0" applyBorder="1"/>
    <xf numFmtId="0" fontId="0" fillId="0" borderId="62" xfId="0" applyBorder="1"/>
    <xf numFmtId="4" fontId="35" fillId="0" borderId="7" xfId="2" applyNumberFormat="1" applyFont="1" applyFill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4" fontId="3" fillId="0" borderId="8" xfId="0" applyNumberFormat="1" applyFont="1" applyBorder="1" applyAlignment="1">
      <alignment horizontal="center" vertical="center"/>
    </xf>
    <xf numFmtId="4" fontId="35" fillId="0" borderId="23" xfId="2" applyNumberFormat="1" applyFont="1" applyFill="1" applyBorder="1" applyAlignment="1">
      <alignment horizontal="center" vertical="center"/>
    </xf>
    <xf numFmtId="4" fontId="35" fillId="0" borderId="6" xfId="2" applyNumberFormat="1" applyFont="1" applyFill="1" applyBorder="1" applyAlignment="1">
      <alignment horizontal="center" vertical="center"/>
    </xf>
    <xf numFmtId="4" fontId="31" fillId="0" borderId="5" xfId="2" applyNumberFormat="1" applyFont="1" applyFill="1" applyBorder="1" applyAlignment="1">
      <alignment horizontal="center"/>
    </xf>
    <xf numFmtId="4" fontId="31" fillId="0" borderId="1" xfId="2" applyNumberFormat="1" applyFont="1" applyFill="1" applyBorder="1" applyAlignment="1">
      <alignment horizontal="center"/>
    </xf>
    <xf numFmtId="4" fontId="105" fillId="0" borderId="1" xfId="42303" applyNumberFormat="1" applyFont="1" applyFill="1" applyBorder="1" applyAlignment="1">
      <alignment horizontal="center" vertical="center" wrapText="1"/>
    </xf>
    <xf numFmtId="4" fontId="32" fillId="0" borderId="1" xfId="2" applyNumberFormat="1" applyFont="1" applyFill="1" applyBorder="1" applyAlignment="1">
      <alignment horizontal="center" vertical="center"/>
    </xf>
    <xf numFmtId="4" fontId="32" fillId="0" borderId="5" xfId="2" applyNumberFormat="1" applyFont="1" applyFill="1" applyBorder="1" applyAlignment="1">
      <alignment horizontal="center" vertical="center"/>
    </xf>
    <xf numFmtId="0" fontId="36" fillId="0" borderId="1" xfId="2" applyFont="1" applyFill="1" applyBorder="1" applyAlignment="1">
      <alignment horizontal="center" vertical="center"/>
    </xf>
    <xf numFmtId="0" fontId="32" fillId="0" borderId="2" xfId="2" applyFont="1" applyFill="1" applyBorder="1" applyAlignment="1"/>
    <xf numFmtId="4" fontId="7" fillId="0" borderId="9" xfId="0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3" fillId="2" borderId="1" xfId="0" applyFont="1" applyFill="1" applyBorder="1"/>
    <xf numFmtId="0" fontId="3" fillId="0" borderId="1" xfId="0" applyFont="1" applyFill="1" applyBorder="1"/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 wrapText="1"/>
    </xf>
    <xf numFmtId="4" fontId="0" fillId="0" borderId="9" xfId="0" applyNumberFormat="1" applyBorder="1" applyAlignment="1">
      <alignment horizontal="center" vertical="center"/>
    </xf>
    <xf numFmtId="4" fontId="0" fillId="0" borderId="1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4" fontId="0" fillId="0" borderId="0" xfId="0" applyNumberFormat="1" applyBorder="1"/>
    <xf numFmtId="3" fontId="35" fillId="0" borderId="7" xfId="2" applyNumberFormat="1" applyFont="1" applyFill="1" applyBorder="1" applyAlignment="1">
      <alignment horizontal="center" vertical="center"/>
    </xf>
    <xf numFmtId="3" fontId="35" fillId="0" borderId="6" xfId="2" applyNumberFormat="1" applyFont="1" applyFill="1" applyBorder="1" applyAlignment="1">
      <alignment horizontal="center" vertical="center"/>
    </xf>
    <xf numFmtId="4" fontId="3" fillId="0" borderId="5" xfId="0" applyNumberFormat="1" applyFont="1" applyBorder="1" applyAlignment="1">
      <alignment vertical="center"/>
    </xf>
    <xf numFmtId="4" fontId="3" fillId="0" borderId="14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169" fontId="35" fillId="0" borderId="7" xfId="2" applyNumberFormat="1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vertical="center"/>
    </xf>
    <xf numFmtId="169" fontId="17" fillId="3" borderId="7" xfId="0" applyNumberFormat="1" applyFont="1" applyFill="1" applyBorder="1" applyAlignment="1">
      <alignment horizontal="center" vertical="center"/>
    </xf>
    <xf numFmtId="4" fontId="17" fillId="3" borderId="7" xfId="0" applyNumberFormat="1" applyFont="1" applyFill="1" applyBorder="1" applyAlignment="1">
      <alignment horizontal="center" vertical="center"/>
    </xf>
    <xf numFmtId="3" fontId="17" fillId="3" borderId="7" xfId="0" applyNumberFormat="1" applyFont="1" applyFill="1" applyBorder="1" applyAlignment="1">
      <alignment horizontal="center" vertical="center"/>
    </xf>
    <xf numFmtId="3" fontId="35" fillId="0" borderId="1" xfId="2" applyNumberFormat="1" applyFont="1" applyFill="1" applyBorder="1" applyAlignment="1">
      <alignment horizontal="center" vertical="justify"/>
    </xf>
    <xf numFmtId="169" fontId="35" fillId="0" borderId="1" xfId="2" applyNumberFormat="1" applyFont="1" applyFill="1" applyBorder="1" applyAlignment="1">
      <alignment horizontal="center" vertical="justify"/>
    </xf>
    <xf numFmtId="4" fontId="0" fillId="0" borderId="21" xfId="0" applyNumberFormat="1" applyBorder="1"/>
    <xf numFmtId="2" fontId="17" fillId="0" borderId="8" xfId="0" applyNumberFormat="1" applyFont="1" applyBorder="1" applyAlignment="1">
      <alignment horizontal="center" vertical="center"/>
    </xf>
    <xf numFmtId="0" fontId="30" fillId="0" borderId="1" xfId="42303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right" vertical="justify"/>
    </xf>
    <xf numFmtId="0" fontId="22" fillId="0" borderId="10" xfId="0" applyNumberFormat="1" applyFont="1" applyBorder="1" applyAlignment="1">
      <alignment horizontal="center" vertical="justify"/>
    </xf>
    <xf numFmtId="0" fontId="17" fillId="0" borderId="1" xfId="0" applyFont="1" applyFill="1" applyBorder="1" applyAlignment="1">
      <alignment horizontal="right" vertical="center"/>
    </xf>
    <xf numFmtId="167" fontId="17" fillId="0" borderId="1" xfId="0" applyNumberFormat="1" applyFont="1" applyBorder="1"/>
    <xf numFmtId="169" fontId="17" fillId="0" borderId="9" xfId="0" applyNumberFormat="1" applyFont="1" applyBorder="1" applyAlignment="1">
      <alignment horizontal="center" vertical="center"/>
    </xf>
    <xf numFmtId="2" fontId="17" fillId="0" borderId="21" xfId="0" applyNumberFormat="1" applyFont="1" applyBorder="1"/>
    <xf numFmtId="2" fontId="17" fillId="0" borderId="1" xfId="0" applyNumberFormat="1" applyFont="1" applyBorder="1"/>
    <xf numFmtId="2" fontId="17" fillId="0" borderId="9" xfId="0" applyNumberFormat="1" applyFont="1" applyBorder="1" applyAlignment="1">
      <alignment horizontal="center" vertical="center"/>
    </xf>
    <xf numFmtId="4" fontId="17" fillId="0" borderId="9" xfId="0" applyNumberFormat="1" applyFont="1" applyBorder="1" applyAlignment="1">
      <alignment horizontal="center" vertical="center"/>
    </xf>
    <xf numFmtId="3" fontId="17" fillId="0" borderId="21" xfId="0" applyNumberFormat="1" applyFont="1" applyBorder="1"/>
    <xf numFmtId="3" fontId="17" fillId="0" borderId="1" xfId="0" applyNumberFormat="1" applyFont="1" applyBorder="1"/>
    <xf numFmtId="3" fontId="17" fillId="0" borderId="9" xfId="0" applyNumberFormat="1" applyFont="1" applyBorder="1" applyAlignment="1">
      <alignment horizontal="center" vertical="center"/>
    </xf>
    <xf numFmtId="0" fontId="17" fillId="0" borderId="1" xfId="0" applyFont="1" applyFill="1" applyBorder="1" applyAlignment="1">
      <alignment horizontal="justify" vertical="top"/>
    </xf>
    <xf numFmtId="169" fontId="17" fillId="0" borderId="21" xfId="0" applyNumberFormat="1" applyFont="1" applyBorder="1"/>
    <xf numFmtId="169" fontId="17" fillId="0" borderId="1" xfId="0" applyNumberFormat="1" applyFont="1" applyBorder="1"/>
    <xf numFmtId="3" fontId="17" fillId="0" borderId="1" xfId="0" applyNumberFormat="1" applyFont="1" applyBorder="1" applyAlignment="1">
      <alignment horizontal="center" vertical="center"/>
    </xf>
    <xf numFmtId="4" fontId="17" fillId="0" borderId="21" xfId="0" applyNumberFormat="1" applyFont="1" applyBorder="1"/>
    <xf numFmtId="4" fontId="17" fillId="0" borderId="1" xfId="0" applyNumberFormat="1" applyFont="1" applyBorder="1"/>
    <xf numFmtId="4" fontId="17" fillId="0" borderId="1" xfId="0" applyNumberFormat="1" applyFont="1" applyBorder="1" applyAlignment="1">
      <alignment horizontal="center" vertical="center"/>
    </xf>
    <xf numFmtId="169" fontId="17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169" fontId="17" fillId="3" borderId="1" xfId="0" applyNumberFormat="1" applyFont="1" applyFill="1" applyBorder="1" applyAlignment="1">
      <alignment horizontal="center" vertical="center"/>
    </xf>
    <xf numFmtId="4" fontId="17" fillId="3" borderId="1" xfId="0" applyNumberFormat="1" applyFont="1" applyFill="1" applyBorder="1" applyAlignment="1">
      <alignment horizontal="center" vertical="center"/>
    </xf>
    <xf numFmtId="3" fontId="17" fillId="3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justify"/>
    </xf>
    <xf numFmtId="170" fontId="17" fillId="3" borderId="1" xfId="0" applyNumberFormat="1" applyFont="1" applyFill="1" applyBorder="1" applyAlignment="1">
      <alignment horizontal="center" vertical="center"/>
    </xf>
    <xf numFmtId="4" fontId="4" fillId="0" borderId="0" xfId="0" applyNumberFormat="1" applyFont="1" applyBorder="1"/>
    <xf numFmtId="3" fontId="0" fillId="0" borderId="0" xfId="0" applyNumberFormat="1"/>
    <xf numFmtId="0" fontId="3" fillId="0" borderId="25" xfId="0" applyFont="1" applyBorder="1" applyAlignment="1">
      <alignment vertical="center"/>
    </xf>
    <xf numFmtId="4" fontId="0" fillId="0" borderId="4" xfId="0" applyNumberFormat="1" applyBorder="1"/>
    <xf numFmtId="3" fontId="35" fillId="0" borderId="23" xfId="2" applyNumberFormat="1" applyFont="1" applyFill="1" applyBorder="1" applyAlignment="1">
      <alignment horizontal="center" vertical="center"/>
    </xf>
    <xf numFmtId="0" fontId="0" fillId="0" borderId="4" xfId="0" applyBorder="1"/>
    <xf numFmtId="4" fontId="4" fillId="0" borderId="5" xfId="0" applyNumberFormat="1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4" fontId="3" fillId="0" borderId="25" xfId="0" applyNumberFormat="1" applyFont="1" applyBorder="1" applyAlignment="1">
      <alignment vertical="center"/>
    </xf>
    <xf numFmtId="167" fontId="17" fillId="0" borderId="23" xfId="0" applyNumberFormat="1" applyFont="1" applyBorder="1"/>
    <xf numFmtId="4" fontId="3" fillId="0" borderId="2" xfId="0" applyNumberFormat="1" applyFont="1" applyBorder="1" applyAlignment="1">
      <alignment vertical="center"/>
    </xf>
    <xf numFmtId="2" fontId="17" fillId="0" borderId="23" xfId="0" applyNumberFormat="1" applyFont="1" applyBorder="1"/>
    <xf numFmtId="3" fontId="17" fillId="0" borderId="23" xfId="0" applyNumberFormat="1" applyFont="1" applyBorder="1"/>
    <xf numFmtId="169" fontId="17" fillId="0" borderId="23" xfId="0" applyNumberFormat="1" applyFont="1" applyBorder="1"/>
    <xf numFmtId="4" fontId="17" fillId="0" borderId="23" xfId="0" applyNumberFormat="1" applyFont="1" applyBorder="1"/>
    <xf numFmtId="4" fontId="0" fillId="0" borderId="23" xfId="0" applyNumberFormat="1" applyBorder="1"/>
    <xf numFmtId="2" fontId="17" fillId="0" borderId="5" xfId="0" applyNumberFormat="1" applyFont="1" applyBorder="1" applyAlignment="1">
      <alignment horizontal="center" vertical="center"/>
    </xf>
    <xf numFmtId="4" fontId="4" fillId="0" borderId="1" xfId="0" applyNumberFormat="1" applyFont="1" applyBorder="1"/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38" fillId="0" borderId="1" xfId="2" applyFont="1" applyFill="1" applyBorder="1" applyAlignment="1">
      <alignment horizontal="center" vertical="center"/>
    </xf>
    <xf numFmtId="0" fontId="21" fillId="0" borderId="1" xfId="2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/>
    </xf>
    <xf numFmtId="0" fontId="77" fillId="0" borderId="0" xfId="0" applyFont="1" applyAlignment="1" applyProtection="1">
      <alignment vertical="center"/>
    </xf>
    <xf numFmtId="2" fontId="140" fillId="0" borderId="0" xfId="0" applyNumberFormat="1" applyFont="1" applyAlignment="1" applyProtection="1">
      <alignment horizontal="right" vertical="center"/>
      <protection locked="0"/>
    </xf>
    <xf numFmtId="0" fontId="30" fillId="0" borderId="0" xfId="0" applyFont="1" applyAlignment="1" applyProtection="1">
      <alignment horizontal="center" vertical="center"/>
    </xf>
    <xf numFmtId="0" fontId="31" fillId="0" borderId="10" xfId="0" applyNumberFormat="1" applyFont="1" applyBorder="1" applyAlignment="1">
      <alignment horizontal="center" vertical="center" wrapText="1"/>
    </xf>
    <xf numFmtId="0" fontId="30" fillId="0" borderId="25" xfId="0" applyFont="1" applyBorder="1" applyAlignment="1">
      <alignment vertical="center"/>
    </xf>
    <xf numFmtId="2" fontId="30" fillId="0" borderId="5" xfId="0" applyNumberFormat="1" applyFont="1" applyBorder="1" applyAlignment="1">
      <alignment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vertical="center"/>
    </xf>
    <xf numFmtId="0" fontId="30" fillId="0" borderId="8" xfId="0" applyFont="1" applyBorder="1" applyAlignment="1">
      <alignment horizontal="center" vertical="center"/>
    </xf>
    <xf numFmtId="0" fontId="21" fillId="0" borderId="5" xfId="42303" applyFont="1" applyFill="1" applyBorder="1" applyAlignment="1">
      <alignment horizontal="left" vertical="center" wrapText="1"/>
    </xf>
    <xf numFmtId="4" fontId="141" fillId="0" borderId="7" xfId="2" applyNumberFormat="1" applyFont="1" applyFill="1" applyBorder="1" applyAlignment="1">
      <alignment horizontal="center" vertical="center"/>
    </xf>
    <xf numFmtId="3" fontId="21" fillId="0" borderId="5" xfId="0" applyNumberFormat="1" applyFont="1" applyBorder="1" applyAlignment="1">
      <alignment horizontal="center" vertical="center"/>
    </xf>
    <xf numFmtId="0" fontId="21" fillId="0" borderId="23" xfId="0" applyFont="1" applyBorder="1"/>
    <xf numFmtId="0" fontId="21" fillId="0" borderId="1" xfId="0" applyFont="1" applyBorder="1"/>
    <xf numFmtId="4" fontId="21" fillId="0" borderId="9" xfId="0" applyNumberFormat="1" applyFont="1" applyBorder="1"/>
    <xf numFmtId="0" fontId="21" fillId="0" borderId="21" xfId="0" applyFont="1" applyBorder="1"/>
    <xf numFmtId="4" fontId="21" fillId="0" borderId="7" xfId="0" applyNumberFormat="1" applyFont="1" applyBorder="1"/>
    <xf numFmtId="4" fontId="21" fillId="0" borderId="1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right" vertical="center"/>
    </xf>
    <xf numFmtId="0" fontId="36" fillId="0" borderId="5" xfId="42303" applyFont="1" applyFill="1" applyBorder="1" applyAlignment="1">
      <alignment horizontal="left" vertical="center" wrapText="1"/>
    </xf>
    <xf numFmtId="4" fontId="38" fillId="0" borderId="7" xfId="2" applyNumberFormat="1" applyFont="1" applyFill="1" applyBorder="1" applyAlignment="1">
      <alignment horizontal="center" vertical="center"/>
    </xf>
    <xf numFmtId="3" fontId="36" fillId="0" borderId="5" xfId="0" applyNumberFormat="1" applyFont="1" applyBorder="1" applyAlignment="1">
      <alignment horizontal="center" vertical="center"/>
    </xf>
    <xf numFmtId="4" fontId="36" fillId="0" borderId="4" xfId="0" applyNumberFormat="1" applyFont="1" applyBorder="1"/>
    <xf numFmtId="4" fontId="36" fillId="0" borderId="1" xfId="0" applyNumberFormat="1" applyFont="1" applyBorder="1"/>
    <xf numFmtId="4" fontId="36" fillId="0" borderId="9" xfId="0" applyNumberFormat="1" applyFont="1" applyBorder="1"/>
    <xf numFmtId="4" fontId="36" fillId="0" borderId="11" xfId="0" applyNumberFormat="1" applyFont="1" applyBorder="1"/>
    <xf numFmtId="4" fontId="36" fillId="0" borderId="7" xfId="0" applyNumberFormat="1" applyFont="1" applyBorder="1"/>
    <xf numFmtId="4" fontId="36" fillId="0" borderId="1" xfId="0" applyNumberFormat="1" applyFont="1" applyBorder="1" applyAlignment="1">
      <alignment horizontal="center" vertical="center"/>
    </xf>
    <xf numFmtId="4" fontId="36" fillId="0" borderId="1" xfId="0" applyNumberFormat="1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justify"/>
    </xf>
    <xf numFmtId="3" fontId="35" fillId="0" borderId="5" xfId="0" applyNumberFormat="1" applyFont="1" applyBorder="1" applyAlignment="1">
      <alignment horizontal="center" vertical="center"/>
    </xf>
    <xf numFmtId="4" fontId="35" fillId="0" borderId="21" xfId="2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right" vertical="center" wrapText="1"/>
    </xf>
    <xf numFmtId="3" fontId="35" fillId="0" borderId="21" xfId="2" applyNumberFormat="1" applyFont="1" applyFill="1" applyBorder="1" applyAlignment="1">
      <alignment horizontal="center" vertical="center"/>
    </xf>
    <xf numFmtId="4" fontId="7" fillId="0" borderId="7" xfId="0" applyNumberFormat="1" applyFont="1" applyBorder="1"/>
    <xf numFmtId="4" fontId="7" fillId="0" borderId="1" xfId="0" applyNumberFormat="1" applyFont="1" applyBorder="1"/>
    <xf numFmtId="4" fontId="0" fillId="0" borderId="7" xfId="0" applyNumberFormat="1" applyBorder="1"/>
    <xf numFmtId="4" fontId="4" fillId="0" borderId="7" xfId="0" applyNumberFormat="1" applyFont="1" applyBorder="1"/>
    <xf numFmtId="3" fontId="21" fillId="0" borderId="5" xfId="0" applyNumberFormat="1" applyFont="1" applyFill="1" applyBorder="1" applyAlignment="1">
      <alignment horizontal="center" vertical="center"/>
    </xf>
    <xf numFmtId="0" fontId="31" fillId="0" borderId="4" xfId="0" applyFont="1" applyBorder="1"/>
    <xf numFmtId="0" fontId="31" fillId="0" borderId="1" xfId="0" applyFont="1" applyBorder="1"/>
    <xf numFmtId="0" fontId="31" fillId="0" borderId="9" xfId="0" applyFont="1" applyBorder="1"/>
    <xf numFmtId="0" fontId="31" fillId="0" borderId="11" xfId="0" applyFont="1" applyBorder="1"/>
    <xf numFmtId="0" fontId="31" fillId="0" borderId="7" xfId="0" applyFont="1" applyBorder="1"/>
    <xf numFmtId="170" fontId="35" fillId="0" borderId="5" xfId="0" applyNumberFormat="1" applyFont="1" applyBorder="1" applyAlignment="1">
      <alignment horizontal="center" vertical="center"/>
    </xf>
    <xf numFmtId="0" fontId="77" fillId="0" borderId="1" xfId="42303" applyFont="1" applyFill="1" applyBorder="1" applyAlignment="1">
      <alignment horizontal="left" vertical="center" wrapText="1"/>
    </xf>
    <xf numFmtId="0" fontId="77" fillId="0" borderId="1" xfId="42303" applyFont="1" applyFill="1" applyBorder="1" applyAlignment="1">
      <alignment horizontal="center" vertical="center" wrapText="1"/>
    </xf>
    <xf numFmtId="4" fontId="139" fillId="0" borderId="7" xfId="2" applyNumberFormat="1" applyFont="1" applyFill="1" applyBorder="1" applyAlignment="1">
      <alignment horizontal="center" vertical="center"/>
    </xf>
    <xf numFmtId="3" fontId="77" fillId="0" borderId="5" xfId="0" applyNumberFormat="1" applyFont="1" applyBorder="1" applyAlignment="1">
      <alignment horizontal="center" vertical="center"/>
    </xf>
    <xf numFmtId="4" fontId="77" fillId="0" borderId="4" xfId="0" applyNumberFormat="1" applyFont="1" applyBorder="1"/>
    <xf numFmtId="4" fontId="77" fillId="0" borderId="1" xfId="0" applyNumberFormat="1" applyFont="1" applyBorder="1"/>
    <xf numFmtId="4" fontId="77" fillId="0" borderId="9" xfId="0" applyNumberFormat="1" applyFont="1" applyBorder="1"/>
    <xf numFmtId="4" fontId="77" fillId="0" borderId="11" xfId="0" applyNumberFormat="1" applyFont="1" applyBorder="1"/>
    <xf numFmtId="4" fontId="77" fillId="0" borderId="7" xfId="0" applyNumberFormat="1" applyFont="1" applyBorder="1"/>
    <xf numFmtId="4" fontId="77" fillId="0" borderId="1" xfId="0" applyNumberFormat="1" applyFont="1" applyBorder="1" applyAlignment="1">
      <alignment horizontal="center" vertical="center"/>
    </xf>
    <xf numFmtId="4" fontId="77" fillId="0" borderId="1" xfId="0" applyNumberFormat="1" applyFont="1" applyBorder="1" applyAlignment="1">
      <alignment horizontal="right" vertical="center"/>
    </xf>
    <xf numFmtId="0" fontId="38" fillId="0" borderId="1" xfId="0" applyFont="1" applyBorder="1" applyAlignment="1">
      <alignment horizontal="left" vertical="justify"/>
    </xf>
    <xf numFmtId="4" fontId="38" fillId="0" borderId="1" xfId="2" applyNumberFormat="1" applyFont="1" applyFill="1" applyBorder="1" applyAlignment="1">
      <alignment horizontal="center" vertical="center"/>
    </xf>
    <xf numFmtId="3" fontId="38" fillId="0" borderId="5" xfId="0" applyNumberFormat="1" applyFont="1" applyBorder="1" applyAlignment="1">
      <alignment horizontal="center" vertical="center"/>
    </xf>
    <xf numFmtId="4" fontId="38" fillId="0" borderId="23" xfId="2" applyNumberFormat="1" applyFont="1" applyFill="1" applyBorder="1" applyAlignment="1">
      <alignment horizontal="center" vertical="center"/>
    </xf>
    <xf numFmtId="4" fontId="21" fillId="0" borderId="1" xfId="0" applyNumberFormat="1" applyFont="1" applyBorder="1"/>
    <xf numFmtId="0" fontId="142" fillId="0" borderId="0" xfId="0" applyFont="1"/>
    <xf numFmtId="4" fontId="142" fillId="0" borderId="0" xfId="0" applyNumberFormat="1" applyFont="1"/>
    <xf numFmtId="0" fontId="142" fillId="0" borderId="2" xfId="0" applyFont="1" applyBorder="1"/>
    <xf numFmtId="0" fontId="0" fillId="0" borderId="2" xfId="0" applyBorder="1"/>
    <xf numFmtId="0" fontId="142" fillId="0" borderId="2" xfId="0" quotePrefix="1" applyFont="1" applyBorder="1" applyAlignment="1">
      <alignment horizontal="right"/>
    </xf>
    <xf numFmtId="0" fontId="142" fillId="0" borderId="0" xfId="0" quotePrefix="1" applyFont="1" applyAlignment="1">
      <alignment horizontal="right"/>
    </xf>
    <xf numFmtId="197" fontId="0" fillId="0" borderId="0" xfId="0" applyNumberFormat="1"/>
    <xf numFmtId="0" fontId="36" fillId="2" borderId="0" xfId="0" applyFont="1" applyFill="1" applyAlignment="1">
      <alignment horizontal="right" vertical="center"/>
    </xf>
    <xf numFmtId="0" fontId="31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49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49" fillId="0" borderId="0" xfId="0" applyFont="1"/>
    <xf numFmtId="0" fontId="148" fillId="0" borderId="0" xfId="0" applyFont="1" applyAlignment="1"/>
    <xf numFmtId="0" fontId="144" fillId="0" borderId="0" xfId="0" applyFont="1" applyAlignment="1"/>
    <xf numFmtId="0" fontId="146" fillId="0" borderId="0" xfId="0" applyFont="1"/>
    <xf numFmtId="0" fontId="145" fillId="0" borderId="0" xfId="0" applyFont="1" applyAlignment="1"/>
    <xf numFmtId="0" fontId="111" fillId="0" borderId="52" xfId="0" applyFont="1" applyBorder="1" applyAlignment="1">
      <alignment horizontal="center" vertical="center" wrapText="1"/>
    </xf>
    <xf numFmtId="0" fontId="111" fillId="0" borderId="63" xfId="0" applyFont="1" applyBorder="1" applyAlignment="1">
      <alignment horizontal="center" vertical="center" wrapText="1"/>
    </xf>
    <xf numFmtId="0" fontId="13" fillId="0" borderId="0" xfId="0" applyFont="1" applyAlignment="1">
      <alignment vertical="top"/>
    </xf>
    <xf numFmtId="0" fontId="138" fillId="0" borderId="0" xfId="0" applyNumberFormat="1" applyFont="1" applyAlignment="1" applyProtection="1">
      <alignment vertical="center"/>
      <protection locked="0"/>
    </xf>
    <xf numFmtId="0" fontId="138" fillId="0" borderId="0" xfId="0" applyNumberFormat="1" applyFont="1" applyAlignment="1" applyProtection="1">
      <alignment horizontal="right" vertical="center"/>
      <protection locked="0"/>
    </xf>
    <xf numFmtId="0" fontId="12" fillId="0" borderId="0" xfId="0" applyFont="1" applyAlignment="1">
      <alignment vertical="center"/>
    </xf>
    <xf numFmtId="0" fontId="136" fillId="0" borderId="0" xfId="0" applyFont="1" applyAlignment="1">
      <alignment vertical="center"/>
    </xf>
    <xf numFmtId="0" fontId="21" fillId="0" borderId="0" xfId="0" applyNumberFormat="1" applyFont="1" applyAlignment="1" applyProtection="1">
      <alignment vertical="center"/>
      <protection locked="0"/>
    </xf>
    <xf numFmtId="0" fontId="36" fillId="0" borderId="1" xfId="0" applyFont="1" applyBorder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justify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38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 wrapText="1"/>
    </xf>
    <xf numFmtId="0" fontId="0" fillId="0" borderId="49" xfId="0" applyBorder="1" applyAlignment="1">
      <alignment horizontal="center" vertical="center"/>
    </xf>
    <xf numFmtId="0" fontId="38" fillId="0" borderId="44" xfId="0" applyFont="1" applyBorder="1" applyAlignment="1">
      <alignment horizontal="center" vertical="center"/>
    </xf>
    <xf numFmtId="0" fontId="36" fillId="0" borderId="44" xfId="0" applyFont="1" applyBorder="1" applyAlignment="1">
      <alignment vertical="center"/>
    </xf>
    <xf numFmtId="0" fontId="0" fillId="0" borderId="60" xfId="0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" fillId="0" borderId="1" xfId="0" applyFont="1" applyBorder="1" applyAlignment="1">
      <alignment horizontal="center" vertical="justify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justify"/>
    </xf>
    <xf numFmtId="168" fontId="0" fillId="0" borderId="1" xfId="0" applyNumberFormat="1" applyBorder="1"/>
    <xf numFmtId="167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3" fillId="4" borderId="11" xfId="0" applyFont="1" applyFill="1" applyBorder="1" applyAlignment="1">
      <alignment horizontal="center" vertical="justify"/>
    </xf>
    <xf numFmtId="0" fontId="3" fillId="6" borderId="9" xfId="0" applyFont="1" applyFill="1" applyBorder="1" applyAlignment="1">
      <alignment horizontal="center" vertical="justify"/>
    </xf>
    <xf numFmtId="0" fontId="0" fillId="4" borderId="11" xfId="0" applyFill="1" applyBorder="1"/>
    <xf numFmtId="0" fontId="0" fillId="6" borderId="9" xfId="0" applyFill="1" applyBorder="1"/>
    <xf numFmtId="0" fontId="0" fillId="0" borderId="9" xfId="0" applyBorder="1"/>
    <xf numFmtId="0" fontId="0" fillId="0" borderId="60" xfId="0" applyBorder="1"/>
    <xf numFmtId="0" fontId="3" fillId="0" borderId="3" xfId="0" applyFont="1" applyBorder="1" applyAlignment="1">
      <alignment horizontal="center" vertical="justify"/>
    </xf>
    <xf numFmtId="0" fontId="3" fillId="4" borderId="75" xfId="0" applyFont="1" applyFill="1" applyBorder="1" applyAlignment="1">
      <alignment horizontal="center" vertical="justify"/>
    </xf>
    <xf numFmtId="0" fontId="3" fillId="5" borderId="3" xfId="0" applyFont="1" applyFill="1" applyBorder="1" applyAlignment="1">
      <alignment horizontal="center" vertical="justify"/>
    </xf>
    <xf numFmtId="0" fontId="3" fillId="6" borderId="76" xfId="0" applyFont="1" applyFill="1" applyBorder="1" applyAlignment="1">
      <alignment horizontal="center" vertical="justify"/>
    </xf>
    <xf numFmtId="0" fontId="3" fillId="0" borderId="11" xfId="0" applyFont="1" applyBorder="1" applyAlignment="1">
      <alignment horizontal="center" vertical="justify"/>
    </xf>
    <xf numFmtId="0" fontId="3" fillId="0" borderId="9" xfId="0" applyFont="1" applyBorder="1" applyAlignment="1">
      <alignment horizontal="center" vertical="justify"/>
    </xf>
    <xf numFmtId="0" fontId="3" fillId="0" borderId="61" xfId="0" applyFont="1" applyBorder="1" applyAlignment="1">
      <alignment horizontal="center"/>
    </xf>
    <xf numFmtId="0" fontId="0" fillId="0" borderId="61" xfId="0" applyBorder="1" applyAlignment="1">
      <alignment horizontal="center" vertical="center"/>
    </xf>
    <xf numFmtId="167" fontId="0" fillId="0" borderId="61" xfId="0" applyNumberFormat="1" applyBorder="1"/>
    <xf numFmtId="0" fontId="0" fillId="4" borderId="60" xfId="0" applyFill="1" applyBorder="1"/>
    <xf numFmtId="0" fontId="0" fillId="6" borderId="62" xfId="0" applyFill="1" applyBorder="1"/>
    <xf numFmtId="0" fontId="0" fillId="0" borderId="61" xfId="0" applyBorder="1" applyAlignment="1">
      <alignment vertical="center"/>
    </xf>
    <xf numFmtId="0" fontId="0" fillId="4" borderId="14" xfId="0" applyFill="1" applyBorder="1"/>
    <xf numFmtId="0" fontId="0" fillId="6" borderId="15" xfId="0" applyFill="1" applyBorder="1"/>
    <xf numFmtId="0" fontId="0" fillId="0" borderId="49" xfId="0" applyBorder="1"/>
    <xf numFmtId="0" fontId="0" fillId="0" borderId="53" xfId="0" applyBorder="1"/>
    <xf numFmtId="0" fontId="3" fillId="0" borderId="60" xfId="0" applyFont="1" applyBorder="1" applyAlignment="1">
      <alignment horizontal="center" vertical="justify"/>
    </xf>
    <xf numFmtId="0" fontId="3" fillId="0" borderId="62" xfId="0" applyFont="1" applyBorder="1" applyAlignment="1">
      <alignment horizontal="center" vertical="justify"/>
    </xf>
    <xf numFmtId="0" fontId="3" fillId="0" borderId="75" xfId="0" applyFont="1" applyBorder="1" applyAlignment="1">
      <alignment horizontal="center" vertical="justify"/>
    </xf>
    <xf numFmtId="0" fontId="3" fillId="0" borderId="76" xfId="0" applyFont="1" applyBorder="1" applyAlignment="1">
      <alignment horizontal="center" vertical="justify"/>
    </xf>
    <xf numFmtId="2" fontId="0" fillId="0" borderId="9" xfId="0" applyNumberFormat="1" applyBorder="1"/>
    <xf numFmtId="2" fontId="0" fillId="0" borderId="62" xfId="0" applyNumberFormat="1" applyBorder="1"/>
    <xf numFmtId="167" fontId="0" fillId="0" borderId="1" xfId="0" applyNumberFormat="1" applyBorder="1" applyAlignment="1">
      <alignment horizontal="center" vertical="center"/>
    </xf>
    <xf numFmtId="0" fontId="0" fillId="0" borderId="9" xfId="0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9" xfId="0" applyNumberFormat="1" applyBorder="1" applyAlignment="1">
      <alignment horizontal="right"/>
    </xf>
    <xf numFmtId="2" fontId="3" fillId="0" borderId="9" xfId="0" applyNumberFormat="1" applyFont="1" applyBorder="1" applyAlignment="1">
      <alignment horizontal="center" vertical="justify"/>
    </xf>
    <xf numFmtId="0" fontId="0" fillId="0" borderId="14" xfId="0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0" fontId="0" fillId="0" borderId="44" xfId="0" applyBorder="1"/>
    <xf numFmtId="0" fontId="0" fillId="0" borderId="6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61" xfId="0" applyBorder="1" applyAlignment="1">
      <alignment horizontal="center"/>
    </xf>
    <xf numFmtId="2" fontId="0" fillId="0" borderId="62" xfId="0" applyNumberFormat="1" applyBorder="1" applyAlignment="1">
      <alignment horizontal="center" vertical="center"/>
    </xf>
    <xf numFmtId="167" fontId="0" fillId="0" borderId="61" xfId="0" applyNumberFormat="1" applyBorder="1" applyAlignment="1">
      <alignment horizontal="center" vertical="center"/>
    </xf>
    <xf numFmtId="2" fontId="0" fillId="0" borderId="11" xfId="0" applyNumberFormat="1" applyBorder="1"/>
    <xf numFmtId="167" fontId="0" fillId="0" borderId="9" xfId="0" applyNumberFormat="1" applyBorder="1"/>
    <xf numFmtId="2" fontId="0" fillId="0" borderId="60" xfId="0" applyNumberFormat="1" applyBorder="1"/>
    <xf numFmtId="0" fontId="3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/>
    <xf numFmtId="0" fontId="0" fillId="0" borderId="7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/>
    <xf numFmtId="0" fontId="0" fillId="0" borderId="75" xfId="0" applyBorder="1"/>
    <xf numFmtId="0" fontId="0" fillId="0" borderId="3" xfId="0" applyBorder="1" applyAlignment="1">
      <alignment horizontal="center" vertical="center"/>
    </xf>
    <xf numFmtId="2" fontId="0" fillId="0" borderId="1" xfId="0" applyNumberFormat="1" applyBorder="1" applyAlignment="1">
      <alignment vertical="center"/>
    </xf>
    <xf numFmtId="0" fontId="0" fillId="0" borderId="11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4" xfId="0" applyBorder="1" applyAlignment="1">
      <alignment vertical="center"/>
    </xf>
    <xf numFmtId="0" fontId="0" fillId="0" borderId="53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2" fontId="0" fillId="0" borderId="11" xfId="0" applyNumberFormat="1" applyBorder="1" applyAlignment="1">
      <alignment horizontal="center" vertical="center"/>
    </xf>
    <xf numFmtId="2" fontId="0" fillId="0" borderId="9" xfId="0" applyNumberFormat="1" applyBorder="1" applyAlignment="1">
      <alignment vertical="center"/>
    </xf>
    <xf numFmtId="0" fontId="0" fillId="0" borderId="60" xfId="0" applyBorder="1" applyAlignment="1">
      <alignment vertical="center"/>
    </xf>
    <xf numFmtId="0" fontId="0" fillId="0" borderId="62" xfId="0" applyBorder="1" applyAlignment="1">
      <alignment vertical="center"/>
    </xf>
    <xf numFmtId="0" fontId="0" fillId="0" borderId="60" xfId="0" applyBorder="1" applyAlignment="1">
      <alignment horizontal="center"/>
    </xf>
    <xf numFmtId="2" fontId="0" fillId="0" borderId="62" xfId="0" applyNumberFormat="1" applyBorder="1" applyAlignment="1">
      <alignment vertical="center"/>
    </xf>
    <xf numFmtId="0" fontId="0" fillId="0" borderId="50" xfId="0" applyBorder="1"/>
    <xf numFmtId="0" fontId="0" fillId="0" borderId="7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49" fontId="0" fillId="0" borderId="49" xfId="0" applyNumberFormat="1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2" fontId="0" fillId="0" borderId="44" xfId="0" applyNumberFormat="1" applyBorder="1" applyAlignment="1">
      <alignment vertical="center"/>
    </xf>
    <xf numFmtId="2" fontId="0" fillId="0" borderId="53" xfId="0" applyNumberFormat="1" applyBorder="1" applyAlignment="1">
      <alignment vertical="center"/>
    </xf>
    <xf numFmtId="168" fontId="0" fillId="0" borderId="9" xfId="0" applyNumberFormat="1" applyBorder="1"/>
    <xf numFmtId="0" fontId="3" fillId="0" borderId="61" xfId="0" applyFont="1" applyBorder="1"/>
    <xf numFmtId="0" fontId="0" fillId="0" borderId="49" xfId="0" applyBorder="1" applyAlignment="1">
      <alignment vertical="center"/>
    </xf>
    <xf numFmtId="0" fontId="0" fillId="0" borderId="53" xfId="0" applyBorder="1" applyAlignment="1">
      <alignment vertical="center"/>
    </xf>
    <xf numFmtId="2" fontId="0" fillId="0" borderId="62" xfId="0" applyNumberFormat="1" applyBorder="1" applyAlignment="1">
      <alignment horizontal="right"/>
    </xf>
    <xf numFmtId="167" fontId="0" fillId="0" borderId="53" xfId="0" applyNumberFormat="1" applyBorder="1"/>
    <xf numFmtId="0" fontId="0" fillId="0" borderId="64" xfId="0" applyBorder="1"/>
    <xf numFmtId="0" fontId="0" fillId="5" borderId="5" xfId="0" applyFill="1" applyBorder="1"/>
    <xf numFmtId="0" fontId="3" fillId="4" borderId="11" xfId="0" applyFont="1" applyFill="1" applyBorder="1"/>
    <xf numFmtId="0" fontId="0" fillId="5" borderId="61" xfId="0" applyFill="1" applyBorder="1"/>
    <xf numFmtId="2" fontId="0" fillId="0" borderId="5" xfId="0" applyNumberFormat="1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63" xfId="0" applyBorder="1"/>
    <xf numFmtId="0" fontId="0" fillId="0" borderId="62" xfId="0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2" fontId="0" fillId="0" borderId="44" xfId="0" applyNumberFormat="1" applyBorder="1"/>
    <xf numFmtId="0" fontId="0" fillId="0" borderId="49" xfId="0" applyBorder="1" applyAlignment="1">
      <alignment horizontal="center"/>
    </xf>
    <xf numFmtId="2" fontId="0" fillId="0" borderId="53" xfId="0" applyNumberFormat="1" applyBorder="1"/>
    <xf numFmtId="2" fontId="0" fillId="6" borderId="9" xfId="0" applyNumberFormat="1" applyFill="1" applyBorder="1"/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49" xfId="0" applyNumberForma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2" fontId="0" fillId="0" borderId="7" xfId="0" applyNumberFormat="1" applyBorder="1"/>
    <xf numFmtId="2" fontId="0" fillId="0" borderId="7" xfId="0" applyNumberFormat="1" applyBorder="1" applyAlignment="1">
      <alignment vertical="center"/>
    </xf>
    <xf numFmtId="0" fontId="0" fillId="0" borderId="52" xfId="0" applyBorder="1"/>
    <xf numFmtId="0" fontId="3" fillId="0" borderId="49" xfId="0" applyFont="1" applyBorder="1" applyAlignment="1">
      <alignment horizontal="center" vertical="center"/>
    </xf>
    <xf numFmtId="0" fontId="3" fillId="0" borderId="44" xfId="0" applyFont="1" applyBorder="1"/>
    <xf numFmtId="2" fontId="0" fillId="0" borderId="50" xfId="0" applyNumberFormat="1" applyBorder="1"/>
    <xf numFmtId="0" fontId="3" fillId="0" borderId="4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justify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right"/>
    </xf>
    <xf numFmtId="2" fontId="0" fillId="0" borderId="11" xfId="0" applyNumberFormat="1" applyBorder="1" applyAlignment="1">
      <alignment horizontal="right"/>
    </xf>
    <xf numFmtId="0" fontId="3" fillId="4" borderId="60" xfId="0" applyFont="1" applyFill="1" applyBorder="1"/>
    <xf numFmtId="0" fontId="4" fillId="0" borderId="49" xfId="0" applyFont="1" applyBorder="1"/>
    <xf numFmtId="167" fontId="0" fillId="0" borderId="44" xfId="0" applyNumberFormat="1" applyBorder="1"/>
    <xf numFmtId="2" fontId="0" fillId="0" borderId="64" xfId="0" applyNumberFormat="1" applyBorder="1" applyAlignment="1">
      <alignment horizontal="right"/>
    </xf>
    <xf numFmtId="167" fontId="0" fillId="0" borderId="9" xfId="0" applyNumberFormat="1" applyBorder="1" applyAlignment="1">
      <alignment horizontal="right"/>
    </xf>
    <xf numFmtId="0" fontId="0" fillId="7" borderId="71" xfId="0" applyFill="1" applyBorder="1"/>
    <xf numFmtId="0" fontId="12" fillId="7" borderId="78" xfId="0" applyFont="1" applyFill="1" applyBorder="1"/>
    <xf numFmtId="0" fontId="0" fillId="7" borderId="78" xfId="0" applyFill="1" applyBorder="1"/>
    <xf numFmtId="0" fontId="0" fillId="7" borderId="72" xfId="0" applyFill="1" applyBorder="1" applyAlignment="1">
      <alignment horizontal="center" vertical="center"/>
    </xf>
    <xf numFmtId="0" fontId="0" fillId="7" borderId="80" xfId="0" applyFill="1" applyBorder="1"/>
    <xf numFmtId="0" fontId="0" fillId="7" borderId="72" xfId="0" applyFill="1" applyBorder="1"/>
    <xf numFmtId="2" fontId="0" fillId="7" borderId="79" xfId="0" applyNumberFormat="1" applyFill="1" applyBorder="1" applyAlignment="1">
      <alignment horizontal="right"/>
    </xf>
    <xf numFmtId="2" fontId="0" fillId="7" borderId="72" xfId="0" applyNumberFormat="1" applyFill="1" applyBorder="1"/>
    <xf numFmtId="0" fontId="0" fillId="7" borderId="79" xfId="0" applyFill="1" applyBorder="1"/>
    <xf numFmtId="0" fontId="3" fillId="0" borderId="49" xfId="0" applyFont="1" applyBorder="1" applyAlignment="1">
      <alignment wrapText="1"/>
    </xf>
    <xf numFmtId="2" fontId="0" fillId="0" borderId="53" xfId="0" applyNumberFormat="1" applyBorder="1" applyAlignment="1">
      <alignment horizontal="right"/>
    </xf>
    <xf numFmtId="167" fontId="0" fillId="6" borderId="9" xfId="0" applyNumberFormat="1" applyFill="1" applyBorder="1"/>
    <xf numFmtId="167" fontId="0" fillId="0" borderId="11" xfId="0" applyNumberFormat="1" applyBorder="1"/>
    <xf numFmtId="0" fontId="0" fillId="7" borderId="29" xfId="0" applyFill="1" applyBorder="1"/>
    <xf numFmtId="0" fontId="12" fillId="7" borderId="13" xfId="0" applyFont="1" applyFill="1" applyBorder="1"/>
    <xf numFmtId="0" fontId="0" fillId="7" borderId="13" xfId="0" applyFill="1" applyBorder="1"/>
    <xf numFmtId="0" fontId="0" fillId="7" borderId="22" xfId="0" applyFill="1" applyBorder="1" applyAlignment="1">
      <alignment horizontal="center" vertical="center"/>
    </xf>
    <xf numFmtId="0" fontId="0" fillId="7" borderId="55" xfId="0" applyFill="1" applyBorder="1"/>
    <xf numFmtId="2" fontId="0" fillId="7" borderId="55" xfId="0" applyNumberFormat="1" applyFill="1" applyBorder="1"/>
    <xf numFmtId="0" fontId="0" fillId="7" borderId="22" xfId="0" applyFill="1" applyBorder="1"/>
    <xf numFmtId="2" fontId="0" fillId="7" borderId="72" xfId="0" applyNumberFormat="1" applyFill="1" applyBorder="1" applyAlignment="1">
      <alignment horizontal="right"/>
    </xf>
    <xf numFmtId="2" fontId="0" fillId="7" borderId="79" xfId="0" applyNumberFormat="1" applyFill="1" applyBorder="1"/>
    <xf numFmtId="0" fontId="3" fillId="0" borderId="5" xfId="0" applyFont="1" applyFill="1" applyBorder="1"/>
    <xf numFmtId="0" fontId="0" fillId="0" borderId="5" xfId="0" applyFill="1" applyBorder="1"/>
    <xf numFmtId="2" fontId="0" fillId="0" borderId="15" xfId="0" applyNumberFormat="1" applyBorder="1"/>
    <xf numFmtId="0" fontId="0" fillId="7" borderId="79" xfId="0" applyFill="1" applyBorder="1" applyAlignment="1">
      <alignment horizontal="center" vertical="center"/>
    </xf>
    <xf numFmtId="0" fontId="0" fillId="7" borderId="72" xfId="0" applyFill="1" applyBorder="1" applyAlignment="1">
      <alignment horizontal="center"/>
    </xf>
    <xf numFmtId="0" fontId="0" fillId="7" borderId="71" xfId="0" applyFill="1" applyBorder="1" applyAlignment="1">
      <alignment horizontal="center" vertical="center"/>
    </xf>
    <xf numFmtId="0" fontId="0" fillId="7" borderId="78" xfId="0" applyFill="1" applyBorder="1" applyAlignment="1">
      <alignment horizontal="center" vertical="center"/>
    </xf>
    <xf numFmtId="0" fontId="0" fillId="7" borderId="71" xfId="0" applyFill="1" applyBorder="1" applyAlignment="1">
      <alignment vertical="center"/>
    </xf>
    <xf numFmtId="0" fontId="0" fillId="7" borderId="78" xfId="0" applyFill="1" applyBorder="1" applyAlignment="1">
      <alignment vertical="center"/>
    </xf>
    <xf numFmtId="2" fontId="0" fillId="7" borderId="79" xfId="0" applyNumberFormat="1" applyFill="1" applyBorder="1" applyAlignment="1">
      <alignment vertical="center"/>
    </xf>
    <xf numFmtId="0" fontId="3" fillId="4" borderId="14" xfId="0" applyFont="1" applyFill="1" applyBorder="1"/>
    <xf numFmtId="2" fontId="0" fillId="6" borderId="15" xfId="0" applyNumberForma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7" borderId="72" xfId="0" applyNumberFormat="1" applyFill="1" applyBorder="1" applyAlignment="1">
      <alignment vertical="center"/>
    </xf>
    <xf numFmtId="0" fontId="12" fillId="7" borderId="78" xfId="0" applyFont="1" applyFill="1" applyBorder="1" applyAlignment="1">
      <alignment horizontal="left" vertical="center"/>
    </xf>
    <xf numFmtId="0" fontId="0" fillId="7" borderId="80" xfId="0" applyFill="1" applyBorder="1" applyAlignment="1">
      <alignment vertical="center"/>
    </xf>
    <xf numFmtId="0" fontId="0" fillId="7" borderId="79" xfId="0" applyFill="1" applyBorder="1" applyAlignment="1">
      <alignment vertical="center"/>
    </xf>
    <xf numFmtId="0" fontId="0" fillId="7" borderId="71" xfId="0" applyFill="1" applyBorder="1" applyAlignment="1">
      <alignment horizontal="center"/>
    </xf>
    <xf numFmtId="0" fontId="0" fillId="7" borderId="78" xfId="0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 vertical="justify"/>
    </xf>
    <xf numFmtId="0" fontId="3" fillId="0" borderId="14" xfId="0" applyFont="1" applyBorder="1" applyAlignment="1">
      <alignment horizontal="center" vertical="justify"/>
    </xf>
    <xf numFmtId="167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22" fillId="7" borderId="71" xfId="0" applyFont="1" applyFill="1" applyBorder="1" applyAlignment="1">
      <alignment horizontal="right" vertical="center"/>
    </xf>
    <xf numFmtId="0" fontId="22" fillId="7" borderId="79" xfId="0" applyFont="1" applyFill="1" applyBorder="1" applyAlignment="1">
      <alignment horizontal="right" vertical="center"/>
    </xf>
    <xf numFmtId="0" fontId="0" fillId="7" borderId="71" xfId="0" applyFill="1" applyBorder="1" applyAlignment="1">
      <alignment horizontal="right"/>
    </xf>
    <xf numFmtId="0" fontId="0" fillId="7" borderId="79" xfId="0" applyFill="1" applyBorder="1" applyAlignment="1">
      <alignment horizontal="right"/>
    </xf>
    <xf numFmtId="0" fontId="22" fillId="7" borderId="78" xfId="0" applyFont="1" applyFill="1" applyBorder="1" applyAlignment="1">
      <alignment horizontal="right" vertical="center"/>
    </xf>
    <xf numFmtId="0" fontId="0" fillId="7" borderId="78" xfId="0" applyFill="1" applyBorder="1" applyAlignment="1">
      <alignment horizontal="righ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12" fillId="7" borderId="78" xfId="0" applyFont="1" applyFill="1" applyBorder="1" applyAlignment="1">
      <alignment horizontal="left"/>
    </xf>
    <xf numFmtId="0" fontId="20" fillId="0" borderId="1" xfId="0" applyFont="1" applyBorder="1" applyAlignment="1">
      <alignment horizontal="left" vertical="justify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0" fontId="20" fillId="0" borderId="61" xfId="0" applyFont="1" applyBorder="1" applyAlignment="1">
      <alignment horizontal="left"/>
    </xf>
    <xf numFmtId="0" fontId="12" fillId="7" borderId="78" xfId="0" applyFont="1" applyFill="1" applyBorder="1" applyAlignment="1">
      <alignment horizontal="left" vertical="justify"/>
    </xf>
    <xf numFmtId="0" fontId="20" fillId="0" borderId="5" xfId="0" applyFont="1" applyBorder="1" applyAlignment="1">
      <alignment horizontal="left"/>
    </xf>
    <xf numFmtId="0" fontId="20" fillId="0" borderId="5" xfId="0" applyFont="1" applyBorder="1" applyAlignment="1">
      <alignment horizontal="left" vertical="justify"/>
    </xf>
    <xf numFmtId="0" fontId="3" fillId="0" borderId="15" xfId="0" applyFont="1" applyBorder="1" applyAlignment="1">
      <alignment horizontal="center" vertical="justify"/>
    </xf>
    <xf numFmtId="0" fontId="3" fillId="7" borderId="71" xfId="0" applyFont="1" applyFill="1" applyBorder="1" applyAlignment="1">
      <alignment horizontal="center" vertical="justify"/>
    </xf>
    <xf numFmtId="0" fontId="3" fillId="7" borderId="78" xfId="0" applyFont="1" applyFill="1" applyBorder="1" applyAlignment="1">
      <alignment horizontal="center" vertical="justify"/>
    </xf>
    <xf numFmtId="0" fontId="3" fillId="7" borderId="79" xfId="0" applyFont="1" applyFill="1" applyBorder="1" applyAlignment="1">
      <alignment horizontal="center" vertical="justify"/>
    </xf>
    <xf numFmtId="2" fontId="22" fillId="7" borderId="71" xfId="0" applyNumberFormat="1" applyFont="1" applyFill="1" applyBorder="1" applyAlignment="1">
      <alignment horizontal="right" vertical="center"/>
    </xf>
    <xf numFmtId="167" fontId="22" fillId="7" borderId="79" xfId="0" applyNumberFormat="1" applyFont="1" applyFill="1" applyBorder="1" applyAlignment="1">
      <alignment horizontal="right" vertical="center"/>
    </xf>
    <xf numFmtId="0" fontId="4" fillId="7" borderId="71" xfId="0" applyFont="1" applyFill="1" applyBorder="1" applyAlignment="1">
      <alignment horizontal="right" vertical="justify"/>
    </xf>
    <xf numFmtId="0" fontId="4" fillId="7" borderId="79" xfId="0" applyFont="1" applyFill="1" applyBorder="1" applyAlignment="1">
      <alignment horizontal="right" vertical="justify"/>
    </xf>
    <xf numFmtId="2" fontId="4" fillId="7" borderId="78" xfId="0" applyNumberFormat="1" applyFont="1" applyFill="1" applyBorder="1" applyAlignment="1">
      <alignment horizontal="right" vertical="center"/>
    </xf>
    <xf numFmtId="2" fontId="22" fillId="7" borderId="78" xfId="0" applyNumberFormat="1" applyFont="1" applyFill="1" applyBorder="1" applyAlignment="1">
      <alignment horizontal="right" vertical="center"/>
    </xf>
    <xf numFmtId="0" fontId="3" fillId="7" borderId="79" xfId="0" applyFont="1" applyFill="1" applyBorder="1" applyAlignment="1">
      <alignment horizontal="right" vertical="center"/>
    </xf>
    <xf numFmtId="2" fontId="4" fillId="7" borderId="72" xfId="0" applyNumberFormat="1" applyFont="1" applyFill="1" applyBorder="1" applyAlignment="1">
      <alignment horizontal="right" vertical="center"/>
    </xf>
    <xf numFmtId="2" fontId="4" fillId="7" borderId="71" xfId="0" applyNumberFormat="1" applyFont="1" applyFill="1" applyBorder="1" applyAlignment="1">
      <alignment horizontal="right" vertical="center"/>
    </xf>
    <xf numFmtId="2" fontId="22" fillId="7" borderId="79" xfId="0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right" vertical="justify"/>
    </xf>
    <xf numFmtId="0" fontId="3" fillId="0" borderId="15" xfId="0" applyFont="1" applyBorder="1" applyAlignment="1">
      <alignment horizontal="right" vertical="justify"/>
    </xf>
    <xf numFmtId="0" fontId="3" fillId="4" borderId="14" xfId="0" applyFont="1" applyFill="1" applyBorder="1" applyAlignment="1">
      <alignment horizontal="right" vertical="justify"/>
    </xf>
    <xf numFmtId="0" fontId="3" fillId="5" borderId="5" xfId="0" applyFont="1" applyFill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3" fillId="6" borderId="15" xfId="0" applyFont="1" applyFill="1" applyBorder="1" applyAlignment="1">
      <alignment horizontal="right" vertical="center"/>
    </xf>
    <xf numFmtId="0" fontId="3" fillId="4" borderId="14" xfId="0" applyFont="1" applyFill="1" applyBorder="1" applyAlignment="1">
      <alignment horizontal="right" vertical="center"/>
    </xf>
    <xf numFmtId="0" fontId="3" fillId="0" borderId="5" xfId="0" applyFont="1" applyBorder="1" applyAlignment="1">
      <alignment horizontal="right" vertical="justify"/>
    </xf>
    <xf numFmtId="0" fontId="3" fillId="6" borderId="8" xfId="0" applyFont="1" applyFill="1" applyBorder="1" applyAlignment="1">
      <alignment horizontal="right" vertical="justify"/>
    </xf>
    <xf numFmtId="2" fontId="3" fillId="0" borderId="11" xfId="0" applyNumberFormat="1" applyFont="1" applyBorder="1" applyAlignment="1">
      <alignment horizontal="right" vertical="justify"/>
    </xf>
    <xf numFmtId="0" fontId="3" fillId="0" borderId="11" xfId="0" applyFont="1" applyBorder="1" applyAlignment="1">
      <alignment horizontal="right" vertical="justify"/>
    </xf>
    <xf numFmtId="0" fontId="3" fillId="0" borderId="9" xfId="0" applyFont="1" applyBorder="1" applyAlignment="1">
      <alignment horizontal="right" vertical="justify"/>
    </xf>
    <xf numFmtId="0" fontId="3" fillId="4" borderId="11" xfId="0" applyFont="1" applyFill="1" applyBorder="1" applyAlignment="1">
      <alignment horizontal="right" vertical="justify"/>
    </xf>
    <xf numFmtId="2" fontId="3" fillId="5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6" borderId="9" xfId="0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justify"/>
    </xf>
    <xf numFmtId="0" fontId="3" fillId="6" borderId="7" xfId="0" applyFont="1" applyFill="1" applyBorder="1" applyAlignment="1">
      <alignment horizontal="right" vertical="justify"/>
    </xf>
    <xf numFmtId="0" fontId="0" fillId="0" borderId="9" xfId="0" applyBorder="1" applyAlignment="1">
      <alignment horizontal="right"/>
    </xf>
    <xf numFmtId="0" fontId="0" fillId="0" borderId="11" xfId="0" applyBorder="1" applyAlignment="1">
      <alignment horizontal="right"/>
    </xf>
    <xf numFmtId="0" fontId="0" fillId="4" borderId="11" xfId="0" applyFill="1" applyBorder="1" applyAlignment="1">
      <alignment horizontal="right"/>
    </xf>
    <xf numFmtId="0" fontId="0" fillId="5" borderId="1" xfId="0" applyFill="1" applyBorder="1" applyAlignment="1">
      <alignment horizontal="right" vertical="center"/>
    </xf>
    <xf numFmtId="0" fontId="0" fillId="6" borderId="9" xfId="0" applyFill="1" applyBorder="1" applyAlignment="1">
      <alignment horizontal="right" vertical="center"/>
    </xf>
    <xf numFmtId="0" fontId="0" fillId="4" borderId="11" xfId="0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0" fontId="0" fillId="6" borderId="7" xfId="0" applyFill="1" applyBorder="1" applyAlignment="1">
      <alignment horizontal="right"/>
    </xf>
    <xf numFmtId="2" fontId="0" fillId="5" borderId="1" xfId="0" applyNumberFormat="1" applyFill="1" applyBorder="1" applyAlignment="1">
      <alignment horizontal="right" vertical="center"/>
    </xf>
    <xf numFmtId="0" fontId="0" fillId="0" borderId="60" xfId="0" applyBorder="1" applyAlignment="1">
      <alignment horizontal="right"/>
    </xf>
    <xf numFmtId="167" fontId="0" fillId="0" borderId="62" xfId="0" applyNumberFormat="1" applyBorder="1" applyAlignment="1">
      <alignment horizontal="right"/>
    </xf>
    <xf numFmtId="0" fontId="0" fillId="0" borderId="62" xfId="0" applyBorder="1" applyAlignment="1">
      <alignment horizontal="right"/>
    </xf>
    <xf numFmtId="0" fontId="0" fillId="4" borderId="60" xfId="0" applyFill="1" applyBorder="1" applyAlignment="1">
      <alignment horizontal="right"/>
    </xf>
    <xf numFmtId="0" fontId="0" fillId="5" borderId="61" xfId="0" applyFill="1" applyBorder="1" applyAlignment="1">
      <alignment horizontal="right" vertical="center"/>
    </xf>
    <xf numFmtId="0" fontId="0" fillId="0" borderId="61" xfId="0" applyBorder="1" applyAlignment="1">
      <alignment horizontal="right" vertical="center"/>
    </xf>
    <xf numFmtId="0" fontId="0" fillId="6" borderId="62" xfId="0" applyFill="1" applyBorder="1" applyAlignment="1">
      <alignment horizontal="right" vertical="center"/>
    </xf>
    <xf numFmtId="0" fontId="0" fillId="4" borderId="60" xfId="0" applyFill="1" applyBorder="1" applyAlignment="1">
      <alignment horizontal="right" vertical="center"/>
    </xf>
    <xf numFmtId="2" fontId="0" fillId="5" borderId="61" xfId="0" applyNumberFormat="1" applyFill="1" applyBorder="1" applyAlignment="1">
      <alignment horizontal="right" vertical="center"/>
    </xf>
    <xf numFmtId="0" fontId="0" fillId="0" borderId="61" xfId="0" applyBorder="1" applyAlignment="1">
      <alignment horizontal="right"/>
    </xf>
    <xf numFmtId="0" fontId="0" fillId="6" borderId="64" xfId="0" applyFill="1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4" borderId="14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0" fontId="0" fillId="0" borderId="5" xfId="0" applyBorder="1" applyAlignment="1">
      <alignment horizontal="right"/>
    </xf>
    <xf numFmtId="0" fontId="0" fillId="6" borderId="15" xfId="0" applyFill="1" applyBorder="1" applyAlignment="1">
      <alignment horizontal="right"/>
    </xf>
    <xf numFmtId="2" fontId="0" fillId="5" borderId="1" xfId="0" applyNumberFormat="1" applyFill="1" applyBorder="1" applyAlignment="1">
      <alignment horizontal="right"/>
    </xf>
    <xf numFmtId="0" fontId="0" fillId="6" borderId="9" xfId="0" applyFill="1" applyBorder="1" applyAlignment="1">
      <alignment horizontal="right"/>
    </xf>
    <xf numFmtId="0" fontId="0" fillId="5" borderId="1" xfId="0" applyFill="1" applyBorder="1" applyAlignment="1">
      <alignment horizontal="right"/>
    </xf>
    <xf numFmtId="2" fontId="0" fillId="0" borderId="60" xfId="0" applyNumberFormat="1" applyBorder="1" applyAlignment="1">
      <alignment horizontal="right"/>
    </xf>
    <xf numFmtId="0" fontId="0" fillId="4" borderId="75" xfId="0" applyFill="1" applyBorder="1" applyAlignment="1">
      <alignment horizontal="right"/>
    </xf>
    <xf numFmtId="2" fontId="0" fillId="5" borderId="3" xfId="0" applyNumberFormat="1" applyFill="1" applyBorder="1" applyAlignment="1">
      <alignment horizontal="right"/>
    </xf>
    <xf numFmtId="0" fontId="0" fillId="0" borderId="3" xfId="0" applyBorder="1" applyAlignment="1">
      <alignment horizontal="right"/>
    </xf>
    <xf numFmtId="0" fontId="0" fillId="6" borderId="76" xfId="0" applyFill="1" applyBorder="1" applyAlignment="1">
      <alignment horizontal="right"/>
    </xf>
    <xf numFmtId="0" fontId="0" fillId="5" borderId="61" xfId="0" applyFill="1" applyBorder="1" applyAlignment="1">
      <alignment horizontal="right"/>
    </xf>
    <xf numFmtId="0" fontId="0" fillId="6" borderId="62" xfId="0" applyFill="1" applyBorder="1" applyAlignment="1">
      <alignment horizontal="right"/>
    </xf>
    <xf numFmtId="0" fontId="22" fillId="7" borderId="71" xfId="0" applyFont="1" applyFill="1" applyBorder="1" applyAlignment="1">
      <alignment horizontal="right"/>
    </xf>
    <xf numFmtId="167" fontId="22" fillId="7" borderId="79" xfId="0" applyNumberFormat="1" applyFont="1" applyFill="1" applyBorder="1" applyAlignment="1">
      <alignment horizontal="right"/>
    </xf>
    <xf numFmtId="1" fontId="22" fillId="7" borderId="79" xfId="0" applyNumberFormat="1" applyFont="1" applyFill="1" applyBorder="1" applyAlignment="1">
      <alignment horizontal="right"/>
    </xf>
    <xf numFmtId="167" fontId="22" fillId="7" borderId="72" xfId="0" applyNumberFormat="1" applyFont="1" applyFill="1" applyBorder="1" applyAlignment="1">
      <alignment horizontal="right"/>
    </xf>
    <xf numFmtId="1" fontId="22" fillId="7" borderId="78" xfId="0" applyNumberFormat="1" applyFont="1" applyFill="1" applyBorder="1" applyAlignment="1">
      <alignment horizontal="right"/>
    </xf>
    <xf numFmtId="0" fontId="22" fillId="7" borderId="78" xfId="0" applyFont="1" applyFill="1" applyBorder="1" applyAlignment="1">
      <alignment horizontal="right"/>
    </xf>
    <xf numFmtId="2" fontId="22" fillId="7" borderId="79" xfId="0" applyNumberFormat="1" applyFont="1" applyFill="1" applyBorder="1" applyAlignment="1">
      <alignment horizontal="right"/>
    </xf>
    <xf numFmtId="167" fontId="0" fillId="0" borderId="15" xfId="0" applyNumberFormat="1" applyBorder="1" applyAlignment="1">
      <alignment horizontal="right"/>
    </xf>
    <xf numFmtId="0" fontId="0" fillId="0" borderId="8" xfId="0" applyBorder="1" applyAlignment="1">
      <alignment horizontal="right"/>
    </xf>
    <xf numFmtId="2" fontId="0" fillId="0" borderId="5" xfId="0" applyNumberFormat="1" applyBorder="1" applyAlignment="1">
      <alignment horizontal="right"/>
    </xf>
    <xf numFmtId="0" fontId="0" fillId="0" borderId="7" xfId="0" applyBorder="1" applyAlignment="1">
      <alignment horizontal="right"/>
    </xf>
    <xf numFmtId="2" fontId="0" fillId="4" borderId="11" xfId="0" applyNumberFormat="1" applyFill="1" applyBorder="1" applyAlignment="1">
      <alignment horizontal="right"/>
    </xf>
    <xf numFmtId="2" fontId="0" fillId="0" borderId="1" xfId="0" applyNumberFormat="1" applyBorder="1" applyAlignment="1">
      <alignment horizontal="right"/>
    </xf>
    <xf numFmtId="0" fontId="0" fillId="0" borderId="75" xfId="0" applyBorder="1" applyAlignment="1">
      <alignment horizontal="right"/>
    </xf>
    <xf numFmtId="0" fontId="0" fillId="0" borderId="76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5" borderId="3" xfId="0" applyFill="1" applyBorder="1" applyAlignment="1">
      <alignment horizontal="right"/>
    </xf>
    <xf numFmtId="0" fontId="0" fillId="0" borderId="9" xfId="0" applyBorder="1" applyAlignment="1">
      <alignment horizontal="right" vertical="center"/>
    </xf>
    <xf numFmtId="2" fontId="0" fillId="0" borderId="11" xfId="0" applyNumberFormat="1" applyBorder="1" applyAlignment="1">
      <alignment horizontal="right" vertical="center"/>
    </xf>
    <xf numFmtId="167" fontId="0" fillId="0" borderId="7" xfId="0" applyNumberFormat="1" applyBorder="1" applyAlignment="1">
      <alignment horizontal="right"/>
    </xf>
    <xf numFmtId="0" fontId="0" fillId="0" borderId="7" xfId="0" applyBorder="1" applyAlignment="1">
      <alignment horizontal="right" vertical="center"/>
    </xf>
    <xf numFmtId="2" fontId="0" fillId="0" borderId="1" xfId="0" applyNumberFormat="1" applyBorder="1" applyAlignment="1">
      <alignment horizontal="right" vertical="center"/>
    </xf>
    <xf numFmtId="2" fontId="0" fillId="4" borderId="11" xfId="0" applyNumberFormat="1" applyFill="1" applyBorder="1" applyAlignment="1">
      <alignment horizontal="right" vertical="center"/>
    </xf>
    <xf numFmtId="0" fontId="0" fillId="0" borderId="60" xfId="0" applyBorder="1" applyAlignment="1">
      <alignment horizontal="right" vertical="center"/>
    </xf>
    <xf numFmtId="0" fontId="0" fillId="0" borderId="62" xfId="0" applyBorder="1" applyAlignment="1">
      <alignment horizontal="right" vertical="center"/>
    </xf>
    <xf numFmtId="2" fontId="0" fillId="0" borderId="60" xfId="0" applyNumberFormat="1" applyBorder="1" applyAlignment="1">
      <alignment horizontal="right" vertical="center"/>
    </xf>
    <xf numFmtId="167" fontId="0" fillId="0" borderId="64" xfId="0" applyNumberFormat="1" applyBorder="1" applyAlignment="1">
      <alignment horizontal="right"/>
    </xf>
    <xf numFmtId="0" fontId="0" fillId="0" borderId="64" xfId="0" applyBorder="1" applyAlignment="1">
      <alignment horizontal="right" vertical="center"/>
    </xf>
    <xf numFmtId="2" fontId="0" fillId="4" borderId="75" xfId="0" applyNumberFormat="1" applyFill="1" applyBorder="1" applyAlignment="1">
      <alignment horizontal="right" vertical="center"/>
    </xf>
    <xf numFmtId="0" fontId="0" fillId="5" borderId="3" xfId="0" applyFill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6" borderId="76" xfId="0" applyFill="1" applyBorder="1" applyAlignment="1">
      <alignment horizontal="right" vertical="center"/>
    </xf>
    <xf numFmtId="2" fontId="0" fillId="4" borderId="60" xfId="0" applyNumberFormat="1" applyFill="1" applyBorder="1" applyAlignment="1">
      <alignment horizontal="right" vertical="center"/>
    </xf>
    <xf numFmtId="167" fontId="22" fillId="7" borderId="72" xfId="0" applyNumberFormat="1" applyFont="1" applyFill="1" applyBorder="1" applyAlignment="1">
      <alignment horizontal="right" vertical="center"/>
    </xf>
    <xf numFmtId="1" fontId="22" fillId="7" borderId="72" xfId="0" applyNumberFormat="1" applyFont="1" applyFill="1" applyBorder="1" applyAlignment="1">
      <alignment horizontal="right" vertical="center"/>
    </xf>
    <xf numFmtId="1" fontId="22" fillId="7" borderId="78" xfId="0" applyNumberFormat="1" applyFont="1" applyFill="1" applyBorder="1" applyAlignment="1">
      <alignment horizontal="right" vertical="center"/>
    </xf>
    <xf numFmtId="1" fontId="22" fillId="7" borderId="79" xfId="0" applyNumberFormat="1" applyFont="1" applyFill="1" applyBorder="1" applyAlignment="1">
      <alignment horizontal="right" vertical="center"/>
    </xf>
    <xf numFmtId="0" fontId="0" fillId="0" borderId="49" xfId="0" applyBorder="1" applyAlignment="1">
      <alignment horizontal="right" vertical="center"/>
    </xf>
    <xf numFmtId="167" fontId="0" fillId="0" borderId="50" xfId="0" applyNumberFormat="1" applyBorder="1" applyAlignment="1">
      <alignment horizontal="right"/>
    </xf>
    <xf numFmtId="0" fontId="0" fillId="0" borderId="53" xfId="0" applyBorder="1" applyAlignment="1">
      <alignment horizontal="right" vertical="center"/>
    </xf>
    <xf numFmtId="0" fontId="0" fillId="0" borderId="50" xfId="0" applyBorder="1" applyAlignment="1">
      <alignment horizontal="right" vertical="center"/>
    </xf>
    <xf numFmtId="2" fontId="0" fillId="4" borderId="14" xfId="0" applyNumberFormat="1" applyFill="1" applyBorder="1" applyAlignment="1">
      <alignment horizontal="right" vertical="center"/>
    </xf>
    <xf numFmtId="0" fontId="0" fillId="5" borderId="5" xfId="0" applyFill="1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6" borderId="15" xfId="0" applyFill="1" applyBorder="1" applyAlignment="1">
      <alignment horizontal="right" vertical="center"/>
    </xf>
    <xf numFmtId="0" fontId="0" fillId="4" borderId="49" xfId="0" applyFill="1" applyBorder="1" applyAlignment="1">
      <alignment horizontal="right" vertical="center"/>
    </xf>
    <xf numFmtId="0" fontId="0" fillId="5" borderId="44" xfId="0" applyFill="1" applyBorder="1" applyAlignment="1">
      <alignment horizontal="right" vertical="center"/>
    </xf>
    <xf numFmtId="0" fontId="0" fillId="0" borderId="44" xfId="0" applyBorder="1" applyAlignment="1">
      <alignment horizontal="right" vertical="center"/>
    </xf>
    <xf numFmtId="0" fontId="0" fillId="6" borderId="53" xfId="0" applyFill="1" applyBorder="1" applyAlignment="1">
      <alignment horizontal="right" vertical="center"/>
    </xf>
    <xf numFmtId="2" fontId="0" fillId="0" borderId="4" xfId="0" applyNumberFormat="1" applyBorder="1" applyAlignment="1">
      <alignment horizontal="right" vertical="center"/>
    </xf>
    <xf numFmtId="167" fontId="0" fillId="0" borderId="7" xfId="0" applyNumberFormat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2" fontId="0" fillId="0" borderId="23" xfId="0" applyNumberFormat="1" applyBorder="1" applyAlignment="1">
      <alignment horizontal="right" vertical="center"/>
    </xf>
    <xf numFmtId="2" fontId="3" fillId="4" borderId="11" xfId="0" applyNumberFormat="1" applyFont="1" applyFill="1" applyBorder="1" applyAlignment="1">
      <alignment horizontal="right"/>
    </xf>
    <xf numFmtId="0" fontId="3" fillId="4" borderId="11" xfId="0" applyFont="1" applyFill="1" applyBorder="1" applyAlignment="1">
      <alignment horizontal="right"/>
    </xf>
    <xf numFmtId="168" fontId="0" fillId="0" borderId="11" xfId="0" applyNumberFormat="1" applyBorder="1" applyAlignment="1">
      <alignment horizontal="right"/>
    </xf>
    <xf numFmtId="168" fontId="3" fillId="4" borderId="11" xfId="0" applyNumberFormat="1" applyFont="1" applyFill="1" applyBorder="1" applyAlignment="1">
      <alignment horizontal="right"/>
    </xf>
    <xf numFmtId="0" fontId="0" fillId="0" borderId="64" xfId="0" applyBorder="1" applyAlignment="1">
      <alignment horizontal="right"/>
    </xf>
    <xf numFmtId="2" fontId="3" fillId="4" borderId="75" xfId="0" applyNumberFormat="1" applyFont="1" applyFill="1" applyBorder="1" applyAlignment="1">
      <alignment horizontal="right"/>
    </xf>
    <xf numFmtId="2" fontId="0" fillId="4" borderId="60" xfId="0" applyNumberFormat="1" applyFill="1" applyBorder="1" applyAlignment="1">
      <alignment horizontal="right"/>
    </xf>
    <xf numFmtId="0" fontId="22" fillId="7" borderId="79" xfId="0" applyFont="1" applyFill="1" applyBorder="1" applyAlignment="1">
      <alignment horizontal="right"/>
    </xf>
    <xf numFmtId="0" fontId="22" fillId="7" borderId="72" xfId="0" applyFont="1" applyFill="1" applyBorder="1" applyAlignment="1">
      <alignment horizontal="right"/>
    </xf>
    <xf numFmtId="0" fontId="0" fillId="0" borderId="15" xfId="0" applyBorder="1" applyAlignment="1">
      <alignment horizontal="right" vertical="center"/>
    </xf>
    <xf numFmtId="0" fontId="3" fillId="4" borderId="14" xfId="0" applyFont="1" applyFill="1" applyBorder="1" applyAlignment="1">
      <alignment horizontal="right"/>
    </xf>
    <xf numFmtId="2" fontId="0" fillId="4" borderId="75" xfId="0" applyNumberFormat="1" applyFill="1" applyBorder="1" applyAlignment="1">
      <alignment horizontal="right"/>
    </xf>
    <xf numFmtId="0" fontId="0" fillId="0" borderId="49" xfId="0" applyBorder="1" applyAlignment="1">
      <alignment horizontal="right"/>
    </xf>
    <xf numFmtId="0" fontId="0" fillId="0" borderId="50" xfId="0" applyBorder="1" applyAlignment="1">
      <alignment horizontal="right"/>
    </xf>
    <xf numFmtId="0" fontId="0" fillId="0" borderId="53" xfId="0" applyBorder="1" applyAlignment="1">
      <alignment horizontal="right"/>
    </xf>
    <xf numFmtId="2" fontId="0" fillId="0" borderId="49" xfId="0" applyNumberFormat="1" applyBorder="1" applyAlignment="1">
      <alignment horizontal="right"/>
    </xf>
    <xf numFmtId="167" fontId="0" fillId="0" borderId="53" xfId="0" applyNumberFormat="1" applyBorder="1" applyAlignment="1">
      <alignment horizontal="right"/>
    </xf>
    <xf numFmtId="0" fontId="0" fillId="4" borderId="49" xfId="0" applyFill="1" applyBorder="1" applyAlignment="1">
      <alignment horizontal="right"/>
    </xf>
    <xf numFmtId="0" fontId="0" fillId="5" borderId="44" xfId="0" applyFill="1" applyBorder="1" applyAlignment="1">
      <alignment horizontal="right"/>
    </xf>
    <xf numFmtId="0" fontId="0" fillId="0" borderId="44" xfId="0" applyBorder="1" applyAlignment="1">
      <alignment horizontal="right"/>
    </xf>
    <xf numFmtId="0" fontId="0" fillId="6" borderId="53" xfId="0" applyFill="1" applyBorder="1" applyAlignment="1">
      <alignment horizontal="right"/>
    </xf>
    <xf numFmtId="2" fontId="0" fillId="6" borderId="9" xfId="0" applyNumberFormat="1" applyFill="1" applyBorder="1" applyAlignment="1">
      <alignment horizontal="right"/>
    </xf>
    <xf numFmtId="0" fontId="0" fillId="6" borderId="8" xfId="0" applyFill="1" applyBorder="1" applyAlignment="1">
      <alignment horizontal="right"/>
    </xf>
    <xf numFmtId="0" fontId="0" fillId="0" borderId="52" xfId="0" applyBorder="1" applyAlignment="1">
      <alignment horizontal="right"/>
    </xf>
    <xf numFmtId="2" fontId="0" fillId="6" borderId="7" xfId="0" applyNumberFormat="1" applyFill="1" applyBorder="1" applyAlignment="1">
      <alignment horizontal="right"/>
    </xf>
    <xf numFmtId="0" fontId="0" fillId="0" borderId="4" xfId="0" applyBorder="1" applyAlignment="1">
      <alignment horizontal="right"/>
    </xf>
    <xf numFmtId="167" fontId="0" fillId="0" borderId="9" xfId="0" applyNumberFormat="1" applyBorder="1" applyAlignment="1">
      <alignment horizontal="right" vertical="center"/>
    </xf>
    <xf numFmtId="2" fontId="0" fillId="6" borderId="10" xfId="0" applyNumberFormat="1" applyFill="1" applyBorder="1" applyAlignment="1">
      <alignment horizontal="right"/>
    </xf>
    <xf numFmtId="0" fontId="0" fillId="0" borderId="63" xfId="0" applyBorder="1" applyAlignment="1">
      <alignment horizontal="right"/>
    </xf>
    <xf numFmtId="2" fontId="0" fillId="6" borderId="15" xfId="0" applyNumberFormat="1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2" fontId="0" fillId="0" borderId="14" xfId="0" applyNumberFormat="1" applyBorder="1" applyAlignment="1">
      <alignment horizontal="right"/>
    </xf>
    <xf numFmtId="2" fontId="22" fillId="7" borderId="71" xfId="0" applyNumberFormat="1" applyFont="1" applyFill="1" applyBorder="1" applyAlignment="1">
      <alignment horizontal="right"/>
    </xf>
    <xf numFmtId="0" fontId="22" fillId="7" borderId="80" xfId="0" applyFont="1" applyFill="1" applyBorder="1" applyAlignment="1">
      <alignment horizontal="right"/>
    </xf>
    <xf numFmtId="2" fontId="0" fillId="4" borderId="14" xfId="0" applyNumberFormat="1" applyFill="1" applyBorder="1" applyAlignment="1">
      <alignment horizontal="right"/>
    </xf>
    <xf numFmtId="0" fontId="3" fillId="4" borderId="75" xfId="0" applyFont="1" applyFill="1" applyBorder="1" applyAlignment="1">
      <alignment horizontal="right"/>
    </xf>
    <xf numFmtId="2" fontId="3" fillId="4" borderId="14" xfId="0" applyNumberFormat="1" applyFont="1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0" fontId="0" fillId="0" borderId="25" xfId="0" applyBorder="1" applyAlignment="1">
      <alignment horizontal="right"/>
    </xf>
    <xf numFmtId="0" fontId="0" fillId="5" borderId="7" xfId="0" applyFill="1" applyBorder="1" applyAlignment="1">
      <alignment horizontal="right"/>
    </xf>
    <xf numFmtId="0" fontId="0" fillId="5" borderId="10" xfId="0" applyFill="1" applyBorder="1" applyAlignment="1">
      <alignment horizontal="right"/>
    </xf>
    <xf numFmtId="0" fontId="0" fillId="0" borderId="12" xfId="0" applyBorder="1" applyAlignment="1">
      <alignment horizontal="right"/>
    </xf>
    <xf numFmtId="2" fontId="0" fillId="7" borderId="71" xfId="0" applyNumberFormat="1" applyFill="1" applyBorder="1" applyAlignment="1">
      <alignment horizontal="right"/>
    </xf>
    <xf numFmtId="0" fontId="0" fillId="7" borderId="80" xfId="0" applyFill="1" applyBorder="1" applyAlignment="1">
      <alignment horizontal="right"/>
    </xf>
    <xf numFmtId="167" fontId="0" fillId="7" borderId="79" xfId="0" applyNumberFormat="1" applyFill="1" applyBorder="1" applyAlignment="1">
      <alignment horizontal="right"/>
    </xf>
    <xf numFmtId="0" fontId="0" fillId="7" borderId="72" xfId="0" applyFill="1" applyBorder="1" applyAlignment="1">
      <alignment horizontal="right"/>
    </xf>
    <xf numFmtId="2" fontId="3" fillId="7" borderId="71" xfId="0" applyNumberFormat="1" applyFont="1" applyFill="1" applyBorder="1" applyAlignment="1">
      <alignment horizontal="right"/>
    </xf>
    <xf numFmtId="2" fontId="0" fillId="7" borderId="80" xfId="0" applyNumberFormat="1" applyFill="1" applyBorder="1" applyAlignment="1">
      <alignment horizontal="right"/>
    </xf>
    <xf numFmtId="2" fontId="3" fillId="0" borderId="1" xfId="0" applyNumberFormat="1" applyFont="1" applyFill="1" applyBorder="1"/>
    <xf numFmtId="2" fontId="0" fillId="0" borderId="8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7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right"/>
    </xf>
    <xf numFmtId="2" fontId="0" fillId="0" borderId="12" xfId="0" applyNumberFormat="1" applyBorder="1" applyAlignment="1">
      <alignment horizontal="right"/>
    </xf>
    <xf numFmtId="0" fontId="3" fillId="0" borderId="11" xfId="0" applyFont="1" applyBorder="1" applyAlignment="1">
      <alignment horizontal="right"/>
    </xf>
    <xf numFmtId="2" fontId="3" fillId="0" borderId="9" xfId="0" applyNumberFormat="1" applyFont="1" applyBorder="1" applyAlignment="1">
      <alignment horizontal="right"/>
    </xf>
    <xf numFmtId="0" fontId="3" fillId="0" borderId="11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2" fontId="3" fillId="0" borderId="9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49" xfId="0" applyFont="1" applyBorder="1" applyAlignment="1">
      <alignment horizontal="center"/>
    </xf>
    <xf numFmtId="0" fontId="0" fillId="0" borderId="52" xfId="0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53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/>
    </xf>
    <xf numFmtId="167" fontId="0" fillId="0" borderId="44" xfId="0" applyNumberFormat="1" applyBorder="1" applyAlignment="1">
      <alignment horizontal="center" vertical="center"/>
    </xf>
    <xf numFmtId="167" fontId="0" fillId="0" borderId="1" xfId="0" applyNumberFormat="1" applyBorder="1" applyAlignment="1">
      <alignment vertical="center"/>
    </xf>
    <xf numFmtId="0" fontId="0" fillId="0" borderId="11" xfId="0" applyBorder="1" applyAlignment="1">
      <alignment horizontal="center"/>
    </xf>
    <xf numFmtId="167" fontId="0" fillId="7" borderId="78" xfId="0" applyNumberFormat="1" applyFill="1" applyBorder="1"/>
    <xf numFmtId="167" fontId="0" fillId="0" borderId="5" xfId="0" applyNumberFormat="1" applyBorder="1"/>
    <xf numFmtId="167" fontId="0" fillId="7" borderId="13" xfId="0" applyNumberFormat="1" applyFill="1" applyBorder="1"/>
    <xf numFmtId="2" fontId="0" fillId="0" borderId="4" xfId="0" applyNumberForma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2" fontId="0" fillId="0" borderId="64" xfId="0" applyNumberFormat="1" applyBorder="1" applyAlignment="1">
      <alignment vertical="center"/>
    </xf>
    <xf numFmtId="2" fontId="0" fillId="5" borderId="61" xfId="0" applyNumberFormat="1" applyFill="1" applyBorder="1" applyAlignment="1">
      <alignment horizontal="right"/>
    </xf>
    <xf numFmtId="2" fontId="0" fillId="0" borderId="61" xfId="0" applyNumberFormat="1" applyBorder="1" applyAlignment="1">
      <alignment horizontal="right"/>
    </xf>
    <xf numFmtId="168" fontId="0" fillId="0" borderId="44" xfId="0" applyNumberFormat="1" applyBorder="1"/>
    <xf numFmtId="2" fontId="0" fillId="0" borderId="3" xfId="0" applyNumberFormat="1" applyBorder="1" applyAlignment="1">
      <alignment horizontal="right"/>
    </xf>
    <xf numFmtId="2" fontId="22" fillId="7" borderId="78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center" vertical="justify"/>
    </xf>
    <xf numFmtId="0" fontId="3" fillId="0" borderId="8" xfId="0" applyFont="1" applyBorder="1" applyAlignment="1">
      <alignment horizontal="center" vertical="justify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 vertical="justify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0" fillId="0" borderId="66" xfId="0" applyBorder="1"/>
    <xf numFmtId="0" fontId="0" fillId="0" borderId="69" xfId="0" applyBorder="1"/>
    <xf numFmtId="0" fontId="0" fillId="0" borderId="67" xfId="0" applyBorder="1"/>
    <xf numFmtId="2" fontId="0" fillId="0" borderId="64" xfId="0" applyNumberFormat="1" applyBorder="1"/>
    <xf numFmtId="2" fontId="0" fillId="0" borderId="25" xfId="0" applyNumberFormat="1" applyBorder="1" applyAlignment="1">
      <alignment horizontal="right"/>
    </xf>
    <xf numFmtId="1" fontId="22" fillId="7" borderId="71" xfId="0" applyNumberFormat="1" applyFont="1" applyFill="1" applyBorder="1" applyAlignment="1">
      <alignment horizontal="right"/>
    </xf>
    <xf numFmtId="0" fontId="3" fillId="0" borderId="44" xfId="0" applyFont="1" applyBorder="1" applyAlignment="1">
      <alignment horizontal="center"/>
    </xf>
    <xf numFmtId="0" fontId="3" fillId="0" borderId="1" xfId="0" applyFont="1" applyBorder="1" applyAlignment="1">
      <alignment horizontal="center" vertical="justify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49" xfId="0" applyFont="1" applyBorder="1" applyAlignment="1">
      <alignment horizontal="center"/>
    </xf>
    <xf numFmtId="2" fontId="0" fillId="6" borderId="62" xfId="0" applyNumberFormat="1" applyFill="1" applyBorder="1"/>
    <xf numFmtId="0" fontId="3" fillId="0" borderId="3" xfId="0" applyFont="1" applyBorder="1"/>
    <xf numFmtId="0" fontId="3" fillId="7" borderId="72" xfId="0" applyFont="1" applyFill="1" applyBorder="1" applyAlignment="1">
      <alignment horizontal="center" vertical="justify"/>
    </xf>
    <xf numFmtId="0" fontId="0" fillId="0" borderId="10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0" borderId="75" xfId="0" applyBorder="1" applyAlignment="1">
      <alignment horizontal="center"/>
    </xf>
    <xf numFmtId="2" fontId="0" fillId="0" borderId="76" xfId="0" applyNumberFormat="1" applyBorder="1"/>
    <xf numFmtId="2" fontId="0" fillId="0" borderId="75" xfId="0" applyNumberFormat="1" applyBorder="1" applyAlignment="1">
      <alignment horizontal="right"/>
    </xf>
    <xf numFmtId="2" fontId="0" fillId="0" borderId="49" xfId="0" applyNumberFormat="1" applyBorder="1" applyAlignment="1">
      <alignment horizontal="center" vertical="center"/>
    </xf>
    <xf numFmtId="2" fontId="0" fillId="0" borderId="1" xfId="0" applyNumberFormat="1" applyFill="1" applyBorder="1"/>
    <xf numFmtId="2" fontId="3" fillId="0" borderId="11" xfId="0" applyNumberFormat="1" applyFont="1" applyBorder="1" applyAlignment="1">
      <alignment horizontal="right" vertical="center"/>
    </xf>
    <xf numFmtId="167" fontId="0" fillId="0" borderId="62" xfId="0" applyNumberFormat="1" applyBorder="1" applyAlignment="1">
      <alignment horizontal="right" vertical="center"/>
    </xf>
    <xf numFmtId="2" fontId="0" fillId="7" borderId="71" xfId="0" applyNumberFormat="1" applyFill="1" applyBorder="1" applyAlignment="1">
      <alignment vertical="center"/>
    </xf>
    <xf numFmtId="2" fontId="0" fillId="7" borderId="71" xfId="0" applyNumberFormat="1" applyFill="1" applyBorder="1"/>
    <xf numFmtId="2" fontId="0" fillId="5" borderId="1" xfId="0" applyNumberFormat="1" applyFill="1" applyBorder="1"/>
    <xf numFmtId="2" fontId="3" fillId="0" borderId="1" xfId="0" applyNumberFormat="1" applyFont="1" applyBorder="1"/>
    <xf numFmtId="2" fontId="22" fillId="0" borderId="5" xfId="0" applyNumberFormat="1" applyFont="1" applyBorder="1"/>
    <xf numFmtId="2" fontId="36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 wrapText="1"/>
    </xf>
    <xf numFmtId="2" fontId="36" fillId="0" borderId="0" xfId="0" applyNumberFormat="1" applyFont="1" applyAlignment="1">
      <alignment horizontal="left" vertical="center" wrapText="1"/>
    </xf>
    <xf numFmtId="2" fontId="31" fillId="0" borderId="0" xfId="0" applyNumberFormat="1" applyFont="1" applyAlignment="1">
      <alignment vertical="center"/>
    </xf>
    <xf numFmtId="0" fontId="35" fillId="0" borderId="3" xfId="0" applyFont="1" applyBorder="1" applyAlignment="1">
      <alignment horizontal="center" vertical="center"/>
    </xf>
    <xf numFmtId="0" fontId="0" fillId="4" borderId="0" xfId="0" applyFill="1"/>
    <xf numFmtId="2" fontId="4" fillId="4" borderId="78" xfId="0" applyNumberFormat="1" applyFont="1" applyFill="1" applyBorder="1" applyAlignment="1">
      <alignment horizontal="right" vertical="center"/>
    </xf>
    <xf numFmtId="0" fontId="0" fillId="4" borderId="71" xfId="0" applyFill="1" applyBorder="1" applyAlignment="1">
      <alignment horizontal="right"/>
    </xf>
    <xf numFmtId="0" fontId="22" fillId="4" borderId="71" xfId="0" applyFont="1" applyFill="1" applyBorder="1" applyAlignment="1">
      <alignment horizontal="right"/>
    </xf>
    <xf numFmtId="0" fontId="22" fillId="4" borderId="71" xfId="0" applyFont="1" applyFill="1" applyBorder="1" applyAlignment="1">
      <alignment horizontal="right" vertical="center"/>
    </xf>
    <xf numFmtId="2" fontId="3" fillId="4" borderId="71" xfId="0" applyNumberFormat="1" applyFont="1" applyFill="1" applyBorder="1" applyAlignment="1">
      <alignment horizontal="right"/>
    </xf>
    <xf numFmtId="0" fontId="3" fillId="4" borderId="5" xfId="0" applyFont="1" applyFill="1" applyBorder="1"/>
    <xf numFmtId="2" fontId="0" fillId="4" borderId="1" xfId="0" applyNumberFormat="1" applyFill="1" applyBorder="1"/>
    <xf numFmtId="0" fontId="3" fillId="4" borderId="1" xfId="0" applyFont="1" applyFill="1" applyBorder="1"/>
    <xf numFmtId="2" fontId="3" fillId="4" borderId="1" xfId="0" applyNumberFormat="1" applyFont="1" applyFill="1" applyBorder="1"/>
    <xf numFmtId="0" fontId="0" fillId="5" borderId="0" xfId="0" applyFill="1"/>
    <xf numFmtId="2" fontId="22" fillId="5" borderId="78" xfId="0" applyNumberFormat="1" applyFont="1" applyFill="1" applyBorder="1" applyAlignment="1">
      <alignment horizontal="right" vertical="center"/>
    </xf>
    <xf numFmtId="0" fontId="22" fillId="5" borderId="78" xfId="0" applyFont="1" applyFill="1" applyBorder="1" applyAlignment="1">
      <alignment horizontal="right" vertical="center"/>
    </xf>
    <xf numFmtId="1" fontId="22" fillId="5" borderId="78" xfId="0" applyNumberFormat="1" applyFont="1" applyFill="1" applyBorder="1" applyAlignment="1">
      <alignment horizontal="right"/>
    </xf>
    <xf numFmtId="1" fontId="22" fillId="5" borderId="78" xfId="0" applyNumberFormat="1" applyFont="1" applyFill="1" applyBorder="1" applyAlignment="1">
      <alignment horizontal="right" vertical="center"/>
    </xf>
    <xf numFmtId="0" fontId="22" fillId="5" borderId="78" xfId="0" applyFont="1" applyFill="1" applyBorder="1" applyAlignment="1">
      <alignment horizontal="right"/>
    </xf>
    <xf numFmtId="0" fontId="0" fillId="5" borderId="78" xfId="0" applyFill="1" applyBorder="1" applyAlignment="1">
      <alignment horizontal="right"/>
    </xf>
    <xf numFmtId="0" fontId="0" fillId="6" borderId="0" xfId="0" applyFill="1"/>
    <xf numFmtId="0" fontId="3" fillId="6" borderId="79" xfId="0" applyFont="1" applyFill="1" applyBorder="1" applyAlignment="1">
      <alignment horizontal="right" vertical="center"/>
    </xf>
    <xf numFmtId="0" fontId="0" fillId="6" borderId="79" xfId="0" applyFill="1" applyBorder="1" applyAlignment="1">
      <alignment horizontal="right"/>
    </xf>
    <xf numFmtId="1" fontId="22" fillId="6" borderId="79" xfId="0" applyNumberFormat="1" applyFont="1" applyFill="1" applyBorder="1" applyAlignment="1">
      <alignment horizontal="right"/>
    </xf>
    <xf numFmtId="1" fontId="22" fillId="6" borderId="79" xfId="0" applyNumberFormat="1" applyFont="1" applyFill="1" applyBorder="1" applyAlignment="1">
      <alignment horizontal="right" vertical="center"/>
    </xf>
    <xf numFmtId="0" fontId="22" fillId="6" borderId="79" xfId="0" applyFont="1" applyFill="1" applyBorder="1" applyAlignment="1">
      <alignment horizontal="right"/>
    </xf>
    <xf numFmtId="0" fontId="22" fillId="6" borderId="72" xfId="0" applyFont="1" applyFill="1" applyBorder="1" applyAlignment="1">
      <alignment horizontal="right"/>
    </xf>
    <xf numFmtId="2" fontId="22" fillId="6" borderId="79" xfId="0" applyNumberFormat="1" applyFont="1" applyFill="1" applyBorder="1" applyAlignment="1">
      <alignment horizontal="right"/>
    </xf>
    <xf numFmtId="0" fontId="0" fillId="6" borderId="5" xfId="0" applyFill="1" applyBorder="1"/>
    <xf numFmtId="2" fontId="0" fillId="6" borderId="1" xfId="0" applyNumberFormat="1" applyFill="1" applyBorder="1"/>
    <xf numFmtId="2" fontId="3" fillId="6" borderId="1" xfId="0" applyNumberFormat="1" applyFont="1" applyFill="1" applyBorder="1"/>
    <xf numFmtId="2" fontId="4" fillId="6" borderId="72" xfId="0" applyNumberFormat="1" applyFont="1" applyFill="1" applyBorder="1" applyAlignment="1">
      <alignment horizontal="right" vertical="center"/>
    </xf>
    <xf numFmtId="1" fontId="22" fillId="4" borderId="71" xfId="0" applyNumberFormat="1" applyFont="1" applyFill="1" applyBorder="1" applyAlignment="1">
      <alignment horizontal="right"/>
    </xf>
    <xf numFmtId="2" fontId="22" fillId="4" borderId="71" xfId="0" applyNumberFormat="1" applyFont="1" applyFill="1" applyBorder="1" applyAlignment="1">
      <alignment horizontal="right"/>
    </xf>
    <xf numFmtId="0" fontId="22" fillId="4" borderId="80" xfId="0" applyFont="1" applyFill="1" applyBorder="1" applyAlignment="1">
      <alignment horizontal="right"/>
    </xf>
    <xf numFmtId="2" fontId="0" fillId="4" borderId="80" xfId="0" applyNumberFormat="1" applyFill="1" applyBorder="1" applyAlignment="1">
      <alignment horizontal="right"/>
    </xf>
    <xf numFmtId="0" fontId="0" fillId="4" borderId="5" xfId="0" applyFill="1" applyBorder="1"/>
    <xf numFmtId="2" fontId="3" fillId="5" borderId="1" xfId="0" applyNumberFormat="1" applyFont="1" applyFill="1" applyBorder="1"/>
    <xf numFmtId="0" fontId="36" fillId="0" borderId="7" xfId="0" applyFont="1" applyBorder="1" applyAlignment="1">
      <alignment vertical="center"/>
    </xf>
    <xf numFmtId="0" fontId="33" fillId="0" borderId="85" xfId="0" applyNumberFormat="1" applyFont="1" applyBorder="1" applyAlignment="1" applyProtection="1">
      <alignment horizontal="center" vertical="center" wrapText="1"/>
    </xf>
    <xf numFmtId="0" fontId="33" fillId="0" borderId="86" xfId="0" applyNumberFormat="1" applyFont="1" applyBorder="1" applyAlignment="1" applyProtection="1">
      <alignment horizontal="center" vertical="center" wrapText="1"/>
    </xf>
    <xf numFmtId="0" fontId="31" fillId="0" borderId="49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4" fontId="36" fillId="0" borderId="0" xfId="0" applyNumberFormat="1" applyFont="1" applyAlignment="1">
      <alignment vertical="center"/>
    </xf>
    <xf numFmtId="0" fontId="0" fillId="0" borderId="0" xfId="0" applyAlignment="1">
      <alignment horizontal="left"/>
    </xf>
    <xf numFmtId="0" fontId="35" fillId="0" borderId="3" xfId="0" applyFont="1" applyBorder="1" applyAlignment="1">
      <alignment horizontal="left" vertical="center" wrapText="1"/>
    </xf>
    <xf numFmtId="0" fontId="31" fillId="0" borderId="75" xfId="0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/>
    </xf>
    <xf numFmtId="0" fontId="36" fillId="0" borderId="3" xfId="0" applyFont="1" applyBorder="1" applyAlignment="1">
      <alignment vertical="center"/>
    </xf>
    <xf numFmtId="0" fontId="36" fillId="0" borderId="50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4" fontId="38" fillId="0" borderId="85" xfId="0" applyNumberFormat="1" applyFont="1" applyFill="1" applyBorder="1" applyAlignment="1">
      <alignment horizontal="center" vertical="center"/>
    </xf>
    <xf numFmtId="4" fontId="38" fillId="0" borderId="6" xfId="0" applyNumberFormat="1" applyFont="1" applyFill="1" applyBorder="1" applyAlignment="1">
      <alignment horizontal="center" vertical="center"/>
    </xf>
    <xf numFmtId="4" fontId="38" fillId="0" borderId="87" xfId="0" applyNumberFormat="1" applyFont="1" applyFill="1" applyBorder="1" applyAlignment="1">
      <alignment horizontal="center" vertical="center"/>
    </xf>
    <xf numFmtId="4" fontId="38" fillId="0" borderId="86" xfId="0" applyNumberFormat="1" applyFont="1" applyFill="1" applyBorder="1" applyAlignment="1">
      <alignment horizontal="center" vertical="center"/>
    </xf>
    <xf numFmtId="0" fontId="147" fillId="0" borderId="0" xfId="0" applyFont="1" applyFill="1" applyAlignment="1">
      <alignment vertical="center"/>
    </xf>
    <xf numFmtId="0" fontId="149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13" fillId="0" borderId="0" xfId="0" applyFont="1" applyFill="1" applyAlignment="1">
      <alignment vertical="top"/>
    </xf>
    <xf numFmtId="0" fontId="149" fillId="0" borderId="0" xfId="0" applyFont="1" applyFill="1"/>
    <xf numFmtId="0" fontId="138" fillId="0" borderId="0" xfId="0" applyNumberFormat="1" applyFont="1" applyFill="1" applyAlignment="1" applyProtection="1">
      <alignment vertical="center"/>
      <protection locked="0"/>
    </xf>
    <xf numFmtId="4" fontId="138" fillId="0" borderId="0" xfId="0" applyNumberFormat="1" applyFont="1" applyFill="1" applyAlignment="1" applyProtection="1">
      <alignment horizontal="right" vertical="center"/>
      <protection locked="0"/>
    </xf>
    <xf numFmtId="0" fontId="14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77" fillId="0" borderId="0" xfId="0" applyNumberFormat="1" applyFont="1" applyFill="1" applyAlignment="1" applyProtection="1">
      <alignment horizontal="right" vertical="center"/>
      <protection locked="0"/>
    </xf>
    <xf numFmtId="0" fontId="12" fillId="0" borderId="0" xfId="0" applyFont="1" applyFill="1" applyAlignment="1">
      <alignment vertical="center"/>
    </xf>
    <xf numFmtId="4" fontId="136" fillId="0" borderId="0" xfId="0" applyNumberFormat="1" applyFont="1" applyFill="1" applyAlignment="1">
      <alignment vertical="center"/>
    </xf>
    <xf numFmtId="0" fontId="21" fillId="0" borderId="0" xfId="0" applyNumberFormat="1" applyFont="1" applyFill="1" applyAlignment="1" applyProtection="1">
      <alignment vertical="center"/>
      <protection locked="0"/>
    </xf>
    <xf numFmtId="4" fontId="142" fillId="0" borderId="0" xfId="0" applyNumberFormat="1" applyFont="1" applyFill="1"/>
    <xf numFmtId="0" fontId="149" fillId="0" borderId="0" xfId="0" applyFont="1" applyFill="1" applyAlignment="1"/>
    <xf numFmtId="0" fontId="148" fillId="0" borderId="0" xfId="0" applyFont="1" applyFill="1" applyAlignment="1"/>
    <xf numFmtId="0" fontId="36" fillId="0" borderId="0" xfId="0" applyFont="1" applyFill="1" applyAlignment="1">
      <alignment vertical="center"/>
    </xf>
    <xf numFmtId="0" fontId="135" fillId="0" borderId="0" xfId="0" applyFont="1" applyFill="1" applyAlignment="1"/>
    <xf numFmtId="4" fontId="36" fillId="0" borderId="0" xfId="0" applyNumberFormat="1" applyFont="1" applyFill="1" applyAlignment="1">
      <alignment vertical="center"/>
    </xf>
    <xf numFmtId="0" fontId="145" fillId="0" borderId="0" xfId="0" applyFont="1" applyFill="1" applyAlignment="1"/>
    <xf numFmtId="0" fontId="146" fillId="0" borderId="0" xfId="0" applyFont="1" applyFill="1"/>
    <xf numFmtId="4" fontId="149" fillId="0" borderId="0" xfId="0" applyNumberFormat="1" applyFont="1" applyFill="1"/>
    <xf numFmtId="0" fontId="111" fillId="0" borderId="54" xfId="0" applyFont="1" applyFill="1" applyBorder="1" applyAlignment="1">
      <alignment horizontal="center" vertical="center" wrapText="1"/>
    </xf>
    <xf numFmtId="4" fontId="33" fillId="0" borderId="85" xfId="0" applyNumberFormat="1" applyFont="1" applyFill="1" applyBorder="1" applyAlignment="1" applyProtection="1">
      <alignment horizontal="center" vertical="center" wrapText="1"/>
    </xf>
    <xf numFmtId="0" fontId="111" fillId="0" borderId="83" xfId="0" applyFont="1" applyFill="1" applyBorder="1" applyAlignment="1">
      <alignment horizontal="center" vertical="center" wrapText="1"/>
    </xf>
    <xf numFmtId="4" fontId="33" fillId="0" borderId="86" xfId="0" applyNumberFormat="1" applyFont="1" applyFill="1" applyBorder="1" applyAlignment="1" applyProtection="1">
      <alignment horizontal="center" vertical="center" wrapText="1"/>
    </xf>
    <xf numFmtId="0" fontId="21" fillId="0" borderId="14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vertical="center" wrapText="1"/>
    </xf>
    <xf numFmtId="0" fontId="21" fillId="0" borderId="5" xfId="0" applyFont="1" applyFill="1" applyBorder="1" applyAlignment="1">
      <alignment horizontal="center" vertical="center"/>
    </xf>
    <xf numFmtId="2" fontId="21" fillId="0" borderId="49" xfId="0" applyNumberFormat="1" applyFont="1" applyFill="1" applyBorder="1" applyAlignment="1">
      <alignment horizontal="center" vertical="center"/>
    </xf>
    <xf numFmtId="2" fontId="21" fillId="0" borderId="44" xfId="0" applyNumberFormat="1" applyFont="1" applyFill="1" applyBorder="1" applyAlignment="1">
      <alignment horizontal="center" vertical="center"/>
    </xf>
    <xf numFmtId="2" fontId="21" fillId="0" borderId="53" xfId="0" applyNumberFormat="1" applyFont="1" applyFill="1" applyBorder="1" applyAlignment="1">
      <alignment horizontal="center" vertical="center"/>
    </xf>
    <xf numFmtId="49" fontId="137" fillId="0" borderId="11" xfId="0" applyNumberFormat="1" applyFont="1" applyFill="1" applyBorder="1" applyAlignment="1">
      <alignment horizontal="center" vertical="center"/>
    </xf>
    <xf numFmtId="0" fontId="137" fillId="0" borderId="5" xfId="0" applyFont="1" applyFill="1" applyBorder="1" applyAlignment="1">
      <alignment vertical="center" wrapText="1"/>
    </xf>
    <xf numFmtId="0" fontId="32" fillId="0" borderId="5" xfId="0" applyFont="1" applyFill="1" applyBorder="1" applyAlignment="1">
      <alignment horizontal="center" vertical="center"/>
    </xf>
    <xf numFmtId="2" fontId="141" fillId="0" borderId="14" xfId="0" applyNumberFormat="1" applyFont="1" applyFill="1" applyBorder="1" applyAlignment="1">
      <alignment horizontal="center" vertical="center"/>
    </xf>
    <xf numFmtId="2" fontId="141" fillId="0" borderId="5" xfId="0" applyNumberFormat="1" applyFont="1" applyFill="1" applyBorder="1" applyAlignment="1">
      <alignment horizontal="center" vertical="center"/>
    </xf>
    <xf numFmtId="2" fontId="141" fillId="0" borderId="15" xfId="0" applyNumberFormat="1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/>
    </xf>
    <xf numFmtId="2" fontId="35" fillId="0" borderId="1" xfId="0" applyNumberFormat="1" applyFont="1" applyFill="1" applyBorder="1" applyAlignment="1">
      <alignment horizontal="center" vertical="center"/>
    </xf>
    <xf numFmtId="2" fontId="35" fillId="0" borderId="9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right" vertical="center" wrapText="1"/>
    </xf>
    <xf numFmtId="0" fontId="35" fillId="0" borderId="11" xfId="0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0" borderId="1" xfId="0" applyNumberFormat="1" applyFont="1" applyFill="1" applyBorder="1" applyAlignment="1">
      <alignment horizontal="center" vertical="center"/>
    </xf>
    <xf numFmtId="1" fontId="35" fillId="0" borderId="9" xfId="0" applyNumberFormat="1" applyFont="1" applyFill="1" applyBorder="1" applyAlignment="1">
      <alignment horizontal="center" vertical="center"/>
    </xf>
    <xf numFmtId="0" fontId="141" fillId="0" borderId="1" xfId="0" applyFont="1" applyFill="1" applyBorder="1" applyAlignment="1">
      <alignment vertical="center" wrapText="1"/>
    </xf>
    <xf numFmtId="0" fontId="141" fillId="0" borderId="1" xfId="0" applyFont="1" applyFill="1" applyBorder="1" applyAlignment="1">
      <alignment horizontal="center" vertical="center"/>
    </xf>
    <xf numFmtId="2" fontId="141" fillId="0" borderId="11" xfId="0" applyNumberFormat="1" applyFont="1" applyFill="1" applyBorder="1" applyAlignment="1">
      <alignment horizontal="center" vertical="center"/>
    </xf>
    <xf numFmtId="2" fontId="141" fillId="0" borderId="1" xfId="0" applyNumberFormat="1" applyFont="1" applyFill="1" applyBorder="1" applyAlignment="1">
      <alignment horizontal="center" vertical="center"/>
    </xf>
    <xf numFmtId="1" fontId="141" fillId="0" borderId="9" xfId="0" applyNumberFormat="1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vertical="center"/>
    </xf>
    <xf numFmtId="167" fontId="35" fillId="0" borderId="11" xfId="0" applyNumberFormat="1" applyFont="1" applyFill="1" applyBorder="1" applyAlignment="1">
      <alignment horizontal="center" vertical="center"/>
    </xf>
    <xf numFmtId="167" fontId="35" fillId="0" borderId="1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2" fontId="21" fillId="0" borderId="11" xfId="0" applyNumberFormat="1" applyFont="1" applyFill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2" fontId="21" fillId="0" borderId="9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2" fontId="21" fillId="0" borderId="11" xfId="0" applyNumberFormat="1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2" fontId="21" fillId="0" borderId="9" xfId="0" applyNumberFormat="1" applyFont="1" applyFill="1" applyBorder="1" applyAlignment="1">
      <alignment horizontal="center" vertical="center" wrapText="1"/>
    </xf>
    <xf numFmtId="0" fontId="21" fillId="0" borderId="75" xfId="0" applyFont="1" applyFill="1" applyBorder="1" applyAlignment="1">
      <alignment horizontal="left" vertical="center" wrapText="1"/>
    </xf>
    <xf numFmtId="2" fontId="35" fillId="0" borderId="75" xfId="0" applyNumberFormat="1" applyFont="1" applyFill="1" applyBorder="1" applyAlignment="1">
      <alignment horizontal="center" vertical="center" wrapText="1"/>
    </xf>
    <xf numFmtId="2" fontId="35" fillId="0" borderId="3" xfId="0" applyNumberFormat="1" applyFont="1" applyFill="1" applyBorder="1" applyAlignment="1">
      <alignment horizontal="center" vertical="center" wrapText="1"/>
    </xf>
    <xf numFmtId="2" fontId="35" fillId="0" borderId="76" xfId="0" applyNumberFormat="1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right" vertical="center" wrapText="1"/>
    </xf>
    <xf numFmtId="2" fontId="35" fillId="0" borderId="11" xfId="0" applyNumberFormat="1" applyFont="1" applyFill="1" applyBorder="1" applyAlignment="1">
      <alignment horizontal="center" vertical="center" wrapText="1"/>
    </xf>
    <xf numFmtId="2" fontId="35" fillId="0" borderId="1" xfId="0" applyNumberFormat="1" applyFont="1" applyFill="1" applyBorder="1" applyAlignment="1">
      <alignment horizontal="center" vertical="center" wrapText="1"/>
    </xf>
    <xf numFmtId="2" fontId="35" fillId="0" borderId="9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2" fontId="21" fillId="0" borderId="5" xfId="0" applyNumberFormat="1" applyFont="1" applyFill="1" applyBorder="1" applyAlignment="1">
      <alignment horizontal="center" vertical="center"/>
    </xf>
    <xf numFmtId="2" fontId="21" fillId="0" borderId="15" xfId="0" applyNumberFormat="1" applyFont="1" applyFill="1" applyBorder="1" applyAlignment="1">
      <alignment horizontal="center" vertical="center"/>
    </xf>
    <xf numFmtId="0" fontId="141" fillId="0" borderId="1" xfId="0" applyFont="1" applyFill="1" applyBorder="1" applyAlignment="1">
      <alignment vertical="center"/>
    </xf>
    <xf numFmtId="2" fontId="141" fillId="0" borderId="9" xfId="0" applyNumberFormat="1" applyFont="1" applyFill="1" applyBorder="1" applyAlignment="1">
      <alignment horizontal="center" vertical="center"/>
    </xf>
    <xf numFmtId="167" fontId="35" fillId="0" borderId="9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0" fontId="141" fillId="0" borderId="9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vertical="center"/>
    </xf>
    <xf numFmtId="0" fontId="31" fillId="0" borderId="9" xfId="0" applyFont="1" applyFill="1" applyBorder="1" applyAlignment="1">
      <alignment vertical="center"/>
    </xf>
    <xf numFmtId="0" fontId="36" fillId="0" borderId="1" xfId="0" applyFont="1" applyFill="1" applyBorder="1" applyAlignment="1">
      <alignment vertical="center"/>
    </xf>
    <xf numFmtId="0" fontId="35" fillId="0" borderId="9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141" fillId="0" borderId="11" xfId="0" applyFont="1" applyFill="1" applyBorder="1" applyAlignment="1">
      <alignment horizontal="center" vertical="center"/>
    </xf>
    <xf numFmtId="0" fontId="141" fillId="0" borderId="1" xfId="0" applyFont="1" applyFill="1" applyBorder="1" applyAlignment="1">
      <alignment horizontal="left" vertical="center" wrapText="1"/>
    </xf>
    <xf numFmtId="2" fontId="36" fillId="0" borderId="9" xfId="0" applyNumberFormat="1" applyFont="1" applyFill="1" applyBorder="1" applyAlignment="1">
      <alignment vertical="center"/>
    </xf>
    <xf numFmtId="2" fontId="36" fillId="0" borderId="11" xfId="0" applyNumberFormat="1" applyFont="1" applyFill="1" applyBorder="1" applyAlignment="1">
      <alignment vertical="center"/>
    </xf>
    <xf numFmtId="0" fontId="21" fillId="0" borderId="9" xfId="0" applyFont="1" applyFill="1" applyBorder="1" applyAlignment="1">
      <alignment horizontal="center" vertical="center"/>
    </xf>
    <xf numFmtId="2" fontId="38" fillId="0" borderId="1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/>
    </xf>
    <xf numFmtId="0" fontId="36" fillId="0" borderId="60" xfId="0" applyFont="1" applyFill="1" applyBorder="1" applyAlignment="1">
      <alignment vertical="center"/>
    </xf>
    <xf numFmtId="0" fontId="35" fillId="0" borderId="61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/>
    </xf>
    <xf numFmtId="2" fontId="35" fillId="0" borderId="0" xfId="0" applyNumberFormat="1" applyFont="1" applyFill="1" applyBorder="1" applyAlignment="1">
      <alignment horizontal="center" vertical="center"/>
    </xf>
    <xf numFmtId="2" fontId="36" fillId="0" borderId="0" xfId="0" applyNumberFormat="1" applyFont="1" applyFill="1" applyBorder="1" applyAlignment="1">
      <alignment vertical="center"/>
    </xf>
    <xf numFmtId="4" fontId="36" fillId="0" borderId="0" xfId="0" applyNumberFormat="1" applyFont="1" applyFill="1" applyBorder="1" applyAlignment="1">
      <alignment vertical="center"/>
    </xf>
    <xf numFmtId="2" fontId="36" fillId="0" borderId="0" xfId="0" applyNumberFormat="1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6" fillId="0" borderId="75" xfId="0" applyFont="1" applyFill="1" applyBorder="1" applyAlignment="1">
      <alignment vertical="center"/>
    </xf>
    <xf numFmtId="0" fontId="35" fillId="0" borderId="3" xfId="0" applyFont="1" applyFill="1" applyBorder="1" applyAlignment="1">
      <alignment horizontal="right" vertical="center"/>
    </xf>
    <xf numFmtId="0" fontId="35" fillId="0" borderId="3" xfId="0" applyFont="1" applyFill="1" applyBorder="1" applyAlignment="1">
      <alignment horizontal="center" vertical="center"/>
    </xf>
    <xf numFmtId="2" fontId="35" fillId="0" borderId="75" xfId="0" applyNumberFormat="1" applyFont="1" applyFill="1" applyBorder="1" applyAlignment="1">
      <alignment horizontal="center" vertical="center"/>
    </xf>
    <xf numFmtId="0" fontId="35" fillId="0" borderId="76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vertical="center"/>
    </xf>
    <xf numFmtId="2" fontId="35" fillId="0" borderId="9" xfId="0" applyNumberFormat="1" applyFont="1" applyFill="1" applyBorder="1" applyAlignment="1">
      <alignment horizontal="left" vertical="center" wrapText="1"/>
    </xf>
    <xf numFmtId="2" fontId="137" fillId="0" borderId="9" xfId="0" applyNumberFormat="1" applyFont="1" applyFill="1" applyBorder="1" applyAlignment="1">
      <alignment horizontal="center" vertical="center"/>
    </xf>
    <xf numFmtId="2" fontId="35" fillId="0" borderId="76" xfId="0" applyNumberFormat="1" applyFont="1" applyFill="1" applyBorder="1" applyAlignment="1">
      <alignment horizontal="center" vertical="center"/>
    </xf>
    <xf numFmtId="0" fontId="35" fillId="0" borderId="61" xfId="0" applyFont="1" applyFill="1" applyBorder="1" applyAlignment="1">
      <alignment horizontal="right" vertical="center" wrapText="1"/>
    </xf>
    <xf numFmtId="2" fontId="35" fillId="0" borderId="62" xfId="0" applyNumberFormat="1" applyFont="1" applyFill="1" applyBorder="1" applyAlignment="1">
      <alignment horizontal="center" vertical="center"/>
    </xf>
    <xf numFmtId="4" fontId="21" fillId="0" borderId="88" xfId="0" applyNumberFormat="1" applyFont="1" applyFill="1" applyBorder="1" applyAlignment="1">
      <alignment horizontal="center" vertical="center"/>
    </xf>
    <xf numFmtId="4" fontId="141" fillId="0" borderId="88" xfId="0" applyNumberFormat="1" applyFont="1" applyFill="1" applyBorder="1" applyAlignment="1">
      <alignment horizontal="center" vertical="center"/>
    </xf>
    <xf numFmtId="4" fontId="35" fillId="0" borderId="6" xfId="0" applyNumberFormat="1" applyFont="1" applyFill="1" applyBorder="1" applyAlignment="1">
      <alignment horizontal="center" vertical="center"/>
    </xf>
    <xf numFmtId="4" fontId="141" fillId="0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Fill="1" applyBorder="1" applyAlignment="1">
      <alignment horizontal="center" vertical="center" wrapText="1"/>
    </xf>
    <xf numFmtId="4" fontId="35" fillId="0" borderId="87" xfId="0" applyNumberFormat="1" applyFont="1" applyFill="1" applyBorder="1" applyAlignment="1">
      <alignment horizontal="center" vertical="center"/>
    </xf>
    <xf numFmtId="1" fontId="35" fillId="0" borderId="60" xfId="0" applyNumberFormat="1" applyFont="1" applyFill="1" applyBorder="1" applyAlignment="1">
      <alignment horizontal="center" vertical="center"/>
    </xf>
    <xf numFmtId="1" fontId="35" fillId="0" borderId="61" xfId="0" applyNumberFormat="1" applyFont="1" applyFill="1" applyBorder="1" applyAlignment="1">
      <alignment horizontal="center" vertical="center"/>
    </xf>
    <xf numFmtId="1" fontId="35" fillId="0" borderId="62" xfId="0" applyNumberFormat="1" applyFont="1" applyFill="1" applyBorder="1" applyAlignment="1">
      <alignment horizontal="center" vertical="center"/>
    </xf>
    <xf numFmtId="4" fontId="35" fillId="0" borderId="86" xfId="0" applyNumberFormat="1" applyFont="1" applyFill="1" applyBorder="1" applyAlignment="1">
      <alignment horizontal="center" vertical="center"/>
    </xf>
    <xf numFmtId="0" fontId="0" fillId="0" borderId="10" xfId="0" applyBorder="1"/>
    <xf numFmtId="0" fontId="35" fillId="0" borderId="1" xfId="0" applyFont="1" applyFill="1" applyBorder="1" applyAlignment="1">
      <alignment horizontal="left" vertical="center" wrapText="1"/>
    </xf>
    <xf numFmtId="0" fontId="35" fillId="0" borderId="61" xfId="0" applyFont="1" applyFill="1" applyBorder="1" applyAlignment="1">
      <alignment horizontal="left" vertical="center" wrapText="1"/>
    </xf>
    <xf numFmtId="0" fontId="36" fillId="0" borderId="61" xfId="0" applyFont="1" applyBorder="1" applyAlignment="1">
      <alignment vertical="center"/>
    </xf>
    <xf numFmtId="4" fontId="21" fillId="0" borderId="73" xfId="0" applyNumberFormat="1" applyFont="1" applyFill="1" applyBorder="1" applyAlignment="1">
      <alignment horizontal="center" vertical="center"/>
    </xf>
    <xf numFmtId="4" fontId="141" fillId="0" borderId="73" xfId="0" applyNumberFormat="1" applyFont="1" applyFill="1" applyBorder="1" applyAlignment="1">
      <alignment horizontal="center" vertical="center"/>
    </xf>
    <xf numFmtId="4" fontId="35" fillId="0" borderId="21" xfId="0" applyNumberFormat="1" applyFont="1" applyFill="1" applyBorder="1" applyAlignment="1">
      <alignment horizontal="center" vertical="center"/>
    </xf>
    <xf numFmtId="4" fontId="141" fillId="0" borderId="21" xfId="0" applyNumberFormat="1" applyFont="1" applyFill="1" applyBorder="1" applyAlignment="1">
      <alignment horizontal="center" vertical="center"/>
    </xf>
    <xf numFmtId="4" fontId="21" fillId="0" borderId="21" xfId="0" applyNumberFormat="1" applyFont="1" applyFill="1" applyBorder="1" applyAlignment="1">
      <alignment horizontal="center" vertical="center"/>
    </xf>
    <xf numFmtId="4" fontId="21" fillId="0" borderId="21" xfId="0" applyNumberFormat="1" applyFont="1" applyFill="1" applyBorder="1" applyAlignment="1">
      <alignment horizontal="center" vertical="center" wrapText="1"/>
    </xf>
    <xf numFmtId="4" fontId="35" fillId="0" borderId="77" xfId="0" applyNumberFormat="1" applyFont="1" applyFill="1" applyBorder="1" applyAlignment="1">
      <alignment horizontal="center" vertical="center"/>
    </xf>
    <xf numFmtId="2" fontId="36" fillId="0" borderId="1" xfId="0" applyNumberFormat="1" applyFont="1" applyBorder="1" applyAlignment="1">
      <alignment vertical="center"/>
    </xf>
    <xf numFmtId="0" fontId="31" fillId="0" borderId="1" xfId="0" applyFont="1" applyBorder="1" applyAlignment="1">
      <alignment vertical="center"/>
    </xf>
    <xf numFmtId="0" fontId="36" fillId="0" borderId="1" xfId="0" applyFont="1" applyBorder="1" applyAlignment="1">
      <alignment horizontal="left" vertical="center" wrapText="1"/>
    </xf>
    <xf numFmtId="0" fontId="30" fillId="0" borderId="0" xfId="0" applyFont="1" applyAlignment="1" applyProtection="1">
      <alignment vertical="center"/>
      <protection locked="0"/>
    </xf>
    <xf numFmtId="0" fontId="143" fillId="45" borderId="78" xfId="0" applyFont="1" applyFill="1" applyBorder="1" applyAlignment="1">
      <alignment horizontal="right" vertical="center" wrapText="1"/>
    </xf>
    <xf numFmtId="1" fontId="35" fillId="0" borderId="75" xfId="0" applyNumberFormat="1" applyFont="1" applyFill="1" applyBorder="1" applyAlignment="1">
      <alignment horizontal="center" vertical="center"/>
    </xf>
    <xf numFmtId="1" fontId="35" fillId="0" borderId="3" xfId="0" applyNumberFormat="1" applyFont="1" applyFill="1" applyBorder="1" applyAlignment="1">
      <alignment horizontal="center" vertical="center"/>
    </xf>
    <xf numFmtId="1" fontId="35" fillId="0" borderId="76" xfId="0" applyNumberFormat="1" applyFont="1" applyFill="1" applyBorder="1" applyAlignment="1">
      <alignment horizontal="center" vertical="center"/>
    </xf>
    <xf numFmtId="2" fontId="36" fillId="0" borderId="3" xfId="0" applyNumberFormat="1" applyFont="1" applyBorder="1" applyAlignment="1">
      <alignment vertical="center"/>
    </xf>
    <xf numFmtId="0" fontId="36" fillId="45" borderId="57" xfId="0" applyFont="1" applyFill="1" applyBorder="1" applyAlignment="1">
      <alignment vertical="center"/>
    </xf>
    <xf numFmtId="0" fontId="36" fillId="45" borderId="17" xfId="0" applyFont="1" applyFill="1" applyBorder="1" applyAlignment="1">
      <alignment vertical="center"/>
    </xf>
    <xf numFmtId="0" fontId="35" fillId="45" borderId="78" xfId="0" applyFont="1" applyFill="1" applyBorder="1" applyAlignment="1">
      <alignment horizontal="center" vertical="center"/>
    </xf>
    <xf numFmtId="2" fontId="35" fillId="45" borderId="78" xfId="0" applyNumberFormat="1" applyFont="1" applyFill="1" applyBorder="1" applyAlignment="1">
      <alignment horizontal="center" vertical="center"/>
    </xf>
    <xf numFmtId="2" fontId="36" fillId="45" borderId="78" xfId="0" applyNumberFormat="1" applyFont="1" applyFill="1" applyBorder="1" applyAlignment="1">
      <alignment vertical="center"/>
    </xf>
    <xf numFmtId="0" fontId="36" fillId="45" borderId="78" xfId="0" applyFont="1" applyFill="1" applyBorder="1" applyAlignment="1">
      <alignment vertical="center"/>
    </xf>
    <xf numFmtId="4" fontId="36" fillId="45" borderId="78" xfId="0" applyNumberFormat="1" applyFont="1" applyFill="1" applyBorder="1" applyAlignment="1">
      <alignment vertical="center"/>
    </xf>
    <xf numFmtId="0" fontId="36" fillId="45" borderId="79" xfId="0" applyFont="1" applyFill="1" applyBorder="1" applyAlignment="1">
      <alignment vertical="center"/>
    </xf>
    <xf numFmtId="0" fontId="142" fillId="45" borderId="69" xfId="0" applyFont="1" applyFill="1" applyBorder="1" applyAlignment="1">
      <alignment horizontal="right" vertical="center" wrapText="1"/>
    </xf>
    <xf numFmtId="0" fontId="36" fillId="45" borderId="69" xfId="0" applyFont="1" applyFill="1" applyBorder="1" applyAlignment="1">
      <alignment vertical="center"/>
    </xf>
    <xf numFmtId="2" fontId="36" fillId="45" borderId="69" xfId="0" applyNumberFormat="1" applyFont="1" applyFill="1" applyBorder="1" applyAlignment="1">
      <alignment vertical="center"/>
    </xf>
    <xf numFmtId="4" fontId="36" fillId="45" borderId="69" xfId="0" applyNumberFormat="1" applyFont="1" applyFill="1" applyBorder="1" applyAlignment="1">
      <alignment vertical="center"/>
    </xf>
    <xf numFmtId="0" fontId="36" fillId="45" borderId="67" xfId="0" applyFont="1" applyFill="1" applyBorder="1" applyAlignment="1">
      <alignment vertical="center"/>
    </xf>
    <xf numFmtId="0" fontId="36" fillId="0" borderId="5" xfId="0" applyFont="1" applyBorder="1" applyAlignment="1">
      <alignment vertical="center"/>
    </xf>
    <xf numFmtId="2" fontId="36" fillId="0" borderId="5" xfId="0" applyNumberFormat="1" applyFont="1" applyBorder="1" applyAlignment="1">
      <alignment vertical="center"/>
    </xf>
    <xf numFmtId="0" fontId="144" fillId="0" borderId="0" xfId="0" applyFont="1" applyAlignment="1">
      <alignment wrapText="1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justify"/>
    </xf>
    <xf numFmtId="0" fontId="0" fillId="0" borderId="13" xfId="0" applyNumberFormat="1" applyBorder="1" applyAlignment="1">
      <alignment horizontal="center" vertical="justify"/>
    </xf>
    <xf numFmtId="0" fontId="0" fillId="0" borderId="5" xfId="0" applyNumberFormat="1" applyBorder="1" applyAlignment="1">
      <alignment horizontal="center" vertical="justify"/>
    </xf>
    <xf numFmtId="0" fontId="0" fillId="0" borderId="4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22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0" fontId="26" fillId="0" borderId="0" xfId="0" applyFont="1" applyAlignment="1" applyProtection="1">
      <alignment horizontal="justify" vertical="center"/>
    </xf>
    <xf numFmtId="49" fontId="14" fillId="0" borderId="2" xfId="0" applyNumberFormat="1" applyFont="1" applyBorder="1" applyAlignment="1" applyProtection="1">
      <alignment horizontal="justify" vertical="top"/>
    </xf>
    <xf numFmtId="0" fontId="105" fillId="0" borderId="3" xfId="42303" applyFont="1" applyFill="1" applyBorder="1" applyAlignment="1">
      <alignment horizontal="center" vertical="center" wrapText="1"/>
    </xf>
    <xf numFmtId="0" fontId="105" fillId="0" borderId="5" xfId="42303" applyFont="1" applyFill="1" applyBorder="1" applyAlignment="1">
      <alignment horizontal="center" vertical="center" wrapText="1"/>
    </xf>
    <xf numFmtId="4" fontId="35" fillId="0" borderId="3" xfId="2" applyNumberFormat="1" applyFont="1" applyFill="1" applyBorder="1" applyAlignment="1">
      <alignment horizontal="center" vertical="center"/>
    </xf>
    <xf numFmtId="4" fontId="35" fillId="0" borderId="13" xfId="2" applyNumberFormat="1" applyFont="1" applyFill="1" applyBorder="1" applyAlignment="1">
      <alignment horizontal="center" vertical="center"/>
    </xf>
    <xf numFmtId="4" fontId="35" fillId="0" borderId="5" xfId="2" applyNumberFormat="1" applyFont="1" applyFill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1" fillId="0" borderId="3" xfId="0" applyNumberFormat="1" applyFont="1" applyBorder="1" applyAlignment="1">
      <alignment horizontal="center" vertical="center" wrapText="1"/>
    </xf>
    <xf numFmtId="0" fontId="31" fillId="0" borderId="13" xfId="0" applyNumberFormat="1" applyFont="1" applyBorder="1" applyAlignment="1">
      <alignment horizontal="center" vertical="center" wrapText="1"/>
    </xf>
    <xf numFmtId="0" fontId="31" fillId="0" borderId="5" xfId="0" applyNumberFormat="1" applyFont="1" applyBorder="1" applyAlignment="1">
      <alignment horizontal="center" vertical="center" wrapText="1"/>
    </xf>
    <xf numFmtId="0" fontId="31" fillId="0" borderId="12" xfId="0" applyNumberFormat="1" applyFont="1" applyBorder="1" applyAlignment="1">
      <alignment horizontal="center" vertical="center" wrapText="1"/>
    </xf>
    <xf numFmtId="0" fontId="31" fillId="0" borderId="56" xfId="0" applyNumberFormat="1" applyFont="1" applyBorder="1" applyAlignment="1">
      <alignment horizontal="center" vertical="center" wrapText="1"/>
    </xf>
    <xf numFmtId="0" fontId="31" fillId="0" borderId="25" xfId="0" applyNumberFormat="1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138" fillId="0" borderId="0" xfId="0" applyFont="1" applyAlignment="1">
      <alignment horizontal="center" vertical="center"/>
    </xf>
    <xf numFmtId="49" fontId="139" fillId="0" borderId="0" xfId="0" applyNumberFormat="1" applyFont="1" applyBorder="1" applyAlignment="1" applyProtection="1">
      <alignment horizontal="center" vertical="center" wrapText="1"/>
    </xf>
    <xf numFmtId="0" fontId="140" fillId="0" borderId="0" xfId="0" applyFont="1" applyAlignment="1" applyProtection="1">
      <alignment horizontal="left" vertical="center" wrapText="1"/>
    </xf>
    <xf numFmtId="0" fontId="140" fillId="0" borderId="0" xfId="0" applyFont="1" applyAlignment="1" applyProtection="1">
      <alignment vertical="center" wrapText="1"/>
    </xf>
    <xf numFmtId="0" fontId="140" fillId="0" borderId="0" xfId="0" applyFont="1" applyAlignment="1" applyProtection="1">
      <alignment horizontal="justify" vertical="center"/>
    </xf>
    <xf numFmtId="0" fontId="31" fillId="0" borderId="1" xfId="0" applyFont="1" applyBorder="1" applyAlignment="1">
      <alignment horizontal="center" vertical="center"/>
    </xf>
    <xf numFmtId="2" fontId="31" fillId="0" borderId="1" xfId="0" applyNumberFormat="1" applyFont="1" applyBorder="1" applyAlignment="1">
      <alignment horizontal="center" vertical="center"/>
    </xf>
    <xf numFmtId="2" fontId="31" fillId="0" borderId="3" xfId="0" applyNumberFormat="1" applyFont="1" applyBorder="1" applyAlignment="1">
      <alignment horizontal="center" vertical="center" wrapText="1"/>
    </xf>
    <xf numFmtId="2" fontId="31" fillId="0" borderId="13" xfId="0" applyNumberFormat="1" applyFont="1" applyBorder="1" applyAlignment="1">
      <alignment horizontal="center" vertical="center" wrapText="1"/>
    </xf>
    <xf numFmtId="2" fontId="31" fillId="0" borderId="5" xfId="0" applyNumberFormat="1" applyFont="1" applyBorder="1" applyAlignment="1">
      <alignment horizontal="center" vertical="center" wrapText="1"/>
    </xf>
    <xf numFmtId="0" fontId="31" fillId="0" borderId="3" xfId="42303" applyFont="1" applyFill="1" applyBorder="1" applyAlignment="1">
      <alignment horizontal="center" vertical="center" wrapText="1"/>
    </xf>
    <xf numFmtId="0" fontId="31" fillId="0" borderId="5" xfId="42303" applyFont="1" applyFill="1" applyBorder="1" applyAlignment="1">
      <alignment horizontal="center" vertical="center" wrapText="1"/>
    </xf>
    <xf numFmtId="49" fontId="14" fillId="0" borderId="0" xfId="0" applyNumberFormat="1" applyFont="1" applyBorder="1" applyAlignment="1" applyProtection="1">
      <alignment horizontal="justify" vertical="top"/>
    </xf>
    <xf numFmtId="49" fontId="103" fillId="0" borderId="0" xfId="0" applyNumberFormat="1" applyFont="1" applyBorder="1" applyAlignment="1" applyProtection="1">
      <alignment horizontal="justify" vertical="top"/>
    </xf>
    <xf numFmtId="0" fontId="30" fillId="0" borderId="0" xfId="2" applyFont="1" applyFill="1" applyAlignment="1">
      <alignment horizontal="center"/>
    </xf>
    <xf numFmtId="0" fontId="32" fillId="0" borderId="0" xfId="2" applyFont="1" applyFill="1" applyAlignment="1">
      <alignment horizontal="right"/>
    </xf>
    <xf numFmtId="0" fontId="21" fillId="0" borderId="0" xfId="2" applyFont="1" applyFill="1" applyAlignment="1">
      <alignment horizontal="center"/>
    </xf>
    <xf numFmtId="49" fontId="32" fillId="0" borderId="0" xfId="3" applyNumberFormat="1" applyFont="1" applyFill="1" applyBorder="1" applyAlignment="1">
      <alignment horizontal="center" vertical="center" wrapText="1"/>
    </xf>
    <xf numFmtId="0" fontId="107" fillId="2" borderId="7" xfId="42303" applyFont="1" applyFill="1" applyBorder="1" applyAlignment="1">
      <alignment horizontal="center" vertical="center" wrapText="1"/>
    </xf>
    <xf numFmtId="0" fontId="107" fillId="2" borderId="23" xfId="42303" applyFont="1" applyFill="1" applyBorder="1" applyAlignment="1">
      <alignment horizontal="center" vertical="center" wrapText="1"/>
    </xf>
    <xf numFmtId="0" fontId="107" fillId="2" borderId="4" xfId="42303" applyFont="1" applyFill="1" applyBorder="1" applyAlignment="1">
      <alignment horizontal="center" vertical="center" wrapText="1"/>
    </xf>
    <xf numFmtId="0" fontId="21" fillId="0" borderId="1" xfId="2" applyFont="1" applyFill="1" applyBorder="1" applyAlignment="1">
      <alignment horizontal="center" vertical="center" wrapText="1"/>
    </xf>
    <xf numFmtId="0" fontId="21" fillId="0" borderId="1" xfId="2" applyFont="1" applyFill="1" applyBorder="1" applyAlignment="1">
      <alignment horizontal="center" vertical="center"/>
    </xf>
    <xf numFmtId="0" fontId="130" fillId="0" borderId="3" xfId="42303" applyFont="1" applyFill="1" applyBorder="1" applyAlignment="1">
      <alignment horizontal="center" vertical="center" wrapText="1"/>
    </xf>
    <xf numFmtId="0" fontId="130" fillId="0" borderId="5" xfId="42303" applyFont="1" applyFill="1" applyBorder="1" applyAlignment="1">
      <alignment horizontal="center" vertical="center" wrapText="1"/>
    </xf>
    <xf numFmtId="0" fontId="22" fillId="0" borderId="3" xfId="0" applyNumberFormat="1" applyFont="1" applyBorder="1" applyAlignment="1">
      <alignment horizontal="center" vertical="justify"/>
    </xf>
    <xf numFmtId="0" fontId="22" fillId="0" borderId="13" xfId="0" applyNumberFormat="1" applyFont="1" applyBorder="1" applyAlignment="1">
      <alignment horizontal="center" vertical="justify"/>
    </xf>
    <xf numFmtId="0" fontId="22" fillId="0" borderId="5" xfId="0" applyNumberFormat="1" applyFont="1" applyBorder="1" applyAlignment="1">
      <alignment horizontal="center" vertical="justify"/>
    </xf>
    <xf numFmtId="0" fontId="22" fillId="0" borderId="1" xfId="0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2" fontId="22" fillId="0" borderId="3" xfId="0" applyNumberFormat="1" applyFont="1" applyBorder="1" applyAlignment="1">
      <alignment horizontal="center" vertical="center" wrapText="1"/>
    </xf>
    <xf numFmtId="2" fontId="22" fillId="0" borderId="13" xfId="0" applyNumberFormat="1" applyFont="1" applyBorder="1" applyAlignment="1">
      <alignment horizontal="center" vertical="center" wrapText="1"/>
    </xf>
    <xf numFmtId="2" fontId="22" fillId="0" borderId="5" xfId="0" applyNumberFormat="1" applyFont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 wrapText="1"/>
    </xf>
    <xf numFmtId="0" fontId="104" fillId="39" borderId="28" xfId="42302" applyFont="1" applyFill="1" applyBorder="1" applyAlignment="1">
      <alignment horizontal="center" wrapText="1"/>
    </xf>
    <xf numFmtId="0" fontId="104" fillId="39" borderId="13" xfId="42302" applyFont="1" applyFill="1" applyBorder="1" applyAlignment="1">
      <alignment horizontal="center" wrapText="1"/>
    </xf>
    <xf numFmtId="0" fontId="104" fillId="39" borderId="69" xfId="42302" applyFont="1" applyFill="1" applyBorder="1" applyAlignment="1">
      <alignment horizontal="center" wrapText="1"/>
    </xf>
    <xf numFmtId="0" fontId="108" fillId="41" borderId="7" xfId="42303" applyFont="1" applyFill="1" applyBorder="1" applyAlignment="1">
      <alignment horizontal="center" vertical="center" wrapText="1"/>
    </xf>
    <xf numFmtId="0" fontId="108" fillId="41" borderId="23" xfId="42303" applyFont="1" applyFill="1" applyBorder="1" applyAlignment="1">
      <alignment horizontal="center" vertical="center" wrapText="1"/>
    </xf>
    <xf numFmtId="49" fontId="108" fillId="41" borderId="49" xfId="42302" applyNumberFormat="1" applyFont="1" applyFill="1" applyBorder="1" applyAlignment="1">
      <alignment horizontal="center" vertical="center" wrapText="1"/>
    </xf>
    <xf numFmtId="49" fontId="108" fillId="41" borderId="53" xfId="42302" applyNumberFormat="1" applyFont="1" applyFill="1" applyBorder="1" applyAlignment="1">
      <alignment horizontal="center" vertical="center" wrapText="1"/>
    </xf>
    <xf numFmtId="17" fontId="108" fillId="41" borderId="49" xfId="42302" applyNumberFormat="1" applyFont="1" applyFill="1" applyBorder="1" applyAlignment="1">
      <alignment horizontal="center"/>
    </xf>
    <xf numFmtId="17" fontId="108" fillId="41" borderId="44" xfId="42302" applyNumberFormat="1" applyFont="1" applyFill="1" applyBorder="1" applyAlignment="1">
      <alignment horizontal="center"/>
    </xf>
    <xf numFmtId="17" fontId="108" fillId="41" borderId="53" xfId="42302" applyNumberFormat="1" applyFont="1" applyFill="1" applyBorder="1" applyAlignment="1">
      <alignment horizontal="center"/>
    </xf>
    <xf numFmtId="17" fontId="108" fillId="41" borderId="50" xfId="42302" applyNumberFormat="1" applyFont="1" applyFill="1" applyBorder="1" applyAlignment="1">
      <alignment horizontal="center"/>
    </xf>
    <xf numFmtId="0" fontId="105" fillId="40" borderId="27" xfId="42302" applyFont="1" applyFill="1" applyBorder="1" applyAlignment="1">
      <alignment horizontal="center" vertical="center" wrapText="1"/>
    </xf>
    <xf numFmtId="0" fontId="105" fillId="40" borderId="28" xfId="42302" applyFont="1" applyFill="1" applyBorder="1" applyAlignment="1">
      <alignment horizontal="center" vertical="center" wrapText="1"/>
    </xf>
    <xf numFmtId="0" fontId="105" fillId="40" borderId="44" xfId="42302" applyFont="1" applyFill="1" applyBorder="1" applyAlignment="1">
      <alignment horizontal="center" vertical="center" wrapText="1"/>
    </xf>
    <xf numFmtId="0" fontId="105" fillId="40" borderId="45" xfId="42302" applyFont="1" applyFill="1" applyBorder="1" applyAlignment="1">
      <alignment horizontal="center" vertical="center" wrapText="1"/>
    </xf>
    <xf numFmtId="0" fontId="108" fillId="41" borderId="47" xfId="42302" applyFont="1" applyFill="1" applyBorder="1" applyAlignment="1">
      <alignment horizontal="center" vertical="center" wrapText="1"/>
    </xf>
    <xf numFmtId="0" fontId="108" fillId="41" borderId="16" xfId="42302" applyFont="1" applyFill="1" applyBorder="1" applyAlignment="1">
      <alignment horizontal="center" vertical="center" wrapText="1"/>
    </xf>
    <xf numFmtId="0" fontId="108" fillId="41" borderId="19" xfId="42302" applyFont="1" applyFill="1" applyBorder="1" applyAlignment="1">
      <alignment horizontal="center" vertical="center" wrapText="1"/>
    </xf>
    <xf numFmtId="0" fontId="33" fillId="2" borderId="27" xfId="42302" applyFont="1" applyFill="1" applyBorder="1" applyAlignment="1">
      <alignment horizontal="center"/>
    </xf>
    <xf numFmtId="0" fontId="33" fillId="2" borderId="29" xfId="42302" applyFont="1" applyFill="1" applyBorder="1" applyAlignment="1">
      <alignment horizontal="center"/>
    </xf>
    <xf numFmtId="0" fontId="33" fillId="2" borderId="66" xfId="42302" applyFont="1" applyFill="1" applyBorder="1" applyAlignment="1">
      <alignment horizontal="center"/>
    </xf>
    <xf numFmtId="0" fontId="109" fillId="2" borderId="45" xfId="42302" applyFont="1" applyFill="1" applyBorder="1" applyAlignment="1">
      <alignment horizontal="center"/>
    </xf>
    <xf numFmtId="0" fontId="109" fillId="2" borderId="55" xfId="42302" applyFont="1" applyFill="1" applyBorder="1" applyAlignment="1">
      <alignment horizontal="center"/>
    </xf>
    <xf numFmtId="0" fontId="109" fillId="2" borderId="67" xfId="42302" applyFont="1" applyFill="1" applyBorder="1" applyAlignment="1">
      <alignment horizontal="center"/>
    </xf>
    <xf numFmtId="0" fontId="104" fillId="0" borderId="48" xfId="42302" applyFont="1" applyFill="1" applyBorder="1" applyAlignment="1">
      <alignment horizontal="center" wrapText="1"/>
    </xf>
    <xf numFmtId="0" fontId="104" fillId="0" borderId="56" xfId="42302" applyFont="1" applyFill="1" applyBorder="1" applyAlignment="1">
      <alignment horizontal="center" wrapText="1"/>
    </xf>
    <xf numFmtId="0" fontId="104" fillId="0" borderId="68" xfId="42302" applyFont="1" applyFill="1" applyBorder="1" applyAlignment="1">
      <alignment horizontal="center" wrapText="1"/>
    </xf>
    <xf numFmtId="0" fontId="33" fillId="41" borderId="46" xfId="42302" applyFont="1" applyFill="1" applyBorder="1" applyAlignment="1">
      <alignment horizontal="center" wrapText="1"/>
    </xf>
    <xf numFmtId="0" fontId="33" fillId="41" borderId="54" xfId="42302" applyFont="1" applyFill="1" applyBorder="1" applyAlignment="1">
      <alignment horizontal="center" wrapText="1"/>
    </xf>
    <xf numFmtId="17" fontId="108" fillId="41" borderId="46" xfId="42302" applyNumberFormat="1" applyFont="1" applyFill="1" applyBorder="1" applyAlignment="1">
      <alignment horizontal="center"/>
    </xf>
    <xf numFmtId="17" fontId="108" fillId="41" borderId="51" xfId="42302" applyNumberFormat="1" applyFont="1" applyFill="1" applyBorder="1" applyAlignment="1">
      <alignment horizontal="center"/>
    </xf>
    <xf numFmtId="0" fontId="33" fillId="41" borderId="51" xfId="42302" applyFont="1" applyFill="1" applyBorder="1" applyAlignment="1">
      <alignment horizontal="center" wrapText="1"/>
    </xf>
    <xf numFmtId="17" fontId="33" fillId="42" borderId="17" xfId="42302" applyNumberFormat="1" applyFont="1" applyFill="1" applyBorder="1" applyAlignment="1">
      <alignment horizontal="center"/>
    </xf>
    <xf numFmtId="0" fontId="33" fillId="42" borderId="20" xfId="42302" applyFont="1" applyFill="1" applyBorder="1" applyAlignment="1">
      <alignment horizontal="center"/>
    </xf>
    <xf numFmtId="0" fontId="108" fillId="42" borderId="8" xfId="42303" applyFont="1" applyFill="1" applyBorder="1" applyAlignment="1">
      <alignment horizontal="center" vertical="center" wrapText="1"/>
    </xf>
    <xf numFmtId="0" fontId="108" fillId="42" borderId="2" xfId="42303" applyFont="1" applyFill="1" applyBorder="1" applyAlignment="1">
      <alignment horizontal="center" vertical="center" wrapText="1"/>
    </xf>
    <xf numFmtId="0" fontId="108" fillId="42" borderId="57" xfId="42303" applyFont="1" applyFill="1" applyBorder="1" applyAlignment="1">
      <alignment horizontal="center" vertical="center" wrapText="1"/>
    </xf>
    <xf numFmtId="0" fontId="108" fillId="42" borderId="26" xfId="42303" applyFont="1" applyFill="1" applyBorder="1" applyAlignment="1">
      <alignment horizontal="center" vertical="center" wrapText="1"/>
    </xf>
    <xf numFmtId="0" fontId="108" fillId="42" borderId="58" xfId="42303" applyFont="1" applyFill="1" applyBorder="1" applyAlignment="1">
      <alignment horizontal="center" vertical="center" wrapText="1"/>
    </xf>
    <xf numFmtId="17" fontId="104" fillId="42" borderId="57" xfId="42302" applyNumberFormat="1" applyFont="1" applyFill="1" applyBorder="1" applyAlignment="1">
      <alignment horizontal="center"/>
    </xf>
    <xf numFmtId="0" fontId="104" fillId="42" borderId="26" xfId="42302" applyFont="1" applyFill="1" applyBorder="1" applyAlignment="1">
      <alignment horizontal="center"/>
    </xf>
    <xf numFmtId="17" fontId="111" fillId="42" borderId="17" xfId="42302" applyNumberFormat="1" applyFont="1" applyFill="1" applyBorder="1" applyAlignment="1">
      <alignment horizontal="center"/>
    </xf>
    <xf numFmtId="17" fontId="111" fillId="42" borderId="18" xfId="42302" applyNumberFormat="1" applyFont="1" applyFill="1" applyBorder="1" applyAlignment="1">
      <alignment horizontal="center"/>
    </xf>
    <xf numFmtId="17" fontId="111" fillId="42" borderId="20" xfId="42302" applyNumberFormat="1" applyFont="1" applyFill="1" applyBorder="1" applyAlignment="1">
      <alignment horizontal="center"/>
    </xf>
    <xf numFmtId="17" fontId="104" fillId="42" borderId="17" xfId="42302" applyNumberFormat="1" applyFont="1" applyFill="1" applyBorder="1" applyAlignment="1">
      <alignment horizontal="center"/>
    </xf>
    <xf numFmtId="17" fontId="104" fillId="42" borderId="20" xfId="42302" applyNumberFormat="1" applyFont="1" applyFill="1" applyBorder="1" applyAlignment="1">
      <alignment horizontal="center"/>
    </xf>
    <xf numFmtId="17" fontId="33" fillId="42" borderId="20" xfId="42302" applyNumberFormat="1" applyFont="1" applyFill="1" applyBorder="1" applyAlignment="1">
      <alignment horizontal="center"/>
    </xf>
    <xf numFmtId="0" fontId="105" fillId="40" borderId="50" xfId="42303" applyFont="1" applyFill="1" applyBorder="1" applyAlignment="1">
      <alignment horizontal="center" vertical="center" wrapText="1"/>
    </xf>
    <xf numFmtId="0" fontId="105" fillId="40" borderId="51" xfId="42303" applyFont="1" applyFill="1" applyBorder="1" applyAlignment="1">
      <alignment horizontal="center" vertical="center" wrapText="1"/>
    </xf>
    <xf numFmtId="0" fontId="105" fillId="40" borderId="52" xfId="42303" applyFont="1" applyFill="1" applyBorder="1" applyAlignment="1">
      <alignment horizontal="center" vertical="center" wrapText="1"/>
    </xf>
    <xf numFmtId="49" fontId="105" fillId="40" borderId="49" xfId="42302" applyNumberFormat="1" applyFont="1" applyFill="1" applyBorder="1" applyAlignment="1">
      <alignment horizontal="center" vertical="center" wrapText="1"/>
    </xf>
    <xf numFmtId="49" fontId="105" fillId="40" borderId="53" xfId="42302" applyNumberFormat="1" applyFont="1" applyFill="1" applyBorder="1" applyAlignment="1">
      <alignment horizontal="center" vertical="center" wrapText="1"/>
    </xf>
    <xf numFmtId="17" fontId="108" fillId="40" borderId="49" xfId="42302" applyNumberFormat="1" applyFont="1" applyFill="1" applyBorder="1" applyAlignment="1">
      <alignment horizontal="center"/>
    </xf>
    <xf numFmtId="17" fontId="108" fillId="40" borderId="44" xfId="42302" applyNumberFormat="1" applyFont="1" applyFill="1" applyBorder="1" applyAlignment="1">
      <alignment horizontal="center"/>
    </xf>
    <xf numFmtId="17" fontId="108" fillId="40" borderId="53" xfId="42302" applyNumberFormat="1" applyFont="1" applyFill="1" applyBorder="1" applyAlignment="1">
      <alignment horizontal="center"/>
    </xf>
    <xf numFmtId="17" fontId="104" fillId="43" borderId="4" xfId="42302" applyNumberFormat="1" applyFont="1" applyFill="1" applyBorder="1" applyAlignment="1">
      <alignment horizontal="center"/>
    </xf>
    <xf numFmtId="17" fontId="104" fillId="43" borderId="1" xfId="42302" applyNumberFormat="1" applyFont="1" applyFill="1" applyBorder="1" applyAlignment="1">
      <alignment horizontal="center"/>
    </xf>
    <xf numFmtId="17" fontId="104" fillId="43" borderId="7" xfId="42302" applyNumberFormat="1" applyFont="1" applyFill="1" applyBorder="1" applyAlignment="1">
      <alignment horizontal="center"/>
    </xf>
    <xf numFmtId="17" fontId="108" fillId="44" borderId="49" xfId="42302" applyNumberFormat="1" applyFont="1" applyFill="1" applyBorder="1" applyAlignment="1">
      <alignment horizontal="center"/>
    </xf>
    <xf numFmtId="17" fontId="108" fillId="44" borderId="44" xfId="42302" applyNumberFormat="1" applyFont="1" applyFill="1" applyBorder="1" applyAlignment="1">
      <alignment horizontal="center"/>
    </xf>
    <xf numFmtId="17" fontId="108" fillId="44" borderId="53" xfId="42302" applyNumberFormat="1" applyFont="1" applyFill="1" applyBorder="1" applyAlignment="1">
      <alignment horizontal="center"/>
    </xf>
    <xf numFmtId="0" fontId="33" fillId="40" borderId="46" xfId="42302" applyFont="1" applyFill="1" applyBorder="1" applyAlignment="1">
      <alignment horizontal="center" wrapText="1"/>
    </xf>
    <xf numFmtId="0" fontId="33" fillId="40" borderId="54" xfId="42302" applyFont="1" applyFill="1" applyBorder="1" applyAlignment="1">
      <alignment horizontal="center" wrapText="1"/>
    </xf>
    <xf numFmtId="0" fontId="104" fillId="0" borderId="28" xfId="42302" applyFont="1" applyFill="1" applyBorder="1" applyAlignment="1">
      <alignment horizontal="center" wrapText="1"/>
    </xf>
    <xf numFmtId="0" fontId="104" fillId="0" borderId="13" xfId="42302" applyFont="1" applyFill="1" applyBorder="1" applyAlignment="1">
      <alignment horizontal="center" wrapText="1"/>
    </xf>
    <xf numFmtId="0" fontId="104" fillId="0" borderId="69" xfId="42302" applyFont="1" applyFill="1" applyBorder="1" applyAlignment="1">
      <alignment horizontal="center" wrapText="1"/>
    </xf>
    <xf numFmtId="0" fontId="110" fillId="0" borderId="28" xfId="42302" applyFont="1" applyFill="1" applyBorder="1" applyAlignment="1">
      <alignment horizontal="center" wrapText="1"/>
    </xf>
    <xf numFmtId="0" fontId="110" fillId="0" borderId="13" xfId="42302" applyFont="1" applyFill="1" applyBorder="1" applyAlignment="1">
      <alignment horizontal="center" wrapText="1"/>
    </xf>
    <xf numFmtId="0" fontId="110" fillId="0" borderId="69" xfId="42302" applyFont="1" applyFill="1" applyBorder="1" applyAlignment="1">
      <alignment horizontal="center" wrapText="1"/>
    </xf>
    <xf numFmtId="0" fontId="104" fillId="0" borderId="45" xfId="42302" applyFont="1" applyFill="1" applyBorder="1" applyAlignment="1">
      <alignment horizontal="center"/>
    </xf>
    <xf numFmtId="0" fontId="104" fillId="0" borderId="55" xfId="42302" applyFont="1" applyFill="1" applyBorder="1" applyAlignment="1">
      <alignment horizontal="center"/>
    </xf>
    <xf numFmtId="0" fontId="104" fillId="0" borderId="67" xfId="42302" applyFont="1" applyFill="1" applyBorder="1" applyAlignment="1">
      <alignment horizontal="center"/>
    </xf>
    <xf numFmtId="0" fontId="33" fillId="42" borderId="17" xfId="42302" applyFont="1" applyFill="1" applyBorder="1" applyAlignment="1">
      <alignment horizontal="center"/>
    </xf>
    <xf numFmtId="0" fontId="33" fillId="42" borderId="18" xfId="42302" applyFont="1" applyFill="1" applyBorder="1" applyAlignment="1">
      <alignment horizontal="center"/>
    </xf>
    <xf numFmtId="17" fontId="108" fillId="41" borderId="54" xfId="42302" applyNumberFormat="1" applyFont="1" applyFill="1" applyBorder="1" applyAlignment="1">
      <alignment horizontal="center"/>
    </xf>
    <xf numFmtId="0" fontId="105" fillId="40" borderId="7" xfId="42302" applyFont="1" applyFill="1" applyBorder="1" applyAlignment="1">
      <alignment horizontal="center" vertical="center" wrapText="1"/>
    </xf>
    <xf numFmtId="0" fontId="105" fillId="40" borderId="23" xfId="42302" applyFont="1" applyFill="1" applyBorder="1" applyAlignment="1">
      <alignment horizontal="center" vertical="center" wrapText="1"/>
    </xf>
    <xf numFmtId="0" fontId="105" fillId="40" borderId="4" xfId="42302" applyFont="1" applyFill="1" applyBorder="1" applyAlignment="1">
      <alignment horizontal="center" vertical="center" wrapText="1"/>
    </xf>
    <xf numFmtId="0" fontId="108" fillId="40" borderId="21" xfId="42302" applyFont="1" applyFill="1" applyBorder="1" applyAlignment="1">
      <alignment horizontal="center" vertical="center" wrapText="1"/>
    </xf>
    <xf numFmtId="0" fontId="108" fillId="40" borderId="4" xfId="42302" applyFont="1" applyFill="1" applyBorder="1" applyAlignment="1">
      <alignment horizontal="center" vertical="center" wrapText="1"/>
    </xf>
    <xf numFmtId="0" fontId="104" fillId="43" borderId="23" xfId="42302" applyFont="1" applyFill="1" applyBorder="1" applyAlignment="1">
      <alignment horizontal="center" vertical="center" wrapText="1"/>
    </xf>
    <xf numFmtId="0" fontId="104" fillId="43" borderId="4" xfId="42302" applyFont="1" applyFill="1" applyBorder="1" applyAlignment="1">
      <alignment horizontal="center" vertical="center" wrapText="1"/>
    </xf>
    <xf numFmtId="0" fontId="108" fillId="44" borderId="21" xfId="42302" applyFont="1" applyFill="1" applyBorder="1" applyAlignment="1">
      <alignment horizontal="center" vertical="center" wrapText="1"/>
    </xf>
    <xf numFmtId="0" fontId="108" fillId="44" borderId="4" xfId="42302" applyFont="1" applyFill="1" applyBorder="1" applyAlignment="1">
      <alignment horizontal="center" vertical="center" wrapText="1"/>
    </xf>
    <xf numFmtId="0" fontId="108" fillId="41" borderId="7" xfId="42302" applyFont="1" applyFill="1" applyBorder="1" applyAlignment="1">
      <alignment horizontal="center" vertical="center" wrapText="1"/>
    </xf>
    <xf numFmtId="0" fontId="108" fillId="41" borderId="23" xfId="42302" applyFont="1" applyFill="1" applyBorder="1" applyAlignment="1">
      <alignment horizontal="center" vertical="center" wrapText="1"/>
    </xf>
    <xf numFmtId="0" fontId="108" fillId="41" borderId="4" xfId="42302" applyFont="1" applyFill="1" applyBorder="1" applyAlignment="1">
      <alignment horizontal="center" vertical="center" wrapText="1"/>
    </xf>
    <xf numFmtId="17" fontId="104" fillId="42" borderId="14" xfId="42302" applyNumberFormat="1" applyFont="1" applyFill="1" applyBorder="1" applyAlignment="1">
      <alignment horizontal="center"/>
    </xf>
    <xf numFmtId="0" fontId="104" fillId="42" borderId="5" xfId="42302" applyFont="1" applyFill="1" applyBorder="1" applyAlignment="1">
      <alignment horizontal="center"/>
    </xf>
    <xf numFmtId="17" fontId="104" fillId="42" borderId="5" xfId="42302" applyNumberFormat="1" applyFont="1" applyFill="1" applyBorder="1" applyAlignment="1">
      <alignment horizontal="center"/>
    </xf>
    <xf numFmtId="0" fontId="104" fillId="2" borderId="2" xfId="42302" applyFont="1" applyFill="1" applyBorder="1" applyAlignment="1">
      <alignment horizontal="center" wrapText="1"/>
    </xf>
    <xf numFmtId="0" fontId="104" fillId="2" borderId="25" xfId="42302" applyFont="1" applyFill="1" applyBorder="1" applyAlignment="1">
      <alignment horizontal="center" wrapText="1"/>
    </xf>
    <xf numFmtId="14" fontId="104" fillId="42" borderId="14" xfId="42302" applyNumberFormat="1" applyFont="1" applyFill="1" applyBorder="1" applyAlignment="1">
      <alignment horizontal="center" wrapText="1"/>
    </xf>
    <xf numFmtId="14" fontId="104" fillId="42" borderId="8" xfId="42302" applyNumberFormat="1" applyFont="1" applyFill="1" applyBorder="1" applyAlignment="1">
      <alignment horizontal="center" wrapText="1"/>
    </xf>
    <xf numFmtId="0" fontId="108" fillId="41" borderId="21" xfId="42302" applyFont="1" applyFill="1" applyBorder="1" applyAlignment="1">
      <alignment horizontal="center" vertical="center" wrapText="1"/>
    </xf>
    <xf numFmtId="0" fontId="108" fillId="42" borderId="7" xfId="42302" applyFont="1" applyFill="1" applyBorder="1" applyAlignment="1">
      <alignment horizontal="center" vertical="center" wrapText="1"/>
    </xf>
    <xf numFmtId="0" fontId="108" fillId="42" borderId="23" xfId="42302" applyFont="1" applyFill="1" applyBorder="1" applyAlignment="1">
      <alignment horizontal="center" vertical="center" wrapText="1"/>
    </xf>
    <xf numFmtId="0" fontId="108" fillId="42" borderId="4" xfId="42302" applyFont="1" applyFill="1" applyBorder="1" applyAlignment="1">
      <alignment horizontal="center" vertical="center" wrapText="1"/>
    </xf>
    <xf numFmtId="0" fontId="105" fillId="40" borderId="7" xfId="33750" applyFont="1" applyFill="1" applyBorder="1" applyAlignment="1">
      <alignment horizontal="center" vertical="center" wrapText="1"/>
    </xf>
    <xf numFmtId="0" fontId="105" fillId="40" borderId="23" xfId="33750" applyFont="1" applyFill="1" applyBorder="1" applyAlignment="1">
      <alignment horizontal="center" vertical="center" wrapText="1"/>
    </xf>
    <xf numFmtId="0" fontId="105" fillId="40" borderId="4" xfId="33750" applyFont="1" applyFill="1" applyBorder="1" applyAlignment="1">
      <alignment horizontal="center" vertical="center" wrapText="1"/>
    </xf>
    <xf numFmtId="0" fontId="108" fillId="40" borderId="21" xfId="33750" applyFont="1" applyFill="1" applyBorder="1" applyAlignment="1">
      <alignment horizontal="center" vertical="center" wrapText="1"/>
    </xf>
    <xf numFmtId="0" fontId="108" fillId="40" borderId="4" xfId="33750" applyFont="1" applyFill="1" applyBorder="1" applyAlignment="1">
      <alignment horizontal="center" vertical="center" wrapText="1"/>
    </xf>
    <xf numFmtId="0" fontId="104" fillId="43" borderId="23" xfId="33750" applyFont="1" applyFill="1" applyBorder="1" applyAlignment="1">
      <alignment horizontal="center" vertical="center" wrapText="1"/>
    </xf>
    <xf numFmtId="0" fontId="104" fillId="43" borderId="4" xfId="33750" applyFont="1" applyFill="1" applyBorder="1" applyAlignment="1">
      <alignment horizontal="center" vertical="center" wrapText="1"/>
    </xf>
    <xf numFmtId="0" fontId="108" fillId="44" borderId="21" xfId="33750" applyFont="1" applyFill="1" applyBorder="1" applyAlignment="1">
      <alignment horizontal="center" vertical="center" wrapText="1"/>
    </xf>
    <xf numFmtId="0" fontId="108" fillId="44" borderId="4" xfId="33750" applyFont="1" applyFill="1" applyBorder="1" applyAlignment="1">
      <alignment horizontal="center" vertical="center" wrapText="1"/>
    </xf>
    <xf numFmtId="0" fontId="108" fillId="41" borderId="7" xfId="33750" applyFont="1" applyFill="1" applyBorder="1" applyAlignment="1">
      <alignment horizontal="center" vertical="center" wrapText="1"/>
    </xf>
    <xf numFmtId="0" fontId="108" fillId="41" borderId="23" xfId="33750" applyFont="1" applyFill="1" applyBorder="1" applyAlignment="1">
      <alignment horizontal="center" vertical="center" wrapText="1"/>
    </xf>
    <xf numFmtId="0" fontId="108" fillId="41" borderId="4" xfId="33750" applyFont="1" applyFill="1" applyBorder="1" applyAlignment="1">
      <alignment horizontal="center" vertical="center" wrapText="1"/>
    </xf>
    <xf numFmtId="0" fontId="117" fillId="42" borderId="7" xfId="33750" applyFont="1" applyFill="1" applyBorder="1" applyAlignment="1">
      <alignment horizontal="center" vertical="center" wrapText="1"/>
    </xf>
    <xf numFmtId="0" fontId="117" fillId="42" borderId="23" xfId="33750" applyFont="1" applyFill="1" applyBorder="1" applyAlignment="1">
      <alignment horizontal="center" vertical="center" wrapText="1"/>
    </xf>
    <xf numFmtId="0" fontId="117" fillId="42" borderId="4" xfId="33750" applyFont="1" applyFill="1" applyBorder="1" applyAlignment="1">
      <alignment horizontal="center" vertical="center" wrapText="1"/>
    </xf>
    <xf numFmtId="0" fontId="108" fillId="41" borderId="21" xfId="33750" applyFont="1" applyFill="1" applyBorder="1" applyAlignment="1">
      <alignment horizontal="center" vertical="center" wrapText="1"/>
    </xf>
    <xf numFmtId="0" fontId="108" fillId="42" borderId="7" xfId="33750" applyFont="1" applyFill="1" applyBorder="1" applyAlignment="1">
      <alignment horizontal="center" vertical="center" wrapText="1"/>
    </xf>
    <xf numFmtId="0" fontId="108" fillId="42" borderId="23" xfId="33750" applyFont="1" applyFill="1" applyBorder="1" applyAlignment="1">
      <alignment horizontal="center" vertical="center" wrapText="1"/>
    </xf>
    <xf numFmtId="0" fontId="108" fillId="42" borderId="4" xfId="33750" applyFont="1" applyFill="1" applyBorder="1" applyAlignment="1">
      <alignment horizontal="center" vertical="center" wrapText="1"/>
    </xf>
    <xf numFmtId="0" fontId="111" fillId="0" borderId="27" xfId="0" applyFont="1" applyFill="1" applyBorder="1" applyAlignment="1">
      <alignment horizontal="center" vertical="center" wrapText="1"/>
    </xf>
    <xf numFmtId="0" fontId="111" fillId="0" borderId="66" xfId="0" applyFont="1" applyFill="1" applyBorder="1" applyAlignment="1">
      <alignment horizontal="center" vertical="center" wrapText="1"/>
    </xf>
    <xf numFmtId="0" fontId="111" fillId="0" borderId="44" xfId="0" applyFont="1" applyFill="1" applyBorder="1" applyAlignment="1">
      <alignment horizontal="center" vertical="center" wrapText="1"/>
    </xf>
    <xf numFmtId="0" fontId="111" fillId="0" borderId="61" xfId="0" applyFont="1" applyFill="1" applyBorder="1" applyAlignment="1">
      <alignment horizontal="center" vertical="center" wrapText="1"/>
    </xf>
    <xf numFmtId="0" fontId="111" fillId="0" borderId="28" xfId="0" applyFont="1" applyFill="1" applyBorder="1" applyAlignment="1">
      <alignment horizontal="center" vertical="center" wrapText="1"/>
    </xf>
    <xf numFmtId="0" fontId="111" fillId="0" borderId="69" xfId="0" applyFont="1" applyFill="1" applyBorder="1" applyAlignment="1">
      <alignment horizontal="center" vertical="center" wrapText="1"/>
    </xf>
    <xf numFmtId="0" fontId="111" fillId="0" borderId="45" xfId="0" applyFont="1" applyFill="1" applyBorder="1" applyAlignment="1">
      <alignment horizontal="center" vertical="center" wrapText="1"/>
    </xf>
    <xf numFmtId="0" fontId="111" fillId="0" borderId="67" xfId="0" applyFont="1" applyFill="1" applyBorder="1" applyAlignment="1">
      <alignment horizontal="center" vertical="center" wrapText="1"/>
    </xf>
    <xf numFmtId="0" fontId="144" fillId="0" borderId="0" xfId="0" applyFont="1" applyFill="1" applyAlignment="1">
      <alignment horizontal="left" vertical="center" wrapText="1"/>
    </xf>
    <xf numFmtId="0" fontId="148" fillId="0" borderId="0" xfId="0" applyFont="1" applyFill="1" applyAlignment="1">
      <alignment horizontal="left" vertical="center"/>
    </xf>
    <xf numFmtId="0" fontId="150" fillId="0" borderId="0" xfId="0" applyFont="1" applyFill="1" applyBorder="1" applyAlignment="1">
      <alignment horizontal="left"/>
    </xf>
    <xf numFmtId="0" fontId="111" fillId="0" borderId="27" xfId="0" applyFont="1" applyFill="1" applyBorder="1" applyAlignment="1">
      <alignment horizontal="center" vertical="center"/>
    </xf>
    <xf numFmtId="0" fontId="111" fillId="0" borderId="66" xfId="0" applyFont="1" applyFill="1" applyBorder="1" applyAlignment="1">
      <alignment horizontal="center" vertical="center"/>
    </xf>
    <xf numFmtId="0" fontId="77" fillId="0" borderId="0" xfId="0" applyNumberFormat="1" applyFont="1" applyFill="1" applyAlignment="1" applyProtection="1">
      <alignment horizontal="right" vertical="center"/>
      <protection locked="0"/>
    </xf>
    <xf numFmtId="0" fontId="111" fillId="0" borderId="28" xfId="0" applyFont="1" applyBorder="1" applyAlignment="1">
      <alignment horizontal="center" vertical="center" wrapText="1"/>
    </xf>
    <xf numFmtId="0" fontId="111" fillId="0" borderId="69" xfId="0" applyFont="1" applyBorder="1" applyAlignment="1">
      <alignment horizontal="center" vertical="center" wrapText="1"/>
    </xf>
    <xf numFmtId="0" fontId="111" fillId="0" borderId="84" xfId="0" applyFont="1" applyBorder="1" applyAlignment="1">
      <alignment horizontal="center" vertical="center" wrapText="1"/>
    </xf>
    <xf numFmtId="0" fontId="111" fillId="0" borderId="70" xfId="0" applyFont="1" applyBorder="1" applyAlignment="1">
      <alignment horizontal="center" vertical="center" wrapText="1"/>
    </xf>
    <xf numFmtId="0" fontId="111" fillId="0" borderId="27" xfId="0" applyFont="1" applyBorder="1" applyAlignment="1">
      <alignment horizontal="center" vertical="center"/>
    </xf>
    <xf numFmtId="0" fontId="111" fillId="0" borderId="66" xfId="0" applyFont="1" applyBorder="1" applyAlignment="1">
      <alignment horizontal="center" vertical="center"/>
    </xf>
    <xf numFmtId="0" fontId="111" fillId="0" borderId="44" xfId="0" applyFont="1" applyBorder="1" applyAlignment="1">
      <alignment horizontal="center" vertical="center" wrapText="1"/>
    </xf>
    <xf numFmtId="0" fontId="111" fillId="0" borderId="61" xfId="0" applyFont="1" applyBorder="1" applyAlignment="1">
      <alignment horizontal="center" vertical="center" wrapText="1"/>
    </xf>
    <xf numFmtId="0" fontId="150" fillId="0" borderId="0" xfId="0" applyFont="1" applyBorder="1" applyAlignment="1">
      <alignment horizontal="left"/>
    </xf>
    <xf numFmtId="0" fontId="77" fillId="0" borderId="0" xfId="0" applyNumberFormat="1" applyFont="1" applyAlignment="1" applyProtection="1">
      <alignment horizontal="right" vertical="center"/>
      <protection locked="0"/>
    </xf>
    <xf numFmtId="0" fontId="135" fillId="0" borderId="0" xfId="0" applyFont="1" applyAlignment="1">
      <alignment horizontal="left"/>
    </xf>
    <xf numFmtId="0" fontId="148" fillId="0" borderId="0" xfId="0" applyFont="1" applyAlignment="1">
      <alignment horizontal="left" vertical="center"/>
    </xf>
    <xf numFmtId="0" fontId="144" fillId="0" borderId="0" xfId="0" applyFont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69" xfId="0" applyFont="1" applyBorder="1" applyAlignment="1">
      <alignment horizontal="left" vertical="center"/>
    </xf>
    <xf numFmtId="0" fontId="3" fillId="0" borderId="46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/>
    </xf>
    <xf numFmtId="0" fontId="3" fillId="0" borderId="53" xfId="0" applyFont="1" applyBorder="1" applyAlignment="1">
      <alignment horizontal="center"/>
    </xf>
    <xf numFmtId="0" fontId="3" fillId="0" borderId="46" xfId="0" applyFont="1" applyBorder="1" applyAlignment="1">
      <alignment horizontal="center" vertical="justify"/>
    </xf>
    <xf numFmtId="0" fontId="3" fillId="0" borderId="51" xfId="0" applyFont="1" applyBorder="1" applyAlignment="1">
      <alignment horizontal="center" vertical="justify"/>
    </xf>
    <xf numFmtId="0" fontId="3" fillId="0" borderId="54" xfId="0" applyFont="1" applyBorder="1" applyAlignment="1">
      <alignment horizontal="center" vertical="justify"/>
    </xf>
    <xf numFmtId="0" fontId="3" fillId="0" borderId="47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justify"/>
    </xf>
    <xf numFmtId="0" fontId="3" fillId="0" borderId="16" xfId="0" applyFont="1" applyBorder="1" applyAlignment="1">
      <alignment horizontal="center" vertical="justify"/>
    </xf>
    <xf numFmtId="0" fontId="3" fillId="0" borderId="19" xfId="0" applyFont="1" applyBorder="1" applyAlignment="1">
      <alignment horizontal="center" vertical="justify"/>
    </xf>
    <xf numFmtId="0" fontId="3" fillId="0" borderId="73" xfId="0" applyFont="1" applyBorder="1" applyAlignment="1">
      <alignment horizontal="center" vertical="justify"/>
    </xf>
    <xf numFmtId="0" fontId="3" fillId="0" borderId="2" xfId="0" applyFont="1" applyBorder="1" applyAlignment="1">
      <alignment horizontal="center" vertical="justify"/>
    </xf>
    <xf numFmtId="0" fontId="3" fillId="0" borderId="59" xfId="0" applyFont="1" applyBorder="1" applyAlignment="1">
      <alignment horizontal="center" vertical="justify"/>
    </xf>
    <xf numFmtId="0" fontId="3" fillId="0" borderId="71" xfId="0" applyFont="1" applyBorder="1" applyAlignment="1">
      <alignment horizontal="center" vertical="justify"/>
    </xf>
    <xf numFmtId="0" fontId="3" fillId="0" borderId="78" xfId="0" applyFont="1" applyBorder="1" applyAlignment="1">
      <alignment horizontal="center" vertical="justify"/>
    </xf>
    <xf numFmtId="0" fontId="3" fillId="0" borderId="79" xfId="0" applyFont="1" applyBorder="1" applyAlignment="1">
      <alignment horizontal="center" vertical="justify"/>
    </xf>
    <xf numFmtId="0" fontId="36" fillId="45" borderId="70" xfId="0" applyFont="1" applyFill="1" applyBorder="1" applyAlignment="1">
      <alignment horizontal="center" vertical="center"/>
    </xf>
    <xf numFmtId="0" fontId="36" fillId="45" borderId="68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 wrapText="1"/>
    </xf>
    <xf numFmtId="0" fontId="36" fillId="0" borderId="66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69" xfId="0" applyFont="1" applyBorder="1" applyAlignment="1">
      <alignment horizontal="center" vertical="center" wrapText="1"/>
    </xf>
    <xf numFmtId="0" fontId="36" fillId="0" borderId="45" xfId="0" applyFont="1" applyBorder="1" applyAlignment="1">
      <alignment horizontal="center" vertical="center" wrapText="1"/>
    </xf>
    <xf numFmtId="0" fontId="36" fillId="0" borderId="67" xfId="0" applyFont="1" applyBorder="1" applyAlignment="1">
      <alignment horizontal="center" vertical="center" wrapText="1"/>
    </xf>
    <xf numFmtId="49" fontId="138" fillId="0" borderId="0" xfId="0" applyNumberFormat="1" applyFont="1" applyAlignment="1" applyProtection="1">
      <alignment horizontal="center" vertical="center"/>
    </xf>
    <xf numFmtId="49" fontId="21" fillId="0" borderId="0" xfId="0" applyNumberFormat="1" applyFont="1" applyAlignment="1" applyProtection="1">
      <alignment horizontal="center" vertical="center" wrapText="1"/>
    </xf>
    <xf numFmtId="2" fontId="36" fillId="45" borderId="72" xfId="0" applyNumberFormat="1" applyFont="1" applyFill="1" applyBorder="1" applyAlignment="1">
      <alignment horizontal="center" vertical="center"/>
    </xf>
    <xf numFmtId="0" fontId="36" fillId="45" borderId="80" xfId="0" applyFont="1" applyFill="1" applyBorder="1" applyAlignment="1">
      <alignment horizontal="center" vertical="center"/>
    </xf>
    <xf numFmtId="0" fontId="111" fillId="0" borderId="47" xfId="0" applyFont="1" applyFill="1" applyBorder="1" applyAlignment="1">
      <alignment horizontal="center" vertical="center"/>
    </xf>
    <xf numFmtId="0" fontId="111" fillId="0" borderId="57" xfId="0" applyFont="1" applyFill="1" applyBorder="1" applyAlignment="1">
      <alignment horizontal="center" vertical="center"/>
    </xf>
  </cellXfs>
  <cellStyles count="42308">
    <cellStyle name="%" xfId="5"/>
    <cellStyle name="% 2" xfId="6"/>
    <cellStyle name="%_Приоритетные группы (для финансовых менеджеров)" xfId="7"/>
    <cellStyle name="_ ТЭЦ февраль 04г" xfId="8"/>
    <cellStyle name="_105_Р-05-3 факт май 2004" xfId="9"/>
    <cellStyle name="_106_Р-05-3 факт июнь 2004" xfId="10"/>
    <cellStyle name="_109_Р-05-3 факт сентябрь 20041" xfId="11"/>
    <cellStyle name="_109_Р-05-3 факт сентябрь 20042" xfId="12"/>
    <cellStyle name="_2003-08 Оперативный отчет (1 ч) (Носта)" xfId="13"/>
    <cellStyle name="_2003-08 Оперативный отчет (1и2 ч) (Носта)" xfId="14"/>
    <cellStyle name="_2003-08 Оперативный отчет (Медиа)" xfId="15"/>
    <cellStyle name="_2003-11 Оперативный отчет (Медиа)" xfId="16"/>
    <cellStyle name="_7.5.оборотный капитал" xfId="17"/>
    <cellStyle name="_7-3 17-03-05" xfId="18"/>
    <cellStyle name="_FFF" xfId="19"/>
    <cellStyle name="_FFF_New Form10_2" xfId="20"/>
    <cellStyle name="_FFF_Nsi" xfId="21"/>
    <cellStyle name="_FFF_Nsi_1" xfId="22"/>
    <cellStyle name="_FFF_Nsi_139" xfId="23"/>
    <cellStyle name="_FFF_Nsi_140" xfId="24"/>
    <cellStyle name="_FFF_Nsi_140(Зах)" xfId="25"/>
    <cellStyle name="_FFF_Nsi_140_mod" xfId="26"/>
    <cellStyle name="_FFF_Summary" xfId="27"/>
    <cellStyle name="_FFF_Tax_form_1кв_3" xfId="28"/>
    <cellStyle name="_FFF_БКЭ" xfId="29"/>
    <cellStyle name="_Final_Book_010301" xfId="30"/>
    <cellStyle name="_Final_Book_010301_New Form10_2" xfId="31"/>
    <cellStyle name="_Final_Book_010301_Nsi" xfId="32"/>
    <cellStyle name="_Final_Book_010301_Nsi_1" xfId="33"/>
    <cellStyle name="_Final_Book_010301_Nsi_139" xfId="34"/>
    <cellStyle name="_Final_Book_010301_Nsi_140" xfId="35"/>
    <cellStyle name="_Final_Book_010301_Nsi_140(Зах)" xfId="36"/>
    <cellStyle name="_Final_Book_010301_Nsi_140_mod" xfId="37"/>
    <cellStyle name="_Final_Book_010301_Summary" xfId="38"/>
    <cellStyle name="_Final_Book_010301_Tax_form_1кв_3" xfId="39"/>
    <cellStyle name="_Final_Book_010301_БКЭ" xfId="40"/>
    <cellStyle name="_New_Sofi" xfId="41"/>
    <cellStyle name="_New_Sofi_FFF" xfId="42"/>
    <cellStyle name="_New_Sofi_New Form10_2" xfId="43"/>
    <cellStyle name="_New_Sofi_Nsi" xfId="44"/>
    <cellStyle name="_New_Sofi_Nsi_1" xfId="45"/>
    <cellStyle name="_New_Sofi_Nsi_139" xfId="46"/>
    <cellStyle name="_New_Sofi_Nsi_140" xfId="47"/>
    <cellStyle name="_New_Sofi_Nsi_140(Зах)" xfId="48"/>
    <cellStyle name="_New_Sofi_Nsi_140_mod" xfId="49"/>
    <cellStyle name="_New_Sofi_Summary" xfId="50"/>
    <cellStyle name="_New_Sofi_Tax_form_1кв_3" xfId="51"/>
    <cellStyle name="_New_Sofi_БКЭ" xfId="52"/>
    <cellStyle name="_Nsi" xfId="53"/>
    <cellStyle name="_Алюком Тайшет" xfId="54"/>
    <cellStyle name="_Баланс апрель" xfId="55"/>
    <cellStyle name="_БДР (январь) факт" xfId="56"/>
    <cellStyle name="_БДР 2005 (МСФО) (2)" xfId="57"/>
    <cellStyle name="_БДР 2005 (МСФО) (3)" xfId="58"/>
    <cellStyle name="_БДР 2005 (МСФО) (4)" xfId="59"/>
    <cellStyle name="_БДР на 2005 от 11.11.04" xfId="60"/>
    <cellStyle name="_БДР от 10.11.04 (ожид.)" xfId="61"/>
    <cellStyle name="_БЗФ" xfId="62"/>
    <cellStyle name="_БП 2004 ППП_190204_1650" xfId="63"/>
    <cellStyle name="_БП ППП 2004 год форма 2." xfId="64"/>
    <cellStyle name="_Бюджет на 2005 год в МСФО (б_к)" xfId="65"/>
    <cellStyle name="_ГЛИНОЗЕМСЕРВИС ППП 2004 для Москвы" xfId="66"/>
    <cellStyle name="_ДДС" xfId="67"/>
    <cellStyle name="_ДДС (М) от 05.02.04 (с изм. от Энергосбыта в 4 кв.)" xfId="68"/>
    <cellStyle name="_ДДС на 2005 год от 09.12.04" xfId="69"/>
    <cellStyle name="_ДДС на 2005 год от 21.12.04" xfId="70"/>
    <cellStyle name="_ДДС на 2005 от 04.11.04" xfId="71"/>
    <cellStyle name="_ДДС от 16.12.03 (новое топливо)" xfId="72"/>
    <cellStyle name="_ДДС от 21.01.04 (на СД)" xfId="73"/>
    <cellStyle name="_Дисконтирование векселей" xfId="74"/>
    <cellStyle name="_Дозакл 5 мес.2000" xfId="75"/>
    <cellStyle name="_Изменение баланса за октябрь 2003 (текущий план)" xfId="76"/>
    <cellStyle name="_ИрЭ_файл1_декабрь 2003" xfId="77"/>
    <cellStyle name="_ИТЦ" xfId="78"/>
    <cellStyle name="_ИТЦ ППП план декабрь 2003 версия 221103" xfId="79"/>
    <cellStyle name="_ИТЦ ППП план сентябрь 2003 версия 250803" xfId="80"/>
    <cellStyle name="_июль факт" xfId="81"/>
    <cellStyle name="_Книга2" xfId="82"/>
    <cellStyle name="_Книга3" xfId="83"/>
    <cellStyle name="_Книга3_1" xfId="84"/>
    <cellStyle name="_Книга3_New Form10_2" xfId="85"/>
    <cellStyle name="_Книга3_Nsi" xfId="86"/>
    <cellStyle name="_Книга3_Nsi_1" xfId="87"/>
    <cellStyle name="_Книга3_Nsi_139" xfId="88"/>
    <cellStyle name="_Книга3_Nsi_140" xfId="89"/>
    <cellStyle name="_Книга3_Nsi_140(Зах)" xfId="90"/>
    <cellStyle name="_Книга3_Nsi_140_mod" xfId="91"/>
    <cellStyle name="_Книга3_Summary" xfId="92"/>
    <cellStyle name="_Книга3_Tax_form_1кв_3" xfId="93"/>
    <cellStyle name="_Книга3_БКЭ" xfId="94"/>
    <cellStyle name="_Книга4" xfId="95"/>
    <cellStyle name="_Книга7" xfId="96"/>
    <cellStyle name="_Книга7_New Form10_2" xfId="97"/>
    <cellStyle name="_Книга7_Nsi" xfId="98"/>
    <cellStyle name="_Книга7_Nsi_1" xfId="99"/>
    <cellStyle name="_Книга7_Nsi_139" xfId="100"/>
    <cellStyle name="_Книга7_Nsi_140" xfId="101"/>
    <cellStyle name="_Книга7_Nsi_140(Зах)" xfId="102"/>
    <cellStyle name="_Книга7_Nsi_140_mod" xfId="103"/>
    <cellStyle name="_Книга7_Summary" xfId="104"/>
    <cellStyle name="_Книга7_Tax_form_1кв_3" xfId="105"/>
    <cellStyle name="_Книга7_БКЭ" xfId="106"/>
    <cellStyle name="_Лист в ТЭЦ март 04г" xfId="107"/>
    <cellStyle name="_Недостающие формы" xfId="108"/>
    <cellStyle name="_Новые формы отчетов ЕСЭ" xfId="109"/>
    <cellStyle name="_ОК апрель" xfId="110"/>
    <cellStyle name="_ОК и баланс вар 2" xfId="111"/>
    <cellStyle name="_ООО Теплоресурс план december 2003 версия 261103" xfId="112"/>
    <cellStyle name="_Отчет о прибылях и убытках июнь" xfId="113"/>
    <cellStyle name="_Параметры бизнес-плана на 2005 г" xfId="114"/>
    <cellStyle name="_Показатели в МСФО" xfId="115"/>
    <cellStyle name="_Приложение 2 к РЕГЛАМЕНТУ" xfId="116"/>
    <cellStyle name="_Пробный cash для баланса" xfId="117"/>
    <cellStyle name="_Прогнозный баланс" xfId="118"/>
    <cellStyle name="_Прогнозный баланс 01.04" xfId="119"/>
    <cellStyle name="_Прогнозный баланс 17.12" xfId="120"/>
    <cellStyle name="_Прогнозный баланс на 2004" xfId="121"/>
    <cellStyle name="_Р-05-2" xfId="122"/>
    <cellStyle name="_Р-05-3 факт июль 2004(20.08.04)" xfId="123"/>
    <cellStyle name="_Расшифровки_1кв_2002" xfId="124"/>
    <cellStyle name="_Ресал" xfId="125"/>
    <cellStyle name="_САЗ ИБ 2003 урезанный (29.11.02) Мусаелян" xfId="126"/>
    <cellStyle name="_САЗ ИБ 2003 урезанный1" xfId="127"/>
    <cellStyle name="_Сведения о расходах на 2004г" xfId="128"/>
    <cellStyle name="_СМЗ 91сч 05-2003ф" xfId="129"/>
    <cellStyle name="_СМЗ прил.17 06-2003ф" xfId="130"/>
    <cellStyle name="_СМЗ прил.91сч 1кв-2003 ф от плана" xfId="131"/>
    <cellStyle name="_СМЗ сч 91vypl_июнь 2003ф" xfId="132"/>
    <cellStyle name="_Соцпрограмма и исп. приб.1кв.2003г" xfId="133"/>
    <cellStyle name="_список задач по АППЗ и АПТ 1" xfId="134"/>
    <cellStyle name="_схождение PL&amp;cash" xfId="135"/>
    <cellStyle name="_Финплан_короткий" xfId="136"/>
    <cellStyle name="_ФОРМА - Бизнес-План Холдинг" xfId="137"/>
    <cellStyle name="_Формы Р-15 2004 07 Факт" xfId="138"/>
    <cellStyle name="_Формы финансовые (бизнес-план)2005 (первонач.)" xfId="139"/>
    <cellStyle name="”€ЌЂЌ‘Ћ‚›‰" xfId="140"/>
    <cellStyle name="”€Љ‘€ђЋ‚ЂЌЌ›‰" xfId="141"/>
    <cellStyle name="„…Ќ…†Ќ›‰" xfId="142"/>
    <cellStyle name="„Ђ’Ђ" xfId="143"/>
    <cellStyle name="€’ЋѓЋ‚›‰" xfId="144"/>
    <cellStyle name="‡ЂѓЋ‹Ћ‚ЋЉ1" xfId="145"/>
    <cellStyle name="‡ЂѓЋ‹Ћ‚ЋЉ2" xfId="146"/>
    <cellStyle name="" xfId="147"/>
    <cellStyle name="" xfId="148"/>
    <cellStyle name="" xfId="149"/>
    <cellStyle name="" xfId="150"/>
    <cellStyle name="" xfId="151"/>
    <cellStyle name="" xfId="152"/>
    <cellStyle name="1" xfId="153"/>
    <cellStyle name="2" xfId="154"/>
    <cellStyle name="0,00;0;" xfId="155"/>
    <cellStyle name="1Normal" xfId="156"/>
    <cellStyle name="20% - Акцент1 2" xfId="157"/>
    <cellStyle name="20% - Акцент2 2" xfId="158"/>
    <cellStyle name="20% - Акцент3 2" xfId="159"/>
    <cellStyle name="20% - Акцент4 2" xfId="160"/>
    <cellStyle name="20% - Акцент5 2" xfId="161"/>
    <cellStyle name="20% - Акцент6 2" xfId="162"/>
    <cellStyle name="40% - Акцент1 2" xfId="163"/>
    <cellStyle name="40% - Акцент2 2" xfId="164"/>
    <cellStyle name="40% - Акцент3 2" xfId="165"/>
    <cellStyle name="40% - Акцент4 2" xfId="166"/>
    <cellStyle name="40% - Акцент5 2" xfId="167"/>
    <cellStyle name="40% - Акцент6 2" xfId="168"/>
    <cellStyle name="60% - Акцент1 2" xfId="169"/>
    <cellStyle name="60% - Акцент2 2" xfId="170"/>
    <cellStyle name="60% - Акцент3 2" xfId="171"/>
    <cellStyle name="60% - Акцент4 2" xfId="172"/>
    <cellStyle name="60% - Акцент5 2" xfId="173"/>
    <cellStyle name="60% - Акцент6 2" xfId="174"/>
    <cellStyle name="Aaia?iue [0]_?anoiau" xfId="175"/>
    <cellStyle name="Aaia?iue_?anoiau" xfId="176"/>
    <cellStyle name="Aeia?nnueea" xfId="177"/>
    <cellStyle name="Big" xfId="178"/>
    <cellStyle name="Calc Currency (0)" xfId="179"/>
    <cellStyle name="Calc Currency (2)" xfId="180"/>
    <cellStyle name="Calc Percent (0)" xfId="181"/>
    <cellStyle name="Calc Percent (1)" xfId="182"/>
    <cellStyle name="Calc Percent (2)" xfId="183"/>
    <cellStyle name="Calc Units (0)" xfId="184"/>
    <cellStyle name="Calc Units (1)" xfId="185"/>
    <cellStyle name="Calc Units (2)" xfId="186"/>
    <cellStyle name="Check" xfId="187"/>
    <cellStyle name="Comma [0]" xfId="188"/>
    <cellStyle name="Comma [00]" xfId="189"/>
    <cellStyle name="Comma_#6 Temps &amp; Contractors" xfId="190"/>
    <cellStyle name="Currency [0]" xfId="191"/>
    <cellStyle name="Currency [00]" xfId="192"/>
    <cellStyle name="Currency_#6 Temps &amp; Contractors" xfId="193"/>
    <cellStyle name="date" xfId="194"/>
    <cellStyle name="Date Short" xfId="195"/>
    <cellStyle name="DELTA" xfId="196"/>
    <cellStyle name="E&amp;Y House" xfId="197"/>
    <cellStyle name="Enter Currency (0)" xfId="198"/>
    <cellStyle name="Enter Currency (2)" xfId="199"/>
    <cellStyle name="Enter Units (0)" xfId="200"/>
    <cellStyle name="Enter Units (1)" xfId="201"/>
    <cellStyle name="Enter Units (2)" xfId="202"/>
    <cellStyle name="Euro" xfId="203"/>
    <cellStyle name="Excel Built-in Normal" xfId="42304"/>
    <cellStyle name="F2" xfId="204"/>
    <cellStyle name="F3" xfId="205"/>
    <cellStyle name="F4" xfId="206"/>
    <cellStyle name="F5" xfId="207"/>
    <cellStyle name="F6" xfId="208"/>
    <cellStyle name="F7" xfId="209"/>
    <cellStyle name="F8" xfId="210"/>
    <cellStyle name="Flag" xfId="211"/>
    <cellStyle name="Followed Hyperlink___03  " xfId="212"/>
    <cellStyle name="Header1" xfId="213"/>
    <cellStyle name="Header2" xfId="214"/>
    <cellStyle name="Heading1" xfId="215"/>
    <cellStyle name="Heading2" xfId="216"/>
    <cellStyle name="Heading3" xfId="217"/>
    <cellStyle name="Heading4" xfId="218"/>
    <cellStyle name="Heading5" xfId="219"/>
    <cellStyle name="Heading6" xfId="220"/>
    <cellStyle name="Horizontal" xfId="221"/>
    <cellStyle name="Hyperlink___03" xfId="222"/>
    <cellStyle name="Iau?iue_?anoiau" xfId="223"/>
    <cellStyle name="Index" xfId="224"/>
    <cellStyle name="Input" xfId="225"/>
    <cellStyle name="Ioe?uaaaoayny aeia?nnueea" xfId="226"/>
    <cellStyle name="ISO" xfId="227"/>
    <cellStyle name="Ivedimas" xfId="228"/>
    <cellStyle name="Ivedimo1" xfId="229"/>
    <cellStyle name="Ivedimo2" xfId="230"/>
    <cellStyle name="Ivedimo5" xfId="231"/>
    <cellStyle name="Link Currency (0)" xfId="232"/>
    <cellStyle name="Link Currency (2)" xfId="233"/>
    <cellStyle name="Link Units (0)" xfId="234"/>
    <cellStyle name="Link Units (1)" xfId="235"/>
    <cellStyle name="Link Units (2)" xfId="236"/>
    <cellStyle name="Matrix" xfId="237"/>
    <cellStyle name="millions" xfId="238"/>
    <cellStyle name="Norma11l" xfId="239"/>
    <cellStyle name="normal" xfId="240"/>
    <cellStyle name="normбlnм_laroux" xfId="241"/>
    <cellStyle name="Note" xfId="242"/>
    <cellStyle name="Oeiainiaue [0]_?anoiau" xfId="243"/>
    <cellStyle name="Oeiainiaue_?anoiau" xfId="244"/>
    <cellStyle name="Option" xfId="245"/>
    <cellStyle name="OptionHeading" xfId="246"/>
    <cellStyle name="Ouny?e [0]_?anoiau" xfId="247"/>
    <cellStyle name="Ouny?e_?anoiau" xfId="248"/>
    <cellStyle name="Override" xfId="249"/>
    <cellStyle name="Paaotsikko" xfId="250"/>
    <cellStyle name="PageHeading" xfId="251"/>
    <cellStyle name="Percent (0.0%)" xfId="252"/>
    <cellStyle name="Percent [0]" xfId="253"/>
    <cellStyle name="Percent [00]" xfId="254"/>
    <cellStyle name="Percent_#6 Temps &amp; Contractors" xfId="255"/>
    <cellStyle name="PrePop Currency (0)" xfId="256"/>
    <cellStyle name="PrePop Currency (2)" xfId="257"/>
    <cellStyle name="PrePop Units (0)" xfId="258"/>
    <cellStyle name="PrePop Units (1)" xfId="259"/>
    <cellStyle name="PrePop Units (2)" xfId="260"/>
    <cellStyle name="Price" xfId="261"/>
    <cellStyle name="Puslapis1" xfId="262"/>
    <cellStyle name="Puslapis2" xfId="263"/>
    <cellStyle name="Pддotsikko" xfId="264"/>
    <cellStyle name="QTitle" xfId="265"/>
    <cellStyle name="S0" xfId="266"/>
    <cellStyle name="S10" xfId="267"/>
    <cellStyle name="S11" xfId="268"/>
    <cellStyle name="S12" xfId="269"/>
    <cellStyle name="S13" xfId="270"/>
    <cellStyle name="S14" xfId="271"/>
    <cellStyle name="S18" xfId="272"/>
    <cellStyle name="S19" xfId="273"/>
    <cellStyle name="S2" xfId="274"/>
    <cellStyle name="S21" xfId="275"/>
    <cellStyle name="S22" xfId="276"/>
    <cellStyle name="S23" xfId="277"/>
    <cellStyle name="S24" xfId="278"/>
    <cellStyle name="S25" xfId="279"/>
    <cellStyle name="S26" xfId="280"/>
    <cellStyle name="S27" xfId="281"/>
    <cellStyle name="S28" xfId="282"/>
    <cellStyle name="S29" xfId="283"/>
    <cellStyle name="S3" xfId="284"/>
    <cellStyle name="S30" xfId="285"/>
    <cellStyle name="S31" xfId="286"/>
    <cellStyle name="S32" xfId="287"/>
    <cellStyle name="S33" xfId="288"/>
    <cellStyle name="S34" xfId="289"/>
    <cellStyle name="S35" xfId="290"/>
    <cellStyle name="S36" xfId="291"/>
    <cellStyle name="S37" xfId="292"/>
    <cellStyle name="S38" xfId="293"/>
    <cellStyle name="S39" xfId="294"/>
    <cellStyle name="S4" xfId="295"/>
    <cellStyle name="S40" xfId="296"/>
    <cellStyle name="S41" xfId="297"/>
    <cellStyle name="S42" xfId="298"/>
    <cellStyle name="S43" xfId="299"/>
    <cellStyle name="S44" xfId="300"/>
    <cellStyle name="S45" xfId="301"/>
    <cellStyle name="S46" xfId="302"/>
    <cellStyle name="S47" xfId="303"/>
    <cellStyle name="S48" xfId="304"/>
    <cellStyle name="S49" xfId="305"/>
    <cellStyle name="S5" xfId="306"/>
    <cellStyle name="S50" xfId="307"/>
    <cellStyle name="S51" xfId="308"/>
    <cellStyle name="S52" xfId="309"/>
    <cellStyle name="S53" xfId="310"/>
    <cellStyle name="S54" xfId="311"/>
    <cellStyle name="S55" xfId="312"/>
    <cellStyle name="S56" xfId="313"/>
    <cellStyle name="S57" xfId="314"/>
    <cellStyle name="S58" xfId="315"/>
    <cellStyle name="S59" xfId="316"/>
    <cellStyle name="S6" xfId="317"/>
    <cellStyle name="S60" xfId="318"/>
    <cellStyle name="S61" xfId="319"/>
    <cellStyle name="S62" xfId="320"/>
    <cellStyle name="S63" xfId="321"/>
    <cellStyle name="S64" xfId="322"/>
    <cellStyle name="S65" xfId="323"/>
    <cellStyle name="S66" xfId="324"/>
    <cellStyle name="S67" xfId="325"/>
    <cellStyle name="S68" xfId="326"/>
    <cellStyle name="S7" xfId="327"/>
    <cellStyle name="S8" xfId="328"/>
    <cellStyle name="S9" xfId="329"/>
    <cellStyle name="Straipsnis1" xfId="330"/>
    <cellStyle name="Straipsnis4" xfId="331"/>
    <cellStyle name="Text Indent A" xfId="332"/>
    <cellStyle name="Text Indent B" xfId="333"/>
    <cellStyle name="Text Indent C" xfId="334"/>
    <cellStyle name="Unit" xfId="335"/>
    <cellStyle name="Valiotsikko" xfId="336"/>
    <cellStyle name="Vertical" xfId="337"/>
    <cellStyle name="Vдliotsikko" xfId="338"/>
    <cellStyle name="Акцент1 2" xfId="339"/>
    <cellStyle name="Акцент2 2" xfId="340"/>
    <cellStyle name="Акцент3 2" xfId="341"/>
    <cellStyle name="Акцент4 2" xfId="342"/>
    <cellStyle name="Акцент5 2" xfId="343"/>
    <cellStyle name="Акцент6 2" xfId="344"/>
    <cellStyle name="Беззащитный" xfId="345"/>
    <cellStyle name="Ввод  2" xfId="346"/>
    <cellStyle name="Вывод 2" xfId="347"/>
    <cellStyle name="Вычисление 2" xfId="348"/>
    <cellStyle name="Денежный 2" xfId="349"/>
    <cellStyle name="Денежный 2 10" xfId="350"/>
    <cellStyle name="Денежный 2 10 2" xfId="351"/>
    <cellStyle name="Денежный 2 10 2 2" xfId="352"/>
    <cellStyle name="Денежный 2 10 3" xfId="353"/>
    <cellStyle name="Денежный 2 11" xfId="354"/>
    <cellStyle name="Денежный 2 11 2" xfId="355"/>
    <cellStyle name="Денежный 2 12" xfId="356"/>
    <cellStyle name="Денежный 2 12 2" xfId="357"/>
    <cellStyle name="Денежный 2 13" xfId="358"/>
    <cellStyle name="Денежный 2 13 2" xfId="359"/>
    <cellStyle name="Денежный 2 14" xfId="360"/>
    <cellStyle name="Денежный 2 14 2" xfId="361"/>
    <cellStyle name="Денежный 2 15" xfId="362"/>
    <cellStyle name="Денежный 2 15 2" xfId="363"/>
    <cellStyle name="Денежный 2 16" xfId="364"/>
    <cellStyle name="Денежный 2 16 2" xfId="365"/>
    <cellStyle name="Денежный 2 17" xfId="366"/>
    <cellStyle name="Денежный 2 18" xfId="367"/>
    <cellStyle name="Денежный 2 19" xfId="368"/>
    <cellStyle name="Денежный 2 2" xfId="369"/>
    <cellStyle name="Денежный 2 2 10" xfId="370"/>
    <cellStyle name="Денежный 2 2 10 2" xfId="371"/>
    <cellStyle name="Денежный 2 2 11" xfId="372"/>
    <cellStyle name="Денежный 2 2 11 2" xfId="373"/>
    <cellStyle name="Денежный 2 2 12" xfId="374"/>
    <cellStyle name="Денежный 2 2 12 2" xfId="375"/>
    <cellStyle name="Денежный 2 2 13" xfId="376"/>
    <cellStyle name="Денежный 2 2 13 2" xfId="377"/>
    <cellStyle name="Денежный 2 2 14" xfId="378"/>
    <cellStyle name="Денежный 2 2 14 2" xfId="379"/>
    <cellStyle name="Денежный 2 2 15" xfId="380"/>
    <cellStyle name="Денежный 2 2 15 2" xfId="381"/>
    <cellStyle name="Денежный 2 2 16" xfId="382"/>
    <cellStyle name="Денежный 2 2 17" xfId="383"/>
    <cellStyle name="Денежный 2 2 18" xfId="384"/>
    <cellStyle name="Денежный 2 2 2" xfId="385"/>
    <cellStyle name="Денежный 2 2 2 10" xfId="386"/>
    <cellStyle name="Денежный 2 2 2 10 2" xfId="387"/>
    <cellStyle name="Денежный 2 2 2 11" xfId="388"/>
    <cellStyle name="Денежный 2 2 2 11 2" xfId="389"/>
    <cellStyle name="Денежный 2 2 2 12" xfId="390"/>
    <cellStyle name="Денежный 2 2 2 12 2" xfId="391"/>
    <cellStyle name="Денежный 2 2 2 13" xfId="392"/>
    <cellStyle name="Денежный 2 2 2 14" xfId="393"/>
    <cellStyle name="Денежный 2 2 2 2" xfId="394"/>
    <cellStyle name="Денежный 2 2 2 2 10" xfId="395"/>
    <cellStyle name="Денежный 2 2 2 2 11" xfId="396"/>
    <cellStyle name="Денежный 2 2 2 2 2" xfId="397"/>
    <cellStyle name="Денежный 2 2 2 2 2 2" xfId="398"/>
    <cellStyle name="Денежный 2 2 2 2 2 2 2" xfId="399"/>
    <cellStyle name="Денежный 2 2 2 2 2 3" xfId="400"/>
    <cellStyle name="Денежный 2 2 2 2 2 3 2" xfId="401"/>
    <cellStyle name="Денежный 2 2 2 2 2 3 3" xfId="402"/>
    <cellStyle name="Денежный 2 2 2 2 2 3 3 2" xfId="403"/>
    <cellStyle name="Денежный 2 2 2 2 2 3 4" xfId="404"/>
    <cellStyle name="Денежный 2 2 2 2 2 4" xfId="405"/>
    <cellStyle name="Денежный 2 2 2 2 2 4 2" xfId="406"/>
    <cellStyle name="Денежный 2 2 2 2 2 4 2 2" xfId="407"/>
    <cellStyle name="Денежный 2 2 2 2 2 5" xfId="408"/>
    <cellStyle name="Денежный 2 2 2 2 2 5 2" xfId="409"/>
    <cellStyle name="Денежный 2 2 2 2 2 6" xfId="410"/>
    <cellStyle name="Денежный 2 2 2 2 2 6 2" xfId="411"/>
    <cellStyle name="Денежный 2 2 2 2 2 7" xfId="412"/>
    <cellStyle name="Денежный 2 2 2 2 2 7 2" xfId="413"/>
    <cellStyle name="Денежный 2 2 2 2 2 8" xfId="414"/>
    <cellStyle name="Денежный 2 2 2 2 2 9" xfId="415"/>
    <cellStyle name="Денежный 2 2 2 2 3" xfId="416"/>
    <cellStyle name="Денежный 2 2 2 2 3 2" xfId="417"/>
    <cellStyle name="Денежный 2 2 2 2 3 2 2" xfId="418"/>
    <cellStyle name="Денежный 2 2 2 2 3 2 3" xfId="419"/>
    <cellStyle name="Денежный 2 2 2 2 3 3" xfId="420"/>
    <cellStyle name="Денежный 2 2 2 2 3 4" xfId="421"/>
    <cellStyle name="Денежный 2 2 2 2 4" xfId="422"/>
    <cellStyle name="Денежный 2 2 2 2 4 2" xfId="423"/>
    <cellStyle name="Денежный 2 2 2 2 4 3" xfId="424"/>
    <cellStyle name="Денежный 2 2 2 2 4 3 2" xfId="425"/>
    <cellStyle name="Денежный 2 2 2 2 4 4" xfId="426"/>
    <cellStyle name="Денежный 2 2 2 2 5" xfId="427"/>
    <cellStyle name="Денежный 2 2 2 2 5 2" xfId="428"/>
    <cellStyle name="Денежный 2 2 2 2 5 2 2" xfId="429"/>
    <cellStyle name="Денежный 2 2 2 2 5 3" xfId="430"/>
    <cellStyle name="Денежный 2 2 2 2 6" xfId="431"/>
    <cellStyle name="Денежный 2 2 2 2 6 2" xfId="432"/>
    <cellStyle name="Денежный 2 2 2 2 7" xfId="433"/>
    <cellStyle name="Денежный 2 2 2 2 7 2" xfId="434"/>
    <cellStyle name="Денежный 2 2 2 2 8" xfId="435"/>
    <cellStyle name="Денежный 2 2 2 2 8 2" xfId="436"/>
    <cellStyle name="Денежный 2 2 2 2 9" xfId="437"/>
    <cellStyle name="Денежный 2 2 2 2 9 2" xfId="438"/>
    <cellStyle name="Денежный 2 2 2 3" xfId="439"/>
    <cellStyle name="Денежный 2 2 2 3 10" xfId="440"/>
    <cellStyle name="Денежный 2 2 2 3 2" xfId="441"/>
    <cellStyle name="Денежный 2 2 2 3 2 2" xfId="442"/>
    <cellStyle name="Денежный 2 2 2 3 3" xfId="443"/>
    <cellStyle name="Денежный 2 2 2 3 3 2" xfId="444"/>
    <cellStyle name="Денежный 2 2 2 3 3 3" xfId="445"/>
    <cellStyle name="Денежный 2 2 2 3 3 3 2" xfId="446"/>
    <cellStyle name="Денежный 2 2 2 3 3 4" xfId="447"/>
    <cellStyle name="Денежный 2 2 2 3 4" xfId="448"/>
    <cellStyle name="Денежный 2 2 2 3 4 2" xfId="449"/>
    <cellStyle name="Денежный 2 2 2 3 4 2 2" xfId="450"/>
    <cellStyle name="Денежный 2 2 2 3 5" xfId="451"/>
    <cellStyle name="Денежный 2 2 2 3 5 2" xfId="452"/>
    <cellStyle name="Денежный 2 2 2 3 6" xfId="453"/>
    <cellStyle name="Денежный 2 2 2 3 6 2" xfId="454"/>
    <cellStyle name="Денежный 2 2 2 3 7" xfId="455"/>
    <cellStyle name="Денежный 2 2 2 3 7 2" xfId="456"/>
    <cellStyle name="Денежный 2 2 2 3 8" xfId="457"/>
    <cellStyle name="Денежный 2 2 2 3 8 2" xfId="458"/>
    <cellStyle name="Денежный 2 2 2 3 9" xfId="459"/>
    <cellStyle name="Денежный 2 2 2 4" xfId="460"/>
    <cellStyle name="Денежный 2 2 2 4 2" xfId="461"/>
    <cellStyle name="Денежный 2 2 2 4 2 2" xfId="462"/>
    <cellStyle name="Денежный 2 2 2 4 3" xfId="463"/>
    <cellStyle name="Денежный 2 2 2 4 3 2" xfId="464"/>
    <cellStyle name="Денежный 2 2 2 4 3 3" xfId="465"/>
    <cellStyle name="Денежный 2 2 2 4 3 3 2" xfId="466"/>
    <cellStyle name="Денежный 2 2 2 4 3 4" xfId="467"/>
    <cellStyle name="Денежный 2 2 2 4 4" xfId="468"/>
    <cellStyle name="Денежный 2 2 2 4 4 2" xfId="469"/>
    <cellStyle name="Денежный 2 2 2 4 4 2 2" xfId="470"/>
    <cellStyle name="Денежный 2 2 2 4 5" xfId="471"/>
    <cellStyle name="Денежный 2 2 2 4 5 2" xfId="472"/>
    <cellStyle name="Денежный 2 2 2 4 6" xfId="473"/>
    <cellStyle name="Денежный 2 2 2 4 6 2" xfId="474"/>
    <cellStyle name="Денежный 2 2 2 4 7" xfId="475"/>
    <cellStyle name="Денежный 2 2 2 4 7 2" xfId="476"/>
    <cellStyle name="Денежный 2 2 2 4 8" xfId="477"/>
    <cellStyle name="Денежный 2 2 2 4 9" xfId="478"/>
    <cellStyle name="Денежный 2 2 2 5" xfId="479"/>
    <cellStyle name="Денежный 2 2 2 5 2" xfId="480"/>
    <cellStyle name="Денежный 2 2 2 6" xfId="481"/>
    <cellStyle name="Денежный 2 2 2 6 2" xfId="482"/>
    <cellStyle name="Денежный 2 2 2 6 3" xfId="483"/>
    <cellStyle name="Денежный 2 2 2 6 3 2" xfId="484"/>
    <cellStyle name="Денежный 2 2 2 6 4" xfId="485"/>
    <cellStyle name="Денежный 2 2 2 7" xfId="486"/>
    <cellStyle name="Денежный 2 2 2 7 2" xfId="487"/>
    <cellStyle name="Денежный 2 2 2 7 2 2" xfId="488"/>
    <cellStyle name="Денежный 2 2 2 8" xfId="489"/>
    <cellStyle name="Денежный 2 2 2 8 2" xfId="490"/>
    <cellStyle name="Денежный 2 2 2 9" xfId="491"/>
    <cellStyle name="Денежный 2 2 2 9 2" xfId="492"/>
    <cellStyle name="Денежный 2 2 3" xfId="493"/>
    <cellStyle name="Денежный 2 2 3 10" xfId="494"/>
    <cellStyle name="Денежный 2 2 3 10 2" xfId="495"/>
    <cellStyle name="Денежный 2 2 3 11" xfId="496"/>
    <cellStyle name="Денежный 2 2 3 12" xfId="497"/>
    <cellStyle name="Денежный 2 2 3 2" xfId="498"/>
    <cellStyle name="Денежный 2 2 3 2 10" xfId="499"/>
    <cellStyle name="Денежный 2 2 3 2 2" xfId="500"/>
    <cellStyle name="Денежный 2 2 3 2 2 2" xfId="501"/>
    <cellStyle name="Денежный 2 2 3 2 3" xfId="502"/>
    <cellStyle name="Денежный 2 2 3 2 3 2" xfId="503"/>
    <cellStyle name="Денежный 2 2 3 2 3 3" xfId="504"/>
    <cellStyle name="Денежный 2 2 3 2 3 3 2" xfId="505"/>
    <cellStyle name="Денежный 2 2 3 2 3 4" xfId="506"/>
    <cellStyle name="Денежный 2 2 3 2 4" xfId="507"/>
    <cellStyle name="Денежный 2 2 3 2 4 2" xfId="508"/>
    <cellStyle name="Денежный 2 2 3 2 4 2 2" xfId="509"/>
    <cellStyle name="Денежный 2 2 3 2 5" xfId="510"/>
    <cellStyle name="Денежный 2 2 3 2 5 2" xfId="511"/>
    <cellStyle name="Денежный 2 2 3 2 6" xfId="512"/>
    <cellStyle name="Денежный 2 2 3 2 6 2" xfId="513"/>
    <cellStyle name="Денежный 2 2 3 2 7" xfId="514"/>
    <cellStyle name="Денежный 2 2 3 2 7 2" xfId="515"/>
    <cellStyle name="Денежный 2 2 3 2 8" xfId="516"/>
    <cellStyle name="Денежный 2 2 3 2 8 2" xfId="517"/>
    <cellStyle name="Денежный 2 2 3 2 9" xfId="518"/>
    <cellStyle name="Денежный 2 2 3 3" xfId="519"/>
    <cellStyle name="Денежный 2 2 3 3 10" xfId="520"/>
    <cellStyle name="Денежный 2 2 3 3 2" xfId="521"/>
    <cellStyle name="Денежный 2 2 3 3 2 2" xfId="522"/>
    <cellStyle name="Денежный 2 2 3 3 3" xfId="523"/>
    <cellStyle name="Денежный 2 2 3 3 3 2" xfId="524"/>
    <cellStyle name="Денежный 2 2 3 3 3 3" xfId="525"/>
    <cellStyle name="Денежный 2 2 3 3 3 3 2" xfId="526"/>
    <cellStyle name="Денежный 2 2 3 3 3 4" xfId="527"/>
    <cellStyle name="Денежный 2 2 3 3 4" xfId="528"/>
    <cellStyle name="Денежный 2 2 3 3 4 2" xfId="529"/>
    <cellStyle name="Денежный 2 2 3 3 4 2 2" xfId="530"/>
    <cellStyle name="Денежный 2 2 3 3 5" xfId="531"/>
    <cellStyle name="Денежный 2 2 3 3 5 2" xfId="532"/>
    <cellStyle name="Денежный 2 2 3 3 6" xfId="533"/>
    <cellStyle name="Денежный 2 2 3 3 6 2" xfId="534"/>
    <cellStyle name="Денежный 2 2 3 3 7" xfId="535"/>
    <cellStyle name="Денежный 2 2 3 3 7 2" xfId="536"/>
    <cellStyle name="Денежный 2 2 3 3 8" xfId="537"/>
    <cellStyle name="Денежный 2 2 3 3 8 2" xfId="538"/>
    <cellStyle name="Денежный 2 2 3 3 9" xfId="539"/>
    <cellStyle name="Денежный 2 2 3 4" xfId="540"/>
    <cellStyle name="Денежный 2 2 3 4 2" xfId="541"/>
    <cellStyle name="Денежный 2 2 3 5" xfId="542"/>
    <cellStyle name="Денежный 2 2 3 5 2" xfId="543"/>
    <cellStyle name="Денежный 2 2 3 5 3" xfId="544"/>
    <cellStyle name="Денежный 2 2 3 5 3 2" xfId="545"/>
    <cellStyle name="Денежный 2 2 3 5 4" xfId="546"/>
    <cellStyle name="Денежный 2 2 3 6" xfId="547"/>
    <cellStyle name="Денежный 2 2 3 6 2" xfId="548"/>
    <cellStyle name="Денежный 2 2 3 6 2 2" xfId="549"/>
    <cellStyle name="Денежный 2 2 3 7" xfId="550"/>
    <cellStyle name="Денежный 2 2 3 7 2" xfId="551"/>
    <cellStyle name="Денежный 2 2 3 8" xfId="552"/>
    <cellStyle name="Денежный 2 2 3 8 2" xfId="553"/>
    <cellStyle name="Денежный 2 2 3 9" xfId="554"/>
    <cellStyle name="Денежный 2 2 3 9 2" xfId="555"/>
    <cellStyle name="Денежный 2 2 4" xfId="556"/>
    <cellStyle name="Денежный 2 2 4 10" xfId="557"/>
    <cellStyle name="Денежный 2 2 4 10 2" xfId="558"/>
    <cellStyle name="Денежный 2 2 4 11" xfId="559"/>
    <cellStyle name="Денежный 2 2 4 12" xfId="560"/>
    <cellStyle name="Денежный 2 2 4 2" xfId="561"/>
    <cellStyle name="Денежный 2 2 4 2 2" xfId="562"/>
    <cellStyle name="Денежный 2 2 4 2 2 2" xfId="563"/>
    <cellStyle name="Денежный 2 2 4 2 3" xfId="564"/>
    <cellStyle name="Денежный 2 2 4 2 3 2" xfId="565"/>
    <cellStyle name="Денежный 2 2 4 2 3 3" xfId="566"/>
    <cellStyle name="Денежный 2 2 4 2 3 3 2" xfId="567"/>
    <cellStyle name="Денежный 2 2 4 2 3 4" xfId="568"/>
    <cellStyle name="Денежный 2 2 4 2 4" xfId="569"/>
    <cellStyle name="Денежный 2 2 4 2 4 2" xfId="570"/>
    <cellStyle name="Денежный 2 2 4 2 4 2 2" xfId="571"/>
    <cellStyle name="Денежный 2 2 4 2 5" xfId="572"/>
    <cellStyle name="Денежный 2 2 4 2 5 2" xfId="573"/>
    <cellStyle name="Денежный 2 2 4 2 6" xfId="574"/>
    <cellStyle name="Денежный 2 2 4 2 6 2" xfId="575"/>
    <cellStyle name="Денежный 2 2 4 2 7" xfId="576"/>
    <cellStyle name="Денежный 2 2 4 2 7 2" xfId="577"/>
    <cellStyle name="Денежный 2 2 4 2 8" xfId="578"/>
    <cellStyle name="Денежный 2 2 4 2 9" xfId="579"/>
    <cellStyle name="Денежный 2 2 4 3" xfId="580"/>
    <cellStyle name="Денежный 2 2 4 3 2" xfId="581"/>
    <cellStyle name="Денежный 2 2 4 3 2 2" xfId="582"/>
    <cellStyle name="Денежный 2 2 4 3 3" xfId="583"/>
    <cellStyle name="Денежный 2 2 4 3 3 2" xfId="584"/>
    <cellStyle name="Денежный 2 2 4 3 3 3" xfId="585"/>
    <cellStyle name="Денежный 2 2 4 3 3 3 2" xfId="586"/>
    <cellStyle name="Денежный 2 2 4 3 3 4" xfId="587"/>
    <cellStyle name="Денежный 2 2 4 3 4" xfId="588"/>
    <cellStyle name="Денежный 2 2 4 3 4 2" xfId="589"/>
    <cellStyle name="Денежный 2 2 4 3 4 2 2" xfId="590"/>
    <cellStyle name="Денежный 2 2 4 3 5" xfId="591"/>
    <cellStyle name="Денежный 2 2 4 3 5 2" xfId="592"/>
    <cellStyle name="Денежный 2 2 4 3 6" xfId="593"/>
    <cellStyle name="Денежный 2 2 4 3 6 2" xfId="594"/>
    <cellStyle name="Денежный 2 2 4 3 7" xfId="595"/>
    <cellStyle name="Денежный 2 2 4 3 7 2" xfId="596"/>
    <cellStyle name="Денежный 2 2 4 3 8" xfId="597"/>
    <cellStyle name="Денежный 2 2 4 3 9" xfId="598"/>
    <cellStyle name="Денежный 2 2 4 4" xfId="599"/>
    <cellStyle name="Денежный 2 2 4 4 2" xfId="600"/>
    <cellStyle name="Денежный 2 2 4 5" xfId="601"/>
    <cellStyle name="Денежный 2 2 4 5 2" xfId="602"/>
    <cellStyle name="Денежный 2 2 4 5 3" xfId="603"/>
    <cellStyle name="Денежный 2 2 4 5 3 2" xfId="604"/>
    <cellStyle name="Денежный 2 2 4 5 4" xfId="605"/>
    <cellStyle name="Денежный 2 2 4 6" xfId="606"/>
    <cellStyle name="Денежный 2 2 4 6 2" xfId="607"/>
    <cellStyle name="Денежный 2 2 4 6 2 2" xfId="608"/>
    <cellStyle name="Денежный 2 2 4 7" xfId="609"/>
    <cellStyle name="Денежный 2 2 4 7 2" xfId="610"/>
    <cellStyle name="Денежный 2 2 4 8" xfId="611"/>
    <cellStyle name="Денежный 2 2 4 8 2" xfId="612"/>
    <cellStyle name="Денежный 2 2 4 9" xfId="613"/>
    <cellStyle name="Денежный 2 2 4 9 2" xfId="614"/>
    <cellStyle name="Денежный 2 2 5" xfId="615"/>
    <cellStyle name="Денежный 2 2 5 10" xfId="616"/>
    <cellStyle name="Денежный 2 2 5 2" xfId="617"/>
    <cellStyle name="Денежный 2 2 5 2 2" xfId="618"/>
    <cellStyle name="Денежный 2 2 5 3" xfId="619"/>
    <cellStyle name="Денежный 2 2 5 3 2" xfId="620"/>
    <cellStyle name="Денежный 2 2 5 3 3" xfId="621"/>
    <cellStyle name="Денежный 2 2 5 3 3 2" xfId="622"/>
    <cellStyle name="Денежный 2 2 5 3 4" xfId="623"/>
    <cellStyle name="Денежный 2 2 5 4" xfId="624"/>
    <cellStyle name="Денежный 2 2 5 4 2" xfId="625"/>
    <cellStyle name="Денежный 2 2 5 4 2 2" xfId="626"/>
    <cellStyle name="Денежный 2 2 5 5" xfId="627"/>
    <cellStyle name="Денежный 2 2 5 5 2" xfId="628"/>
    <cellStyle name="Денежный 2 2 5 6" xfId="629"/>
    <cellStyle name="Денежный 2 2 5 6 2" xfId="630"/>
    <cellStyle name="Денежный 2 2 5 7" xfId="631"/>
    <cellStyle name="Денежный 2 2 5 7 2" xfId="632"/>
    <cellStyle name="Денежный 2 2 5 8" xfId="633"/>
    <cellStyle name="Денежный 2 2 5 8 2" xfId="634"/>
    <cellStyle name="Денежный 2 2 5 9" xfId="635"/>
    <cellStyle name="Денежный 2 2 6" xfId="636"/>
    <cellStyle name="Денежный 2 2 6 10" xfId="637"/>
    <cellStyle name="Денежный 2 2 6 2" xfId="638"/>
    <cellStyle name="Денежный 2 2 6 2 2" xfId="639"/>
    <cellStyle name="Денежный 2 2 6 3" xfId="640"/>
    <cellStyle name="Денежный 2 2 6 3 2" xfId="641"/>
    <cellStyle name="Денежный 2 2 6 3 3" xfId="642"/>
    <cellStyle name="Денежный 2 2 6 3 3 2" xfId="643"/>
    <cellStyle name="Денежный 2 2 6 3 4" xfId="644"/>
    <cellStyle name="Денежный 2 2 6 4" xfId="645"/>
    <cellStyle name="Денежный 2 2 6 4 2" xfId="646"/>
    <cellStyle name="Денежный 2 2 6 4 2 2" xfId="647"/>
    <cellStyle name="Денежный 2 2 6 5" xfId="648"/>
    <cellStyle name="Денежный 2 2 6 5 2" xfId="649"/>
    <cellStyle name="Денежный 2 2 6 6" xfId="650"/>
    <cellStyle name="Денежный 2 2 6 6 2" xfId="651"/>
    <cellStyle name="Денежный 2 2 6 7" xfId="652"/>
    <cellStyle name="Денежный 2 2 6 7 2" xfId="653"/>
    <cellStyle name="Денежный 2 2 6 8" xfId="654"/>
    <cellStyle name="Денежный 2 2 6 8 2" xfId="655"/>
    <cellStyle name="Денежный 2 2 6 9" xfId="656"/>
    <cellStyle name="Денежный 2 2 7" xfId="657"/>
    <cellStyle name="Денежный 2 2 7 2" xfId="658"/>
    <cellStyle name="Денежный 2 2 7 3" xfId="659"/>
    <cellStyle name="Денежный 2 2 7 3 2" xfId="660"/>
    <cellStyle name="Денежный 2 2 7 4" xfId="661"/>
    <cellStyle name="Денежный 2 2 8" xfId="662"/>
    <cellStyle name="Денежный 2 2 8 2" xfId="663"/>
    <cellStyle name="Денежный 2 2 8 3" xfId="664"/>
    <cellStyle name="Денежный 2 2 8 3 2" xfId="665"/>
    <cellStyle name="Денежный 2 2 8 4" xfId="666"/>
    <cellStyle name="Денежный 2 2 9" xfId="667"/>
    <cellStyle name="Денежный 2 2 9 2" xfId="668"/>
    <cellStyle name="Денежный 2 2 9 2 2" xfId="669"/>
    <cellStyle name="Денежный 2 3" xfId="670"/>
    <cellStyle name="Денежный 2 3 10" xfId="671"/>
    <cellStyle name="Денежный 2 3 10 2" xfId="672"/>
    <cellStyle name="Денежный 2 3 11" xfId="673"/>
    <cellStyle name="Денежный 2 3 11 2" xfId="674"/>
    <cellStyle name="Денежный 2 3 12" xfId="675"/>
    <cellStyle name="Денежный 2 3 12 2" xfId="676"/>
    <cellStyle name="Денежный 2 3 13" xfId="677"/>
    <cellStyle name="Денежный 2 3 14" xfId="678"/>
    <cellStyle name="Денежный 2 3 15" xfId="679"/>
    <cellStyle name="Денежный 2 3 2" xfId="680"/>
    <cellStyle name="Денежный 2 3 2 10" xfId="681"/>
    <cellStyle name="Денежный 2 3 2 11" xfId="682"/>
    <cellStyle name="Денежный 2 3 2 2" xfId="683"/>
    <cellStyle name="Денежный 2 3 2 2 2" xfId="684"/>
    <cellStyle name="Денежный 2 3 2 2 2 2" xfId="685"/>
    <cellStyle name="Денежный 2 3 2 2 3" xfId="686"/>
    <cellStyle name="Денежный 2 3 2 2 3 2" xfId="687"/>
    <cellStyle name="Денежный 2 3 2 2 3 3" xfId="688"/>
    <cellStyle name="Денежный 2 3 2 2 3 3 2" xfId="689"/>
    <cellStyle name="Денежный 2 3 2 2 3 4" xfId="690"/>
    <cellStyle name="Денежный 2 3 2 2 4" xfId="691"/>
    <cellStyle name="Денежный 2 3 2 2 4 2" xfId="692"/>
    <cellStyle name="Денежный 2 3 2 2 4 2 2" xfId="693"/>
    <cellStyle name="Денежный 2 3 2 2 5" xfId="694"/>
    <cellStyle name="Денежный 2 3 2 2 5 2" xfId="695"/>
    <cellStyle name="Денежный 2 3 2 2 6" xfId="696"/>
    <cellStyle name="Денежный 2 3 2 2 6 2" xfId="697"/>
    <cellStyle name="Денежный 2 3 2 2 7" xfId="698"/>
    <cellStyle name="Денежный 2 3 2 2 7 2" xfId="699"/>
    <cellStyle name="Денежный 2 3 2 2 8" xfId="700"/>
    <cellStyle name="Денежный 2 3 2 2 9" xfId="701"/>
    <cellStyle name="Денежный 2 3 2 3" xfId="702"/>
    <cellStyle name="Денежный 2 3 2 3 2" xfId="703"/>
    <cellStyle name="Денежный 2 3 2 3 2 2" xfId="704"/>
    <cellStyle name="Денежный 2 3 2 3 2 3" xfId="705"/>
    <cellStyle name="Денежный 2 3 2 3 3" xfId="706"/>
    <cellStyle name="Денежный 2 3 2 3 4" xfId="707"/>
    <cellStyle name="Денежный 2 3 2 4" xfId="708"/>
    <cellStyle name="Денежный 2 3 2 4 2" xfId="709"/>
    <cellStyle name="Денежный 2 3 2 4 3" xfId="710"/>
    <cellStyle name="Денежный 2 3 2 4 3 2" xfId="711"/>
    <cellStyle name="Денежный 2 3 2 4 4" xfId="712"/>
    <cellStyle name="Денежный 2 3 2 5" xfId="713"/>
    <cellStyle name="Денежный 2 3 2 5 2" xfId="714"/>
    <cellStyle name="Денежный 2 3 2 5 2 2" xfId="715"/>
    <cellStyle name="Денежный 2 3 2 5 3" xfId="716"/>
    <cellStyle name="Денежный 2 3 2 6" xfId="717"/>
    <cellStyle name="Денежный 2 3 2 6 2" xfId="718"/>
    <cellStyle name="Денежный 2 3 2 7" xfId="719"/>
    <cellStyle name="Денежный 2 3 2 7 2" xfId="720"/>
    <cellStyle name="Денежный 2 3 2 8" xfId="721"/>
    <cellStyle name="Денежный 2 3 2 8 2" xfId="722"/>
    <cellStyle name="Денежный 2 3 2 9" xfId="723"/>
    <cellStyle name="Денежный 2 3 2 9 2" xfId="724"/>
    <cellStyle name="Денежный 2 3 3" xfId="725"/>
    <cellStyle name="Денежный 2 3 3 10" xfId="726"/>
    <cellStyle name="Денежный 2 3 3 2" xfId="727"/>
    <cellStyle name="Денежный 2 3 3 2 2" xfId="728"/>
    <cellStyle name="Денежный 2 3 3 3" xfId="729"/>
    <cellStyle name="Денежный 2 3 3 3 2" xfId="730"/>
    <cellStyle name="Денежный 2 3 3 3 3" xfId="731"/>
    <cellStyle name="Денежный 2 3 3 3 3 2" xfId="732"/>
    <cellStyle name="Денежный 2 3 3 3 4" xfId="733"/>
    <cellStyle name="Денежный 2 3 3 4" xfId="734"/>
    <cellStyle name="Денежный 2 3 3 4 2" xfId="735"/>
    <cellStyle name="Денежный 2 3 3 4 2 2" xfId="736"/>
    <cellStyle name="Денежный 2 3 3 5" xfId="737"/>
    <cellStyle name="Денежный 2 3 3 5 2" xfId="738"/>
    <cellStyle name="Денежный 2 3 3 6" xfId="739"/>
    <cellStyle name="Денежный 2 3 3 6 2" xfId="740"/>
    <cellStyle name="Денежный 2 3 3 7" xfId="741"/>
    <cellStyle name="Денежный 2 3 3 7 2" xfId="742"/>
    <cellStyle name="Денежный 2 3 3 8" xfId="743"/>
    <cellStyle name="Денежный 2 3 3 8 2" xfId="744"/>
    <cellStyle name="Денежный 2 3 3 9" xfId="745"/>
    <cellStyle name="Денежный 2 3 4" xfId="746"/>
    <cellStyle name="Денежный 2 3 4 2" xfId="747"/>
    <cellStyle name="Денежный 2 3 4 2 2" xfId="748"/>
    <cellStyle name="Денежный 2 3 4 3" xfId="749"/>
    <cellStyle name="Денежный 2 3 4 3 2" xfId="750"/>
    <cellStyle name="Денежный 2 3 4 3 3" xfId="751"/>
    <cellStyle name="Денежный 2 3 4 3 3 2" xfId="752"/>
    <cellStyle name="Денежный 2 3 4 3 4" xfId="753"/>
    <cellStyle name="Денежный 2 3 4 4" xfId="754"/>
    <cellStyle name="Денежный 2 3 4 4 2" xfId="755"/>
    <cellStyle name="Денежный 2 3 4 4 2 2" xfId="756"/>
    <cellStyle name="Денежный 2 3 4 5" xfId="757"/>
    <cellStyle name="Денежный 2 3 4 5 2" xfId="758"/>
    <cellStyle name="Денежный 2 3 4 6" xfId="759"/>
    <cellStyle name="Денежный 2 3 4 6 2" xfId="760"/>
    <cellStyle name="Денежный 2 3 4 7" xfId="761"/>
    <cellStyle name="Денежный 2 3 4 7 2" xfId="762"/>
    <cellStyle name="Денежный 2 3 4 8" xfId="763"/>
    <cellStyle name="Денежный 2 3 4 9" xfId="764"/>
    <cellStyle name="Денежный 2 3 5" xfId="765"/>
    <cellStyle name="Денежный 2 3 5 2" xfId="766"/>
    <cellStyle name="Денежный 2 3 6" xfId="767"/>
    <cellStyle name="Денежный 2 3 6 2" xfId="768"/>
    <cellStyle name="Денежный 2 3 6 3" xfId="769"/>
    <cellStyle name="Денежный 2 3 6 3 2" xfId="770"/>
    <cellStyle name="Денежный 2 3 6 4" xfId="771"/>
    <cellStyle name="Денежный 2 3 7" xfId="772"/>
    <cellStyle name="Денежный 2 3 7 2" xfId="773"/>
    <cellStyle name="Денежный 2 3 7 2 2" xfId="774"/>
    <cellStyle name="Денежный 2 3 8" xfId="775"/>
    <cellStyle name="Денежный 2 3 8 2" xfId="776"/>
    <cellStyle name="Денежный 2 3 9" xfId="777"/>
    <cellStyle name="Денежный 2 3 9 2" xfId="778"/>
    <cellStyle name="Денежный 2 4" xfId="779"/>
    <cellStyle name="Денежный 2 4 10" xfId="780"/>
    <cellStyle name="Денежный 2 4 10 2" xfId="781"/>
    <cellStyle name="Денежный 2 4 11" xfId="782"/>
    <cellStyle name="Денежный 2 4 12" xfId="783"/>
    <cellStyle name="Денежный 2 4 13" xfId="784"/>
    <cellStyle name="Денежный 2 4 2" xfId="785"/>
    <cellStyle name="Денежный 2 4 2 10" xfId="786"/>
    <cellStyle name="Денежный 2 4 2 2" xfId="787"/>
    <cellStyle name="Денежный 2 4 2 2 2" xfId="788"/>
    <cellStyle name="Денежный 2 4 2 3" xfId="789"/>
    <cellStyle name="Денежный 2 4 2 3 2" xfId="790"/>
    <cellStyle name="Денежный 2 4 2 3 3" xfId="791"/>
    <cellStyle name="Денежный 2 4 2 3 3 2" xfId="792"/>
    <cellStyle name="Денежный 2 4 2 3 4" xfId="793"/>
    <cellStyle name="Денежный 2 4 2 4" xfId="794"/>
    <cellStyle name="Денежный 2 4 2 4 2" xfId="795"/>
    <cellStyle name="Денежный 2 4 2 4 2 2" xfId="796"/>
    <cellStyle name="Денежный 2 4 2 5" xfId="797"/>
    <cellStyle name="Денежный 2 4 2 5 2" xfId="798"/>
    <cellStyle name="Денежный 2 4 2 6" xfId="799"/>
    <cellStyle name="Денежный 2 4 2 6 2" xfId="800"/>
    <cellStyle name="Денежный 2 4 2 7" xfId="801"/>
    <cellStyle name="Денежный 2 4 2 7 2" xfId="802"/>
    <cellStyle name="Денежный 2 4 2 8" xfId="803"/>
    <cellStyle name="Денежный 2 4 2 8 2" xfId="804"/>
    <cellStyle name="Денежный 2 4 2 9" xfId="805"/>
    <cellStyle name="Денежный 2 4 3" xfId="806"/>
    <cellStyle name="Денежный 2 4 3 10" xfId="807"/>
    <cellStyle name="Денежный 2 4 3 2" xfId="808"/>
    <cellStyle name="Денежный 2 4 3 2 2" xfId="809"/>
    <cellStyle name="Денежный 2 4 3 3" xfId="810"/>
    <cellStyle name="Денежный 2 4 3 3 2" xfId="811"/>
    <cellStyle name="Денежный 2 4 3 3 3" xfId="812"/>
    <cellStyle name="Денежный 2 4 3 3 3 2" xfId="813"/>
    <cellStyle name="Денежный 2 4 3 3 4" xfId="814"/>
    <cellStyle name="Денежный 2 4 3 4" xfId="815"/>
    <cellStyle name="Денежный 2 4 3 4 2" xfId="816"/>
    <cellStyle name="Денежный 2 4 3 4 2 2" xfId="817"/>
    <cellStyle name="Денежный 2 4 3 5" xfId="818"/>
    <cellStyle name="Денежный 2 4 3 5 2" xfId="819"/>
    <cellStyle name="Денежный 2 4 3 6" xfId="820"/>
    <cellStyle name="Денежный 2 4 3 6 2" xfId="821"/>
    <cellStyle name="Денежный 2 4 3 7" xfId="822"/>
    <cellStyle name="Денежный 2 4 3 7 2" xfId="823"/>
    <cellStyle name="Денежный 2 4 3 8" xfId="824"/>
    <cellStyle name="Денежный 2 4 3 8 2" xfId="825"/>
    <cellStyle name="Денежный 2 4 3 9" xfId="826"/>
    <cellStyle name="Денежный 2 4 4" xfId="827"/>
    <cellStyle name="Денежный 2 4 4 2" xfId="828"/>
    <cellStyle name="Денежный 2 4 5" xfId="829"/>
    <cellStyle name="Денежный 2 4 5 2" xfId="830"/>
    <cellStyle name="Денежный 2 4 5 3" xfId="831"/>
    <cellStyle name="Денежный 2 4 5 3 2" xfId="832"/>
    <cellStyle name="Денежный 2 4 5 4" xfId="833"/>
    <cellStyle name="Денежный 2 4 6" xfId="834"/>
    <cellStyle name="Денежный 2 4 6 2" xfId="835"/>
    <cellStyle name="Денежный 2 4 6 2 2" xfId="836"/>
    <cellStyle name="Денежный 2 4 7" xfId="837"/>
    <cellStyle name="Денежный 2 4 7 2" xfId="838"/>
    <cellStyle name="Денежный 2 4 8" xfId="839"/>
    <cellStyle name="Денежный 2 4 8 2" xfId="840"/>
    <cellStyle name="Денежный 2 4 9" xfId="841"/>
    <cellStyle name="Денежный 2 4 9 2" xfId="842"/>
    <cellStyle name="Денежный 2 5" xfId="843"/>
    <cellStyle name="Денежный 2 5 10" xfId="844"/>
    <cellStyle name="Денежный 2 5 10 2" xfId="845"/>
    <cellStyle name="Денежный 2 5 11" xfId="846"/>
    <cellStyle name="Денежный 2 5 12" xfId="847"/>
    <cellStyle name="Денежный 2 5 13" xfId="848"/>
    <cellStyle name="Денежный 2 5 2" xfId="849"/>
    <cellStyle name="Денежный 2 5 2 2" xfId="850"/>
    <cellStyle name="Денежный 2 5 2 2 2" xfId="851"/>
    <cellStyle name="Денежный 2 5 2 3" xfId="852"/>
    <cellStyle name="Денежный 2 5 2 3 2" xfId="853"/>
    <cellStyle name="Денежный 2 5 2 3 3" xfId="854"/>
    <cellStyle name="Денежный 2 5 2 3 3 2" xfId="855"/>
    <cellStyle name="Денежный 2 5 2 3 4" xfId="856"/>
    <cellStyle name="Денежный 2 5 2 4" xfId="857"/>
    <cellStyle name="Денежный 2 5 2 4 2" xfId="858"/>
    <cellStyle name="Денежный 2 5 2 4 2 2" xfId="859"/>
    <cellStyle name="Денежный 2 5 2 5" xfId="860"/>
    <cellStyle name="Денежный 2 5 2 5 2" xfId="861"/>
    <cellStyle name="Денежный 2 5 2 6" xfId="862"/>
    <cellStyle name="Денежный 2 5 2 6 2" xfId="863"/>
    <cellStyle name="Денежный 2 5 2 7" xfId="864"/>
    <cellStyle name="Денежный 2 5 2 7 2" xfId="865"/>
    <cellStyle name="Денежный 2 5 2 8" xfId="866"/>
    <cellStyle name="Денежный 2 5 2 9" xfId="867"/>
    <cellStyle name="Денежный 2 5 3" xfId="868"/>
    <cellStyle name="Денежный 2 5 3 2" xfId="869"/>
    <cellStyle name="Денежный 2 5 3 2 2" xfId="870"/>
    <cellStyle name="Денежный 2 5 3 3" xfId="871"/>
    <cellStyle name="Денежный 2 5 3 3 2" xfId="872"/>
    <cellStyle name="Денежный 2 5 3 3 3" xfId="873"/>
    <cellStyle name="Денежный 2 5 3 3 3 2" xfId="874"/>
    <cellStyle name="Денежный 2 5 3 3 4" xfId="875"/>
    <cellStyle name="Денежный 2 5 3 4" xfId="876"/>
    <cellStyle name="Денежный 2 5 3 4 2" xfId="877"/>
    <cellStyle name="Денежный 2 5 3 4 2 2" xfId="878"/>
    <cellStyle name="Денежный 2 5 3 5" xfId="879"/>
    <cellStyle name="Денежный 2 5 3 5 2" xfId="880"/>
    <cellStyle name="Денежный 2 5 3 6" xfId="881"/>
    <cellStyle name="Денежный 2 5 3 6 2" xfId="882"/>
    <cellStyle name="Денежный 2 5 3 7" xfId="883"/>
    <cellStyle name="Денежный 2 5 3 7 2" xfId="884"/>
    <cellStyle name="Денежный 2 5 3 8" xfId="885"/>
    <cellStyle name="Денежный 2 5 3 9" xfId="886"/>
    <cellStyle name="Денежный 2 5 4" xfId="887"/>
    <cellStyle name="Денежный 2 5 4 2" xfId="888"/>
    <cellStyle name="Денежный 2 5 5" xfId="889"/>
    <cellStyle name="Денежный 2 5 5 2" xfId="890"/>
    <cellStyle name="Денежный 2 5 5 3" xfId="891"/>
    <cellStyle name="Денежный 2 5 5 3 2" xfId="892"/>
    <cellStyle name="Денежный 2 5 5 4" xfId="893"/>
    <cellStyle name="Денежный 2 5 6" xfId="894"/>
    <cellStyle name="Денежный 2 5 6 2" xfId="895"/>
    <cellStyle name="Денежный 2 5 6 2 2" xfId="896"/>
    <cellStyle name="Денежный 2 5 7" xfId="897"/>
    <cellStyle name="Денежный 2 5 7 2" xfId="898"/>
    <cellStyle name="Денежный 2 5 8" xfId="899"/>
    <cellStyle name="Денежный 2 5 8 2" xfId="900"/>
    <cellStyle name="Денежный 2 5 9" xfId="901"/>
    <cellStyle name="Денежный 2 5 9 2" xfId="902"/>
    <cellStyle name="Денежный 2 6" xfId="903"/>
    <cellStyle name="Денежный 2 6 10" xfId="904"/>
    <cellStyle name="Денежный 2 6 2" xfId="905"/>
    <cellStyle name="Денежный 2 6 2 2" xfId="906"/>
    <cellStyle name="Денежный 2 6 3" xfId="907"/>
    <cellStyle name="Денежный 2 6 3 2" xfId="908"/>
    <cellStyle name="Денежный 2 6 3 3" xfId="909"/>
    <cellStyle name="Денежный 2 6 3 3 2" xfId="910"/>
    <cellStyle name="Денежный 2 6 3 4" xfId="911"/>
    <cellStyle name="Денежный 2 6 4" xfId="912"/>
    <cellStyle name="Денежный 2 6 4 2" xfId="913"/>
    <cellStyle name="Денежный 2 6 4 2 2" xfId="914"/>
    <cellStyle name="Денежный 2 6 5" xfId="915"/>
    <cellStyle name="Денежный 2 6 5 2" xfId="916"/>
    <cellStyle name="Денежный 2 6 6" xfId="917"/>
    <cellStyle name="Денежный 2 6 6 2" xfId="918"/>
    <cellStyle name="Денежный 2 6 7" xfId="919"/>
    <cellStyle name="Денежный 2 6 7 2" xfId="920"/>
    <cellStyle name="Денежный 2 6 8" xfId="921"/>
    <cellStyle name="Денежный 2 6 8 2" xfId="922"/>
    <cellStyle name="Денежный 2 6 9" xfId="923"/>
    <cellStyle name="Денежный 2 7" xfId="924"/>
    <cellStyle name="Денежный 2 7 10" xfId="925"/>
    <cellStyle name="Денежный 2 7 2" xfId="926"/>
    <cellStyle name="Денежный 2 7 2 2" xfId="927"/>
    <cellStyle name="Денежный 2 7 3" xfId="928"/>
    <cellStyle name="Денежный 2 7 3 2" xfId="929"/>
    <cellStyle name="Денежный 2 7 3 3" xfId="930"/>
    <cellStyle name="Денежный 2 7 3 3 2" xfId="931"/>
    <cellStyle name="Денежный 2 7 3 4" xfId="932"/>
    <cellStyle name="Денежный 2 7 4" xfId="933"/>
    <cellStyle name="Денежный 2 7 4 2" xfId="934"/>
    <cellStyle name="Денежный 2 7 4 2 2" xfId="935"/>
    <cellStyle name="Денежный 2 7 5" xfId="936"/>
    <cellStyle name="Денежный 2 7 5 2" xfId="937"/>
    <cellStyle name="Денежный 2 7 6" xfId="938"/>
    <cellStyle name="Денежный 2 7 6 2" xfId="939"/>
    <cellStyle name="Денежный 2 7 7" xfId="940"/>
    <cellStyle name="Денежный 2 7 7 2" xfId="941"/>
    <cellStyle name="Денежный 2 7 8" xfId="942"/>
    <cellStyle name="Денежный 2 7 8 2" xfId="943"/>
    <cellStyle name="Денежный 2 7 9" xfId="944"/>
    <cellStyle name="Денежный 2 8" xfId="945"/>
    <cellStyle name="Денежный 2 8 2" xfId="946"/>
    <cellStyle name="Денежный 2 8 2 2" xfId="947"/>
    <cellStyle name="Денежный 2 8 3" xfId="948"/>
    <cellStyle name="Денежный 2 8 3 2" xfId="949"/>
    <cellStyle name="Денежный 2 8 3 3" xfId="950"/>
    <cellStyle name="Денежный 2 8 4" xfId="951"/>
    <cellStyle name="Денежный 2 9" xfId="952"/>
    <cellStyle name="Денежный 2 9 2" xfId="953"/>
    <cellStyle name="Денежный 2 9 3" xfId="954"/>
    <cellStyle name="Денежный 2 9 3 2" xfId="955"/>
    <cellStyle name="Денежный 2 9 4" xfId="956"/>
    <cellStyle name="Денежный 3" xfId="957"/>
    <cellStyle name="Денежный 3 2" xfId="958"/>
    <cellStyle name="Денежный 3 2 2" xfId="959"/>
    <cellStyle name="Денежный 3 2 2 2" xfId="960"/>
    <cellStyle name="Денежный 3 2 2 2 2" xfId="961"/>
    <cellStyle name="Денежный 3 2 3" xfId="962"/>
    <cellStyle name="Денежный 3 2 3 2" xfId="963"/>
    <cellStyle name="Денежный 3 2 4" xfId="964"/>
    <cellStyle name="Денежный 3 3" xfId="965"/>
    <cellStyle name="Денежный 3 3 2" xfId="966"/>
    <cellStyle name="Денежный 3 3 3" xfId="967"/>
    <cellStyle name="Денежный 3 3 3 2" xfId="968"/>
    <cellStyle name="Денежный 3 3 4" xfId="969"/>
    <cellStyle name="Денежный 3 4" xfId="970"/>
    <cellStyle name="Денежный 3 5" xfId="971"/>
    <cellStyle name="Денежный 3 6" xfId="972"/>
    <cellStyle name="Заголовок 1 2" xfId="973"/>
    <cellStyle name="Заголовок 2 2" xfId="974"/>
    <cellStyle name="Заголовок 3 2" xfId="975"/>
    <cellStyle name="Заголовок 4 2" xfId="976"/>
    <cellStyle name="Защитный" xfId="977"/>
    <cellStyle name="Итог 2" xfId="978"/>
    <cellStyle name="Контрольная ячейка 2" xfId="979"/>
    <cellStyle name="Название 2" xfId="980"/>
    <cellStyle name="Нейтральный 2" xfId="981"/>
    <cellStyle name="Обычный" xfId="0" builtinId="0"/>
    <cellStyle name="Обычный 10" xfId="982"/>
    <cellStyle name="Обычный 10 10" xfId="983"/>
    <cellStyle name="Обычный 10 10 2" xfId="984"/>
    <cellStyle name="Обычный 10 10 2 2" xfId="985"/>
    <cellStyle name="Обычный 10 10 2 2 2" xfId="986"/>
    <cellStyle name="Обычный 10 10 2 3" xfId="987"/>
    <cellStyle name="Обычный 10 10 3" xfId="988"/>
    <cellStyle name="Обычный 10 10 3 2" xfId="989"/>
    <cellStyle name="Обычный 10 10 4" xfId="990"/>
    <cellStyle name="Обычный 10 11" xfId="991"/>
    <cellStyle name="Обычный 10 11 2" xfId="992"/>
    <cellStyle name="Обычный 10 11 2 2" xfId="993"/>
    <cellStyle name="Обычный 10 11 3" xfId="994"/>
    <cellStyle name="Обычный 10 12" xfId="995"/>
    <cellStyle name="Обычный 10 12 2" xfId="996"/>
    <cellStyle name="Обычный 10 13" xfId="997"/>
    <cellStyle name="Обычный 10 13 2" xfId="998"/>
    <cellStyle name="Обычный 10 14" xfId="999"/>
    <cellStyle name="Обычный 10 14 2" xfId="1000"/>
    <cellStyle name="Обычный 10 15" xfId="1001"/>
    <cellStyle name="Обычный 10 15 2" xfId="1002"/>
    <cellStyle name="Обычный 10 16" xfId="1003"/>
    <cellStyle name="Обычный 10 16 2" xfId="1004"/>
    <cellStyle name="Обычный 10 17" xfId="1005"/>
    <cellStyle name="Обычный 10 18" xfId="1006"/>
    <cellStyle name="Обычный 10 19" xfId="1007"/>
    <cellStyle name="Обычный 10 2" xfId="1008"/>
    <cellStyle name="Обычный 10 2 10" xfId="1009"/>
    <cellStyle name="Обычный 10 2 10 2" xfId="1010"/>
    <cellStyle name="Обычный 10 2 10 2 2" xfId="1011"/>
    <cellStyle name="Обычный 10 2 10 3" xfId="1012"/>
    <cellStyle name="Обычный 10 2 11" xfId="1013"/>
    <cellStyle name="Обычный 10 2 11 2" xfId="1014"/>
    <cellStyle name="Обычный 10 2 12" xfId="1015"/>
    <cellStyle name="Обычный 10 2 12 2" xfId="1016"/>
    <cellStyle name="Обычный 10 2 13" xfId="1017"/>
    <cellStyle name="Обычный 10 2 13 2" xfId="1018"/>
    <cellStyle name="Обычный 10 2 14" xfId="1019"/>
    <cellStyle name="Обычный 10 2 14 2" xfId="1020"/>
    <cellStyle name="Обычный 10 2 15" xfId="1021"/>
    <cellStyle name="Обычный 10 2 15 2" xfId="1022"/>
    <cellStyle name="Обычный 10 2 16" xfId="1023"/>
    <cellStyle name="Обычный 10 2 17" xfId="1024"/>
    <cellStyle name="Обычный 10 2 2" xfId="1025"/>
    <cellStyle name="Обычный 10 2 2 10" xfId="1026"/>
    <cellStyle name="Обычный 10 2 2 10 2" xfId="1027"/>
    <cellStyle name="Обычный 10 2 2 11" xfId="1028"/>
    <cellStyle name="Обычный 10 2 2 11 2" xfId="1029"/>
    <cellStyle name="Обычный 10 2 2 12" xfId="1030"/>
    <cellStyle name="Обычный 10 2 2 12 2" xfId="1031"/>
    <cellStyle name="Обычный 10 2 2 13" xfId="1032"/>
    <cellStyle name="Обычный 10 2 2 14" xfId="1033"/>
    <cellStyle name="Обычный 10 2 2 2" xfId="1034"/>
    <cellStyle name="Обычный 10 2 2 2 10" xfId="1035"/>
    <cellStyle name="Обычный 10 2 2 2 11" xfId="1036"/>
    <cellStyle name="Обычный 10 2 2 2 2" xfId="1037"/>
    <cellStyle name="Обычный 10 2 2 2 2 2" xfId="1038"/>
    <cellStyle name="Обычный 10 2 2 2 2 2 2" xfId="1039"/>
    <cellStyle name="Обычный 10 2 2 2 2 2 2 2" xfId="1040"/>
    <cellStyle name="Обычный 10 2 2 2 2 2 2 2 2" xfId="1041"/>
    <cellStyle name="Обычный 10 2 2 2 2 2 2 2 2 2" xfId="1042"/>
    <cellStyle name="Обычный 10 2 2 2 2 2 2 2 3" xfId="1043"/>
    <cellStyle name="Обычный 10 2 2 2 2 2 2 3" xfId="1044"/>
    <cellStyle name="Обычный 10 2 2 2 2 2 2 3 2" xfId="1045"/>
    <cellStyle name="Обычный 10 2 2 2 2 2 2 4" xfId="1046"/>
    <cellStyle name="Обычный 10 2 2 2 2 2 2 4 2" xfId="1047"/>
    <cellStyle name="Обычный 10 2 2 2 2 2 2 5" xfId="1048"/>
    <cellStyle name="Обычный 10 2 2 2 2 2 3" xfId="1049"/>
    <cellStyle name="Обычный 10 2 2 2 2 2 3 2" xfId="1050"/>
    <cellStyle name="Обычный 10 2 2 2 2 2 3 2 2" xfId="1051"/>
    <cellStyle name="Обычный 10 2 2 2 2 2 3 2 2 2" xfId="1052"/>
    <cellStyle name="Обычный 10 2 2 2 2 2 3 2 3" xfId="1053"/>
    <cellStyle name="Обычный 10 2 2 2 2 2 3 3" xfId="1054"/>
    <cellStyle name="Обычный 10 2 2 2 2 2 3 3 2" xfId="1055"/>
    <cellStyle name="Обычный 10 2 2 2 2 2 3 4" xfId="1056"/>
    <cellStyle name="Обычный 10 2 2 2 2 2 4" xfId="1057"/>
    <cellStyle name="Обычный 10 2 2 2 2 2 4 2" xfId="1058"/>
    <cellStyle name="Обычный 10 2 2 2 2 2 4 2 2" xfId="1059"/>
    <cellStyle name="Обычный 10 2 2 2 2 2 4 3" xfId="1060"/>
    <cellStyle name="Обычный 10 2 2 2 2 2 5" xfId="1061"/>
    <cellStyle name="Обычный 10 2 2 2 2 2 5 2" xfId="1062"/>
    <cellStyle name="Обычный 10 2 2 2 2 2 6" xfId="1063"/>
    <cellStyle name="Обычный 10 2 2 2 2 2 6 2" xfId="1064"/>
    <cellStyle name="Обычный 10 2 2 2 2 2 7" xfId="1065"/>
    <cellStyle name="Обычный 10 2 2 2 2 2 8" xfId="1066"/>
    <cellStyle name="Обычный 10 2 2 2 2 3" xfId="1067"/>
    <cellStyle name="Обычный 10 2 2 2 2 3 2" xfId="1068"/>
    <cellStyle name="Обычный 10 2 2 2 2 3 2 2" xfId="1069"/>
    <cellStyle name="Обычный 10 2 2 2 2 3 2 2 2" xfId="1070"/>
    <cellStyle name="Обычный 10 2 2 2 2 3 2 3" xfId="1071"/>
    <cellStyle name="Обычный 10 2 2 2 2 3 3" xfId="1072"/>
    <cellStyle name="Обычный 10 2 2 2 2 3 3 2" xfId="1073"/>
    <cellStyle name="Обычный 10 2 2 2 2 3 4" xfId="1074"/>
    <cellStyle name="Обычный 10 2 2 2 2 3 4 2" xfId="1075"/>
    <cellStyle name="Обычный 10 2 2 2 2 3 5" xfId="1076"/>
    <cellStyle name="Обычный 10 2 2 2 2 3 6" xfId="1077"/>
    <cellStyle name="Обычный 10 2 2 2 2 4" xfId="1078"/>
    <cellStyle name="Обычный 10 2 2 2 2 4 2" xfId="1079"/>
    <cellStyle name="Обычный 10 2 2 2 2 4 2 2" xfId="1080"/>
    <cellStyle name="Обычный 10 2 2 2 2 4 2 2 2" xfId="1081"/>
    <cellStyle name="Обычный 10 2 2 2 2 4 2 3" xfId="1082"/>
    <cellStyle name="Обычный 10 2 2 2 2 4 3" xfId="1083"/>
    <cellStyle name="Обычный 10 2 2 2 2 4 3 2" xfId="1084"/>
    <cellStyle name="Обычный 10 2 2 2 2 4 4" xfId="1085"/>
    <cellStyle name="Обычный 10 2 2 2 2 5" xfId="1086"/>
    <cellStyle name="Обычный 10 2 2 2 2 5 2" xfId="1087"/>
    <cellStyle name="Обычный 10 2 2 2 2 5 2 2" xfId="1088"/>
    <cellStyle name="Обычный 10 2 2 2 2 5 3" xfId="1089"/>
    <cellStyle name="Обычный 10 2 2 2 2 6" xfId="1090"/>
    <cellStyle name="Обычный 10 2 2 2 2 6 2" xfId="1091"/>
    <cellStyle name="Обычный 10 2 2 2 2 7" xfId="1092"/>
    <cellStyle name="Обычный 10 2 2 2 2 7 2" xfId="1093"/>
    <cellStyle name="Обычный 10 2 2 2 2 8" xfId="1094"/>
    <cellStyle name="Обычный 10 2 2 2 2 9" xfId="1095"/>
    <cellStyle name="Обычный 10 2 2 2 3" xfId="1096"/>
    <cellStyle name="Обычный 10 2 2 2 3 2" xfId="1097"/>
    <cellStyle name="Обычный 10 2 2 2 3 2 2" xfId="1098"/>
    <cellStyle name="Обычный 10 2 2 2 3 2 2 2" xfId="1099"/>
    <cellStyle name="Обычный 10 2 2 2 3 2 2 2 2" xfId="1100"/>
    <cellStyle name="Обычный 10 2 2 2 3 2 2 3" xfId="1101"/>
    <cellStyle name="Обычный 10 2 2 2 3 2 3" xfId="1102"/>
    <cellStyle name="Обычный 10 2 2 2 3 2 3 2" xfId="1103"/>
    <cellStyle name="Обычный 10 2 2 2 3 2 4" xfId="1104"/>
    <cellStyle name="Обычный 10 2 2 2 3 2 4 2" xfId="1105"/>
    <cellStyle name="Обычный 10 2 2 2 3 2 5" xfId="1106"/>
    <cellStyle name="Обычный 10 2 2 2 3 2 6" xfId="1107"/>
    <cellStyle name="Обычный 10 2 2 2 3 3" xfId="1108"/>
    <cellStyle name="Обычный 10 2 2 2 3 3 2" xfId="1109"/>
    <cellStyle name="Обычный 10 2 2 2 3 3 2 2" xfId="1110"/>
    <cellStyle name="Обычный 10 2 2 2 3 3 2 2 2" xfId="1111"/>
    <cellStyle name="Обычный 10 2 2 2 3 3 2 3" xfId="1112"/>
    <cellStyle name="Обычный 10 2 2 2 3 3 3" xfId="1113"/>
    <cellStyle name="Обычный 10 2 2 2 3 3 3 2" xfId="1114"/>
    <cellStyle name="Обычный 10 2 2 2 3 3 4" xfId="1115"/>
    <cellStyle name="Обычный 10 2 2 2 3 3 5" xfId="1116"/>
    <cellStyle name="Обычный 10 2 2 2 3 4" xfId="1117"/>
    <cellStyle name="Обычный 10 2 2 2 3 4 2" xfId="1118"/>
    <cellStyle name="Обычный 10 2 2 2 3 4 2 2" xfId="1119"/>
    <cellStyle name="Обычный 10 2 2 2 3 4 3" xfId="1120"/>
    <cellStyle name="Обычный 10 2 2 2 3 5" xfId="1121"/>
    <cellStyle name="Обычный 10 2 2 2 3 5 2" xfId="1122"/>
    <cellStyle name="Обычный 10 2 2 2 3 6" xfId="1123"/>
    <cellStyle name="Обычный 10 2 2 2 3 6 2" xfId="1124"/>
    <cellStyle name="Обычный 10 2 2 2 3 7" xfId="1125"/>
    <cellStyle name="Обычный 10 2 2 2 3 8" xfId="1126"/>
    <cellStyle name="Обычный 10 2 2 2 4" xfId="1127"/>
    <cellStyle name="Обычный 10 2 2 2 4 2" xfId="1128"/>
    <cellStyle name="Обычный 10 2 2 2 4 2 2" xfId="1129"/>
    <cellStyle name="Обычный 10 2 2 2 4 2 2 2" xfId="1130"/>
    <cellStyle name="Обычный 10 2 2 2 4 2 3" xfId="1131"/>
    <cellStyle name="Обычный 10 2 2 2 4 3" xfId="1132"/>
    <cellStyle name="Обычный 10 2 2 2 4 3 2" xfId="1133"/>
    <cellStyle name="Обычный 10 2 2 2 4 4" xfId="1134"/>
    <cellStyle name="Обычный 10 2 2 2 4 4 2" xfId="1135"/>
    <cellStyle name="Обычный 10 2 2 2 4 5" xfId="1136"/>
    <cellStyle name="Обычный 10 2 2 2 4 6" xfId="1137"/>
    <cellStyle name="Обычный 10 2 2 2 5" xfId="1138"/>
    <cellStyle name="Обычный 10 2 2 2 5 2" xfId="1139"/>
    <cellStyle name="Обычный 10 2 2 2 5 2 2" xfId="1140"/>
    <cellStyle name="Обычный 10 2 2 2 5 2 2 2" xfId="1141"/>
    <cellStyle name="Обычный 10 2 2 2 5 2 3" xfId="1142"/>
    <cellStyle name="Обычный 10 2 2 2 5 3" xfId="1143"/>
    <cellStyle name="Обычный 10 2 2 2 5 3 2" xfId="1144"/>
    <cellStyle name="Обычный 10 2 2 2 5 4" xfId="1145"/>
    <cellStyle name="Обычный 10 2 2 2 5 5" xfId="1146"/>
    <cellStyle name="Обычный 10 2 2 2 6" xfId="1147"/>
    <cellStyle name="Обычный 10 2 2 2 6 2" xfId="1148"/>
    <cellStyle name="Обычный 10 2 2 2 6 2 2" xfId="1149"/>
    <cellStyle name="Обычный 10 2 2 2 6 3" xfId="1150"/>
    <cellStyle name="Обычный 10 2 2 2 7" xfId="1151"/>
    <cellStyle name="Обычный 10 2 2 2 7 2" xfId="1152"/>
    <cellStyle name="Обычный 10 2 2 2 8" xfId="1153"/>
    <cellStyle name="Обычный 10 2 2 2 8 2" xfId="1154"/>
    <cellStyle name="Обычный 10 2 2 2 9" xfId="1155"/>
    <cellStyle name="Обычный 10 2 2 2 9 2" xfId="1156"/>
    <cellStyle name="Обычный 10 2 2 3" xfId="1157"/>
    <cellStyle name="Обычный 10 2 2 3 10" xfId="1158"/>
    <cellStyle name="Обычный 10 2 2 3 2" xfId="1159"/>
    <cellStyle name="Обычный 10 2 2 3 2 2" xfId="1160"/>
    <cellStyle name="Обычный 10 2 2 3 2 2 2" xfId="1161"/>
    <cellStyle name="Обычный 10 2 2 3 2 2 2 2" xfId="1162"/>
    <cellStyle name="Обычный 10 2 2 3 2 2 2 2 2" xfId="1163"/>
    <cellStyle name="Обычный 10 2 2 3 2 2 2 3" xfId="1164"/>
    <cellStyle name="Обычный 10 2 2 3 2 2 3" xfId="1165"/>
    <cellStyle name="Обычный 10 2 2 3 2 2 3 2" xfId="1166"/>
    <cellStyle name="Обычный 10 2 2 3 2 2 4" xfId="1167"/>
    <cellStyle name="Обычный 10 2 2 3 2 2 4 2" xfId="1168"/>
    <cellStyle name="Обычный 10 2 2 3 2 2 5" xfId="1169"/>
    <cellStyle name="Обычный 10 2 2 3 2 3" xfId="1170"/>
    <cellStyle name="Обычный 10 2 2 3 2 3 2" xfId="1171"/>
    <cellStyle name="Обычный 10 2 2 3 2 3 2 2" xfId="1172"/>
    <cellStyle name="Обычный 10 2 2 3 2 3 2 2 2" xfId="1173"/>
    <cellStyle name="Обычный 10 2 2 3 2 3 2 3" xfId="1174"/>
    <cellStyle name="Обычный 10 2 2 3 2 3 3" xfId="1175"/>
    <cellStyle name="Обычный 10 2 2 3 2 3 3 2" xfId="1176"/>
    <cellStyle name="Обычный 10 2 2 3 2 3 4" xfId="1177"/>
    <cellStyle name="Обычный 10 2 2 3 2 4" xfId="1178"/>
    <cellStyle name="Обычный 10 2 2 3 2 4 2" xfId="1179"/>
    <cellStyle name="Обычный 10 2 2 3 2 4 2 2" xfId="1180"/>
    <cellStyle name="Обычный 10 2 2 3 2 4 3" xfId="1181"/>
    <cellStyle name="Обычный 10 2 2 3 2 5" xfId="1182"/>
    <cellStyle name="Обычный 10 2 2 3 2 5 2" xfId="1183"/>
    <cellStyle name="Обычный 10 2 2 3 2 6" xfId="1184"/>
    <cellStyle name="Обычный 10 2 2 3 2 6 2" xfId="1185"/>
    <cellStyle name="Обычный 10 2 2 3 2 7" xfId="1186"/>
    <cellStyle name="Обычный 10 2 2 3 2 8" xfId="1187"/>
    <cellStyle name="Обычный 10 2 2 3 3" xfId="1188"/>
    <cellStyle name="Обычный 10 2 2 3 3 2" xfId="1189"/>
    <cellStyle name="Обычный 10 2 2 3 3 2 2" xfId="1190"/>
    <cellStyle name="Обычный 10 2 2 3 3 2 2 2" xfId="1191"/>
    <cellStyle name="Обычный 10 2 2 3 3 2 3" xfId="1192"/>
    <cellStyle name="Обычный 10 2 2 3 3 3" xfId="1193"/>
    <cellStyle name="Обычный 10 2 2 3 3 3 2" xfId="1194"/>
    <cellStyle name="Обычный 10 2 2 3 3 4" xfId="1195"/>
    <cellStyle name="Обычный 10 2 2 3 3 4 2" xfId="1196"/>
    <cellStyle name="Обычный 10 2 2 3 3 5" xfId="1197"/>
    <cellStyle name="Обычный 10 2 2 3 3 6" xfId="1198"/>
    <cellStyle name="Обычный 10 2 2 3 4" xfId="1199"/>
    <cellStyle name="Обычный 10 2 2 3 4 2" xfId="1200"/>
    <cellStyle name="Обычный 10 2 2 3 4 2 2" xfId="1201"/>
    <cellStyle name="Обычный 10 2 2 3 4 2 2 2" xfId="1202"/>
    <cellStyle name="Обычный 10 2 2 3 4 2 3" xfId="1203"/>
    <cellStyle name="Обычный 10 2 2 3 4 3" xfId="1204"/>
    <cellStyle name="Обычный 10 2 2 3 4 3 2" xfId="1205"/>
    <cellStyle name="Обычный 10 2 2 3 4 4" xfId="1206"/>
    <cellStyle name="Обычный 10 2 2 3 5" xfId="1207"/>
    <cellStyle name="Обычный 10 2 2 3 5 2" xfId="1208"/>
    <cellStyle name="Обычный 10 2 2 3 5 2 2" xfId="1209"/>
    <cellStyle name="Обычный 10 2 2 3 5 3" xfId="1210"/>
    <cellStyle name="Обычный 10 2 2 3 6" xfId="1211"/>
    <cellStyle name="Обычный 10 2 2 3 6 2" xfId="1212"/>
    <cellStyle name="Обычный 10 2 2 3 7" xfId="1213"/>
    <cellStyle name="Обычный 10 2 2 3 7 2" xfId="1214"/>
    <cellStyle name="Обычный 10 2 2 3 8" xfId="1215"/>
    <cellStyle name="Обычный 10 2 2 3 8 2" xfId="1216"/>
    <cellStyle name="Обычный 10 2 2 3 9" xfId="1217"/>
    <cellStyle name="Обычный 10 2 2 4" xfId="1218"/>
    <cellStyle name="Обычный 10 2 2 4 2" xfId="1219"/>
    <cellStyle name="Обычный 10 2 2 4 2 2" xfId="1220"/>
    <cellStyle name="Обычный 10 2 2 4 2 2 2" xfId="1221"/>
    <cellStyle name="Обычный 10 2 2 4 2 2 2 2" xfId="1222"/>
    <cellStyle name="Обычный 10 2 2 4 2 2 2 2 2" xfId="1223"/>
    <cellStyle name="Обычный 10 2 2 4 2 2 2 3" xfId="1224"/>
    <cellStyle name="Обычный 10 2 2 4 2 2 3" xfId="1225"/>
    <cellStyle name="Обычный 10 2 2 4 2 2 3 2" xfId="1226"/>
    <cellStyle name="Обычный 10 2 2 4 2 2 4" xfId="1227"/>
    <cellStyle name="Обычный 10 2 2 4 2 2 4 2" xfId="1228"/>
    <cellStyle name="Обычный 10 2 2 4 2 2 5" xfId="1229"/>
    <cellStyle name="Обычный 10 2 2 4 2 3" xfId="1230"/>
    <cellStyle name="Обычный 10 2 2 4 2 3 2" xfId="1231"/>
    <cellStyle name="Обычный 10 2 2 4 2 3 2 2" xfId="1232"/>
    <cellStyle name="Обычный 10 2 2 4 2 3 2 2 2" xfId="1233"/>
    <cellStyle name="Обычный 10 2 2 4 2 3 2 3" xfId="1234"/>
    <cellStyle name="Обычный 10 2 2 4 2 3 3" xfId="1235"/>
    <cellStyle name="Обычный 10 2 2 4 2 3 3 2" xfId="1236"/>
    <cellStyle name="Обычный 10 2 2 4 2 3 4" xfId="1237"/>
    <cellStyle name="Обычный 10 2 2 4 2 4" xfId="1238"/>
    <cellStyle name="Обычный 10 2 2 4 2 4 2" xfId="1239"/>
    <cellStyle name="Обычный 10 2 2 4 2 4 2 2" xfId="1240"/>
    <cellStyle name="Обычный 10 2 2 4 2 4 3" xfId="1241"/>
    <cellStyle name="Обычный 10 2 2 4 2 5" xfId="1242"/>
    <cellStyle name="Обычный 10 2 2 4 2 5 2" xfId="1243"/>
    <cellStyle name="Обычный 10 2 2 4 2 6" xfId="1244"/>
    <cellStyle name="Обычный 10 2 2 4 2 6 2" xfId="1245"/>
    <cellStyle name="Обычный 10 2 2 4 2 7" xfId="1246"/>
    <cellStyle name="Обычный 10 2 2 4 2 8" xfId="1247"/>
    <cellStyle name="Обычный 10 2 2 4 3" xfId="1248"/>
    <cellStyle name="Обычный 10 2 2 4 3 2" xfId="1249"/>
    <cellStyle name="Обычный 10 2 2 4 3 2 2" xfId="1250"/>
    <cellStyle name="Обычный 10 2 2 4 3 2 2 2" xfId="1251"/>
    <cellStyle name="Обычный 10 2 2 4 3 2 3" xfId="1252"/>
    <cellStyle name="Обычный 10 2 2 4 3 3" xfId="1253"/>
    <cellStyle name="Обычный 10 2 2 4 3 3 2" xfId="1254"/>
    <cellStyle name="Обычный 10 2 2 4 3 4" xfId="1255"/>
    <cellStyle name="Обычный 10 2 2 4 3 4 2" xfId="1256"/>
    <cellStyle name="Обычный 10 2 2 4 3 5" xfId="1257"/>
    <cellStyle name="Обычный 10 2 2 4 3 6" xfId="1258"/>
    <cellStyle name="Обычный 10 2 2 4 4" xfId="1259"/>
    <cellStyle name="Обычный 10 2 2 4 4 2" xfId="1260"/>
    <cellStyle name="Обычный 10 2 2 4 4 2 2" xfId="1261"/>
    <cellStyle name="Обычный 10 2 2 4 4 2 2 2" xfId="1262"/>
    <cellStyle name="Обычный 10 2 2 4 4 2 3" xfId="1263"/>
    <cellStyle name="Обычный 10 2 2 4 4 3" xfId="1264"/>
    <cellStyle name="Обычный 10 2 2 4 4 3 2" xfId="1265"/>
    <cellStyle name="Обычный 10 2 2 4 4 4" xfId="1266"/>
    <cellStyle name="Обычный 10 2 2 4 5" xfId="1267"/>
    <cellStyle name="Обычный 10 2 2 4 5 2" xfId="1268"/>
    <cellStyle name="Обычный 10 2 2 4 5 2 2" xfId="1269"/>
    <cellStyle name="Обычный 10 2 2 4 5 3" xfId="1270"/>
    <cellStyle name="Обычный 10 2 2 4 6" xfId="1271"/>
    <cellStyle name="Обычный 10 2 2 4 6 2" xfId="1272"/>
    <cellStyle name="Обычный 10 2 2 4 7" xfId="1273"/>
    <cellStyle name="Обычный 10 2 2 4 7 2" xfId="1274"/>
    <cellStyle name="Обычный 10 2 2 4 8" xfId="1275"/>
    <cellStyle name="Обычный 10 2 2 4 9" xfId="1276"/>
    <cellStyle name="Обычный 10 2 2 5" xfId="1277"/>
    <cellStyle name="Обычный 10 2 2 5 2" xfId="1278"/>
    <cellStyle name="Обычный 10 2 2 5 2 2" xfId="1279"/>
    <cellStyle name="Обычный 10 2 2 5 2 2 2" xfId="1280"/>
    <cellStyle name="Обычный 10 2 2 5 2 2 2 2" xfId="1281"/>
    <cellStyle name="Обычный 10 2 2 5 2 2 3" xfId="1282"/>
    <cellStyle name="Обычный 10 2 2 5 2 3" xfId="1283"/>
    <cellStyle name="Обычный 10 2 2 5 2 3 2" xfId="1284"/>
    <cellStyle name="Обычный 10 2 2 5 2 4" xfId="1285"/>
    <cellStyle name="Обычный 10 2 2 5 2 4 2" xfId="1286"/>
    <cellStyle name="Обычный 10 2 2 5 2 5" xfId="1287"/>
    <cellStyle name="Обычный 10 2 2 5 3" xfId="1288"/>
    <cellStyle name="Обычный 10 2 2 5 3 2" xfId="1289"/>
    <cellStyle name="Обычный 10 2 2 5 3 2 2" xfId="1290"/>
    <cellStyle name="Обычный 10 2 2 5 3 2 2 2" xfId="1291"/>
    <cellStyle name="Обычный 10 2 2 5 3 2 3" xfId="1292"/>
    <cellStyle name="Обычный 10 2 2 5 3 3" xfId="1293"/>
    <cellStyle name="Обычный 10 2 2 5 3 3 2" xfId="1294"/>
    <cellStyle name="Обычный 10 2 2 5 3 4" xfId="1295"/>
    <cellStyle name="Обычный 10 2 2 5 4" xfId="1296"/>
    <cellStyle name="Обычный 10 2 2 5 4 2" xfId="1297"/>
    <cellStyle name="Обычный 10 2 2 5 4 2 2" xfId="1298"/>
    <cellStyle name="Обычный 10 2 2 5 4 3" xfId="1299"/>
    <cellStyle name="Обычный 10 2 2 5 5" xfId="1300"/>
    <cellStyle name="Обычный 10 2 2 5 5 2" xfId="1301"/>
    <cellStyle name="Обычный 10 2 2 5 6" xfId="1302"/>
    <cellStyle name="Обычный 10 2 2 5 6 2" xfId="1303"/>
    <cellStyle name="Обычный 10 2 2 5 7" xfId="1304"/>
    <cellStyle name="Обычный 10 2 2 5 8" xfId="1305"/>
    <cellStyle name="Обычный 10 2 2 6" xfId="1306"/>
    <cellStyle name="Обычный 10 2 2 6 2" xfId="1307"/>
    <cellStyle name="Обычный 10 2 2 6 2 2" xfId="1308"/>
    <cellStyle name="Обычный 10 2 2 6 2 2 2" xfId="1309"/>
    <cellStyle name="Обычный 10 2 2 6 2 3" xfId="1310"/>
    <cellStyle name="Обычный 10 2 2 6 3" xfId="1311"/>
    <cellStyle name="Обычный 10 2 2 6 3 2" xfId="1312"/>
    <cellStyle name="Обычный 10 2 2 6 4" xfId="1313"/>
    <cellStyle name="Обычный 10 2 2 6 4 2" xfId="1314"/>
    <cellStyle name="Обычный 10 2 2 6 5" xfId="1315"/>
    <cellStyle name="Обычный 10 2 2 6 6" xfId="1316"/>
    <cellStyle name="Обычный 10 2 2 7" xfId="1317"/>
    <cellStyle name="Обычный 10 2 2 7 2" xfId="1318"/>
    <cellStyle name="Обычный 10 2 2 7 2 2" xfId="1319"/>
    <cellStyle name="Обычный 10 2 2 7 2 2 2" xfId="1320"/>
    <cellStyle name="Обычный 10 2 2 7 2 3" xfId="1321"/>
    <cellStyle name="Обычный 10 2 2 7 3" xfId="1322"/>
    <cellStyle name="Обычный 10 2 2 7 3 2" xfId="1323"/>
    <cellStyle name="Обычный 10 2 2 7 4" xfId="1324"/>
    <cellStyle name="Обычный 10 2 2 8" xfId="1325"/>
    <cellStyle name="Обычный 10 2 2 8 2" xfId="1326"/>
    <cellStyle name="Обычный 10 2 2 8 2 2" xfId="1327"/>
    <cellStyle name="Обычный 10 2 2 8 3" xfId="1328"/>
    <cellStyle name="Обычный 10 2 2 9" xfId="1329"/>
    <cellStyle name="Обычный 10 2 2 9 2" xfId="1330"/>
    <cellStyle name="Обычный 10 2 2_прот факт бол" xfId="1331"/>
    <cellStyle name="Обычный 10 2 3" xfId="1332"/>
    <cellStyle name="Обычный 10 2 3 10" xfId="1333"/>
    <cellStyle name="Обычный 10 2 3 10 2" xfId="1334"/>
    <cellStyle name="Обычный 10 2 3 11" xfId="1335"/>
    <cellStyle name="Обычный 10 2 3 12" xfId="1336"/>
    <cellStyle name="Обычный 10 2 3 2" xfId="1337"/>
    <cellStyle name="Обычный 10 2 3 2 10" xfId="1338"/>
    <cellStyle name="Обычный 10 2 3 2 2" xfId="1339"/>
    <cellStyle name="Обычный 10 2 3 2 2 2" xfId="1340"/>
    <cellStyle name="Обычный 10 2 3 2 2 2 2" xfId="1341"/>
    <cellStyle name="Обычный 10 2 3 2 2 2 2 2" xfId="1342"/>
    <cellStyle name="Обычный 10 2 3 2 2 2 2 2 2" xfId="1343"/>
    <cellStyle name="Обычный 10 2 3 2 2 2 2 3" xfId="1344"/>
    <cellStyle name="Обычный 10 2 3 2 2 2 3" xfId="1345"/>
    <cellStyle name="Обычный 10 2 3 2 2 2 3 2" xfId="1346"/>
    <cellStyle name="Обычный 10 2 3 2 2 2 4" xfId="1347"/>
    <cellStyle name="Обычный 10 2 3 2 2 2 4 2" xfId="1348"/>
    <cellStyle name="Обычный 10 2 3 2 2 2 5" xfId="1349"/>
    <cellStyle name="Обычный 10 2 3 2 2 3" xfId="1350"/>
    <cellStyle name="Обычный 10 2 3 2 2 3 2" xfId="1351"/>
    <cellStyle name="Обычный 10 2 3 2 2 3 2 2" xfId="1352"/>
    <cellStyle name="Обычный 10 2 3 2 2 3 2 2 2" xfId="1353"/>
    <cellStyle name="Обычный 10 2 3 2 2 3 2 3" xfId="1354"/>
    <cellStyle name="Обычный 10 2 3 2 2 3 3" xfId="1355"/>
    <cellStyle name="Обычный 10 2 3 2 2 3 3 2" xfId="1356"/>
    <cellStyle name="Обычный 10 2 3 2 2 3 4" xfId="1357"/>
    <cellStyle name="Обычный 10 2 3 2 2 4" xfId="1358"/>
    <cellStyle name="Обычный 10 2 3 2 2 4 2" xfId="1359"/>
    <cellStyle name="Обычный 10 2 3 2 2 4 2 2" xfId="1360"/>
    <cellStyle name="Обычный 10 2 3 2 2 4 3" xfId="1361"/>
    <cellStyle name="Обычный 10 2 3 2 2 5" xfId="1362"/>
    <cellStyle name="Обычный 10 2 3 2 2 5 2" xfId="1363"/>
    <cellStyle name="Обычный 10 2 3 2 2 6" xfId="1364"/>
    <cellStyle name="Обычный 10 2 3 2 2 6 2" xfId="1365"/>
    <cellStyle name="Обычный 10 2 3 2 2 7" xfId="1366"/>
    <cellStyle name="Обычный 10 2 3 2 2 8" xfId="1367"/>
    <cellStyle name="Обычный 10 2 3 2 3" xfId="1368"/>
    <cellStyle name="Обычный 10 2 3 2 3 2" xfId="1369"/>
    <cellStyle name="Обычный 10 2 3 2 3 2 2" xfId="1370"/>
    <cellStyle name="Обычный 10 2 3 2 3 2 2 2" xfId="1371"/>
    <cellStyle name="Обычный 10 2 3 2 3 2 3" xfId="1372"/>
    <cellStyle name="Обычный 10 2 3 2 3 3" xfId="1373"/>
    <cellStyle name="Обычный 10 2 3 2 3 3 2" xfId="1374"/>
    <cellStyle name="Обычный 10 2 3 2 3 4" xfId="1375"/>
    <cellStyle name="Обычный 10 2 3 2 3 4 2" xfId="1376"/>
    <cellStyle name="Обычный 10 2 3 2 3 5" xfId="1377"/>
    <cellStyle name="Обычный 10 2 3 2 3 6" xfId="1378"/>
    <cellStyle name="Обычный 10 2 3 2 4" xfId="1379"/>
    <cellStyle name="Обычный 10 2 3 2 4 2" xfId="1380"/>
    <cellStyle name="Обычный 10 2 3 2 4 2 2" xfId="1381"/>
    <cellStyle name="Обычный 10 2 3 2 4 2 2 2" xfId="1382"/>
    <cellStyle name="Обычный 10 2 3 2 4 2 3" xfId="1383"/>
    <cellStyle name="Обычный 10 2 3 2 4 3" xfId="1384"/>
    <cellStyle name="Обычный 10 2 3 2 4 3 2" xfId="1385"/>
    <cellStyle name="Обычный 10 2 3 2 4 4" xfId="1386"/>
    <cellStyle name="Обычный 10 2 3 2 5" xfId="1387"/>
    <cellStyle name="Обычный 10 2 3 2 5 2" xfId="1388"/>
    <cellStyle name="Обычный 10 2 3 2 5 2 2" xfId="1389"/>
    <cellStyle name="Обычный 10 2 3 2 5 3" xfId="1390"/>
    <cellStyle name="Обычный 10 2 3 2 6" xfId="1391"/>
    <cellStyle name="Обычный 10 2 3 2 6 2" xfId="1392"/>
    <cellStyle name="Обычный 10 2 3 2 7" xfId="1393"/>
    <cellStyle name="Обычный 10 2 3 2 7 2" xfId="1394"/>
    <cellStyle name="Обычный 10 2 3 2 8" xfId="1395"/>
    <cellStyle name="Обычный 10 2 3 2 8 2" xfId="1396"/>
    <cellStyle name="Обычный 10 2 3 2 9" xfId="1397"/>
    <cellStyle name="Обычный 10 2 3 3" xfId="1398"/>
    <cellStyle name="Обычный 10 2 3 3 10" xfId="1399"/>
    <cellStyle name="Обычный 10 2 3 3 2" xfId="1400"/>
    <cellStyle name="Обычный 10 2 3 3 2 2" xfId="1401"/>
    <cellStyle name="Обычный 10 2 3 3 2 2 2" xfId="1402"/>
    <cellStyle name="Обычный 10 2 3 3 2 2 2 2" xfId="1403"/>
    <cellStyle name="Обычный 10 2 3 3 2 2 2 2 2" xfId="1404"/>
    <cellStyle name="Обычный 10 2 3 3 2 2 2 3" xfId="1405"/>
    <cellStyle name="Обычный 10 2 3 3 2 2 3" xfId="1406"/>
    <cellStyle name="Обычный 10 2 3 3 2 2 3 2" xfId="1407"/>
    <cellStyle name="Обычный 10 2 3 3 2 2 4" xfId="1408"/>
    <cellStyle name="Обычный 10 2 3 3 2 2 4 2" xfId="1409"/>
    <cellStyle name="Обычный 10 2 3 3 2 2 5" xfId="1410"/>
    <cellStyle name="Обычный 10 2 3 3 2 3" xfId="1411"/>
    <cellStyle name="Обычный 10 2 3 3 2 3 2" xfId="1412"/>
    <cellStyle name="Обычный 10 2 3 3 2 3 2 2" xfId="1413"/>
    <cellStyle name="Обычный 10 2 3 3 2 3 2 2 2" xfId="1414"/>
    <cellStyle name="Обычный 10 2 3 3 2 3 2 3" xfId="1415"/>
    <cellStyle name="Обычный 10 2 3 3 2 3 3" xfId="1416"/>
    <cellStyle name="Обычный 10 2 3 3 2 3 3 2" xfId="1417"/>
    <cellStyle name="Обычный 10 2 3 3 2 3 4" xfId="1418"/>
    <cellStyle name="Обычный 10 2 3 3 2 4" xfId="1419"/>
    <cellStyle name="Обычный 10 2 3 3 2 4 2" xfId="1420"/>
    <cellStyle name="Обычный 10 2 3 3 2 4 2 2" xfId="1421"/>
    <cellStyle name="Обычный 10 2 3 3 2 4 3" xfId="1422"/>
    <cellStyle name="Обычный 10 2 3 3 2 5" xfId="1423"/>
    <cellStyle name="Обычный 10 2 3 3 2 5 2" xfId="1424"/>
    <cellStyle name="Обычный 10 2 3 3 2 6" xfId="1425"/>
    <cellStyle name="Обычный 10 2 3 3 2 6 2" xfId="1426"/>
    <cellStyle name="Обычный 10 2 3 3 2 7" xfId="1427"/>
    <cellStyle name="Обычный 10 2 3 3 2 8" xfId="1428"/>
    <cellStyle name="Обычный 10 2 3 3 3" xfId="1429"/>
    <cellStyle name="Обычный 10 2 3 3 3 2" xfId="1430"/>
    <cellStyle name="Обычный 10 2 3 3 3 2 2" xfId="1431"/>
    <cellStyle name="Обычный 10 2 3 3 3 2 2 2" xfId="1432"/>
    <cellStyle name="Обычный 10 2 3 3 3 2 3" xfId="1433"/>
    <cellStyle name="Обычный 10 2 3 3 3 3" xfId="1434"/>
    <cellStyle name="Обычный 10 2 3 3 3 3 2" xfId="1435"/>
    <cellStyle name="Обычный 10 2 3 3 3 4" xfId="1436"/>
    <cellStyle name="Обычный 10 2 3 3 3 4 2" xfId="1437"/>
    <cellStyle name="Обычный 10 2 3 3 3 5" xfId="1438"/>
    <cellStyle name="Обычный 10 2 3 3 3 6" xfId="1439"/>
    <cellStyle name="Обычный 10 2 3 3 4" xfId="1440"/>
    <cellStyle name="Обычный 10 2 3 3 4 2" xfId="1441"/>
    <cellStyle name="Обычный 10 2 3 3 4 2 2" xfId="1442"/>
    <cellStyle name="Обычный 10 2 3 3 4 2 2 2" xfId="1443"/>
    <cellStyle name="Обычный 10 2 3 3 4 2 3" xfId="1444"/>
    <cellStyle name="Обычный 10 2 3 3 4 3" xfId="1445"/>
    <cellStyle name="Обычный 10 2 3 3 4 3 2" xfId="1446"/>
    <cellStyle name="Обычный 10 2 3 3 4 4" xfId="1447"/>
    <cellStyle name="Обычный 10 2 3 3 5" xfId="1448"/>
    <cellStyle name="Обычный 10 2 3 3 5 2" xfId="1449"/>
    <cellStyle name="Обычный 10 2 3 3 5 2 2" xfId="1450"/>
    <cellStyle name="Обычный 10 2 3 3 5 3" xfId="1451"/>
    <cellStyle name="Обычный 10 2 3 3 6" xfId="1452"/>
    <cellStyle name="Обычный 10 2 3 3 6 2" xfId="1453"/>
    <cellStyle name="Обычный 10 2 3 3 7" xfId="1454"/>
    <cellStyle name="Обычный 10 2 3 3 7 2" xfId="1455"/>
    <cellStyle name="Обычный 10 2 3 3 8" xfId="1456"/>
    <cellStyle name="Обычный 10 2 3 3 8 2" xfId="1457"/>
    <cellStyle name="Обычный 10 2 3 3 9" xfId="1458"/>
    <cellStyle name="Обычный 10 2 3 4" xfId="1459"/>
    <cellStyle name="Обычный 10 2 3 4 2" xfId="1460"/>
    <cellStyle name="Обычный 10 2 3 4 2 2" xfId="1461"/>
    <cellStyle name="Обычный 10 2 3 4 2 2 2" xfId="1462"/>
    <cellStyle name="Обычный 10 2 3 4 2 2 2 2" xfId="1463"/>
    <cellStyle name="Обычный 10 2 3 4 2 2 3" xfId="1464"/>
    <cellStyle name="Обычный 10 2 3 4 2 3" xfId="1465"/>
    <cellStyle name="Обычный 10 2 3 4 2 3 2" xfId="1466"/>
    <cellStyle name="Обычный 10 2 3 4 2 4" xfId="1467"/>
    <cellStyle name="Обычный 10 2 3 4 2 4 2" xfId="1468"/>
    <cellStyle name="Обычный 10 2 3 4 2 5" xfId="1469"/>
    <cellStyle name="Обычный 10 2 3 4 3" xfId="1470"/>
    <cellStyle name="Обычный 10 2 3 4 3 2" xfId="1471"/>
    <cellStyle name="Обычный 10 2 3 4 3 2 2" xfId="1472"/>
    <cellStyle name="Обычный 10 2 3 4 3 2 2 2" xfId="1473"/>
    <cellStyle name="Обычный 10 2 3 4 3 2 3" xfId="1474"/>
    <cellStyle name="Обычный 10 2 3 4 3 3" xfId="1475"/>
    <cellStyle name="Обычный 10 2 3 4 3 3 2" xfId="1476"/>
    <cellStyle name="Обычный 10 2 3 4 3 4" xfId="1477"/>
    <cellStyle name="Обычный 10 2 3 4 4" xfId="1478"/>
    <cellStyle name="Обычный 10 2 3 4 4 2" xfId="1479"/>
    <cellStyle name="Обычный 10 2 3 4 4 2 2" xfId="1480"/>
    <cellStyle name="Обычный 10 2 3 4 4 3" xfId="1481"/>
    <cellStyle name="Обычный 10 2 3 4 5" xfId="1482"/>
    <cellStyle name="Обычный 10 2 3 4 5 2" xfId="1483"/>
    <cellStyle name="Обычный 10 2 3 4 6" xfId="1484"/>
    <cellStyle name="Обычный 10 2 3 4 6 2" xfId="1485"/>
    <cellStyle name="Обычный 10 2 3 4 7" xfId="1486"/>
    <cellStyle name="Обычный 10 2 3 4 8" xfId="1487"/>
    <cellStyle name="Обычный 10 2 3 5" xfId="1488"/>
    <cellStyle name="Обычный 10 2 3 5 2" xfId="1489"/>
    <cellStyle name="Обычный 10 2 3 5 2 2" xfId="1490"/>
    <cellStyle name="Обычный 10 2 3 5 2 2 2" xfId="1491"/>
    <cellStyle name="Обычный 10 2 3 5 2 3" xfId="1492"/>
    <cellStyle name="Обычный 10 2 3 5 3" xfId="1493"/>
    <cellStyle name="Обычный 10 2 3 5 3 2" xfId="1494"/>
    <cellStyle name="Обычный 10 2 3 5 4" xfId="1495"/>
    <cellStyle name="Обычный 10 2 3 5 4 2" xfId="1496"/>
    <cellStyle name="Обычный 10 2 3 5 5" xfId="1497"/>
    <cellStyle name="Обычный 10 2 3 5 6" xfId="1498"/>
    <cellStyle name="Обычный 10 2 3 6" xfId="1499"/>
    <cellStyle name="Обычный 10 2 3 6 2" xfId="1500"/>
    <cellStyle name="Обычный 10 2 3 6 2 2" xfId="1501"/>
    <cellStyle name="Обычный 10 2 3 6 2 2 2" xfId="1502"/>
    <cellStyle name="Обычный 10 2 3 6 2 3" xfId="1503"/>
    <cellStyle name="Обычный 10 2 3 6 3" xfId="1504"/>
    <cellStyle name="Обычный 10 2 3 6 3 2" xfId="1505"/>
    <cellStyle name="Обычный 10 2 3 6 4" xfId="1506"/>
    <cellStyle name="Обычный 10 2 3 7" xfId="1507"/>
    <cellStyle name="Обычный 10 2 3 7 2" xfId="1508"/>
    <cellStyle name="Обычный 10 2 3 7 2 2" xfId="1509"/>
    <cellStyle name="Обычный 10 2 3 7 3" xfId="1510"/>
    <cellStyle name="Обычный 10 2 3 8" xfId="1511"/>
    <cellStyle name="Обычный 10 2 3 8 2" xfId="1512"/>
    <cellStyle name="Обычный 10 2 3 9" xfId="1513"/>
    <cellStyle name="Обычный 10 2 3 9 2" xfId="1514"/>
    <cellStyle name="Обычный 10 2 4" xfId="1515"/>
    <cellStyle name="Обычный 10 2 4 10" xfId="1516"/>
    <cellStyle name="Обычный 10 2 4 10 2" xfId="1517"/>
    <cellStyle name="Обычный 10 2 4 11" xfId="1518"/>
    <cellStyle name="Обычный 10 2 4 12" xfId="1519"/>
    <cellStyle name="Обычный 10 2 4 2" xfId="1520"/>
    <cellStyle name="Обычный 10 2 4 2 2" xfId="1521"/>
    <cellStyle name="Обычный 10 2 4 2 2 2" xfId="1522"/>
    <cellStyle name="Обычный 10 2 4 2 2 2 2" xfId="1523"/>
    <cellStyle name="Обычный 10 2 4 2 2 2 2 2" xfId="1524"/>
    <cellStyle name="Обычный 10 2 4 2 2 2 2 2 2" xfId="1525"/>
    <cellStyle name="Обычный 10 2 4 2 2 2 2 3" xfId="1526"/>
    <cellStyle name="Обычный 10 2 4 2 2 2 3" xfId="1527"/>
    <cellStyle name="Обычный 10 2 4 2 2 2 3 2" xfId="1528"/>
    <cellStyle name="Обычный 10 2 4 2 2 2 4" xfId="1529"/>
    <cellStyle name="Обычный 10 2 4 2 2 2 4 2" xfId="1530"/>
    <cellStyle name="Обычный 10 2 4 2 2 2 5" xfId="1531"/>
    <cellStyle name="Обычный 10 2 4 2 2 3" xfId="1532"/>
    <cellStyle name="Обычный 10 2 4 2 2 3 2" xfId="1533"/>
    <cellStyle name="Обычный 10 2 4 2 2 3 2 2" xfId="1534"/>
    <cellStyle name="Обычный 10 2 4 2 2 3 2 2 2" xfId="1535"/>
    <cellStyle name="Обычный 10 2 4 2 2 3 2 3" xfId="1536"/>
    <cellStyle name="Обычный 10 2 4 2 2 3 3" xfId="1537"/>
    <cellStyle name="Обычный 10 2 4 2 2 3 3 2" xfId="1538"/>
    <cellStyle name="Обычный 10 2 4 2 2 3 4" xfId="1539"/>
    <cellStyle name="Обычный 10 2 4 2 2 4" xfId="1540"/>
    <cellStyle name="Обычный 10 2 4 2 2 4 2" xfId="1541"/>
    <cellStyle name="Обычный 10 2 4 2 2 4 2 2" xfId="1542"/>
    <cellStyle name="Обычный 10 2 4 2 2 4 3" xfId="1543"/>
    <cellStyle name="Обычный 10 2 4 2 2 5" xfId="1544"/>
    <cellStyle name="Обычный 10 2 4 2 2 5 2" xfId="1545"/>
    <cellStyle name="Обычный 10 2 4 2 2 6" xfId="1546"/>
    <cellStyle name="Обычный 10 2 4 2 2 6 2" xfId="1547"/>
    <cellStyle name="Обычный 10 2 4 2 2 7" xfId="1548"/>
    <cellStyle name="Обычный 10 2 4 2 2 8" xfId="1549"/>
    <cellStyle name="Обычный 10 2 4 2 3" xfId="1550"/>
    <cellStyle name="Обычный 10 2 4 2 3 2" xfId="1551"/>
    <cellStyle name="Обычный 10 2 4 2 3 2 2" xfId="1552"/>
    <cellStyle name="Обычный 10 2 4 2 3 2 2 2" xfId="1553"/>
    <cellStyle name="Обычный 10 2 4 2 3 2 3" xfId="1554"/>
    <cellStyle name="Обычный 10 2 4 2 3 3" xfId="1555"/>
    <cellStyle name="Обычный 10 2 4 2 3 3 2" xfId="1556"/>
    <cellStyle name="Обычный 10 2 4 2 3 4" xfId="1557"/>
    <cellStyle name="Обычный 10 2 4 2 3 4 2" xfId="1558"/>
    <cellStyle name="Обычный 10 2 4 2 3 5" xfId="1559"/>
    <cellStyle name="Обычный 10 2 4 2 3 6" xfId="1560"/>
    <cellStyle name="Обычный 10 2 4 2 4" xfId="1561"/>
    <cellStyle name="Обычный 10 2 4 2 4 2" xfId="1562"/>
    <cellStyle name="Обычный 10 2 4 2 4 2 2" xfId="1563"/>
    <cellStyle name="Обычный 10 2 4 2 4 2 2 2" xfId="1564"/>
    <cellStyle name="Обычный 10 2 4 2 4 2 3" xfId="1565"/>
    <cellStyle name="Обычный 10 2 4 2 4 3" xfId="1566"/>
    <cellStyle name="Обычный 10 2 4 2 4 3 2" xfId="1567"/>
    <cellStyle name="Обычный 10 2 4 2 4 4" xfId="1568"/>
    <cellStyle name="Обычный 10 2 4 2 5" xfId="1569"/>
    <cellStyle name="Обычный 10 2 4 2 5 2" xfId="1570"/>
    <cellStyle name="Обычный 10 2 4 2 5 2 2" xfId="1571"/>
    <cellStyle name="Обычный 10 2 4 2 5 3" xfId="1572"/>
    <cellStyle name="Обычный 10 2 4 2 6" xfId="1573"/>
    <cellStyle name="Обычный 10 2 4 2 6 2" xfId="1574"/>
    <cellStyle name="Обычный 10 2 4 2 7" xfId="1575"/>
    <cellStyle name="Обычный 10 2 4 2 7 2" xfId="1576"/>
    <cellStyle name="Обычный 10 2 4 2 8" xfId="1577"/>
    <cellStyle name="Обычный 10 2 4 2 9" xfId="1578"/>
    <cellStyle name="Обычный 10 2 4 3" xfId="1579"/>
    <cellStyle name="Обычный 10 2 4 3 2" xfId="1580"/>
    <cellStyle name="Обычный 10 2 4 3 2 2" xfId="1581"/>
    <cellStyle name="Обычный 10 2 4 3 2 2 2" xfId="1582"/>
    <cellStyle name="Обычный 10 2 4 3 2 2 2 2" xfId="1583"/>
    <cellStyle name="Обычный 10 2 4 3 2 2 2 2 2" xfId="1584"/>
    <cellStyle name="Обычный 10 2 4 3 2 2 2 3" xfId="1585"/>
    <cellStyle name="Обычный 10 2 4 3 2 2 3" xfId="1586"/>
    <cellStyle name="Обычный 10 2 4 3 2 2 3 2" xfId="1587"/>
    <cellStyle name="Обычный 10 2 4 3 2 2 4" xfId="1588"/>
    <cellStyle name="Обычный 10 2 4 3 2 2 4 2" xfId="1589"/>
    <cellStyle name="Обычный 10 2 4 3 2 2 5" xfId="1590"/>
    <cellStyle name="Обычный 10 2 4 3 2 3" xfId="1591"/>
    <cellStyle name="Обычный 10 2 4 3 2 3 2" xfId="1592"/>
    <cellStyle name="Обычный 10 2 4 3 2 3 2 2" xfId="1593"/>
    <cellStyle name="Обычный 10 2 4 3 2 3 2 2 2" xfId="1594"/>
    <cellStyle name="Обычный 10 2 4 3 2 3 2 3" xfId="1595"/>
    <cellStyle name="Обычный 10 2 4 3 2 3 3" xfId="1596"/>
    <cellStyle name="Обычный 10 2 4 3 2 3 3 2" xfId="1597"/>
    <cellStyle name="Обычный 10 2 4 3 2 3 4" xfId="1598"/>
    <cellStyle name="Обычный 10 2 4 3 2 4" xfId="1599"/>
    <cellStyle name="Обычный 10 2 4 3 2 4 2" xfId="1600"/>
    <cellStyle name="Обычный 10 2 4 3 2 4 2 2" xfId="1601"/>
    <cellStyle name="Обычный 10 2 4 3 2 4 3" xfId="1602"/>
    <cellStyle name="Обычный 10 2 4 3 2 5" xfId="1603"/>
    <cellStyle name="Обычный 10 2 4 3 2 5 2" xfId="1604"/>
    <cellStyle name="Обычный 10 2 4 3 2 6" xfId="1605"/>
    <cellStyle name="Обычный 10 2 4 3 2 6 2" xfId="1606"/>
    <cellStyle name="Обычный 10 2 4 3 2 7" xfId="1607"/>
    <cellStyle name="Обычный 10 2 4 3 2 8" xfId="1608"/>
    <cellStyle name="Обычный 10 2 4 3 3" xfId="1609"/>
    <cellStyle name="Обычный 10 2 4 3 3 2" xfId="1610"/>
    <cellStyle name="Обычный 10 2 4 3 3 2 2" xfId="1611"/>
    <cellStyle name="Обычный 10 2 4 3 3 2 2 2" xfId="1612"/>
    <cellStyle name="Обычный 10 2 4 3 3 2 3" xfId="1613"/>
    <cellStyle name="Обычный 10 2 4 3 3 3" xfId="1614"/>
    <cellStyle name="Обычный 10 2 4 3 3 3 2" xfId="1615"/>
    <cellStyle name="Обычный 10 2 4 3 3 4" xfId="1616"/>
    <cellStyle name="Обычный 10 2 4 3 3 4 2" xfId="1617"/>
    <cellStyle name="Обычный 10 2 4 3 3 5" xfId="1618"/>
    <cellStyle name="Обычный 10 2 4 3 3 6" xfId="1619"/>
    <cellStyle name="Обычный 10 2 4 3 4" xfId="1620"/>
    <cellStyle name="Обычный 10 2 4 3 4 2" xfId="1621"/>
    <cellStyle name="Обычный 10 2 4 3 4 2 2" xfId="1622"/>
    <cellStyle name="Обычный 10 2 4 3 4 2 2 2" xfId="1623"/>
    <cellStyle name="Обычный 10 2 4 3 4 2 3" xfId="1624"/>
    <cellStyle name="Обычный 10 2 4 3 4 3" xfId="1625"/>
    <cellStyle name="Обычный 10 2 4 3 4 3 2" xfId="1626"/>
    <cellStyle name="Обычный 10 2 4 3 4 4" xfId="1627"/>
    <cellStyle name="Обычный 10 2 4 3 5" xfId="1628"/>
    <cellStyle name="Обычный 10 2 4 3 5 2" xfId="1629"/>
    <cellStyle name="Обычный 10 2 4 3 5 2 2" xfId="1630"/>
    <cellStyle name="Обычный 10 2 4 3 5 3" xfId="1631"/>
    <cellStyle name="Обычный 10 2 4 3 6" xfId="1632"/>
    <cellStyle name="Обычный 10 2 4 3 6 2" xfId="1633"/>
    <cellStyle name="Обычный 10 2 4 3 7" xfId="1634"/>
    <cellStyle name="Обычный 10 2 4 3 7 2" xfId="1635"/>
    <cellStyle name="Обычный 10 2 4 3 8" xfId="1636"/>
    <cellStyle name="Обычный 10 2 4 3 9" xfId="1637"/>
    <cellStyle name="Обычный 10 2 4 4" xfId="1638"/>
    <cellStyle name="Обычный 10 2 4 4 2" xfId="1639"/>
    <cellStyle name="Обычный 10 2 4 4 2 2" xfId="1640"/>
    <cellStyle name="Обычный 10 2 4 4 2 2 2" xfId="1641"/>
    <cellStyle name="Обычный 10 2 4 4 2 2 2 2" xfId="1642"/>
    <cellStyle name="Обычный 10 2 4 4 2 2 3" xfId="1643"/>
    <cellStyle name="Обычный 10 2 4 4 2 3" xfId="1644"/>
    <cellStyle name="Обычный 10 2 4 4 2 3 2" xfId="1645"/>
    <cellStyle name="Обычный 10 2 4 4 2 4" xfId="1646"/>
    <cellStyle name="Обычный 10 2 4 4 2 4 2" xfId="1647"/>
    <cellStyle name="Обычный 10 2 4 4 2 5" xfId="1648"/>
    <cellStyle name="Обычный 10 2 4 4 3" xfId="1649"/>
    <cellStyle name="Обычный 10 2 4 4 3 2" xfId="1650"/>
    <cellStyle name="Обычный 10 2 4 4 3 2 2" xfId="1651"/>
    <cellStyle name="Обычный 10 2 4 4 3 2 2 2" xfId="1652"/>
    <cellStyle name="Обычный 10 2 4 4 3 2 3" xfId="1653"/>
    <cellStyle name="Обычный 10 2 4 4 3 3" xfId="1654"/>
    <cellStyle name="Обычный 10 2 4 4 3 3 2" xfId="1655"/>
    <cellStyle name="Обычный 10 2 4 4 3 4" xfId="1656"/>
    <cellStyle name="Обычный 10 2 4 4 4" xfId="1657"/>
    <cellStyle name="Обычный 10 2 4 4 4 2" xfId="1658"/>
    <cellStyle name="Обычный 10 2 4 4 4 2 2" xfId="1659"/>
    <cellStyle name="Обычный 10 2 4 4 4 3" xfId="1660"/>
    <cellStyle name="Обычный 10 2 4 4 5" xfId="1661"/>
    <cellStyle name="Обычный 10 2 4 4 5 2" xfId="1662"/>
    <cellStyle name="Обычный 10 2 4 4 6" xfId="1663"/>
    <cellStyle name="Обычный 10 2 4 4 6 2" xfId="1664"/>
    <cellStyle name="Обычный 10 2 4 4 7" xfId="1665"/>
    <cellStyle name="Обычный 10 2 4 4 8" xfId="1666"/>
    <cellStyle name="Обычный 10 2 4 5" xfId="1667"/>
    <cellStyle name="Обычный 10 2 4 5 2" xfId="1668"/>
    <cellStyle name="Обычный 10 2 4 5 2 2" xfId="1669"/>
    <cellStyle name="Обычный 10 2 4 5 2 2 2" xfId="1670"/>
    <cellStyle name="Обычный 10 2 4 5 2 3" xfId="1671"/>
    <cellStyle name="Обычный 10 2 4 5 3" xfId="1672"/>
    <cellStyle name="Обычный 10 2 4 5 3 2" xfId="1673"/>
    <cellStyle name="Обычный 10 2 4 5 4" xfId="1674"/>
    <cellStyle name="Обычный 10 2 4 5 4 2" xfId="1675"/>
    <cellStyle name="Обычный 10 2 4 5 5" xfId="1676"/>
    <cellStyle name="Обычный 10 2 4 5 6" xfId="1677"/>
    <cellStyle name="Обычный 10 2 4 6" xfId="1678"/>
    <cellStyle name="Обычный 10 2 4 6 2" xfId="1679"/>
    <cellStyle name="Обычный 10 2 4 6 2 2" xfId="1680"/>
    <cellStyle name="Обычный 10 2 4 6 2 2 2" xfId="1681"/>
    <cellStyle name="Обычный 10 2 4 6 2 3" xfId="1682"/>
    <cellStyle name="Обычный 10 2 4 6 3" xfId="1683"/>
    <cellStyle name="Обычный 10 2 4 6 3 2" xfId="1684"/>
    <cellStyle name="Обычный 10 2 4 6 4" xfId="1685"/>
    <cellStyle name="Обычный 10 2 4 7" xfId="1686"/>
    <cellStyle name="Обычный 10 2 4 7 2" xfId="1687"/>
    <cellStyle name="Обычный 10 2 4 7 2 2" xfId="1688"/>
    <cellStyle name="Обычный 10 2 4 7 3" xfId="1689"/>
    <cellStyle name="Обычный 10 2 4 8" xfId="1690"/>
    <cellStyle name="Обычный 10 2 4 8 2" xfId="1691"/>
    <cellStyle name="Обычный 10 2 4 9" xfId="1692"/>
    <cellStyle name="Обычный 10 2 4 9 2" xfId="1693"/>
    <cellStyle name="Обычный 10 2 5" xfId="1694"/>
    <cellStyle name="Обычный 10 2 5 10" xfId="1695"/>
    <cellStyle name="Обычный 10 2 5 2" xfId="1696"/>
    <cellStyle name="Обычный 10 2 5 2 2" xfId="1697"/>
    <cellStyle name="Обычный 10 2 5 2 2 2" xfId="1698"/>
    <cellStyle name="Обычный 10 2 5 2 2 2 2" xfId="1699"/>
    <cellStyle name="Обычный 10 2 5 2 2 2 2 2" xfId="1700"/>
    <cellStyle name="Обычный 10 2 5 2 2 2 3" xfId="1701"/>
    <cellStyle name="Обычный 10 2 5 2 2 3" xfId="1702"/>
    <cellStyle name="Обычный 10 2 5 2 2 3 2" xfId="1703"/>
    <cellStyle name="Обычный 10 2 5 2 2 4" xfId="1704"/>
    <cellStyle name="Обычный 10 2 5 2 2 4 2" xfId="1705"/>
    <cellStyle name="Обычный 10 2 5 2 2 5" xfId="1706"/>
    <cellStyle name="Обычный 10 2 5 2 3" xfId="1707"/>
    <cellStyle name="Обычный 10 2 5 2 3 2" xfId="1708"/>
    <cellStyle name="Обычный 10 2 5 2 3 2 2" xfId="1709"/>
    <cellStyle name="Обычный 10 2 5 2 3 2 2 2" xfId="1710"/>
    <cellStyle name="Обычный 10 2 5 2 3 2 3" xfId="1711"/>
    <cellStyle name="Обычный 10 2 5 2 3 3" xfId="1712"/>
    <cellStyle name="Обычный 10 2 5 2 3 3 2" xfId="1713"/>
    <cellStyle name="Обычный 10 2 5 2 3 4" xfId="1714"/>
    <cellStyle name="Обычный 10 2 5 2 4" xfId="1715"/>
    <cellStyle name="Обычный 10 2 5 2 4 2" xfId="1716"/>
    <cellStyle name="Обычный 10 2 5 2 4 2 2" xfId="1717"/>
    <cellStyle name="Обычный 10 2 5 2 4 3" xfId="1718"/>
    <cellStyle name="Обычный 10 2 5 2 5" xfId="1719"/>
    <cellStyle name="Обычный 10 2 5 2 5 2" xfId="1720"/>
    <cellStyle name="Обычный 10 2 5 2 6" xfId="1721"/>
    <cellStyle name="Обычный 10 2 5 2 6 2" xfId="1722"/>
    <cellStyle name="Обычный 10 2 5 2 7" xfId="1723"/>
    <cellStyle name="Обычный 10 2 5 2 8" xfId="1724"/>
    <cellStyle name="Обычный 10 2 5 3" xfId="1725"/>
    <cellStyle name="Обычный 10 2 5 3 2" xfId="1726"/>
    <cellStyle name="Обычный 10 2 5 3 2 2" xfId="1727"/>
    <cellStyle name="Обычный 10 2 5 3 2 2 2" xfId="1728"/>
    <cellStyle name="Обычный 10 2 5 3 2 3" xfId="1729"/>
    <cellStyle name="Обычный 10 2 5 3 3" xfId="1730"/>
    <cellStyle name="Обычный 10 2 5 3 3 2" xfId="1731"/>
    <cellStyle name="Обычный 10 2 5 3 4" xfId="1732"/>
    <cellStyle name="Обычный 10 2 5 3 4 2" xfId="1733"/>
    <cellStyle name="Обычный 10 2 5 3 5" xfId="1734"/>
    <cellStyle name="Обычный 10 2 5 3 6" xfId="1735"/>
    <cellStyle name="Обычный 10 2 5 4" xfId="1736"/>
    <cellStyle name="Обычный 10 2 5 4 2" xfId="1737"/>
    <cellStyle name="Обычный 10 2 5 4 2 2" xfId="1738"/>
    <cellStyle name="Обычный 10 2 5 4 2 2 2" xfId="1739"/>
    <cellStyle name="Обычный 10 2 5 4 2 3" xfId="1740"/>
    <cellStyle name="Обычный 10 2 5 4 3" xfId="1741"/>
    <cellStyle name="Обычный 10 2 5 4 3 2" xfId="1742"/>
    <cellStyle name="Обычный 10 2 5 4 4" xfId="1743"/>
    <cellStyle name="Обычный 10 2 5 5" xfId="1744"/>
    <cellStyle name="Обычный 10 2 5 5 2" xfId="1745"/>
    <cellStyle name="Обычный 10 2 5 5 2 2" xfId="1746"/>
    <cellStyle name="Обычный 10 2 5 5 3" xfId="1747"/>
    <cellStyle name="Обычный 10 2 5 6" xfId="1748"/>
    <cellStyle name="Обычный 10 2 5 6 2" xfId="1749"/>
    <cellStyle name="Обычный 10 2 5 7" xfId="1750"/>
    <cellStyle name="Обычный 10 2 5 7 2" xfId="1751"/>
    <cellStyle name="Обычный 10 2 5 8" xfId="1752"/>
    <cellStyle name="Обычный 10 2 5 8 2" xfId="1753"/>
    <cellStyle name="Обычный 10 2 5 9" xfId="1754"/>
    <cellStyle name="Обычный 10 2 6" xfId="1755"/>
    <cellStyle name="Обычный 10 2 6 10" xfId="1756"/>
    <cellStyle name="Обычный 10 2 6 2" xfId="1757"/>
    <cellStyle name="Обычный 10 2 6 2 2" xfId="1758"/>
    <cellStyle name="Обычный 10 2 6 2 2 2" xfId="1759"/>
    <cellStyle name="Обычный 10 2 6 2 2 2 2" xfId="1760"/>
    <cellStyle name="Обычный 10 2 6 2 2 2 2 2" xfId="1761"/>
    <cellStyle name="Обычный 10 2 6 2 2 2 3" xfId="1762"/>
    <cellStyle name="Обычный 10 2 6 2 2 3" xfId="1763"/>
    <cellStyle name="Обычный 10 2 6 2 2 3 2" xfId="1764"/>
    <cellStyle name="Обычный 10 2 6 2 2 4" xfId="1765"/>
    <cellStyle name="Обычный 10 2 6 2 2 4 2" xfId="1766"/>
    <cellStyle name="Обычный 10 2 6 2 2 5" xfId="1767"/>
    <cellStyle name="Обычный 10 2 6 2 3" xfId="1768"/>
    <cellStyle name="Обычный 10 2 6 2 3 2" xfId="1769"/>
    <cellStyle name="Обычный 10 2 6 2 3 2 2" xfId="1770"/>
    <cellStyle name="Обычный 10 2 6 2 3 2 2 2" xfId="1771"/>
    <cellStyle name="Обычный 10 2 6 2 3 2 3" xfId="1772"/>
    <cellStyle name="Обычный 10 2 6 2 3 3" xfId="1773"/>
    <cellStyle name="Обычный 10 2 6 2 3 3 2" xfId="1774"/>
    <cellStyle name="Обычный 10 2 6 2 3 4" xfId="1775"/>
    <cellStyle name="Обычный 10 2 6 2 4" xfId="1776"/>
    <cellStyle name="Обычный 10 2 6 2 4 2" xfId="1777"/>
    <cellStyle name="Обычный 10 2 6 2 4 2 2" xfId="1778"/>
    <cellStyle name="Обычный 10 2 6 2 4 3" xfId="1779"/>
    <cellStyle name="Обычный 10 2 6 2 5" xfId="1780"/>
    <cellStyle name="Обычный 10 2 6 2 5 2" xfId="1781"/>
    <cellStyle name="Обычный 10 2 6 2 6" xfId="1782"/>
    <cellStyle name="Обычный 10 2 6 2 6 2" xfId="1783"/>
    <cellStyle name="Обычный 10 2 6 2 7" xfId="1784"/>
    <cellStyle name="Обычный 10 2 6 2 8" xfId="1785"/>
    <cellStyle name="Обычный 10 2 6 3" xfId="1786"/>
    <cellStyle name="Обычный 10 2 6 3 2" xfId="1787"/>
    <cellStyle name="Обычный 10 2 6 3 2 2" xfId="1788"/>
    <cellStyle name="Обычный 10 2 6 3 2 2 2" xfId="1789"/>
    <cellStyle name="Обычный 10 2 6 3 2 3" xfId="1790"/>
    <cellStyle name="Обычный 10 2 6 3 3" xfId="1791"/>
    <cellStyle name="Обычный 10 2 6 3 3 2" xfId="1792"/>
    <cellStyle name="Обычный 10 2 6 3 4" xfId="1793"/>
    <cellStyle name="Обычный 10 2 6 3 4 2" xfId="1794"/>
    <cellStyle name="Обычный 10 2 6 3 5" xfId="1795"/>
    <cellStyle name="Обычный 10 2 6 3 6" xfId="1796"/>
    <cellStyle name="Обычный 10 2 6 4" xfId="1797"/>
    <cellStyle name="Обычный 10 2 6 4 2" xfId="1798"/>
    <cellStyle name="Обычный 10 2 6 4 2 2" xfId="1799"/>
    <cellStyle name="Обычный 10 2 6 4 2 2 2" xfId="1800"/>
    <cellStyle name="Обычный 10 2 6 4 2 3" xfId="1801"/>
    <cellStyle name="Обычный 10 2 6 4 3" xfId="1802"/>
    <cellStyle name="Обычный 10 2 6 4 3 2" xfId="1803"/>
    <cellStyle name="Обычный 10 2 6 4 4" xfId="1804"/>
    <cellStyle name="Обычный 10 2 6 5" xfId="1805"/>
    <cellStyle name="Обычный 10 2 6 5 2" xfId="1806"/>
    <cellStyle name="Обычный 10 2 6 5 2 2" xfId="1807"/>
    <cellStyle name="Обычный 10 2 6 5 3" xfId="1808"/>
    <cellStyle name="Обычный 10 2 6 6" xfId="1809"/>
    <cellStyle name="Обычный 10 2 6 6 2" xfId="1810"/>
    <cellStyle name="Обычный 10 2 6 7" xfId="1811"/>
    <cellStyle name="Обычный 10 2 6 7 2" xfId="1812"/>
    <cellStyle name="Обычный 10 2 6 8" xfId="1813"/>
    <cellStyle name="Обычный 10 2 6 8 2" xfId="1814"/>
    <cellStyle name="Обычный 10 2 6 9" xfId="1815"/>
    <cellStyle name="Обычный 10 2 7" xfId="1816"/>
    <cellStyle name="Обычный 10 2 7 2" xfId="1817"/>
    <cellStyle name="Обычный 10 2 7 2 2" xfId="1818"/>
    <cellStyle name="Обычный 10 2 7 2 2 2" xfId="1819"/>
    <cellStyle name="Обычный 10 2 7 2 2 2 2" xfId="1820"/>
    <cellStyle name="Обычный 10 2 7 2 2 3" xfId="1821"/>
    <cellStyle name="Обычный 10 2 7 2 3" xfId="1822"/>
    <cellStyle name="Обычный 10 2 7 2 3 2" xfId="1823"/>
    <cellStyle name="Обычный 10 2 7 2 4" xfId="1824"/>
    <cellStyle name="Обычный 10 2 7 2 4 2" xfId="1825"/>
    <cellStyle name="Обычный 10 2 7 2 5" xfId="1826"/>
    <cellStyle name="Обычный 10 2 7 3" xfId="1827"/>
    <cellStyle name="Обычный 10 2 7 3 2" xfId="1828"/>
    <cellStyle name="Обычный 10 2 7 3 2 2" xfId="1829"/>
    <cellStyle name="Обычный 10 2 7 3 2 2 2" xfId="1830"/>
    <cellStyle name="Обычный 10 2 7 3 2 3" xfId="1831"/>
    <cellStyle name="Обычный 10 2 7 3 3" xfId="1832"/>
    <cellStyle name="Обычный 10 2 7 3 3 2" xfId="1833"/>
    <cellStyle name="Обычный 10 2 7 3 4" xfId="1834"/>
    <cellStyle name="Обычный 10 2 7 4" xfId="1835"/>
    <cellStyle name="Обычный 10 2 7 4 2" xfId="1836"/>
    <cellStyle name="Обычный 10 2 7 4 2 2" xfId="1837"/>
    <cellStyle name="Обычный 10 2 7 4 3" xfId="1838"/>
    <cellStyle name="Обычный 10 2 7 5" xfId="1839"/>
    <cellStyle name="Обычный 10 2 7 5 2" xfId="1840"/>
    <cellStyle name="Обычный 10 2 7 6" xfId="1841"/>
    <cellStyle name="Обычный 10 2 7 6 2" xfId="1842"/>
    <cellStyle name="Обычный 10 2 7 7" xfId="1843"/>
    <cellStyle name="Обычный 10 2 7 7 2" xfId="1844"/>
    <cellStyle name="Обычный 10 2 7 8" xfId="1845"/>
    <cellStyle name="Обычный 10 2 7 9" xfId="1846"/>
    <cellStyle name="Обычный 10 2 8" xfId="1847"/>
    <cellStyle name="Обычный 10 2 8 2" xfId="1848"/>
    <cellStyle name="Обычный 10 2 8 2 2" xfId="1849"/>
    <cellStyle name="Обычный 10 2 8 2 2 2" xfId="1850"/>
    <cellStyle name="Обычный 10 2 8 2 3" xfId="1851"/>
    <cellStyle name="Обычный 10 2 8 3" xfId="1852"/>
    <cellStyle name="Обычный 10 2 8 3 2" xfId="1853"/>
    <cellStyle name="Обычный 10 2 8 4" xfId="1854"/>
    <cellStyle name="Обычный 10 2 8 4 2" xfId="1855"/>
    <cellStyle name="Обычный 10 2 8 5" xfId="1856"/>
    <cellStyle name="Обычный 10 2 8 6" xfId="1857"/>
    <cellStyle name="Обычный 10 2 9" xfId="1858"/>
    <cellStyle name="Обычный 10 2 9 2" xfId="1859"/>
    <cellStyle name="Обычный 10 2 9 2 2" xfId="1860"/>
    <cellStyle name="Обычный 10 2 9 2 2 2" xfId="1861"/>
    <cellStyle name="Обычный 10 2 9 2 3" xfId="1862"/>
    <cellStyle name="Обычный 10 2 9 3" xfId="1863"/>
    <cellStyle name="Обычный 10 2 9 3 2" xfId="1864"/>
    <cellStyle name="Обычный 10 2 9 4" xfId="1865"/>
    <cellStyle name="Обычный 10 2_прот  (факт) дс1" xfId="1866"/>
    <cellStyle name="Обычный 10 3" xfId="1867"/>
    <cellStyle name="Обычный 10 3 10" xfId="1868"/>
    <cellStyle name="Обычный 10 3 10 2" xfId="1869"/>
    <cellStyle name="Обычный 10 3 11" xfId="1870"/>
    <cellStyle name="Обычный 10 3 11 2" xfId="1871"/>
    <cellStyle name="Обычный 10 3 12" xfId="1872"/>
    <cellStyle name="Обычный 10 3 12 2" xfId="1873"/>
    <cellStyle name="Обычный 10 3 13" xfId="1874"/>
    <cellStyle name="Обычный 10 3 14" xfId="1875"/>
    <cellStyle name="Обычный 10 3 2" xfId="1876"/>
    <cellStyle name="Обычный 10 3 2 10" xfId="1877"/>
    <cellStyle name="Обычный 10 3 2 11" xfId="1878"/>
    <cellStyle name="Обычный 10 3 2 2" xfId="1879"/>
    <cellStyle name="Обычный 10 3 2 2 2" xfId="1880"/>
    <cellStyle name="Обычный 10 3 2 2 2 2" xfId="1881"/>
    <cellStyle name="Обычный 10 3 2 2 2 2 2" xfId="1882"/>
    <cellStyle name="Обычный 10 3 2 2 2 2 2 2" xfId="1883"/>
    <cellStyle name="Обычный 10 3 2 2 2 2 2 2 2" xfId="1884"/>
    <cellStyle name="Обычный 10 3 2 2 2 2 2 3" xfId="1885"/>
    <cellStyle name="Обычный 10 3 2 2 2 2 3" xfId="1886"/>
    <cellStyle name="Обычный 10 3 2 2 2 2 3 2" xfId="1887"/>
    <cellStyle name="Обычный 10 3 2 2 2 2 4" xfId="1888"/>
    <cellStyle name="Обычный 10 3 2 2 2 2 4 2" xfId="1889"/>
    <cellStyle name="Обычный 10 3 2 2 2 2 5" xfId="1890"/>
    <cellStyle name="Обычный 10 3 2 2 2 3" xfId="1891"/>
    <cellStyle name="Обычный 10 3 2 2 2 3 2" xfId="1892"/>
    <cellStyle name="Обычный 10 3 2 2 2 3 2 2" xfId="1893"/>
    <cellStyle name="Обычный 10 3 2 2 2 3 2 2 2" xfId="1894"/>
    <cellStyle name="Обычный 10 3 2 2 2 3 2 3" xfId="1895"/>
    <cellStyle name="Обычный 10 3 2 2 2 3 3" xfId="1896"/>
    <cellStyle name="Обычный 10 3 2 2 2 3 3 2" xfId="1897"/>
    <cellStyle name="Обычный 10 3 2 2 2 3 4" xfId="1898"/>
    <cellStyle name="Обычный 10 3 2 2 2 4" xfId="1899"/>
    <cellStyle name="Обычный 10 3 2 2 2 4 2" xfId="1900"/>
    <cellStyle name="Обычный 10 3 2 2 2 4 2 2" xfId="1901"/>
    <cellStyle name="Обычный 10 3 2 2 2 4 3" xfId="1902"/>
    <cellStyle name="Обычный 10 3 2 2 2 5" xfId="1903"/>
    <cellStyle name="Обычный 10 3 2 2 2 5 2" xfId="1904"/>
    <cellStyle name="Обычный 10 3 2 2 2 6" xfId="1905"/>
    <cellStyle name="Обычный 10 3 2 2 2 6 2" xfId="1906"/>
    <cellStyle name="Обычный 10 3 2 2 2 7" xfId="1907"/>
    <cellStyle name="Обычный 10 3 2 2 2 8" xfId="1908"/>
    <cellStyle name="Обычный 10 3 2 2 3" xfId="1909"/>
    <cellStyle name="Обычный 10 3 2 2 3 2" xfId="1910"/>
    <cellStyle name="Обычный 10 3 2 2 3 2 2" xfId="1911"/>
    <cellStyle name="Обычный 10 3 2 2 3 2 2 2" xfId="1912"/>
    <cellStyle name="Обычный 10 3 2 2 3 2 3" xfId="1913"/>
    <cellStyle name="Обычный 10 3 2 2 3 3" xfId="1914"/>
    <cellStyle name="Обычный 10 3 2 2 3 3 2" xfId="1915"/>
    <cellStyle name="Обычный 10 3 2 2 3 4" xfId="1916"/>
    <cellStyle name="Обычный 10 3 2 2 3 4 2" xfId="1917"/>
    <cellStyle name="Обычный 10 3 2 2 3 5" xfId="1918"/>
    <cellStyle name="Обычный 10 3 2 2 3 6" xfId="1919"/>
    <cellStyle name="Обычный 10 3 2 2 4" xfId="1920"/>
    <cellStyle name="Обычный 10 3 2 2 4 2" xfId="1921"/>
    <cellStyle name="Обычный 10 3 2 2 4 2 2" xfId="1922"/>
    <cellStyle name="Обычный 10 3 2 2 4 2 2 2" xfId="1923"/>
    <cellStyle name="Обычный 10 3 2 2 4 2 3" xfId="1924"/>
    <cellStyle name="Обычный 10 3 2 2 4 3" xfId="1925"/>
    <cellStyle name="Обычный 10 3 2 2 4 3 2" xfId="1926"/>
    <cellStyle name="Обычный 10 3 2 2 4 4" xfId="1927"/>
    <cellStyle name="Обычный 10 3 2 2 5" xfId="1928"/>
    <cellStyle name="Обычный 10 3 2 2 5 2" xfId="1929"/>
    <cellStyle name="Обычный 10 3 2 2 5 2 2" xfId="1930"/>
    <cellStyle name="Обычный 10 3 2 2 5 3" xfId="1931"/>
    <cellStyle name="Обычный 10 3 2 2 6" xfId="1932"/>
    <cellStyle name="Обычный 10 3 2 2 6 2" xfId="1933"/>
    <cellStyle name="Обычный 10 3 2 2 7" xfId="1934"/>
    <cellStyle name="Обычный 10 3 2 2 7 2" xfId="1935"/>
    <cellStyle name="Обычный 10 3 2 2 8" xfId="1936"/>
    <cellStyle name="Обычный 10 3 2 2 9" xfId="1937"/>
    <cellStyle name="Обычный 10 3 2 3" xfId="1938"/>
    <cellStyle name="Обычный 10 3 2 3 2" xfId="1939"/>
    <cellStyle name="Обычный 10 3 2 3 2 2" xfId="1940"/>
    <cellStyle name="Обычный 10 3 2 3 2 2 2" xfId="1941"/>
    <cellStyle name="Обычный 10 3 2 3 2 2 2 2" xfId="1942"/>
    <cellStyle name="Обычный 10 3 2 3 2 2 3" xfId="1943"/>
    <cellStyle name="Обычный 10 3 2 3 2 3" xfId="1944"/>
    <cellStyle name="Обычный 10 3 2 3 2 3 2" xfId="1945"/>
    <cellStyle name="Обычный 10 3 2 3 2 4" xfId="1946"/>
    <cellStyle name="Обычный 10 3 2 3 2 4 2" xfId="1947"/>
    <cellStyle name="Обычный 10 3 2 3 2 5" xfId="1948"/>
    <cellStyle name="Обычный 10 3 2 3 2 6" xfId="1949"/>
    <cellStyle name="Обычный 10 3 2 3 3" xfId="1950"/>
    <cellStyle name="Обычный 10 3 2 3 3 2" xfId="1951"/>
    <cellStyle name="Обычный 10 3 2 3 3 2 2" xfId="1952"/>
    <cellStyle name="Обычный 10 3 2 3 3 2 2 2" xfId="1953"/>
    <cellStyle name="Обычный 10 3 2 3 3 2 3" xfId="1954"/>
    <cellStyle name="Обычный 10 3 2 3 3 3" xfId="1955"/>
    <cellStyle name="Обычный 10 3 2 3 3 3 2" xfId="1956"/>
    <cellStyle name="Обычный 10 3 2 3 3 4" xfId="1957"/>
    <cellStyle name="Обычный 10 3 2 3 3 5" xfId="1958"/>
    <cellStyle name="Обычный 10 3 2 3 4" xfId="1959"/>
    <cellStyle name="Обычный 10 3 2 3 4 2" xfId="1960"/>
    <cellStyle name="Обычный 10 3 2 3 4 2 2" xfId="1961"/>
    <cellStyle name="Обычный 10 3 2 3 4 3" xfId="1962"/>
    <cellStyle name="Обычный 10 3 2 3 5" xfId="1963"/>
    <cellStyle name="Обычный 10 3 2 3 5 2" xfId="1964"/>
    <cellStyle name="Обычный 10 3 2 3 6" xfId="1965"/>
    <cellStyle name="Обычный 10 3 2 3 6 2" xfId="1966"/>
    <cellStyle name="Обычный 10 3 2 3 7" xfId="1967"/>
    <cellStyle name="Обычный 10 3 2 3 8" xfId="1968"/>
    <cellStyle name="Обычный 10 3 2 4" xfId="1969"/>
    <cellStyle name="Обычный 10 3 2 4 2" xfId="1970"/>
    <cellStyle name="Обычный 10 3 2 4 2 2" xfId="1971"/>
    <cellStyle name="Обычный 10 3 2 4 2 2 2" xfId="1972"/>
    <cellStyle name="Обычный 10 3 2 4 2 3" xfId="1973"/>
    <cellStyle name="Обычный 10 3 2 4 3" xfId="1974"/>
    <cellStyle name="Обычный 10 3 2 4 3 2" xfId="1975"/>
    <cellStyle name="Обычный 10 3 2 4 4" xfId="1976"/>
    <cellStyle name="Обычный 10 3 2 4 4 2" xfId="1977"/>
    <cellStyle name="Обычный 10 3 2 4 5" xfId="1978"/>
    <cellStyle name="Обычный 10 3 2 4 6" xfId="1979"/>
    <cellStyle name="Обычный 10 3 2 5" xfId="1980"/>
    <cellStyle name="Обычный 10 3 2 5 2" xfId="1981"/>
    <cellStyle name="Обычный 10 3 2 5 2 2" xfId="1982"/>
    <cellStyle name="Обычный 10 3 2 5 2 2 2" xfId="1983"/>
    <cellStyle name="Обычный 10 3 2 5 2 3" xfId="1984"/>
    <cellStyle name="Обычный 10 3 2 5 3" xfId="1985"/>
    <cellStyle name="Обычный 10 3 2 5 3 2" xfId="1986"/>
    <cellStyle name="Обычный 10 3 2 5 4" xfId="1987"/>
    <cellStyle name="Обычный 10 3 2 5 5" xfId="1988"/>
    <cellStyle name="Обычный 10 3 2 6" xfId="1989"/>
    <cellStyle name="Обычный 10 3 2 6 2" xfId="1990"/>
    <cellStyle name="Обычный 10 3 2 6 2 2" xfId="1991"/>
    <cellStyle name="Обычный 10 3 2 6 3" xfId="1992"/>
    <cellStyle name="Обычный 10 3 2 7" xfId="1993"/>
    <cellStyle name="Обычный 10 3 2 7 2" xfId="1994"/>
    <cellStyle name="Обычный 10 3 2 8" xfId="1995"/>
    <cellStyle name="Обычный 10 3 2 8 2" xfId="1996"/>
    <cellStyle name="Обычный 10 3 2 9" xfId="1997"/>
    <cellStyle name="Обычный 10 3 2 9 2" xfId="1998"/>
    <cellStyle name="Обычный 10 3 3" xfId="1999"/>
    <cellStyle name="Обычный 10 3 3 10" xfId="2000"/>
    <cellStyle name="Обычный 10 3 3 2" xfId="2001"/>
    <cellStyle name="Обычный 10 3 3 2 2" xfId="2002"/>
    <cellStyle name="Обычный 10 3 3 2 2 2" xfId="2003"/>
    <cellStyle name="Обычный 10 3 3 2 2 2 2" xfId="2004"/>
    <cellStyle name="Обычный 10 3 3 2 2 2 2 2" xfId="2005"/>
    <cellStyle name="Обычный 10 3 3 2 2 2 3" xfId="2006"/>
    <cellStyle name="Обычный 10 3 3 2 2 3" xfId="2007"/>
    <cellStyle name="Обычный 10 3 3 2 2 3 2" xfId="2008"/>
    <cellStyle name="Обычный 10 3 3 2 2 4" xfId="2009"/>
    <cellStyle name="Обычный 10 3 3 2 2 4 2" xfId="2010"/>
    <cellStyle name="Обычный 10 3 3 2 2 5" xfId="2011"/>
    <cellStyle name="Обычный 10 3 3 2 3" xfId="2012"/>
    <cellStyle name="Обычный 10 3 3 2 3 2" xfId="2013"/>
    <cellStyle name="Обычный 10 3 3 2 3 2 2" xfId="2014"/>
    <cellStyle name="Обычный 10 3 3 2 3 2 2 2" xfId="2015"/>
    <cellStyle name="Обычный 10 3 3 2 3 2 3" xfId="2016"/>
    <cellStyle name="Обычный 10 3 3 2 3 3" xfId="2017"/>
    <cellStyle name="Обычный 10 3 3 2 3 3 2" xfId="2018"/>
    <cellStyle name="Обычный 10 3 3 2 3 4" xfId="2019"/>
    <cellStyle name="Обычный 10 3 3 2 4" xfId="2020"/>
    <cellStyle name="Обычный 10 3 3 2 4 2" xfId="2021"/>
    <cellStyle name="Обычный 10 3 3 2 4 2 2" xfId="2022"/>
    <cellStyle name="Обычный 10 3 3 2 4 3" xfId="2023"/>
    <cellStyle name="Обычный 10 3 3 2 5" xfId="2024"/>
    <cellStyle name="Обычный 10 3 3 2 5 2" xfId="2025"/>
    <cellStyle name="Обычный 10 3 3 2 6" xfId="2026"/>
    <cellStyle name="Обычный 10 3 3 2 6 2" xfId="2027"/>
    <cellStyle name="Обычный 10 3 3 2 7" xfId="2028"/>
    <cellStyle name="Обычный 10 3 3 2 8" xfId="2029"/>
    <cellStyle name="Обычный 10 3 3 3" xfId="2030"/>
    <cellStyle name="Обычный 10 3 3 3 2" xfId="2031"/>
    <cellStyle name="Обычный 10 3 3 3 2 2" xfId="2032"/>
    <cellStyle name="Обычный 10 3 3 3 2 2 2" xfId="2033"/>
    <cellStyle name="Обычный 10 3 3 3 2 3" xfId="2034"/>
    <cellStyle name="Обычный 10 3 3 3 3" xfId="2035"/>
    <cellStyle name="Обычный 10 3 3 3 3 2" xfId="2036"/>
    <cellStyle name="Обычный 10 3 3 3 4" xfId="2037"/>
    <cellStyle name="Обычный 10 3 3 3 4 2" xfId="2038"/>
    <cellStyle name="Обычный 10 3 3 3 5" xfId="2039"/>
    <cellStyle name="Обычный 10 3 3 3 6" xfId="2040"/>
    <cellStyle name="Обычный 10 3 3 4" xfId="2041"/>
    <cellStyle name="Обычный 10 3 3 4 2" xfId="2042"/>
    <cellStyle name="Обычный 10 3 3 4 2 2" xfId="2043"/>
    <cellStyle name="Обычный 10 3 3 4 2 2 2" xfId="2044"/>
    <cellStyle name="Обычный 10 3 3 4 2 3" xfId="2045"/>
    <cellStyle name="Обычный 10 3 3 4 3" xfId="2046"/>
    <cellStyle name="Обычный 10 3 3 4 3 2" xfId="2047"/>
    <cellStyle name="Обычный 10 3 3 4 4" xfId="2048"/>
    <cellStyle name="Обычный 10 3 3 5" xfId="2049"/>
    <cellStyle name="Обычный 10 3 3 5 2" xfId="2050"/>
    <cellStyle name="Обычный 10 3 3 5 2 2" xfId="2051"/>
    <cellStyle name="Обычный 10 3 3 5 3" xfId="2052"/>
    <cellStyle name="Обычный 10 3 3 6" xfId="2053"/>
    <cellStyle name="Обычный 10 3 3 6 2" xfId="2054"/>
    <cellStyle name="Обычный 10 3 3 7" xfId="2055"/>
    <cellStyle name="Обычный 10 3 3 7 2" xfId="2056"/>
    <cellStyle name="Обычный 10 3 3 8" xfId="2057"/>
    <cellStyle name="Обычный 10 3 3 8 2" xfId="2058"/>
    <cellStyle name="Обычный 10 3 3 9" xfId="2059"/>
    <cellStyle name="Обычный 10 3 4" xfId="2060"/>
    <cellStyle name="Обычный 10 3 4 2" xfId="2061"/>
    <cellStyle name="Обычный 10 3 4 2 2" xfId="2062"/>
    <cellStyle name="Обычный 10 3 4 2 2 2" xfId="2063"/>
    <cellStyle name="Обычный 10 3 4 2 2 2 2" xfId="2064"/>
    <cellStyle name="Обычный 10 3 4 2 2 2 2 2" xfId="2065"/>
    <cellStyle name="Обычный 10 3 4 2 2 2 3" xfId="2066"/>
    <cellStyle name="Обычный 10 3 4 2 2 3" xfId="2067"/>
    <cellStyle name="Обычный 10 3 4 2 2 3 2" xfId="2068"/>
    <cellStyle name="Обычный 10 3 4 2 2 4" xfId="2069"/>
    <cellStyle name="Обычный 10 3 4 2 2 4 2" xfId="2070"/>
    <cellStyle name="Обычный 10 3 4 2 2 5" xfId="2071"/>
    <cellStyle name="Обычный 10 3 4 2 3" xfId="2072"/>
    <cellStyle name="Обычный 10 3 4 2 3 2" xfId="2073"/>
    <cellStyle name="Обычный 10 3 4 2 3 2 2" xfId="2074"/>
    <cellStyle name="Обычный 10 3 4 2 3 2 2 2" xfId="2075"/>
    <cellStyle name="Обычный 10 3 4 2 3 2 3" xfId="2076"/>
    <cellStyle name="Обычный 10 3 4 2 3 3" xfId="2077"/>
    <cellStyle name="Обычный 10 3 4 2 3 3 2" xfId="2078"/>
    <cellStyle name="Обычный 10 3 4 2 3 4" xfId="2079"/>
    <cellStyle name="Обычный 10 3 4 2 4" xfId="2080"/>
    <cellStyle name="Обычный 10 3 4 2 4 2" xfId="2081"/>
    <cellStyle name="Обычный 10 3 4 2 4 2 2" xfId="2082"/>
    <cellStyle name="Обычный 10 3 4 2 4 3" xfId="2083"/>
    <cellStyle name="Обычный 10 3 4 2 5" xfId="2084"/>
    <cellStyle name="Обычный 10 3 4 2 5 2" xfId="2085"/>
    <cellStyle name="Обычный 10 3 4 2 6" xfId="2086"/>
    <cellStyle name="Обычный 10 3 4 2 6 2" xfId="2087"/>
    <cellStyle name="Обычный 10 3 4 2 7" xfId="2088"/>
    <cellStyle name="Обычный 10 3 4 2 8" xfId="2089"/>
    <cellStyle name="Обычный 10 3 4 3" xfId="2090"/>
    <cellStyle name="Обычный 10 3 4 3 2" xfId="2091"/>
    <cellStyle name="Обычный 10 3 4 3 2 2" xfId="2092"/>
    <cellStyle name="Обычный 10 3 4 3 2 2 2" xfId="2093"/>
    <cellStyle name="Обычный 10 3 4 3 2 3" xfId="2094"/>
    <cellStyle name="Обычный 10 3 4 3 3" xfId="2095"/>
    <cellStyle name="Обычный 10 3 4 3 3 2" xfId="2096"/>
    <cellStyle name="Обычный 10 3 4 3 4" xfId="2097"/>
    <cellStyle name="Обычный 10 3 4 3 4 2" xfId="2098"/>
    <cellStyle name="Обычный 10 3 4 3 5" xfId="2099"/>
    <cellStyle name="Обычный 10 3 4 3 6" xfId="2100"/>
    <cellStyle name="Обычный 10 3 4 4" xfId="2101"/>
    <cellStyle name="Обычный 10 3 4 4 2" xfId="2102"/>
    <cellStyle name="Обычный 10 3 4 4 2 2" xfId="2103"/>
    <cellStyle name="Обычный 10 3 4 4 2 2 2" xfId="2104"/>
    <cellStyle name="Обычный 10 3 4 4 2 3" xfId="2105"/>
    <cellStyle name="Обычный 10 3 4 4 3" xfId="2106"/>
    <cellStyle name="Обычный 10 3 4 4 3 2" xfId="2107"/>
    <cellStyle name="Обычный 10 3 4 4 4" xfId="2108"/>
    <cellStyle name="Обычный 10 3 4 5" xfId="2109"/>
    <cellStyle name="Обычный 10 3 4 5 2" xfId="2110"/>
    <cellStyle name="Обычный 10 3 4 5 2 2" xfId="2111"/>
    <cellStyle name="Обычный 10 3 4 5 3" xfId="2112"/>
    <cellStyle name="Обычный 10 3 4 6" xfId="2113"/>
    <cellStyle name="Обычный 10 3 4 6 2" xfId="2114"/>
    <cellStyle name="Обычный 10 3 4 7" xfId="2115"/>
    <cellStyle name="Обычный 10 3 4 7 2" xfId="2116"/>
    <cellStyle name="Обычный 10 3 4 8" xfId="2117"/>
    <cellStyle name="Обычный 10 3 4 9" xfId="2118"/>
    <cellStyle name="Обычный 10 3 5" xfId="2119"/>
    <cellStyle name="Обычный 10 3 5 2" xfId="2120"/>
    <cellStyle name="Обычный 10 3 5 2 2" xfId="2121"/>
    <cellStyle name="Обычный 10 3 5 2 2 2" xfId="2122"/>
    <cellStyle name="Обычный 10 3 5 2 2 2 2" xfId="2123"/>
    <cellStyle name="Обычный 10 3 5 2 2 3" xfId="2124"/>
    <cellStyle name="Обычный 10 3 5 2 3" xfId="2125"/>
    <cellStyle name="Обычный 10 3 5 2 3 2" xfId="2126"/>
    <cellStyle name="Обычный 10 3 5 2 4" xfId="2127"/>
    <cellStyle name="Обычный 10 3 5 2 4 2" xfId="2128"/>
    <cellStyle name="Обычный 10 3 5 2 5" xfId="2129"/>
    <cellStyle name="Обычный 10 3 5 3" xfId="2130"/>
    <cellStyle name="Обычный 10 3 5 3 2" xfId="2131"/>
    <cellStyle name="Обычный 10 3 5 3 2 2" xfId="2132"/>
    <cellStyle name="Обычный 10 3 5 3 2 2 2" xfId="2133"/>
    <cellStyle name="Обычный 10 3 5 3 2 3" xfId="2134"/>
    <cellStyle name="Обычный 10 3 5 3 3" xfId="2135"/>
    <cellStyle name="Обычный 10 3 5 3 3 2" xfId="2136"/>
    <cellStyle name="Обычный 10 3 5 3 4" xfId="2137"/>
    <cellStyle name="Обычный 10 3 5 4" xfId="2138"/>
    <cellStyle name="Обычный 10 3 5 4 2" xfId="2139"/>
    <cellStyle name="Обычный 10 3 5 4 2 2" xfId="2140"/>
    <cellStyle name="Обычный 10 3 5 4 3" xfId="2141"/>
    <cellStyle name="Обычный 10 3 5 5" xfId="2142"/>
    <cellStyle name="Обычный 10 3 5 5 2" xfId="2143"/>
    <cellStyle name="Обычный 10 3 5 6" xfId="2144"/>
    <cellStyle name="Обычный 10 3 5 6 2" xfId="2145"/>
    <cellStyle name="Обычный 10 3 5 7" xfId="2146"/>
    <cellStyle name="Обычный 10 3 5 8" xfId="2147"/>
    <cellStyle name="Обычный 10 3 6" xfId="2148"/>
    <cellStyle name="Обычный 10 3 6 2" xfId="2149"/>
    <cellStyle name="Обычный 10 3 6 2 2" xfId="2150"/>
    <cellStyle name="Обычный 10 3 6 2 2 2" xfId="2151"/>
    <cellStyle name="Обычный 10 3 6 2 3" xfId="2152"/>
    <cellStyle name="Обычный 10 3 6 3" xfId="2153"/>
    <cellStyle name="Обычный 10 3 6 3 2" xfId="2154"/>
    <cellStyle name="Обычный 10 3 6 4" xfId="2155"/>
    <cellStyle name="Обычный 10 3 6 4 2" xfId="2156"/>
    <cellStyle name="Обычный 10 3 6 5" xfId="2157"/>
    <cellStyle name="Обычный 10 3 6 6" xfId="2158"/>
    <cellStyle name="Обычный 10 3 7" xfId="2159"/>
    <cellStyle name="Обычный 10 3 7 2" xfId="2160"/>
    <cellStyle name="Обычный 10 3 7 2 2" xfId="2161"/>
    <cellStyle name="Обычный 10 3 7 2 2 2" xfId="2162"/>
    <cellStyle name="Обычный 10 3 7 2 3" xfId="2163"/>
    <cellStyle name="Обычный 10 3 7 3" xfId="2164"/>
    <cellStyle name="Обычный 10 3 7 3 2" xfId="2165"/>
    <cellStyle name="Обычный 10 3 7 4" xfId="2166"/>
    <cellStyle name="Обычный 10 3 8" xfId="2167"/>
    <cellStyle name="Обычный 10 3 8 2" xfId="2168"/>
    <cellStyle name="Обычный 10 3 8 2 2" xfId="2169"/>
    <cellStyle name="Обычный 10 3 8 3" xfId="2170"/>
    <cellStyle name="Обычный 10 3 9" xfId="2171"/>
    <cellStyle name="Обычный 10 3 9 2" xfId="2172"/>
    <cellStyle name="Обычный 10 3_прот факт бол" xfId="2173"/>
    <cellStyle name="Обычный 10 4" xfId="2174"/>
    <cellStyle name="Обычный 10 4 10" xfId="2175"/>
    <cellStyle name="Обычный 10 4 10 2" xfId="2176"/>
    <cellStyle name="Обычный 10 4 11" xfId="2177"/>
    <cellStyle name="Обычный 10 4 12" xfId="2178"/>
    <cellStyle name="Обычный 10 4 2" xfId="2179"/>
    <cellStyle name="Обычный 10 4 2 10" xfId="2180"/>
    <cellStyle name="Обычный 10 4 2 2" xfId="2181"/>
    <cellStyle name="Обычный 10 4 2 2 2" xfId="2182"/>
    <cellStyle name="Обычный 10 4 2 2 2 2" xfId="2183"/>
    <cellStyle name="Обычный 10 4 2 2 2 2 2" xfId="2184"/>
    <cellStyle name="Обычный 10 4 2 2 2 2 2 2" xfId="2185"/>
    <cellStyle name="Обычный 10 4 2 2 2 2 3" xfId="2186"/>
    <cellStyle name="Обычный 10 4 2 2 2 3" xfId="2187"/>
    <cellStyle name="Обычный 10 4 2 2 2 3 2" xfId="2188"/>
    <cellStyle name="Обычный 10 4 2 2 2 4" xfId="2189"/>
    <cellStyle name="Обычный 10 4 2 2 2 4 2" xfId="2190"/>
    <cellStyle name="Обычный 10 4 2 2 2 5" xfId="2191"/>
    <cellStyle name="Обычный 10 4 2 2 3" xfId="2192"/>
    <cellStyle name="Обычный 10 4 2 2 3 2" xfId="2193"/>
    <cellStyle name="Обычный 10 4 2 2 3 2 2" xfId="2194"/>
    <cellStyle name="Обычный 10 4 2 2 3 2 2 2" xfId="2195"/>
    <cellStyle name="Обычный 10 4 2 2 3 2 3" xfId="2196"/>
    <cellStyle name="Обычный 10 4 2 2 3 3" xfId="2197"/>
    <cellStyle name="Обычный 10 4 2 2 3 3 2" xfId="2198"/>
    <cellStyle name="Обычный 10 4 2 2 3 4" xfId="2199"/>
    <cellStyle name="Обычный 10 4 2 2 4" xfId="2200"/>
    <cellStyle name="Обычный 10 4 2 2 4 2" xfId="2201"/>
    <cellStyle name="Обычный 10 4 2 2 4 2 2" xfId="2202"/>
    <cellStyle name="Обычный 10 4 2 2 4 3" xfId="2203"/>
    <cellStyle name="Обычный 10 4 2 2 5" xfId="2204"/>
    <cellStyle name="Обычный 10 4 2 2 5 2" xfId="2205"/>
    <cellStyle name="Обычный 10 4 2 2 6" xfId="2206"/>
    <cellStyle name="Обычный 10 4 2 2 6 2" xfId="2207"/>
    <cellStyle name="Обычный 10 4 2 2 7" xfId="2208"/>
    <cellStyle name="Обычный 10 4 2 2 8" xfId="2209"/>
    <cellStyle name="Обычный 10 4 2 3" xfId="2210"/>
    <cellStyle name="Обычный 10 4 2 3 2" xfId="2211"/>
    <cellStyle name="Обычный 10 4 2 3 2 2" xfId="2212"/>
    <cellStyle name="Обычный 10 4 2 3 2 2 2" xfId="2213"/>
    <cellStyle name="Обычный 10 4 2 3 2 3" xfId="2214"/>
    <cellStyle name="Обычный 10 4 2 3 3" xfId="2215"/>
    <cellStyle name="Обычный 10 4 2 3 3 2" xfId="2216"/>
    <cellStyle name="Обычный 10 4 2 3 4" xfId="2217"/>
    <cellStyle name="Обычный 10 4 2 3 4 2" xfId="2218"/>
    <cellStyle name="Обычный 10 4 2 3 5" xfId="2219"/>
    <cellStyle name="Обычный 10 4 2 3 6" xfId="2220"/>
    <cellStyle name="Обычный 10 4 2 4" xfId="2221"/>
    <cellStyle name="Обычный 10 4 2 4 2" xfId="2222"/>
    <cellStyle name="Обычный 10 4 2 4 2 2" xfId="2223"/>
    <cellStyle name="Обычный 10 4 2 4 2 2 2" xfId="2224"/>
    <cellStyle name="Обычный 10 4 2 4 2 3" xfId="2225"/>
    <cellStyle name="Обычный 10 4 2 4 3" xfId="2226"/>
    <cellStyle name="Обычный 10 4 2 4 3 2" xfId="2227"/>
    <cellStyle name="Обычный 10 4 2 4 4" xfId="2228"/>
    <cellStyle name="Обычный 10 4 2 5" xfId="2229"/>
    <cellStyle name="Обычный 10 4 2 5 2" xfId="2230"/>
    <cellStyle name="Обычный 10 4 2 5 2 2" xfId="2231"/>
    <cellStyle name="Обычный 10 4 2 5 3" xfId="2232"/>
    <cellStyle name="Обычный 10 4 2 6" xfId="2233"/>
    <cellStyle name="Обычный 10 4 2 6 2" xfId="2234"/>
    <cellStyle name="Обычный 10 4 2 7" xfId="2235"/>
    <cellStyle name="Обычный 10 4 2 7 2" xfId="2236"/>
    <cellStyle name="Обычный 10 4 2 8" xfId="2237"/>
    <cellStyle name="Обычный 10 4 2 8 2" xfId="2238"/>
    <cellStyle name="Обычный 10 4 2 9" xfId="2239"/>
    <cellStyle name="Обычный 10 4 3" xfId="2240"/>
    <cellStyle name="Обычный 10 4 3 10" xfId="2241"/>
    <cellStyle name="Обычный 10 4 3 2" xfId="2242"/>
    <cellStyle name="Обычный 10 4 3 2 2" xfId="2243"/>
    <cellStyle name="Обычный 10 4 3 2 2 2" xfId="2244"/>
    <cellStyle name="Обычный 10 4 3 2 2 2 2" xfId="2245"/>
    <cellStyle name="Обычный 10 4 3 2 2 2 2 2" xfId="2246"/>
    <cellStyle name="Обычный 10 4 3 2 2 2 3" xfId="2247"/>
    <cellStyle name="Обычный 10 4 3 2 2 3" xfId="2248"/>
    <cellStyle name="Обычный 10 4 3 2 2 3 2" xfId="2249"/>
    <cellStyle name="Обычный 10 4 3 2 2 4" xfId="2250"/>
    <cellStyle name="Обычный 10 4 3 2 2 4 2" xfId="2251"/>
    <cellStyle name="Обычный 10 4 3 2 2 5" xfId="2252"/>
    <cellStyle name="Обычный 10 4 3 2 3" xfId="2253"/>
    <cellStyle name="Обычный 10 4 3 2 3 2" xfId="2254"/>
    <cellStyle name="Обычный 10 4 3 2 3 2 2" xfId="2255"/>
    <cellStyle name="Обычный 10 4 3 2 3 2 2 2" xfId="2256"/>
    <cellStyle name="Обычный 10 4 3 2 3 2 3" xfId="2257"/>
    <cellStyle name="Обычный 10 4 3 2 3 3" xfId="2258"/>
    <cellStyle name="Обычный 10 4 3 2 3 3 2" xfId="2259"/>
    <cellStyle name="Обычный 10 4 3 2 3 4" xfId="2260"/>
    <cellStyle name="Обычный 10 4 3 2 4" xfId="2261"/>
    <cellStyle name="Обычный 10 4 3 2 4 2" xfId="2262"/>
    <cellStyle name="Обычный 10 4 3 2 4 2 2" xfId="2263"/>
    <cellStyle name="Обычный 10 4 3 2 4 3" xfId="2264"/>
    <cellStyle name="Обычный 10 4 3 2 5" xfId="2265"/>
    <cellStyle name="Обычный 10 4 3 2 5 2" xfId="2266"/>
    <cellStyle name="Обычный 10 4 3 2 6" xfId="2267"/>
    <cellStyle name="Обычный 10 4 3 2 6 2" xfId="2268"/>
    <cellStyle name="Обычный 10 4 3 2 7" xfId="2269"/>
    <cellStyle name="Обычный 10 4 3 2 8" xfId="2270"/>
    <cellStyle name="Обычный 10 4 3 3" xfId="2271"/>
    <cellStyle name="Обычный 10 4 3 3 2" xfId="2272"/>
    <cellStyle name="Обычный 10 4 3 3 2 2" xfId="2273"/>
    <cellStyle name="Обычный 10 4 3 3 2 2 2" xfId="2274"/>
    <cellStyle name="Обычный 10 4 3 3 2 3" xfId="2275"/>
    <cellStyle name="Обычный 10 4 3 3 3" xfId="2276"/>
    <cellStyle name="Обычный 10 4 3 3 3 2" xfId="2277"/>
    <cellStyle name="Обычный 10 4 3 3 4" xfId="2278"/>
    <cellStyle name="Обычный 10 4 3 3 4 2" xfId="2279"/>
    <cellStyle name="Обычный 10 4 3 3 5" xfId="2280"/>
    <cellStyle name="Обычный 10 4 3 3 6" xfId="2281"/>
    <cellStyle name="Обычный 10 4 3 4" xfId="2282"/>
    <cellStyle name="Обычный 10 4 3 4 2" xfId="2283"/>
    <cellStyle name="Обычный 10 4 3 4 2 2" xfId="2284"/>
    <cellStyle name="Обычный 10 4 3 4 2 2 2" xfId="2285"/>
    <cellStyle name="Обычный 10 4 3 4 2 3" xfId="2286"/>
    <cellStyle name="Обычный 10 4 3 4 3" xfId="2287"/>
    <cellStyle name="Обычный 10 4 3 4 3 2" xfId="2288"/>
    <cellStyle name="Обычный 10 4 3 4 4" xfId="2289"/>
    <cellStyle name="Обычный 10 4 3 5" xfId="2290"/>
    <cellStyle name="Обычный 10 4 3 5 2" xfId="2291"/>
    <cellStyle name="Обычный 10 4 3 5 2 2" xfId="2292"/>
    <cellStyle name="Обычный 10 4 3 5 3" xfId="2293"/>
    <cellStyle name="Обычный 10 4 3 6" xfId="2294"/>
    <cellStyle name="Обычный 10 4 3 6 2" xfId="2295"/>
    <cellStyle name="Обычный 10 4 3 7" xfId="2296"/>
    <cellStyle name="Обычный 10 4 3 7 2" xfId="2297"/>
    <cellStyle name="Обычный 10 4 3 8" xfId="2298"/>
    <cellStyle name="Обычный 10 4 3 8 2" xfId="2299"/>
    <cellStyle name="Обычный 10 4 3 9" xfId="2300"/>
    <cellStyle name="Обычный 10 4 4" xfId="2301"/>
    <cellStyle name="Обычный 10 4 4 2" xfId="2302"/>
    <cellStyle name="Обычный 10 4 4 2 2" xfId="2303"/>
    <cellStyle name="Обычный 10 4 4 2 2 2" xfId="2304"/>
    <cellStyle name="Обычный 10 4 4 2 2 2 2" xfId="2305"/>
    <cellStyle name="Обычный 10 4 4 2 2 3" xfId="2306"/>
    <cellStyle name="Обычный 10 4 4 2 3" xfId="2307"/>
    <cellStyle name="Обычный 10 4 4 2 3 2" xfId="2308"/>
    <cellStyle name="Обычный 10 4 4 2 4" xfId="2309"/>
    <cellStyle name="Обычный 10 4 4 2 4 2" xfId="2310"/>
    <cellStyle name="Обычный 10 4 4 2 5" xfId="2311"/>
    <cellStyle name="Обычный 10 4 4 3" xfId="2312"/>
    <cellStyle name="Обычный 10 4 4 3 2" xfId="2313"/>
    <cellStyle name="Обычный 10 4 4 3 2 2" xfId="2314"/>
    <cellStyle name="Обычный 10 4 4 3 2 2 2" xfId="2315"/>
    <cellStyle name="Обычный 10 4 4 3 2 3" xfId="2316"/>
    <cellStyle name="Обычный 10 4 4 3 3" xfId="2317"/>
    <cellStyle name="Обычный 10 4 4 3 3 2" xfId="2318"/>
    <cellStyle name="Обычный 10 4 4 3 4" xfId="2319"/>
    <cellStyle name="Обычный 10 4 4 4" xfId="2320"/>
    <cellStyle name="Обычный 10 4 4 4 2" xfId="2321"/>
    <cellStyle name="Обычный 10 4 4 4 2 2" xfId="2322"/>
    <cellStyle name="Обычный 10 4 4 4 3" xfId="2323"/>
    <cellStyle name="Обычный 10 4 4 5" xfId="2324"/>
    <cellStyle name="Обычный 10 4 4 5 2" xfId="2325"/>
    <cellStyle name="Обычный 10 4 4 6" xfId="2326"/>
    <cellStyle name="Обычный 10 4 4 6 2" xfId="2327"/>
    <cellStyle name="Обычный 10 4 4 7" xfId="2328"/>
    <cellStyle name="Обычный 10 4 4 8" xfId="2329"/>
    <cellStyle name="Обычный 10 4 5" xfId="2330"/>
    <cellStyle name="Обычный 10 4 5 2" xfId="2331"/>
    <cellStyle name="Обычный 10 4 5 2 2" xfId="2332"/>
    <cellStyle name="Обычный 10 4 5 2 2 2" xfId="2333"/>
    <cellStyle name="Обычный 10 4 5 2 3" xfId="2334"/>
    <cellStyle name="Обычный 10 4 5 3" xfId="2335"/>
    <cellStyle name="Обычный 10 4 5 3 2" xfId="2336"/>
    <cellStyle name="Обычный 10 4 5 4" xfId="2337"/>
    <cellStyle name="Обычный 10 4 5 4 2" xfId="2338"/>
    <cellStyle name="Обычный 10 4 5 5" xfId="2339"/>
    <cellStyle name="Обычный 10 4 5 6" xfId="2340"/>
    <cellStyle name="Обычный 10 4 6" xfId="2341"/>
    <cellStyle name="Обычный 10 4 6 2" xfId="2342"/>
    <cellStyle name="Обычный 10 4 6 2 2" xfId="2343"/>
    <cellStyle name="Обычный 10 4 6 2 2 2" xfId="2344"/>
    <cellStyle name="Обычный 10 4 6 2 3" xfId="2345"/>
    <cellStyle name="Обычный 10 4 6 3" xfId="2346"/>
    <cellStyle name="Обычный 10 4 6 3 2" xfId="2347"/>
    <cellStyle name="Обычный 10 4 6 4" xfId="2348"/>
    <cellStyle name="Обычный 10 4 7" xfId="2349"/>
    <cellStyle name="Обычный 10 4 7 2" xfId="2350"/>
    <cellStyle name="Обычный 10 4 7 2 2" xfId="2351"/>
    <cellStyle name="Обычный 10 4 7 3" xfId="2352"/>
    <cellStyle name="Обычный 10 4 8" xfId="2353"/>
    <cellStyle name="Обычный 10 4 8 2" xfId="2354"/>
    <cellStyle name="Обычный 10 4 9" xfId="2355"/>
    <cellStyle name="Обычный 10 4 9 2" xfId="2356"/>
    <cellStyle name="Обычный 10 5" xfId="2357"/>
    <cellStyle name="Обычный 10 5 10" xfId="2358"/>
    <cellStyle name="Обычный 10 5 10 2" xfId="2359"/>
    <cellStyle name="Обычный 10 5 11" xfId="2360"/>
    <cellStyle name="Обычный 10 5 12" xfId="2361"/>
    <cellStyle name="Обычный 10 5 2" xfId="2362"/>
    <cellStyle name="Обычный 10 5 2 2" xfId="2363"/>
    <cellStyle name="Обычный 10 5 2 2 2" xfId="2364"/>
    <cellStyle name="Обычный 10 5 2 2 2 2" xfId="2365"/>
    <cellStyle name="Обычный 10 5 2 2 2 2 2" xfId="2366"/>
    <cellStyle name="Обычный 10 5 2 2 2 2 2 2" xfId="2367"/>
    <cellStyle name="Обычный 10 5 2 2 2 2 3" xfId="2368"/>
    <cellStyle name="Обычный 10 5 2 2 2 3" xfId="2369"/>
    <cellStyle name="Обычный 10 5 2 2 2 3 2" xfId="2370"/>
    <cellStyle name="Обычный 10 5 2 2 2 4" xfId="2371"/>
    <cellStyle name="Обычный 10 5 2 2 2 4 2" xfId="2372"/>
    <cellStyle name="Обычный 10 5 2 2 2 5" xfId="2373"/>
    <cellStyle name="Обычный 10 5 2 2 3" xfId="2374"/>
    <cellStyle name="Обычный 10 5 2 2 3 2" xfId="2375"/>
    <cellStyle name="Обычный 10 5 2 2 3 2 2" xfId="2376"/>
    <cellStyle name="Обычный 10 5 2 2 3 2 2 2" xfId="2377"/>
    <cellStyle name="Обычный 10 5 2 2 3 2 3" xfId="2378"/>
    <cellStyle name="Обычный 10 5 2 2 3 3" xfId="2379"/>
    <cellStyle name="Обычный 10 5 2 2 3 3 2" xfId="2380"/>
    <cellStyle name="Обычный 10 5 2 2 3 4" xfId="2381"/>
    <cellStyle name="Обычный 10 5 2 2 4" xfId="2382"/>
    <cellStyle name="Обычный 10 5 2 2 4 2" xfId="2383"/>
    <cellStyle name="Обычный 10 5 2 2 4 2 2" xfId="2384"/>
    <cellStyle name="Обычный 10 5 2 2 4 3" xfId="2385"/>
    <cellStyle name="Обычный 10 5 2 2 5" xfId="2386"/>
    <cellStyle name="Обычный 10 5 2 2 5 2" xfId="2387"/>
    <cellStyle name="Обычный 10 5 2 2 6" xfId="2388"/>
    <cellStyle name="Обычный 10 5 2 2 6 2" xfId="2389"/>
    <cellStyle name="Обычный 10 5 2 2 7" xfId="2390"/>
    <cellStyle name="Обычный 10 5 2 2 8" xfId="2391"/>
    <cellStyle name="Обычный 10 5 2 3" xfId="2392"/>
    <cellStyle name="Обычный 10 5 2 3 2" xfId="2393"/>
    <cellStyle name="Обычный 10 5 2 3 2 2" xfId="2394"/>
    <cellStyle name="Обычный 10 5 2 3 2 2 2" xfId="2395"/>
    <cellStyle name="Обычный 10 5 2 3 2 3" xfId="2396"/>
    <cellStyle name="Обычный 10 5 2 3 3" xfId="2397"/>
    <cellStyle name="Обычный 10 5 2 3 3 2" xfId="2398"/>
    <cellStyle name="Обычный 10 5 2 3 4" xfId="2399"/>
    <cellStyle name="Обычный 10 5 2 3 4 2" xfId="2400"/>
    <cellStyle name="Обычный 10 5 2 3 5" xfId="2401"/>
    <cellStyle name="Обычный 10 5 2 3 6" xfId="2402"/>
    <cellStyle name="Обычный 10 5 2 4" xfId="2403"/>
    <cellStyle name="Обычный 10 5 2 4 2" xfId="2404"/>
    <cellStyle name="Обычный 10 5 2 4 2 2" xfId="2405"/>
    <cellStyle name="Обычный 10 5 2 4 2 2 2" xfId="2406"/>
    <cellStyle name="Обычный 10 5 2 4 2 3" xfId="2407"/>
    <cellStyle name="Обычный 10 5 2 4 3" xfId="2408"/>
    <cellStyle name="Обычный 10 5 2 4 3 2" xfId="2409"/>
    <cellStyle name="Обычный 10 5 2 4 4" xfId="2410"/>
    <cellStyle name="Обычный 10 5 2 5" xfId="2411"/>
    <cellStyle name="Обычный 10 5 2 5 2" xfId="2412"/>
    <cellStyle name="Обычный 10 5 2 5 2 2" xfId="2413"/>
    <cellStyle name="Обычный 10 5 2 5 3" xfId="2414"/>
    <cellStyle name="Обычный 10 5 2 6" xfId="2415"/>
    <cellStyle name="Обычный 10 5 2 6 2" xfId="2416"/>
    <cellStyle name="Обычный 10 5 2 7" xfId="2417"/>
    <cellStyle name="Обычный 10 5 2 7 2" xfId="2418"/>
    <cellStyle name="Обычный 10 5 2 8" xfId="2419"/>
    <cellStyle name="Обычный 10 5 2 9" xfId="2420"/>
    <cellStyle name="Обычный 10 5 3" xfId="2421"/>
    <cellStyle name="Обычный 10 5 3 2" xfId="2422"/>
    <cellStyle name="Обычный 10 5 3 2 2" xfId="2423"/>
    <cellStyle name="Обычный 10 5 3 2 2 2" xfId="2424"/>
    <cellStyle name="Обычный 10 5 3 2 2 2 2" xfId="2425"/>
    <cellStyle name="Обычный 10 5 3 2 2 2 2 2" xfId="2426"/>
    <cellStyle name="Обычный 10 5 3 2 2 2 3" xfId="2427"/>
    <cellStyle name="Обычный 10 5 3 2 2 3" xfId="2428"/>
    <cellStyle name="Обычный 10 5 3 2 2 3 2" xfId="2429"/>
    <cellStyle name="Обычный 10 5 3 2 2 4" xfId="2430"/>
    <cellStyle name="Обычный 10 5 3 2 2 4 2" xfId="2431"/>
    <cellStyle name="Обычный 10 5 3 2 2 5" xfId="2432"/>
    <cellStyle name="Обычный 10 5 3 2 3" xfId="2433"/>
    <cellStyle name="Обычный 10 5 3 2 3 2" xfId="2434"/>
    <cellStyle name="Обычный 10 5 3 2 3 2 2" xfId="2435"/>
    <cellStyle name="Обычный 10 5 3 2 3 2 2 2" xfId="2436"/>
    <cellStyle name="Обычный 10 5 3 2 3 2 3" xfId="2437"/>
    <cellStyle name="Обычный 10 5 3 2 3 3" xfId="2438"/>
    <cellStyle name="Обычный 10 5 3 2 3 3 2" xfId="2439"/>
    <cellStyle name="Обычный 10 5 3 2 3 4" xfId="2440"/>
    <cellStyle name="Обычный 10 5 3 2 4" xfId="2441"/>
    <cellStyle name="Обычный 10 5 3 2 4 2" xfId="2442"/>
    <cellStyle name="Обычный 10 5 3 2 4 2 2" xfId="2443"/>
    <cellStyle name="Обычный 10 5 3 2 4 3" xfId="2444"/>
    <cellStyle name="Обычный 10 5 3 2 5" xfId="2445"/>
    <cellStyle name="Обычный 10 5 3 2 5 2" xfId="2446"/>
    <cellStyle name="Обычный 10 5 3 2 6" xfId="2447"/>
    <cellStyle name="Обычный 10 5 3 2 6 2" xfId="2448"/>
    <cellStyle name="Обычный 10 5 3 2 7" xfId="2449"/>
    <cellStyle name="Обычный 10 5 3 2 8" xfId="2450"/>
    <cellStyle name="Обычный 10 5 3 3" xfId="2451"/>
    <cellStyle name="Обычный 10 5 3 3 2" xfId="2452"/>
    <cellStyle name="Обычный 10 5 3 3 2 2" xfId="2453"/>
    <cellStyle name="Обычный 10 5 3 3 2 2 2" xfId="2454"/>
    <cellStyle name="Обычный 10 5 3 3 2 3" xfId="2455"/>
    <cellStyle name="Обычный 10 5 3 3 3" xfId="2456"/>
    <cellStyle name="Обычный 10 5 3 3 3 2" xfId="2457"/>
    <cellStyle name="Обычный 10 5 3 3 4" xfId="2458"/>
    <cellStyle name="Обычный 10 5 3 3 4 2" xfId="2459"/>
    <cellStyle name="Обычный 10 5 3 3 5" xfId="2460"/>
    <cellStyle name="Обычный 10 5 3 3 6" xfId="2461"/>
    <cellStyle name="Обычный 10 5 3 4" xfId="2462"/>
    <cellStyle name="Обычный 10 5 3 4 2" xfId="2463"/>
    <cellStyle name="Обычный 10 5 3 4 2 2" xfId="2464"/>
    <cellStyle name="Обычный 10 5 3 4 2 2 2" xfId="2465"/>
    <cellStyle name="Обычный 10 5 3 4 2 3" xfId="2466"/>
    <cellStyle name="Обычный 10 5 3 4 3" xfId="2467"/>
    <cellStyle name="Обычный 10 5 3 4 3 2" xfId="2468"/>
    <cellStyle name="Обычный 10 5 3 4 4" xfId="2469"/>
    <cellStyle name="Обычный 10 5 3 5" xfId="2470"/>
    <cellStyle name="Обычный 10 5 3 5 2" xfId="2471"/>
    <cellStyle name="Обычный 10 5 3 5 2 2" xfId="2472"/>
    <cellStyle name="Обычный 10 5 3 5 3" xfId="2473"/>
    <cellStyle name="Обычный 10 5 3 6" xfId="2474"/>
    <cellStyle name="Обычный 10 5 3 6 2" xfId="2475"/>
    <cellStyle name="Обычный 10 5 3 7" xfId="2476"/>
    <cellStyle name="Обычный 10 5 3 7 2" xfId="2477"/>
    <cellStyle name="Обычный 10 5 3 8" xfId="2478"/>
    <cellStyle name="Обычный 10 5 3 9" xfId="2479"/>
    <cellStyle name="Обычный 10 5 4" xfId="2480"/>
    <cellStyle name="Обычный 10 5 4 2" xfId="2481"/>
    <cellStyle name="Обычный 10 5 4 2 2" xfId="2482"/>
    <cellStyle name="Обычный 10 5 4 2 2 2" xfId="2483"/>
    <cellStyle name="Обычный 10 5 4 2 2 2 2" xfId="2484"/>
    <cellStyle name="Обычный 10 5 4 2 2 3" xfId="2485"/>
    <cellStyle name="Обычный 10 5 4 2 3" xfId="2486"/>
    <cellStyle name="Обычный 10 5 4 2 3 2" xfId="2487"/>
    <cellStyle name="Обычный 10 5 4 2 4" xfId="2488"/>
    <cellStyle name="Обычный 10 5 4 2 4 2" xfId="2489"/>
    <cellStyle name="Обычный 10 5 4 2 5" xfId="2490"/>
    <cellStyle name="Обычный 10 5 4 3" xfId="2491"/>
    <cellStyle name="Обычный 10 5 4 3 2" xfId="2492"/>
    <cellStyle name="Обычный 10 5 4 3 2 2" xfId="2493"/>
    <cellStyle name="Обычный 10 5 4 3 2 2 2" xfId="2494"/>
    <cellStyle name="Обычный 10 5 4 3 2 3" xfId="2495"/>
    <cellStyle name="Обычный 10 5 4 3 3" xfId="2496"/>
    <cellStyle name="Обычный 10 5 4 3 3 2" xfId="2497"/>
    <cellStyle name="Обычный 10 5 4 3 4" xfId="2498"/>
    <cellStyle name="Обычный 10 5 4 4" xfId="2499"/>
    <cellStyle name="Обычный 10 5 4 4 2" xfId="2500"/>
    <cellStyle name="Обычный 10 5 4 4 2 2" xfId="2501"/>
    <cellStyle name="Обычный 10 5 4 4 3" xfId="2502"/>
    <cellStyle name="Обычный 10 5 4 5" xfId="2503"/>
    <cellStyle name="Обычный 10 5 4 5 2" xfId="2504"/>
    <cellStyle name="Обычный 10 5 4 6" xfId="2505"/>
    <cellStyle name="Обычный 10 5 4 6 2" xfId="2506"/>
    <cellStyle name="Обычный 10 5 4 7" xfId="2507"/>
    <cellStyle name="Обычный 10 5 4 8" xfId="2508"/>
    <cellStyle name="Обычный 10 5 5" xfId="2509"/>
    <cellStyle name="Обычный 10 5 5 2" xfId="2510"/>
    <cellStyle name="Обычный 10 5 5 2 2" xfId="2511"/>
    <cellStyle name="Обычный 10 5 5 2 2 2" xfId="2512"/>
    <cellStyle name="Обычный 10 5 5 2 3" xfId="2513"/>
    <cellStyle name="Обычный 10 5 5 3" xfId="2514"/>
    <cellStyle name="Обычный 10 5 5 3 2" xfId="2515"/>
    <cellStyle name="Обычный 10 5 5 4" xfId="2516"/>
    <cellStyle name="Обычный 10 5 5 4 2" xfId="2517"/>
    <cellStyle name="Обычный 10 5 5 5" xfId="2518"/>
    <cellStyle name="Обычный 10 5 5 6" xfId="2519"/>
    <cellStyle name="Обычный 10 5 6" xfId="2520"/>
    <cellStyle name="Обычный 10 5 6 2" xfId="2521"/>
    <cellStyle name="Обычный 10 5 6 2 2" xfId="2522"/>
    <cellStyle name="Обычный 10 5 6 2 2 2" xfId="2523"/>
    <cellStyle name="Обычный 10 5 6 2 3" xfId="2524"/>
    <cellStyle name="Обычный 10 5 6 3" xfId="2525"/>
    <cellStyle name="Обычный 10 5 6 3 2" xfId="2526"/>
    <cellStyle name="Обычный 10 5 6 4" xfId="2527"/>
    <cellStyle name="Обычный 10 5 7" xfId="2528"/>
    <cellStyle name="Обычный 10 5 7 2" xfId="2529"/>
    <cellStyle name="Обычный 10 5 7 2 2" xfId="2530"/>
    <cellStyle name="Обычный 10 5 7 3" xfId="2531"/>
    <cellStyle name="Обычный 10 5 8" xfId="2532"/>
    <cellStyle name="Обычный 10 5 8 2" xfId="2533"/>
    <cellStyle name="Обычный 10 5 9" xfId="2534"/>
    <cellStyle name="Обычный 10 5 9 2" xfId="2535"/>
    <cellStyle name="Обычный 10 6" xfId="2536"/>
    <cellStyle name="Обычный 10 6 10" xfId="2537"/>
    <cellStyle name="Обычный 10 6 2" xfId="2538"/>
    <cellStyle name="Обычный 10 6 2 2" xfId="2539"/>
    <cellStyle name="Обычный 10 6 2 2 2" xfId="2540"/>
    <cellStyle name="Обычный 10 6 2 2 2 2" xfId="2541"/>
    <cellStyle name="Обычный 10 6 2 2 2 2 2" xfId="2542"/>
    <cellStyle name="Обычный 10 6 2 2 2 3" xfId="2543"/>
    <cellStyle name="Обычный 10 6 2 2 3" xfId="2544"/>
    <cellStyle name="Обычный 10 6 2 2 3 2" xfId="2545"/>
    <cellStyle name="Обычный 10 6 2 2 4" xfId="2546"/>
    <cellStyle name="Обычный 10 6 2 2 4 2" xfId="2547"/>
    <cellStyle name="Обычный 10 6 2 2 5" xfId="2548"/>
    <cellStyle name="Обычный 10 6 2 3" xfId="2549"/>
    <cellStyle name="Обычный 10 6 2 3 2" xfId="2550"/>
    <cellStyle name="Обычный 10 6 2 3 2 2" xfId="2551"/>
    <cellStyle name="Обычный 10 6 2 3 2 2 2" xfId="2552"/>
    <cellStyle name="Обычный 10 6 2 3 2 3" xfId="2553"/>
    <cellStyle name="Обычный 10 6 2 3 3" xfId="2554"/>
    <cellStyle name="Обычный 10 6 2 3 3 2" xfId="2555"/>
    <cellStyle name="Обычный 10 6 2 3 4" xfId="2556"/>
    <cellStyle name="Обычный 10 6 2 4" xfId="2557"/>
    <cellStyle name="Обычный 10 6 2 4 2" xfId="2558"/>
    <cellStyle name="Обычный 10 6 2 4 2 2" xfId="2559"/>
    <cellStyle name="Обычный 10 6 2 4 3" xfId="2560"/>
    <cellStyle name="Обычный 10 6 2 5" xfId="2561"/>
    <cellStyle name="Обычный 10 6 2 5 2" xfId="2562"/>
    <cellStyle name="Обычный 10 6 2 6" xfId="2563"/>
    <cellStyle name="Обычный 10 6 2 6 2" xfId="2564"/>
    <cellStyle name="Обычный 10 6 2 7" xfId="2565"/>
    <cellStyle name="Обычный 10 6 2 8" xfId="2566"/>
    <cellStyle name="Обычный 10 6 3" xfId="2567"/>
    <cellStyle name="Обычный 10 6 3 2" xfId="2568"/>
    <cellStyle name="Обычный 10 6 3 2 2" xfId="2569"/>
    <cellStyle name="Обычный 10 6 3 2 2 2" xfId="2570"/>
    <cellStyle name="Обычный 10 6 3 2 3" xfId="2571"/>
    <cellStyle name="Обычный 10 6 3 3" xfId="2572"/>
    <cellStyle name="Обычный 10 6 3 3 2" xfId="2573"/>
    <cellStyle name="Обычный 10 6 3 4" xfId="2574"/>
    <cellStyle name="Обычный 10 6 3 4 2" xfId="2575"/>
    <cellStyle name="Обычный 10 6 3 5" xfId="2576"/>
    <cellStyle name="Обычный 10 6 3 6" xfId="2577"/>
    <cellStyle name="Обычный 10 6 4" xfId="2578"/>
    <cellStyle name="Обычный 10 6 4 2" xfId="2579"/>
    <cellStyle name="Обычный 10 6 4 2 2" xfId="2580"/>
    <cellStyle name="Обычный 10 6 4 2 2 2" xfId="2581"/>
    <cellStyle name="Обычный 10 6 4 2 3" xfId="2582"/>
    <cellStyle name="Обычный 10 6 4 3" xfId="2583"/>
    <cellStyle name="Обычный 10 6 4 3 2" xfId="2584"/>
    <cellStyle name="Обычный 10 6 4 4" xfId="2585"/>
    <cellStyle name="Обычный 10 6 5" xfId="2586"/>
    <cellStyle name="Обычный 10 6 5 2" xfId="2587"/>
    <cellStyle name="Обычный 10 6 5 2 2" xfId="2588"/>
    <cellStyle name="Обычный 10 6 5 3" xfId="2589"/>
    <cellStyle name="Обычный 10 6 6" xfId="2590"/>
    <cellStyle name="Обычный 10 6 6 2" xfId="2591"/>
    <cellStyle name="Обычный 10 6 7" xfId="2592"/>
    <cellStyle name="Обычный 10 6 7 2" xfId="2593"/>
    <cellStyle name="Обычный 10 6 8" xfId="2594"/>
    <cellStyle name="Обычный 10 6 8 2" xfId="2595"/>
    <cellStyle name="Обычный 10 6 9" xfId="2596"/>
    <cellStyle name="Обычный 10 7" xfId="2597"/>
    <cellStyle name="Обычный 10 7 10" xfId="2598"/>
    <cellStyle name="Обычный 10 7 2" xfId="2599"/>
    <cellStyle name="Обычный 10 7 2 2" xfId="2600"/>
    <cellStyle name="Обычный 10 7 2 2 2" xfId="2601"/>
    <cellStyle name="Обычный 10 7 2 2 2 2" xfId="2602"/>
    <cellStyle name="Обычный 10 7 2 2 2 2 2" xfId="2603"/>
    <cellStyle name="Обычный 10 7 2 2 2 3" xfId="2604"/>
    <cellStyle name="Обычный 10 7 2 2 3" xfId="2605"/>
    <cellStyle name="Обычный 10 7 2 2 3 2" xfId="2606"/>
    <cellStyle name="Обычный 10 7 2 2 4" xfId="2607"/>
    <cellStyle name="Обычный 10 7 2 2 4 2" xfId="2608"/>
    <cellStyle name="Обычный 10 7 2 2 5" xfId="2609"/>
    <cellStyle name="Обычный 10 7 2 3" xfId="2610"/>
    <cellStyle name="Обычный 10 7 2 3 2" xfId="2611"/>
    <cellStyle name="Обычный 10 7 2 3 2 2" xfId="2612"/>
    <cellStyle name="Обычный 10 7 2 3 2 2 2" xfId="2613"/>
    <cellStyle name="Обычный 10 7 2 3 2 3" xfId="2614"/>
    <cellStyle name="Обычный 10 7 2 3 3" xfId="2615"/>
    <cellStyle name="Обычный 10 7 2 3 3 2" xfId="2616"/>
    <cellStyle name="Обычный 10 7 2 3 4" xfId="2617"/>
    <cellStyle name="Обычный 10 7 2 4" xfId="2618"/>
    <cellStyle name="Обычный 10 7 2 4 2" xfId="2619"/>
    <cellStyle name="Обычный 10 7 2 4 2 2" xfId="2620"/>
    <cellStyle name="Обычный 10 7 2 4 3" xfId="2621"/>
    <cellStyle name="Обычный 10 7 2 5" xfId="2622"/>
    <cellStyle name="Обычный 10 7 2 5 2" xfId="2623"/>
    <cellStyle name="Обычный 10 7 2 6" xfId="2624"/>
    <cellStyle name="Обычный 10 7 2 6 2" xfId="2625"/>
    <cellStyle name="Обычный 10 7 2 7" xfId="2626"/>
    <cellStyle name="Обычный 10 7 2 8" xfId="2627"/>
    <cellStyle name="Обычный 10 7 3" xfId="2628"/>
    <cellStyle name="Обычный 10 7 3 2" xfId="2629"/>
    <cellStyle name="Обычный 10 7 3 2 2" xfId="2630"/>
    <cellStyle name="Обычный 10 7 3 2 2 2" xfId="2631"/>
    <cellStyle name="Обычный 10 7 3 2 3" xfId="2632"/>
    <cellStyle name="Обычный 10 7 3 3" xfId="2633"/>
    <cellStyle name="Обычный 10 7 3 3 2" xfId="2634"/>
    <cellStyle name="Обычный 10 7 3 4" xfId="2635"/>
    <cellStyle name="Обычный 10 7 3 4 2" xfId="2636"/>
    <cellStyle name="Обычный 10 7 3 5" xfId="2637"/>
    <cellStyle name="Обычный 10 7 3 6" xfId="2638"/>
    <cellStyle name="Обычный 10 7 4" xfId="2639"/>
    <cellStyle name="Обычный 10 7 4 2" xfId="2640"/>
    <cellStyle name="Обычный 10 7 4 2 2" xfId="2641"/>
    <cellStyle name="Обычный 10 7 4 2 2 2" xfId="2642"/>
    <cellStyle name="Обычный 10 7 4 2 3" xfId="2643"/>
    <cellStyle name="Обычный 10 7 4 3" xfId="2644"/>
    <cellStyle name="Обычный 10 7 4 3 2" xfId="2645"/>
    <cellStyle name="Обычный 10 7 4 4" xfId="2646"/>
    <cellStyle name="Обычный 10 7 5" xfId="2647"/>
    <cellStyle name="Обычный 10 7 5 2" xfId="2648"/>
    <cellStyle name="Обычный 10 7 5 2 2" xfId="2649"/>
    <cellStyle name="Обычный 10 7 5 3" xfId="2650"/>
    <cellStyle name="Обычный 10 7 6" xfId="2651"/>
    <cellStyle name="Обычный 10 7 6 2" xfId="2652"/>
    <cellStyle name="Обычный 10 7 7" xfId="2653"/>
    <cellStyle name="Обычный 10 7 7 2" xfId="2654"/>
    <cellStyle name="Обычный 10 7 8" xfId="2655"/>
    <cellStyle name="Обычный 10 7 8 2" xfId="2656"/>
    <cellStyle name="Обычный 10 7 9" xfId="2657"/>
    <cellStyle name="Обычный 10 8" xfId="2658"/>
    <cellStyle name="Обычный 10 8 2" xfId="2659"/>
    <cellStyle name="Обычный 10 8 2 2" xfId="2660"/>
    <cellStyle name="Обычный 10 8 2 2 2" xfId="2661"/>
    <cellStyle name="Обычный 10 8 2 2 2 2" xfId="2662"/>
    <cellStyle name="Обычный 10 8 2 2 3" xfId="2663"/>
    <cellStyle name="Обычный 10 8 2 3" xfId="2664"/>
    <cellStyle name="Обычный 10 8 2 3 2" xfId="2665"/>
    <cellStyle name="Обычный 10 8 2 4" xfId="2666"/>
    <cellStyle name="Обычный 10 8 2 4 2" xfId="2667"/>
    <cellStyle name="Обычный 10 8 2 5" xfId="2668"/>
    <cellStyle name="Обычный 10 8 3" xfId="2669"/>
    <cellStyle name="Обычный 10 8 3 2" xfId="2670"/>
    <cellStyle name="Обычный 10 8 3 2 2" xfId="2671"/>
    <cellStyle name="Обычный 10 8 3 2 2 2" xfId="2672"/>
    <cellStyle name="Обычный 10 8 3 2 3" xfId="2673"/>
    <cellStyle name="Обычный 10 8 3 3" xfId="2674"/>
    <cellStyle name="Обычный 10 8 3 3 2" xfId="2675"/>
    <cellStyle name="Обычный 10 8 3 4" xfId="2676"/>
    <cellStyle name="Обычный 10 8 4" xfId="2677"/>
    <cellStyle name="Обычный 10 8 4 2" xfId="2678"/>
    <cellStyle name="Обычный 10 8 4 2 2" xfId="2679"/>
    <cellStyle name="Обычный 10 8 4 3" xfId="2680"/>
    <cellStyle name="Обычный 10 8 5" xfId="2681"/>
    <cellStyle name="Обычный 10 8 5 2" xfId="2682"/>
    <cellStyle name="Обычный 10 8 6" xfId="2683"/>
    <cellStyle name="Обычный 10 8 6 2" xfId="2684"/>
    <cellStyle name="Обычный 10 8 7" xfId="2685"/>
    <cellStyle name="Обычный 10 8 7 2" xfId="2686"/>
    <cellStyle name="Обычный 10 8 8" xfId="2687"/>
    <cellStyle name="Обычный 10 8 9" xfId="2688"/>
    <cellStyle name="Обычный 10 9" xfId="2689"/>
    <cellStyle name="Обычный 10 9 2" xfId="2690"/>
    <cellStyle name="Обычный 10 9 2 2" xfId="2691"/>
    <cellStyle name="Обычный 10 9 2 2 2" xfId="2692"/>
    <cellStyle name="Обычный 10 9 2 3" xfId="2693"/>
    <cellStyle name="Обычный 10 9 3" xfId="2694"/>
    <cellStyle name="Обычный 10 9 3 2" xfId="2695"/>
    <cellStyle name="Обычный 10 9 4" xfId="2696"/>
    <cellStyle name="Обычный 10 9 4 2" xfId="2697"/>
    <cellStyle name="Обычный 10 9 5" xfId="2698"/>
    <cellStyle name="Обычный 10 9 6" xfId="2699"/>
    <cellStyle name="Обычный 10_КС2 июль13 дс1" xfId="2700"/>
    <cellStyle name="Обычный 11" xfId="2701"/>
    <cellStyle name="Обычный 11 10" xfId="2702"/>
    <cellStyle name="Обычный 11 10 2" xfId="2703"/>
    <cellStyle name="Обычный 11 10 2 2" xfId="2704"/>
    <cellStyle name="Обычный 11 10 2 2 2" xfId="2705"/>
    <cellStyle name="Обычный 11 10 2 3" xfId="2706"/>
    <cellStyle name="Обычный 11 10 3" xfId="2707"/>
    <cellStyle name="Обычный 11 10 3 2" xfId="2708"/>
    <cellStyle name="Обычный 11 10 4" xfId="2709"/>
    <cellStyle name="Обычный 11 11" xfId="2710"/>
    <cellStyle name="Обычный 11 11 2" xfId="2711"/>
    <cellStyle name="Обычный 11 11 2 2" xfId="2712"/>
    <cellStyle name="Обычный 11 11 3" xfId="2713"/>
    <cellStyle name="Обычный 11 12" xfId="2714"/>
    <cellStyle name="Обычный 11 12 2" xfId="2715"/>
    <cellStyle name="Обычный 11 13" xfId="2716"/>
    <cellStyle name="Обычный 11 13 2" xfId="2717"/>
    <cellStyle name="Обычный 11 14" xfId="2718"/>
    <cellStyle name="Обычный 11 14 2" xfId="2719"/>
    <cellStyle name="Обычный 11 15" xfId="2720"/>
    <cellStyle name="Обычный 11 15 2" xfId="2721"/>
    <cellStyle name="Обычный 11 16" xfId="2722"/>
    <cellStyle name="Обычный 11 16 2" xfId="2723"/>
    <cellStyle name="Обычный 11 17" xfId="2724"/>
    <cellStyle name="Обычный 11 18" xfId="2725"/>
    <cellStyle name="Обычный 11 2" xfId="2726"/>
    <cellStyle name="Обычный 11 2 10" xfId="2727"/>
    <cellStyle name="Обычный 11 2 10 2" xfId="2728"/>
    <cellStyle name="Обычный 11 2 10 2 2" xfId="2729"/>
    <cellStyle name="Обычный 11 2 10 3" xfId="2730"/>
    <cellStyle name="Обычный 11 2 11" xfId="2731"/>
    <cellStyle name="Обычный 11 2 11 2" xfId="2732"/>
    <cellStyle name="Обычный 11 2 12" xfId="2733"/>
    <cellStyle name="Обычный 11 2 12 2" xfId="2734"/>
    <cellStyle name="Обычный 11 2 13" xfId="2735"/>
    <cellStyle name="Обычный 11 2 13 2" xfId="2736"/>
    <cellStyle name="Обычный 11 2 14" xfId="2737"/>
    <cellStyle name="Обычный 11 2 14 2" xfId="2738"/>
    <cellStyle name="Обычный 11 2 15" xfId="2739"/>
    <cellStyle name="Обычный 11 2 15 2" xfId="2740"/>
    <cellStyle name="Обычный 11 2 16" xfId="2741"/>
    <cellStyle name="Обычный 11 2 17" xfId="2742"/>
    <cellStyle name="Обычный 11 2 2" xfId="2743"/>
    <cellStyle name="Обычный 11 2 2 10" xfId="2744"/>
    <cellStyle name="Обычный 11 2 2 10 2" xfId="2745"/>
    <cellStyle name="Обычный 11 2 2 11" xfId="2746"/>
    <cellStyle name="Обычный 11 2 2 11 2" xfId="2747"/>
    <cellStyle name="Обычный 11 2 2 12" xfId="2748"/>
    <cellStyle name="Обычный 11 2 2 12 2" xfId="2749"/>
    <cellStyle name="Обычный 11 2 2 13" xfId="2750"/>
    <cellStyle name="Обычный 11 2 2 14" xfId="2751"/>
    <cellStyle name="Обычный 11 2 2 2" xfId="2752"/>
    <cellStyle name="Обычный 11 2 2 2 10" xfId="2753"/>
    <cellStyle name="Обычный 11 2 2 2 11" xfId="2754"/>
    <cellStyle name="Обычный 11 2 2 2 2" xfId="2755"/>
    <cellStyle name="Обычный 11 2 2 2 2 2" xfId="2756"/>
    <cellStyle name="Обычный 11 2 2 2 2 2 2" xfId="2757"/>
    <cellStyle name="Обычный 11 2 2 2 2 2 2 2" xfId="2758"/>
    <cellStyle name="Обычный 11 2 2 2 2 2 2 2 2" xfId="2759"/>
    <cellStyle name="Обычный 11 2 2 2 2 2 2 2 2 2" xfId="2760"/>
    <cellStyle name="Обычный 11 2 2 2 2 2 2 2 3" xfId="2761"/>
    <cellStyle name="Обычный 11 2 2 2 2 2 2 3" xfId="2762"/>
    <cellStyle name="Обычный 11 2 2 2 2 2 2 3 2" xfId="2763"/>
    <cellStyle name="Обычный 11 2 2 2 2 2 2 4" xfId="2764"/>
    <cellStyle name="Обычный 11 2 2 2 2 2 2 4 2" xfId="2765"/>
    <cellStyle name="Обычный 11 2 2 2 2 2 2 5" xfId="2766"/>
    <cellStyle name="Обычный 11 2 2 2 2 2 3" xfId="2767"/>
    <cellStyle name="Обычный 11 2 2 2 2 2 3 2" xfId="2768"/>
    <cellStyle name="Обычный 11 2 2 2 2 2 3 2 2" xfId="2769"/>
    <cellStyle name="Обычный 11 2 2 2 2 2 3 2 2 2" xfId="2770"/>
    <cellStyle name="Обычный 11 2 2 2 2 2 3 2 3" xfId="2771"/>
    <cellStyle name="Обычный 11 2 2 2 2 2 3 3" xfId="2772"/>
    <cellStyle name="Обычный 11 2 2 2 2 2 3 3 2" xfId="2773"/>
    <cellStyle name="Обычный 11 2 2 2 2 2 3 4" xfId="2774"/>
    <cellStyle name="Обычный 11 2 2 2 2 2 4" xfId="2775"/>
    <cellStyle name="Обычный 11 2 2 2 2 2 4 2" xfId="2776"/>
    <cellStyle name="Обычный 11 2 2 2 2 2 4 2 2" xfId="2777"/>
    <cellStyle name="Обычный 11 2 2 2 2 2 4 3" xfId="2778"/>
    <cellStyle name="Обычный 11 2 2 2 2 2 5" xfId="2779"/>
    <cellStyle name="Обычный 11 2 2 2 2 2 5 2" xfId="2780"/>
    <cellStyle name="Обычный 11 2 2 2 2 2 6" xfId="2781"/>
    <cellStyle name="Обычный 11 2 2 2 2 2 6 2" xfId="2782"/>
    <cellStyle name="Обычный 11 2 2 2 2 2 7" xfId="2783"/>
    <cellStyle name="Обычный 11 2 2 2 2 2 8" xfId="2784"/>
    <cellStyle name="Обычный 11 2 2 2 2 3" xfId="2785"/>
    <cellStyle name="Обычный 11 2 2 2 2 3 2" xfId="2786"/>
    <cellStyle name="Обычный 11 2 2 2 2 3 2 2" xfId="2787"/>
    <cellStyle name="Обычный 11 2 2 2 2 3 2 2 2" xfId="2788"/>
    <cellStyle name="Обычный 11 2 2 2 2 3 2 3" xfId="2789"/>
    <cellStyle name="Обычный 11 2 2 2 2 3 3" xfId="2790"/>
    <cellStyle name="Обычный 11 2 2 2 2 3 3 2" xfId="2791"/>
    <cellStyle name="Обычный 11 2 2 2 2 3 4" xfId="2792"/>
    <cellStyle name="Обычный 11 2 2 2 2 3 4 2" xfId="2793"/>
    <cellStyle name="Обычный 11 2 2 2 2 3 5" xfId="2794"/>
    <cellStyle name="Обычный 11 2 2 2 2 3 6" xfId="2795"/>
    <cellStyle name="Обычный 11 2 2 2 2 4" xfId="2796"/>
    <cellStyle name="Обычный 11 2 2 2 2 4 2" xfId="2797"/>
    <cellStyle name="Обычный 11 2 2 2 2 4 2 2" xfId="2798"/>
    <cellStyle name="Обычный 11 2 2 2 2 4 2 2 2" xfId="2799"/>
    <cellStyle name="Обычный 11 2 2 2 2 4 2 3" xfId="2800"/>
    <cellStyle name="Обычный 11 2 2 2 2 4 3" xfId="2801"/>
    <cellStyle name="Обычный 11 2 2 2 2 4 3 2" xfId="2802"/>
    <cellStyle name="Обычный 11 2 2 2 2 4 4" xfId="2803"/>
    <cellStyle name="Обычный 11 2 2 2 2 5" xfId="2804"/>
    <cellStyle name="Обычный 11 2 2 2 2 5 2" xfId="2805"/>
    <cellStyle name="Обычный 11 2 2 2 2 5 2 2" xfId="2806"/>
    <cellStyle name="Обычный 11 2 2 2 2 5 3" xfId="2807"/>
    <cellStyle name="Обычный 11 2 2 2 2 6" xfId="2808"/>
    <cellStyle name="Обычный 11 2 2 2 2 6 2" xfId="2809"/>
    <cellStyle name="Обычный 11 2 2 2 2 7" xfId="2810"/>
    <cellStyle name="Обычный 11 2 2 2 2 7 2" xfId="2811"/>
    <cellStyle name="Обычный 11 2 2 2 2 8" xfId="2812"/>
    <cellStyle name="Обычный 11 2 2 2 2 9" xfId="2813"/>
    <cellStyle name="Обычный 11 2 2 2 3" xfId="2814"/>
    <cellStyle name="Обычный 11 2 2 2 3 2" xfId="2815"/>
    <cellStyle name="Обычный 11 2 2 2 3 2 2" xfId="2816"/>
    <cellStyle name="Обычный 11 2 2 2 3 2 2 2" xfId="2817"/>
    <cellStyle name="Обычный 11 2 2 2 3 2 2 2 2" xfId="2818"/>
    <cellStyle name="Обычный 11 2 2 2 3 2 2 3" xfId="2819"/>
    <cellStyle name="Обычный 11 2 2 2 3 2 3" xfId="2820"/>
    <cellStyle name="Обычный 11 2 2 2 3 2 3 2" xfId="2821"/>
    <cellStyle name="Обычный 11 2 2 2 3 2 4" xfId="2822"/>
    <cellStyle name="Обычный 11 2 2 2 3 2 4 2" xfId="2823"/>
    <cellStyle name="Обычный 11 2 2 2 3 2 5" xfId="2824"/>
    <cellStyle name="Обычный 11 2 2 2 3 2 6" xfId="2825"/>
    <cellStyle name="Обычный 11 2 2 2 3 3" xfId="2826"/>
    <cellStyle name="Обычный 11 2 2 2 3 3 2" xfId="2827"/>
    <cellStyle name="Обычный 11 2 2 2 3 3 2 2" xfId="2828"/>
    <cellStyle name="Обычный 11 2 2 2 3 3 2 2 2" xfId="2829"/>
    <cellStyle name="Обычный 11 2 2 2 3 3 2 3" xfId="2830"/>
    <cellStyle name="Обычный 11 2 2 2 3 3 3" xfId="2831"/>
    <cellStyle name="Обычный 11 2 2 2 3 3 3 2" xfId="2832"/>
    <cellStyle name="Обычный 11 2 2 2 3 3 4" xfId="2833"/>
    <cellStyle name="Обычный 11 2 2 2 3 3 5" xfId="2834"/>
    <cellStyle name="Обычный 11 2 2 2 3 4" xfId="2835"/>
    <cellStyle name="Обычный 11 2 2 2 3 4 2" xfId="2836"/>
    <cellStyle name="Обычный 11 2 2 2 3 4 2 2" xfId="2837"/>
    <cellStyle name="Обычный 11 2 2 2 3 4 3" xfId="2838"/>
    <cellStyle name="Обычный 11 2 2 2 3 5" xfId="2839"/>
    <cellStyle name="Обычный 11 2 2 2 3 5 2" xfId="2840"/>
    <cellStyle name="Обычный 11 2 2 2 3 6" xfId="2841"/>
    <cellStyle name="Обычный 11 2 2 2 3 6 2" xfId="2842"/>
    <cellStyle name="Обычный 11 2 2 2 3 7" xfId="2843"/>
    <cellStyle name="Обычный 11 2 2 2 3 8" xfId="2844"/>
    <cellStyle name="Обычный 11 2 2 2 4" xfId="2845"/>
    <cellStyle name="Обычный 11 2 2 2 4 2" xfId="2846"/>
    <cellStyle name="Обычный 11 2 2 2 4 2 2" xfId="2847"/>
    <cellStyle name="Обычный 11 2 2 2 4 2 2 2" xfId="2848"/>
    <cellStyle name="Обычный 11 2 2 2 4 2 3" xfId="2849"/>
    <cellStyle name="Обычный 11 2 2 2 4 3" xfId="2850"/>
    <cellStyle name="Обычный 11 2 2 2 4 3 2" xfId="2851"/>
    <cellStyle name="Обычный 11 2 2 2 4 4" xfId="2852"/>
    <cellStyle name="Обычный 11 2 2 2 4 4 2" xfId="2853"/>
    <cellStyle name="Обычный 11 2 2 2 4 5" xfId="2854"/>
    <cellStyle name="Обычный 11 2 2 2 4 6" xfId="2855"/>
    <cellStyle name="Обычный 11 2 2 2 5" xfId="2856"/>
    <cellStyle name="Обычный 11 2 2 2 5 2" xfId="2857"/>
    <cellStyle name="Обычный 11 2 2 2 5 2 2" xfId="2858"/>
    <cellStyle name="Обычный 11 2 2 2 5 2 2 2" xfId="2859"/>
    <cellStyle name="Обычный 11 2 2 2 5 2 3" xfId="2860"/>
    <cellStyle name="Обычный 11 2 2 2 5 3" xfId="2861"/>
    <cellStyle name="Обычный 11 2 2 2 5 3 2" xfId="2862"/>
    <cellStyle name="Обычный 11 2 2 2 5 4" xfId="2863"/>
    <cellStyle name="Обычный 11 2 2 2 5 5" xfId="2864"/>
    <cellStyle name="Обычный 11 2 2 2 6" xfId="2865"/>
    <cellStyle name="Обычный 11 2 2 2 6 2" xfId="2866"/>
    <cellStyle name="Обычный 11 2 2 2 6 2 2" xfId="2867"/>
    <cellStyle name="Обычный 11 2 2 2 6 3" xfId="2868"/>
    <cellStyle name="Обычный 11 2 2 2 7" xfId="2869"/>
    <cellStyle name="Обычный 11 2 2 2 7 2" xfId="2870"/>
    <cellStyle name="Обычный 11 2 2 2 8" xfId="2871"/>
    <cellStyle name="Обычный 11 2 2 2 8 2" xfId="2872"/>
    <cellStyle name="Обычный 11 2 2 2 9" xfId="2873"/>
    <cellStyle name="Обычный 11 2 2 2 9 2" xfId="2874"/>
    <cellStyle name="Обычный 11 2 2 3" xfId="2875"/>
    <cellStyle name="Обычный 11 2 2 3 10" xfId="2876"/>
    <cellStyle name="Обычный 11 2 2 3 2" xfId="2877"/>
    <cellStyle name="Обычный 11 2 2 3 2 2" xfId="2878"/>
    <cellStyle name="Обычный 11 2 2 3 2 2 2" xfId="2879"/>
    <cellStyle name="Обычный 11 2 2 3 2 2 2 2" xfId="2880"/>
    <cellStyle name="Обычный 11 2 2 3 2 2 2 2 2" xfId="2881"/>
    <cellStyle name="Обычный 11 2 2 3 2 2 2 3" xfId="2882"/>
    <cellStyle name="Обычный 11 2 2 3 2 2 3" xfId="2883"/>
    <cellStyle name="Обычный 11 2 2 3 2 2 3 2" xfId="2884"/>
    <cellStyle name="Обычный 11 2 2 3 2 2 4" xfId="2885"/>
    <cellStyle name="Обычный 11 2 2 3 2 2 4 2" xfId="2886"/>
    <cellStyle name="Обычный 11 2 2 3 2 2 5" xfId="2887"/>
    <cellStyle name="Обычный 11 2 2 3 2 3" xfId="2888"/>
    <cellStyle name="Обычный 11 2 2 3 2 3 2" xfId="2889"/>
    <cellStyle name="Обычный 11 2 2 3 2 3 2 2" xfId="2890"/>
    <cellStyle name="Обычный 11 2 2 3 2 3 2 2 2" xfId="2891"/>
    <cellStyle name="Обычный 11 2 2 3 2 3 2 3" xfId="2892"/>
    <cellStyle name="Обычный 11 2 2 3 2 3 3" xfId="2893"/>
    <cellStyle name="Обычный 11 2 2 3 2 3 3 2" xfId="2894"/>
    <cellStyle name="Обычный 11 2 2 3 2 3 4" xfId="2895"/>
    <cellStyle name="Обычный 11 2 2 3 2 4" xfId="2896"/>
    <cellStyle name="Обычный 11 2 2 3 2 4 2" xfId="2897"/>
    <cellStyle name="Обычный 11 2 2 3 2 4 2 2" xfId="2898"/>
    <cellStyle name="Обычный 11 2 2 3 2 4 3" xfId="2899"/>
    <cellStyle name="Обычный 11 2 2 3 2 5" xfId="2900"/>
    <cellStyle name="Обычный 11 2 2 3 2 5 2" xfId="2901"/>
    <cellStyle name="Обычный 11 2 2 3 2 6" xfId="2902"/>
    <cellStyle name="Обычный 11 2 2 3 2 6 2" xfId="2903"/>
    <cellStyle name="Обычный 11 2 2 3 2 7" xfId="2904"/>
    <cellStyle name="Обычный 11 2 2 3 2 8" xfId="2905"/>
    <cellStyle name="Обычный 11 2 2 3 3" xfId="2906"/>
    <cellStyle name="Обычный 11 2 2 3 3 2" xfId="2907"/>
    <cellStyle name="Обычный 11 2 2 3 3 2 2" xfId="2908"/>
    <cellStyle name="Обычный 11 2 2 3 3 2 2 2" xfId="2909"/>
    <cellStyle name="Обычный 11 2 2 3 3 2 3" xfId="2910"/>
    <cellStyle name="Обычный 11 2 2 3 3 3" xfId="2911"/>
    <cellStyle name="Обычный 11 2 2 3 3 3 2" xfId="2912"/>
    <cellStyle name="Обычный 11 2 2 3 3 4" xfId="2913"/>
    <cellStyle name="Обычный 11 2 2 3 3 4 2" xfId="2914"/>
    <cellStyle name="Обычный 11 2 2 3 3 5" xfId="2915"/>
    <cellStyle name="Обычный 11 2 2 3 3 6" xfId="2916"/>
    <cellStyle name="Обычный 11 2 2 3 4" xfId="2917"/>
    <cellStyle name="Обычный 11 2 2 3 4 2" xfId="2918"/>
    <cellStyle name="Обычный 11 2 2 3 4 2 2" xfId="2919"/>
    <cellStyle name="Обычный 11 2 2 3 4 2 2 2" xfId="2920"/>
    <cellStyle name="Обычный 11 2 2 3 4 2 3" xfId="2921"/>
    <cellStyle name="Обычный 11 2 2 3 4 3" xfId="2922"/>
    <cellStyle name="Обычный 11 2 2 3 4 3 2" xfId="2923"/>
    <cellStyle name="Обычный 11 2 2 3 4 4" xfId="2924"/>
    <cellStyle name="Обычный 11 2 2 3 5" xfId="2925"/>
    <cellStyle name="Обычный 11 2 2 3 5 2" xfId="2926"/>
    <cellStyle name="Обычный 11 2 2 3 5 2 2" xfId="2927"/>
    <cellStyle name="Обычный 11 2 2 3 5 3" xfId="2928"/>
    <cellStyle name="Обычный 11 2 2 3 6" xfId="2929"/>
    <cellStyle name="Обычный 11 2 2 3 6 2" xfId="2930"/>
    <cellStyle name="Обычный 11 2 2 3 7" xfId="2931"/>
    <cellStyle name="Обычный 11 2 2 3 7 2" xfId="2932"/>
    <cellStyle name="Обычный 11 2 2 3 8" xfId="2933"/>
    <cellStyle name="Обычный 11 2 2 3 8 2" xfId="2934"/>
    <cellStyle name="Обычный 11 2 2 3 9" xfId="2935"/>
    <cellStyle name="Обычный 11 2 2 4" xfId="2936"/>
    <cellStyle name="Обычный 11 2 2 4 2" xfId="2937"/>
    <cellStyle name="Обычный 11 2 2 4 2 2" xfId="2938"/>
    <cellStyle name="Обычный 11 2 2 4 2 2 2" xfId="2939"/>
    <cellStyle name="Обычный 11 2 2 4 2 2 2 2" xfId="2940"/>
    <cellStyle name="Обычный 11 2 2 4 2 2 2 2 2" xfId="2941"/>
    <cellStyle name="Обычный 11 2 2 4 2 2 2 3" xfId="2942"/>
    <cellStyle name="Обычный 11 2 2 4 2 2 3" xfId="2943"/>
    <cellStyle name="Обычный 11 2 2 4 2 2 3 2" xfId="2944"/>
    <cellStyle name="Обычный 11 2 2 4 2 2 4" xfId="2945"/>
    <cellStyle name="Обычный 11 2 2 4 2 2 4 2" xfId="2946"/>
    <cellStyle name="Обычный 11 2 2 4 2 2 5" xfId="2947"/>
    <cellStyle name="Обычный 11 2 2 4 2 3" xfId="2948"/>
    <cellStyle name="Обычный 11 2 2 4 2 3 2" xfId="2949"/>
    <cellStyle name="Обычный 11 2 2 4 2 3 2 2" xfId="2950"/>
    <cellStyle name="Обычный 11 2 2 4 2 3 2 2 2" xfId="2951"/>
    <cellStyle name="Обычный 11 2 2 4 2 3 2 3" xfId="2952"/>
    <cellStyle name="Обычный 11 2 2 4 2 3 3" xfId="2953"/>
    <cellStyle name="Обычный 11 2 2 4 2 3 3 2" xfId="2954"/>
    <cellStyle name="Обычный 11 2 2 4 2 3 4" xfId="2955"/>
    <cellStyle name="Обычный 11 2 2 4 2 4" xfId="2956"/>
    <cellStyle name="Обычный 11 2 2 4 2 4 2" xfId="2957"/>
    <cellStyle name="Обычный 11 2 2 4 2 4 2 2" xfId="2958"/>
    <cellStyle name="Обычный 11 2 2 4 2 4 3" xfId="2959"/>
    <cellStyle name="Обычный 11 2 2 4 2 5" xfId="2960"/>
    <cellStyle name="Обычный 11 2 2 4 2 5 2" xfId="2961"/>
    <cellStyle name="Обычный 11 2 2 4 2 6" xfId="2962"/>
    <cellStyle name="Обычный 11 2 2 4 2 6 2" xfId="2963"/>
    <cellStyle name="Обычный 11 2 2 4 2 7" xfId="2964"/>
    <cellStyle name="Обычный 11 2 2 4 2 8" xfId="2965"/>
    <cellStyle name="Обычный 11 2 2 4 3" xfId="2966"/>
    <cellStyle name="Обычный 11 2 2 4 3 2" xfId="2967"/>
    <cellStyle name="Обычный 11 2 2 4 3 2 2" xfId="2968"/>
    <cellStyle name="Обычный 11 2 2 4 3 2 2 2" xfId="2969"/>
    <cellStyle name="Обычный 11 2 2 4 3 2 3" xfId="2970"/>
    <cellStyle name="Обычный 11 2 2 4 3 3" xfId="2971"/>
    <cellStyle name="Обычный 11 2 2 4 3 3 2" xfId="2972"/>
    <cellStyle name="Обычный 11 2 2 4 3 4" xfId="2973"/>
    <cellStyle name="Обычный 11 2 2 4 3 4 2" xfId="2974"/>
    <cellStyle name="Обычный 11 2 2 4 3 5" xfId="2975"/>
    <cellStyle name="Обычный 11 2 2 4 3 6" xfId="2976"/>
    <cellStyle name="Обычный 11 2 2 4 4" xfId="2977"/>
    <cellStyle name="Обычный 11 2 2 4 4 2" xfId="2978"/>
    <cellStyle name="Обычный 11 2 2 4 4 2 2" xfId="2979"/>
    <cellStyle name="Обычный 11 2 2 4 4 2 2 2" xfId="2980"/>
    <cellStyle name="Обычный 11 2 2 4 4 2 3" xfId="2981"/>
    <cellStyle name="Обычный 11 2 2 4 4 3" xfId="2982"/>
    <cellStyle name="Обычный 11 2 2 4 4 3 2" xfId="2983"/>
    <cellStyle name="Обычный 11 2 2 4 4 4" xfId="2984"/>
    <cellStyle name="Обычный 11 2 2 4 5" xfId="2985"/>
    <cellStyle name="Обычный 11 2 2 4 5 2" xfId="2986"/>
    <cellStyle name="Обычный 11 2 2 4 5 2 2" xfId="2987"/>
    <cellStyle name="Обычный 11 2 2 4 5 3" xfId="2988"/>
    <cellStyle name="Обычный 11 2 2 4 6" xfId="2989"/>
    <cellStyle name="Обычный 11 2 2 4 6 2" xfId="2990"/>
    <cellStyle name="Обычный 11 2 2 4 7" xfId="2991"/>
    <cellStyle name="Обычный 11 2 2 4 7 2" xfId="2992"/>
    <cellStyle name="Обычный 11 2 2 4 8" xfId="2993"/>
    <cellStyle name="Обычный 11 2 2 4 9" xfId="2994"/>
    <cellStyle name="Обычный 11 2 2 5" xfId="2995"/>
    <cellStyle name="Обычный 11 2 2 5 2" xfId="2996"/>
    <cellStyle name="Обычный 11 2 2 5 2 2" xfId="2997"/>
    <cellStyle name="Обычный 11 2 2 5 2 2 2" xfId="2998"/>
    <cellStyle name="Обычный 11 2 2 5 2 2 2 2" xfId="2999"/>
    <cellStyle name="Обычный 11 2 2 5 2 2 3" xfId="3000"/>
    <cellStyle name="Обычный 11 2 2 5 2 3" xfId="3001"/>
    <cellStyle name="Обычный 11 2 2 5 2 3 2" xfId="3002"/>
    <cellStyle name="Обычный 11 2 2 5 2 4" xfId="3003"/>
    <cellStyle name="Обычный 11 2 2 5 2 4 2" xfId="3004"/>
    <cellStyle name="Обычный 11 2 2 5 2 5" xfId="3005"/>
    <cellStyle name="Обычный 11 2 2 5 3" xfId="3006"/>
    <cellStyle name="Обычный 11 2 2 5 3 2" xfId="3007"/>
    <cellStyle name="Обычный 11 2 2 5 3 2 2" xfId="3008"/>
    <cellStyle name="Обычный 11 2 2 5 3 2 2 2" xfId="3009"/>
    <cellStyle name="Обычный 11 2 2 5 3 2 3" xfId="3010"/>
    <cellStyle name="Обычный 11 2 2 5 3 3" xfId="3011"/>
    <cellStyle name="Обычный 11 2 2 5 3 3 2" xfId="3012"/>
    <cellStyle name="Обычный 11 2 2 5 3 4" xfId="3013"/>
    <cellStyle name="Обычный 11 2 2 5 4" xfId="3014"/>
    <cellStyle name="Обычный 11 2 2 5 4 2" xfId="3015"/>
    <cellStyle name="Обычный 11 2 2 5 4 2 2" xfId="3016"/>
    <cellStyle name="Обычный 11 2 2 5 4 3" xfId="3017"/>
    <cellStyle name="Обычный 11 2 2 5 5" xfId="3018"/>
    <cellStyle name="Обычный 11 2 2 5 5 2" xfId="3019"/>
    <cellStyle name="Обычный 11 2 2 5 6" xfId="3020"/>
    <cellStyle name="Обычный 11 2 2 5 6 2" xfId="3021"/>
    <cellStyle name="Обычный 11 2 2 5 7" xfId="3022"/>
    <cellStyle name="Обычный 11 2 2 5 8" xfId="3023"/>
    <cellStyle name="Обычный 11 2 2 6" xfId="3024"/>
    <cellStyle name="Обычный 11 2 2 6 2" xfId="3025"/>
    <cellStyle name="Обычный 11 2 2 6 2 2" xfId="3026"/>
    <cellStyle name="Обычный 11 2 2 6 2 2 2" xfId="3027"/>
    <cellStyle name="Обычный 11 2 2 6 2 3" xfId="3028"/>
    <cellStyle name="Обычный 11 2 2 6 3" xfId="3029"/>
    <cellStyle name="Обычный 11 2 2 6 3 2" xfId="3030"/>
    <cellStyle name="Обычный 11 2 2 6 4" xfId="3031"/>
    <cellStyle name="Обычный 11 2 2 6 4 2" xfId="3032"/>
    <cellStyle name="Обычный 11 2 2 6 5" xfId="3033"/>
    <cellStyle name="Обычный 11 2 2 6 6" xfId="3034"/>
    <cellStyle name="Обычный 11 2 2 7" xfId="3035"/>
    <cellStyle name="Обычный 11 2 2 7 2" xfId="3036"/>
    <cellStyle name="Обычный 11 2 2 7 2 2" xfId="3037"/>
    <cellStyle name="Обычный 11 2 2 7 2 2 2" xfId="3038"/>
    <cellStyle name="Обычный 11 2 2 7 2 3" xfId="3039"/>
    <cellStyle name="Обычный 11 2 2 7 3" xfId="3040"/>
    <cellStyle name="Обычный 11 2 2 7 3 2" xfId="3041"/>
    <cellStyle name="Обычный 11 2 2 7 4" xfId="3042"/>
    <cellStyle name="Обычный 11 2 2 8" xfId="3043"/>
    <cellStyle name="Обычный 11 2 2 8 2" xfId="3044"/>
    <cellStyle name="Обычный 11 2 2 8 2 2" xfId="3045"/>
    <cellStyle name="Обычный 11 2 2 8 3" xfId="3046"/>
    <cellStyle name="Обычный 11 2 2 9" xfId="3047"/>
    <cellStyle name="Обычный 11 2 2 9 2" xfId="3048"/>
    <cellStyle name="Обычный 11 2 2_прот факт бол" xfId="3049"/>
    <cellStyle name="Обычный 11 2 3" xfId="3050"/>
    <cellStyle name="Обычный 11 2 3 10" xfId="3051"/>
    <cellStyle name="Обычный 11 2 3 10 2" xfId="3052"/>
    <cellStyle name="Обычный 11 2 3 11" xfId="3053"/>
    <cellStyle name="Обычный 11 2 3 12" xfId="3054"/>
    <cellStyle name="Обычный 11 2 3 2" xfId="3055"/>
    <cellStyle name="Обычный 11 2 3 2 10" xfId="3056"/>
    <cellStyle name="Обычный 11 2 3 2 2" xfId="3057"/>
    <cellStyle name="Обычный 11 2 3 2 2 2" xfId="3058"/>
    <cellStyle name="Обычный 11 2 3 2 2 2 2" xfId="3059"/>
    <cellStyle name="Обычный 11 2 3 2 2 2 2 2" xfId="3060"/>
    <cellStyle name="Обычный 11 2 3 2 2 2 2 2 2" xfId="3061"/>
    <cellStyle name="Обычный 11 2 3 2 2 2 2 3" xfId="3062"/>
    <cellStyle name="Обычный 11 2 3 2 2 2 3" xfId="3063"/>
    <cellStyle name="Обычный 11 2 3 2 2 2 3 2" xfId="3064"/>
    <cellStyle name="Обычный 11 2 3 2 2 2 4" xfId="3065"/>
    <cellStyle name="Обычный 11 2 3 2 2 2 4 2" xfId="3066"/>
    <cellStyle name="Обычный 11 2 3 2 2 2 5" xfId="3067"/>
    <cellStyle name="Обычный 11 2 3 2 2 3" xfId="3068"/>
    <cellStyle name="Обычный 11 2 3 2 2 3 2" xfId="3069"/>
    <cellStyle name="Обычный 11 2 3 2 2 3 2 2" xfId="3070"/>
    <cellStyle name="Обычный 11 2 3 2 2 3 2 2 2" xfId="3071"/>
    <cellStyle name="Обычный 11 2 3 2 2 3 2 3" xfId="3072"/>
    <cellStyle name="Обычный 11 2 3 2 2 3 3" xfId="3073"/>
    <cellStyle name="Обычный 11 2 3 2 2 3 3 2" xfId="3074"/>
    <cellStyle name="Обычный 11 2 3 2 2 3 4" xfId="3075"/>
    <cellStyle name="Обычный 11 2 3 2 2 4" xfId="3076"/>
    <cellStyle name="Обычный 11 2 3 2 2 4 2" xfId="3077"/>
    <cellStyle name="Обычный 11 2 3 2 2 4 2 2" xfId="3078"/>
    <cellStyle name="Обычный 11 2 3 2 2 4 3" xfId="3079"/>
    <cellStyle name="Обычный 11 2 3 2 2 5" xfId="3080"/>
    <cellStyle name="Обычный 11 2 3 2 2 5 2" xfId="3081"/>
    <cellStyle name="Обычный 11 2 3 2 2 6" xfId="3082"/>
    <cellStyle name="Обычный 11 2 3 2 2 6 2" xfId="3083"/>
    <cellStyle name="Обычный 11 2 3 2 2 7" xfId="3084"/>
    <cellStyle name="Обычный 11 2 3 2 2 8" xfId="3085"/>
    <cellStyle name="Обычный 11 2 3 2 3" xfId="3086"/>
    <cellStyle name="Обычный 11 2 3 2 3 2" xfId="3087"/>
    <cellStyle name="Обычный 11 2 3 2 3 2 2" xfId="3088"/>
    <cellStyle name="Обычный 11 2 3 2 3 2 2 2" xfId="3089"/>
    <cellStyle name="Обычный 11 2 3 2 3 2 3" xfId="3090"/>
    <cellStyle name="Обычный 11 2 3 2 3 3" xfId="3091"/>
    <cellStyle name="Обычный 11 2 3 2 3 3 2" xfId="3092"/>
    <cellStyle name="Обычный 11 2 3 2 3 4" xfId="3093"/>
    <cellStyle name="Обычный 11 2 3 2 3 4 2" xfId="3094"/>
    <cellStyle name="Обычный 11 2 3 2 3 5" xfId="3095"/>
    <cellStyle name="Обычный 11 2 3 2 3 6" xfId="3096"/>
    <cellStyle name="Обычный 11 2 3 2 4" xfId="3097"/>
    <cellStyle name="Обычный 11 2 3 2 4 2" xfId="3098"/>
    <cellStyle name="Обычный 11 2 3 2 4 2 2" xfId="3099"/>
    <cellStyle name="Обычный 11 2 3 2 4 2 2 2" xfId="3100"/>
    <cellStyle name="Обычный 11 2 3 2 4 2 3" xfId="3101"/>
    <cellStyle name="Обычный 11 2 3 2 4 3" xfId="3102"/>
    <cellStyle name="Обычный 11 2 3 2 4 3 2" xfId="3103"/>
    <cellStyle name="Обычный 11 2 3 2 4 4" xfId="3104"/>
    <cellStyle name="Обычный 11 2 3 2 5" xfId="3105"/>
    <cellStyle name="Обычный 11 2 3 2 5 2" xfId="3106"/>
    <cellStyle name="Обычный 11 2 3 2 5 2 2" xfId="3107"/>
    <cellStyle name="Обычный 11 2 3 2 5 3" xfId="3108"/>
    <cellStyle name="Обычный 11 2 3 2 6" xfId="3109"/>
    <cellStyle name="Обычный 11 2 3 2 6 2" xfId="3110"/>
    <cellStyle name="Обычный 11 2 3 2 7" xfId="3111"/>
    <cellStyle name="Обычный 11 2 3 2 7 2" xfId="3112"/>
    <cellStyle name="Обычный 11 2 3 2 8" xfId="3113"/>
    <cellStyle name="Обычный 11 2 3 2 8 2" xfId="3114"/>
    <cellStyle name="Обычный 11 2 3 2 9" xfId="3115"/>
    <cellStyle name="Обычный 11 2 3 3" xfId="3116"/>
    <cellStyle name="Обычный 11 2 3 3 10" xfId="3117"/>
    <cellStyle name="Обычный 11 2 3 3 2" xfId="3118"/>
    <cellStyle name="Обычный 11 2 3 3 2 2" xfId="3119"/>
    <cellStyle name="Обычный 11 2 3 3 2 2 2" xfId="3120"/>
    <cellStyle name="Обычный 11 2 3 3 2 2 2 2" xfId="3121"/>
    <cellStyle name="Обычный 11 2 3 3 2 2 2 2 2" xfId="3122"/>
    <cellStyle name="Обычный 11 2 3 3 2 2 2 3" xfId="3123"/>
    <cellStyle name="Обычный 11 2 3 3 2 2 3" xfId="3124"/>
    <cellStyle name="Обычный 11 2 3 3 2 2 3 2" xfId="3125"/>
    <cellStyle name="Обычный 11 2 3 3 2 2 4" xfId="3126"/>
    <cellStyle name="Обычный 11 2 3 3 2 2 4 2" xfId="3127"/>
    <cellStyle name="Обычный 11 2 3 3 2 2 5" xfId="3128"/>
    <cellStyle name="Обычный 11 2 3 3 2 3" xfId="3129"/>
    <cellStyle name="Обычный 11 2 3 3 2 3 2" xfId="3130"/>
    <cellStyle name="Обычный 11 2 3 3 2 3 2 2" xfId="3131"/>
    <cellStyle name="Обычный 11 2 3 3 2 3 2 2 2" xfId="3132"/>
    <cellStyle name="Обычный 11 2 3 3 2 3 2 3" xfId="3133"/>
    <cellStyle name="Обычный 11 2 3 3 2 3 3" xfId="3134"/>
    <cellStyle name="Обычный 11 2 3 3 2 3 3 2" xfId="3135"/>
    <cellStyle name="Обычный 11 2 3 3 2 3 4" xfId="3136"/>
    <cellStyle name="Обычный 11 2 3 3 2 4" xfId="3137"/>
    <cellStyle name="Обычный 11 2 3 3 2 4 2" xfId="3138"/>
    <cellStyle name="Обычный 11 2 3 3 2 4 2 2" xfId="3139"/>
    <cellStyle name="Обычный 11 2 3 3 2 4 3" xfId="3140"/>
    <cellStyle name="Обычный 11 2 3 3 2 5" xfId="3141"/>
    <cellStyle name="Обычный 11 2 3 3 2 5 2" xfId="3142"/>
    <cellStyle name="Обычный 11 2 3 3 2 6" xfId="3143"/>
    <cellStyle name="Обычный 11 2 3 3 2 6 2" xfId="3144"/>
    <cellStyle name="Обычный 11 2 3 3 2 7" xfId="3145"/>
    <cellStyle name="Обычный 11 2 3 3 2 8" xfId="3146"/>
    <cellStyle name="Обычный 11 2 3 3 3" xfId="3147"/>
    <cellStyle name="Обычный 11 2 3 3 3 2" xfId="3148"/>
    <cellStyle name="Обычный 11 2 3 3 3 2 2" xfId="3149"/>
    <cellStyle name="Обычный 11 2 3 3 3 2 2 2" xfId="3150"/>
    <cellStyle name="Обычный 11 2 3 3 3 2 3" xfId="3151"/>
    <cellStyle name="Обычный 11 2 3 3 3 3" xfId="3152"/>
    <cellStyle name="Обычный 11 2 3 3 3 3 2" xfId="3153"/>
    <cellStyle name="Обычный 11 2 3 3 3 4" xfId="3154"/>
    <cellStyle name="Обычный 11 2 3 3 3 4 2" xfId="3155"/>
    <cellStyle name="Обычный 11 2 3 3 3 5" xfId="3156"/>
    <cellStyle name="Обычный 11 2 3 3 3 6" xfId="3157"/>
    <cellStyle name="Обычный 11 2 3 3 4" xfId="3158"/>
    <cellStyle name="Обычный 11 2 3 3 4 2" xfId="3159"/>
    <cellStyle name="Обычный 11 2 3 3 4 2 2" xfId="3160"/>
    <cellStyle name="Обычный 11 2 3 3 4 2 2 2" xfId="3161"/>
    <cellStyle name="Обычный 11 2 3 3 4 2 3" xfId="3162"/>
    <cellStyle name="Обычный 11 2 3 3 4 3" xfId="3163"/>
    <cellStyle name="Обычный 11 2 3 3 4 3 2" xfId="3164"/>
    <cellStyle name="Обычный 11 2 3 3 4 4" xfId="3165"/>
    <cellStyle name="Обычный 11 2 3 3 5" xfId="3166"/>
    <cellStyle name="Обычный 11 2 3 3 5 2" xfId="3167"/>
    <cellStyle name="Обычный 11 2 3 3 5 2 2" xfId="3168"/>
    <cellStyle name="Обычный 11 2 3 3 5 3" xfId="3169"/>
    <cellStyle name="Обычный 11 2 3 3 6" xfId="3170"/>
    <cellStyle name="Обычный 11 2 3 3 6 2" xfId="3171"/>
    <cellStyle name="Обычный 11 2 3 3 7" xfId="3172"/>
    <cellStyle name="Обычный 11 2 3 3 7 2" xfId="3173"/>
    <cellStyle name="Обычный 11 2 3 3 8" xfId="3174"/>
    <cellStyle name="Обычный 11 2 3 3 8 2" xfId="3175"/>
    <cellStyle name="Обычный 11 2 3 3 9" xfId="3176"/>
    <cellStyle name="Обычный 11 2 3 4" xfId="3177"/>
    <cellStyle name="Обычный 11 2 3 4 2" xfId="3178"/>
    <cellStyle name="Обычный 11 2 3 4 2 2" xfId="3179"/>
    <cellStyle name="Обычный 11 2 3 4 2 2 2" xfId="3180"/>
    <cellStyle name="Обычный 11 2 3 4 2 2 2 2" xfId="3181"/>
    <cellStyle name="Обычный 11 2 3 4 2 2 3" xfId="3182"/>
    <cellStyle name="Обычный 11 2 3 4 2 3" xfId="3183"/>
    <cellStyle name="Обычный 11 2 3 4 2 3 2" xfId="3184"/>
    <cellStyle name="Обычный 11 2 3 4 2 4" xfId="3185"/>
    <cellStyle name="Обычный 11 2 3 4 2 4 2" xfId="3186"/>
    <cellStyle name="Обычный 11 2 3 4 2 5" xfId="3187"/>
    <cellStyle name="Обычный 11 2 3 4 3" xfId="3188"/>
    <cellStyle name="Обычный 11 2 3 4 3 2" xfId="3189"/>
    <cellStyle name="Обычный 11 2 3 4 3 2 2" xfId="3190"/>
    <cellStyle name="Обычный 11 2 3 4 3 2 2 2" xfId="3191"/>
    <cellStyle name="Обычный 11 2 3 4 3 2 3" xfId="3192"/>
    <cellStyle name="Обычный 11 2 3 4 3 3" xfId="3193"/>
    <cellStyle name="Обычный 11 2 3 4 3 3 2" xfId="3194"/>
    <cellStyle name="Обычный 11 2 3 4 3 4" xfId="3195"/>
    <cellStyle name="Обычный 11 2 3 4 4" xfId="3196"/>
    <cellStyle name="Обычный 11 2 3 4 4 2" xfId="3197"/>
    <cellStyle name="Обычный 11 2 3 4 4 2 2" xfId="3198"/>
    <cellStyle name="Обычный 11 2 3 4 4 3" xfId="3199"/>
    <cellStyle name="Обычный 11 2 3 4 5" xfId="3200"/>
    <cellStyle name="Обычный 11 2 3 4 5 2" xfId="3201"/>
    <cellStyle name="Обычный 11 2 3 4 6" xfId="3202"/>
    <cellStyle name="Обычный 11 2 3 4 6 2" xfId="3203"/>
    <cellStyle name="Обычный 11 2 3 4 7" xfId="3204"/>
    <cellStyle name="Обычный 11 2 3 4 8" xfId="3205"/>
    <cellStyle name="Обычный 11 2 3 5" xfId="3206"/>
    <cellStyle name="Обычный 11 2 3 5 2" xfId="3207"/>
    <cellStyle name="Обычный 11 2 3 5 2 2" xfId="3208"/>
    <cellStyle name="Обычный 11 2 3 5 2 2 2" xfId="3209"/>
    <cellStyle name="Обычный 11 2 3 5 2 3" xfId="3210"/>
    <cellStyle name="Обычный 11 2 3 5 3" xfId="3211"/>
    <cellStyle name="Обычный 11 2 3 5 3 2" xfId="3212"/>
    <cellStyle name="Обычный 11 2 3 5 4" xfId="3213"/>
    <cellStyle name="Обычный 11 2 3 5 4 2" xfId="3214"/>
    <cellStyle name="Обычный 11 2 3 5 5" xfId="3215"/>
    <cellStyle name="Обычный 11 2 3 5 6" xfId="3216"/>
    <cellStyle name="Обычный 11 2 3 6" xfId="3217"/>
    <cellStyle name="Обычный 11 2 3 6 2" xfId="3218"/>
    <cellStyle name="Обычный 11 2 3 6 2 2" xfId="3219"/>
    <cellStyle name="Обычный 11 2 3 6 2 2 2" xfId="3220"/>
    <cellStyle name="Обычный 11 2 3 6 2 3" xfId="3221"/>
    <cellStyle name="Обычный 11 2 3 6 3" xfId="3222"/>
    <cellStyle name="Обычный 11 2 3 6 3 2" xfId="3223"/>
    <cellStyle name="Обычный 11 2 3 6 4" xfId="3224"/>
    <cellStyle name="Обычный 11 2 3 7" xfId="3225"/>
    <cellStyle name="Обычный 11 2 3 7 2" xfId="3226"/>
    <cellStyle name="Обычный 11 2 3 7 2 2" xfId="3227"/>
    <cellStyle name="Обычный 11 2 3 7 3" xfId="3228"/>
    <cellStyle name="Обычный 11 2 3 8" xfId="3229"/>
    <cellStyle name="Обычный 11 2 3 8 2" xfId="3230"/>
    <cellStyle name="Обычный 11 2 3 9" xfId="3231"/>
    <cellStyle name="Обычный 11 2 3 9 2" xfId="3232"/>
    <cellStyle name="Обычный 11 2 4" xfId="3233"/>
    <cellStyle name="Обычный 11 2 4 10" xfId="3234"/>
    <cellStyle name="Обычный 11 2 4 10 2" xfId="3235"/>
    <cellStyle name="Обычный 11 2 4 11" xfId="3236"/>
    <cellStyle name="Обычный 11 2 4 12" xfId="3237"/>
    <cellStyle name="Обычный 11 2 4 2" xfId="3238"/>
    <cellStyle name="Обычный 11 2 4 2 2" xfId="3239"/>
    <cellStyle name="Обычный 11 2 4 2 2 2" xfId="3240"/>
    <cellStyle name="Обычный 11 2 4 2 2 2 2" xfId="3241"/>
    <cellStyle name="Обычный 11 2 4 2 2 2 2 2" xfId="3242"/>
    <cellStyle name="Обычный 11 2 4 2 2 2 2 2 2" xfId="3243"/>
    <cellStyle name="Обычный 11 2 4 2 2 2 2 3" xfId="3244"/>
    <cellStyle name="Обычный 11 2 4 2 2 2 3" xfId="3245"/>
    <cellStyle name="Обычный 11 2 4 2 2 2 3 2" xfId="3246"/>
    <cellStyle name="Обычный 11 2 4 2 2 2 4" xfId="3247"/>
    <cellStyle name="Обычный 11 2 4 2 2 2 4 2" xfId="3248"/>
    <cellStyle name="Обычный 11 2 4 2 2 2 5" xfId="3249"/>
    <cellStyle name="Обычный 11 2 4 2 2 3" xfId="3250"/>
    <cellStyle name="Обычный 11 2 4 2 2 3 2" xfId="3251"/>
    <cellStyle name="Обычный 11 2 4 2 2 3 2 2" xfId="3252"/>
    <cellStyle name="Обычный 11 2 4 2 2 3 2 2 2" xfId="3253"/>
    <cellStyle name="Обычный 11 2 4 2 2 3 2 3" xfId="3254"/>
    <cellStyle name="Обычный 11 2 4 2 2 3 3" xfId="3255"/>
    <cellStyle name="Обычный 11 2 4 2 2 3 3 2" xfId="3256"/>
    <cellStyle name="Обычный 11 2 4 2 2 3 4" xfId="3257"/>
    <cellStyle name="Обычный 11 2 4 2 2 4" xfId="3258"/>
    <cellStyle name="Обычный 11 2 4 2 2 4 2" xfId="3259"/>
    <cellStyle name="Обычный 11 2 4 2 2 4 2 2" xfId="3260"/>
    <cellStyle name="Обычный 11 2 4 2 2 4 3" xfId="3261"/>
    <cellStyle name="Обычный 11 2 4 2 2 5" xfId="3262"/>
    <cellStyle name="Обычный 11 2 4 2 2 5 2" xfId="3263"/>
    <cellStyle name="Обычный 11 2 4 2 2 6" xfId="3264"/>
    <cellStyle name="Обычный 11 2 4 2 2 6 2" xfId="3265"/>
    <cellStyle name="Обычный 11 2 4 2 2 7" xfId="3266"/>
    <cellStyle name="Обычный 11 2 4 2 2 8" xfId="3267"/>
    <cellStyle name="Обычный 11 2 4 2 3" xfId="3268"/>
    <cellStyle name="Обычный 11 2 4 2 3 2" xfId="3269"/>
    <cellStyle name="Обычный 11 2 4 2 3 2 2" xfId="3270"/>
    <cellStyle name="Обычный 11 2 4 2 3 2 2 2" xfId="3271"/>
    <cellStyle name="Обычный 11 2 4 2 3 2 3" xfId="3272"/>
    <cellStyle name="Обычный 11 2 4 2 3 3" xfId="3273"/>
    <cellStyle name="Обычный 11 2 4 2 3 3 2" xfId="3274"/>
    <cellStyle name="Обычный 11 2 4 2 3 4" xfId="3275"/>
    <cellStyle name="Обычный 11 2 4 2 3 4 2" xfId="3276"/>
    <cellStyle name="Обычный 11 2 4 2 3 5" xfId="3277"/>
    <cellStyle name="Обычный 11 2 4 2 3 6" xfId="3278"/>
    <cellStyle name="Обычный 11 2 4 2 4" xfId="3279"/>
    <cellStyle name="Обычный 11 2 4 2 4 2" xfId="3280"/>
    <cellStyle name="Обычный 11 2 4 2 4 2 2" xfId="3281"/>
    <cellStyle name="Обычный 11 2 4 2 4 2 2 2" xfId="3282"/>
    <cellStyle name="Обычный 11 2 4 2 4 2 3" xfId="3283"/>
    <cellStyle name="Обычный 11 2 4 2 4 3" xfId="3284"/>
    <cellStyle name="Обычный 11 2 4 2 4 3 2" xfId="3285"/>
    <cellStyle name="Обычный 11 2 4 2 4 4" xfId="3286"/>
    <cellStyle name="Обычный 11 2 4 2 5" xfId="3287"/>
    <cellStyle name="Обычный 11 2 4 2 5 2" xfId="3288"/>
    <cellStyle name="Обычный 11 2 4 2 5 2 2" xfId="3289"/>
    <cellStyle name="Обычный 11 2 4 2 5 3" xfId="3290"/>
    <cellStyle name="Обычный 11 2 4 2 6" xfId="3291"/>
    <cellStyle name="Обычный 11 2 4 2 6 2" xfId="3292"/>
    <cellStyle name="Обычный 11 2 4 2 7" xfId="3293"/>
    <cellStyle name="Обычный 11 2 4 2 7 2" xfId="3294"/>
    <cellStyle name="Обычный 11 2 4 2 8" xfId="3295"/>
    <cellStyle name="Обычный 11 2 4 2 9" xfId="3296"/>
    <cellStyle name="Обычный 11 2 4 3" xfId="3297"/>
    <cellStyle name="Обычный 11 2 4 3 2" xfId="3298"/>
    <cellStyle name="Обычный 11 2 4 3 2 2" xfId="3299"/>
    <cellStyle name="Обычный 11 2 4 3 2 2 2" xfId="3300"/>
    <cellStyle name="Обычный 11 2 4 3 2 2 2 2" xfId="3301"/>
    <cellStyle name="Обычный 11 2 4 3 2 2 2 2 2" xfId="3302"/>
    <cellStyle name="Обычный 11 2 4 3 2 2 2 3" xfId="3303"/>
    <cellStyle name="Обычный 11 2 4 3 2 2 3" xfId="3304"/>
    <cellStyle name="Обычный 11 2 4 3 2 2 3 2" xfId="3305"/>
    <cellStyle name="Обычный 11 2 4 3 2 2 4" xfId="3306"/>
    <cellStyle name="Обычный 11 2 4 3 2 2 4 2" xfId="3307"/>
    <cellStyle name="Обычный 11 2 4 3 2 2 5" xfId="3308"/>
    <cellStyle name="Обычный 11 2 4 3 2 3" xfId="3309"/>
    <cellStyle name="Обычный 11 2 4 3 2 3 2" xfId="3310"/>
    <cellStyle name="Обычный 11 2 4 3 2 3 2 2" xfId="3311"/>
    <cellStyle name="Обычный 11 2 4 3 2 3 2 2 2" xfId="3312"/>
    <cellStyle name="Обычный 11 2 4 3 2 3 2 3" xfId="3313"/>
    <cellStyle name="Обычный 11 2 4 3 2 3 3" xfId="3314"/>
    <cellStyle name="Обычный 11 2 4 3 2 3 3 2" xfId="3315"/>
    <cellStyle name="Обычный 11 2 4 3 2 3 4" xfId="3316"/>
    <cellStyle name="Обычный 11 2 4 3 2 4" xfId="3317"/>
    <cellStyle name="Обычный 11 2 4 3 2 4 2" xfId="3318"/>
    <cellStyle name="Обычный 11 2 4 3 2 4 2 2" xfId="3319"/>
    <cellStyle name="Обычный 11 2 4 3 2 4 3" xfId="3320"/>
    <cellStyle name="Обычный 11 2 4 3 2 5" xfId="3321"/>
    <cellStyle name="Обычный 11 2 4 3 2 5 2" xfId="3322"/>
    <cellStyle name="Обычный 11 2 4 3 2 6" xfId="3323"/>
    <cellStyle name="Обычный 11 2 4 3 2 6 2" xfId="3324"/>
    <cellStyle name="Обычный 11 2 4 3 2 7" xfId="3325"/>
    <cellStyle name="Обычный 11 2 4 3 2 8" xfId="3326"/>
    <cellStyle name="Обычный 11 2 4 3 3" xfId="3327"/>
    <cellStyle name="Обычный 11 2 4 3 3 2" xfId="3328"/>
    <cellStyle name="Обычный 11 2 4 3 3 2 2" xfId="3329"/>
    <cellStyle name="Обычный 11 2 4 3 3 2 2 2" xfId="3330"/>
    <cellStyle name="Обычный 11 2 4 3 3 2 3" xfId="3331"/>
    <cellStyle name="Обычный 11 2 4 3 3 3" xfId="3332"/>
    <cellStyle name="Обычный 11 2 4 3 3 3 2" xfId="3333"/>
    <cellStyle name="Обычный 11 2 4 3 3 4" xfId="3334"/>
    <cellStyle name="Обычный 11 2 4 3 3 4 2" xfId="3335"/>
    <cellStyle name="Обычный 11 2 4 3 3 5" xfId="3336"/>
    <cellStyle name="Обычный 11 2 4 3 3 6" xfId="3337"/>
    <cellStyle name="Обычный 11 2 4 3 4" xfId="3338"/>
    <cellStyle name="Обычный 11 2 4 3 4 2" xfId="3339"/>
    <cellStyle name="Обычный 11 2 4 3 4 2 2" xfId="3340"/>
    <cellStyle name="Обычный 11 2 4 3 4 2 2 2" xfId="3341"/>
    <cellStyle name="Обычный 11 2 4 3 4 2 3" xfId="3342"/>
    <cellStyle name="Обычный 11 2 4 3 4 3" xfId="3343"/>
    <cellStyle name="Обычный 11 2 4 3 4 3 2" xfId="3344"/>
    <cellStyle name="Обычный 11 2 4 3 4 4" xfId="3345"/>
    <cellStyle name="Обычный 11 2 4 3 5" xfId="3346"/>
    <cellStyle name="Обычный 11 2 4 3 5 2" xfId="3347"/>
    <cellStyle name="Обычный 11 2 4 3 5 2 2" xfId="3348"/>
    <cellStyle name="Обычный 11 2 4 3 5 3" xfId="3349"/>
    <cellStyle name="Обычный 11 2 4 3 6" xfId="3350"/>
    <cellStyle name="Обычный 11 2 4 3 6 2" xfId="3351"/>
    <cellStyle name="Обычный 11 2 4 3 7" xfId="3352"/>
    <cellStyle name="Обычный 11 2 4 3 7 2" xfId="3353"/>
    <cellStyle name="Обычный 11 2 4 3 8" xfId="3354"/>
    <cellStyle name="Обычный 11 2 4 3 9" xfId="3355"/>
    <cellStyle name="Обычный 11 2 4 4" xfId="3356"/>
    <cellStyle name="Обычный 11 2 4 4 2" xfId="3357"/>
    <cellStyle name="Обычный 11 2 4 4 2 2" xfId="3358"/>
    <cellStyle name="Обычный 11 2 4 4 2 2 2" xfId="3359"/>
    <cellStyle name="Обычный 11 2 4 4 2 2 2 2" xfId="3360"/>
    <cellStyle name="Обычный 11 2 4 4 2 2 3" xfId="3361"/>
    <cellStyle name="Обычный 11 2 4 4 2 3" xfId="3362"/>
    <cellStyle name="Обычный 11 2 4 4 2 3 2" xfId="3363"/>
    <cellStyle name="Обычный 11 2 4 4 2 4" xfId="3364"/>
    <cellStyle name="Обычный 11 2 4 4 2 4 2" xfId="3365"/>
    <cellStyle name="Обычный 11 2 4 4 2 5" xfId="3366"/>
    <cellStyle name="Обычный 11 2 4 4 3" xfId="3367"/>
    <cellStyle name="Обычный 11 2 4 4 3 2" xfId="3368"/>
    <cellStyle name="Обычный 11 2 4 4 3 2 2" xfId="3369"/>
    <cellStyle name="Обычный 11 2 4 4 3 2 2 2" xfId="3370"/>
    <cellStyle name="Обычный 11 2 4 4 3 2 3" xfId="3371"/>
    <cellStyle name="Обычный 11 2 4 4 3 3" xfId="3372"/>
    <cellStyle name="Обычный 11 2 4 4 3 3 2" xfId="3373"/>
    <cellStyle name="Обычный 11 2 4 4 3 4" xfId="3374"/>
    <cellStyle name="Обычный 11 2 4 4 4" xfId="3375"/>
    <cellStyle name="Обычный 11 2 4 4 4 2" xfId="3376"/>
    <cellStyle name="Обычный 11 2 4 4 4 2 2" xfId="3377"/>
    <cellStyle name="Обычный 11 2 4 4 4 3" xfId="3378"/>
    <cellStyle name="Обычный 11 2 4 4 5" xfId="3379"/>
    <cellStyle name="Обычный 11 2 4 4 5 2" xfId="3380"/>
    <cellStyle name="Обычный 11 2 4 4 6" xfId="3381"/>
    <cellStyle name="Обычный 11 2 4 4 6 2" xfId="3382"/>
    <cellStyle name="Обычный 11 2 4 4 7" xfId="3383"/>
    <cellStyle name="Обычный 11 2 4 4 8" xfId="3384"/>
    <cellStyle name="Обычный 11 2 4 5" xfId="3385"/>
    <cellStyle name="Обычный 11 2 4 5 2" xfId="3386"/>
    <cellStyle name="Обычный 11 2 4 5 2 2" xfId="3387"/>
    <cellStyle name="Обычный 11 2 4 5 2 2 2" xfId="3388"/>
    <cellStyle name="Обычный 11 2 4 5 2 3" xfId="3389"/>
    <cellStyle name="Обычный 11 2 4 5 3" xfId="3390"/>
    <cellStyle name="Обычный 11 2 4 5 3 2" xfId="3391"/>
    <cellStyle name="Обычный 11 2 4 5 4" xfId="3392"/>
    <cellStyle name="Обычный 11 2 4 5 4 2" xfId="3393"/>
    <cellStyle name="Обычный 11 2 4 5 5" xfId="3394"/>
    <cellStyle name="Обычный 11 2 4 5 6" xfId="3395"/>
    <cellStyle name="Обычный 11 2 4 6" xfId="3396"/>
    <cellStyle name="Обычный 11 2 4 6 2" xfId="3397"/>
    <cellStyle name="Обычный 11 2 4 6 2 2" xfId="3398"/>
    <cellStyle name="Обычный 11 2 4 6 2 2 2" xfId="3399"/>
    <cellStyle name="Обычный 11 2 4 6 2 3" xfId="3400"/>
    <cellStyle name="Обычный 11 2 4 6 3" xfId="3401"/>
    <cellStyle name="Обычный 11 2 4 6 3 2" xfId="3402"/>
    <cellStyle name="Обычный 11 2 4 6 4" xfId="3403"/>
    <cellStyle name="Обычный 11 2 4 7" xfId="3404"/>
    <cellStyle name="Обычный 11 2 4 7 2" xfId="3405"/>
    <cellStyle name="Обычный 11 2 4 7 2 2" xfId="3406"/>
    <cellStyle name="Обычный 11 2 4 7 3" xfId="3407"/>
    <cellStyle name="Обычный 11 2 4 8" xfId="3408"/>
    <cellStyle name="Обычный 11 2 4 8 2" xfId="3409"/>
    <cellStyle name="Обычный 11 2 4 9" xfId="3410"/>
    <cellStyle name="Обычный 11 2 4 9 2" xfId="3411"/>
    <cellStyle name="Обычный 11 2 5" xfId="3412"/>
    <cellStyle name="Обычный 11 2 5 10" xfId="3413"/>
    <cellStyle name="Обычный 11 2 5 2" xfId="3414"/>
    <cellStyle name="Обычный 11 2 5 2 2" xfId="3415"/>
    <cellStyle name="Обычный 11 2 5 2 2 2" xfId="3416"/>
    <cellStyle name="Обычный 11 2 5 2 2 2 2" xfId="3417"/>
    <cellStyle name="Обычный 11 2 5 2 2 2 2 2" xfId="3418"/>
    <cellStyle name="Обычный 11 2 5 2 2 2 3" xfId="3419"/>
    <cellStyle name="Обычный 11 2 5 2 2 3" xfId="3420"/>
    <cellStyle name="Обычный 11 2 5 2 2 3 2" xfId="3421"/>
    <cellStyle name="Обычный 11 2 5 2 2 4" xfId="3422"/>
    <cellStyle name="Обычный 11 2 5 2 2 4 2" xfId="3423"/>
    <cellStyle name="Обычный 11 2 5 2 2 5" xfId="3424"/>
    <cellStyle name="Обычный 11 2 5 2 3" xfId="3425"/>
    <cellStyle name="Обычный 11 2 5 2 3 2" xfId="3426"/>
    <cellStyle name="Обычный 11 2 5 2 3 2 2" xfId="3427"/>
    <cellStyle name="Обычный 11 2 5 2 3 2 2 2" xfId="3428"/>
    <cellStyle name="Обычный 11 2 5 2 3 2 3" xfId="3429"/>
    <cellStyle name="Обычный 11 2 5 2 3 3" xfId="3430"/>
    <cellStyle name="Обычный 11 2 5 2 3 3 2" xfId="3431"/>
    <cellStyle name="Обычный 11 2 5 2 3 4" xfId="3432"/>
    <cellStyle name="Обычный 11 2 5 2 4" xfId="3433"/>
    <cellStyle name="Обычный 11 2 5 2 4 2" xfId="3434"/>
    <cellStyle name="Обычный 11 2 5 2 4 2 2" xfId="3435"/>
    <cellStyle name="Обычный 11 2 5 2 4 3" xfId="3436"/>
    <cellStyle name="Обычный 11 2 5 2 5" xfId="3437"/>
    <cellStyle name="Обычный 11 2 5 2 5 2" xfId="3438"/>
    <cellStyle name="Обычный 11 2 5 2 6" xfId="3439"/>
    <cellStyle name="Обычный 11 2 5 2 6 2" xfId="3440"/>
    <cellStyle name="Обычный 11 2 5 2 7" xfId="3441"/>
    <cellStyle name="Обычный 11 2 5 2 8" xfId="3442"/>
    <cellStyle name="Обычный 11 2 5 3" xfId="3443"/>
    <cellStyle name="Обычный 11 2 5 3 2" xfId="3444"/>
    <cellStyle name="Обычный 11 2 5 3 2 2" xfId="3445"/>
    <cellStyle name="Обычный 11 2 5 3 2 2 2" xfId="3446"/>
    <cellStyle name="Обычный 11 2 5 3 2 3" xfId="3447"/>
    <cellStyle name="Обычный 11 2 5 3 3" xfId="3448"/>
    <cellStyle name="Обычный 11 2 5 3 3 2" xfId="3449"/>
    <cellStyle name="Обычный 11 2 5 3 4" xfId="3450"/>
    <cellStyle name="Обычный 11 2 5 3 4 2" xfId="3451"/>
    <cellStyle name="Обычный 11 2 5 3 5" xfId="3452"/>
    <cellStyle name="Обычный 11 2 5 3 6" xfId="3453"/>
    <cellStyle name="Обычный 11 2 5 4" xfId="3454"/>
    <cellStyle name="Обычный 11 2 5 4 2" xfId="3455"/>
    <cellStyle name="Обычный 11 2 5 4 2 2" xfId="3456"/>
    <cellStyle name="Обычный 11 2 5 4 2 2 2" xfId="3457"/>
    <cellStyle name="Обычный 11 2 5 4 2 3" xfId="3458"/>
    <cellStyle name="Обычный 11 2 5 4 3" xfId="3459"/>
    <cellStyle name="Обычный 11 2 5 4 3 2" xfId="3460"/>
    <cellStyle name="Обычный 11 2 5 4 4" xfId="3461"/>
    <cellStyle name="Обычный 11 2 5 5" xfId="3462"/>
    <cellStyle name="Обычный 11 2 5 5 2" xfId="3463"/>
    <cellStyle name="Обычный 11 2 5 5 2 2" xfId="3464"/>
    <cellStyle name="Обычный 11 2 5 5 3" xfId="3465"/>
    <cellStyle name="Обычный 11 2 5 6" xfId="3466"/>
    <cellStyle name="Обычный 11 2 5 6 2" xfId="3467"/>
    <cellStyle name="Обычный 11 2 5 7" xfId="3468"/>
    <cellStyle name="Обычный 11 2 5 7 2" xfId="3469"/>
    <cellStyle name="Обычный 11 2 5 8" xfId="3470"/>
    <cellStyle name="Обычный 11 2 5 8 2" xfId="3471"/>
    <cellStyle name="Обычный 11 2 5 9" xfId="3472"/>
    <cellStyle name="Обычный 11 2 6" xfId="3473"/>
    <cellStyle name="Обычный 11 2 6 10" xfId="3474"/>
    <cellStyle name="Обычный 11 2 6 2" xfId="3475"/>
    <cellStyle name="Обычный 11 2 6 2 2" xfId="3476"/>
    <cellStyle name="Обычный 11 2 6 2 2 2" xfId="3477"/>
    <cellStyle name="Обычный 11 2 6 2 2 2 2" xfId="3478"/>
    <cellStyle name="Обычный 11 2 6 2 2 2 2 2" xfId="3479"/>
    <cellStyle name="Обычный 11 2 6 2 2 2 3" xfId="3480"/>
    <cellStyle name="Обычный 11 2 6 2 2 3" xfId="3481"/>
    <cellStyle name="Обычный 11 2 6 2 2 3 2" xfId="3482"/>
    <cellStyle name="Обычный 11 2 6 2 2 4" xfId="3483"/>
    <cellStyle name="Обычный 11 2 6 2 2 4 2" xfId="3484"/>
    <cellStyle name="Обычный 11 2 6 2 2 5" xfId="3485"/>
    <cellStyle name="Обычный 11 2 6 2 3" xfId="3486"/>
    <cellStyle name="Обычный 11 2 6 2 3 2" xfId="3487"/>
    <cellStyle name="Обычный 11 2 6 2 3 2 2" xfId="3488"/>
    <cellStyle name="Обычный 11 2 6 2 3 2 2 2" xfId="3489"/>
    <cellStyle name="Обычный 11 2 6 2 3 2 3" xfId="3490"/>
    <cellStyle name="Обычный 11 2 6 2 3 3" xfId="3491"/>
    <cellStyle name="Обычный 11 2 6 2 3 3 2" xfId="3492"/>
    <cellStyle name="Обычный 11 2 6 2 3 4" xfId="3493"/>
    <cellStyle name="Обычный 11 2 6 2 4" xfId="3494"/>
    <cellStyle name="Обычный 11 2 6 2 4 2" xfId="3495"/>
    <cellStyle name="Обычный 11 2 6 2 4 2 2" xfId="3496"/>
    <cellStyle name="Обычный 11 2 6 2 4 3" xfId="3497"/>
    <cellStyle name="Обычный 11 2 6 2 5" xfId="3498"/>
    <cellStyle name="Обычный 11 2 6 2 5 2" xfId="3499"/>
    <cellStyle name="Обычный 11 2 6 2 6" xfId="3500"/>
    <cellStyle name="Обычный 11 2 6 2 6 2" xfId="3501"/>
    <cellStyle name="Обычный 11 2 6 2 7" xfId="3502"/>
    <cellStyle name="Обычный 11 2 6 2 8" xfId="3503"/>
    <cellStyle name="Обычный 11 2 6 3" xfId="3504"/>
    <cellStyle name="Обычный 11 2 6 3 2" xfId="3505"/>
    <cellStyle name="Обычный 11 2 6 3 2 2" xfId="3506"/>
    <cellStyle name="Обычный 11 2 6 3 2 2 2" xfId="3507"/>
    <cellStyle name="Обычный 11 2 6 3 2 3" xfId="3508"/>
    <cellStyle name="Обычный 11 2 6 3 3" xfId="3509"/>
    <cellStyle name="Обычный 11 2 6 3 3 2" xfId="3510"/>
    <cellStyle name="Обычный 11 2 6 3 4" xfId="3511"/>
    <cellStyle name="Обычный 11 2 6 3 4 2" xfId="3512"/>
    <cellStyle name="Обычный 11 2 6 3 5" xfId="3513"/>
    <cellStyle name="Обычный 11 2 6 3 6" xfId="3514"/>
    <cellStyle name="Обычный 11 2 6 4" xfId="3515"/>
    <cellStyle name="Обычный 11 2 6 4 2" xfId="3516"/>
    <cellStyle name="Обычный 11 2 6 4 2 2" xfId="3517"/>
    <cellStyle name="Обычный 11 2 6 4 2 2 2" xfId="3518"/>
    <cellStyle name="Обычный 11 2 6 4 2 3" xfId="3519"/>
    <cellStyle name="Обычный 11 2 6 4 3" xfId="3520"/>
    <cellStyle name="Обычный 11 2 6 4 3 2" xfId="3521"/>
    <cellStyle name="Обычный 11 2 6 4 4" xfId="3522"/>
    <cellStyle name="Обычный 11 2 6 5" xfId="3523"/>
    <cellStyle name="Обычный 11 2 6 5 2" xfId="3524"/>
    <cellStyle name="Обычный 11 2 6 5 2 2" xfId="3525"/>
    <cellStyle name="Обычный 11 2 6 5 3" xfId="3526"/>
    <cellStyle name="Обычный 11 2 6 6" xfId="3527"/>
    <cellStyle name="Обычный 11 2 6 6 2" xfId="3528"/>
    <cellStyle name="Обычный 11 2 6 7" xfId="3529"/>
    <cellStyle name="Обычный 11 2 6 7 2" xfId="3530"/>
    <cellStyle name="Обычный 11 2 6 8" xfId="3531"/>
    <cellStyle name="Обычный 11 2 6 8 2" xfId="3532"/>
    <cellStyle name="Обычный 11 2 6 9" xfId="3533"/>
    <cellStyle name="Обычный 11 2 7" xfId="3534"/>
    <cellStyle name="Обычный 11 2 7 2" xfId="3535"/>
    <cellStyle name="Обычный 11 2 7 2 2" xfId="3536"/>
    <cellStyle name="Обычный 11 2 7 2 2 2" xfId="3537"/>
    <cellStyle name="Обычный 11 2 7 2 2 2 2" xfId="3538"/>
    <cellStyle name="Обычный 11 2 7 2 2 3" xfId="3539"/>
    <cellStyle name="Обычный 11 2 7 2 3" xfId="3540"/>
    <cellStyle name="Обычный 11 2 7 2 3 2" xfId="3541"/>
    <cellStyle name="Обычный 11 2 7 2 4" xfId="3542"/>
    <cellStyle name="Обычный 11 2 7 2 4 2" xfId="3543"/>
    <cellStyle name="Обычный 11 2 7 2 5" xfId="3544"/>
    <cellStyle name="Обычный 11 2 7 3" xfId="3545"/>
    <cellStyle name="Обычный 11 2 7 3 2" xfId="3546"/>
    <cellStyle name="Обычный 11 2 7 3 2 2" xfId="3547"/>
    <cellStyle name="Обычный 11 2 7 3 2 2 2" xfId="3548"/>
    <cellStyle name="Обычный 11 2 7 3 2 3" xfId="3549"/>
    <cellStyle name="Обычный 11 2 7 3 3" xfId="3550"/>
    <cellStyle name="Обычный 11 2 7 3 3 2" xfId="3551"/>
    <cellStyle name="Обычный 11 2 7 3 4" xfId="3552"/>
    <cellStyle name="Обычный 11 2 7 4" xfId="3553"/>
    <cellStyle name="Обычный 11 2 7 4 2" xfId="3554"/>
    <cellStyle name="Обычный 11 2 7 4 2 2" xfId="3555"/>
    <cellStyle name="Обычный 11 2 7 4 3" xfId="3556"/>
    <cellStyle name="Обычный 11 2 7 5" xfId="3557"/>
    <cellStyle name="Обычный 11 2 7 5 2" xfId="3558"/>
    <cellStyle name="Обычный 11 2 7 6" xfId="3559"/>
    <cellStyle name="Обычный 11 2 7 6 2" xfId="3560"/>
    <cellStyle name="Обычный 11 2 7 7" xfId="3561"/>
    <cellStyle name="Обычный 11 2 7 7 2" xfId="3562"/>
    <cellStyle name="Обычный 11 2 7 8" xfId="3563"/>
    <cellStyle name="Обычный 11 2 7 9" xfId="3564"/>
    <cellStyle name="Обычный 11 2 8" xfId="3565"/>
    <cellStyle name="Обычный 11 2 8 2" xfId="3566"/>
    <cellStyle name="Обычный 11 2 8 2 2" xfId="3567"/>
    <cellStyle name="Обычный 11 2 8 2 2 2" xfId="3568"/>
    <cellStyle name="Обычный 11 2 8 2 3" xfId="3569"/>
    <cellStyle name="Обычный 11 2 8 3" xfId="3570"/>
    <cellStyle name="Обычный 11 2 8 3 2" xfId="3571"/>
    <cellStyle name="Обычный 11 2 8 4" xfId="3572"/>
    <cellStyle name="Обычный 11 2 8 4 2" xfId="3573"/>
    <cellStyle name="Обычный 11 2 8 5" xfId="3574"/>
    <cellStyle name="Обычный 11 2 8 6" xfId="3575"/>
    <cellStyle name="Обычный 11 2 9" xfId="3576"/>
    <cellStyle name="Обычный 11 2 9 2" xfId="3577"/>
    <cellStyle name="Обычный 11 2 9 2 2" xfId="3578"/>
    <cellStyle name="Обычный 11 2 9 2 2 2" xfId="3579"/>
    <cellStyle name="Обычный 11 2 9 2 3" xfId="3580"/>
    <cellStyle name="Обычный 11 2 9 3" xfId="3581"/>
    <cellStyle name="Обычный 11 2 9 3 2" xfId="3582"/>
    <cellStyle name="Обычный 11 2 9 4" xfId="3583"/>
    <cellStyle name="Обычный 11 2_прот  (факт) дс1" xfId="3584"/>
    <cellStyle name="Обычный 11 3" xfId="3585"/>
    <cellStyle name="Обычный 11 3 10" xfId="3586"/>
    <cellStyle name="Обычный 11 3 10 2" xfId="3587"/>
    <cellStyle name="Обычный 11 3 11" xfId="3588"/>
    <cellStyle name="Обычный 11 3 11 2" xfId="3589"/>
    <cellStyle name="Обычный 11 3 12" xfId="3590"/>
    <cellStyle name="Обычный 11 3 12 2" xfId="3591"/>
    <cellStyle name="Обычный 11 3 13" xfId="3592"/>
    <cellStyle name="Обычный 11 3 14" xfId="3593"/>
    <cellStyle name="Обычный 11 3 2" xfId="3594"/>
    <cellStyle name="Обычный 11 3 2 10" xfId="3595"/>
    <cellStyle name="Обычный 11 3 2 11" xfId="3596"/>
    <cellStyle name="Обычный 11 3 2 2" xfId="3597"/>
    <cellStyle name="Обычный 11 3 2 2 2" xfId="3598"/>
    <cellStyle name="Обычный 11 3 2 2 2 2" xfId="3599"/>
    <cellStyle name="Обычный 11 3 2 2 2 2 2" xfId="3600"/>
    <cellStyle name="Обычный 11 3 2 2 2 2 2 2" xfId="3601"/>
    <cellStyle name="Обычный 11 3 2 2 2 2 2 2 2" xfId="3602"/>
    <cellStyle name="Обычный 11 3 2 2 2 2 2 3" xfId="3603"/>
    <cellStyle name="Обычный 11 3 2 2 2 2 3" xfId="3604"/>
    <cellStyle name="Обычный 11 3 2 2 2 2 3 2" xfId="3605"/>
    <cellStyle name="Обычный 11 3 2 2 2 2 4" xfId="3606"/>
    <cellStyle name="Обычный 11 3 2 2 2 2 4 2" xfId="3607"/>
    <cellStyle name="Обычный 11 3 2 2 2 2 5" xfId="3608"/>
    <cellStyle name="Обычный 11 3 2 2 2 3" xfId="3609"/>
    <cellStyle name="Обычный 11 3 2 2 2 3 2" xfId="3610"/>
    <cellStyle name="Обычный 11 3 2 2 2 3 2 2" xfId="3611"/>
    <cellStyle name="Обычный 11 3 2 2 2 3 2 2 2" xfId="3612"/>
    <cellStyle name="Обычный 11 3 2 2 2 3 2 3" xfId="3613"/>
    <cellStyle name="Обычный 11 3 2 2 2 3 3" xfId="3614"/>
    <cellStyle name="Обычный 11 3 2 2 2 3 3 2" xfId="3615"/>
    <cellStyle name="Обычный 11 3 2 2 2 3 4" xfId="3616"/>
    <cellStyle name="Обычный 11 3 2 2 2 4" xfId="3617"/>
    <cellStyle name="Обычный 11 3 2 2 2 4 2" xfId="3618"/>
    <cellStyle name="Обычный 11 3 2 2 2 4 2 2" xfId="3619"/>
    <cellStyle name="Обычный 11 3 2 2 2 4 3" xfId="3620"/>
    <cellStyle name="Обычный 11 3 2 2 2 5" xfId="3621"/>
    <cellStyle name="Обычный 11 3 2 2 2 5 2" xfId="3622"/>
    <cellStyle name="Обычный 11 3 2 2 2 6" xfId="3623"/>
    <cellStyle name="Обычный 11 3 2 2 2 6 2" xfId="3624"/>
    <cellStyle name="Обычный 11 3 2 2 2 7" xfId="3625"/>
    <cellStyle name="Обычный 11 3 2 2 2 8" xfId="3626"/>
    <cellStyle name="Обычный 11 3 2 2 3" xfId="3627"/>
    <cellStyle name="Обычный 11 3 2 2 3 2" xfId="3628"/>
    <cellStyle name="Обычный 11 3 2 2 3 2 2" xfId="3629"/>
    <cellStyle name="Обычный 11 3 2 2 3 2 2 2" xfId="3630"/>
    <cellStyle name="Обычный 11 3 2 2 3 2 3" xfId="3631"/>
    <cellStyle name="Обычный 11 3 2 2 3 3" xfId="3632"/>
    <cellStyle name="Обычный 11 3 2 2 3 3 2" xfId="3633"/>
    <cellStyle name="Обычный 11 3 2 2 3 4" xfId="3634"/>
    <cellStyle name="Обычный 11 3 2 2 3 4 2" xfId="3635"/>
    <cellStyle name="Обычный 11 3 2 2 3 5" xfId="3636"/>
    <cellStyle name="Обычный 11 3 2 2 3 6" xfId="3637"/>
    <cellStyle name="Обычный 11 3 2 2 4" xfId="3638"/>
    <cellStyle name="Обычный 11 3 2 2 4 2" xfId="3639"/>
    <cellStyle name="Обычный 11 3 2 2 4 2 2" xfId="3640"/>
    <cellStyle name="Обычный 11 3 2 2 4 2 2 2" xfId="3641"/>
    <cellStyle name="Обычный 11 3 2 2 4 2 3" xfId="3642"/>
    <cellStyle name="Обычный 11 3 2 2 4 3" xfId="3643"/>
    <cellStyle name="Обычный 11 3 2 2 4 3 2" xfId="3644"/>
    <cellStyle name="Обычный 11 3 2 2 4 4" xfId="3645"/>
    <cellStyle name="Обычный 11 3 2 2 5" xfId="3646"/>
    <cellStyle name="Обычный 11 3 2 2 5 2" xfId="3647"/>
    <cellStyle name="Обычный 11 3 2 2 5 2 2" xfId="3648"/>
    <cellStyle name="Обычный 11 3 2 2 5 3" xfId="3649"/>
    <cellStyle name="Обычный 11 3 2 2 6" xfId="3650"/>
    <cellStyle name="Обычный 11 3 2 2 6 2" xfId="3651"/>
    <cellStyle name="Обычный 11 3 2 2 7" xfId="3652"/>
    <cellStyle name="Обычный 11 3 2 2 7 2" xfId="3653"/>
    <cellStyle name="Обычный 11 3 2 2 8" xfId="3654"/>
    <cellStyle name="Обычный 11 3 2 2 9" xfId="3655"/>
    <cellStyle name="Обычный 11 3 2 3" xfId="3656"/>
    <cellStyle name="Обычный 11 3 2 3 2" xfId="3657"/>
    <cellStyle name="Обычный 11 3 2 3 2 2" xfId="3658"/>
    <cellStyle name="Обычный 11 3 2 3 2 2 2" xfId="3659"/>
    <cellStyle name="Обычный 11 3 2 3 2 2 2 2" xfId="3660"/>
    <cellStyle name="Обычный 11 3 2 3 2 2 3" xfId="3661"/>
    <cellStyle name="Обычный 11 3 2 3 2 3" xfId="3662"/>
    <cellStyle name="Обычный 11 3 2 3 2 3 2" xfId="3663"/>
    <cellStyle name="Обычный 11 3 2 3 2 4" xfId="3664"/>
    <cellStyle name="Обычный 11 3 2 3 2 4 2" xfId="3665"/>
    <cellStyle name="Обычный 11 3 2 3 2 5" xfId="3666"/>
    <cellStyle name="Обычный 11 3 2 3 2 6" xfId="3667"/>
    <cellStyle name="Обычный 11 3 2 3 3" xfId="3668"/>
    <cellStyle name="Обычный 11 3 2 3 3 2" xfId="3669"/>
    <cellStyle name="Обычный 11 3 2 3 3 2 2" xfId="3670"/>
    <cellStyle name="Обычный 11 3 2 3 3 2 2 2" xfId="3671"/>
    <cellStyle name="Обычный 11 3 2 3 3 2 3" xfId="3672"/>
    <cellStyle name="Обычный 11 3 2 3 3 3" xfId="3673"/>
    <cellStyle name="Обычный 11 3 2 3 3 3 2" xfId="3674"/>
    <cellStyle name="Обычный 11 3 2 3 3 4" xfId="3675"/>
    <cellStyle name="Обычный 11 3 2 3 3 5" xfId="3676"/>
    <cellStyle name="Обычный 11 3 2 3 4" xfId="3677"/>
    <cellStyle name="Обычный 11 3 2 3 4 2" xfId="3678"/>
    <cellStyle name="Обычный 11 3 2 3 4 2 2" xfId="3679"/>
    <cellStyle name="Обычный 11 3 2 3 4 3" xfId="3680"/>
    <cellStyle name="Обычный 11 3 2 3 5" xfId="3681"/>
    <cellStyle name="Обычный 11 3 2 3 5 2" xfId="3682"/>
    <cellStyle name="Обычный 11 3 2 3 6" xfId="3683"/>
    <cellStyle name="Обычный 11 3 2 3 6 2" xfId="3684"/>
    <cellStyle name="Обычный 11 3 2 3 7" xfId="3685"/>
    <cellStyle name="Обычный 11 3 2 3 8" xfId="3686"/>
    <cellStyle name="Обычный 11 3 2 4" xfId="3687"/>
    <cellStyle name="Обычный 11 3 2 4 2" xfId="3688"/>
    <cellStyle name="Обычный 11 3 2 4 2 2" xfId="3689"/>
    <cellStyle name="Обычный 11 3 2 4 2 2 2" xfId="3690"/>
    <cellStyle name="Обычный 11 3 2 4 2 3" xfId="3691"/>
    <cellStyle name="Обычный 11 3 2 4 3" xfId="3692"/>
    <cellStyle name="Обычный 11 3 2 4 3 2" xfId="3693"/>
    <cellStyle name="Обычный 11 3 2 4 4" xfId="3694"/>
    <cellStyle name="Обычный 11 3 2 4 4 2" xfId="3695"/>
    <cellStyle name="Обычный 11 3 2 4 5" xfId="3696"/>
    <cellStyle name="Обычный 11 3 2 4 6" xfId="3697"/>
    <cellStyle name="Обычный 11 3 2 5" xfId="3698"/>
    <cellStyle name="Обычный 11 3 2 5 2" xfId="3699"/>
    <cellStyle name="Обычный 11 3 2 5 2 2" xfId="3700"/>
    <cellStyle name="Обычный 11 3 2 5 2 2 2" xfId="3701"/>
    <cellStyle name="Обычный 11 3 2 5 2 3" xfId="3702"/>
    <cellStyle name="Обычный 11 3 2 5 3" xfId="3703"/>
    <cellStyle name="Обычный 11 3 2 5 3 2" xfId="3704"/>
    <cellStyle name="Обычный 11 3 2 5 4" xfId="3705"/>
    <cellStyle name="Обычный 11 3 2 5 5" xfId="3706"/>
    <cellStyle name="Обычный 11 3 2 6" xfId="3707"/>
    <cellStyle name="Обычный 11 3 2 6 2" xfId="3708"/>
    <cellStyle name="Обычный 11 3 2 6 2 2" xfId="3709"/>
    <cellStyle name="Обычный 11 3 2 6 3" xfId="3710"/>
    <cellStyle name="Обычный 11 3 2 7" xfId="3711"/>
    <cellStyle name="Обычный 11 3 2 7 2" xfId="3712"/>
    <cellStyle name="Обычный 11 3 2 8" xfId="3713"/>
    <cellStyle name="Обычный 11 3 2 8 2" xfId="3714"/>
    <cellStyle name="Обычный 11 3 2 9" xfId="3715"/>
    <cellStyle name="Обычный 11 3 2 9 2" xfId="3716"/>
    <cellStyle name="Обычный 11 3 3" xfId="3717"/>
    <cellStyle name="Обычный 11 3 3 10" xfId="3718"/>
    <cellStyle name="Обычный 11 3 3 2" xfId="3719"/>
    <cellStyle name="Обычный 11 3 3 2 2" xfId="3720"/>
    <cellStyle name="Обычный 11 3 3 2 2 2" xfId="3721"/>
    <cellStyle name="Обычный 11 3 3 2 2 2 2" xfId="3722"/>
    <cellStyle name="Обычный 11 3 3 2 2 2 2 2" xfId="3723"/>
    <cellStyle name="Обычный 11 3 3 2 2 2 3" xfId="3724"/>
    <cellStyle name="Обычный 11 3 3 2 2 3" xfId="3725"/>
    <cellStyle name="Обычный 11 3 3 2 2 3 2" xfId="3726"/>
    <cellStyle name="Обычный 11 3 3 2 2 4" xfId="3727"/>
    <cellStyle name="Обычный 11 3 3 2 2 4 2" xfId="3728"/>
    <cellStyle name="Обычный 11 3 3 2 2 5" xfId="3729"/>
    <cellStyle name="Обычный 11 3 3 2 3" xfId="3730"/>
    <cellStyle name="Обычный 11 3 3 2 3 2" xfId="3731"/>
    <cellStyle name="Обычный 11 3 3 2 3 2 2" xfId="3732"/>
    <cellStyle name="Обычный 11 3 3 2 3 2 2 2" xfId="3733"/>
    <cellStyle name="Обычный 11 3 3 2 3 2 3" xfId="3734"/>
    <cellStyle name="Обычный 11 3 3 2 3 3" xfId="3735"/>
    <cellStyle name="Обычный 11 3 3 2 3 3 2" xfId="3736"/>
    <cellStyle name="Обычный 11 3 3 2 3 4" xfId="3737"/>
    <cellStyle name="Обычный 11 3 3 2 4" xfId="3738"/>
    <cellStyle name="Обычный 11 3 3 2 4 2" xfId="3739"/>
    <cellStyle name="Обычный 11 3 3 2 4 2 2" xfId="3740"/>
    <cellStyle name="Обычный 11 3 3 2 4 3" xfId="3741"/>
    <cellStyle name="Обычный 11 3 3 2 5" xfId="3742"/>
    <cellStyle name="Обычный 11 3 3 2 5 2" xfId="3743"/>
    <cellStyle name="Обычный 11 3 3 2 6" xfId="3744"/>
    <cellStyle name="Обычный 11 3 3 2 6 2" xfId="3745"/>
    <cellStyle name="Обычный 11 3 3 2 7" xfId="3746"/>
    <cellStyle name="Обычный 11 3 3 2 8" xfId="3747"/>
    <cellStyle name="Обычный 11 3 3 3" xfId="3748"/>
    <cellStyle name="Обычный 11 3 3 3 2" xfId="3749"/>
    <cellStyle name="Обычный 11 3 3 3 2 2" xfId="3750"/>
    <cellStyle name="Обычный 11 3 3 3 2 2 2" xfId="3751"/>
    <cellStyle name="Обычный 11 3 3 3 2 3" xfId="3752"/>
    <cellStyle name="Обычный 11 3 3 3 3" xfId="3753"/>
    <cellStyle name="Обычный 11 3 3 3 3 2" xfId="3754"/>
    <cellStyle name="Обычный 11 3 3 3 4" xfId="3755"/>
    <cellStyle name="Обычный 11 3 3 3 4 2" xfId="3756"/>
    <cellStyle name="Обычный 11 3 3 3 5" xfId="3757"/>
    <cellStyle name="Обычный 11 3 3 3 6" xfId="3758"/>
    <cellStyle name="Обычный 11 3 3 4" xfId="3759"/>
    <cellStyle name="Обычный 11 3 3 4 2" xfId="3760"/>
    <cellStyle name="Обычный 11 3 3 4 2 2" xfId="3761"/>
    <cellStyle name="Обычный 11 3 3 4 2 2 2" xfId="3762"/>
    <cellStyle name="Обычный 11 3 3 4 2 3" xfId="3763"/>
    <cellStyle name="Обычный 11 3 3 4 3" xfId="3764"/>
    <cellStyle name="Обычный 11 3 3 4 3 2" xfId="3765"/>
    <cellStyle name="Обычный 11 3 3 4 4" xfId="3766"/>
    <cellStyle name="Обычный 11 3 3 5" xfId="3767"/>
    <cellStyle name="Обычный 11 3 3 5 2" xfId="3768"/>
    <cellStyle name="Обычный 11 3 3 5 2 2" xfId="3769"/>
    <cellStyle name="Обычный 11 3 3 5 3" xfId="3770"/>
    <cellStyle name="Обычный 11 3 3 6" xfId="3771"/>
    <cellStyle name="Обычный 11 3 3 6 2" xfId="3772"/>
    <cellStyle name="Обычный 11 3 3 7" xfId="3773"/>
    <cellStyle name="Обычный 11 3 3 7 2" xfId="3774"/>
    <cellStyle name="Обычный 11 3 3 8" xfId="3775"/>
    <cellStyle name="Обычный 11 3 3 8 2" xfId="3776"/>
    <cellStyle name="Обычный 11 3 3 9" xfId="3777"/>
    <cellStyle name="Обычный 11 3 4" xfId="3778"/>
    <cellStyle name="Обычный 11 3 4 2" xfId="3779"/>
    <cellStyle name="Обычный 11 3 4 2 2" xfId="3780"/>
    <cellStyle name="Обычный 11 3 4 2 2 2" xfId="3781"/>
    <cellStyle name="Обычный 11 3 4 2 2 2 2" xfId="3782"/>
    <cellStyle name="Обычный 11 3 4 2 2 2 2 2" xfId="3783"/>
    <cellStyle name="Обычный 11 3 4 2 2 2 3" xfId="3784"/>
    <cellStyle name="Обычный 11 3 4 2 2 3" xfId="3785"/>
    <cellStyle name="Обычный 11 3 4 2 2 3 2" xfId="3786"/>
    <cellStyle name="Обычный 11 3 4 2 2 4" xfId="3787"/>
    <cellStyle name="Обычный 11 3 4 2 2 4 2" xfId="3788"/>
    <cellStyle name="Обычный 11 3 4 2 2 5" xfId="3789"/>
    <cellStyle name="Обычный 11 3 4 2 3" xfId="3790"/>
    <cellStyle name="Обычный 11 3 4 2 3 2" xfId="3791"/>
    <cellStyle name="Обычный 11 3 4 2 3 2 2" xfId="3792"/>
    <cellStyle name="Обычный 11 3 4 2 3 2 2 2" xfId="3793"/>
    <cellStyle name="Обычный 11 3 4 2 3 2 3" xfId="3794"/>
    <cellStyle name="Обычный 11 3 4 2 3 3" xfId="3795"/>
    <cellStyle name="Обычный 11 3 4 2 3 3 2" xfId="3796"/>
    <cellStyle name="Обычный 11 3 4 2 3 4" xfId="3797"/>
    <cellStyle name="Обычный 11 3 4 2 4" xfId="3798"/>
    <cellStyle name="Обычный 11 3 4 2 4 2" xfId="3799"/>
    <cellStyle name="Обычный 11 3 4 2 4 2 2" xfId="3800"/>
    <cellStyle name="Обычный 11 3 4 2 4 3" xfId="3801"/>
    <cellStyle name="Обычный 11 3 4 2 5" xfId="3802"/>
    <cellStyle name="Обычный 11 3 4 2 5 2" xfId="3803"/>
    <cellStyle name="Обычный 11 3 4 2 6" xfId="3804"/>
    <cellStyle name="Обычный 11 3 4 2 6 2" xfId="3805"/>
    <cellStyle name="Обычный 11 3 4 2 7" xfId="3806"/>
    <cellStyle name="Обычный 11 3 4 2 8" xfId="3807"/>
    <cellStyle name="Обычный 11 3 4 3" xfId="3808"/>
    <cellStyle name="Обычный 11 3 4 3 2" xfId="3809"/>
    <cellStyle name="Обычный 11 3 4 3 2 2" xfId="3810"/>
    <cellStyle name="Обычный 11 3 4 3 2 2 2" xfId="3811"/>
    <cellStyle name="Обычный 11 3 4 3 2 3" xfId="3812"/>
    <cellStyle name="Обычный 11 3 4 3 3" xfId="3813"/>
    <cellStyle name="Обычный 11 3 4 3 3 2" xfId="3814"/>
    <cellStyle name="Обычный 11 3 4 3 4" xfId="3815"/>
    <cellStyle name="Обычный 11 3 4 3 4 2" xfId="3816"/>
    <cellStyle name="Обычный 11 3 4 3 5" xfId="3817"/>
    <cellStyle name="Обычный 11 3 4 3 6" xfId="3818"/>
    <cellStyle name="Обычный 11 3 4 4" xfId="3819"/>
    <cellStyle name="Обычный 11 3 4 4 2" xfId="3820"/>
    <cellStyle name="Обычный 11 3 4 4 2 2" xfId="3821"/>
    <cellStyle name="Обычный 11 3 4 4 2 2 2" xfId="3822"/>
    <cellStyle name="Обычный 11 3 4 4 2 3" xfId="3823"/>
    <cellStyle name="Обычный 11 3 4 4 3" xfId="3824"/>
    <cellStyle name="Обычный 11 3 4 4 3 2" xfId="3825"/>
    <cellStyle name="Обычный 11 3 4 4 4" xfId="3826"/>
    <cellStyle name="Обычный 11 3 4 5" xfId="3827"/>
    <cellStyle name="Обычный 11 3 4 5 2" xfId="3828"/>
    <cellStyle name="Обычный 11 3 4 5 2 2" xfId="3829"/>
    <cellStyle name="Обычный 11 3 4 5 3" xfId="3830"/>
    <cellStyle name="Обычный 11 3 4 6" xfId="3831"/>
    <cellStyle name="Обычный 11 3 4 6 2" xfId="3832"/>
    <cellStyle name="Обычный 11 3 4 7" xfId="3833"/>
    <cellStyle name="Обычный 11 3 4 7 2" xfId="3834"/>
    <cellStyle name="Обычный 11 3 4 8" xfId="3835"/>
    <cellStyle name="Обычный 11 3 4 9" xfId="3836"/>
    <cellStyle name="Обычный 11 3 5" xfId="3837"/>
    <cellStyle name="Обычный 11 3 5 2" xfId="3838"/>
    <cellStyle name="Обычный 11 3 5 2 2" xfId="3839"/>
    <cellStyle name="Обычный 11 3 5 2 2 2" xfId="3840"/>
    <cellStyle name="Обычный 11 3 5 2 2 2 2" xfId="3841"/>
    <cellStyle name="Обычный 11 3 5 2 2 3" xfId="3842"/>
    <cellStyle name="Обычный 11 3 5 2 3" xfId="3843"/>
    <cellStyle name="Обычный 11 3 5 2 3 2" xfId="3844"/>
    <cellStyle name="Обычный 11 3 5 2 4" xfId="3845"/>
    <cellStyle name="Обычный 11 3 5 2 4 2" xfId="3846"/>
    <cellStyle name="Обычный 11 3 5 2 5" xfId="3847"/>
    <cellStyle name="Обычный 11 3 5 3" xfId="3848"/>
    <cellStyle name="Обычный 11 3 5 3 2" xfId="3849"/>
    <cellStyle name="Обычный 11 3 5 3 2 2" xfId="3850"/>
    <cellStyle name="Обычный 11 3 5 3 2 2 2" xfId="3851"/>
    <cellStyle name="Обычный 11 3 5 3 2 3" xfId="3852"/>
    <cellStyle name="Обычный 11 3 5 3 3" xfId="3853"/>
    <cellStyle name="Обычный 11 3 5 3 3 2" xfId="3854"/>
    <cellStyle name="Обычный 11 3 5 3 4" xfId="3855"/>
    <cellStyle name="Обычный 11 3 5 4" xfId="3856"/>
    <cellStyle name="Обычный 11 3 5 4 2" xfId="3857"/>
    <cellStyle name="Обычный 11 3 5 4 2 2" xfId="3858"/>
    <cellStyle name="Обычный 11 3 5 4 3" xfId="3859"/>
    <cellStyle name="Обычный 11 3 5 5" xfId="3860"/>
    <cellStyle name="Обычный 11 3 5 5 2" xfId="3861"/>
    <cellStyle name="Обычный 11 3 5 6" xfId="3862"/>
    <cellStyle name="Обычный 11 3 5 6 2" xfId="3863"/>
    <cellStyle name="Обычный 11 3 5 7" xfId="3864"/>
    <cellStyle name="Обычный 11 3 5 8" xfId="3865"/>
    <cellStyle name="Обычный 11 3 6" xfId="3866"/>
    <cellStyle name="Обычный 11 3 6 2" xfId="3867"/>
    <cellStyle name="Обычный 11 3 6 2 2" xfId="3868"/>
    <cellStyle name="Обычный 11 3 6 2 2 2" xfId="3869"/>
    <cellStyle name="Обычный 11 3 6 2 3" xfId="3870"/>
    <cellStyle name="Обычный 11 3 6 3" xfId="3871"/>
    <cellStyle name="Обычный 11 3 6 3 2" xfId="3872"/>
    <cellStyle name="Обычный 11 3 6 4" xfId="3873"/>
    <cellStyle name="Обычный 11 3 6 4 2" xfId="3874"/>
    <cellStyle name="Обычный 11 3 6 5" xfId="3875"/>
    <cellStyle name="Обычный 11 3 6 6" xfId="3876"/>
    <cellStyle name="Обычный 11 3 7" xfId="3877"/>
    <cellStyle name="Обычный 11 3 7 2" xfId="3878"/>
    <cellStyle name="Обычный 11 3 7 2 2" xfId="3879"/>
    <cellStyle name="Обычный 11 3 7 2 2 2" xfId="3880"/>
    <cellStyle name="Обычный 11 3 7 2 3" xfId="3881"/>
    <cellStyle name="Обычный 11 3 7 3" xfId="3882"/>
    <cellStyle name="Обычный 11 3 7 3 2" xfId="3883"/>
    <cellStyle name="Обычный 11 3 7 4" xfId="3884"/>
    <cellStyle name="Обычный 11 3 8" xfId="3885"/>
    <cellStyle name="Обычный 11 3 8 2" xfId="3886"/>
    <cellStyle name="Обычный 11 3 8 2 2" xfId="3887"/>
    <cellStyle name="Обычный 11 3 8 3" xfId="3888"/>
    <cellStyle name="Обычный 11 3 9" xfId="3889"/>
    <cellStyle name="Обычный 11 3 9 2" xfId="3890"/>
    <cellStyle name="Обычный 11 3_прот факт бол" xfId="3891"/>
    <cellStyle name="Обычный 11 4" xfId="3892"/>
    <cellStyle name="Обычный 11 4 10" xfId="3893"/>
    <cellStyle name="Обычный 11 4 10 2" xfId="3894"/>
    <cellStyle name="Обычный 11 4 11" xfId="3895"/>
    <cellStyle name="Обычный 11 4 12" xfId="3896"/>
    <cellStyle name="Обычный 11 4 2" xfId="3897"/>
    <cellStyle name="Обычный 11 4 2 10" xfId="3898"/>
    <cellStyle name="Обычный 11 4 2 2" xfId="3899"/>
    <cellStyle name="Обычный 11 4 2 2 2" xfId="3900"/>
    <cellStyle name="Обычный 11 4 2 2 2 2" xfId="3901"/>
    <cellStyle name="Обычный 11 4 2 2 2 2 2" xfId="3902"/>
    <cellStyle name="Обычный 11 4 2 2 2 2 2 2" xfId="3903"/>
    <cellStyle name="Обычный 11 4 2 2 2 2 3" xfId="3904"/>
    <cellStyle name="Обычный 11 4 2 2 2 3" xfId="3905"/>
    <cellStyle name="Обычный 11 4 2 2 2 3 2" xfId="3906"/>
    <cellStyle name="Обычный 11 4 2 2 2 4" xfId="3907"/>
    <cellStyle name="Обычный 11 4 2 2 2 4 2" xfId="3908"/>
    <cellStyle name="Обычный 11 4 2 2 2 5" xfId="3909"/>
    <cellStyle name="Обычный 11 4 2 2 3" xfId="3910"/>
    <cellStyle name="Обычный 11 4 2 2 3 2" xfId="3911"/>
    <cellStyle name="Обычный 11 4 2 2 3 2 2" xfId="3912"/>
    <cellStyle name="Обычный 11 4 2 2 3 2 2 2" xfId="3913"/>
    <cellStyle name="Обычный 11 4 2 2 3 2 3" xfId="3914"/>
    <cellStyle name="Обычный 11 4 2 2 3 3" xfId="3915"/>
    <cellStyle name="Обычный 11 4 2 2 3 3 2" xfId="3916"/>
    <cellStyle name="Обычный 11 4 2 2 3 4" xfId="3917"/>
    <cellStyle name="Обычный 11 4 2 2 4" xfId="3918"/>
    <cellStyle name="Обычный 11 4 2 2 4 2" xfId="3919"/>
    <cellStyle name="Обычный 11 4 2 2 4 2 2" xfId="3920"/>
    <cellStyle name="Обычный 11 4 2 2 4 3" xfId="3921"/>
    <cellStyle name="Обычный 11 4 2 2 5" xfId="3922"/>
    <cellStyle name="Обычный 11 4 2 2 5 2" xfId="3923"/>
    <cellStyle name="Обычный 11 4 2 2 6" xfId="3924"/>
    <cellStyle name="Обычный 11 4 2 2 6 2" xfId="3925"/>
    <cellStyle name="Обычный 11 4 2 2 7" xfId="3926"/>
    <cellStyle name="Обычный 11 4 2 2 8" xfId="3927"/>
    <cellStyle name="Обычный 11 4 2 3" xfId="3928"/>
    <cellStyle name="Обычный 11 4 2 3 2" xfId="3929"/>
    <cellStyle name="Обычный 11 4 2 3 2 2" xfId="3930"/>
    <cellStyle name="Обычный 11 4 2 3 2 2 2" xfId="3931"/>
    <cellStyle name="Обычный 11 4 2 3 2 3" xfId="3932"/>
    <cellStyle name="Обычный 11 4 2 3 3" xfId="3933"/>
    <cellStyle name="Обычный 11 4 2 3 3 2" xfId="3934"/>
    <cellStyle name="Обычный 11 4 2 3 4" xfId="3935"/>
    <cellStyle name="Обычный 11 4 2 3 4 2" xfId="3936"/>
    <cellStyle name="Обычный 11 4 2 3 5" xfId="3937"/>
    <cellStyle name="Обычный 11 4 2 3 6" xfId="3938"/>
    <cellStyle name="Обычный 11 4 2 4" xfId="3939"/>
    <cellStyle name="Обычный 11 4 2 4 2" xfId="3940"/>
    <cellStyle name="Обычный 11 4 2 4 2 2" xfId="3941"/>
    <cellStyle name="Обычный 11 4 2 4 2 2 2" xfId="3942"/>
    <cellStyle name="Обычный 11 4 2 4 2 3" xfId="3943"/>
    <cellStyle name="Обычный 11 4 2 4 3" xfId="3944"/>
    <cellStyle name="Обычный 11 4 2 4 3 2" xfId="3945"/>
    <cellStyle name="Обычный 11 4 2 4 4" xfId="3946"/>
    <cellStyle name="Обычный 11 4 2 5" xfId="3947"/>
    <cellStyle name="Обычный 11 4 2 5 2" xfId="3948"/>
    <cellStyle name="Обычный 11 4 2 5 2 2" xfId="3949"/>
    <cellStyle name="Обычный 11 4 2 5 3" xfId="3950"/>
    <cellStyle name="Обычный 11 4 2 6" xfId="3951"/>
    <cellStyle name="Обычный 11 4 2 6 2" xfId="3952"/>
    <cellStyle name="Обычный 11 4 2 7" xfId="3953"/>
    <cellStyle name="Обычный 11 4 2 7 2" xfId="3954"/>
    <cellStyle name="Обычный 11 4 2 8" xfId="3955"/>
    <cellStyle name="Обычный 11 4 2 8 2" xfId="3956"/>
    <cellStyle name="Обычный 11 4 2 9" xfId="3957"/>
    <cellStyle name="Обычный 11 4 3" xfId="3958"/>
    <cellStyle name="Обычный 11 4 3 10" xfId="3959"/>
    <cellStyle name="Обычный 11 4 3 2" xfId="3960"/>
    <cellStyle name="Обычный 11 4 3 2 2" xfId="3961"/>
    <cellStyle name="Обычный 11 4 3 2 2 2" xfId="3962"/>
    <cellStyle name="Обычный 11 4 3 2 2 2 2" xfId="3963"/>
    <cellStyle name="Обычный 11 4 3 2 2 2 2 2" xfId="3964"/>
    <cellStyle name="Обычный 11 4 3 2 2 2 3" xfId="3965"/>
    <cellStyle name="Обычный 11 4 3 2 2 3" xfId="3966"/>
    <cellStyle name="Обычный 11 4 3 2 2 3 2" xfId="3967"/>
    <cellStyle name="Обычный 11 4 3 2 2 4" xfId="3968"/>
    <cellStyle name="Обычный 11 4 3 2 2 4 2" xfId="3969"/>
    <cellStyle name="Обычный 11 4 3 2 2 5" xfId="3970"/>
    <cellStyle name="Обычный 11 4 3 2 3" xfId="3971"/>
    <cellStyle name="Обычный 11 4 3 2 3 2" xfId="3972"/>
    <cellStyle name="Обычный 11 4 3 2 3 2 2" xfId="3973"/>
    <cellStyle name="Обычный 11 4 3 2 3 2 2 2" xfId="3974"/>
    <cellStyle name="Обычный 11 4 3 2 3 2 3" xfId="3975"/>
    <cellStyle name="Обычный 11 4 3 2 3 3" xfId="3976"/>
    <cellStyle name="Обычный 11 4 3 2 3 3 2" xfId="3977"/>
    <cellStyle name="Обычный 11 4 3 2 3 4" xfId="3978"/>
    <cellStyle name="Обычный 11 4 3 2 4" xfId="3979"/>
    <cellStyle name="Обычный 11 4 3 2 4 2" xfId="3980"/>
    <cellStyle name="Обычный 11 4 3 2 4 2 2" xfId="3981"/>
    <cellStyle name="Обычный 11 4 3 2 4 3" xfId="3982"/>
    <cellStyle name="Обычный 11 4 3 2 5" xfId="3983"/>
    <cellStyle name="Обычный 11 4 3 2 5 2" xfId="3984"/>
    <cellStyle name="Обычный 11 4 3 2 6" xfId="3985"/>
    <cellStyle name="Обычный 11 4 3 2 6 2" xfId="3986"/>
    <cellStyle name="Обычный 11 4 3 2 7" xfId="3987"/>
    <cellStyle name="Обычный 11 4 3 2 8" xfId="3988"/>
    <cellStyle name="Обычный 11 4 3 3" xfId="3989"/>
    <cellStyle name="Обычный 11 4 3 3 2" xfId="3990"/>
    <cellStyle name="Обычный 11 4 3 3 2 2" xfId="3991"/>
    <cellStyle name="Обычный 11 4 3 3 2 2 2" xfId="3992"/>
    <cellStyle name="Обычный 11 4 3 3 2 3" xfId="3993"/>
    <cellStyle name="Обычный 11 4 3 3 3" xfId="3994"/>
    <cellStyle name="Обычный 11 4 3 3 3 2" xfId="3995"/>
    <cellStyle name="Обычный 11 4 3 3 4" xfId="3996"/>
    <cellStyle name="Обычный 11 4 3 3 4 2" xfId="3997"/>
    <cellStyle name="Обычный 11 4 3 3 5" xfId="3998"/>
    <cellStyle name="Обычный 11 4 3 3 6" xfId="3999"/>
    <cellStyle name="Обычный 11 4 3 4" xfId="4000"/>
    <cellStyle name="Обычный 11 4 3 4 2" xfId="4001"/>
    <cellStyle name="Обычный 11 4 3 4 2 2" xfId="4002"/>
    <cellStyle name="Обычный 11 4 3 4 2 2 2" xfId="4003"/>
    <cellStyle name="Обычный 11 4 3 4 2 3" xfId="4004"/>
    <cellStyle name="Обычный 11 4 3 4 3" xfId="4005"/>
    <cellStyle name="Обычный 11 4 3 4 3 2" xfId="4006"/>
    <cellStyle name="Обычный 11 4 3 4 4" xfId="4007"/>
    <cellStyle name="Обычный 11 4 3 5" xfId="4008"/>
    <cellStyle name="Обычный 11 4 3 5 2" xfId="4009"/>
    <cellStyle name="Обычный 11 4 3 5 2 2" xfId="4010"/>
    <cellStyle name="Обычный 11 4 3 5 3" xfId="4011"/>
    <cellStyle name="Обычный 11 4 3 6" xfId="4012"/>
    <cellStyle name="Обычный 11 4 3 6 2" xfId="4013"/>
    <cellStyle name="Обычный 11 4 3 7" xfId="4014"/>
    <cellStyle name="Обычный 11 4 3 7 2" xfId="4015"/>
    <cellStyle name="Обычный 11 4 3 8" xfId="4016"/>
    <cellStyle name="Обычный 11 4 3 8 2" xfId="4017"/>
    <cellStyle name="Обычный 11 4 3 9" xfId="4018"/>
    <cellStyle name="Обычный 11 4 4" xfId="4019"/>
    <cellStyle name="Обычный 11 4 4 2" xfId="4020"/>
    <cellStyle name="Обычный 11 4 4 2 2" xfId="4021"/>
    <cellStyle name="Обычный 11 4 4 2 2 2" xfId="4022"/>
    <cellStyle name="Обычный 11 4 4 2 2 2 2" xfId="4023"/>
    <cellStyle name="Обычный 11 4 4 2 2 3" xfId="4024"/>
    <cellStyle name="Обычный 11 4 4 2 3" xfId="4025"/>
    <cellStyle name="Обычный 11 4 4 2 3 2" xfId="4026"/>
    <cellStyle name="Обычный 11 4 4 2 4" xfId="4027"/>
    <cellStyle name="Обычный 11 4 4 2 4 2" xfId="4028"/>
    <cellStyle name="Обычный 11 4 4 2 5" xfId="4029"/>
    <cellStyle name="Обычный 11 4 4 3" xfId="4030"/>
    <cellStyle name="Обычный 11 4 4 3 2" xfId="4031"/>
    <cellStyle name="Обычный 11 4 4 3 2 2" xfId="4032"/>
    <cellStyle name="Обычный 11 4 4 3 2 2 2" xfId="4033"/>
    <cellStyle name="Обычный 11 4 4 3 2 3" xfId="4034"/>
    <cellStyle name="Обычный 11 4 4 3 3" xfId="4035"/>
    <cellStyle name="Обычный 11 4 4 3 3 2" xfId="4036"/>
    <cellStyle name="Обычный 11 4 4 3 4" xfId="4037"/>
    <cellStyle name="Обычный 11 4 4 4" xfId="4038"/>
    <cellStyle name="Обычный 11 4 4 4 2" xfId="4039"/>
    <cellStyle name="Обычный 11 4 4 4 2 2" xfId="4040"/>
    <cellStyle name="Обычный 11 4 4 4 3" xfId="4041"/>
    <cellStyle name="Обычный 11 4 4 5" xfId="4042"/>
    <cellStyle name="Обычный 11 4 4 5 2" xfId="4043"/>
    <cellStyle name="Обычный 11 4 4 6" xfId="4044"/>
    <cellStyle name="Обычный 11 4 4 6 2" xfId="4045"/>
    <cellStyle name="Обычный 11 4 4 7" xfId="4046"/>
    <cellStyle name="Обычный 11 4 4 8" xfId="4047"/>
    <cellStyle name="Обычный 11 4 5" xfId="4048"/>
    <cellStyle name="Обычный 11 4 5 2" xfId="4049"/>
    <cellStyle name="Обычный 11 4 5 2 2" xfId="4050"/>
    <cellStyle name="Обычный 11 4 5 2 2 2" xfId="4051"/>
    <cellStyle name="Обычный 11 4 5 2 3" xfId="4052"/>
    <cellStyle name="Обычный 11 4 5 3" xfId="4053"/>
    <cellStyle name="Обычный 11 4 5 3 2" xfId="4054"/>
    <cellStyle name="Обычный 11 4 5 4" xfId="4055"/>
    <cellStyle name="Обычный 11 4 5 4 2" xfId="4056"/>
    <cellStyle name="Обычный 11 4 5 5" xfId="4057"/>
    <cellStyle name="Обычный 11 4 5 6" xfId="4058"/>
    <cellStyle name="Обычный 11 4 6" xfId="4059"/>
    <cellStyle name="Обычный 11 4 6 2" xfId="4060"/>
    <cellStyle name="Обычный 11 4 6 2 2" xfId="4061"/>
    <cellStyle name="Обычный 11 4 6 2 2 2" xfId="4062"/>
    <cellStyle name="Обычный 11 4 6 2 3" xfId="4063"/>
    <cellStyle name="Обычный 11 4 6 3" xfId="4064"/>
    <cellStyle name="Обычный 11 4 6 3 2" xfId="4065"/>
    <cellStyle name="Обычный 11 4 6 4" xfId="4066"/>
    <cellStyle name="Обычный 11 4 7" xfId="4067"/>
    <cellStyle name="Обычный 11 4 7 2" xfId="4068"/>
    <cellStyle name="Обычный 11 4 7 2 2" xfId="4069"/>
    <cellStyle name="Обычный 11 4 7 3" xfId="4070"/>
    <cellStyle name="Обычный 11 4 8" xfId="4071"/>
    <cellStyle name="Обычный 11 4 8 2" xfId="4072"/>
    <cellStyle name="Обычный 11 4 9" xfId="4073"/>
    <cellStyle name="Обычный 11 4 9 2" xfId="4074"/>
    <cellStyle name="Обычный 11 5" xfId="4075"/>
    <cellStyle name="Обычный 11 5 10" xfId="4076"/>
    <cellStyle name="Обычный 11 5 10 2" xfId="4077"/>
    <cellStyle name="Обычный 11 5 11" xfId="4078"/>
    <cellStyle name="Обычный 11 5 12" xfId="4079"/>
    <cellStyle name="Обычный 11 5 2" xfId="4080"/>
    <cellStyle name="Обычный 11 5 2 2" xfId="4081"/>
    <cellStyle name="Обычный 11 5 2 2 2" xfId="4082"/>
    <cellStyle name="Обычный 11 5 2 2 2 2" xfId="4083"/>
    <cellStyle name="Обычный 11 5 2 2 2 2 2" xfId="4084"/>
    <cellStyle name="Обычный 11 5 2 2 2 2 2 2" xfId="4085"/>
    <cellStyle name="Обычный 11 5 2 2 2 2 3" xfId="4086"/>
    <cellStyle name="Обычный 11 5 2 2 2 3" xfId="4087"/>
    <cellStyle name="Обычный 11 5 2 2 2 3 2" xfId="4088"/>
    <cellStyle name="Обычный 11 5 2 2 2 4" xfId="4089"/>
    <cellStyle name="Обычный 11 5 2 2 2 4 2" xfId="4090"/>
    <cellStyle name="Обычный 11 5 2 2 2 5" xfId="4091"/>
    <cellStyle name="Обычный 11 5 2 2 3" xfId="4092"/>
    <cellStyle name="Обычный 11 5 2 2 3 2" xfId="4093"/>
    <cellStyle name="Обычный 11 5 2 2 3 2 2" xfId="4094"/>
    <cellStyle name="Обычный 11 5 2 2 3 2 2 2" xfId="4095"/>
    <cellStyle name="Обычный 11 5 2 2 3 2 3" xfId="4096"/>
    <cellStyle name="Обычный 11 5 2 2 3 3" xfId="4097"/>
    <cellStyle name="Обычный 11 5 2 2 3 3 2" xfId="4098"/>
    <cellStyle name="Обычный 11 5 2 2 3 4" xfId="4099"/>
    <cellStyle name="Обычный 11 5 2 2 4" xfId="4100"/>
    <cellStyle name="Обычный 11 5 2 2 4 2" xfId="4101"/>
    <cellStyle name="Обычный 11 5 2 2 4 2 2" xfId="4102"/>
    <cellStyle name="Обычный 11 5 2 2 4 3" xfId="4103"/>
    <cellStyle name="Обычный 11 5 2 2 5" xfId="4104"/>
    <cellStyle name="Обычный 11 5 2 2 5 2" xfId="4105"/>
    <cellStyle name="Обычный 11 5 2 2 6" xfId="4106"/>
    <cellStyle name="Обычный 11 5 2 2 6 2" xfId="4107"/>
    <cellStyle name="Обычный 11 5 2 2 7" xfId="4108"/>
    <cellStyle name="Обычный 11 5 2 2 8" xfId="4109"/>
    <cellStyle name="Обычный 11 5 2 3" xfId="4110"/>
    <cellStyle name="Обычный 11 5 2 3 2" xfId="4111"/>
    <cellStyle name="Обычный 11 5 2 3 2 2" xfId="4112"/>
    <cellStyle name="Обычный 11 5 2 3 2 2 2" xfId="4113"/>
    <cellStyle name="Обычный 11 5 2 3 2 3" xfId="4114"/>
    <cellStyle name="Обычный 11 5 2 3 3" xfId="4115"/>
    <cellStyle name="Обычный 11 5 2 3 3 2" xfId="4116"/>
    <cellStyle name="Обычный 11 5 2 3 4" xfId="4117"/>
    <cellStyle name="Обычный 11 5 2 3 4 2" xfId="4118"/>
    <cellStyle name="Обычный 11 5 2 3 5" xfId="4119"/>
    <cellStyle name="Обычный 11 5 2 3 6" xfId="4120"/>
    <cellStyle name="Обычный 11 5 2 4" xfId="4121"/>
    <cellStyle name="Обычный 11 5 2 4 2" xfId="4122"/>
    <cellStyle name="Обычный 11 5 2 4 2 2" xfId="4123"/>
    <cellStyle name="Обычный 11 5 2 4 2 2 2" xfId="4124"/>
    <cellStyle name="Обычный 11 5 2 4 2 3" xfId="4125"/>
    <cellStyle name="Обычный 11 5 2 4 3" xfId="4126"/>
    <cellStyle name="Обычный 11 5 2 4 3 2" xfId="4127"/>
    <cellStyle name="Обычный 11 5 2 4 4" xfId="4128"/>
    <cellStyle name="Обычный 11 5 2 5" xfId="4129"/>
    <cellStyle name="Обычный 11 5 2 5 2" xfId="4130"/>
    <cellStyle name="Обычный 11 5 2 5 2 2" xfId="4131"/>
    <cellStyle name="Обычный 11 5 2 5 3" xfId="4132"/>
    <cellStyle name="Обычный 11 5 2 6" xfId="4133"/>
    <cellStyle name="Обычный 11 5 2 6 2" xfId="4134"/>
    <cellStyle name="Обычный 11 5 2 7" xfId="4135"/>
    <cellStyle name="Обычный 11 5 2 7 2" xfId="4136"/>
    <cellStyle name="Обычный 11 5 2 8" xfId="4137"/>
    <cellStyle name="Обычный 11 5 2 9" xfId="4138"/>
    <cellStyle name="Обычный 11 5 3" xfId="4139"/>
    <cellStyle name="Обычный 11 5 3 2" xfId="4140"/>
    <cellStyle name="Обычный 11 5 3 2 2" xfId="4141"/>
    <cellStyle name="Обычный 11 5 3 2 2 2" xfId="4142"/>
    <cellStyle name="Обычный 11 5 3 2 2 2 2" xfId="4143"/>
    <cellStyle name="Обычный 11 5 3 2 2 2 2 2" xfId="4144"/>
    <cellStyle name="Обычный 11 5 3 2 2 2 3" xfId="4145"/>
    <cellStyle name="Обычный 11 5 3 2 2 3" xfId="4146"/>
    <cellStyle name="Обычный 11 5 3 2 2 3 2" xfId="4147"/>
    <cellStyle name="Обычный 11 5 3 2 2 4" xfId="4148"/>
    <cellStyle name="Обычный 11 5 3 2 2 4 2" xfId="4149"/>
    <cellStyle name="Обычный 11 5 3 2 2 5" xfId="4150"/>
    <cellStyle name="Обычный 11 5 3 2 3" xfId="4151"/>
    <cellStyle name="Обычный 11 5 3 2 3 2" xfId="4152"/>
    <cellStyle name="Обычный 11 5 3 2 3 2 2" xfId="4153"/>
    <cellStyle name="Обычный 11 5 3 2 3 2 2 2" xfId="4154"/>
    <cellStyle name="Обычный 11 5 3 2 3 2 3" xfId="4155"/>
    <cellStyle name="Обычный 11 5 3 2 3 3" xfId="4156"/>
    <cellStyle name="Обычный 11 5 3 2 3 3 2" xfId="4157"/>
    <cellStyle name="Обычный 11 5 3 2 3 4" xfId="4158"/>
    <cellStyle name="Обычный 11 5 3 2 4" xfId="4159"/>
    <cellStyle name="Обычный 11 5 3 2 4 2" xfId="4160"/>
    <cellStyle name="Обычный 11 5 3 2 4 2 2" xfId="4161"/>
    <cellStyle name="Обычный 11 5 3 2 4 3" xfId="4162"/>
    <cellStyle name="Обычный 11 5 3 2 5" xfId="4163"/>
    <cellStyle name="Обычный 11 5 3 2 5 2" xfId="4164"/>
    <cellStyle name="Обычный 11 5 3 2 6" xfId="4165"/>
    <cellStyle name="Обычный 11 5 3 2 6 2" xfId="4166"/>
    <cellStyle name="Обычный 11 5 3 2 7" xfId="4167"/>
    <cellStyle name="Обычный 11 5 3 2 8" xfId="4168"/>
    <cellStyle name="Обычный 11 5 3 3" xfId="4169"/>
    <cellStyle name="Обычный 11 5 3 3 2" xfId="4170"/>
    <cellStyle name="Обычный 11 5 3 3 2 2" xfId="4171"/>
    <cellStyle name="Обычный 11 5 3 3 2 2 2" xfId="4172"/>
    <cellStyle name="Обычный 11 5 3 3 2 3" xfId="4173"/>
    <cellStyle name="Обычный 11 5 3 3 3" xfId="4174"/>
    <cellStyle name="Обычный 11 5 3 3 3 2" xfId="4175"/>
    <cellStyle name="Обычный 11 5 3 3 4" xfId="4176"/>
    <cellStyle name="Обычный 11 5 3 3 4 2" xfId="4177"/>
    <cellStyle name="Обычный 11 5 3 3 5" xfId="4178"/>
    <cellStyle name="Обычный 11 5 3 3 6" xfId="4179"/>
    <cellStyle name="Обычный 11 5 3 4" xfId="4180"/>
    <cellStyle name="Обычный 11 5 3 4 2" xfId="4181"/>
    <cellStyle name="Обычный 11 5 3 4 2 2" xfId="4182"/>
    <cellStyle name="Обычный 11 5 3 4 2 2 2" xfId="4183"/>
    <cellStyle name="Обычный 11 5 3 4 2 3" xfId="4184"/>
    <cellStyle name="Обычный 11 5 3 4 3" xfId="4185"/>
    <cellStyle name="Обычный 11 5 3 4 3 2" xfId="4186"/>
    <cellStyle name="Обычный 11 5 3 4 4" xfId="4187"/>
    <cellStyle name="Обычный 11 5 3 5" xfId="4188"/>
    <cellStyle name="Обычный 11 5 3 5 2" xfId="4189"/>
    <cellStyle name="Обычный 11 5 3 5 2 2" xfId="4190"/>
    <cellStyle name="Обычный 11 5 3 5 3" xfId="4191"/>
    <cellStyle name="Обычный 11 5 3 6" xfId="4192"/>
    <cellStyle name="Обычный 11 5 3 6 2" xfId="4193"/>
    <cellStyle name="Обычный 11 5 3 7" xfId="4194"/>
    <cellStyle name="Обычный 11 5 3 7 2" xfId="4195"/>
    <cellStyle name="Обычный 11 5 3 8" xfId="4196"/>
    <cellStyle name="Обычный 11 5 3 9" xfId="4197"/>
    <cellStyle name="Обычный 11 5 4" xfId="4198"/>
    <cellStyle name="Обычный 11 5 4 2" xfId="4199"/>
    <cellStyle name="Обычный 11 5 4 2 2" xfId="4200"/>
    <cellStyle name="Обычный 11 5 4 2 2 2" xfId="4201"/>
    <cellStyle name="Обычный 11 5 4 2 2 2 2" xfId="4202"/>
    <cellStyle name="Обычный 11 5 4 2 2 3" xfId="4203"/>
    <cellStyle name="Обычный 11 5 4 2 3" xfId="4204"/>
    <cellStyle name="Обычный 11 5 4 2 3 2" xfId="4205"/>
    <cellStyle name="Обычный 11 5 4 2 4" xfId="4206"/>
    <cellStyle name="Обычный 11 5 4 2 4 2" xfId="4207"/>
    <cellStyle name="Обычный 11 5 4 2 5" xfId="4208"/>
    <cellStyle name="Обычный 11 5 4 3" xfId="4209"/>
    <cellStyle name="Обычный 11 5 4 3 2" xfId="4210"/>
    <cellStyle name="Обычный 11 5 4 3 2 2" xfId="4211"/>
    <cellStyle name="Обычный 11 5 4 3 2 2 2" xfId="4212"/>
    <cellStyle name="Обычный 11 5 4 3 2 3" xfId="4213"/>
    <cellStyle name="Обычный 11 5 4 3 3" xfId="4214"/>
    <cellStyle name="Обычный 11 5 4 3 3 2" xfId="4215"/>
    <cellStyle name="Обычный 11 5 4 3 4" xfId="4216"/>
    <cellStyle name="Обычный 11 5 4 4" xfId="4217"/>
    <cellStyle name="Обычный 11 5 4 4 2" xfId="4218"/>
    <cellStyle name="Обычный 11 5 4 4 2 2" xfId="4219"/>
    <cellStyle name="Обычный 11 5 4 4 3" xfId="4220"/>
    <cellStyle name="Обычный 11 5 4 5" xfId="4221"/>
    <cellStyle name="Обычный 11 5 4 5 2" xfId="4222"/>
    <cellStyle name="Обычный 11 5 4 6" xfId="4223"/>
    <cellStyle name="Обычный 11 5 4 6 2" xfId="4224"/>
    <cellStyle name="Обычный 11 5 4 7" xfId="4225"/>
    <cellStyle name="Обычный 11 5 4 8" xfId="4226"/>
    <cellStyle name="Обычный 11 5 5" xfId="4227"/>
    <cellStyle name="Обычный 11 5 5 2" xfId="4228"/>
    <cellStyle name="Обычный 11 5 5 2 2" xfId="4229"/>
    <cellStyle name="Обычный 11 5 5 2 2 2" xfId="4230"/>
    <cellStyle name="Обычный 11 5 5 2 3" xfId="4231"/>
    <cellStyle name="Обычный 11 5 5 3" xfId="4232"/>
    <cellStyle name="Обычный 11 5 5 3 2" xfId="4233"/>
    <cellStyle name="Обычный 11 5 5 4" xfId="4234"/>
    <cellStyle name="Обычный 11 5 5 4 2" xfId="4235"/>
    <cellStyle name="Обычный 11 5 5 5" xfId="4236"/>
    <cellStyle name="Обычный 11 5 5 6" xfId="4237"/>
    <cellStyle name="Обычный 11 5 6" xfId="4238"/>
    <cellStyle name="Обычный 11 5 6 2" xfId="4239"/>
    <cellStyle name="Обычный 11 5 6 2 2" xfId="4240"/>
    <cellStyle name="Обычный 11 5 6 2 2 2" xfId="4241"/>
    <cellStyle name="Обычный 11 5 6 2 3" xfId="4242"/>
    <cellStyle name="Обычный 11 5 6 3" xfId="4243"/>
    <cellStyle name="Обычный 11 5 6 3 2" xfId="4244"/>
    <cellStyle name="Обычный 11 5 6 4" xfId="4245"/>
    <cellStyle name="Обычный 11 5 7" xfId="4246"/>
    <cellStyle name="Обычный 11 5 7 2" xfId="4247"/>
    <cellStyle name="Обычный 11 5 7 2 2" xfId="4248"/>
    <cellStyle name="Обычный 11 5 7 3" xfId="4249"/>
    <cellStyle name="Обычный 11 5 8" xfId="4250"/>
    <cellStyle name="Обычный 11 5 8 2" xfId="4251"/>
    <cellStyle name="Обычный 11 5 9" xfId="4252"/>
    <cellStyle name="Обычный 11 5 9 2" xfId="4253"/>
    <cellStyle name="Обычный 11 6" xfId="4254"/>
    <cellStyle name="Обычный 11 6 10" xfId="4255"/>
    <cellStyle name="Обычный 11 6 2" xfId="4256"/>
    <cellStyle name="Обычный 11 6 2 2" xfId="4257"/>
    <cellStyle name="Обычный 11 6 2 2 2" xfId="4258"/>
    <cellStyle name="Обычный 11 6 2 2 2 2" xfId="4259"/>
    <cellStyle name="Обычный 11 6 2 2 2 2 2" xfId="4260"/>
    <cellStyle name="Обычный 11 6 2 2 2 3" xfId="4261"/>
    <cellStyle name="Обычный 11 6 2 2 3" xfId="4262"/>
    <cellStyle name="Обычный 11 6 2 2 3 2" xfId="4263"/>
    <cellStyle name="Обычный 11 6 2 2 4" xfId="4264"/>
    <cellStyle name="Обычный 11 6 2 2 4 2" xfId="4265"/>
    <cellStyle name="Обычный 11 6 2 2 5" xfId="4266"/>
    <cellStyle name="Обычный 11 6 2 3" xfId="4267"/>
    <cellStyle name="Обычный 11 6 2 3 2" xfId="4268"/>
    <cellStyle name="Обычный 11 6 2 3 2 2" xfId="4269"/>
    <cellStyle name="Обычный 11 6 2 3 2 2 2" xfId="4270"/>
    <cellStyle name="Обычный 11 6 2 3 2 3" xfId="4271"/>
    <cellStyle name="Обычный 11 6 2 3 3" xfId="4272"/>
    <cellStyle name="Обычный 11 6 2 3 3 2" xfId="4273"/>
    <cellStyle name="Обычный 11 6 2 3 4" xfId="4274"/>
    <cellStyle name="Обычный 11 6 2 4" xfId="4275"/>
    <cellStyle name="Обычный 11 6 2 4 2" xfId="4276"/>
    <cellStyle name="Обычный 11 6 2 4 2 2" xfId="4277"/>
    <cellStyle name="Обычный 11 6 2 4 3" xfId="4278"/>
    <cellStyle name="Обычный 11 6 2 5" xfId="4279"/>
    <cellStyle name="Обычный 11 6 2 5 2" xfId="4280"/>
    <cellStyle name="Обычный 11 6 2 6" xfId="4281"/>
    <cellStyle name="Обычный 11 6 2 6 2" xfId="4282"/>
    <cellStyle name="Обычный 11 6 2 7" xfId="4283"/>
    <cellStyle name="Обычный 11 6 2 8" xfId="4284"/>
    <cellStyle name="Обычный 11 6 3" xfId="4285"/>
    <cellStyle name="Обычный 11 6 3 2" xfId="4286"/>
    <cellStyle name="Обычный 11 6 3 2 2" xfId="4287"/>
    <cellStyle name="Обычный 11 6 3 2 2 2" xfId="4288"/>
    <cellStyle name="Обычный 11 6 3 2 3" xfId="4289"/>
    <cellStyle name="Обычный 11 6 3 3" xfId="4290"/>
    <cellStyle name="Обычный 11 6 3 3 2" xfId="4291"/>
    <cellStyle name="Обычный 11 6 3 4" xfId="4292"/>
    <cellStyle name="Обычный 11 6 3 4 2" xfId="4293"/>
    <cellStyle name="Обычный 11 6 3 5" xfId="4294"/>
    <cellStyle name="Обычный 11 6 3 6" xfId="4295"/>
    <cellStyle name="Обычный 11 6 4" xfId="4296"/>
    <cellStyle name="Обычный 11 6 4 2" xfId="4297"/>
    <cellStyle name="Обычный 11 6 4 2 2" xfId="4298"/>
    <cellStyle name="Обычный 11 6 4 2 2 2" xfId="4299"/>
    <cellStyle name="Обычный 11 6 4 2 3" xfId="4300"/>
    <cellStyle name="Обычный 11 6 4 3" xfId="4301"/>
    <cellStyle name="Обычный 11 6 4 3 2" xfId="4302"/>
    <cellStyle name="Обычный 11 6 4 4" xfId="4303"/>
    <cellStyle name="Обычный 11 6 5" xfId="4304"/>
    <cellStyle name="Обычный 11 6 5 2" xfId="4305"/>
    <cellStyle name="Обычный 11 6 5 2 2" xfId="4306"/>
    <cellStyle name="Обычный 11 6 5 3" xfId="4307"/>
    <cellStyle name="Обычный 11 6 6" xfId="4308"/>
    <cellStyle name="Обычный 11 6 6 2" xfId="4309"/>
    <cellStyle name="Обычный 11 6 7" xfId="4310"/>
    <cellStyle name="Обычный 11 6 7 2" xfId="4311"/>
    <cellStyle name="Обычный 11 6 8" xfId="4312"/>
    <cellStyle name="Обычный 11 6 8 2" xfId="4313"/>
    <cellStyle name="Обычный 11 6 9" xfId="4314"/>
    <cellStyle name="Обычный 11 7" xfId="4315"/>
    <cellStyle name="Обычный 11 7 10" xfId="4316"/>
    <cellStyle name="Обычный 11 7 2" xfId="4317"/>
    <cellStyle name="Обычный 11 7 2 2" xfId="4318"/>
    <cellStyle name="Обычный 11 7 2 2 2" xfId="4319"/>
    <cellStyle name="Обычный 11 7 2 2 2 2" xfId="4320"/>
    <cellStyle name="Обычный 11 7 2 2 2 2 2" xfId="4321"/>
    <cellStyle name="Обычный 11 7 2 2 2 3" xfId="4322"/>
    <cellStyle name="Обычный 11 7 2 2 3" xfId="4323"/>
    <cellStyle name="Обычный 11 7 2 2 3 2" xfId="4324"/>
    <cellStyle name="Обычный 11 7 2 2 4" xfId="4325"/>
    <cellStyle name="Обычный 11 7 2 2 4 2" xfId="4326"/>
    <cellStyle name="Обычный 11 7 2 2 5" xfId="4327"/>
    <cellStyle name="Обычный 11 7 2 3" xfId="4328"/>
    <cellStyle name="Обычный 11 7 2 3 2" xfId="4329"/>
    <cellStyle name="Обычный 11 7 2 3 2 2" xfId="4330"/>
    <cellStyle name="Обычный 11 7 2 3 2 2 2" xfId="4331"/>
    <cellStyle name="Обычный 11 7 2 3 2 3" xfId="4332"/>
    <cellStyle name="Обычный 11 7 2 3 3" xfId="4333"/>
    <cellStyle name="Обычный 11 7 2 3 3 2" xfId="4334"/>
    <cellStyle name="Обычный 11 7 2 3 4" xfId="4335"/>
    <cellStyle name="Обычный 11 7 2 4" xfId="4336"/>
    <cellStyle name="Обычный 11 7 2 4 2" xfId="4337"/>
    <cellStyle name="Обычный 11 7 2 4 2 2" xfId="4338"/>
    <cellStyle name="Обычный 11 7 2 4 3" xfId="4339"/>
    <cellStyle name="Обычный 11 7 2 5" xfId="4340"/>
    <cellStyle name="Обычный 11 7 2 5 2" xfId="4341"/>
    <cellStyle name="Обычный 11 7 2 6" xfId="4342"/>
    <cellStyle name="Обычный 11 7 2 6 2" xfId="4343"/>
    <cellStyle name="Обычный 11 7 2 7" xfId="4344"/>
    <cellStyle name="Обычный 11 7 2 8" xfId="4345"/>
    <cellStyle name="Обычный 11 7 3" xfId="4346"/>
    <cellStyle name="Обычный 11 7 3 2" xfId="4347"/>
    <cellStyle name="Обычный 11 7 3 2 2" xfId="4348"/>
    <cellStyle name="Обычный 11 7 3 2 2 2" xfId="4349"/>
    <cellStyle name="Обычный 11 7 3 2 3" xfId="4350"/>
    <cellStyle name="Обычный 11 7 3 3" xfId="4351"/>
    <cellStyle name="Обычный 11 7 3 3 2" xfId="4352"/>
    <cellStyle name="Обычный 11 7 3 4" xfId="4353"/>
    <cellStyle name="Обычный 11 7 3 4 2" xfId="4354"/>
    <cellStyle name="Обычный 11 7 3 5" xfId="4355"/>
    <cellStyle name="Обычный 11 7 3 6" xfId="4356"/>
    <cellStyle name="Обычный 11 7 4" xfId="4357"/>
    <cellStyle name="Обычный 11 7 4 2" xfId="4358"/>
    <cellStyle name="Обычный 11 7 4 2 2" xfId="4359"/>
    <cellStyle name="Обычный 11 7 4 2 2 2" xfId="4360"/>
    <cellStyle name="Обычный 11 7 4 2 3" xfId="4361"/>
    <cellStyle name="Обычный 11 7 4 3" xfId="4362"/>
    <cellStyle name="Обычный 11 7 4 3 2" xfId="4363"/>
    <cellStyle name="Обычный 11 7 4 4" xfId="4364"/>
    <cellStyle name="Обычный 11 7 5" xfId="4365"/>
    <cellStyle name="Обычный 11 7 5 2" xfId="4366"/>
    <cellStyle name="Обычный 11 7 5 2 2" xfId="4367"/>
    <cellStyle name="Обычный 11 7 5 3" xfId="4368"/>
    <cellStyle name="Обычный 11 7 6" xfId="4369"/>
    <cellStyle name="Обычный 11 7 6 2" xfId="4370"/>
    <cellStyle name="Обычный 11 7 7" xfId="4371"/>
    <cellStyle name="Обычный 11 7 7 2" xfId="4372"/>
    <cellStyle name="Обычный 11 7 8" xfId="4373"/>
    <cellStyle name="Обычный 11 7 8 2" xfId="4374"/>
    <cellStyle name="Обычный 11 7 9" xfId="4375"/>
    <cellStyle name="Обычный 11 8" xfId="4376"/>
    <cellStyle name="Обычный 11 8 2" xfId="4377"/>
    <cellStyle name="Обычный 11 8 2 2" xfId="4378"/>
    <cellStyle name="Обычный 11 8 2 2 2" xfId="4379"/>
    <cellStyle name="Обычный 11 8 2 2 2 2" xfId="4380"/>
    <cellStyle name="Обычный 11 8 2 2 3" xfId="4381"/>
    <cellStyle name="Обычный 11 8 2 3" xfId="4382"/>
    <cellStyle name="Обычный 11 8 2 3 2" xfId="4383"/>
    <cellStyle name="Обычный 11 8 2 4" xfId="4384"/>
    <cellStyle name="Обычный 11 8 2 4 2" xfId="4385"/>
    <cellStyle name="Обычный 11 8 2 5" xfId="4386"/>
    <cellStyle name="Обычный 11 8 3" xfId="4387"/>
    <cellStyle name="Обычный 11 8 3 2" xfId="4388"/>
    <cellStyle name="Обычный 11 8 3 2 2" xfId="4389"/>
    <cellStyle name="Обычный 11 8 3 2 2 2" xfId="4390"/>
    <cellStyle name="Обычный 11 8 3 2 3" xfId="4391"/>
    <cellStyle name="Обычный 11 8 3 3" xfId="4392"/>
    <cellStyle name="Обычный 11 8 3 3 2" xfId="4393"/>
    <cellStyle name="Обычный 11 8 3 4" xfId="4394"/>
    <cellStyle name="Обычный 11 8 4" xfId="4395"/>
    <cellStyle name="Обычный 11 8 4 2" xfId="4396"/>
    <cellStyle name="Обычный 11 8 4 2 2" xfId="4397"/>
    <cellStyle name="Обычный 11 8 4 3" xfId="4398"/>
    <cellStyle name="Обычный 11 8 5" xfId="4399"/>
    <cellStyle name="Обычный 11 8 5 2" xfId="4400"/>
    <cellStyle name="Обычный 11 8 6" xfId="4401"/>
    <cellStyle name="Обычный 11 8 6 2" xfId="4402"/>
    <cellStyle name="Обычный 11 8 7" xfId="4403"/>
    <cellStyle name="Обычный 11 8 7 2" xfId="4404"/>
    <cellStyle name="Обычный 11 8 8" xfId="4405"/>
    <cellStyle name="Обычный 11 8 9" xfId="4406"/>
    <cellStyle name="Обычный 11 9" xfId="4407"/>
    <cellStyle name="Обычный 11 9 2" xfId="4408"/>
    <cellStyle name="Обычный 11 9 2 2" xfId="4409"/>
    <cellStyle name="Обычный 11 9 2 2 2" xfId="4410"/>
    <cellStyle name="Обычный 11 9 2 3" xfId="4411"/>
    <cellStyle name="Обычный 11 9 3" xfId="4412"/>
    <cellStyle name="Обычный 11 9 3 2" xfId="4413"/>
    <cellStyle name="Обычный 11 9 4" xfId="4414"/>
    <cellStyle name="Обычный 11 9 4 2" xfId="4415"/>
    <cellStyle name="Обычный 11 9 5" xfId="4416"/>
    <cellStyle name="Обычный 11 9 6" xfId="4417"/>
    <cellStyle name="Обычный 11_КС2 июль13 дс1" xfId="4418"/>
    <cellStyle name="Обычный 12" xfId="4419"/>
    <cellStyle name="Обычный 12 10" xfId="4420"/>
    <cellStyle name="Обычный 12 10 2" xfId="4421"/>
    <cellStyle name="Обычный 12 10 2 2" xfId="4422"/>
    <cellStyle name="Обычный 12 10 2 2 2" xfId="4423"/>
    <cellStyle name="Обычный 12 10 2 3" xfId="4424"/>
    <cellStyle name="Обычный 12 10 3" xfId="4425"/>
    <cellStyle name="Обычный 12 10 3 2" xfId="4426"/>
    <cellStyle name="Обычный 12 10 4" xfId="4427"/>
    <cellStyle name="Обычный 12 11" xfId="4428"/>
    <cellStyle name="Обычный 12 11 2" xfId="4429"/>
    <cellStyle name="Обычный 12 11 2 2" xfId="4430"/>
    <cellStyle name="Обычный 12 11 3" xfId="4431"/>
    <cellStyle name="Обычный 12 12" xfId="4432"/>
    <cellStyle name="Обычный 12 12 2" xfId="4433"/>
    <cellStyle name="Обычный 12 13" xfId="4434"/>
    <cellStyle name="Обычный 12 13 2" xfId="4435"/>
    <cellStyle name="Обычный 12 14" xfId="4436"/>
    <cellStyle name="Обычный 12 14 2" xfId="4437"/>
    <cellStyle name="Обычный 12 15" xfId="4438"/>
    <cellStyle name="Обычный 12 15 2" xfId="4439"/>
    <cellStyle name="Обычный 12 16" xfId="4440"/>
    <cellStyle name="Обычный 12 16 2" xfId="4441"/>
    <cellStyle name="Обычный 12 17" xfId="4442"/>
    <cellStyle name="Обычный 12 18" xfId="4443"/>
    <cellStyle name="Обычный 12 2" xfId="4444"/>
    <cellStyle name="Обычный 12 2 10" xfId="4445"/>
    <cellStyle name="Обычный 12 2 10 2" xfId="4446"/>
    <cellStyle name="Обычный 12 2 10 2 2" xfId="4447"/>
    <cellStyle name="Обычный 12 2 10 3" xfId="4448"/>
    <cellStyle name="Обычный 12 2 11" xfId="4449"/>
    <cellStyle name="Обычный 12 2 11 2" xfId="4450"/>
    <cellStyle name="Обычный 12 2 12" xfId="4451"/>
    <cellStyle name="Обычный 12 2 12 2" xfId="4452"/>
    <cellStyle name="Обычный 12 2 13" xfId="4453"/>
    <cellStyle name="Обычный 12 2 13 2" xfId="4454"/>
    <cellStyle name="Обычный 12 2 14" xfId="4455"/>
    <cellStyle name="Обычный 12 2 14 2" xfId="4456"/>
    <cellStyle name="Обычный 12 2 15" xfId="4457"/>
    <cellStyle name="Обычный 12 2 15 2" xfId="4458"/>
    <cellStyle name="Обычный 12 2 16" xfId="4459"/>
    <cellStyle name="Обычный 12 2 17" xfId="4460"/>
    <cellStyle name="Обычный 12 2 2" xfId="4461"/>
    <cellStyle name="Обычный 12 2 2 10" xfId="4462"/>
    <cellStyle name="Обычный 12 2 2 10 2" xfId="4463"/>
    <cellStyle name="Обычный 12 2 2 11" xfId="4464"/>
    <cellStyle name="Обычный 12 2 2 11 2" xfId="4465"/>
    <cellStyle name="Обычный 12 2 2 12" xfId="4466"/>
    <cellStyle name="Обычный 12 2 2 12 2" xfId="4467"/>
    <cellStyle name="Обычный 12 2 2 13" xfId="4468"/>
    <cellStyle name="Обычный 12 2 2 14" xfId="4469"/>
    <cellStyle name="Обычный 12 2 2 2" xfId="4470"/>
    <cellStyle name="Обычный 12 2 2 2 10" xfId="4471"/>
    <cellStyle name="Обычный 12 2 2 2 11" xfId="4472"/>
    <cellStyle name="Обычный 12 2 2 2 2" xfId="4473"/>
    <cellStyle name="Обычный 12 2 2 2 2 2" xfId="4474"/>
    <cellStyle name="Обычный 12 2 2 2 2 2 2" xfId="4475"/>
    <cellStyle name="Обычный 12 2 2 2 2 2 2 2" xfId="4476"/>
    <cellStyle name="Обычный 12 2 2 2 2 2 2 2 2" xfId="4477"/>
    <cellStyle name="Обычный 12 2 2 2 2 2 2 2 2 2" xfId="4478"/>
    <cellStyle name="Обычный 12 2 2 2 2 2 2 2 3" xfId="4479"/>
    <cellStyle name="Обычный 12 2 2 2 2 2 2 3" xfId="4480"/>
    <cellStyle name="Обычный 12 2 2 2 2 2 2 3 2" xfId="4481"/>
    <cellStyle name="Обычный 12 2 2 2 2 2 2 4" xfId="4482"/>
    <cellStyle name="Обычный 12 2 2 2 2 2 2 4 2" xfId="4483"/>
    <cellStyle name="Обычный 12 2 2 2 2 2 2 5" xfId="4484"/>
    <cellStyle name="Обычный 12 2 2 2 2 2 3" xfId="4485"/>
    <cellStyle name="Обычный 12 2 2 2 2 2 3 2" xfId="4486"/>
    <cellStyle name="Обычный 12 2 2 2 2 2 3 2 2" xfId="4487"/>
    <cellStyle name="Обычный 12 2 2 2 2 2 3 2 2 2" xfId="4488"/>
    <cellStyle name="Обычный 12 2 2 2 2 2 3 2 3" xfId="4489"/>
    <cellStyle name="Обычный 12 2 2 2 2 2 3 3" xfId="4490"/>
    <cellStyle name="Обычный 12 2 2 2 2 2 3 3 2" xfId="4491"/>
    <cellStyle name="Обычный 12 2 2 2 2 2 3 4" xfId="4492"/>
    <cellStyle name="Обычный 12 2 2 2 2 2 4" xfId="4493"/>
    <cellStyle name="Обычный 12 2 2 2 2 2 4 2" xfId="4494"/>
    <cellStyle name="Обычный 12 2 2 2 2 2 4 2 2" xfId="4495"/>
    <cellStyle name="Обычный 12 2 2 2 2 2 4 3" xfId="4496"/>
    <cellStyle name="Обычный 12 2 2 2 2 2 5" xfId="4497"/>
    <cellStyle name="Обычный 12 2 2 2 2 2 5 2" xfId="4498"/>
    <cellStyle name="Обычный 12 2 2 2 2 2 6" xfId="4499"/>
    <cellStyle name="Обычный 12 2 2 2 2 2 6 2" xfId="4500"/>
    <cellStyle name="Обычный 12 2 2 2 2 2 7" xfId="4501"/>
    <cellStyle name="Обычный 12 2 2 2 2 2 8" xfId="4502"/>
    <cellStyle name="Обычный 12 2 2 2 2 3" xfId="4503"/>
    <cellStyle name="Обычный 12 2 2 2 2 3 2" xfId="4504"/>
    <cellStyle name="Обычный 12 2 2 2 2 3 2 2" xfId="4505"/>
    <cellStyle name="Обычный 12 2 2 2 2 3 2 2 2" xfId="4506"/>
    <cellStyle name="Обычный 12 2 2 2 2 3 2 3" xfId="4507"/>
    <cellStyle name="Обычный 12 2 2 2 2 3 3" xfId="4508"/>
    <cellStyle name="Обычный 12 2 2 2 2 3 3 2" xfId="4509"/>
    <cellStyle name="Обычный 12 2 2 2 2 3 4" xfId="4510"/>
    <cellStyle name="Обычный 12 2 2 2 2 3 4 2" xfId="4511"/>
    <cellStyle name="Обычный 12 2 2 2 2 3 5" xfId="4512"/>
    <cellStyle name="Обычный 12 2 2 2 2 3 6" xfId="4513"/>
    <cellStyle name="Обычный 12 2 2 2 2 4" xfId="4514"/>
    <cellStyle name="Обычный 12 2 2 2 2 4 2" xfId="4515"/>
    <cellStyle name="Обычный 12 2 2 2 2 4 2 2" xfId="4516"/>
    <cellStyle name="Обычный 12 2 2 2 2 4 2 2 2" xfId="4517"/>
    <cellStyle name="Обычный 12 2 2 2 2 4 2 3" xfId="4518"/>
    <cellStyle name="Обычный 12 2 2 2 2 4 3" xfId="4519"/>
    <cellStyle name="Обычный 12 2 2 2 2 4 3 2" xfId="4520"/>
    <cellStyle name="Обычный 12 2 2 2 2 4 4" xfId="4521"/>
    <cellStyle name="Обычный 12 2 2 2 2 5" xfId="4522"/>
    <cellStyle name="Обычный 12 2 2 2 2 5 2" xfId="4523"/>
    <cellStyle name="Обычный 12 2 2 2 2 5 2 2" xfId="4524"/>
    <cellStyle name="Обычный 12 2 2 2 2 5 3" xfId="4525"/>
    <cellStyle name="Обычный 12 2 2 2 2 6" xfId="4526"/>
    <cellStyle name="Обычный 12 2 2 2 2 6 2" xfId="4527"/>
    <cellStyle name="Обычный 12 2 2 2 2 7" xfId="4528"/>
    <cellStyle name="Обычный 12 2 2 2 2 7 2" xfId="4529"/>
    <cellStyle name="Обычный 12 2 2 2 2 8" xfId="4530"/>
    <cellStyle name="Обычный 12 2 2 2 2 9" xfId="4531"/>
    <cellStyle name="Обычный 12 2 2 2 3" xfId="4532"/>
    <cellStyle name="Обычный 12 2 2 2 3 2" xfId="4533"/>
    <cellStyle name="Обычный 12 2 2 2 3 2 2" xfId="4534"/>
    <cellStyle name="Обычный 12 2 2 2 3 2 2 2" xfId="4535"/>
    <cellStyle name="Обычный 12 2 2 2 3 2 2 2 2" xfId="4536"/>
    <cellStyle name="Обычный 12 2 2 2 3 2 2 3" xfId="4537"/>
    <cellStyle name="Обычный 12 2 2 2 3 2 3" xfId="4538"/>
    <cellStyle name="Обычный 12 2 2 2 3 2 3 2" xfId="4539"/>
    <cellStyle name="Обычный 12 2 2 2 3 2 4" xfId="4540"/>
    <cellStyle name="Обычный 12 2 2 2 3 2 4 2" xfId="4541"/>
    <cellStyle name="Обычный 12 2 2 2 3 2 5" xfId="4542"/>
    <cellStyle name="Обычный 12 2 2 2 3 2 6" xfId="4543"/>
    <cellStyle name="Обычный 12 2 2 2 3 3" xfId="4544"/>
    <cellStyle name="Обычный 12 2 2 2 3 3 2" xfId="4545"/>
    <cellStyle name="Обычный 12 2 2 2 3 3 2 2" xfId="4546"/>
    <cellStyle name="Обычный 12 2 2 2 3 3 2 2 2" xfId="4547"/>
    <cellStyle name="Обычный 12 2 2 2 3 3 2 3" xfId="4548"/>
    <cellStyle name="Обычный 12 2 2 2 3 3 3" xfId="4549"/>
    <cellStyle name="Обычный 12 2 2 2 3 3 3 2" xfId="4550"/>
    <cellStyle name="Обычный 12 2 2 2 3 3 4" xfId="4551"/>
    <cellStyle name="Обычный 12 2 2 2 3 3 5" xfId="4552"/>
    <cellStyle name="Обычный 12 2 2 2 3 4" xfId="4553"/>
    <cellStyle name="Обычный 12 2 2 2 3 4 2" xfId="4554"/>
    <cellStyle name="Обычный 12 2 2 2 3 4 2 2" xfId="4555"/>
    <cellStyle name="Обычный 12 2 2 2 3 4 3" xfId="4556"/>
    <cellStyle name="Обычный 12 2 2 2 3 5" xfId="4557"/>
    <cellStyle name="Обычный 12 2 2 2 3 5 2" xfId="4558"/>
    <cellStyle name="Обычный 12 2 2 2 3 6" xfId="4559"/>
    <cellStyle name="Обычный 12 2 2 2 3 6 2" xfId="4560"/>
    <cellStyle name="Обычный 12 2 2 2 3 7" xfId="4561"/>
    <cellStyle name="Обычный 12 2 2 2 3 8" xfId="4562"/>
    <cellStyle name="Обычный 12 2 2 2 4" xfId="4563"/>
    <cellStyle name="Обычный 12 2 2 2 4 2" xfId="4564"/>
    <cellStyle name="Обычный 12 2 2 2 4 2 2" xfId="4565"/>
    <cellStyle name="Обычный 12 2 2 2 4 2 2 2" xfId="4566"/>
    <cellStyle name="Обычный 12 2 2 2 4 2 3" xfId="4567"/>
    <cellStyle name="Обычный 12 2 2 2 4 3" xfId="4568"/>
    <cellStyle name="Обычный 12 2 2 2 4 3 2" xfId="4569"/>
    <cellStyle name="Обычный 12 2 2 2 4 4" xfId="4570"/>
    <cellStyle name="Обычный 12 2 2 2 4 4 2" xfId="4571"/>
    <cellStyle name="Обычный 12 2 2 2 4 5" xfId="4572"/>
    <cellStyle name="Обычный 12 2 2 2 4 6" xfId="4573"/>
    <cellStyle name="Обычный 12 2 2 2 5" xfId="4574"/>
    <cellStyle name="Обычный 12 2 2 2 5 2" xfId="4575"/>
    <cellStyle name="Обычный 12 2 2 2 5 2 2" xfId="4576"/>
    <cellStyle name="Обычный 12 2 2 2 5 2 2 2" xfId="4577"/>
    <cellStyle name="Обычный 12 2 2 2 5 2 3" xfId="4578"/>
    <cellStyle name="Обычный 12 2 2 2 5 3" xfId="4579"/>
    <cellStyle name="Обычный 12 2 2 2 5 3 2" xfId="4580"/>
    <cellStyle name="Обычный 12 2 2 2 5 4" xfId="4581"/>
    <cellStyle name="Обычный 12 2 2 2 5 5" xfId="4582"/>
    <cellStyle name="Обычный 12 2 2 2 6" xfId="4583"/>
    <cellStyle name="Обычный 12 2 2 2 6 2" xfId="4584"/>
    <cellStyle name="Обычный 12 2 2 2 6 2 2" xfId="4585"/>
    <cellStyle name="Обычный 12 2 2 2 6 3" xfId="4586"/>
    <cellStyle name="Обычный 12 2 2 2 7" xfId="4587"/>
    <cellStyle name="Обычный 12 2 2 2 7 2" xfId="4588"/>
    <cellStyle name="Обычный 12 2 2 2 8" xfId="4589"/>
    <cellStyle name="Обычный 12 2 2 2 8 2" xfId="4590"/>
    <cellStyle name="Обычный 12 2 2 2 9" xfId="4591"/>
    <cellStyle name="Обычный 12 2 2 2 9 2" xfId="4592"/>
    <cellStyle name="Обычный 12 2 2 3" xfId="4593"/>
    <cellStyle name="Обычный 12 2 2 3 10" xfId="4594"/>
    <cellStyle name="Обычный 12 2 2 3 2" xfId="4595"/>
    <cellStyle name="Обычный 12 2 2 3 2 2" xfId="4596"/>
    <cellStyle name="Обычный 12 2 2 3 2 2 2" xfId="4597"/>
    <cellStyle name="Обычный 12 2 2 3 2 2 2 2" xfId="4598"/>
    <cellStyle name="Обычный 12 2 2 3 2 2 2 2 2" xfId="4599"/>
    <cellStyle name="Обычный 12 2 2 3 2 2 2 3" xfId="4600"/>
    <cellStyle name="Обычный 12 2 2 3 2 2 3" xfId="4601"/>
    <cellStyle name="Обычный 12 2 2 3 2 2 3 2" xfId="4602"/>
    <cellStyle name="Обычный 12 2 2 3 2 2 4" xfId="4603"/>
    <cellStyle name="Обычный 12 2 2 3 2 2 4 2" xfId="4604"/>
    <cellStyle name="Обычный 12 2 2 3 2 2 5" xfId="4605"/>
    <cellStyle name="Обычный 12 2 2 3 2 3" xfId="4606"/>
    <cellStyle name="Обычный 12 2 2 3 2 3 2" xfId="4607"/>
    <cellStyle name="Обычный 12 2 2 3 2 3 2 2" xfId="4608"/>
    <cellStyle name="Обычный 12 2 2 3 2 3 2 2 2" xfId="4609"/>
    <cellStyle name="Обычный 12 2 2 3 2 3 2 3" xfId="4610"/>
    <cellStyle name="Обычный 12 2 2 3 2 3 3" xfId="4611"/>
    <cellStyle name="Обычный 12 2 2 3 2 3 3 2" xfId="4612"/>
    <cellStyle name="Обычный 12 2 2 3 2 3 4" xfId="4613"/>
    <cellStyle name="Обычный 12 2 2 3 2 4" xfId="4614"/>
    <cellStyle name="Обычный 12 2 2 3 2 4 2" xfId="4615"/>
    <cellStyle name="Обычный 12 2 2 3 2 4 2 2" xfId="4616"/>
    <cellStyle name="Обычный 12 2 2 3 2 4 3" xfId="4617"/>
    <cellStyle name="Обычный 12 2 2 3 2 5" xfId="4618"/>
    <cellStyle name="Обычный 12 2 2 3 2 5 2" xfId="4619"/>
    <cellStyle name="Обычный 12 2 2 3 2 6" xfId="4620"/>
    <cellStyle name="Обычный 12 2 2 3 2 6 2" xfId="4621"/>
    <cellStyle name="Обычный 12 2 2 3 2 7" xfId="4622"/>
    <cellStyle name="Обычный 12 2 2 3 2 8" xfId="4623"/>
    <cellStyle name="Обычный 12 2 2 3 3" xfId="4624"/>
    <cellStyle name="Обычный 12 2 2 3 3 2" xfId="4625"/>
    <cellStyle name="Обычный 12 2 2 3 3 2 2" xfId="4626"/>
    <cellStyle name="Обычный 12 2 2 3 3 2 2 2" xfId="4627"/>
    <cellStyle name="Обычный 12 2 2 3 3 2 3" xfId="4628"/>
    <cellStyle name="Обычный 12 2 2 3 3 3" xfId="4629"/>
    <cellStyle name="Обычный 12 2 2 3 3 3 2" xfId="4630"/>
    <cellStyle name="Обычный 12 2 2 3 3 4" xfId="4631"/>
    <cellStyle name="Обычный 12 2 2 3 3 4 2" xfId="4632"/>
    <cellStyle name="Обычный 12 2 2 3 3 5" xfId="4633"/>
    <cellStyle name="Обычный 12 2 2 3 3 6" xfId="4634"/>
    <cellStyle name="Обычный 12 2 2 3 4" xfId="4635"/>
    <cellStyle name="Обычный 12 2 2 3 4 2" xfId="4636"/>
    <cellStyle name="Обычный 12 2 2 3 4 2 2" xfId="4637"/>
    <cellStyle name="Обычный 12 2 2 3 4 2 2 2" xfId="4638"/>
    <cellStyle name="Обычный 12 2 2 3 4 2 3" xfId="4639"/>
    <cellStyle name="Обычный 12 2 2 3 4 3" xfId="4640"/>
    <cellStyle name="Обычный 12 2 2 3 4 3 2" xfId="4641"/>
    <cellStyle name="Обычный 12 2 2 3 4 4" xfId="4642"/>
    <cellStyle name="Обычный 12 2 2 3 5" xfId="4643"/>
    <cellStyle name="Обычный 12 2 2 3 5 2" xfId="4644"/>
    <cellStyle name="Обычный 12 2 2 3 5 2 2" xfId="4645"/>
    <cellStyle name="Обычный 12 2 2 3 5 3" xfId="4646"/>
    <cellStyle name="Обычный 12 2 2 3 6" xfId="4647"/>
    <cellStyle name="Обычный 12 2 2 3 6 2" xfId="4648"/>
    <cellStyle name="Обычный 12 2 2 3 7" xfId="4649"/>
    <cellStyle name="Обычный 12 2 2 3 7 2" xfId="4650"/>
    <cellStyle name="Обычный 12 2 2 3 8" xfId="4651"/>
    <cellStyle name="Обычный 12 2 2 3 8 2" xfId="4652"/>
    <cellStyle name="Обычный 12 2 2 3 9" xfId="4653"/>
    <cellStyle name="Обычный 12 2 2 4" xfId="4654"/>
    <cellStyle name="Обычный 12 2 2 4 2" xfId="4655"/>
    <cellStyle name="Обычный 12 2 2 4 2 2" xfId="4656"/>
    <cellStyle name="Обычный 12 2 2 4 2 2 2" xfId="4657"/>
    <cellStyle name="Обычный 12 2 2 4 2 2 2 2" xfId="4658"/>
    <cellStyle name="Обычный 12 2 2 4 2 2 2 2 2" xfId="4659"/>
    <cellStyle name="Обычный 12 2 2 4 2 2 2 3" xfId="4660"/>
    <cellStyle name="Обычный 12 2 2 4 2 2 3" xfId="4661"/>
    <cellStyle name="Обычный 12 2 2 4 2 2 3 2" xfId="4662"/>
    <cellStyle name="Обычный 12 2 2 4 2 2 4" xfId="4663"/>
    <cellStyle name="Обычный 12 2 2 4 2 2 4 2" xfId="4664"/>
    <cellStyle name="Обычный 12 2 2 4 2 2 5" xfId="4665"/>
    <cellStyle name="Обычный 12 2 2 4 2 3" xfId="4666"/>
    <cellStyle name="Обычный 12 2 2 4 2 3 2" xfId="4667"/>
    <cellStyle name="Обычный 12 2 2 4 2 3 2 2" xfId="4668"/>
    <cellStyle name="Обычный 12 2 2 4 2 3 2 2 2" xfId="4669"/>
    <cellStyle name="Обычный 12 2 2 4 2 3 2 3" xfId="4670"/>
    <cellStyle name="Обычный 12 2 2 4 2 3 3" xfId="4671"/>
    <cellStyle name="Обычный 12 2 2 4 2 3 3 2" xfId="4672"/>
    <cellStyle name="Обычный 12 2 2 4 2 3 4" xfId="4673"/>
    <cellStyle name="Обычный 12 2 2 4 2 4" xfId="4674"/>
    <cellStyle name="Обычный 12 2 2 4 2 4 2" xfId="4675"/>
    <cellStyle name="Обычный 12 2 2 4 2 4 2 2" xfId="4676"/>
    <cellStyle name="Обычный 12 2 2 4 2 4 3" xfId="4677"/>
    <cellStyle name="Обычный 12 2 2 4 2 5" xfId="4678"/>
    <cellStyle name="Обычный 12 2 2 4 2 5 2" xfId="4679"/>
    <cellStyle name="Обычный 12 2 2 4 2 6" xfId="4680"/>
    <cellStyle name="Обычный 12 2 2 4 2 6 2" xfId="4681"/>
    <cellStyle name="Обычный 12 2 2 4 2 7" xfId="4682"/>
    <cellStyle name="Обычный 12 2 2 4 2 8" xfId="4683"/>
    <cellStyle name="Обычный 12 2 2 4 3" xfId="4684"/>
    <cellStyle name="Обычный 12 2 2 4 3 2" xfId="4685"/>
    <cellStyle name="Обычный 12 2 2 4 3 2 2" xfId="4686"/>
    <cellStyle name="Обычный 12 2 2 4 3 2 2 2" xfId="4687"/>
    <cellStyle name="Обычный 12 2 2 4 3 2 3" xfId="4688"/>
    <cellStyle name="Обычный 12 2 2 4 3 3" xfId="4689"/>
    <cellStyle name="Обычный 12 2 2 4 3 3 2" xfId="4690"/>
    <cellStyle name="Обычный 12 2 2 4 3 4" xfId="4691"/>
    <cellStyle name="Обычный 12 2 2 4 3 4 2" xfId="4692"/>
    <cellStyle name="Обычный 12 2 2 4 3 5" xfId="4693"/>
    <cellStyle name="Обычный 12 2 2 4 3 6" xfId="4694"/>
    <cellStyle name="Обычный 12 2 2 4 4" xfId="4695"/>
    <cellStyle name="Обычный 12 2 2 4 4 2" xfId="4696"/>
    <cellStyle name="Обычный 12 2 2 4 4 2 2" xfId="4697"/>
    <cellStyle name="Обычный 12 2 2 4 4 2 2 2" xfId="4698"/>
    <cellStyle name="Обычный 12 2 2 4 4 2 3" xfId="4699"/>
    <cellStyle name="Обычный 12 2 2 4 4 3" xfId="4700"/>
    <cellStyle name="Обычный 12 2 2 4 4 3 2" xfId="4701"/>
    <cellStyle name="Обычный 12 2 2 4 4 4" xfId="4702"/>
    <cellStyle name="Обычный 12 2 2 4 5" xfId="4703"/>
    <cellStyle name="Обычный 12 2 2 4 5 2" xfId="4704"/>
    <cellStyle name="Обычный 12 2 2 4 5 2 2" xfId="4705"/>
    <cellStyle name="Обычный 12 2 2 4 5 3" xfId="4706"/>
    <cellStyle name="Обычный 12 2 2 4 6" xfId="4707"/>
    <cellStyle name="Обычный 12 2 2 4 6 2" xfId="4708"/>
    <cellStyle name="Обычный 12 2 2 4 7" xfId="4709"/>
    <cellStyle name="Обычный 12 2 2 4 7 2" xfId="4710"/>
    <cellStyle name="Обычный 12 2 2 4 8" xfId="4711"/>
    <cellStyle name="Обычный 12 2 2 4 9" xfId="4712"/>
    <cellStyle name="Обычный 12 2 2 5" xfId="4713"/>
    <cellStyle name="Обычный 12 2 2 5 2" xfId="4714"/>
    <cellStyle name="Обычный 12 2 2 5 2 2" xfId="4715"/>
    <cellStyle name="Обычный 12 2 2 5 2 2 2" xfId="4716"/>
    <cellStyle name="Обычный 12 2 2 5 2 2 2 2" xfId="4717"/>
    <cellStyle name="Обычный 12 2 2 5 2 2 3" xfId="4718"/>
    <cellStyle name="Обычный 12 2 2 5 2 3" xfId="4719"/>
    <cellStyle name="Обычный 12 2 2 5 2 3 2" xfId="4720"/>
    <cellStyle name="Обычный 12 2 2 5 2 4" xfId="4721"/>
    <cellStyle name="Обычный 12 2 2 5 2 4 2" xfId="4722"/>
    <cellStyle name="Обычный 12 2 2 5 2 5" xfId="4723"/>
    <cellStyle name="Обычный 12 2 2 5 3" xfId="4724"/>
    <cellStyle name="Обычный 12 2 2 5 3 2" xfId="4725"/>
    <cellStyle name="Обычный 12 2 2 5 3 2 2" xfId="4726"/>
    <cellStyle name="Обычный 12 2 2 5 3 2 2 2" xfId="4727"/>
    <cellStyle name="Обычный 12 2 2 5 3 2 3" xfId="4728"/>
    <cellStyle name="Обычный 12 2 2 5 3 3" xfId="4729"/>
    <cellStyle name="Обычный 12 2 2 5 3 3 2" xfId="4730"/>
    <cellStyle name="Обычный 12 2 2 5 3 4" xfId="4731"/>
    <cellStyle name="Обычный 12 2 2 5 4" xfId="4732"/>
    <cellStyle name="Обычный 12 2 2 5 4 2" xfId="4733"/>
    <cellStyle name="Обычный 12 2 2 5 4 2 2" xfId="4734"/>
    <cellStyle name="Обычный 12 2 2 5 4 3" xfId="4735"/>
    <cellStyle name="Обычный 12 2 2 5 5" xfId="4736"/>
    <cellStyle name="Обычный 12 2 2 5 5 2" xfId="4737"/>
    <cellStyle name="Обычный 12 2 2 5 6" xfId="4738"/>
    <cellStyle name="Обычный 12 2 2 5 6 2" xfId="4739"/>
    <cellStyle name="Обычный 12 2 2 5 7" xfId="4740"/>
    <cellStyle name="Обычный 12 2 2 5 8" xfId="4741"/>
    <cellStyle name="Обычный 12 2 2 6" xfId="4742"/>
    <cellStyle name="Обычный 12 2 2 6 2" xfId="4743"/>
    <cellStyle name="Обычный 12 2 2 6 2 2" xfId="4744"/>
    <cellStyle name="Обычный 12 2 2 6 2 2 2" xfId="4745"/>
    <cellStyle name="Обычный 12 2 2 6 2 3" xfId="4746"/>
    <cellStyle name="Обычный 12 2 2 6 3" xfId="4747"/>
    <cellStyle name="Обычный 12 2 2 6 3 2" xfId="4748"/>
    <cellStyle name="Обычный 12 2 2 6 4" xfId="4749"/>
    <cellStyle name="Обычный 12 2 2 6 4 2" xfId="4750"/>
    <cellStyle name="Обычный 12 2 2 6 5" xfId="4751"/>
    <cellStyle name="Обычный 12 2 2 6 6" xfId="4752"/>
    <cellStyle name="Обычный 12 2 2 7" xfId="4753"/>
    <cellStyle name="Обычный 12 2 2 7 2" xfId="4754"/>
    <cellStyle name="Обычный 12 2 2 7 2 2" xfId="4755"/>
    <cellStyle name="Обычный 12 2 2 7 2 2 2" xfId="4756"/>
    <cellStyle name="Обычный 12 2 2 7 2 3" xfId="4757"/>
    <cellStyle name="Обычный 12 2 2 7 3" xfId="4758"/>
    <cellStyle name="Обычный 12 2 2 7 3 2" xfId="4759"/>
    <cellStyle name="Обычный 12 2 2 7 4" xfId="4760"/>
    <cellStyle name="Обычный 12 2 2 8" xfId="4761"/>
    <cellStyle name="Обычный 12 2 2 8 2" xfId="4762"/>
    <cellStyle name="Обычный 12 2 2 8 2 2" xfId="4763"/>
    <cellStyle name="Обычный 12 2 2 8 3" xfId="4764"/>
    <cellStyle name="Обычный 12 2 2 9" xfId="4765"/>
    <cellStyle name="Обычный 12 2 2 9 2" xfId="4766"/>
    <cellStyle name="Обычный 12 2 2_прот факт бол" xfId="4767"/>
    <cellStyle name="Обычный 12 2 3" xfId="4768"/>
    <cellStyle name="Обычный 12 2 3 10" xfId="4769"/>
    <cellStyle name="Обычный 12 2 3 10 2" xfId="4770"/>
    <cellStyle name="Обычный 12 2 3 11" xfId="4771"/>
    <cellStyle name="Обычный 12 2 3 12" xfId="4772"/>
    <cellStyle name="Обычный 12 2 3 2" xfId="4773"/>
    <cellStyle name="Обычный 12 2 3 2 10" xfId="4774"/>
    <cellStyle name="Обычный 12 2 3 2 2" xfId="4775"/>
    <cellStyle name="Обычный 12 2 3 2 2 2" xfId="4776"/>
    <cellStyle name="Обычный 12 2 3 2 2 2 2" xfId="4777"/>
    <cellStyle name="Обычный 12 2 3 2 2 2 2 2" xfId="4778"/>
    <cellStyle name="Обычный 12 2 3 2 2 2 2 2 2" xfId="4779"/>
    <cellStyle name="Обычный 12 2 3 2 2 2 2 3" xfId="4780"/>
    <cellStyle name="Обычный 12 2 3 2 2 2 3" xfId="4781"/>
    <cellStyle name="Обычный 12 2 3 2 2 2 3 2" xfId="4782"/>
    <cellStyle name="Обычный 12 2 3 2 2 2 4" xfId="4783"/>
    <cellStyle name="Обычный 12 2 3 2 2 2 4 2" xfId="4784"/>
    <cellStyle name="Обычный 12 2 3 2 2 2 5" xfId="4785"/>
    <cellStyle name="Обычный 12 2 3 2 2 3" xfId="4786"/>
    <cellStyle name="Обычный 12 2 3 2 2 3 2" xfId="4787"/>
    <cellStyle name="Обычный 12 2 3 2 2 3 2 2" xfId="4788"/>
    <cellStyle name="Обычный 12 2 3 2 2 3 2 2 2" xfId="4789"/>
    <cellStyle name="Обычный 12 2 3 2 2 3 2 3" xfId="4790"/>
    <cellStyle name="Обычный 12 2 3 2 2 3 3" xfId="4791"/>
    <cellStyle name="Обычный 12 2 3 2 2 3 3 2" xfId="4792"/>
    <cellStyle name="Обычный 12 2 3 2 2 3 4" xfId="4793"/>
    <cellStyle name="Обычный 12 2 3 2 2 4" xfId="4794"/>
    <cellStyle name="Обычный 12 2 3 2 2 4 2" xfId="4795"/>
    <cellStyle name="Обычный 12 2 3 2 2 4 2 2" xfId="4796"/>
    <cellStyle name="Обычный 12 2 3 2 2 4 3" xfId="4797"/>
    <cellStyle name="Обычный 12 2 3 2 2 5" xfId="4798"/>
    <cellStyle name="Обычный 12 2 3 2 2 5 2" xfId="4799"/>
    <cellStyle name="Обычный 12 2 3 2 2 6" xfId="4800"/>
    <cellStyle name="Обычный 12 2 3 2 2 6 2" xfId="4801"/>
    <cellStyle name="Обычный 12 2 3 2 2 7" xfId="4802"/>
    <cellStyle name="Обычный 12 2 3 2 2 8" xfId="4803"/>
    <cellStyle name="Обычный 12 2 3 2 3" xfId="4804"/>
    <cellStyle name="Обычный 12 2 3 2 3 2" xfId="4805"/>
    <cellStyle name="Обычный 12 2 3 2 3 2 2" xfId="4806"/>
    <cellStyle name="Обычный 12 2 3 2 3 2 2 2" xfId="4807"/>
    <cellStyle name="Обычный 12 2 3 2 3 2 3" xfId="4808"/>
    <cellStyle name="Обычный 12 2 3 2 3 3" xfId="4809"/>
    <cellStyle name="Обычный 12 2 3 2 3 3 2" xfId="4810"/>
    <cellStyle name="Обычный 12 2 3 2 3 4" xfId="4811"/>
    <cellStyle name="Обычный 12 2 3 2 3 4 2" xfId="4812"/>
    <cellStyle name="Обычный 12 2 3 2 3 5" xfId="4813"/>
    <cellStyle name="Обычный 12 2 3 2 3 6" xfId="4814"/>
    <cellStyle name="Обычный 12 2 3 2 4" xfId="4815"/>
    <cellStyle name="Обычный 12 2 3 2 4 2" xfId="4816"/>
    <cellStyle name="Обычный 12 2 3 2 4 2 2" xfId="4817"/>
    <cellStyle name="Обычный 12 2 3 2 4 2 2 2" xfId="4818"/>
    <cellStyle name="Обычный 12 2 3 2 4 2 3" xfId="4819"/>
    <cellStyle name="Обычный 12 2 3 2 4 3" xfId="4820"/>
    <cellStyle name="Обычный 12 2 3 2 4 3 2" xfId="4821"/>
    <cellStyle name="Обычный 12 2 3 2 4 4" xfId="4822"/>
    <cellStyle name="Обычный 12 2 3 2 5" xfId="4823"/>
    <cellStyle name="Обычный 12 2 3 2 5 2" xfId="4824"/>
    <cellStyle name="Обычный 12 2 3 2 5 2 2" xfId="4825"/>
    <cellStyle name="Обычный 12 2 3 2 5 3" xfId="4826"/>
    <cellStyle name="Обычный 12 2 3 2 6" xfId="4827"/>
    <cellStyle name="Обычный 12 2 3 2 6 2" xfId="4828"/>
    <cellStyle name="Обычный 12 2 3 2 7" xfId="4829"/>
    <cellStyle name="Обычный 12 2 3 2 7 2" xfId="4830"/>
    <cellStyle name="Обычный 12 2 3 2 8" xfId="4831"/>
    <cellStyle name="Обычный 12 2 3 2 8 2" xfId="4832"/>
    <cellStyle name="Обычный 12 2 3 2 9" xfId="4833"/>
    <cellStyle name="Обычный 12 2 3 3" xfId="4834"/>
    <cellStyle name="Обычный 12 2 3 3 10" xfId="4835"/>
    <cellStyle name="Обычный 12 2 3 3 2" xfId="4836"/>
    <cellStyle name="Обычный 12 2 3 3 2 2" xfId="4837"/>
    <cellStyle name="Обычный 12 2 3 3 2 2 2" xfId="4838"/>
    <cellStyle name="Обычный 12 2 3 3 2 2 2 2" xfId="4839"/>
    <cellStyle name="Обычный 12 2 3 3 2 2 2 2 2" xfId="4840"/>
    <cellStyle name="Обычный 12 2 3 3 2 2 2 3" xfId="4841"/>
    <cellStyle name="Обычный 12 2 3 3 2 2 3" xfId="4842"/>
    <cellStyle name="Обычный 12 2 3 3 2 2 3 2" xfId="4843"/>
    <cellStyle name="Обычный 12 2 3 3 2 2 4" xfId="4844"/>
    <cellStyle name="Обычный 12 2 3 3 2 2 4 2" xfId="4845"/>
    <cellStyle name="Обычный 12 2 3 3 2 2 5" xfId="4846"/>
    <cellStyle name="Обычный 12 2 3 3 2 3" xfId="4847"/>
    <cellStyle name="Обычный 12 2 3 3 2 3 2" xfId="4848"/>
    <cellStyle name="Обычный 12 2 3 3 2 3 2 2" xfId="4849"/>
    <cellStyle name="Обычный 12 2 3 3 2 3 2 2 2" xfId="4850"/>
    <cellStyle name="Обычный 12 2 3 3 2 3 2 3" xfId="4851"/>
    <cellStyle name="Обычный 12 2 3 3 2 3 3" xfId="4852"/>
    <cellStyle name="Обычный 12 2 3 3 2 3 3 2" xfId="4853"/>
    <cellStyle name="Обычный 12 2 3 3 2 3 4" xfId="4854"/>
    <cellStyle name="Обычный 12 2 3 3 2 4" xfId="4855"/>
    <cellStyle name="Обычный 12 2 3 3 2 4 2" xfId="4856"/>
    <cellStyle name="Обычный 12 2 3 3 2 4 2 2" xfId="4857"/>
    <cellStyle name="Обычный 12 2 3 3 2 4 3" xfId="4858"/>
    <cellStyle name="Обычный 12 2 3 3 2 5" xfId="4859"/>
    <cellStyle name="Обычный 12 2 3 3 2 5 2" xfId="4860"/>
    <cellStyle name="Обычный 12 2 3 3 2 6" xfId="4861"/>
    <cellStyle name="Обычный 12 2 3 3 2 6 2" xfId="4862"/>
    <cellStyle name="Обычный 12 2 3 3 2 7" xfId="4863"/>
    <cellStyle name="Обычный 12 2 3 3 2 8" xfId="4864"/>
    <cellStyle name="Обычный 12 2 3 3 3" xfId="4865"/>
    <cellStyle name="Обычный 12 2 3 3 3 2" xfId="4866"/>
    <cellStyle name="Обычный 12 2 3 3 3 2 2" xfId="4867"/>
    <cellStyle name="Обычный 12 2 3 3 3 2 2 2" xfId="4868"/>
    <cellStyle name="Обычный 12 2 3 3 3 2 3" xfId="4869"/>
    <cellStyle name="Обычный 12 2 3 3 3 3" xfId="4870"/>
    <cellStyle name="Обычный 12 2 3 3 3 3 2" xfId="4871"/>
    <cellStyle name="Обычный 12 2 3 3 3 4" xfId="4872"/>
    <cellStyle name="Обычный 12 2 3 3 3 4 2" xfId="4873"/>
    <cellStyle name="Обычный 12 2 3 3 3 5" xfId="4874"/>
    <cellStyle name="Обычный 12 2 3 3 3 6" xfId="4875"/>
    <cellStyle name="Обычный 12 2 3 3 4" xfId="4876"/>
    <cellStyle name="Обычный 12 2 3 3 4 2" xfId="4877"/>
    <cellStyle name="Обычный 12 2 3 3 4 2 2" xfId="4878"/>
    <cellStyle name="Обычный 12 2 3 3 4 2 2 2" xfId="4879"/>
    <cellStyle name="Обычный 12 2 3 3 4 2 3" xfId="4880"/>
    <cellStyle name="Обычный 12 2 3 3 4 3" xfId="4881"/>
    <cellStyle name="Обычный 12 2 3 3 4 3 2" xfId="4882"/>
    <cellStyle name="Обычный 12 2 3 3 4 4" xfId="4883"/>
    <cellStyle name="Обычный 12 2 3 3 5" xfId="4884"/>
    <cellStyle name="Обычный 12 2 3 3 5 2" xfId="4885"/>
    <cellStyle name="Обычный 12 2 3 3 5 2 2" xfId="4886"/>
    <cellStyle name="Обычный 12 2 3 3 5 3" xfId="4887"/>
    <cellStyle name="Обычный 12 2 3 3 6" xfId="4888"/>
    <cellStyle name="Обычный 12 2 3 3 6 2" xfId="4889"/>
    <cellStyle name="Обычный 12 2 3 3 7" xfId="4890"/>
    <cellStyle name="Обычный 12 2 3 3 7 2" xfId="4891"/>
    <cellStyle name="Обычный 12 2 3 3 8" xfId="4892"/>
    <cellStyle name="Обычный 12 2 3 3 8 2" xfId="4893"/>
    <cellStyle name="Обычный 12 2 3 3 9" xfId="4894"/>
    <cellStyle name="Обычный 12 2 3 4" xfId="4895"/>
    <cellStyle name="Обычный 12 2 3 4 2" xfId="4896"/>
    <cellStyle name="Обычный 12 2 3 4 2 2" xfId="4897"/>
    <cellStyle name="Обычный 12 2 3 4 2 2 2" xfId="4898"/>
    <cellStyle name="Обычный 12 2 3 4 2 2 2 2" xfId="4899"/>
    <cellStyle name="Обычный 12 2 3 4 2 2 3" xfId="4900"/>
    <cellStyle name="Обычный 12 2 3 4 2 3" xfId="4901"/>
    <cellStyle name="Обычный 12 2 3 4 2 3 2" xfId="4902"/>
    <cellStyle name="Обычный 12 2 3 4 2 4" xfId="4903"/>
    <cellStyle name="Обычный 12 2 3 4 2 4 2" xfId="4904"/>
    <cellStyle name="Обычный 12 2 3 4 2 5" xfId="4905"/>
    <cellStyle name="Обычный 12 2 3 4 3" xfId="4906"/>
    <cellStyle name="Обычный 12 2 3 4 3 2" xfId="4907"/>
    <cellStyle name="Обычный 12 2 3 4 3 2 2" xfId="4908"/>
    <cellStyle name="Обычный 12 2 3 4 3 2 2 2" xfId="4909"/>
    <cellStyle name="Обычный 12 2 3 4 3 2 3" xfId="4910"/>
    <cellStyle name="Обычный 12 2 3 4 3 3" xfId="4911"/>
    <cellStyle name="Обычный 12 2 3 4 3 3 2" xfId="4912"/>
    <cellStyle name="Обычный 12 2 3 4 3 4" xfId="4913"/>
    <cellStyle name="Обычный 12 2 3 4 4" xfId="4914"/>
    <cellStyle name="Обычный 12 2 3 4 4 2" xfId="4915"/>
    <cellStyle name="Обычный 12 2 3 4 4 2 2" xfId="4916"/>
    <cellStyle name="Обычный 12 2 3 4 4 3" xfId="4917"/>
    <cellStyle name="Обычный 12 2 3 4 5" xfId="4918"/>
    <cellStyle name="Обычный 12 2 3 4 5 2" xfId="4919"/>
    <cellStyle name="Обычный 12 2 3 4 6" xfId="4920"/>
    <cellStyle name="Обычный 12 2 3 4 6 2" xfId="4921"/>
    <cellStyle name="Обычный 12 2 3 4 7" xfId="4922"/>
    <cellStyle name="Обычный 12 2 3 4 8" xfId="4923"/>
    <cellStyle name="Обычный 12 2 3 5" xfId="4924"/>
    <cellStyle name="Обычный 12 2 3 5 2" xfId="4925"/>
    <cellStyle name="Обычный 12 2 3 5 2 2" xfId="4926"/>
    <cellStyle name="Обычный 12 2 3 5 2 2 2" xfId="4927"/>
    <cellStyle name="Обычный 12 2 3 5 2 3" xfId="4928"/>
    <cellStyle name="Обычный 12 2 3 5 3" xfId="4929"/>
    <cellStyle name="Обычный 12 2 3 5 3 2" xfId="4930"/>
    <cellStyle name="Обычный 12 2 3 5 4" xfId="4931"/>
    <cellStyle name="Обычный 12 2 3 5 4 2" xfId="4932"/>
    <cellStyle name="Обычный 12 2 3 5 5" xfId="4933"/>
    <cellStyle name="Обычный 12 2 3 5 6" xfId="4934"/>
    <cellStyle name="Обычный 12 2 3 6" xfId="4935"/>
    <cellStyle name="Обычный 12 2 3 6 2" xfId="4936"/>
    <cellStyle name="Обычный 12 2 3 6 2 2" xfId="4937"/>
    <cellStyle name="Обычный 12 2 3 6 2 2 2" xfId="4938"/>
    <cellStyle name="Обычный 12 2 3 6 2 3" xfId="4939"/>
    <cellStyle name="Обычный 12 2 3 6 3" xfId="4940"/>
    <cellStyle name="Обычный 12 2 3 6 3 2" xfId="4941"/>
    <cellStyle name="Обычный 12 2 3 6 4" xfId="4942"/>
    <cellStyle name="Обычный 12 2 3 7" xfId="4943"/>
    <cellStyle name="Обычный 12 2 3 7 2" xfId="4944"/>
    <cellStyle name="Обычный 12 2 3 7 2 2" xfId="4945"/>
    <cellStyle name="Обычный 12 2 3 7 3" xfId="4946"/>
    <cellStyle name="Обычный 12 2 3 8" xfId="4947"/>
    <cellStyle name="Обычный 12 2 3 8 2" xfId="4948"/>
    <cellStyle name="Обычный 12 2 3 9" xfId="4949"/>
    <cellStyle name="Обычный 12 2 3 9 2" xfId="4950"/>
    <cellStyle name="Обычный 12 2 4" xfId="4951"/>
    <cellStyle name="Обычный 12 2 4 10" xfId="4952"/>
    <cellStyle name="Обычный 12 2 4 10 2" xfId="4953"/>
    <cellStyle name="Обычный 12 2 4 11" xfId="4954"/>
    <cellStyle name="Обычный 12 2 4 12" xfId="4955"/>
    <cellStyle name="Обычный 12 2 4 2" xfId="4956"/>
    <cellStyle name="Обычный 12 2 4 2 2" xfId="4957"/>
    <cellStyle name="Обычный 12 2 4 2 2 2" xfId="4958"/>
    <cellStyle name="Обычный 12 2 4 2 2 2 2" xfId="4959"/>
    <cellStyle name="Обычный 12 2 4 2 2 2 2 2" xfId="4960"/>
    <cellStyle name="Обычный 12 2 4 2 2 2 2 2 2" xfId="4961"/>
    <cellStyle name="Обычный 12 2 4 2 2 2 2 3" xfId="4962"/>
    <cellStyle name="Обычный 12 2 4 2 2 2 3" xfId="4963"/>
    <cellStyle name="Обычный 12 2 4 2 2 2 3 2" xfId="4964"/>
    <cellStyle name="Обычный 12 2 4 2 2 2 4" xfId="4965"/>
    <cellStyle name="Обычный 12 2 4 2 2 2 4 2" xfId="4966"/>
    <cellStyle name="Обычный 12 2 4 2 2 2 5" xfId="4967"/>
    <cellStyle name="Обычный 12 2 4 2 2 3" xfId="4968"/>
    <cellStyle name="Обычный 12 2 4 2 2 3 2" xfId="4969"/>
    <cellStyle name="Обычный 12 2 4 2 2 3 2 2" xfId="4970"/>
    <cellStyle name="Обычный 12 2 4 2 2 3 2 2 2" xfId="4971"/>
    <cellStyle name="Обычный 12 2 4 2 2 3 2 3" xfId="4972"/>
    <cellStyle name="Обычный 12 2 4 2 2 3 3" xfId="4973"/>
    <cellStyle name="Обычный 12 2 4 2 2 3 3 2" xfId="4974"/>
    <cellStyle name="Обычный 12 2 4 2 2 3 4" xfId="4975"/>
    <cellStyle name="Обычный 12 2 4 2 2 4" xfId="4976"/>
    <cellStyle name="Обычный 12 2 4 2 2 4 2" xfId="4977"/>
    <cellStyle name="Обычный 12 2 4 2 2 4 2 2" xfId="4978"/>
    <cellStyle name="Обычный 12 2 4 2 2 4 3" xfId="4979"/>
    <cellStyle name="Обычный 12 2 4 2 2 5" xfId="4980"/>
    <cellStyle name="Обычный 12 2 4 2 2 5 2" xfId="4981"/>
    <cellStyle name="Обычный 12 2 4 2 2 6" xfId="4982"/>
    <cellStyle name="Обычный 12 2 4 2 2 6 2" xfId="4983"/>
    <cellStyle name="Обычный 12 2 4 2 2 7" xfId="4984"/>
    <cellStyle name="Обычный 12 2 4 2 2 8" xfId="4985"/>
    <cellStyle name="Обычный 12 2 4 2 3" xfId="4986"/>
    <cellStyle name="Обычный 12 2 4 2 3 2" xfId="4987"/>
    <cellStyle name="Обычный 12 2 4 2 3 2 2" xfId="4988"/>
    <cellStyle name="Обычный 12 2 4 2 3 2 2 2" xfId="4989"/>
    <cellStyle name="Обычный 12 2 4 2 3 2 3" xfId="4990"/>
    <cellStyle name="Обычный 12 2 4 2 3 3" xfId="4991"/>
    <cellStyle name="Обычный 12 2 4 2 3 3 2" xfId="4992"/>
    <cellStyle name="Обычный 12 2 4 2 3 4" xfId="4993"/>
    <cellStyle name="Обычный 12 2 4 2 3 4 2" xfId="4994"/>
    <cellStyle name="Обычный 12 2 4 2 3 5" xfId="4995"/>
    <cellStyle name="Обычный 12 2 4 2 3 6" xfId="4996"/>
    <cellStyle name="Обычный 12 2 4 2 4" xfId="4997"/>
    <cellStyle name="Обычный 12 2 4 2 4 2" xfId="4998"/>
    <cellStyle name="Обычный 12 2 4 2 4 2 2" xfId="4999"/>
    <cellStyle name="Обычный 12 2 4 2 4 2 2 2" xfId="5000"/>
    <cellStyle name="Обычный 12 2 4 2 4 2 3" xfId="5001"/>
    <cellStyle name="Обычный 12 2 4 2 4 3" xfId="5002"/>
    <cellStyle name="Обычный 12 2 4 2 4 3 2" xfId="5003"/>
    <cellStyle name="Обычный 12 2 4 2 4 4" xfId="5004"/>
    <cellStyle name="Обычный 12 2 4 2 5" xfId="5005"/>
    <cellStyle name="Обычный 12 2 4 2 5 2" xfId="5006"/>
    <cellStyle name="Обычный 12 2 4 2 5 2 2" xfId="5007"/>
    <cellStyle name="Обычный 12 2 4 2 5 3" xfId="5008"/>
    <cellStyle name="Обычный 12 2 4 2 6" xfId="5009"/>
    <cellStyle name="Обычный 12 2 4 2 6 2" xfId="5010"/>
    <cellStyle name="Обычный 12 2 4 2 7" xfId="5011"/>
    <cellStyle name="Обычный 12 2 4 2 7 2" xfId="5012"/>
    <cellStyle name="Обычный 12 2 4 2 8" xfId="5013"/>
    <cellStyle name="Обычный 12 2 4 2 9" xfId="5014"/>
    <cellStyle name="Обычный 12 2 4 3" xfId="5015"/>
    <cellStyle name="Обычный 12 2 4 3 2" xfId="5016"/>
    <cellStyle name="Обычный 12 2 4 3 2 2" xfId="5017"/>
    <cellStyle name="Обычный 12 2 4 3 2 2 2" xfId="5018"/>
    <cellStyle name="Обычный 12 2 4 3 2 2 2 2" xfId="5019"/>
    <cellStyle name="Обычный 12 2 4 3 2 2 2 2 2" xfId="5020"/>
    <cellStyle name="Обычный 12 2 4 3 2 2 2 3" xfId="5021"/>
    <cellStyle name="Обычный 12 2 4 3 2 2 3" xfId="5022"/>
    <cellStyle name="Обычный 12 2 4 3 2 2 3 2" xfId="5023"/>
    <cellStyle name="Обычный 12 2 4 3 2 2 4" xfId="5024"/>
    <cellStyle name="Обычный 12 2 4 3 2 2 4 2" xfId="5025"/>
    <cellStyle name="Обычный 12 2 4 3 2 2 5" xfId="5026"/>
    <cellStyle name="Обычный 12 2 4 3 2 3" xfId="5027"/>
    <cellStyle name="Обычный 12 2 4 3 2 3 2" xfId="5028"/>
    <cellStyle name="Обычный 12 2 4 3 2 3 2 2" xfId="5029"/>
    <cellStyle name="Обычный 12 2 4 3 2 3 2 2 2" xfId="5030"/>
    <cellStyle name="Обычный 12 2 4 3 2 3 2 3" xfId="5031"/>
    <cellStyle name="Обычный 12 2 4 3 2 3 3" xfId="5032"/>
    <cellStyle name="Обычный 12 2 4 3 2 3 3 2" xfId="5033"/>
    <cellStyle name="Обычный 12 2 4 3 2 3 4" xfId="5034"/>
    <cellStyle name="Обычный 12 2 4 3 2 4" xfId="5035"/>
    <cellStyle name="Обычный 12 2 4 3 2 4 2" xfId="5036"/>
    <cellStyle name="Обычный 12 2 4 3 2 4 2 2" xfId="5037"/>
    <cellStyle name="Обычный 12 2 4 3 2 4 3" xfId="5038"/>
    <cellStyle name="Обычный 12 2 4 3 2 5" xfId="5039"/>
    <cellStyle name="Обычный 12 2 4 3 2 5 2" xfId="5040"/>
    <cellStyle name="Обычный 12 2 4 3 2 6" xfId="5041"/>
    <cellStyle name="Обычный 12 2 4 3 2 6 2" xfId="5042"/>
    <cellStyle name="Обычный 12 2 4 3 2 7" xfId="5043"/>
    <cellStyle name="Обычный 12 2 4 3 2 8" xfId="5044"/>
    <cellStyle name="Обычный 12 2 4 3 3" xfId="5045"/>
    <cellStyle name="Обычный 12 2 4 3 3 2" xfId="5046"/>
    <cellStyle name="Обычный 12 2 4 3 3 2 2" xfId="5047"/>
    <cellStyle name="Обычный 12 2 4 3 3 2 2 2" xfId="5048"/>
    <cellStyle name="Обычный 12 2 4 3 3 2 3" xfId="5049"/>
    <cellStyle name="Обычный 12 2 4 3 3 3" xfId="5050"/>
    <cellStyle name="Обычный 12 2 4 3 3 3 2" xfId="5051"/>
    <cellStyle name="Обычный 12 2 4 3 3 4" xfId="5052"/>
    <cellStyle name="Обычный 12 2 4 3 3 4 2" xfId="5053"/>
    <cellStyle name="Обычный 12 2 4 3 3 5" xfId="5054"/>
    <cellStyle name="Обычный 12 2 4 3 3 6" xfId="5055"/>
    <cellStyle name="Обычный 12 2 4 3 4" xfId="5056"/>
    <cellStyle name="Обычный 12 2 4 3 4 2" xfId="5057"/>
    <cellStyle name="Обычный 12 2 4 3 4 2 2" xfId="5058"/>
    <cellStyle name="Обычный 12 2 4 3 4 2 2 2" xfId="5059"/>
    <cellStyle name="Обычный 12 2 4 3 4 2 3" xfId="5060"/>
    <cellStyle name="Обычный 12 2 4 3 4 3" xfId="5061"/>
    <cellStyle name="Обычный 12 2 4 3 4 3 2" xfId="5062"/>
    <cellStyle name="Обычный 12 2 4 3 4 4" xfId="5063"/>
    <cellStyle name="Обычный 12 2 4 3 5" xfId="5064"/>
    <cellStyle name="Обычный 12 2 4 3 5 2" xfId="5065"/>
    <cellStyle name="Обычный 12 2 4 3 5 2 2" xfId="5066"/>
    <cellStyle name="Обычный 12 2 4 3 5 3" xfId="5067"/>
    <cellStyle name="Обычный 12 2 4 3 6" xfId="5068"/>
    <cellStyle name="Обычный 12 2 4 3 6 2" xfId="5069"/>
    <cellStyle name="Обычный 12 2 4 3 7" xfId="5070"/>
    <cellStyle name="Обычный 12 2 4 3 7 2" xfId="5071"/>
    <cellStyle name="Обычный 12 2 4 3 8" xfId="5072"/>
    <cellStyle name="Обычный 12 2 4 3 9" xfId="5073"/>
    <cellStyle name="Обычный 12 2 4 4" xfId="5074"/>
    <cellStyle name="Обычный 12 2 4 4 2" xfId="5075"/>
    <cellStyle name="Обычный 12 2 4 4 2 2" xfId="5076"/>
    <cellStyle name="Обычный 12 2 4 4 2 2 2" xfId="5077"/>
    <cellStyle name="Обычный 12 2 4 4 2 2 2 2" xfId="5078"/>
    <cellStyle name="Обычный 12 2 4 4 2 2 3" xfId="5079"/>
    <cellStyle name="Обычный 12 2 4 4 2 3" xfId="5080"/>
    <cellStyle name="Обычный 12 2 4 4 2 3 2" xfId="5081"/>
    <cellStyle name="Обычный 12 2 4 4 2 4" xfId="5082"/>
    <cellStyle name="Обычный 12 2 4 4 2 4 2" xfId="5083"/>
    <cellStyle name="Обычный 12 2 4 4 2 5" xfId="5084"/>
    <cellStyle name="Обычный 12 2 4 4 3" xfId="5085"/>
    <cellStyle name="Обычный 12 2 4 4 3 2" xfId="5086"/>
    <cellStyle name="Обычный 12 2 4 4 3 2 2" xfId="5087"/>
    <cellStyle name="Обычный 12 2 4 4 3 2 2 2" xfId="5088"/>
    <cellStyle name="Обычный 12 2 4 4 3 2 3" xfId="5089"/>
    <cellStyle name="Обычный 12 2 4 4 3 3" xfId="5090"/>
    <cellStyle name="Обычный 12 2 4 4 3 3 2" xfId="5091"/>
    <cellStyle name="Обычный 12 2 4 4 3 4" xfId="5092"/>
    <cellStyle name="Обычный 12 2 4 4 4" xfId="5093"/>
    <cellStyle name="Обычный 12 2 4 4 4 2" xfId="5094"/>
    <cellStyle name="Обычный 12 2 4 4 4 2 2" xfId="5095"/>
    <cellStyle name="Обычный 12 2 4 4 4 3" xfId="5096"/>
    <cellStyle name="Обычный 12 2 4 4 5" xfId="5097"/>
    <cellStyle name="Обычный 12 2 4 4 5 2" xfId="5098"/>
    <cellStyle name="Обычный 12 2 4 4 6" xfId="5099"/>
    <cellStyle name="Обычный 12 2 4 4 6 2" xfId="5100"/>
    <cellStyle name="Обычный 12 2 4 4 7" xfId="5101"/>
    <cellStyle name="Обычный 12 2 4 4 8" xfId="5102"/>
    <cellStyle name="Обычный 12 2 4 5" xfId="5103"/>
    <cellStyle name="Обычный 12 2 4 5 2" xfId="5104"/>
    <cellStyle name="Обычный 12 2 4 5 2 2" xfId="5105"/>
    <cellStyle name="Обычный 12 2 4 5 2 2 2" xfId="5106"/>
    <cellStyle name="Обычный 12 2 4 5 2 3" xfId="5107"/>
    <cellStyle name="Обычный 12 2 4 5 3" xfId="5108"/>
    <cellStyle name="Обычный 12 2 4 5 3 2" xfId="5109"/>
    <cellStyle name="Обычный 12 2 4 5 4" xfId="5110"/>
    <cellStyle name="Обычный 12 2 4 5 4 2" xfId="5111"/>
    <cellStyle name="Обычный 12 2 4 5 5" xfId="5112"/>
    <cellStyle name="Обычный 12 2 4 5 6" xfId="5113"/>
    <cellStyle name="Обычный 12 2 4 6" xfId="5114"/>
    <cellStyle name="Обычный 12 2 4 6 2" xfId="5115"/>
    <cellStyle name="Обычный 12 2 4 6 2 2" xfId="5116"/>
    <cellStyle name="Обычный 12 2 4 6 2 2 2" xfId="5117"/>
    <cellStyle name="Обычный 12 2 4 6 2 3" xfId="5118"/>
    <cellStyle name="Обычный 12 2 4 6 3" xfId="5119"/>
    <cellStyle name="Обычный 12 2 4 6 3 2" xfId="5120"/>
    <cellStyle name="Обычный 12 2 4 6 4" xfId="5121"/>
    <cellStyle name="Обычный 12 2 4 7" xfId="5122"/>
    <cellStyle name="Обычный 12 2 4 7 2" xfId="5123"/>
    <cellStyle name="Обычный 12 2 4 7 2 2" xfId="5124"/>
    <cellStyle name="Обычный 12 2 4 7 3" xfId="5125"/>
    <cellStyle name="Обычный 12 2 4 8" xfId="5126"/>
    <cellStyle name="Обычный 12 2 4 8 2" xfId="5127"/>
    <cellStyle name="Обычный 12 2 4 9" xfId="5128"/>
    <cellStyle name="Обычный 12 2 4 9 2" xfId="5129"/>
    <cellStyle name="Обычный 12 2 5" xfId="5130"/>
    <cellStyle name="Обычный 12 2 5 10" xfId="5131"/>
    <cellStyle name="Обычный 12 2 5 2" xfId="5132"/>
    <cellStyle name="Обычный 12 2 5 2 2" xfId="5133"/>
    <cellStyle name="Обычный 12 2 5 2 2 2" xfId="5134"/>
    <cellStyle name="Обычный 12 2 5 2 2 2 2" xfId="5135"/>
    <cellStyle name="Обычный 12 2 5 2 2 2 2 2" xfId="5136"/>
    <cellStyle name="Обычный 12 2 5 2 2 2 3" xfId="5137"/>
    <cellStyle name="Обычный 12 2 5 2 2 3" xfId="5138"/>
    <cellStyle name="Обычный 12 2 5 2 2 3 2" xfId="5139"/>
    <cellStyle name="Обычный 12 2 5 2 2 4" xfId="5140"/>
    <cellStyle name="Обычный 12 2 5 2 2 4 2" xfId="5141"/>
    <cellStyle name="Обычный 12 2 5 2 2 5" xfId="5142"/>
    <cellStyle name="Обычный 12 2 5 2 3" xfId="5143"/>
    <cellStyle name="Обычный 12 2 5 2 3 2" xfId="5144"/>
    <cellStyle name="Обычный 12 2 5 2 3 2 2" xfId="5145"/>
    <cellStyle name="Обычный 12 2 5 2 3 2 2 2" xfId="5146"/>
    <cellStyle name="Обычный 12 2 5 2 3 2 3" xfId="5147"/>
    <cellStyle name="Обычный 12 2 5 2 3 3" xfId="5148"/>
    <cellStyle name="Обычный 12 2 5 2 3 3 2" xfId="5149"/>
    <cellStyle name="Обычный 12 2 5 2 3 4" xfId="5150"/>
    <cellStyle name="Обычный 12 2 5 2 4" xfId="5151"/>
    <cellStyle name="Обычный 12 2 5 2 4 2" xfId="5152"/>
    <cellStyle name="Обычный 12 2 5 2 4 2 2" xfId="5153"/>
    <cellStyle name="Обычный 12 2 5 2 4 3" xfId="5154"/>
    <cellStyle name="Обычный 12 2 5 2 5" xfId="5155"/>
    <cellStyle name="Обычный 12 2 5 2 5 2" xfId="5156"/>
    <cellStyle name="Обычный 12 2 5 2 6" xfId="5157"/>
    <cellStyle name="Обычный 12 2 5 2 6 2" xfId="5158"/>
    <cellStyle name="Обычный 12 2 5 2 7" xfId="5159"/>
    <cellStyle name="Обычный 12 2 5 2 8" xfId="5160"/>
    <cellStyle name="Обычный 12 2 5 3" xfId="5161"/>
    <cellStyle name="Обычный 12 2 5 3 2" xfId="5162"/>
    <cellStyle name="Обычный 12 2 5 3 2 2" xfId="5163"/>
    <cellStyle name="Обычный 12 2 5 3 2 2 2" xfId="5164"/>
    <cellStyle name="Обычный 12 2 5 3 2 3" xfId="5165"/>
    <cellStyle name="Обычный 12 2 5 3 3" xfId="5166"/>
    <cellStyle name="Обычный 12 2 5 3 3 2" xfId="5167"/>
    <cellStyle name="Обычный 12 2 5 3 4" xfId="5168"/>
    <cellStyle name="Обычный 12 2 5 3 4 2" xfId="5169"/>
    <cellStyle name="Обычный 12 2 5 3 5" xfId="5170"/>
    <cellStyle name="Обычный 12 2 5 3 6" xfId="5171"/>
    <cellStyle name="Обычный 12 2 5 4" xfId="5172"/>
    <cellStyle name="Обычный 12 2 5 4 2" xfId="5173"/>
    <cellStyle name="Обычный 12 2 5 4 2 2" xfId="5174"/>
    <cellStyle name="Обычный 12 2 5 4 2 2 2" xfId="5175"/>
    <cellStyle name="Обычный 12 2 5 4 2 3" xfId="5176"/>
    <cellStyle name="Обычный 12 2 5 4 3" xfId="5177"/>
    <cellStyle name="Обычный 12 2 5 4 3 2" xfId="5178"/>
    <cellStyle name="Обычный 12 2 5 4 4" xfId="5179"/>
    <cellStyle name="Обычный 12 2 5 5" xfId="5180"/>
    <cellStyle name="Обычный 12 2 5 5 2" xfId="5181"/>
    <cellStyle name="Обычный 12 2 5 5 2 2" xfId="5182"/>
    <cellStyle name="Обычный 12 2 5 5 3" xfId="5183"/>
    <cellStyle name="Обычный 12 2 5 6" xfId="5184"/>
    <cellStyle name="Обычный 12 2 5 6 2" xfId="5185"/>
    <cellStyle name="Обычный 12 2 5 7" xfId="5186"/>
    <cellStyle name="Обычный 12 2 5 7 2" xfId="5187"/>
    <cellStyle name="Обычный 12 2 5 8" xfId="5188"/>
    <cellStyle name="Обычный 12 2 5 8 2" xfId="5189"/>
    <cellStyle name="Обычный 12 2 5 9" xfId="5190"/>
    <cellStyle name="Обычный 12 2 6" xfId="5191"/>
    <cellStyle name="Обычный 12 2 6 10" xfId="5192"/>
    <cellStyle name="Обычный 12 2 6 2" xfId="5193"/>
    <cellStyle name="Обычный 12 2 6 2 2" xfId="5194"/>
    <cellStyle name="Обычный 12 2 6 2 2 2" xfId="5195"/>
    <cellStyle name="Обычный 12 2 6 2 2 2 2" xfId="5196"/>
    <cellStyle name="Обычный 12 2 6 2 2 2 2 2" xfId="5197"/>
    <cellStyle name="Обычный 12 2 6 2 2 2 3" xfId="5198"/>
    <cellStyle name="Обычный 12 2 6 2 2 3" xfId="5199"/>
    <cellStyle name="Обычный 12 2 6 2 2 3 2" xfId="5200"/>
    <cellStyle name="Обычный 12 2 6 2 2 4" xfId="5201"/>
    <cellStyle name="Обычный 12 2 6 2 2 4 2" xfId="5202"/>
    <cellStyle name="Обычный 12 2 6 2 2 5" xfId="5203"/>
    <cellStyle name="Обычный 12 2 6 2 3" xfId="5204"/>
    <cellStyle name="Обычный 12 2 6 2 3 2" xfId="5205"/>
    <cellStyle name="Обычный 12 2 6 2 3 2 2" xfId="5206"/>
    <cellStyle name="Обычный 12 2 6 2 3 2 2 2" xfId="5207"/>
    <cellStyle name="Обычный 12 2 6 2 3 2 3" xfId="5208"/>
    <cellStyle name="Обычный 12 2 6 2 3 3" xfId="5209"/>
    <cellStyle name="Обычный 12 2 6 2 3 3 2" xfId="5210"/>
    <cellStyle name="Обычный 12 2 6 2 3 4" xfId="5211"/>
    <cellStyle name="Обычный 12 2 6 2 4" xfId="5212"/>
    <cellStyle name="Обычный 12 2 6 2 4 2" xfId="5213"/>
    <cellStyle name="Обычный 12 2 6 2 4 2 2" xfId="5214"/>
    <cellStyle name="Обычный 12 2 6 2 4 3" xfId="5215"/>
    <cellStyle name="Обычный 12 2 6 2 5" xfId="5216"/>
    <cellStyle name="Обычный 12 2 6 2 5 2" xfId="5217"/>
    <cellStyle name="Обычный 12 2 6 2 6" xfId="5218"/>
    <cellStyle name="Обычный 12 2 6 2 6 2" xfId="5219"/>
    <cellStyle name="Обычный 12 2 6 2 7" xfId="5220"/>
    <cellStyle name="Обычный 12 2 6 2 8" xfId="5221"/>
    <cellStyle name="Обычный 12 2 6 3" xfId="5222"/>
    <cellStyle name="Обычный 12 2 6 3 2" xfId="5223"/>
    <cellStyle name="Обычный 12 2 6 3 2 2" xfId="5224"/>
    <cellStyle name="Обычный 12 2 6 3 2 2 2" xfId="5225"/>
    <cellStyle name="Обычный 12 2 6 3 2 3" xfId="5226"/>
    <cellStyle name="Обычный 12 2 6 3 3" xfId="5227"/>
    <cellStyle name="Обычный 12 2 6 3 3 2" xfId="5228"/>
    <cellStyle name="Обычный 12 2 6 3 4" xfId="5229"/>
    <cellStyle name="Обычный 12 2 6 3 4 2" xfId="5230"/>
    <cellStyle name="Обычный 12 2 6 3 5" xfId="5231"/>
    <cellStyle name="Обычный 12 2 6 3 6" xfId="5232"/>
    <cellStyle name="Обычный 12 2 6 4" xfId="5233"/>
    <cellStyle name="Обычный 12 2 6 4 2" xfId="5234"/>
    <cellStyle name="Обычный 12 2 6 4 2 2" xfId="5235"/>
    <cellStyle name="Обычный 12 2 6 4 2 2 2" xfId="5236"/>
    <cellStyle name="Обычный 12 2 6 4 2 3" xfId="5237"/>
    <cellStyle name="Обычный 12 2 6 4 3" xfId="5238"/>
    <cellStyle name="Обычный 12 2 6 4 3 2" xfId="5239"/>
    <cellStyle name="Обычный 12 2 6 4 4" xfId="5240"/>
    <cellStyle name="Обычный 12 2 6 5" xfId="5241"/>
    <cellStyle name="Обычный 12 2 6 5 2" xfId="5242"/>
    <cellStyle name="Обычный 12 2 6 5 2 2" xfId="5243"/>
    <cellStyle name="Обычный 12 2 6 5 3" xfId="5244"/>
    <cellStyle name="Обычный 12 2 6 6" xfId="5245"/>
    <cellStyle name="Обычный 12 2 6 6 2" xfId="5246"/>
    <cellStyle name="Обычный 12 2 6 7" xfId="5247"/>
    <cellStyle name="Обычный 12 2 6 7 2" xfId="5248"/>
    <cellStyle name="Обычный 12 2 6 8" xfId="5249"/>
    <cellStyle name="Обычный 12 2 6 8 2" xfId="5250"/>
    <cellStyle name="Обычный 12 2 6 9" xfId="5251"/>
    <cellStyle name="Обычный 12 2 7" xfId="5252"/>
    <cellStyle name="Обычный 12 2 7 2" xfId="5253"/>
    <cellStyle name="Обычный 12 2 7 2 2" xfId="5254"/>
    <cellStyle name="Обычный 12 2 7 2 2 2" xfId="5255"/>
    <cellStyle name="Обычный 12 2 7 2 2 2 2" xfId="5256"/>
    <cellStyle name="Обычный 12 2 7 2 2 3" xfId="5257"/>
    <cellStyle name="Обычный 12 2 7 2 3" xfId="5258"/>
    <cellStyle name="Обычный 12 2 7 2 3 2" xfId="5259"/>
    <cellStyle name="Обычный 12 2 7 2 4" xfId="5260"/>
    <cellStyle name="Обычный 12 2 7 2 4 2" xfId="5261"/>
    <cellStyle name="Обычный 12 2 7 2 5" xfId="5262"/>
    <cellStyle name="Обычный 12 2 7 3" xfId="5263"/>
    <cellStyle name="Обычный 12 2 7 3 2" xfId="5264"/>
    <cellStyle name="Обычный 12 2 7 3 2 2" xfId="5265"/>
    <cellStyle name="Обычный 12 2 7 3 2 2 2" xfId="5266"/>
    <cellStyle name="Обычный 12 2 7 3 2 3" xfId="5267"/>
    <cellStyle name="Обычный 12 2 7 3 3" xfId="5268"/>
    <cellStyle name="Обычный 12 2 7 3 3 2" xfId="5269"/>
    <cellStyle name="Обычный 12 2 7 3 4" xfId="5270"/>
    <cellStyle name="Обычный 12 2 7 4" xfId="5271"/>
    <cellStyle name="Обычный 12 2 7 4 2" xfId="5272"/>
    <cellStyle name="Обычный 12 2 7 4 2 2" xfId="5273"/>
    <cellStyle name="Обычный 12 2 7 4 3" xfId="5274"/>
    <cellStyle name="Обычный 12 2 7 5" xfId="5275"/>
    <cellStyle name="Обычный 12 2 7 5 2" xfId="5276"/>
    <cellStyle name="Обычный 12 2 7 6" xfId="5277"/>
    <cellStyle name="Обычный 12 2 7 6 2" xfId="5278"/>
    <cellStyle name="Обычный 12 2 7 7" xfId="5279"/>
    <cellStyle name="Обычный 12 2 7 7 2" xfId="5280"/>
    <cellStyle name="Обычный 12 2 7 8" xfId="5281"/>
    <cellStyle name="Обычный 12 2 7 9" xfId="5282"/>
    <cellStyle name="Обычный 12 2 8" xfId="5283"/>
    <cellStyle name="Обычный 12 2 8 2" xfId="5284"/>
    <cellStyle name="Обычный 12 2 8 2 2" xfId="5285"/>
    <cellStyle name="Обычный 12 2 8 2 2 2" xfId="5286"/>
    <cellStyle name="Обычный 12 2 8 2 3" xfId="5287"/>
    <cellStyle name="Обычный 12 2 8 3" xfId="5288"/>
    <cellStyle name="Обычный 12 2 8 3 2" xfId="5289"/>
    <cellStyle name="Обычный 12 2 8 4" xfId="5290"/>
    <cellStyle name="Обычный 12 2 8 4 2" xfId="5291"/>
    <cellStyle name="Обычный 12 2 8 5" xfId="5292"/>
    <cellStyle name="Обычный 12 2 8 6" xfId="5293"/>
    <cellStyle name="Обычный 12 2 9" xfId="5294"/>
    <cellStyle name="Обычный 12 2 9 2" xfId="5295"/>
    <cellStyle name="Обычный 12 2 9 2 2" xfId="5296"/>
    <cellStyle name="Обычный 12 2 9 2 2 2" xfId="5297"/>
    <cellStyle name="Обычный 12 2 9 2 3" xfId="5298"/>
    <cellStyle name="Обычный 12 2 9 3" xfId="5299"/>
    <cellStyle name="Обычный 12 2 9 3 2" xfId="5300"/>
    <cellStyle name="Обычный 12 2 9 4" xfId="5301"/>
    <cellStyle name="Обычный 12 2_прот  (факт) дс1" xfId="5302"/>
    <cellStyle name="Обычный 12 3" xfId="5303"/>
    <cellStyle name="Обычный 12 3 10" xfId="5304"/>
    <cellStyle name="Обычный 12 3 10 2" xfId="5305"/>
    <cellStyle name="Обычный 12 3 11" xfId="5306"/>
    <cellStyle name="Обычный 12 3 11 2" xfId="5307"/>
    <cellStyle name="Обычный 12 3 12" xfId="5308"/>
    <cellStyle name="Обычный 12 3 12 2" xfId="5309"/>
    <cellStyle name="Обычный 12 3 13" xfId="5310"/>
    <cellStyle name="Обычный 12 3 14" xfId="5311"/>
    <cellStyle name="Обычный 12 3 2" xfId="5312"/>
    <cellStyle name="Обычный 12 3 2 10" xfId="5313"/>
    <cellStyle name="Обычный 12 3 2 11" xfId="5314"/>
    <cellStyle name="Обычный 12 3 2 2" xfId="5315"/>
    <cellStyle name="Обычный 12 3 2 2 2" xfId="5316"/>
    <cellStyle name="Обычный 12 3 2 2 2 2" xfId="5317"/>
    <cellStyle name="Обычный 12 3 2 2 2 2 2" xfId="5318"/>
    <cellStyle name="Обычный 12 3 2 2 2 2 2 2" xfId="5319"/>
    <cellStyle name="Обычный 12 3 2 2 2 2 2 2 2" xfId="5320"/>
    <cellStyle name="Обычный 12 3 2 2 2 2 2 3" xfId="5321"/>
    <cellStyle name="Обычный 12 3 2 2 2 2 3" xfId="5322"/>
    <cellStyle name="Обычный 12 3 2 2 2 2 3 2" xfId="5323"/>
    <cellStyle name="Обычный 12 3 2 2 2 2 4" xfId="5324"/>
    <cellStyle name="Обычный 12 3 2 2 2 2 4 2" xfId="5325"/>
    <cellStyle name="Обычный 12 3 2 2 2 2 5" xfId="5326"/>
    <cellStyle name="Обычный 12 3 2 2 2 3" xfId="5327"/>
    <cellStyle name="Обычный 12 3 2 2 2 3 2" xfId="5328"/>
    <cellStyle name="Обычный 12 3 2 2 2 3 2 2" xfId="5329"/>
    <cellStyle name="Обычный 12 3 2 2 2 3 2 2 2" xfId="5330"/>
    <cellStyle name="Обычный 12 3 2 2 2 3 2 3" xfId="5331"/>
    <cellStyle name="Обычный 12 3 2 2 2 3 3" xfId="5332"/>
    <cellStyle name="Обычный 12 3 2 2 2 3 3 2" xfId="5333"/>
    <cellStyle name="Обычный 12 3 2 2 2 3 4" xfId="5334"/>
    <cellStyle name="Обычный 12 3 2 2 2 4" xfId="5335"/>
    <cellStyle name="Обычный 12 3 2 2 2 4 2" xfId="5336"/>
    <cellStyle name="Обычный 12 3 2 2 2 4 2 2" xfId="5337"/>
    <cellStyle name="Обычный 12 3 2 2 2 4 3" xfId="5338"/>
    <cellStyle name="Обычный 12 3 2 2 2 5" xfId="5339"/>
    <cellStyle name="Обычный 12 3 2 2 2 5 2" xfId="5340"/>
    <cellStyle name="Обычный 12 3 2 2 2 6" xfId="5341"/>
    <cellStyle name="Обычный 12 3 2 2 2 6 2" xfId="5342"/>
    <cellStyle name="Обычный 12 3 2 2 2 7" xfId="5343"/>
    <cellStyle name="Обычный 12 3 2 2 2 8" xfId="5344"/>
    <cellStyle name="Обычный 12 3 2 2 3" xfId="5345"/>
    <cellStyle name="Обычный 12 3 2 2 3 2" xfId="5346"/>
    <cellStyle name="Обычный 12 3 2 2 3 2 2" xfId="5347"/>
    <cellStyle name="Обычный 12 3 2 2 3 2 2 2" xfId="5348"/>
    <cellStyle name="Обычный 12 3 2 2 3 2 3" xfId="5349"/>
    <cellStyle name="Обычный 12 3 2 2 3 3" xfId="5350"/>
    <cellStyle name="Обычный 12 3 2 2 3 3 2" xfId="5351"/>
    <cellStyle name="Обычный 12 3 2 2 3 4" xfId="5352"/>
    <cellStyle name="Обычный 12 3 2 2 3 4 2" xfId="5353"/>
    <cellStyle name="Обычный 12 3 2 2 3 5" xfId="5354"/>
    <cellStyle name="Обычный 12 3 2 2 3 6" xfId="5355"/>
    <cellStyle name="Обычный 12 3 2 2 4" xfId="5356"/>
    <cellStyle name="Обычный 12 3 2 2 4 2" xfId="5357"/>
    <cellStyle name="Обычный 12 3 2 2 4 2 2" xfId="5358"/>
    <cellStyle name="Обычный 12 3 2 2 4 2 2 2" xfId="5359"/>
    <cellStyle name="Обычный 12 3 2 2 4 2 3" xfId="5360"/>
    <cellStyle name="Обычный 12 3 2 2 4 3" xfId="5361"/>
    <cellStyle name="Обычный 12 3 2 2 4 3 2" xfId="5362"/>
    <cellStyle name="Обычный 12 3 2 2 4 4" xfId="5363"/>
    <cellStyle name="Обычный 12 3 2 2 5" xfId="5364"/>
    <cellStyle name="Обычный 12 3 2 2 5 2" xfId="5365"/>
    <cellStyle name="Обычный 12 3 2 2 5 2 2" xfId="5366"/>
    <cellStyle name="Обычный 12 3 2 2 5 3" xfId="5367"/>
    <cellStyle name="Обычный 12 3 2 2 6" xfId="5368"/>
    <cellStyle name="Обычный 12 3 2 2 6 2" xfId="5369"/>
    <cellStyle name="Обычный 12 3 2 2 7" xfId="5370"/>
    <cellStyle name="Обычный 12 3 2 2 7 2" xfId="5371"/>
    <cellStyle name="Обычный 12 3 2 2 8" xfId="5372"/>
    <cellStyle name="Обычный 12 3 2 2 9" xfId="5373"/>
    <cellStyle name="Обычный 12 3 2 3" xfId="5374"/>
    <cellStyle name="Обычный 12 3 2 3 2" xfId="5375"/>
    <cellStyle name="Обычный 12 3 2 3 2 2" xfId="5376"/>
    <cellStyle name="Обычный 12 3 2 3 2 2 2" xfId="5377"/>
    <cellStyle name="Обычный 12 3 2 3 2 2 2 2" xfId="5378"/>
    <cellStyle name="Обычный 12 3 2 3 2 2 3" xfId="5379"/>
    <cellStyle name="Обычный 12 3 2 3 2 3" xfId="5380"/>
    <cellStyle name="Обычный 12 3 2 3 2 3 2" xfId="5381"/>
    <cellStyle name="Обычный 12 3 2 3 2 4" xfId="5382"/>
    <cellStyle name="Обычный 12 3 2 3 2 4 2" xfId="5383"/>
    <cellStyle name="Обычный 12 3 2 3 2 5" xfId="5384"/>
    <cellStyle name="Обычный 12 3 2 3 2 6" xfId="5385"/>
    <cellStyle name="Обычный 12 3 2 3 3" xfId="5386"/>
    <cellStyle name="Обычный 12 3 2 3 3 2" xfId="5387"/>
    <cellStyle name="Обычный 12 3 2 3 3 2 2" xfId="5388"/>
    <cellStyle name="Обычный 12 3 2 3 3 2 2 2" xfId="5389"/>
    <cellStyle name="Обычный 12 3 2 3 3 2 3" xfId="5390"/>
    <cellStyle name="Обычный 12 3 2 3 3 3" xfId="5391"/>
    <cellStyle name="Обычный 12 3 2 3 3 3 2" xfId="5392"/>
    <cellStyle name="Обычный 12 3 2 3 3 4" xfId="5393"/>
    <cellStyle name="Обычный 12 3 2 3 3 5" xfId="5394"/>
    <cellStyle name="Обычный 12 3 2 3 4" xfId="5395"/>
    <cellStyle name="Обычный 12 3 2 3 4 2" xfId="5396"/>
    <cellStyle name="Обычный 12 3 2 3 4 2 2" xfId="5397"/>
    <cellStyle name="Обычный 12 3 2 3 4 3" xfId="5398"/>
    <cellStyle name="Обычный 12 3 2 3 5" xfId="5399"/>
    <cellStyle name="Обычный 12 3 2 3 5 2" xfId="5400"/>
    <cellStyle name="Обычный 12 3 2 3 6" xfId="5401"/>
    <cellStyle name="Обычный 12 3 2 3 6 2" xfId="5402"/>
    <cellStyle name="Обычный 12 3 2 3 7" xfId="5403"/>
    <cellStyle name="Обычный 12 3 2 3 8" xfId="5404"/>
    <cellStyle name="Обычный 12 3 2 4" xfId="5405"/>
    <cellStyle name="Обычный 12 3 2 4 2" xfId="5406"/>
    <cellStyle name="Обычный 12 3 2 4 2 2" xfId="5407"/>
    <cellStyle name="Обычный 12 3 2 4 2 2 2" xfId="5408"/>
    <cellStyle name="Обычный 12 3 2 4 2 3" xfId="5409"/>
    <cellStyle name="Обычный 12 3 2 4 3" xfId="5410"/>
    <cellStyle name="Обычный 12 3 2 4 3 2" xfId="5411"/>
    <cellStyle name="Обычный 12 3 2 4 4" xfId="5412"/>
    <cellStyle name="Обычный 12 3 2 4 4 2" xfId="5413"/>
    <cellStyle name="Обычный 12 3 2 4 5" xfId="5414"/>
    <cellStyle name="Обычный 12 3 2 4 6" xfId="5415"/>
    <cellStyle name="Обычный 12 3 2 5" xfId="5416"/>
    <cellStyle name="Обычный 12 3 2 5 2" xfId="5417"/>
    <cellStyle name="Обычный 12 3 2 5 2 2" xfId="5418"/>
    <cellStyle name="Обычный 12 3 2 5 2 2 2" xfId="5419"/>
    <cellStyle name="Обычный 12 3 2 5 2 3" xfId="5420"/>
    <cellStyle name="Обычный 12 3 2 5 3" xfId="5421"/>
    <cellStyle name="Обычный 12 3 2 5 3 2" xfId="5422"/>
    <cellStyle name="Обычный 12 3 2 5 4" xfId="5423"/>
    <cellStyle name="Обычный 12 3 2 5 5" xfId="5424"/>
    <cellStyle name="Обычный 12 3 2 6" xfId="5425"/>
    <cellStyle name="Обычный 12 3 2 6 2" xfId="5426"/>
    <cellStyle name="Обычный 12 3 2 6 2 2" xfId="5427"/>
    <cellStyle name="Обычный 12 3 2 6 3" xfId="5428"/>
    <cellStyle name="Обычный 12 3 2 7" xfId="5429"/>
    <cellStyle name="Обычный 12 3 2 7 2" xfId="5430"/>
    <cellStyle name="Обычный 12 3 2 8" xfId="5431"/>
    <cellStyle name="Обычный 12 3 2 8 2" xfId="5432"/>
    <cellStyle name="Обычный 12 3 2 9" xfId="5433"/>
    <cellStyle name="Обычный 12 3 2 9 2" xfId="5434"/>
    <cellStyle name="Обычный 12 3 3" xfId="5435"/>
    <cellStyle name="Обычный 12 3 3 10" xfId="5436"/>
    <cellStyle name="Обычный 12 3 3 2" xfId="5437"/>
    <cellStyle name="Обычный 12 3 3 2 2" xfId="5438"/>
    <cellStyle name="Обычный 12 3 3 2 2 2" xfId="5439"/>
    <cellStyle name="Обычный 12 3 3 2 2 2 2" xfId="5440"/>
    <cellStyle name="Обычный 12 3 3 2 2 2 2 2" xfId="5441"/>
    <cellStyle name="Обычный 12 3 3 2 2 2 3" xfId="5442"/>
    <cellStyle name="Обычный 12 3 3 2 2 3" xfId="5443"/>
    <cellStyle name="Обычный 12 3 3 2 2 3 2" xfId="5444"/>
    <cellStyle name="Обычный 12 3 3 2 2 4" xfId="5445"/>
    <cellStyle name="Обычный 12 3 3 2 2 4 2" xfId="5446"/>
    <cellStyle name="Обычный 12 3 3 2 2 5" xfId="5447"/>
    <cellStyle name="Обычный 12 3 3 2 3" xfId="5448"/>
    <cellStyle name="Обычный 12 3 3 2 3 2" xfId="5449"/>
    <cellStyle name="Обычный 12 3 3 2 3 2 2" xfId="5450"/>
    <cellStyle name="Обычный 12 3 3 2 3 2 2 2" xfId="5451"/>
    <cellStyle name="Обычный 12 3 3 2 3 2 3" xfId="5452"/>
    <cellStyle name="Обычный 12 3 3 2 3 3" xfId="5453"/>
    <cellStyle name="Обычный 12 3 3 2 3 3 2" xfId="5454"/>
    <cellStyle name="Обычный 12 3 3 2 3 4" xfId="5455"/>
    <cellStyle name="Обычный 12 3 3 2 4" xfId="5456"/>
    <cellStyle name="Обычный 12 3 3 2 4 2" xfId="5457"/>
    <cellStyle name="Обычный 12 3 3 2 4 2 2" xfId="5458"/>
    <cellStyle name="Обычный 12 3 3 2 4 3" xfId="5459"/>
    <cellStyle name="Обычный 12 3 3 2 5" xfId="5460"/>
    <cellStyle name="Обычный 12 3 3 2 5 2" xfId="5461"/>
    <cellStyle name="Обычный 12 3 3 2 6" xfId="5462"/>
    <cellStyle name="Обычный 12 3 3 2 6 2" xfId="5463"/>
    <cellStyle name="Обычный 12 3 3 2 7" xfId="5464"/>
    <cellStyle name="Обычный 12 3 3 2 8" xfId="5465"/>
    <cellStyle name="Обычный 12 3 3 3" xfId="5466"/>
    <cellStyle name="Обычный 12 3 3 3 2" xfId="5467"/>
    <cellStyle name="Обычный 12 3 3 3 2 2" xfId="5468"/>
    <cellStyle name="Обычный 12 3 3 3 2 2 2" xfId="5469"/>
    <cellStyle name="Обычный 12 3 3 3 2 3" xfId="5470"/>
    <cellStyle name="Обычный 12 3 3 3 3" xfId="5471"/>
    <cellStyle name="Обычный 12 3 3 3 3 2" xfId="5472"/>
    <cellStyle name="Обычный 12 3 3 3 4" xfId="5473"/>
    <cellStyle name="Обычный 12 3 3 3 4 2" xfId="5474"/>
    <cellStyle name="Обычный 12 3 3 3 5" xfId="5475"/>
    <cellStyle name="Обычный 12 3 3 3 6" xfId="5476"/>
    <cellStyle name="Обычный 12 3 3 4" xfId="5477"/>
    <cellStyle name="Обычный 12 3 3 4 2" xfId="5478"/>
    <cellStyle name="Обычный 12 3 3 4 2 2" xfId="5479"/>
    <cellStyle name="Обычный 12 3 3 4 2 2 2" xfId="5480"/>
    <cellStyle name="Обычный 12 3 3 4 2 3" xfId="5481"/>
    <cellStyle name="Обычный 12 3 3 4 3" xfId="5482"/>
    <cellStyle name="Обычный 12 3 3 4 3 2" xfId="5483"/>
    <cellStyle name="Обычный 12 3 3 4 4" xfId="5484"/>
    <cellStyle name="Обычный 12 3 3 5" xfId="5485"/>
    <cellStyle name="Обычный 12 3 3 5 2" xfId="5486"/>
    <cellStyle name="Обычный 12 3 3 5 2 2" xfId="5487"/>
    <cellStyle name="Обычный 12 3 3 5 3" xfId="5488"/>
    <cellStyle name="Обычный 12 3 3 6" xfId="5489"/>
    <cellStyle name="Обычный 12 3 3 6 2" xfId="5490"/>
    <cellStyle name="Обычный 12 3 3 7" xfId="5491"/>
    <cellStyle name="Обычный 12 3 3 7 2" xfId="5492"/>
    <cellStyle name="Обычный 12 3 3 8" xfId="5493"/>
    <cellStyle name="Обычный 12 3 3 8 2" xfId="5494"/>
    <cellStyle name="Обычный 12 3 3 9" xfId="5495"/>
    <cellStyle name="Обычный 12 3 4" xfId="5496"/>
    <cellStyle name="Обычный 12 3 4 2" xfId="5497"/>
    <cellStyle name="Обычный 12 3 4 2 2" xfId="5498"/>
    <cellStyle name="Обычный 12 3 4 2 2 2" xfId="5499"/>
    <cellStyle name="Обычный 12 3 4 2 2 2 2" xfId="5500"/>
    <cellStyle name="Обычный 12 3 4 2 2 2 2 2" xfId="5501"/>
    <cellStyle name="Обычный 12 3 4 2 2 2 3" xfId="5502"/>
    <cellStyle name="Обычный 12 3 4 2 2 3" xfId="5503"/>
    <cellStyle name="Обычный 12 3 4 2 2 3 2" xfId="5504"/>
    <cellStyle name="Обычный 12 3 4 2 2 4" xfId="5505"/>
    <cellStyle name="Обычный 12 3 4 2 2 4 2" xfId="5506"/>
    <cellStyle name="Обычный 12 3 4 2 2 5" xfId="5507"/>
    <cellStyle name="Обычный 12 3 4 2 3" xfId="5508"/>
    <cellStyle name="Обычный 12 3 4 2 3 2" xfId="5509"/>
    <cellStyle name="Обычный 12 3 4 2 3 2 2" xfId="5510"/>
    <cellStyle name="Обычный 12 3 4 2 3 2 2 2" xfId="5511"/>
    <cellStyle name="Обычный 12 3 4 2 3 2 3" xfId="5512"/>
    <cellStyle name="Обычный 12 3 4 2 3 3" xfId="5513"/>
    <cellStyle name="Обычный 12 3 4 2 3 3 2" xfId="5514"/>
    <cellStyle name="Обычный 12 3 4 2 3 4" xfId="5515"/>
    <cellStyle name="Обычный 12 3 4 2 4" xfId="5516"/>
    <cellStyle name="Обычный 12 3 4 2 4 2" xfId="5517"/>
    <cellStyle name="Обычный 12 3 4 2 4 2 2" xfId="5518"/>
    <cellStyle name="Обычный 12 3 4 2 4 3" xfId="5519"/>
    <cellStyle name="Обычный 12 3 4 2 5" xfId="5520"/>
    <cellStyle name="Обычный 12 3 4 2 5 2" xfId="5521"/>
    <cellStyle name="Обычный 12 3 4 2 6" xfId="5522"/>
    <cellStyle name="Обычный 12 3 4 2 6 2" xfId="5523"/>
    <cellStyle name="Обычный 12 3 4 2 7" xfId="5524"/>
    <cellStyle name="Обычный 12 3 4 2 8" xfId="5525"/>
    <cellStyle name="Обычный 12 3 4 3" xfId="5526"/>
    <cellStyle name="Обычный 12 3 4 3 2" xfId="5527"/>
    <cellStyle name="Обычный 12 3 4 3 2 2" xfId="5528"/>
    <cellStyle name="Обычный 12 3 4 3 2 2 2" xfId="5529"/>
    <cellStyle name="Обычный 12 3 4 3 2 3" xfId="5530"/>
    <cellStyle name="Обычный 12 3 4 3 3" xfId="5531"/>
    <cellStyle name="Обычный 12 3 4 3 3 2" xfId="5532"/>
    <cellStyle name="Обычный 12 3 4 3 4" xfId="5533"/>
    <cellStyle name="Обычный 12 3 4 3 4 2" xfId="5534"/>
    <cellStyle name="Обычный 12 3 4 3 5" xfId="5535"/>
    <cellStyle name="Обычный 12 3 4 3 6" xfId="5536"/>
    <cellStyle name="Обычный 12 3 4 4" xfId="5537"/>
    <cellStyle name="Обычный 12 3 4 4 2" xfId="5538"/>
    <cellStyle name="Обычный 12 3 4 4 2 2" xfId="5539"/>
    <cellStyle name="Обычный 12 3 4 4 2 2 2" xfId="5540"/>
    <cellStyle name="Обычный 12 3 4 4 2 3" xfId="5541"/>
    <cellStyle name="Обычный 12 3 4 4 3" xfId="5542"/>
    <cellStyle name="Обычный 12 3 4 4 3 2" xfId="5543"/>
    <cellStyle name="Обычный 12 3 4 4 4" xfId="5544"/>
    <cellStyle name="Обычный 12 3 4 5" xfId="5545"/>
    <cellStyle name="Обычный 12 3 4 5 2" xfId="5546"/>
    <cellStyle name="Обычный 12 3 4 5 2 2" xfId="5547"/>
    <cellStyle name="Обычный 12 3 4 5 3" xfId="5548"/>
    <cellStyle name="Обычный 12 3 4 6" xfId="5549"/>
    <cellStyle name="Обычный 12 3 4 6 2" xfId="5550"/>
    <cellStyle name="Обычный 12 3 4 7" xfId="5551"/>
    <cellStyle name="Обычный 12 3 4 7 2" xfId="5552"/>
    <cellStyle name="Обычный 12 3 4 8" xfId="5553"/>
    <cellStyle name="Обычный 12 3 4 9" xfId="5554"/>
    <cellStyle name="Обычный 12 3 5" xfId="5555"/>
    <cellStyle name="Обычный 12 3 5 2" xfId="5556"/>
    <cellStyle name="Обычный 12 3 5 2 2" xfId="5557"/>
    <cellStyle name="Обычный 12 3 5 2 2 2" xfId="5558"/>
    <cellStyle name="Обычный 12 3 5 2 2 2 2" xfId="5559"/>
    <cellStyle name="Обычный 12 3 5 2 2 3" xfId="5560"/>
    <cellStyle name="Обычный 12 3 5 2 3" xfId="5561"/>
    <cellStyle name="Обычный 12 3 5 2 3 2" xfId="5562"/>
    <cellStyle name="Обычный 12 3 5 2 4" xfId="5563"/>
    <cellStyle name="Обычный 12 3 5 2 4 2" xfId="5564"/>
    <cellStyle name="Обычный 12 3 5 2 5" xfId="5565"/>
    <cellStyle name="Обычный 12 3 5 3" xfId="5566"/>
    <cellStyle name="Обычный 12 3 5 3 2" xfId="5567"/>
    <cellStyle name="Обычный 12 3 5 3 2 2" xfId="5568"/>
    <cellStyle name="Обычный 12 3 5 3 2 2 2" xfId="5569"/>
    <cellStyle name="Обычный 12 3 5 3 2 3" xfId="5570"/>
    <cellStyle name="Обычный 12 3 5 3 3" xfId="5571"/>
    <cellStyle name="Обычный 12 3 5 3 3 2" xfId="5572"/>
    <cellStyle name="Обычный 12 3 5 3 4" xfId="5573"/>
    <cellStyle name="Обычный 12 3 5 4" xfId="5574"/>
    <cellStyle name="Обычный 12 3 5 4 2" xfId="5575"/>
    <cellStyle name="Обычный 12 3 5 4 2 2" xfId="5576"/>
    <cellStyle name="Обычный 12 3 5 4 3" xfId="5577"/>
    <cellStyle name="Обычный 12 3 5 5" xfId="5578"/>
    <cellStyle name="Обычный 12 3 5 5 2" xfId="5579"/>
    <cellStyle name="Обычный 12 3 5 6" xfId="5580"/>
    <cellStyle name="Обычный 12 3 5 6 2" xfId="5581"/>
    <cellStyle name="Обычный 12 3 5 7" xfId="5582"/>
    <cellStyle name="Обычный 12 3 5 8" xfId="5583"/>
    <cellStyle name="Обычный 12 3 6" xfId="5584"/>
    <cellStyle name="Обычный 12 3 6 2" xfId="5585"/>
    <cellStyle name="Обычный 12 3 6 2 2" xfId="5586"/>
    <cellStyle name="Обычный 12 3 6 2 2 2" xfId="5587"/>
    <cellStyle name="Обычный 12 3 6 2 3" xfId="5588"/>
    <cellStyle name="Обычный 12 3 6 3" xfId="5589"/>
    <cellStyle name="Обычный 12 3 6 3 2" xfId="5590"/>
    <cellStyle name="Обычный 12 3 6 4" xfId="5591"/>
    <cellStyle name="Обычный 12 3 6 4 2" xfId="5592"/>
    <cellStyle name="Обычный 12 3 6 5" xfId="5593"/>
    <cellStyle name="Обычный 12 3 6 6" xfId="5594"/>
    <cellStyle name="Обычный 12 3 7" xfId="5595"/>
    <cellStyle name="Обычный 12 3 7 2" xfId="5596"/>
    <cellStyle name="Обычный 12 3 7 2 2" xfId="5597"/>
    <cellStyle name="Обычный 12 3 7 2 2 2" xfId="5598"/>
    <cellStyle name="Обычный 12 3 7 2 3" xfId="5599"/>
    <cellStyle name="Обычный 12 3 7 3" xfId="5600"/>
    <cellStyle name="Обычный 12 3 7 3 2" xfId="5601"/>
    <cellStyle name="Обычный 12 3 7 4" xfId="5602"/>
    <cellStyle name="Обычный 12 3 8" xfId="5603"/>
    <cellStyle name="Обычный 12 3 8 2" xfId="5604"/>
    <cellStyle name="Обычный 12 3 8 2 2" xfId="5605"/>
    <cellStyle name="Обычный 12 3 8 3" xfId="5606"/>
    <cellStyle name="Обычный 12 3 9" xfId="5607"/>
    <cellStyle name="Обычный 12 3 9 2" xfId="5608"/>
    <cellStyle name="Обычный 12 3_прот факт бол" xfId="5609"/>
    <cellStyle name="Обычный 12 4" xfId="5610"/>
    <cellStyle name="Обычный 12 4 10" xfId="5611"/>
    <cellStyle name="Обычный 12 4 10 2" xfId="5612"/>
    <cellStyle name="Обычный 12 4 11" xfId="5613"/>
    <cellStyle name="Обычный 12 4 12" xfId="5614"/>
    <cellStyle name="Обычный 12 4 2" xfId="5615"/>
    <cellStyle name="Обычный 12 4 2 10" xfId="5616"/>
    <cellStyle name="Обычный 12 4 2 2" xfId="5617"/>
    <cellStyle name="Обычный 12 4 2 2 2" xfId="5618"/>
    <cellStyle name="Обычный 12 4 2 2 2 2" xfId="5619"/>
    <cellStyle name="Обычный 12 4 2 2 2 2 2" xfId="5620"/>
    <cellStyle name="Обычный 12 4 2 2 2 2 2 2" xfId="5621"/>
    <cellStyle name="Обычный 12 4 2 2 2 2 3" xfId="5622"/>
    <cellStyle name="Обычный 12 4 2 2 2 3" xfId="5623"/>
    <cellStyle name="Обычный 12 4 2 2 2 3 2" xfId="5624"/>
    <cellStyle name="Обычный 12 4 2 2 2 4" xfId="5625"/>
    <cellStyle name="Обычный 12 4 2 2 2 4 2" xfId="5626"/>
    <cellStyle name="Обычный 12 4 2 2 2 5" xfId="5627"/>
    <cellStyle name="Обычный 12 4 2 2 3" xfId="5628"/>
    <cellStyle name="Обычный 12 4 2 2 3 2" xfId="5629"/>
    <cellStyle name="Обычный 12 4 2 2 3 2 2" xfId="5630"/>
    <cellStyle name="Обычный 12 4 2 2 3 2 2 2" xfId="5631"/>
    <cellStyle name="Обычный 12 4 2 2 3 2 3" xfId="5632"/>
    <cellStyle name="Обычный 12 4 2 2 3 3" xfId="5633"/>
    <cellStyle name="Обычный 12 4 2 2 3 3 2" xfId="5634"/>
    <cellStyle name="Обычный 12 4 2 2 3 4" xfId="5635"/>
    <cellStyle name="Обычный 12 4 2 2 4" xfId="5636"/>
    <cellStyle name="Обычный 12 4 2 2 4 2" xfId="5637"/>
    <cellStyle name="Обычный 12 4 2 2 4 2 2" xfId="5638"/>
    <cellStyle name="Обычный 12 4 2 2 4 3" xfId="5639"/>
    <cellStyle name="Обычный 12 4 2 2 5" xfId="5640"/>
    <cellStyle name="Обычный 12 4 2 2 5 2" xfId="5641"/>
    <cellStyle name="Обычный 12 4 2 2 6" xfId="5642"/>
    <cellStyle name="Обычный 12 4 2 2 6 2" xfId="5643"/>
    <cellStyle name="Обычный 12 4 2 2 7" xfId="5644"/>
    <cellStyle name="Обычный 12 4 2 2 8" xfId="5645"/>
    <cellStyle name="Обычный 12 4 2 3" xfId="5646"/>
    <cellStyle name="Обычный 12 4 2 3 2" xfId="5647"/>
    <cellStyle name="Обычный 12 4 2 3 2 2" xfId="5648"/>
    <cellStyle name="Обычный 12 4 2 3 2 2 2" xfId="5649"/>
    <cellStyle name="Обычный 12 4 2 3 2 3" xfId="5650"/>
    <cellStyle name="Обычный 12 4 2 3 3" xfId="5651"/>
    <cellStyle name="Обычный 12 4 2 3 3 2" xfId="5652"/>
    <cellStyle name="Обычный 12 4 2 3 4" xfId="5653"/>
    <cellStyle name="Обычный 12 4 2 3 4 2" xfId="5654"/>
    <cellStyle name="Обычный 12 4 2 3 5" xfId="5655"/>
    <cellStyle name="Обычный 12 4 2 3 6" xfId="5656"/>
    <cellStyle name="Обычный 12 4 2 4" xfId="5657"/>
    <cellStyle name="Обычный 12 4 2 4 2" xfId="5658"/>
    <cellStyle name="Обычный 12 4 2 4 2 2" xfId="5659"/>
    <cellStyle name="Обычный 12 4 2 4 2 2 2" xfId="5660"/>
    <cellStyle name="Обычный 12 4 2 4 2 3" xfId="5661"/>
    <cellStyle name="Обычный 12 4 2 4 3" xfId="5662"/>
    <cellStyle name="Обычный 12 4 2 4 3 2" xfId="5663"/>
    <cellStyle name="Обычный 12 4 2 4 4" xfId="5664"/>
    <cellStyle name="Обычный 12 4 2 5" xfId="5665"/>
    <cellStyle name="Обычный 12 4 2 5 2" xfId="5666"/>
    <cellStyle name="Обычный 12 4 2 5 2 2" xfId="5667"/>
    <cellStyle name="Обычный 12 4 2 5 3" xfId="5668"/>
    <cellStyle name="Обычный 12 4 2 6" xfId="5669"/>
    <cellStyle name="Обычный 12 4 2 6 2" xfId="5670"/>
    <cellStyle name="Обычный 12 4 2 7" xfId="5671"/>
    <cellStyle name="Обычный 12 4 2 7 2" xfId="5672"/>
    <cellStyle name="Обычный 12 4 2 8" xfId="5673"/>
    <cellStyle name="Обычный 12 4 2 8 2" xfId="5674"/>
    <cellStyle name="Обычный 12 4 2 9" xfId="5675"/>
    <cellStyle name="Обычный 12 4 3" xfId="5676"/>
    <cellStyle name="Обычный 12 4 3 10" xfId="5677"/>
    <cellStyle name="Обычный 12 4 3 2" xfId="5678"/>
    <cellStyle name="Обычный 12 4 3 2 2" xfId="5679"/>
    <cellStyle name="Обычный 12 4 3 2 2 2" xfId="5680"/>
    <cellStyle name="Обычный 12 4 3 2 2 2 2" xfId="5681"/>
    <cellStyle name="Обычный 12 4 3 2 2 2 2 2" xfId="5682"/>
    <cellStyle name="Обычный 12 4 3 2 2 2 3" xfId="5683"/>
    <cellStyle name="Обычный 12 4 3 2 2 3" xfId="5684"/>
    <cellStyle name="Обычный 12 4 3 2 2 3 2" xfId="5685"/>
    <cellStyle name="Обычный 12 4 3 2 2 4" xfId="5686"/>
    <cellStyle name="Обычный 12 4 3 2 2 4 2" xfId="5687"/>
    <cellStyle name="Обычный 12 4 3 2 2 5" xfId="5688"/>
    <cellStyle name="Обычный 12 4 3 2 3" xfId="5689"/>
    <cellStyle name="Обычный 12 4 3 2 3 2" xfId="5690"/>
    <cellStyle name="Обычный 12 4 3 2 3 2 2" xfId="5691"/>
    <cellStyle name="Обычный 12 4 3 2 3 2 2 2" xfId="5692"/>
    <cellStyle name="Обычный 12 4 3 2 3 2 3" xfId="5693"/>
    <cellStyle name="Обычный 12 4 3 2 3 3" xfId="5694"/>
    <cellStyle name="Обычный 12 4 3 2 3 3 2" xfId="5695"/>
    <cellStyle name="Обычный 12 4 3 2 3 4" xfId="5696"/>
    <cellStyle name="Обычный 12 4 3 2 4" xfId="5697"/>
    <cellStyle name="Обычный 12 4 3 2 4 2" xfId="5698"/>
    <cellStyle name="Обычный 12 4 3 2 4 2 2" xfId="5699"/>
    <cellStyle name="Обычный 12 4 3 2 4 3" xfId="5700"/>
    <cellStyle name="Обычный 12 4 3 2 5" xfId="5701"/>
    <cellStyle name="Обычный 12 4 3 2 5 2" xfId="5702"/>
    <cellStyle name="Обычный 12 4 3 2 6" xfId="5703"/>
    <cellStyle name="Обычный 12 4 3 2 6 2" xfId="5704"/>
    <cellStyle name="Обычный 12 4 3 2 7" xfId="5705"/>
    <cellStyle name="Обычный 12 4 3 2 8" xfId="5706"/>
    <cellStyle name="Обычный 12 4 3 3" xfId="5707"/>
    <cellStyle name="Обычный 12 4 3 3 2" xfId="5708"/>
    <cellStyle name="Обычный 12 4 3 3 2 2" xfId="5709"/>
    <cellStyle name="Обычный 12 4 3 3 2 2 2" xfId="5710"/>
    <cellStyle name="Обычный 12 4 3 3 2 3" xfId="5711"/>
    <cellStyle name="Обычный 12 4 3 3 3" xfId="5712"/>
    <cellStyle name="Обычный 12 4 3 3 3 2" xfId="5713"/>
    <cellStyle name="Обычный 12 4 3 3 4" xfId="5714"/>
    <cellStyle name="Обычный 12 4 3 3 4 2" xfId="5715"/>
    <cellStyle name="Обычный 12 4 3 3 5" xfId="5716"/>
    <cellStyle name="Обычный 12 4 3 3 6" xfId="5717"/>
    <cellStyle name="Обычный 12 4 3 4" xfId="5718"/>
    <cellStyle name="Обычный 12 4 3 4 2" xfId="5719"/>
    <cellStyle name="Обычный 12 4 3 4 2 2" xfId="5720"/>
    <cellStyle name="Обычный 12 4 3 4 2 2 2" xfId="5721"/>
    <cellStyle name="Обычный 12 4 3 4 2 3" xfId="5722"/>
    <cellStyle name="Обычный 12 4 3 4 3" xfId="5723"/>
    <cellStyle name="Обычный 12 4 3 4 3 2" xfId="5724"/>
    <cellStyle name="Обычный 12 4 3 4 4" xfId="5725"/>
    <cellStyle name="Обычный 12 4 3 5" xfId="5726"/>
    <cellStyle name="Обычный 12 4 3 5 2" xfId="5727"/>
    <cellStyle name="Обычный 12 4 3 5 2 2" xfId="5728"/>
    <cellStyle name="Обычный 12 4 3 5 3" xfId="5729"/>
    <cellStyle name="Обычный 12 4 3 6" xfId="5730"/>
    <cellStyle name="Обычный 12 4 3 6 2" xfId="5731"/>
    <cellStyle name="Обычный 12 4 3 7" xfId="5732"/>
    <cellStyle name="Обычный 12 4 3 7 2" xfId="5733"/>
    <cellStyle name="Обычный 12 4 3 8" xfId="5734"/>
    <cellStyle name="Обычный 12 4 3 8 2" xfId="5735"/>
    <cellStyle name="Обычный 12 4 3 9" xfId="5736"/>
    <cellStyle name="Обычный 12 4 4" xfId="5737"/>
    <cellStyle name="Обычный 12 4 4 2" xfId="5738"/>
    <cellStyle name="Обычный 12 4 4 2 2" xfId="5739"/>
    <cellStyle name="Обычный 12 4 4 2 2 2" xfId="5740"/>
    <cellStyle name="Обычный 12 4 4 2 2 2 2" xfId="5741"/>
    <cellStyle name="Обычный 12 4 4 2 2 3" xfId="5742"/>
    <cellStyle name="Обычный 12 4 4 2 3" xfId="5743"/>
    <cellStyle name="Обычный 12 4 4 2 3 2" xfId="5744"/>
    <cellStyle name="Обычный 12 4 4 2 4" xfId="5745"/>
    <cellStyle name="Обычный 12 4 4 2 4 2" xfId="5746"/>
    <cellStyle name="Обычный 12 4 4 2 5" xfId="5747"/>
    <cellStyle name="Обычный 12 4 4 3" xfId="5748"/>
    <cellStyle name="Обычный 12 4 4 3 2" xfId="5749"/>
    <cellStyle name="Обычный 12 4 4 3 2 2" xfId="5750"/>
    <cellStyle name="Обычный 12 4 4 3 2 2 2" xfId="5751"/>
    <cellStyle name="Обычный 12 4 4 3 2 3" xfId="5752"/>
    <cellStyle name="Обычный 12 4 4 3 3" xfId="5753"/>
    <cellStyle name="Обычный 12 4 4 3 3 2" xfId="5754"/>
    <cellStyle name="Обычный 12 4 4 3 4" xfId="5755"/>
    <cellStyle name="Обычный 12 4 4 4" xfId="5756"/>
    <cellStyle name="Обычный 12 4 4 4 2" xfId="5757"/>
    <cellStyle name="Обычный 12 4 4 4 2 2" xfId="5758"/>
    <cellStyle name="Обычный 12 4 4 4 3" xfId="5759"/>
    <cellStyle name="Обычный 12 4 4 5" xfId="5760"/>
    <cellStyle name="Обычный 12 4 4 5 2" xfId="5761"/>
    <cellStyle name="Обычный 12 4 4 6" xfId="5762"/>
    <cellStyle name="Обычный 12 4 4 6 2" xfId="5763"/>
    <cellStyle name="Обычный 12 4 4 7" xfId="5764"/>
    <cellStyle name="Обычный 12 4 4 8" xfId="5765"/>
    <cellStyle name="Обычный 12 4 5" xfId="5766"/>
    <cellStyle name="Обычный 12 4 5 2" xfId="5767"/>
    <cellStyle name="Обычный 12 4 5 2 2" xfId="5768"/>
    <cellStyle name="Обычный 12 4 5 2 2 2" xfId="5769"/>
    <cellStyle name="Обычный 12 4 5 2 3" xfId="5770"/>
    <cellStyle name="Обычный 12 4 5 3" xfId="5771"/>
    <cellStyle name="Обычный 12 4 5 3 2" xfId="5772"/>
    <cellStyle name="Обычный 12 4 5 4" xfId="5773"/>
    <cellStyle name="Обычный 12 4 5 4 2" xfId="5774"/>
    <cellStyle name="Обычный 12 4 5 5" xfId="5775"/>
    <cellStyle name="Обычный 12 4 5 6" xfId="5776"/>
    <cellStyle name="Обычный 12 4 6" xfId="5777"/>
    <cellStyle name="Обычный 12 4 6 2" xfId="5778"/>
    <cellStyle name="Обычный 12 4 6 2 2" xfId="5779"/>
    <cellStyle name="Обычный 12 4 6 2 2 2" xfId="5780"/>
    <cellStyle name="Обычный 12 4 6 2 3" xfId="5781"/>
    <cellStyle name="Обычный 12 4 6 3" xfId="5782"/>
    <cellStyle name="Обычный 12 4 6 3 2" xfId="5783"/>
    <cellStyle name="Обычный 12 4 6 4" xfId="5784"/>
    <cellStyle name="Обычный 12 4 7" xfId="5785"/>
    <cellStyle name="Обычный 12 4 7 2" xfId="5786"/>
    <cellStyle name="Обычный 12 4 7 2 2" xfId="5787"/>
    <cellStyle name="Обычный 12 4 7 3" xfId="5788"/>
    <cellStyle name="Обычный 12 4 8" xfId="5789"/>
    <cellStyle name="Обычный 12 4 8 2" xfId="5790"/>
    <cellStyle name="Обычный 12 4 9" xfId="5791"/>
    <cellStyle name="Обычный 12 4 9 2" xfId="5792"/>
    <cellStyle name="Обычный 12 5" xfId="5793"/>
    <cellStyle name="Обычный 12 5 10" xfId="5794"/>
    <cellStyle name="Обычный 12 5 10 2" xfId="5795"/>
    <cellStyle name="Обычный 12 5 11" xfId="5796"/>
    <cellStyle name="Обычный 12 5 12" xfId="5797"/>
    <cellStyle name="Обычный 12 5 2" xfId="5798"/>
    <cellStyle name="Обычный 12 5 2 2" xfId="5799"/>
    <cellStyle name="Обычный 12 5 2 2 2" xfId="5800"/>
    <cellStyle name="Обычный 12 5 2 2 2 2" xfId="5801"/>
    <cellStyle name="Обычный 12 5 2 2 2 2 2" xfId="5802"/>
    <cellStyle name="Обычный 12 5 2 2 2 2 2 2" xfId="5803"/>
    <cellStyle name="Обычный 12 5 2 2 2 2 3" xfId="5804"/>
    <cellStyle name="Обычный 12 5 2 2 2 3" xfId="5805"/>
    <cellStyle name="Обычный 12 5 2 2 2 3 2" xfId="5806"/>
    <cellStyle name="Обычный 12 5 2 2 2 4" xfId="5807"/>
    <cellStyle name="Обычный 12 5 2 2 2 4 2" xfId="5808"/>
    <cellStyle name="Обычный 12 5 2 2 2 5" xfId="5809"/>
    <cellStyle name="Обычный 12 5 2 2 3" xfId="5810"/>
    <cellStyle name="Обычный 12 5 2 2 3 2" xfId="5811"/>
    <cellStyle name="Обычный 12 5 2 2 3 2 2" xfId="5812"/>
    <cellStyle name="Обычный 12 5 2 2 3 2 2 2" xfId="5813"/>
    <cellStyle name="Обычный 12 5 2 2 3 2 3" xfId="5814"/>
    <cellStyle name="Обычный 12 5 2 2 3 3" xfId="5815"/>
    <cellStyle name="Обычный 12 5 2 2 3 3 2" xfId="5816"/>
    <cellStyle name="Обычный 12 5 2 2 3 4" xfId="5817"/>
    <cellStyle name="Обычный 12 5 2 2 4" xfId="5818"/>
    <cellStyle name="Обычный 12 5 2 2 4 2" xfId="5819"/>
    <cellStyle name="Обычный 12 5 2 2 4 2 2" xfId="5820"/>
    <cellStyle name="Обычный 12 5 2 2 4 3" xfId="5821"/>
    <cellStyle name="Обычный 12 5 2 2 5" xfId="5822"/>
    <cellStyle name="Обычный 12 5 2 2 5 2" xfId="5823"/>
    <cellStyle name="Обычный 12 5 2 2 6" xfId="5824"/>
    <cellStyle name="Обычный 12 5 2 2 6 2" xfId="5825"/>
    <cellStyle name="Обычный 12 5 2 2 7" xfId="5826"/>
    <cellStyle name="Обычный 12 5 2 2 8" xfId="5827"/>
    <cellStyle name="Обычный 12 5 2 3" xfId="5828"/>
    <cellStyle name="Обычный 12 5 2 3 2" xfId="5829"/>
    <cellStyle name="Обычный 12 5 2 3 2 2" xfId="5830"/>
    <cellStyle name="Обычный 12 5 2 3 2 2 2" xfId="5831"/>
    <cellStyle name="Обычный 12 5 2 3 2 3" xfId="5832"/>
    <cellStyle name="Обычный 12 5 2 3 3" xfId="5833"/>
    <cellStyle name="Обычный 12 5 2 3 3 2" xfId="5834"/>
    <cellStyle name="Обычный 12 5 2 3 4" xfId="5835"/>
    <cellStyle name="Обычный 12 5 2 3 4 2" xfId="5836"/>
    <cellStyle name="Обычный 12 5 2 3 5" xfId="5837"/>
    <cellStyle name="Обычный 12 5 2 3 6" xfId="5838"/>
    <cellStyle name="Обычный 12 5 2 4" xfId="5839"/>
    <cellStyle name="Обычный 12 5 2 4 2" xfId="5840"/>
    <cellStyle name="Обычный 12 5 2 4 2 2" xfId="5841"/>
    <cellStyle name="Обычный 12 5 2 4 2 2 2" xfId="5842"/>
    <cellStyle name="Обычный 12 5 2 4 2 3" xfId="5843"/>
    <cellStyle name="Обычный 12 5 2 4 3" xfId="5844"/>
    <cellStyle name="Обычный 12 5 2 4 3 2" xfId="5845"/>
    <cellStyle name="Обычный 12 5 2 4 4" xfId="5846"/>
    <cellStyle name="Обычный 12 5 2 5" xfId="5847"/>
    <cellStyle name="Обычный 12 5 2 5 2" xfId="5848"/>
    <cellStyle name="Обычный 12 5 2 5 2 2" xfId="5849"/>
    <cellStyle name="Обычный 12 5 2 5 3" xfId="5850"/>
    <cellStyle name="Обычный 12 5 2 6" xfId="5851"/>
    <cellStyle name="Обычный 12 5 2 6 2" xfId="5852"/>
    <cellStyle name="Обычный 12 5 2 7" xfId="5853"/>
    <cellStyle name="Обычный 12 5 2 7 2" xfId="5854"/>
    <cellStyle name="Обычный 12 5 2 8" xfId="5855"/>
    <cellStyle name="Обычный 12 5 2 9" xfId="5856"/>
    <cellStyle name="Обычный 12 5 3" xfId="5857"/>
    <cellStyle name="Обычный 12 5 3 2" xfId="5858"/>
    <cellStyle name="Обычный 12 5 3 2 2" xfId="5859"/>
    <cellStyle name="Обычный 12 5 3 2 2 2" xfId="5860"/>
    <cellStyle name="Обычный 12 5 3 2 2 2 2" xfId="5861"/>
    <cellStyle name="Обычный 12 5 3 2 2 2 2 2" xfId="5862"/>
    <cellStyle name="Обычный 12 5 3 2 2 2 3" xfId="5863"/>
    <cellStyle name="Обычный 12 5 3 2 2 3" xfId="5864"/>
    <cellStyle name="Обычный 12 5 3 2 2 3 2" xfId="5865"/>
    <cellStyle name="Обычный 12 5 3 2 2 4" xfId="5866"/>
    <cellStyle name="Обычный 12 5 3 2 2 4 2" xfId="5867"/>
    <cellStyle name="Обычный 12 5 3 2 2 5" xfId="5868"/>
    <cellStyle name="Обычный 12 5 3 2 3" xfId="5869"/>
    <cellStyle name="Обычный 12 5 3 2 3 2" xfId="5870"/>
    <cellStyle name="Обычный 12 5 3 2 3 2 2" xfId="5871"/>
    <cellStyle name="Обычный 12 5 3 2 3 2 2 2" xfId="5872"/>
    <cellStyle name="Обычный 12 5 3 2 3 2 3" xfId="5873"/>
    <cellStyle name="Обычный 12 5 3 2 3 3" xfId="5874"/>
    <cellStyle name="Обычный 12 5 3 2 3 3 2" xfId="5875"/>
    <cellStyle name="Обычный 12 5 3 2 3 4" xfId="5876"/>
    <cellStyle name="Обычный 12 5 3 2 4" xfId="5877"/>
    <cellStyle name="Обычный 12 5 3 2 4 2" xfId="5878"/>
    <cellStyle name="Обычный 12 5 3 2 4 2 2" xfId="5879"/>
    <cellStyle name="Обычный 12 5 3 2 4 3" xfId="5880"/>
    <cellStyle name="Обычный 12 5 3 2 5" xfId="5881"/>
    <cellStyle name="Обычный 12 5 3 2 5 2" xfId="5882"/>
    <cellStyle name="Обычный 12 5 3 2 6" xfId="5883"/>
    <cellStyle name="Обычный 12 5 3 2 6 2" xfId="5884"/>
    <cellStyle name="Обычный 12 5 3 2 7" xfId="5885"/>
    <cellStyle name="Обычный 12 5 3 2 8" xfId="5886"/>
    <cellStyle name="Обычный 12 5 3 3" xfId="5887"/>
    <cellStyle name="Обычный 12 5 3 3 2" xfId="5888"/>
    <cellStyle name="Обычный 12 5 3 3 2 2" xfId="5889"/>
    <cellStyle name="Обычный 12 5 3 3 2 2 2" xfId="5890"/>
    <cellStyle name="Обычный 12 5 3 3 2 3" xfId="5891"/>
    <cellStyle name="Обычный 12 5 3 3 3" xfId="5892"/>
    <cellStyle name="Обычный 12 5 3 3 3 2" xfId="5893"/>
    <cellStyle name="Обычный 12 5 3 3 4" xfId="5894"/>
    <cellStyle name="Обычный 12 5 3 3 4 2" xfId="5895"/>
    <cellStyle name="Обычный 12 5 3 3 5" xfId="5896"/>
    <cellStyle name="Обычный 12 5 3 3 6" xfId="5897"/>
    <cellStyle name="Обычный 12 5 3 4" xfId="5898"/>
    <cellStyle name="Обычный 12 5 3 4 2" xfId="5899"/>
    <cellStyle name="Обычный 12 5 3 4 2 2" xfId="5900"/>
    <cellStyle name="Обычный 12 5 3 4 2 2 2" xfId="5901"/>
    <cellStyle name="Обычный 12 5 3 4 2 3" xfId="5902"/>
    <cellStyle name="Обычный 12 5 3 4 3" xfId="5903"/>
    <cellStyle name="Обычный 12 5 3 4 3 2" xfId="5904"/>
    <cellStyle name="Обычный 12 5 3 4 4" xfId="5905"/>
    <cellStyle name="Обычный 12 5 3 5" xfId="5906"/>
    <cellStyle name="Обычный 12 5 3 5 2" xfId="5907"/>
    <cellStyle name="Обычный 12 5 3 5 2 2" xfId="5908"/>
    <cellStyle name="Обычный 12 5 3 5 3" xfId="5909"/>
    <cellStyle name="Обычный 12 5 3 6" xfId="5910"/>
    <cellStyle name="Обычный 12 5 3 6 2" xfId="5911"/>
    <cellStyle name="Обычный 12 5 3 7" xfId="5912"/>
    <cellStyle name="Обычный 12 5 3 7 2" xfId="5913"/>
    <cellStyle name="Обычный 12 5 3 8" xfId="5914"/>
    <cellStyle name="Обычный 12 5 3 9" xfId="5915"/>
    <cellStyle name="Обычный 12 5 4" xfId="5916"/>
    <cellStyle name="Обычный 12 5 4 2" xfId="5917"/>
    <cellStyle name="Обычный 12 5 4 2 2" xfId="5918"/>
    <cellStyle name="Обычный 12 5 4 2 2 2" xfId="5919"/>
    <cellStyle name="Обычный 12 5 4 2 2 2 2" xfId="5920"/>
    <cellStyle name="Обычный 12 5 4 2 2 3" xfId="5921"/>
    <cellStyle name="Обычный 12 5 4 2 3" xfId="5922"/>
    <cellStyle name="Обычный 12 5 4 2 3 2" xfId="5923"/>
    <cellStyle name="Обычный 12 5 4 2 4" xfId="5924"/>
    <cellStyle name="Обычный 12 5 4 2 4 2" xfId="5925"/>
    <cellStyle name="Обычный 12 5 4 2 5" xfId="5926"/>
    <cellStyle name="Обычный 12 5 4 3" xfId="5927"/>
    <cellStyle name="Обычный 12 5 4 3 2" xfId="5928"/>
    <cellStyle name="Обычный 12 5 4 3 2 2" xfId="5929"/>
    <cellStyle name="Обычный 12 5 4 3 2 2 2" xfId="5930"/>
    <cellStyle name="Обычный 12 5 4 3 2 3" xfId="5931"/>
    <cellStyle name="Обычный 12 5 4 3 3" xfId="5932"/>
    <cellStyle name="Обычный 12 5 4 3 3 2" xfId="5933"/>
    <cellStyle name="Обычный 12 5 4 3 4" xfId="5934"/>
    <cellStyle name="Обычный 12 5 4 4" xfId="5935"/>
    <cellStyle name="Обычный 12 5 4 4 2" xfId="5936"/>
    <cellStyle name="Обычный 12 5 4 4 2 2" xfId="5937"/>
    <cellStyle name="Обычный 12 5 4 4 3" xfId="5938"/>
    <cellStyle name="Обычный 12 5 4 5" xfId="5939"/>
    <cellStyle name="Обычный 12 5 4 5 2" xfId="5940"/>
    <cellStyle name="Обычный 12 5 4 6" xfId="5941"/>
    <cellStyle name="Обычный 12 5 4 6 2" xfId="5942"/>
    <cellStyle name="Обычный 12 5 4 7" xfId="5943"/>
    <cellStyle name="Обычный 12 5 4 8" xfId="5944"/>
    <cellStyle name="Обычный 12 5 5" xfId="5945"/>
    <cellStyle name="Обычный 12 5 5 2" xfId="5946"/>
    <cellStyle name="Обычный 12 5 5 2 2" xfId="5947"/>
    <cellStyle name="Обычный 12 5 5 2 2 2" xfId="5948"/>
    <cellStyle name="Обычный 12 5 5 2 3" xfId="5949"/>
    <cellStyle name="Обычный 12 5 5 3" xfId="5950"/>
    <cellStyle name="Обычный 12 5 5 3 2" xfId="5951"/>
    <cellStyle name="Обычный 12 5 5 4" xfId="5952"/>
    <cellStyle name="Обычный 12 5 5 4 2" xfId="5953"/>
    <cellStyle name="Обычный 12 5 5 5" xfId="5954"/>
    <cellStyle name="Обычный 12 5 5 6" xfId="5955"/>
    <cellStyle name="Обычный 12 5 6" xfId="5956"/>
    <cellStyle name="Обычный 12 5 6 2" xfId="5957"/>
    <cellStyle name="Обычный 12 5 6 2 2" xfId="5958"/>
    <cellStyle name="Обычный 12 5 6 2 2 2" xfId="5959"/>
    <cellStyle name="Обычный 12 5 6 2 3" xfId="5960"/>
    <cellStyle name="Обычный 12 5 6 3" xfId="5961"/>
    <cellStyle name="Обычный 12 5 6 3 2" xfId="5962"/>
    <cellStyle name="Обычный 12 5 6 4" xfId="5963"/>
    <cellStyle name="Обычный 12 5 7" xfId="5964"/>
    <cellStyle name="Обычный 12 5 7 2" xfId="5965"/>
    <cellStyle name="Обычный 12 5 7 2 2" xfId="5966"/>
    <cellStyle name="Обычный 12 5 7 3" xfId="5967"/>
    <cellStyle name="Обычный 12 5 8" xfId="5968"/>
    <cellStyle name="Обычный 12 5 8 2" xfId="5969"/>
    <cellStyle name="Обычный 12 5 9" xfId="5970"/>
    <cellStyle name="Обычный 12 5 9 2" xfId="5971"/>
    <cellStyle name="Обычный 12 6" xfId="5972"/>
    <cellStyle name="Обычный 12 6 10" xfId="5973"/>
    <cellStyle name="Обычный 12 6 2" xfId="5974"/>
    <cellStyle name="Обычный 12 6 2 2" xfId="5975"/>
    <cellStyle name="Обычный 12 6 2 2 2" xfId="5976"/>
    <cellStyle name="Обычный 12 6 2 2 2 2" xfId="5977"/>
    <cellStyle name="Обычный 12 6 2 2 2 2 2" xfId="5978"/>
    <cellStyle name="Обычный 12 6 2 2 2 3" xfId="5979"/>
    <cellStyle name="Обычный 12 6 2 2 3" xfId="5980"/>
    <cellStyle name="Обычный 12 6 2 2 3 2" xfId="5981"/>
    <cellStyle name="Обычный 12 6 2 2 4" xfId="5982"/>
    <cellStyle name="Обычный 12 6 2 2 4 2" xfId="5983"/>
    <cellStyle name="Обычный 12 6 2 2 5" xfId="5984"/>
    <cellStyle name="Обычный 12 6 2 3" xfId="5985"/>
    <cellStyle name="Обычный 12 6 2 3 2" xfId="5986"/>
    <cellStyle name="Обычный 12 6 2 3 2 2" xfId="5987"/>
    <cellStyle name="Обычный 12 6 2 3 2 2 2" xfId="5988"/>
    <cellStyle name="Обычный 12 6 2 3 2 3" xfId="5989"/>
    <cellStyle name="Обычный 12 6 2 3 3" xfId="5990"/>
    <cellStyle name="Обычный 12 6 2 3 3 2" xfId="5991"/>
    <cellStyle name="Обычный 12 6 2 3 4" xfId="5992"/>
    <cellStyle name="Обычный 12 6 2 4" xfId="5993"/>
    <cellStyle name="Обычный 12 6 2 4 2" xfId="5994"/>
    <cellStyle name="Обычный 12 6 2 4 2 2" xfId="5995"/>
    <cellStyle name="Обычный 12 6 2 4 3" xfId="5996"/>
    <cellStyle name="Обычный 12 6 2 5" xfId="5997"/>
    <cellStyle name="Обычный 12 6 2 5 2" xfId="5998"/>
    <cellStyle name="Обычный 12 6 2 6" xfId="5999"/>
    <cellStyle name="Обычный 12 6 2 6 2" xfId="6000"/>
    <cellStyle name="Обычный 12 6 2 7" xfId="6001"/>
    <cellStyle name="Обычный 12 6 2 8" xfId="6002"/>
    <cellStyle name="Обычный 12 6 3" xfId="6003"/>
    <cellStyle name="Обычный 12 6 3 2" xfId="6004"/>
    <cellStyle name="Обычный 12 6 3 2 2" xfId="6005"/>
    <cellStyle name="Обычный 12 6 3 2 2 2" xfId="6006"/>
    <cellStyle name="Обычный 12 6 3 2 3" xfId="6007"/>
    <cellStyle name="Обычный 12 6 3 3" xfId="6008"/>
    <cellStyle name="Обычный 12 6 3 3 2" xfId="6009"/>
    <cellStyle name="Обычный 12 6 3 4" xfId="6010"/>
    <cellStyle name="Обычный 12 6 3 4 2" xfId="6011"/>
    <cellStyle name="Обычный 12 6 3 5" xfId="6012"/>
    <cellStyle name="Обычный 12 6 3 6" xfId="6013"/>
    <cellStyle name="Обычный 12 6 4" xfId="6014"/>
    <cellStyle name="Обычный 12 6 4 2" xfId="6015"/>
    <cellStyle name="Обычный 12 6 4 2 2" xfId="6016"/>
    <cellStyle name="Обычный 12 6 4 2 2 2" xfId="6017"/>
    <cellStyle name="Обычный 12 6 4 2 3" xfId="6018"/>
    <cellStyle name="Обычный 12 6 4 3" xfId="6019"/>
    <cellStyle name="Обычный 12 6 4 3 2" xfId="6020"/>
    <cellStyle name="Обычный 12 6 4 4" xfId="6021"/>
    <cellStyle name="Обычный 12 6 5" xfId="6022"/>
    <cellStyle name="Обычный 12 6 5 2" xfId="6023"/>
    <cellStyle name="Обычный 12 6 5 2 2" xfId="6024"/>
    <cellStyle name="Обычный 12 6 5 3" xfId="6025"/>
    <cellStyle name="Обычный 12 6 6" xfId="6026"/>
    <cellStyle name="Обычный 12 6 6 2" xfId="6027"/>
    <cellStyle name="Обычный 12 6 7" xfId="6028"/>
    <cellStyle name="Обычный 12 6 7 2" xfId="6029"/>
    <cellStyle name="Обычный 12 6 8" xfId="6030"/>
    <cellStyle name="Обычный 12 6 8 2" xfId="6031"/>
    <cellStyle name="Обычный 12 6 9" xfId="6032"/>
    <cellStyle name="Обычный 12 7" xfId="6033"/>
    <cellStyle name="Обычный 12 7 10" xfId="6034"/>
    <cellStyle name="Обычный 12 7 2" xfId="6035"/>
    <cellStyle name="Обычный 12 7 2 2" xfId="6036"/>
    <cellStyle name="Обычный 12 7 2 2 2" xfId="6037"/>
    <cellStyle name="Обычный 12 7 2 2 2 2" xfId="6038"/>
    <cellStyle name="Обычный 12 7 2 2 2 2 2" xfId="6039"/>
    <cellStyle name="Обычный 12 7 2 2 2 3" xfId="6040"/>
    <cellStyle name="Обычный 12 7 2 2 3" xfId="6041"/>
    <cellStyle name="Обычный 12 7 2 2 3 2" xfId="6042"/>
    <cellStyle name="Обычный 12 7 2 2 4" xfId="6043"/>
    <cellStyle name="Обычный 12 7 2 2 4 2" xfId="6044"/>
    <cellStyle name="Обычный 12 7 2 2 5" xfId="6045"/>
    <cellStyle name="Обычный 12 7 2 3" xfId="6046"/>
    <cellStyle name="Обычный 12 7 2 3 2" xfId="6047"/>
    <cellStyle name="Обычный 12 7 2 3 2 2" xfId="6048"/>
    <cellStyle name="Обычный 12 7 2 3 2 2 2" xfId="6049"/>
    <cellStyle name="Обычный 12 7 2 3 2 3" xfId="6050"/>
    <cellStyle name="Обычный 12 7 2 3 3" xfId="6051"/>
    <cellStyle name="Обычный 12 7 2 3 3 2" xfId="6052"/>
    <cellStyle name="Обычный 12 7 2 3 4" xfId="6053"/>
    <cellStyle name="Обычный 12 7 2 4" xfId="6054"/>
    <cellStyle name="Обычный 12 7 2 4 2" xfId="6055"/>
    <cellStyle name="Обычный 12 7 2 4 2 2" xfId="6056"/>
    <cellStyle name="Обычный 12 7 2 4 3" xfId="6057"/>
    <cellStyle name="Обычный 12 7 2 5" xfId="6058"/>
    <cellStyle name="Обычный 12 7 2 5 2" xfId="6059"/>
    <cellStyle name="Обычный 12 7 2 6" xfId="6060"/>
    <cellStyle name="Обычный 12 7 2 6 2" xfId="6061"/>
    <cellStyle name="Обычный 12 7 2 7" xfId="6062"/>
    <cellStyle name="Обычный 12 7 2 8" xfId="6063"/>
    <cellStyle name="Обычный 12 7 3" xfId="6064"/>
    <cellStyle name="Обычный 12 7 3 2" xfId="6065"/>
    <cellStyle name="Обычный 12 7 3 2 2" xfId="6066"/>
    <cellStyle name="Обычный 12 7 3 2 2 2" xfId="6067"/>
    <cellStyle name="Обычный 12 7 3 2 3" xfId="6068"/>
    <cellStyle name="Обычный 12 7 3 3" xfId="6069"/>
    <cellStyle name="Обычный 12 7 3 3 2" xfId="6070"/>
    <cellStyle name="Обычный 12 7 3 4" xfId="6071"/>
    <cellStyle name="Обычный 12 7 3 4 2" xfId="6072"/>
    <cellStyle name="Обычный 12 7 3 5" xfId="6073"/>
    <cellStyle name="Обычный 12 7 3 6" xfId="6074"/>
    <cellStyle name="Обычный 12 7 4" xfId="6075"/>
    <cellStyle name="Обычный 12 7 4 2" xfId="6076"/>
    <cellStyle name="Обычный 12 7 4 2 2" xfId="6077"/>
    <cellStyle name="Обычный 12 7 4 2 2 2" xfId="6078"/>
    <cellStyle name="Обычный 12 7 4 2 3" xfId="6079"/>
    <cellStyle name="Обычный 12 7 4 3" xfId="6080"/>
    <cellStyle name="Обычный 12 7 4 3 2" xfId="6081"/>
    <cellStyle name="Обычный 12 7 4 4" xfId="6082"/>
    <cellStyle name="Обычный 12 7 5" xfId="6083"/>
    <cellStyle name="Обычный 12 7 5 2" xfId="6084"/>
    <cellStyle name="Обычный 12 7 5 2 2" xfId="6085"/>
    <cellStyle name="Обычный 12 7 5 3" xfId="6086"/>
    <cellStyle name="Обычный 12 7 6" xfId="6087"/>
    <cellStyle name="Обычный 12 7 6 2" xfId="6088"/>
    <cellStyle name="Обычный 12 7 7" xfId="6089"/>
    <cellStyle name="Обычный 12 7 7 2" xfId="6090"/>
    <cellStyle name="Обычный 12 7 8" xfId="6091"/>
    <cellStyle name="Обычный 12 7 8 2" xfId="6092"/>
    <cellStyle name="Обычный 12 7 9" xfId="6093"/>
    <cellStyle name="Обычный 12 8" xfId="6094"/>
    <cellStyle name="Обычный 12 8 2" xfId="6095"/>
    <cellStyle name="Обычный 12 8 2 2" xfId="6096"/>
    <cellStyle name="Обычный 12 8 2 2 2" xfId="6097"/>
    <cellStyle name="Обычный 12 8 2 2 2 2" xfId="6098"/>
    <cellStyle name="Обычный 12 8 2 2 3" xfId="6099"/>
    <cellStyle name="Обычный 12 8 2 3" xfId="6100"/>
    <cellStyle name="Обычный 12 8 2 3 2" xfId="6101"/>
    <cellStyle name="Обычный 12 8 2 4" xfId="6102"/>
    <cellStyle name="Обычный 12 8 2 4 2" xfId="6103"/>
    <cellStyle name="Обычный 12 8 2 5" xfId="6104"/>
    <cellStyle name="Обычный 12 8 3" xfId="6105"/>
    <cellStyle name="Обычный 12 8 3 2" xfId="6106"/>
    <cellStyle name="Обычный 12 8 3 2 2" xfId="6107"/>
    <cellStyle name="Обычный 12 8 3 2 2 2" xfId="6108"/>
    <cellStyle name="Обычный 12 8 3 2 3" xfId="6109"/>
    <cellStyle name="Обычный 12 8 3 3" xfId="6110"/>
    <cellStyle name="Обычный 12 8 3 3 2" xfId="6111"/>
    <cellStyle name="Обычный 12 8 3 4" xfId="6112"/>
    <cellStyle name="Обычный 12 8 4" xfId="6113"/>
    <cellStyle name="Обычный 12 8 4 2" xfId="6114"/>
    <cellStyle name="Обычный 12 8 4 2 2" xfId="6115"/>
    <cellStyle name="Обычный 12 8 4 3" xfId="6116"/>
    <cellStyle name="Обычный 12 8 5" xfId="6117"/>
    <cellStyle name="Обычный 12 8 5 2" xfId="6118"/>
    <cellStyle name="Обычный 12 8 6" xfId="6119"/>
    <cellStyle name="Обычный 12 8 6 2" xfId="6120"/>
    <cellStyle name="Обычный 12 8 7" xfId="6121"/>
    <cellStyle name="Обычный 12 8 7 2" xfId="6122"/>
    <cellStyle name="Обычный 12 8 8" xfId="6123"/>
    <cellStyle name="Обычный 12 8 9" xfId="6124"/>
    <cellStyle name="Обычный 12 9" xfId="6125"/>
    <cellStyle name="Обычный 12 9 2" xfId="6126"/>
    <cellStyle name="Обычный 12 9 2 2" xfId="6127"/>
    <cellStyle name="Обычный 12 9 2 2 2" xfId="6128"/>
    <cellStyle name="Обычный 12 9 2 3" xfId="6129"/>
    <cellStyle name="Обычный 12 9 3" xfId="6130"/>
    <cellStyle name="Обычный 12 9 3 2" xfId="6131"/>
    <cellStyle name="Обычный 12 9 4" xfId="6132"/>
    <cellStyle name="Обычный 12 9 4 2" xfId="6133"/>
    <cellStyle name="Обычный 12 9 5" xfId="6134"/>
    <cellStyle name="Обычный 12 9 6" xfId="6135"/>
    <cellStyle name="Обычный 12_КС2 июль13 дс1" xfId="6136"/>
    <cellStyle name="Обычный 13" xfId="6137"/>
    <cellStyle name="Обычный 13 10" xfId="6138"/>
    <cellStyle name="Обычный 13 10 2" xfId="6139"/>
    <cellStyle name="Обычный 13 10 2 2" xfId="6140"/>
    <cellStyle name="Обычный 13 10 2 2 2" xfId="6141"/>
    <cellStyle name="Обычный 13 10 2 3" xfId="6142"/>
    <cellStyle name="Обычный 13 10 3" xfId="6143"/>
    <cellStyle name="Обычный 13 10 3 2" xfId="6144"/>
    <cellStyle name="Обычный 13 10 4" xfId="6145"/>
    <cellStyle name="Обычный 13 11" xfId="6146"/>
    <cellStyle name="Обычный 13 11 2" xfId="6147"/>
    <cellStyle name="Обычный 13 11 2 2" xfId="6148"/>
    <cellStyle name="Обычный 13 11 3" xfId="6149"/>
    <cellStyle name="Обычный 13 12" xfId="6150"/>
    <cellStyle name="Обычный 13 12 2" xfId="6151"/>
    <cellStyle name="Обычный 13 13" xfId="6152"/>
    <cellStyle name="Обычный 13 13 2" xfId="6153"/>
    <cellStyle name="Обычный 13 14" xfId="6154"/>
    <cellStyle name="Обычный 13 14 2" xfId="6155"/>
    <cellStyle name="Обычный 13 15" xfId="6156"/>
    <cellStyle name="Обычный 13 15 2" xfId="6157"/>
    <cellStyle name="Обычный 13 16" xfId="6158"/>
    <cellStyle name="Обычный 13 16 2" xfId="6159"/>
    <cellStyle name="Обычный 13 17" xfId="6160"/>
    <cellStyle name="Обычный 13 18" xfId="6161"/>
    <cellStyle name="Обычный 13 2" xfId="6162"/>
    <cellStyle name="Обычный 13 2 10" xfId="6163"/>
    <cellStyle name="Обычный 13 2 10 2" xfId="6164"/>
    <cellStyle name="Обычный 13 2 10 2 2" xfId="6165"/>
    <cellStyle name="Обычный 13 2 10 3" xfId="6166"/>
    <cellStyle name="Обычный 13 2 11" xfId="6167"/>
    <cellStyle name="Обычный 13 2 11 2" xfId="6168"/>
    <cellStyle name="Обычный 13 2 12" xfId="6169"/>
    <cellStyle name="Обычный 13 2 12 2" xfId="6170"/>
    <cellStyle name="Обычный 13 2 13" xfId="6171"/>
    <cellStyle name="Обычный 13 2 13 2" xfId="6172"/>
    <cellStyle name="Обычный 13 2 14" xfId="6173"/>
    <cellStyle name="Обычный 13 2 14 2" xfId="6174"/>
    <cellStyle name="Обычный 13 2 15" xfId="6175"/>
    <cellStyle name="Обычный 13 2 15 2" xfId="6176"/>
    <cellStyle name="Обычный 13 2 16" xfId="6177"/>
    <cellStyle name="Обычный 13 2 17" xfId="6178"/>
    <cellStyle name="Обычный 13 2 2" xfId="6179"/>
    <cellStyle name="Обычный 13 2 2 10" xfId="6180"/>
    <cellStyle name="Обычный 13 2 2 10 2" xfId="6181"/>
    <cellStyle name="Обычный 13 2 2 11" xfId="6182"/>
    <cellStyle name="Обычный 13 2 2 11 2" xfId="6183"/>
    <cellStyle name="Обычный 13 2 2 12" xfId="6184"/>
    <cellStyle name="Обычный 13 2 2 12 2" xfId="6185"/>
    <cellStyle name="Обычный 13 2 2 13" xfId="6186"/>
    <cellStyle name="Обычный 13 2 2 14" xfId="6187"/>
    <cellStyle name="Обычный 13 2 2 2" xfId="6188"/>
    <cellStyle name="Обычный 13 2 2 2 10" xfId="6189"/>
    <cellStyle name="Обычный 13 2 2 2 11" xfId="6190"/>
    <cellStyle name="Обычный 13 2 2 2 2" xfId="6191"/>
    <cellStyle name="Обычный 13 2 2 2 2 2" xfId="6192"/>
    <cellStyle name="Обычный 13 2 2 2 2 2 2" xfId="6193"/>
    <cellStyle name="Обычный 13 2 2 2 2 2 2 2" xfId="6194"/>
    <cellStyle name="Обычный 13 2 2 2 2 2 2 2 2" xfId="6195"/>
    <cellStyle name="Обычный 13 2 2 2 2 2 2 2 2 2" xfId="6196"/>
    <cellStyle name="Обычный 13 2 2 2 2 2 2 2 3" xfId="6197"/>
    <cellStyle name="Обычный 13 2 2 2 2 2 2 3" xfId="6198"/>
    <cellStyle name="Обычный 13 2 2 2 2 2 2 3 2" xfId="6199"/>
    <cellStyle name="Обычный 13 2 2 2 2 2 2 4" xfId="6200"/>
    <cellStyle name="Обычный 13 2 2 2 2 2 2 4 2" xfId="6201"/>
    <cellStyle name="Обычный 13 2 2 2 2 2 2 5" xfId="6202"/>
    <cellStyle name="Обычный 13 2 2 2 2 2 3" xfId="6203"/>
    <cellStyle name="Обычный 13 2 2 2 2 2 3 2" xfId="6204"/>
    <cellStyle name="Обычный 13 2 2 2 2 2 3 2 2" xfId="6205"/>
    <cellStyle name="Обычный 13 2 2 2 2 2 3 2 2 2" xfId="6206"/>
    <cellStyle name="Обычный 13 2 2 2 2 2 3 2 3" xfId="6207"/>
    <cellStyle name="Обычный 13 2 2 2 2 2 3 3" xfId="6208"/>
    <cellStyle name="Обычный 13 2 2 2 2 2 3 3 2" xfId="6209"/>
    <cellStyle name="Обычный 13 2 2 2 2 2 3 4" xfId="6210"/>
    <cellStyle name="Обычный 13 2 2 2 2 2 4" xfId="6211"/>
    <cellStyle name="Обычный 13 2 2 2 2 2 4 2" xfId="6212"/>
    <cellStyle name="Обычный 13 2 2 2 2 2 4 2 2" xfId="6213"/>
    <cellStyle name="Обычный 13 2 2 2 2 2 4 3" xfId="6214"/>
    <cellStyle name="Обычный 13 2 2 2 2 2 5" xfId="6215"/>
    <cellStyle name="Обычный 13 2 2 2 2 2 5 2" xfId="6216"/>
    <cellStyle name="Обычный 13 2 2 2 2 2 6" xfId="6217"/>
    <cellStyle name="Обычный 13 2 2 2 2 2 6 2" xfId="6218"/>
    <cellStyle name="Обычный 13 2 2 2 2 2 7" xfId="6219"/>
    <cellStyle name="Обычный 13 2 2 2 2 2 8" xfId="6220"/>
    <cellStyle name="Обычный 13 2 2 2 2 3" xfId="6221"/>
    <cellStyle name="Обычный 13 2 2 2 2 3 2" xfId="6222"/>
    <cellStyle name="Обычный 13 2 2 2 2 3 2 2" xfId="6223"/>
    <cellStyle name="Обычный 13 2 2 2 2 3 2 2 2" xfId="6224"/>
    <cellStyle name="Обычный 13 2 2 2 2 3 2 3" xfId="6225"/>
    <cellStyle name="Обычный 13 2 2 2 2 3 3" xfId="6226"/>
    <cellStyle name="Обычный 13 2 2 2 2 3 3 2" xfId="6227"/>
    <cellStyle name="Обычный 13 2 2 2 2 3 4" xfId="6228"/>
    <cellStyle name="Обычный 13 2 2 2 2 3 4 2" xfId="6229"/>
    <cellStyle name="Обычный 13 2 2 2 2 3 5" xfId="6230"/>
    <cellStyle name="Обычный 13 2 2 2 2 3 6" xfId="6231"/>
    <cellStyle name="Обычный 13 2 2 2 2 4" xfId="6232"/>
    <cellStyle name="Обычный 13 2 2 2 2 4 2" xfId="6233"/>
    <cellStyle name="Обычный 13 2 2 2 2 4 2 2" xfId="6234"/>
    <cellStyle name="Обычный 13 2 2 2 2 4 2 2 2" xfId="6235"/>
    <cellStyle name="Обычный 13 2 2 2 2 4 2 3" xfId="6236"/>
    <cellStyle name="Обычный 13 2 2 2 2 4 3" xfId="6237"/>
    <cellStyle name="Обычный 13 2 2 2 2 4 3 2" xfId="6238"/>
    <cellStyle name="Обычный 13 2 2 2 2 4 4" xfId="6239"/>
    <cellStyle name="Обычный 13 2 2 2 2 5" xfId="6240"/>
    <cellStyle name="Обычный 13 2 2 2 2 5 2" xfId="6241"/>
    <cellStyle name="Обычный 13 2 2 2 2 5 2 2" xfId="6242"/>
    <cellStyle name="Обычный 13 2 2 2 2 5 3" xfId="6243"/>
    <cellStyle name="Обычный 13 2 2 2 2 6" xfId="6244"/>
    <cellStyle name="Обычный 13 2 2 2 2 6 2" xfId="6245"/>
    <cellStyle name="Обычный 13 2 2 2 2 7" xfId="6246"/>
    <cellStyle name="Обычный 13 2 2 2 2 7 2" xfId="6247"/>
    <cellStyle name="Обычный 13 2 2 2 2 8" xfId="6248"/>
    <cellStyle name="Обычный 13 2 2 2 2 9" xfId="6249"/>
    <cellStyle name="Обычный 13 2 2 2 3" xfId="6250"/>
    <cellStyle name="Обычный 13 2 2 2 3 2" xfId="6251"/>
    <cellStyle name="Обычный 13 2 2 2 3 2 2" xfId="6252"/>
    <cellStyle name="Обычный 13 2 2 2 3 2 2 2" xfId="6253"/>
    <cellStyle name="Обычный 13 2 2 2 3 2 2 2 2" xfId="6254"/>
    <cellStyle name="Обычный 13 2 2 2 3 2 2 3" xfId="6255"/>
    <cellStyle name="Обычный 13 2 2 2 3 2 3" xfId="6256"/>
    <cellStyle name="Обычный 13 2 2 2 3 2 3 2" xfId="6257"/>
    <cellStyle name="Обычный 13 2 2 2 3 2 4" xfId="6258"/>
    <cellStyle name="Обычный 13 2 2 2 3 2 4 2" xfId="6259"/>
    <cellStyle name="Обычный 13 2 2 2 3 2 5" xfId="6260"/>
    <cellStyle name="Обычный 13 2 2 2 3 2 6" xfId="6261"/>
    <cellStyle name="Обычный 13 2 2 2 3 3" xfId="6262"/>
    <cellStyle name="Обычный 13 2 2 2 3 3 2" xfId="6263"/>
    <cellStyle name="Обычный 13 2 2 2 3 3 2 2" xfId="6264"/>
    <cellStyle name="Обычный 13 2 2 2 3 3 2 2 2" xfId="6265"/>
    <cellStyle name="Обычный 13 2 2 2 3 3 2 3" xfId="6266"/>
    <cellStyle name="Обычный 13 2 2 2 3 3 3" xfId="6267"/>
    <cellStyle name="Обычный 13 2 2 2 3 3 3 2" xfId="6268"/>
    <cellStyle name="Обычный 13 2 2 2 3 3 4" xfId="6269"/>
    <cellStyle name="Обычный 13 2 2 2 3 3 5" xfId="6270"/>
    <cellStyle name="Обычный 13 2 2 2 3 4" xfId="6271"/>
    <cellStyle name="Обычный 13 2 2 2 3 4 2" xfId="6272"/>
    <cellStyle name="Обычный 13 2 2 2 3 4 2 2" xfId="6273"/>
    <cellStyle name="Обычный 13 2 2 2 3 4 3" xfId="6274"/>
    <cellStyle name="Обычный 13 2 2 2 3 5" xfId="6275"/>
    <cellStyle name="Обычный 13 2 2 2 3 5 2" xfId="6276"/>
    <cellStyle name="Обычный 13 2 2 2 3 6" xfId="6277"/>
    <cellStyle name="Обычный 13 2 2 2 3 6 2" xfId="6278"/>
    <cellStyle name="Обычный 13 2 2 2 3 7" xfId="6279"/>
    <cellStyle name="Обычный 13 2 2 2 3 8" xfId="6280"/>
    <cellStyle name="Обычный 13 2 2 2 4" xfId="6281"/>
    <cellStyle name="Обычный 13 2 2 2 4 2" xfId="6282"/>
    <cellStyle name="Обычный 13 2 2 2 4 2 2" xfId="6283"/>
    <cellStyle name="Обычный 13 2 2 2 4 2 2 2" xfId="6284"/>
    <cellStyle name="Обычный 13 2 2 2 4 2 3" xfId="6285"/>
    <cellStyle name="Обычный 13 2 2 2 4 3" xfId="6286"/>
    <cellStyle name="Обычный 13 2 2 2 4 3 2" xfId="6287"/>
    <cellStyle name="Обычный 13 2 2 2 4 4" xfId="6288"/>
    <cellStyle name="Обычный 13 2 2 2 4 4 2" xfId="6289"/>
    <cellStyle name="Обычный 13 2 2 2 4 5" xfId="6290"/>
    <cellStyle name="Обычный 13 2 2 2 4 6" xfId="6291"/>
    <cellStyle name="Обычный 13 2 2 2 5" xfId="6292"/>
    <cellStyle name="Обычный 13 2 2 2 5 2" xfId="6293"/>
    <cellStyle name="Обычный 13 2 2 2 5 2 2" xfId="6294"/>
    <cellStyle name="Обычный 13 2 2 2 5 2 2 2" xfId="6295"/>
    <cellStyle name="Обычный 13 2 2 2 5 2 3" xfId="6296"/>
    <cellStyle name="Обычный 13 2 2 2 5 3" xfId="6297"/>
    <cellStyle name="Обычный 13 2 2 2 5 3 2" xfId="6298"/>
    <cellStyle name="Обычный 13 2 2 2 5 4" xfId="6299"/>
    <cellStyle name="Обычный 13 2 2 2 5 5" xfId="6300"/>
    <cellStyle name="Обычный 13 2 2 2 6" xfId="6301"/>
    <cellStyle name="Обычный 13 2 2 2 6 2" xfId="6302"/>
    <cellStyle name="Обычный 13 2 2 2 6 2 2" xfId="6303"/>
    <cellStyle name="Обычный 13 2 2 2 6 3" xfId="6304"/>
    <cellStyle name="Обычный 13 2 2 2 7" xfId="6305"/>
    <cellStyle name="Обычный 13 2 2 2 7 2" xfId="6306"/>
    <cellStyle name="Обычный 13 2 2 2 8" xfId="6307"/>
    <cellStyle name="Обычный 13 2 2 2 8 2" xfId="6308"/>
    <cellStyle name="Обычный 13 2 2 2 9" xfId="6309"/>
    <cellStyle name="Обычный 13 2 2 2 9 2" xfId="6310"/>
    <cellStyle name="Обычный 13 2 2 3" xfId="6311"/>
    <cellStyle name="Обычный 13 2 2 3 10" xfId="6312"/>
    <cellStyle name="Обычный 13 2 2 3 2" xfId="6313"/>
    <cellStyle name="Обычный 13 2 2 3 2 2" xfId="6314"/>
    <cellStyle name="Обычный 13 2 2 3 2 2 2" xfId="6315"/>
    <cellStyle name="Обычный 13 2 2 3 2 2 2 2" xfId="6316"/>
    <cellStyle name="Обычный 13 2 2 3 2 2 2 2 2" xfId="6317"/>
    <cellStyle name="Обычный 13 2 2 3 2 2 2 3" xfId="6318"/>
    <cellStyle name="Обычный 13 2 2 3 2 2 3" xfId="6319"/>
    <cellStyle name="Обычный 13 2 2 3 2 2 3 2" xfId="6320"/>
    <cellStyle name="Обычный 13 2 2 3 2 2 4" xfId="6321"/>
    <cellStyle name="Обычный 13 2 2 3 2 2 4 2" xfId="6322"/>
    <cellStyle name="Обычный 13 2 2 3 2 2 5" xfId="6323"/>
    <cellStyle name="Обычный 13 2 2 3 2 3" xfId="6324"/>
    <cellStyle name="Обычный 13 2 2 3 2 3 2" xfId="6325"/>
    <cellStyle name="Обычный 13 2 2 3 2 3 2 2" xfId="6326"/>
    <cellStyle name="Обычный 13 2 2 3 2 3 2 2 2" xfId="6327"/>
    <cellStyle name="Обычный 13 2 2 3 2 3 2 3" xfId="6328"/>
    <cellStyle name="Обычный 13 2 2 3 2 3 3" xfId="6329"/>
    <cellStyle name="Обычный 13 2 2 3 2 3 3 2" xfId="6330"/>
    <cellStyle name="Обычный 13 2 2 3 2 3 4" xfId="6331"/>
    <cellStyle name="Обычный 13 2 2 3 2 4" xfId="6332"/>
    <cellStyle name="Обычный 13 2 2 3 2 4 2" xfId="6333"/>
    <cellStyle name="Обычный 13 2 2 3 2 4 2 2" xfId="6334"/>
    <cellStyle name="Обычный 13 2 2 3 2 4 3" xfId="6335"/>
    <cellStyle name="Обычный 13 2 2 3 2 5" xfId="6336"/>
    <cellStyle name="Обычный 13 2 2 3 2 5 2" xfId="6337"/>
    <cellStyle name="Обычный 13 2 2 3 2 6" xfId="6338"/>
    <cellStyle name="Обычный 13 2 2 3 2 6 2" xfId="6339"/>
    <cellStyle name="Обычный 13 2 2 3 2 7" xfId="6340"/>
    <cellStyle name="Обычный 13 2 2 3 2 8" xfId="6341"/>
    <cellStyle name="Обычный 13 2 2 3 3" xfId="6342"/>
    <cellStyle name="Обычный 13 2 2 3 3 2" xfId="6343"/>
    <cellStyle name="Обычный 13 2 2 3 3 2 2" xfId="6344"/>
    <cellStyle name="Обычный 13 2 2 3 3 2 2 2" xfId="6345"/>
    <cellStyle name="Обычный 13 2 2 3 3 2 3" xfId="6346"/>
    <cellStyle name="Обычный 13 2 2 3 3 3" xfId="6347"/>
    <cellStyle name="Обычный 13 2 2 3 3 3 2" xfId="6348"/>
    <cellStyle name="Обычный 13 2 2 3 3 4" xfId="6349"/>
    <cellStyle name="Обычный 13 2 2 3 3 4 2" xfId="6350"/>
    <cellStyle name="Обычный 13 2 2 3 3 5" xfId="6351"/>
    <cellStyle name="Обычный 13 2 2 3 3 6" xfId="6352"/>
    <cellStyle name="Обычный 13 2 2 3 4" xfId="6353"/>
    <cellStyle name="Обычный 13 2 2 3 4 2" xfId="6354"/>
    <cellStyle name="Обычный 13 2 2 3 4 2 2" xfId="6355"/>
    <cellStyle name="Обычный 13 2 2 3 4 2 2 2" xfId="6356"/>
    <cellStyle name="Обычный 13 2 2 3 4 2 3" xfId="6357"/>
    <cellStyle name="Обычный 13 2 2 3 4 3" xfId="6358"/>
    <cellStyle name="Обычный 13 2 2 3 4 3 2" xfId="6359"/>
    <cellStyle name="Обычный 13 2 2 3 4 4" xfId="6360"/>
    <cellStyle name="Обычный 13 2 2 3 5" xfId="6361"/>
    <cellStyle name="Обычный 13 2 2 3 5 2" xfId="6362"/>
    <cellStyle name="Обычный 13 2 2 3 5 2 2" xfId="6363"/>
    <cellStyle name="Обычный 13 2 2 3 5 3" xfId="6364"/>
    <cellStyle name="Обычный 13 2 2 3 6" xfId="6365"/>
    <cellStyle name="Обычный 13 2 2 3 6 2" xfId="6366"/>
    <cellStyle name="Обычный 13 2 2 3 7" xfId="6367"/>
    <cellStyle name="Обычный 13 2 2 3 7 2" xfId="6368"/>
    <cellStyle name="Обычный 13 2 2 3 8" xfId="6369"/>
    <cellStyle name="Обычный 13 2 2 3 8 2" xfId="6370"/>
    <cellStyle name="Обычный 13 2 2 3 9" xfId="6371"/>
    <cellStyle name="Обычный 13 2 2 4" xfId="6372"/>
    <cellStyle name="Обычный 13 2 2 4 2" xfId="6373"/>
    <cellStyle name="Обычный 13 2 2 4 2 2" xfId="6374"/>
    <cellStyle name="Обычный 13 2 2 4 2 2 2" xfId="6375"/>
    <cellStyle name="Обычный 13 2 2 4 2 2 2 2" xfId="6376"/>
    <cellStyle name="Обычный 13 2 2 4 2 2 2 2 2" xfId="6377"/>
    <cellStyle name="Обычный 13 2 2 4 2 2 2 3" xfId="6378"/>
    <cellStyle name="Обычный 13 2 2 4 2 2 3" xfId="6379"/>
    <cellStyle name="Обычный 13 2 2 4 2 2 3 2" xfId="6380"/>
    <cellStyle name="Обычный 13 2 2 4 2 2 4" xfId="6381"/>
    <cellStyle name="Обычный 13 2 2 4 2 2 4 2" xfId="6382"/>
    <cellStyle name="Обычный 13 2 2 4 2 2 5" xfId="6383"/>
    <cellStyle name="Обычный 13 2 2 4 2 3" xfId="6384"/>
    <cellStyle name="Обычный 13 2 2 4 2 3 2" xfId="6385"/>
    <cellStyle name="Обычный 13 2 2 4 2 3 2 2" xfId="6386"/>
    <cellStyle name="Обычный 13 2 2 4 2 3 2 2 2" xfId="6387"/>
    <cellStyle name="Обычный 13 2 2 4 2 3 2 3" xfId="6388"/>
    <cellStyle name="Обычный 13 2 2 4 2 3 3" xfId="6389"/>
    <cellStyle name="Обычный 13 2 2 4 2 3 3 2" xfId="6390"/>
    <cellStyle name="Обычный 13 2 2 4 2 3 4" xfId="6391"/>
    <cellStyle name="Обычный 13 2 2 4 2 4" xfId="6392"/>
    <cellStyle name="Обычный 13 2 2 4 2 4 2" xfId="6393"/>
    <cellStyle name="Обычный 13 2 2 4 2 4 2 2" xfId="6394"/>
    <cellStyle name="Обычный 13 2 2 4 2 4 3" xfId="6395"/>
    <cellStyle name="Обычный 13 2 2 4 2 5" xfId="6396"/>
    <cellStyle name="Обычный 13 2 2 4 2 5 2" xfId="6397"/>
    <cellStyle name="Обычный 13 2 2 4 2 6" xfId="6398"/>
    <cellStyle name="Обычный 13 2 2 4 2 6 2" xfId="6399"/>
    <cellStyle name="Обычный 13 2 2 4 2 7" xfId="6400"/>
    <cellStyle name="Обычный 13 2 2 4 2 8" xfId="6401"/>
    <cellStyle name="Обычный 13 2 2 4 3" xfId="6402"/>
    <cellStyle name="Обычный 13 2 2 4 3 2" xfId="6403"/>
    <cellStyle name="Обычный 13 2 2 4 3 2 2" xfId="6404"/>
    <cellStyle name="Обычный 13 2 2 4 3 2 2 2" xfId="6405"/>
    <cellStyle name="Обычный 13 2 2 4 3 2 3" xfId="6406"/>
    <cellStyle name="Обычный 13 2 2 4 3 3" xfId="6407"/>
    <cellStyle name="Обычный 13 2 2 4 3 3 2" xfId="6408"/>
    <cellStyle name="Обычный 13 2 2 4 3 4" xfId="6409"/>
    <cellStyle name="Обычный 13 2 2 4 3 4 2" xfId="6410"/>
    <cellStyle name="Обычный 13 2 2 4 3 5" xfId="6411"/>
    <cellStyle name="Обычный 13 2 2 4 3 6" xfId="6412"/>
    <cellStyle name="Обычный 13 2 2 4 4" xfId="6413"/>
    <cellStyle name="Обычный 13 2 2 4 4 2" xfId="6414"/>
    <cellStyle name="Обычный 13 2 2 4 4 2 2" xfId="6415"/>
    <cellStyle name="Обычный 13 2 2 4 4 2 2 2" xfId="6416"/>
    <cellStyle name="Обычный 13 2 2 4 4 2 3" xfId="6417"/>
    <cellStyle name="Обычный 13 2 2 4 4 3" xfId="6418"/>
    <cellStyle name="Обычный 13 2 2 4 4 3 2" xfId="6419"/>
    <cellStyle name="Обычный 13 2 2 4 4 4" xfId="6420"/>
    <cellStyle name="Обычный 13 2 2 4 5" xfId="6421"/>
    <cellStyle name="Обычный 13 2 2 4 5 2" xfId="6422"/>
    <cellStyle name="Обычный 13 2 2 4 5 2 2" xfId="6423"/>
    <cellStyle name="Обычный 13 2 2 4 5 3" xfId="6424"/>
    <cellStyle name="Обычный 13 2 2 4 6" xfId="6425"/>
    <cellStyle name="Обычный 13 2 2 4 6 2" xfId="6426"/>
    <cellStyle name="Обычный 13 2 2 4 7" xfId="6427"/>
    <cellStyle name="Обычный 13 2 2 4 7 2" xfId="6428"/>
    <cellStyle name="Обычный 13 2 2 4 8" xfId="6429"/>
    <cellStyle name="Обычный 13 2 2 4 9" xfId="6430"/>
    <cellStyle name="Обычный 13 2 2 5" xfId="6431"/>
    <cellStyle name="Обычный 13 2 2 5 2" xfId="6432"/>
    <cellStyle name="Обычный 13 2 2 5 2 2" xfId="6433"/>
    <cellStyle name="Обычный 13 2 2 5 2 2 2" xfId="6434"/>
    <cellStyle name="Обычный 13 2 2 5 2 2 2 2" xfId="6435"/>
    <cellStyle name="Обычный 13 2 2 5 2 2 3" xfId="6436"/>
    <cellStyle name="Обычный 13 2 2 5 2 3" xfId="6437"/>
    <cellStyle name="Обычный 13 2 2 5 2 3 2" xfId="6438"/>
    <cellStyle name="Обычный 13 2 2 5 2 4" xfId="6439"/>
    <cellStyle name="Обычный 13 2 2 5 2 4 2" xfId="6440"/>
    <cellStyle name="Обычный 13 2 2 5 2 5" xfId="6441"/>
    <cellStyle name="Обычный 13 2 2 5 3" xfId="6442"/>
    <cellStyle name="Обычный 13 2 2 5 3 2" xfId="6443"/>
    <cellStyle name="Обычный 13 2 2 5 3 2 2" xfId="6444"/>
    <cellStyle name="Обычный 13 2 2 5 3 2 2 2" xfId="6445"/>
    <cellStyle name="Обычный 13 2 2 5 3 2 3" xfId="6446"/>
    <cellStyle name="Обычный 13 2 2 5 3 3" xfId="6447"/>
    <cellStyle name="Обычный 13 2 2 5 3 3 2" xfId="6448"/>
    <cellStyle name="Обычный 13 2 2 5 3 4" xfId="6449"/>
    <cellStyle name="Обычный 13 2 2 5 4" xfId="6450"/>
    <cellStyle name="Обычный 13 2 2 5 4 2" xfId="6451"/>
    <cellStyle name="Обычный 13 2 2 5 4 2 2" xfId="6452"/>
    <cellStyle name="Обычный 13 2 2 5 4 3" xfId="6453"/>
    <cellStyle name="Обычный 13 2 2 5 5" xfId="6454"/>
    <cellStyle name="Обычный 13 2 2 5 5 2" xfId="6455"/>
    <cellStyle name="Обычный 13 2 2 5 6" xfId="6456"/>
    <cellStyle name="Обычный 13 2 2 5 6 2" xfId="6457"/>
    <cellStyle name="Обычный 13 2 2 5 7" xfId="6458"/>
    <cellStyle name="Обычный 13 2 2 5 8" xfId="6459"/>
    <cellStyle name="Обычный 13 2 2 6" xfId="6460"/>
    <cellStyle name="Обычный 13 2 2 6 2" xfId="6461"/>
    <cellStyle name="Обычный 13 2 2 6 2 2" xfId="6462"/>
    <cellStyle name="Обычный 13 2 2 6 2 2 2" xfId="6463"/>
    <cellStyle name="Обычный 13 2 2 6 2 3" xfId="6464"/>
    <cellStyle name="Обычный 13 2 2 6 3" xfId="6465"/>
    <cellStyle name="Обычный 13 2 2 6 3 2" xfId="6466"/>
    <cellStyle name="Обычный 13 2 2 6 4" xfId="6467"/>
    <cellStyle name="Обычный 13 2 2 6 4 2" xfId="6468"/>
    <cellStyle name="Обычный 13 2 2 6 5" xfId="6469"/>
    <cellStyle name="Обычный 13 2 2 6 6" xfId="6470"/>
    <cellStyle name="Обычный 13 2 2 7" xfId="6471"/>
    <cellStyle name="Обычный 13 2 2 7 2" xfId="6472"/>
    <cellStyle name="Обычный 13 2 2 7 2 2" xfId="6473"/>
    <cellStyle name="Обычный 13 2 2 7 2 2 2" xfId="6474"/>
    <cellStyle name="Обычный 13 2 2 7 2 3" xfId="6475"/>
    <cellStyle name="Обычный 13 2 2 7 3" xfId="6476"/>
    <cellStyle name="Обычный 13 2 2 7 3 2" xfId="6477"/>
    <cellStyle name="Обычный 13 2 2 7 4" xfId="6478"/>
    <cellStyle name="Обычный 13 2 2 8" xfId="6479"/>
    <cellStyle name="Обычный 13 2 2 8 2" xfId="6480"/>
    <cellStyle name="Обычный 13 2 2 8 2 2" xfId="6481"/>
    <cellStyle name="Обычный 13 2 2 8 3" xfId="6482"/>
    <cellStyle name="Обычный 13 2 2 9" xfId="6483"/>
    <cellStyle name="Обычный 13 2 2 9 2" xfId="6484"/>
    <cellStyle name="Обычный 13 2 2_прот факт бол" xfId="6485"/>
    <cellStyle name="Обычный 13 2 3" xfId="6486"/>
    <cellStyle name="Обычный 13 2 3 10" xfId="6487"/>
    <cellStyle name="Обычный 13 2 3 10 2" xfId="6488"/>
    <cellStyle name="Обычный 13 2 3 11" xfId="6489"/>
    <cellStyle name="Обычный 13 2 3 12" xfId="6490"/>
    <cellStyle name="Обычный 13 2 3 2" xfId="6491"/>
    <cellStyle name="Обычный 13 2 3 2 10" xfId="6492"/>
    <cellStyle name="Обычный 13 2 3 2 2" xfId="6493"/>
    <cellStyle name="Обычный 13 2 3 2 2 2" xfId="6494"/>
    <cellStyle name="Обычный 13 2 3 2 2 2 2" xfId="6495"/>
    <cellStyle name="Обычный 13 2 3 2 2 2 2 2" xfId="6496"/>
    <cellStyle name="Обычный 13 2 3 2 2 2 2 2 2" xfId="6497"/>
    <cellStyle name="Обычный 13 2 3 2 2 2 2 3" xfId="6498"/>
    <cellStyle name="Обычный 13 2 3 2 2 2 3" xfId="6499"/>
    <cellStyle name="Обычный 13 2 3 2 2 2 3 2" xfId="6500"/>
    <cellStyle name="Обычный 13 2 3 2 2 2 4" xfId="6501"/>
    <cellStyle name="Обычный 13 2 3 2 2 2 4 2" xfId="6502"/>
    <cellStyle name="Обычный 13 2 3 2 2 2 5" xfId="6503"/>
    <cellStyle name="Обычный 13 2 3 2 2 3" xfId="6504"/>
    <cellStyle name="Обычный 13 2 3 2 2 3 2" xfId="6505"/>
    <cellStyle name="Обычный 13 2 3 2 2 3 2 2" xfId="6506"/>
    <cellStyle name="Обычный 13 2 3 2 2 3 2 2 2" xfId="6507"/>
    <cellStyle name="Обычный 13 2 3 2 2 3 2 3" xfId="6508"/>
    <cellStyle name="Обычный 13 2 3 2 2 3 3" xfId="6509"/>
    <cellStyle name="Обычный 13 2 3 2 2 3 3 2" xfId="6510"/>
    <cellStyle name="Обычный 13 2 3 2 2 3 4" xfId="6511"/>
    <cellStyle name="Обычный 13 2 3 2 2 4" xfId="6512"/>
    <cellStyle name="Обычный 13 2 3 2 2 4 2" xfId="6513"/>
    <cellStyle name="Обычный 13 2 3 2 2 4 2 2" xfId="6514"/>
    <cellStyle name="Обычный 13 2 3 2 2 4 3" xfId="6515"/>
    <cellStyle name="Обычный 13 2 3 2 2 5" xfId="6516"/>
    <cellStyle name="Обычный 13 2 3 2 2 5 2" xfId="6517"/>
    <cellStyle name="Обычный 13 2 3 2 2 6" xfId="6518"/>
    <cellStyle name="Обычный 13 2 3 2 2 6 2" xfId="6519"/>
    <cellStyle name="Обычный 13 2 3 2 2 7" xfId="6520"/>
    <cellStyle name="Обычный 13 2 3 2 2 8" xfId="6521"/>
    <cellStyle name="Обычный 13 2 3 2 3" xfId="6522"/>
    <cellStyle name="Обычный 13 2 3 2 3 2" xfId="6523"/>
    <cellStyle name="Обычный 13 2 3 2 3 2 2" xfId="6524"/>
    <cellStyle name="Обычный 13 2 3 2 3 2 2 2" xfId="6525"/>
    <cellStyle name="Обычный 13 2 3 2 3 2 3" xfId="6526"/>
    <cellStyle name="Обычный 13 2 3 2 3 3" xfId="6527"/>
    <cellStyle name="Обычный 13 2 3 2 3 3 2" xfId="6528"/>
    <cellStyle name="Обычный 13 2 3 2 3 4" xfId="6529"/>
    <cellStyle name="Обычный 13 2 3 2 3 4 2" xfId="6530"/>
    <cellStyle name="Обычный 13 2 3 2 3 5" xfId="6531"/>
    <cellStyle name="Обычный 13 2 3 2 3 6" xfId="6532"/>
    <cellStyle name="Обычный 13 2 3 2 4" xfId="6533"/>
    <cellStyle name="Обычный 13 2 3 2 4 2" xfId="6534"/>
    <cellStyle name="Обычный 13 2 3 2 4 2 2" xfId="6535"/>
    <cellStyle name="Обычный 13 2 3 2 4 2 2 2" xfId="6536"/>
    <cellStyle name="Обычный 13 2 3 2 4 2 3" xfId="6537"/>
    <cellStyle name="Обычный 13 2 3 2 4 3" xfId="6538"/>
    <cellStyle name="Обычный 13 2 3 2 4 3 2" xfId="6539"/>
    <cellStyle name="Обычный 13 2 3 2 4 4" xfId="6540"/>
    <cellStyle name="Обычный 13 2 3 2 5" xfId="6541"/>
    <cellStyle name="Обычный 13 2 3 2 5 2" xfId="6542"/>
    <cellStyle name="Обычный 13 2 3 2 5 2 2" xfId="6543"/>
    <cellStyle name="Обычный 13 2 3 2 5 3" xfId="6544"/>
    <cellStyle name="Обычный 13 2 3 2 6" xfId="6545"/>
    <cellStyle name="Обычный 13 2 3 2 6 2" xfId="6546"/>
    <cellStyle name="Обычный 13 2 3 2 7" xfId="6547"/>
    <cellStyle name="Обычный 13 2 3 2 7 2" xfId="6548"/>
    <cellStyle name="Обычный 13 2 3 2 8" xfId="6549"/>
    <cellStyle name="Обычный 13 2 3 2 8 2" xfId="6550"/>
    <cellStyle name="Обычный 13 2 3 2 9" xfId="6551"/>
    <cellStyle name="Обычный 13 2 3 3" xfId="6552"/>
    <cellStyle name="Обычный 13 2 3 3 10" xfId="6553"/>
    <cellStyle name="Обычный 13 2 3 3 2" xfId="6554"/>
    <cellStyle name="Обычный 13 2 3 3 2 2" xfId="6555"/>
    <cellStyle name="Обычный 13 2 3 3 2 2 2" xfId="6556"/>
    <cellStyle name="Обычный 13 2 3 3 2 2 2 2" xfId="6557"/>
    <cellStyle name="Обычный 13 2 3 3 2 2 2 2 2" xfId="6558"/>
    <cellStyle name="Обычный 13 2 3 3 2 2 2 3" xfId="6559"/>
    <cellStyle name="Обычный 13 2 3 3 2 2 3" xfId="6560"/>
    <cellStyle name="Обычный 13 2 3 3 2 2 3 2" xfId="6561"/>
    <cellStyle name="Обычный 13 2 3 3 2 2 4" xfId="6562"/>
    <cellStyle name="Обычный 13 2 3 3 2 2 4 2" xfId="6563"/>
    <cellStyle name="Обычный 13 2 3 3 2 2 5" xfId="6564"/>
    <cellStyle name="Обычный 13 2 3 3 2 3" xfId="6565"/>
    <cellStyle name="Обычный 13 2 3 3 2 3 2" xfId="6566"/>
    <cellStyle name="Обычный 13 2 3 3 2 3 2 2" xfId="6567"/>
    <cellStyle name="Обычный 13 2 3 3 2 3 2 2 2" xfId="6568"/>
    <cellStyle name="Обычный 13 2 3 3 2 3 2 3" xfId="6569"/>
    <cellStyle name="Обычный 13 2 3 3 2 3 3" xfId="6570"/>
    <cellStyle name="Обычный 13 2 3 3 2 3 3 2" xfId="6571"/>
    <cellStyle name="Обычный 13 2 3 3 2 3 4" xfId="6572"/>
    <cellStyle name="Обычный 13 2 3 3 2 4" xfId="6573"/>
    <cellStyle name="Обычный 13 2 3 3 2 4 2" xfId="6574"/>
    <cellStyle name="Обычный 13 2 3 3 2 4 2 2" xfId="6575"/>
    <cellStyle name="Обычный 13 2 3 3 2 4 3" xfId="6576"/>
    <cellStyle name="Обычный 13 2 3 3 2 5" xfId="6577"/>
    <cellStyle name="Обычный 13 2 3 3 2 5 2" xfId="6578"/>
    <cellStyle name="Обычный 13 2 3 3 2 6" xfId="6579"/>
    <cellStyle name="Обычный 13 2 3 3 2 6 2" xfId="6580"/>
    <cellStyle name="Обычный 13 2 3 3 2 7" xfId="6581"/>
    <cellStyle name="Обычный 13 2 3 3 2 8" xfId="6582"/>
    <cellStyle name="Обычный 13 2 3 3 3" xfId="6583"/>
    <cellStyle name="Обычный 13 2 3 3 3 2" xfId="6584"/>
    <cellStyle name="Обычный 13 2 3 3 3 2 2" xfId="6585"/>
    <cellStyle name="Обычный 13 2 3 3 3 2 2 2" xfId="6586"/>
    <cellStyle name="Обычный 13 2 3 3 3 2 3" xfId="6587"/>
    <cellStyle name="Обычный 13 2 3 3 3 3" xfId="6588"/>
    <cellStyle name="Обычный 13 2 3 3 3 3 2" xfId="6589"/>
    <cellStyle name="Обычный 13 2 3 3 3 4" xfId="6590"/>
    <cellStyle name="Обычный 13 2 3 3 3 4 2" xfId="6591"/>
    <cellStyle name="Обычный 13 2 3 3 3 5" xfId="6592"/>
    <cellStyle name="Обычный 13 2 3 3 3 6" xfId="6593"/>
    <cellStyle name="Обычный 13 2 3 3 4" xfId="6594"/>
    <cellStyle name="Обычный 13 2 3 3 4 2" xfId="6595"/>
    <cellStyle name="Обычный 13 2 3 3 4 2 2" xfId="6596"/>
    <cellStyle name="Обычный 13 2 3 3 4 2 2 2" xfId="6597"/>
    <cellStyle name="Обычный 13 2 3 3 4 2 3" xfId="6598"/>
    <cellStyle name="Обычный 13 2 3 3 4 3" xfId="6599"/>
    <cellStyle name="Обычный 13 2 3 3 4 3 2" xfId="6600"/>
    <cellStyle name="Обычный 13 2 3 3 4 4" xfId="6601"/>
    <cellStyle name="Обычный 13 2 3 3 5" xfId="6602"/>
    <cellStyle name="Обычный 13 2 3 3 5 2" xfId="6603"/>
    <cellStyle name="Обычный 13 2 3 3 5 2 2" xfId="6604"/>
    <cellStyle name="Обычный 13 2 3 3 5 3" xfId="6605"/>
    <cellStyle name="Обычный 13 2 3 3 6" xfId="6606"/>
    <cellStyle name="Обычный 13 2 3 3 6 2" xfId="6607"/>
    <cellStyle name="Обычный 13 2 3 3 7" xfId="6608"/>
    <cellStyle name="Обычный 13 2 3 3 7 2" xfId="6609"/>
    <cellStyle name="Обычный 13 2 3 3 8" xfId="6610"/>
    <cellStyle name="Обычный 13 2 3 3 8 2" xfId="6611"/>
    <cellStyle name="Обычный 13 2 3 3 9" xfId="6612"/>
    <cellStyle name="Обычный 13 2 3 4" xfId="6613"/>
    <cellStyle name="Обычный 13 2 3 4 2" xfId="6614"/>
    <cellStyle name="Обычный 13 2 3 4 2 2" xfId="6615"/>
    <cellStyle name="Обычный 13 2 3 4 2 2 2" xfId="6616"/>
    <cellStyle name="Обычный 13 2 3 4 2 2 2 2" xfId="6617"/>
    <cellStyle name="Обычный 13 2 3 4 2 2 3" xfId="6618"/>
    <cellStyle name="Обычный 13 2 3 4 2 3" xfId="6619"/>
    <cellStyle name="Обычный 13 2 3 4 2 3 2" xfId="6620"/>
    <cellStyle name="Обычный 13 2 3 4 2 4" xfId="6621"/>
    <cellStyle name="Обычный 13 2 3 4 2 4 2" xfId="6622"/>
    <cellStyle name="Обычный 13 2 3 4 2 5" xfId="6623"/>
    <cellStyle name="Обычный 13 2 3 4 3" xfId="6624"/>
    <cellStyle name="Обычный 13 2 3 4 3 2" xfId="6625"/>
    <cellStyle name="Обычный 13 2 3 4 3 2 2" xfId="6626"/>
    <cellStyle name="Обычный 13 2 3 4 3 2 2 2" xfId="6627"/>
    <cellStyle name="Обычный 13 2 3 4 3 2 3" xfId="6628"/>
    <cellStyle name="Обычный 13 2 3 4 3 3" xfId="6629"/>
    <cellStyle name="Обычный 13 2 3 4 3 3 2" xfId="6630"/>
    <cellStyle name="Обычный 13 2 3 4 3 4" xfId="6631"/>
    <cellStyle name="Обычный 13 2 3 4 4" xfId="6632"/>
    <cellStyle name="Обычный 13 2 3 4 4 2" xfId="6633"/>
    <cellStyle name="Обычный 13 2 3 4 4 2 2" xfId="6634"/>
    <cellStyle name="Обычный 13 2 3 4 4 3" xfId="6635"/>
    <cellStyle name="Обычный 13 2 3 4 5" xfId="6636"/>
    <cellStyle name="Обычный 13 2 3 4 5 2" xfId="6637"/>
    <cellStyle name="Обычный 13 2 3 4 6" xfId="6638"/>
    <cellStyle name="Обычный 13 2 3 4 6 2" xfId="6639"/>
    <cellStyle name="Обычный 13 2 3 4 7" xfId="6640"/>
    <cellStyle name="Обычный 13 2 3 4 8" xfId="6641"/>
    <cellStyle name="Обычный 13 2 3 5" xfId="6642"/>
    <cellStyle name="Обычный 13 2 3 5 2" xfId="6643"/>
    <cellStyle name="Обычный 13 2 3 5 2 2" xfId="6644"/>
    <cellStyle name="Обычный 13 2 3 5 2 2 2" xfId="6645"/>
    <cellStyle name="Обычный 13 2 3 5 2 3" xfId="6646"/>
    <cellStyle name="Обычный 13 2 3 5 3" xfId="6647"/>
    <cellStyle name="Обычный 13 2 3 5 3 2" xfId="6648"/>
    <cellStyle name="Обычный 13 2 3 5 4" xfId="6649"/>
    <cellStyle name="Обычный 13 2 3 5 4 2" xfId="6650"/>
    <cellStyle name="Обычный 13 2 3 5 5" xfId="6651"/>
    <cellStyle name="Обычный 13 2 3 5 6" xfId="6652"/>
    <cellStyle name="Обычный 13 2 3 6" xfId="6653"/>
    <cellStyle name="Обычный 13 2 3 6 2" xfId="6654"/>
    <cellStyle name="Обычный 13 2 3 6 2 2" xfId="6655"/>
    <cellStyle name="Обычный 13 2 3 6 2 2 2" xfId="6656"/>
    <cellStyle name="Обычный 13 2 3 6 2 3" xfId="6657"/>
    <cellStyle name="Обычный 13 2 3 6 3" xfId="6658"/>
    <cellStyle name="Обычный 13 2 3 6 3 2" xfId="6659"/>
    <cellStyle name="Обычный 13 2 3 6 4" xfId="6660"/>
    <cellStyle name="Обычный 13 2 3 7" xfId="6661"/>
    <cellStyle name="Обычный 13 2 3 7 2" xfId="6662"/>
    <cellStyle name="Обычный 13 2 3 7 2 2" xfId="6663"/>
    <cellStyle name="Обычный 13 2 3 7 3" xfId="6664"/>
    <cellStyle name="Обычный 13 2 3 8" xfId="6665"/>
    <cellStyle name="Обычный 13 2 3 8 2" xfId="6666"/>
    <cellStyle name="Обычный 13 2 3 9" xfId="6667"/>
    <cellStyle name="Обычный 13 2 3 9 2" xfId="6668"/>
    <cellStyle name="Обычный 13 2 4" xfId="6669"/>
    <cellStyle name="Обычный 13 2 4 10" xfId="6670"/>
    <cellStyle name="Обычный 13 2 4 10 2" xfId="6671"/>
    <cellStyle name="Обычный 13 2 4 11" xfId="6672"/>
    <cellStyle name="Обычный 13 2 4 12" xfId="6673"/>
    <cellStyle name="Обычный 13 2 4 2" xfId="6674"/>
    <cellStyle name="Обычный 13 2 4 2 2" xfId="6675"/>
    <cellStyle name="Обычный 13 2 4 2 2 2" xfId="6676"/>
    <cellStyle name="Обычный 13 2 4 2 2 2 2" xfId="6677"/>
    <cellStyle name="Обычный 13 2 4 2 2 2 2 2" xfId="6678"/>
    <cellStyle name="Обычный 13 2 4 2 2 2 2 2 2" xfId="6679"/>
    <cellStyle name="Обычный 13 2 4 2 2 2 2 3" xfId="6680"/>
    <cellStyle name="Обычный 13 2 4 2 2 2 3" xfId="6681"/>
    <cellStyle name="Обычный 13 2 4 2 2 2 3 2" xfId="6682"/>
    <cellStyle name="Обычный 13 2 4 2 2 2 4" xfId="6683"/>
    <cellStyle name="Обычный 13 2 4 2 2 2 4 2" xfId="6684"/>
    <cellStyle name="Обычный 13 2 4 2 2 2 5" xfId="6685"/>
    <cellStyle name="Обычный 13 2 4 2 2 3" xfId="6686"/>
    <cellStyle name="Обычный 13 2 4 2 2 3 2" xfId="6687"/>
    <cellStyle name="Обычный 13 2 4 2 2 3 2 2" xfId="6688"/>
    <cellStyle name="Обычный 13 2 4 2 2 3 2 2 2" xfId="6689"/>
    <cellStyle name="Обычный 13 2 4 2 2 3 2 3" xfId="6690"/>
    <cellStyle name="Обычный 13 2 4 2 2 3 3" xfId="6691"/>
    <cellStyle name="Обычный 13 2 4 2 2 3 3 2" xfId="6692"/>
    <cellStyle name="Обычный 13 2 4 2 2 3 4" xfId="6693"/>
    <cellStyle name="Обычный 13 2 4 2 2 4" xfId="6694"/>
    <cellStyle name="Обычный 13 2 4 2 2 4 2" xfId="6695"/>
    <cellStyle name="Обычный 13 2 4 2 2 4 2 2" xfId="6696"/>
    <cellStyle name="Обычный 13 2 4 2 2 4 3" xfId="6697"/>
    <cellStyle name="Обычный 13 2 4 2 2 5" xfId="6698"/>
    <cellStyle name="Обычный 13 2 4 2 2 5 2" xfId="6699"/>
    <cellStyle name="Обычный 13 2 4 2 2 6" xfId="6700"/>
    <cellStyle name="Обычный 13 2 4 2 2 6 2" xfId="6701"/>
    <cellStyle name="Обычный 13 2 4 2 2 7" xfId="6702"/>
    <cellStyle name="Обычный 13 2 4 2 2 8" xfId="6703"/>
    <cellStyle name="Обычный 13 2 4 2 3" xfId="6704"/>
    <cellStyle name="Обычный 13 2 4 2 3 2" xfId="6705"/>
    <cellStyle name="Обычный 13 2 4 2 3 2 2" xfId="6706"/>
    <cellStyle name="Обычный 13 2 4 2 3 2 2 2" xfId="6707"/>
    <cellStyle name="Обычный 13 2 4 2 3 2 3" xfId="6708"/>
    <cellStyle name="Обычный 13 2 4 2 3 3" xfId="6709"/>
    <cellStyle name="Обычный 13 2 4 2 3 3 2" xfId="6710"/>
    <cellStyle name="Обычный 13 2 4 2 3 4" xfId="6711"/>
    <cellStyle name="Обычный 13 2 4 2 3 4 2" xfId="6712"/>
    <cellStyle name="Обычный 13 2 4 2 3 5" xfId="6713"/>
    <cellStyle name="Обычный 13 2 4 2 3 6" xfId="6714"/>
    <cellStyle name="Обычный 13 2 4 2 4" xfId="6715"/>
    <cellStyle name="Обычный 13 2 4 2 4 2" xfId="6716"/>
    <cellStyle name="Обычный 13 2 4 2 4 2 2" xfId="6717"/>
    <cellStyle name="Обычный 13 2 4 2 4 2 2 2" xfId="6718"/>
    <cellStyle name="Обычный 13 2 4 2 4 2 3" xfId="6719"/>
    <cellStyle name="Обычный 13 2 4 2 4 3" xfId="6720"/>
    <cellStyle name="Обычный 13 2 4 2 4 3 2" xfId="6721"/>
    <cellStyle name="Обычный 13 2 4 2 4 4" xfId="6722"/>
    <cellStyle name="Обычный 13 2 4 2 5" xfId="6723"/>
    <cellStyle name="Обычный 13 2 4 2 5 2" xfId="6724"/>
    <cellStyle name="Обычный 13 2 4 2 5 2 2" xfId="6725"/>
    <cellStyle name="Обычный 13 2 4 2 5 3" xfId="6726"/>
    <cellStyle name="Обычный 13 2 4 2 6" xfId="6727"/>
    <cellStyle name="Обычный 13 2 4 2 6 2" xfId="6728"/>
    <cellStyle name="Обычный 13 2 4 2 7" xfId="6729"/>
    <cellStyle name="Обычный 13 2 4 2 7 2" xfId="6730"/>
    <cellStyle name="Обычный 13 2 4 2 8" xfId="6731"/>
    <cellStyle name="Обычный 13 2 4 2 9" xfId="6732"/>
    <cellStyle name="Обычный 13 2 4 3" xfId="6733"/>
    <cellStyle name="Обычный 13 2 4 3 2" xfId="6734"/>
    <cellStyle name="Обычный 13 2 4 3 2 2" xfId="6735"/>
    <cellStyle name="Обычный 13 2 4 3 2 2 2" xfId="6736"/>
    <cellStyle name="Обычный 13 2 4 3 2 2 2 2" xfId="6737"/>
    <cellStyle name="Обычный 13 2 4 3 2 2 2 2 2" xfId="6738"/>
    <cellStyle name="Обычный 13 2 4 3 2 2 2 3" xfId="6739"/>
    <cellStyle name="Обычный 13 2 4 3 2 2 3" xfId="6740"/>
    <cellStyle name="Обычный 13 2 4 3 2 2 3 2" xfId="6741"/>
    <cellStyle name="Обычный 13 2 4 3 2 2 4" xfId="6742"/>
    <cellStyle name="Обычный 13 2 4 3 2 2 4 2" xfId="6743"/>
    <cellStyle name="Обычный 13 2 4 3 2 2 5" xfId="6744"/>
    <cellStyle name="Обычный 13 2 4 3 2 3" xfId="6745"/>
    <cellStyle name="Обычный 13 2 4 3 2 3 2" xfId="6746"/>
    <cellStyle name="Обычный 13 2 4 3 2 3 2 2" xfId="6747"/>
    <cellStyle name="Обычный 13 2 4 3 2 3 2 2 2" xfId="6748"/>
    <cellStyle name="Обычный 13 2 4 3 2 3 2 3" xfId="6749"/>
    <cellStyle name="Обычный 13 2 4 3 2 3 3" xfId="6750"/>
    <cellStyle name="Обычный 13 2 4 3 2 3 3 2" xfId="6751"/>
    <cellStyle name="Обычный 13 2 4 3 2 3 4" xfId="6752"/>
    <cellStyle name="Обычный 13 2 4 3 2 4" xfId="6753"/>
    <cellStyle name="Обычный 13 2 4 3 2 4 2" xfId="6754"/>
    <cellStyle name="Обычный 13 2 4 3 2 4 2 2" xfId="6755"/>
    <cellStyle name="Обычный 13 2 4 3 2 4 3" xfId="6756"/>
    <cellStyle name="Обычный 13 2 4 3 2 5" xfId="6757"/>
    <cellStyle name="Обычный 13 2 4 3 2 5 2" xfId="6758"/>
    <cellStyle name="Обычный 13 2 4 3 2 6" xfId="6759"/>
    <cellStyle name="Обычный 13 2 4 3 2 6 2" xfId="6760"/>
    <cellStyle name="Обычный 13 2 4 3 2 7" xfId="6761"/>
    <cellStyle name="Обычный 13 2 4 3 2 8" xfId="6762"/>
    <cellStyle name="Обычный 13 2 4 3 3" xfId="6763"/>
    <cellStyle name="Обычный 13 2 4 3 3 2" xfId="6764"/>
    <cellStyle name="Обычный 13 2 4 3 3 2 2" xfId="6765"/>
    <cellStyle name="Обычный 13 2 4 3 3 2 2 2" xfId="6766"/>
    <cellStyle name="Обычный 13 2 4 3 3 2 3" xfId="6767"/>
    <cellStyle name="Обычный 13 2 4 3 3 3" xfId="6768"/>
    <cellStyle name="Обычный 13 2 4 3 3 3 2" xfId="6769"/>
    <cellStyle name="Обычный 13 2 4 3 3 4" xfId="6770"/>
    <cellStyle name="Обычный 13 2 4 3 3 4 2" xfId="6771"/>
    <cellStyle name="Обычный 13 2 4 3 3 5" xfId="6772"/>
    <cellStyle name="Обычный 13 2 4 3 3 6" xfId="6773"/>
    <cellStyle name="Обычный 13 2 4 3 4" xfId="6774"/>
    <cellStyle name="Обычный 13 2 4 3 4 2" xfId="6775"/>
    <cellStyle name="Обычный 13 2 4 3 4 2 2" xfId="6776"/>
    <cellStyle name="Обычный 13 2 4 3 4 2 2 2" xfId="6777"/>
    <cellStyle name="Обычный 13 2 4 3 4 2 3" xfId="6778"/>
    <cellStyle name="Обычный 13 2 4 3 4 3" xfId="6779"/>
    <cellStyle name="Обычный 13 2 4 3 4 3 2" xfId="6780"/>
    <cellStyle name="Обычный 13 2 4 3 4 4" xfId="6781"/>
    <cellStyle name="Обычный 13 2 4 3 5" xfId="6782"/>
    <cellStyle name="Обычный 13 2 4 3 5 2" xfId="6783"/>
    <cellStyle name="Обычный 13 2 4 3 5 2 2" xfId="6784"/>
    <cellStyle name="Обычный 13 2 4 3 5 3" xfId="6785"/>
    <cellStyle name="Обычный 13 2 4 3 6" xfId="6786"/>
    <cellStyle name="Обычный 13 2 4 3 6 2" xfId="6787"/>
    <cellStyle name="Обычный 13 2 4 3 7" xfId="6788"/>
    <cellStyle name="Обычный 13 2 4 3 7 2" xfId="6789"/>
    <cellStyle name="Обычный 13 2 4 3 8" xfId="6790"/>
    <cellStyle name="Обычный 13 2 4 3 9" xfId="6791"/>
    <cellStyle name="Обычный 13 2 4 4" xfId="6792"/>
    <cellStyle name="Обычный 13 2 4 4 2" xfId="6793"/>
    <cellStyle name="Обычный 13 2 4 4 2 2" xfId="6794"/>
    <cellStyle name="Обычный 13 2 4 4 2 2 2" xfId="6795"/>
    <cellStyle name="Обычный 13 2 4 4 2 2 2 2" xfId="6796"/>
    <cellStyle name="Обычный 13 2 4 4 2 2 3" xfId="6797"/>
    <cellStyle name="Обычный 13 2 4 4 2 3" xfId="6798"/>
    <cellStyle name="Обычный 13 2 4 4 2 3 2" xfId="6799"/>
    <cellStyle name="Обычный 13 2 4 4 2 4" xfId="6800"/>
    <cellStyle name="Обычный 13 2 4 4 2 4 2" xfId="6801"/>
    <cellStyle name="Обычный 13 2 4 4 2 5" xfId="6802"/>
    <cellStyle name="Обычный 13 2 4 4 3" xfId="6803"/>
    <cellStyle name="Обычный 13 2 4 4 3 2" xfId="6804"/>
    <cellStyle name="Обычный 13 2 4 4 3 2 2" xfId="6805"/>
    <cellStyle name="Обычный 13 2 4 4 3 2 2 2" xfId="6806"/>
    <cellStyle name="Обычный 13 2 4 4 3 2 3" xfId="6807"/>
    <cellStyle name="Обычный 13 2 4 4 3 3" xfId="6808"/>
    <cellStyle name="Обычный 13 2 4 4 3 3 2" xfId="6809"/>
    <cellStyle name="Обычный 13 2 4 4 3 4" xfId="6810"/>
    <cellStyle name="Обычный 13 2 4 4 4" xfId="6811"/>
    <cellStyle name="Обычный 13 2 4 4 4 2" xfId="6812"/>
    <cellStyle name="Обычный 13 2 4 4 4 2 2" xfId="6813"/>
    <cellStyle name="Обычный 13 2 4 4 4 3" xfId="6814"/>
    <cellStyle name="Обычный 13 2 4 4 5" xfId="6815"/>
    <cellStyle name="Обычный 13 2 4 4 5 2" xfId="6816"/>
    <cellStyle name="Обычный 13 2 4 4 6" xfId="6817"/>
    <cellStyle name="Обычный 13 2 4 4 6 2" xfId="6818"/>
    <cellStyle name="Обычный 13 2 4 4 7" xfId="6819"/>
    <cellStyle name="Обычный 13 2 4 4 8" xfId="6820"/>
    <cellStyle name="Обычный 13 2 4 5" xfId="6821"/>
    <cellStyle name="Обычный 13 2 4 5 2" xfId="6822"/>
    <cellStyle name="Обычный 13 2 4 5 2 2" xfId="6823"/>
    <cellStyle name="Обычный 13 2 4 5 2 2 2" xfId="6824"/>
    <cellStyle name="Обычный 13 2 4 5 2 3" xfId="6825"/>
    <cellStyle name="Обычный 13 2 4 5 3" xfId="6826"/>
    <cellStyle name="Обычный 13 2 4 5 3 2" xfId="6827"/>
    <cellStyle name="Обычный 13 2 4 5 4" xfId="6828"/>
    <cellStyle name="Обычный 13 2 4 5 4 2" xfId="6829"/>
    <cellStyle name="Обычный 13 2 4 5 5" xfId="6830"/>
    <cellStyle name="Обычный 13 2 4 5 6" xfId="6831"/>
    <cellStyle name="Обычный 13 2 4 6" xfId="6832"/>
    <cellStyle name="Обычный 13 2 4 6 2" xfId="6833"/>
    <cellStyle name="Обычный 13 2 4 6 2 2" xfId="6834"/>
    <cellStyle name="Обычный 13 2 4 6 2 2 2" xfId="6835"/>
    <cellStyle name="Обычный 13 2 4 6 2 3" xfId="6836"/>
    <cellStyle name="Обычный 13 2 4 6 3" xfId="6837"/>
    <cellStyle name="Обычный 13 2 4 6 3 2" xfId="6838"/>
    <cellStyle name="Обычный 13 2 4 6 4" xfId="6839"/>
    <cellStyle name="Обычный 13 2 4 7" xfId="6840"/>
    <cellStyle name="Обычный 13 2 4 7 2" xfId="6841"/>
    <cellStyle name="Обычный 13 2 4 7 2 2" xfId="6842"/>
    <cellStyle name="Обычный 13 2 4 7 3" xfId="6843"/>
    <cellStyle name="Обычный 13 2 4 8" xfId="6844"/>
    <cellStyle name="Обычный 13 2 4 8 2" xfId="6845"/>
    <cellStyle name="Обычный 13 2 4 9" xfId="6846"/>
    <cellStyle name="Обычный 13 2 4 9 2" xfId="6847"/>
    <cellStyle name="Обычный 13 2 5" xfId="6848"/>
    <cellStyle name="Обычный 13 2 5 10" xfId="6849"/>
    <cellStyle name="Обычный 13 2 5 2" xfId="6850"/>
    <cellStyle name="Обычный 13 2 5 2 2" xfId="6851"/>
    <cellStyle name="Обычный 13 2 5 2 2 2" xfId="6852"/>
    <cellStyle name="Обычный 13 2 5 2 2 2 2" xfId="6853"/>
    <cellStyle name="Обычный 13 2 5 2 2 2 2 2" xfId="6854"/>
    <cellStyle name="Обычный 13 2 5 2 2 2 3" xfId="6855"/>
    <cellStyle name="Обычный 13 2 5 2 2 3" xfId="6856"/>
    <cellStyle name="Обычный 13 2 5 2 2 3 2" xfId="6857"/>
    <cellStyle name="Обычный 13 2 5 2 2 4" xfId="6858"/>
    <cellStyle name="Обычный 13 2 5 2 2 4 2" xfId="6859"/>
    <cellStyle name="Обычный 13 2 5 2 2 5" xfId="6860"/>
    <cellStyle name="Обычный 13 2 5 2 3" xfId="6861"/>
    <cellStyle name="Обычный 13 2 5 2 3 2" xfId="6862"/>
    <cellStyle name="Обычный 13 2 5 2 3 2 2" xfId="6863"/>
    <cellStyle name="Обычный 13 2 5 2 3 2 2 2" xfId="6864"/>
    <cellStyle name="Обычный 13 2 5 2 3 2 3" xfId="6865"/>
    <cellStyle name="Обычный 13 2 5 2 3 3" xfId="6866"/>
    <cellStyle name="Обычный 13 2 5 2 3 3 2" xfId="6867"/>
    <cellStyle name="Обычный 13 2 5 2 3 4" xfId="6868"/>
    <cellStyle name="Обычный 13 2 5 2 4" xfId="6869"/>
    <cellStyle name="Обычный 13 2 5 2 4 2" xfId="6870"/>
    <cellStyle name="Обычный 13 2 5 2 4 2 2" xfId="6871"/>
    <cellStyle name="Обычный 13 2 5 2 4 3" xfId="6872"/>
    <cellStyle name="Обычный 13 2 5 2 5" xfId="6873"/>
    <cellStyle name="Обычный 13 2 5 2 5 2" xfId="6874"/>
    <cellStyle name="Обычный 13 2 5 2 6" xfId="6875"/>
    <cellStyle name="Обычный 13 2 5 2 6 2" xfId="6876"/>
    <cellStyle name="Обычный 13 2 5 2 7" xfId="6877"/>
    <cellStyle name="Обычный 13 2 5 2 8" xfId="6878"/>
    <cellStyle name="Обычный 13 2 5 3" xfId="6879"/>
    <cellStyle name="Обычный 13 2 5 3 2" xfId="6880"/>
    <cellStyle name="Обычный 13 2 5 3 2 2" xfId="6881"/>
    <cellStyle name="Обычный 13 2 5 3 2 2 2" xfId="6882"/>
    <cellStyle name="Обычный 13 2 5 3 2 3" xfId="6883"/>
    <cellStyle name="Обычный 13 2 5 3 3" xfId="6884"/>
    <cellStyle name="Обычный 13 2 5 3 3 2" xfId="6885"/>
    <cellStyle name="Обычный 13 2 5 3 4" xfId="6886"/>
    <cellStyle name="Обычный 13 2 5 3 4 2" xfId="6887"/>
    <cellStyle name="Обычный 13 2 5 3 5" xfId="6888"/>
    <cellStyle name="Обычный 13 2 5 3 6" xfId="6889"/>
    <cellStyle name="Обычный 13 2 5 4" xfId="6890"/>
    <cellStyle name="Обычный 13 2 5 4 2" xfId="6891"/>
    <cellStyle name="Обычный 13 2 5 4 2 2" xfId="6892"/>
    <cellStyle name="Обычный 13 2 5 4 2 2 2" xfId="6893"/>
    <cellStyle name="Обычный 13 2 5 4 2 3" xfId="6894"/>
    <cellStyle name="Обычный 13 2 5 4 3" xfId="6895"/>
    <cellStyle name="Обычный 13 2 5 4 3 2" xfId="6896"/>
    <cellStyle name="Обычный 13 2 5 4 4" xfId="6897"/>
    <cellStyle name="Обычный 13 2 5 5" xfId="6898"/>
    <cellStyle name="Обычный 13 2 5 5 2" xfId="6899"/>
    <cellStyle name="Обычный 13 2 5 5 2 2" xfId="6900"/>
    <cellStyle name="Обычный 13 2 5 5 3" xfId="6901"/>
    <cellStyle name="Обычный 13 2 5 6" xfId="6902"/>
    <cellStyle name="Обычный 13 2 5 6 2" xfId="6903"/>
    <cellStyle name="Обычный 13 2 5 7" xfId="6904"/>
    <cellStyle name="Обычный 13 2 5 7 2" xfId="6905"/>
    <cellStyle name="Обычный 13 2 5 8" xfId="6906"/>
    <cellStyle name="Обычный 13 2 5 8 2" xfId="6907"/>
    <cellStyle name="Обычный 13 2 5 9" xfId="6908"/>
    <cellStyle name="Обычный 13 2 6" xfId="6909"/>
    <cellStyle name="Обычный 13 2 6 10" xfId="6910"/>
    <cellStyle name="Обычный 13 2 6 2" xfId="6911"/>
    <cellStyle name="Обычный 13 2 6 2 2" xfId="6912"/>
    <cellStyle name="Обычный 13 2 6 2 2 2" xfId="6913"/>
    <cellStyle name="Обычный 13 2 6 2 2 2 2" xfId="6914"/>
    <cellStyle name="Обычный 13 2 6 2 2 2 2 2" xfId="6915"/>
    <cellStyle name="Обычный 13 2 6 2 2 2 3" xfId="6916"/>
    <cellStyle name="Обычный 13 2 6 2 2 3" xfId="6917"/>
    <cellStyle name="Обычный 13 2 6 2 2 3 2" xfId="6918"/>
    <cellStyle name="Обычный 13 2 6 2 2 4" xfId="6919"/>
    <cellStyle name="Обычный 13 2 6 2 2 4 2" xfId="6920"/>
    <cellStyle name="Обычный 13 2 6 2 2 5" xfId="6921"/>
    <cellStyle name="Обычный 13 2 6 2 3" xfId="6922"/>
    <cellStyle name="Обычный 13 2 6 2 3 2" xfId="6923"/>
    <cellStyle name="Обычный 13 2 6 2 3 2 2" xfId="6924"/>
    <cellStyle name="Обычный 13 2 6 2 3 2 2 2" xfId="6925"/>
    <cellStyle name="Обычный 13 2 6 2 3 2 3" xfId="6926"/>
    <cellStyle name="Обычный 13 2 6 2 3 3" xfId="6927"/>
    <cellStyle name="Обычный 13 2 6 2 3 3 2" xfId="6928"/>
    <cellStyle name="Обычный 13 2 6 2 3 4" xfId="6929"/>
    <cellStyle name="Обычный 13 2 6 2 4" xfId="6930"/>
    <cellStyle name="Обычный 13 2 6 2 4 2" xfId="6931"/>
    <cellStyle name="Обычный 13 2 6 2 4 2 2" xfId="6932"/>
    <cellStyle name="Обычный 13 2 6 2 4 3" xfId="6933"/>
    <cellStyle name="Обычный 13 2 6 2 5" xfId="6934"/>
    <cellStyle name="Обычный 13 2 6 2 5 2" xfId="6935"/>
    <cellStyle name="Обычный 13 2 6 2 6" xfId="6936"/>
    <cellStyle name="Обычный 13 2 6 2 6 2" xfId="6937"/>
    <cellStyle name="Обычный 13 2 6 2 7" xfId="6938"/>
    <cellStyle name="Обычный 13 2 6 2 8" xfId="6939"/>
    <cellStyle name="Обычный 13 2 6 3" xfId="6940"/>
    <cellStyle name="Обычный 13 2 6 3 2" xfId="6941"/>
    <cellStyle name="Обычный 13 2 6 3 2 2" xfId="6942"/>
    <cellStyle name="Обычный 13 2 6 3 2 2 2" xfId="6943"/>
    <cellStyle name="Обычный 13 2 6 3 2 3" xfId="6944"/>
    <cellStyle name="Обычный 13 2 6 3 3" xfId="6945"/>
    <cellStyle name="Обычный 13 2 6 3 3 2" xfId="6946"/>
    <cellStyle name="Обычный 13 2 6 3 4" xfId="6947"/>
    <cellStyle name="Обычный 13 2 6 3 4 2" xfId="6948"/>
    <cellStyle name="Обычный 13 2 6 3 5" xfId="6949"/>
    <cellStyle name="Обычный 13 2 6 3 6" xfId="6950"/>
    <cellStyle name="Обычный 13 2 6 4" xfId="6951"/>
    <cellStyle name="Обычный 13 2 6 4 2" xfId="6952"/>
    <cellStyle name="Обычный 13 2 6 4 2 2" xfId="6953"/>
    <cellStyle name="Обычный 13 2 6 4 2 2 2" xfId="6954"/>
    <cellStyle name="Обычный 13 2 6 4 2 3" xfId="6955"/>
    <cellStyle name="Обычный 13 2 6 4 3" xfId="6956"/>
    <cellStyle name="Обычный 13 2 6 4 3 2" xfId="6957"/>
    <cellStyle name="Обычный 13 2 6 4 4" xfId="6958"/>
    <cellStyle name="Обычный 13 2 6 5" xfId="6959"/>
    <cellStyle name="Обычный 13 2 6 5 2" xfId="6960"/>
    <cellStyle name="Обычный 13 2 6 5 2 2" xfId="6961"/>
    <cellStyle name="Обычный 13 2 6 5 3" xfId="6962"/>
    <cellStyle name="Обычный 13 2 6 6" xfId="6963"/>
    <cellStyle name="Обычный 13 2 6 6 2" xfId="6964"/>
    <cellStyle name="Обычный 13 2 6 7" xfId="6965"/>
    <cellStyle name="Обычный 13 2 6 7 2" xfId="6966"/>
    <cellStyle name="Обычный 13 2 6 8" xfId="6967"/>
    <cellStyle name="Обычный 13 2 6 8 2" xfId="6968"/>
    <cellStyle name="Обычный 13 2 6 9" xfId="6969"/>
    <cellStyle name="Обычный 13 2 7" xfId="6970"/>
    <cellStyle name="Обычный 13 2 7 2" xfId="6971"/>
    <cellStyle name="Обычный 13 2 7 2 2" xfId="6972"/>
    <cellStyle name="Обычный 13 2 7 2 2 2" xfId="6973"/>
    <cellStyle name="Обычный 13 2 7 2 2 2 2" xfId="6974"/>
    <cellStyle name="Обычный 13 2 7 2 2 3" xfId="6975"/>
    <cellStyle name="Обычный 13 2 7 2 3" xfId="6976"/>
    <cellStyle name="Обычный 13 2 7 2 3 2" xfId="6977"/>
    <cellStyle name="Обычный 13 2 7 2 4" xfId="6978"/>
    <cellStyle name="Обычный 13 2 7 2 4 2" xfId="6979"/>
    <cellStyle name="Обычный 13 2 7 2 5" xfId="6980"/>
    <cellStyle name="Обычный 13 2 7 3" xfId="6981"/>
    <cellStyle name="Обычный 13 2 7 3 2" xfId="6982"/>
    <cellStyle name="Обычный 13 2 7 3 2 2" xfId="6983"/>
    <cellStyle name="Обычный 13 2 7 3 2 2 2" xfId="6984"/>
    <cellStyle name="Обычный 13 2 7 3 2 3" xfId="6985"/>
    <cellStyle name="Обычный 13 2 7 3 3" xfId="6986"/>
    <cellStyle name="Обычный 13 2 7 3 3 2" xfId="6987"/>
    <cellStyle name="Обычный 13 2 7 3 4" xfId="6988"/>
    <cellStyle name="Обычный 13 2 7 4" xfId="6989"/>
    <cellStyle name="Обычный 13 2 7 4 2" xfId="6990"/>
    <cellStyle name="Обычный 13 2 7 4 2 2" xfId="6991"/>
    <cellStyle name="Обычный 13 2 7 4 3" xfId="6992"/>
    <cellStyle name="Обычный 13 2 7 5" xfId="6993"/>
    <cellStyle name="Обычный 13 2 7 5 2" xfId="6994"/>
    <cellStyle name="Обычный 13 2 7 6" xfId="6995"/>
    <cellStyle name="Обычный 13 2 7 6 2" xfId="6996"/>
    <cellStyle name="Обычный 13 2 7 7" xfId="6997"/>
    <cellStyle name="Обычный 13 2 7 7 2" xfId="6998"/>
    <cellStyle name="Обычный 13 2 7 8" xfId="6999"/>
    <cellStyle name="Обычный 13 2 7 9" xfId="7000"/>
    <cellStyle name="Обычный 13 2 8" xfId="7001"/>
    <cellStyle name="Обычный 13 2 8 2" xfId="7002"/>
    <cellStyle name="Обычный 13 2 8 2 2" xfId="7003"/>
    <cellStyle name="Обычный 13 2 8 2 2 2" xfId="7004"/>
    <cellStyle name="Обычный 13 2 8 2 3" xfId="7005"/>
    <cellStyle name="Обычный 13 2 8 3" xfId="7006"/>
    <cellStyle name="Обычный 13 2 8 3 2" xfId="7007"/>
    <cellStyle name="Обычный 13 2 8 4" xfId="7008"/>
    <cellStyle name="Обычный 13 2 8 4 2" xfId="7009"/>
    <cellStyle name="Обычный 13 2 8 5" xfId="7010"/>
    <cellStyle name="Обычный 13 2 8 6" xfId="7011"/>
    <cellStyle name="Обычный 13 2 9" xfId="7012"/>
    <cellStyle name="Обычный 13 2 9 2" xfId="7013"/>
    <cellStyle name="Обычный 13 2 9 2 2" xfId="7014"/>
    <cellStyle name="Обычный 13 2 9 2 2 2" xfId="7015"/>
    <cellStyle name="Обычный 13 2 9 2 3" xfId="7016"/>
    <cellStyle name="Обычный 13 2 9 3" xfId="7017"/>
    <cellStyle name="Обычный 13 2 9 3 2" xfId="7018"/>
    <cellStyle name="Обычный 13 2 9 4" xfId="7019"/>
    <cellStyle name="Обычный 13 2_прот  (факт) дс1" xfId="7020"/>
    <cellStyle name="Обычный 13 3" xfId="7021"/>
    <cellStyle name="Обычный 13 3 10" xfId="7022"/>
    <cellStyle name="Обычный 13 3 10 2" xfId="7023"/>
    <cellStyle name="Обычный 13 3 11" xfId="7024"/>
    <cellStyle name="Обычный 13 3 11 2" xfId="7025"/>
    <cellStyle name="Обычный 13 3 12" xfId="7026"/>
    <cellStyle name="Обычный 13 3 12 2" xfId="7027"/>
    <cellStyle name="Обычный 13 3 13" xfId="7028"/>
    <cellStyle name="Обычный 13 3 14" xfId="7029"/>
    <cellStyle name="Обычный 13 3 2" xfId="7030"/>
    <cellStyle name="Обычный 13 3 2 10" xfId="7031"/>
    <cellStyle name="Обычный 13 3 2 11" xfId="7032"/>
    <cellStyle name="Обычный 13 3 2 2" xfId="7033"/>
    <cellStyle name="Обычный 13 3 2 2 2" xfId="7034"/>
    <cellStyle name="Обычный 13 3 2 2 2 2" xfId="7035"/>
    <cellStyle name="Обычный 13 3 2 2 2 2 2" xfId="7036"/>
    <cellStyle name="Обычный 13 3 2 2 2 2 2 2" xfId="7037"/>
    <cellStyle name="Обычный 13 3 2 2 2 2 2 2 2" xfId="7038"/>
    <cellStyle name="Обычный 13 3 2 2 2 2 2 3" xfId="7039"/>
    <cellStyle name="Обычный 13 3 2 2 2 2 3" xfId="7040"/>
    <cellStyle name="Обычный 13 3 2 2 2 2 3 2" xfId="7041"/>
    <cellStyle name="Обычный 13 3 2 2 2 2 4" xfId="7042"/>
    <cellStyle name="Обычный 13 3 2 2 2 2 4 2" xfId="7043"/>
    <cellStyle name="Обычный 13 3 2 2 2 2 5" xfId="7044"/>
    <cellStyle name="Обычный 13 3 2 2 2 3" xfId="7045"/>
    <cellStyle name="Обычный 13 3 2 2 2 3 2" xfId="7046"/>
    <cellStyle name="Обычный 13 3 2 2 2 3 2 2" xfId="7047"/>
    <cellStyle name="Обычный 13 3 2 2 2 3 2 2 2" xfId="7048"/>
    <cellStyle name="Обычный 13 3 2 2 2 3 2 3" xfId="7049"/>
    <cellStyle name="Обычный 13 3 2 2 2 3 3" xfId="7050"/>
    <cellStyle name="Обычный 13 3 2 2 2 3 3 2" xfId="7051"/>
    <cellStyle name="Обычный 13 3 2 2 2 3 4" xfId="7052"/>
    <cellStyle name="Обычный 13 3 2 2 2 4" xfId="7053"/>
    <cellStyle name="Обычный 13 3 2 2 2 4 2" xfId="7054"/>
    <cellStyle name="Обычный 13 3 2 2 2 4 2 2" xfId="7055"/>
    <cellStyle name="Обычный 13 3 2 2 2 4 3" xfId="7056"/>
    <cellStyle name="Обычный 13 3 2 2 2 5" xfId="7057"/>
    <cellStyle name="Обычный 13 3 2 2 2 5 2" xfId="7058"/>
    <cellStyle name="Обычный 13 3 2 2 2 6" xfId="7059"/>
    <cellStyle name="Обычный 13 3 2 2 2 6 2" xfId="7060"/>
    <cellStyle name="Обычный 13 3 2 2 2 7" xfId="7061"/>
    <cellStyle name="Обычный 13 3 2 2 2 8" xfId="7062"/>
    <cellStyle name="Обычный 13 3 2 2 3" xfId="7063"/>
    <cellStyle name="Обычный 13 3 2 2 3 2" xfId="7064"/>
    <cellStyle name="Обычный 13 3 2 2 3 2 2" xfId="7065"/>
    <cellStyle name="Обычный 13 3 2 2 3 2 2 2" xfId="7066"/>
    <cellStyle name="Обычный 13 3 2 2 3 2 3" xfId="7067"/>
    <cellStyle name="Обычный 13 3 2 2 3 3" xfId="7068"/>
    <cellStyle name="Обычный 13 3 2 2 3 3 2" xfId="7069"/>
    <cellStyle name="Обычный 13 3 2 2 3 4" xfId="7070"/>
    <cellStyle name="Обычный 13 3 2 2 3 4 2" xfId="7071"/>
    <cellStyle name="Обычный 13 3 2 2 3 5" xfId="7072"/>
    <cellStyle name="Обычный 13 3 2 2 3 6" xfId="7073"/>
    <cellStyle name="Обычный 13 3 2 2 4" xfId="7074"/>
    <cellStyle name="Обычный 13 3 2 2 4 2" xfId="7075"/>
    <cellStyle name="Обычный 13 3 2 2 4 2 2" xfId="7076"/>
    <cellStyle name="Обычный 13 3 2 2 4 2 2 2" xfId="7077"/>
    <cellStyle name="Обычный 13 3 2 2 4 2 3" xfId="7078"/>
    <cellStyle name="Обычный 13 3 2 2 4 3" xfId="7079"/>
    <cellStyle name="Обычный 13 3 2 2 4 3 2" xfId="7080"/>
    <cellStyle name="Обычный 13 3 2 2 4 4" xfId="7081"/>
    <cellStyle name="Обычный 13 3 2 2 5" xfId="7082"/>
    <cellStyle name="Обычный 13 3 2 2 5 2" xfId="7083"/>
    <cellStyle name="Обычный 13 3 2 2 5 2 2" xfId="7084"/>
    <cellStyle name="Обычный 13 3 2 2 5 3" xfId="7085"/>
    <cellStyle name="Обычный 13 3 2 2 6" xfId="7086"/>
    <cellStyle name="Обычный 13 3 2 2 6 2" xfId="7087"/>
    <cellStyle name="Обычный 13 3 2 2 7" xfId="7088"/>
    <cellStyle name="Обычный 13 3 2 2 7 2" xfId="7089"/>
    <cellStyle name="Обычный 13 3 2 2 8" xfId="7090"/>
    <cellStyle name="Обычный 13 3 2 2 9" xfId="7091"/>
    <cellStyle name="Обычный 13 3 2 3" xfId="7092"/>
    <cellStyle name="Обычный 13 3 2 3 2" xfId="7093"/>
    <cellStyle name="Обычный 13 3 2 3 2 2" xfId="7094"/>
    <cellStyle name="Обычный 13 3 2 3 2 2 2" xfId="7095"/>
    <cellStyle name="Обычный 13 3 2 3 2 2 2 2" xfId="7096"/>
    <cellStyle name="Обычный 13 3 2 3 2 2 3" xfId="7097"/>
    <cellStyle name="Обычный 13 3 2 3 2 3" xfId="7098"/>
    <cellStyle name="Обычный 13 3 2 3 2 3 2" xfId="7099"/>
    <cellStyle name="Обычный 13 3 2 3 2 4" xfId="7100"/>
    <cellStyle name="Обычный 13 3 2 3 2 4 2" xfId="7101"/>
    <cellStyle name="Обычный 13 3 2 3 2 5" xfId="7102"/>
    <cellStyle name="Обычный 13 3 2 3 2 6" xfId="7103"/>
    <cellStyle name="Обычный 13 3 2 3 3" xfId="7104"/>
    <cellStyle name="Обычный 13 3 2 3 3 2" xfId="7105"/>
    <cellStyle name="Обычный 13 3 2 3 3 2 2" xfId="7106"/>
    <cellStyle name="Обычный 13 3 2 3 3 2 2 2" xfId="7107"/>
    <cellStyle name="Обычный 13 3 2 3 3 2 3" xfId="7108"/>
    <cellStyle name="Обычный 13 3 2 3 3 3" xfId="7109"/>
    <cellStyle name="Обычный 13 3 2 3 3 3 2" xfId="7110"/>
    <cellStyle name="Обычный 13 3 2 3 3 4" xfId="7111"/>
    <cellStyle name="Обычный 13 3 2 3 3 5" xfId="7112"/>
    <cellStyle name="Обычный 13 3 2 3 4" xfId="7113"/>
    <cellStyle name="Обычный 13 3 2 3 4 2" xfId="7114"/>
    <cellStyle name="Обычный 13 3 2 3 4 2 2" xfId="7115"/>
    <cellStyle name="Обычный 13 3 2 3 4 3" xfId="7116"/>
    <cellStyle name="Обычный 13 3 2 3 5" xfId="7117"/>
    <cellStyle name="Обычный 13 3 2 3 5 2" xfId="7118"/>
    <cellStyle name="Обычный 13 3 2 3 6" xfId="7119"/>
    <cellStyle name="Обычный 13 3 2 3 6 2" xfId="7120"/>
    <cellStyle name="Обычный 13 3 2 3 7" xfId="7121"/>
    <cellStyle name="Обычный 13 3 2 3 8" xfId="7122"/>
    <cellStyle name="Обычный 13 3 2 4" xfId="7123"/>
    <cellStyle name="Обычный 13 3 2 4 2" xfId="7124"/>
    <cellStyle name="Обычный 13 3 2 4 2 2" xfId="7125"/>
    <cellStyle name="Обычный 13 3 2 4 2 2 2" xfId="7126"/>
    <cellStyle name="Обычный 13 3 2 4 2 3" xfId="7127"/>
    <cellStyle name="Обычный 13 3 2 4 3" xfId="7128"/>
    <cellStyle name="Обычный 13 3 2 4 3 2" xfId="7129"/>
    <cellStyle name="Обычный 13 3 2 4 4" xfId="7130"/>
    <cellStyle name="Обычный 13 3 2 4 4 2" xfId="7131"/>
    <cellStyle name="Обычный 13 3 2 4 5" xfId="7132"/>
    <cellStyle name="Обычный 13 3 2 4 6" xfId="7133"/>
    <cellStyle name="Обычный 13 3 2 5" xfId="7134"/>
    <cellStyle name="Обычный 13 3 2 5 2" xfId="7135"/>
    <cellStyle name="Обычный 13 3 2 5 2 2" xfId="7136"/>
    <cellStyle name="Обычный 13 3 2 5 2 2 2" xfId="7137"/>
    <cellStyle name="Обычный 13 3 2 5 2 3" xfId="7138"/>
    <cellStyle name="Обычный 13 3 2 5 3" xfId="7139"/>
    <cellStyle name="Обычный 13 3 2 5 3 2" xfId="7140"/>
    <cellStyle name="Обычный 13 3 2 5 4" xfId="7141"/>
    <cellStyle name="Обычный 13 3 2 5 5" xfId="7142"/>
    <cellStyle name="Обычный 13 3 2 6" xfId="7143"/>
    <cellStyle name="Обычный 13 3 2 6 2" xfId="7144"/>
    <cellStyle name="Обычный 13 3 2 6 2 2" xfId="7145"/>
    <cellStyle name="Обычный 13 3 2 6 3" xfId="7146"/>
    <cellStyle name="Обычный 13 3 2 7" xfId="7147"/>
    <cellStyle name="Обычный 13 3 2 7 2" xfId="7148"/>
    <cellStyle name="Обычный 13 3 2 8" xfId="7149"/>
    <cellStyle name="Обычный 13 3 2 8 2" xfId="7150"/>
    <cellStyle name="Обычный 13 3 2 9" xfId="7151"/>
    <cellStyle name="Обычный 13 3 2 9 2" xfId="7152"/>
    <cellStyle name="Обычный 13 3 3" xfId="7153"/>
    <cellStyle name="Обычный 13 3 3 10" xfId="7154"/>
    <cellStyle name="Обычный 13 3 3 2" xfId="7155"/>
    <cellStyle name="Обычный 13 3 3 2 2" xfId="7156"/>
    <cellStyle name="Обычный 13 3 3 2 2 2" xfId="7157"/>
    <cellStyle name="Обычный 13 3 3 2 2 2 2" xfId="7158"/>
    <cellStyle name="Обычный 13 3 3 2 2 2 2 2" xfId="7159"/>
    <cellStyle name="Обычный 13 3 3 2 2 2 3" xfId="7160"/>
    <cellStyle name="Обычный 13 3 3 2 2 3" xfId="7161"/>
    <cellStyle name="Обычный 13 3 3 2 2 3 2" xfId="7162"/>
    <cellStyle name="Обычный 13 3 3 2 2 4" xfId="7163"/>
    <cellStyle name="Обычный 13 3 3 2 2 4 2" xfId="7164"/>
    <cellStyle name="Обычный 13 3 3 2 2 5" xfId="7165"/>
    <cellStyle name="Обычный 13 3 3 2 3" xfId="7166"/>
    <cellStyle name="Обычный 13 3 3 2 3 2" xfId="7167"/>
    <cellStyle name="Обычный 13 3 3 2 3 2 2" xfId="7168"/>
    <cellStyle name="Обычный 13 3 3 2 3 2 2 2" xfId="7169"/>
    <cellStyle name="Обычный 13 3 3 2 3 2 3" xfId="7170"/>
    <cellStyle name="Обычный 13 3 3 2 3 3" xfId="7171"/>
    <cellStyle name="Обычный 13 3 3 2 3 3 2" xfId="7172"/>
    <cellStyle name="Обычный 13 3 3 2 3 4" xfId="7173"/>
    <cellStyle name="Обычный 13 3 3 2 4" xfId="7174"/>
    <cellStyle name="Обычный 13 3 3 2 4 2" xfId="7175"/>
    <cellStyle name="Обычный 13 3 3 2 4 2 2" xfId="7176"/>
    <cellStyle name="Обычный 13 3 3 2 4 3" xfId="7177"/>
    <cellStyle name="Обычный 13 3 3 2 5" xfId="7178"/>
    <cellStyle name="Обычный 13 3 3 2 5 2" xfId="7179"/>
    <cellStyle name="Обычный 13 3 3 2 6" xfId="7180"/>
    <cellStyle name="Обычный 13 3 3 2 6 2" xfId="7181"/>
    <cellStyle name="Обычный 13 3 3 2 7" xfId="7182"/>
    <cellStyle name="Обычный 13 3 3 2 8" xfId="7183"/>
    <cellStyle name="Обычный 13 3 3 3" xfId="7184"/>
    <cellStyle name="Обычный 13 3 3 3 2" xfId="7185"/>
    <cellStyle name="Обычный 13 3 3 3 2 2" xfId="7186"/>
    <cellStyle name="Обычный 13 3 3 3 2 2 2" xfId="7187"/>
    <cellStyle name="Обычный 13 3 3 3 2 3" xfId="7188"/>
    <cellStyle name="Обычный 13 3 3 3 3" xfId="7189"/>
    <cellStyle name="Обычный 13 3 3 3 3 2" xfId="7190"/>
    <cellStyle name="Обычный 13 3 3 3 4" xfId="7191"/>
    <cellStyle name="Обычный 13 3 3 3 4 2" xfId="7192"/>
    <cellStyle name="Обычный 13 3 3 3 5" xfId="7193"/>
    <cellStyle name="Обычный 13 3 3 3 6" xfId="7194"/>
    <cellStyle name="Обычный 13 3 3 4" xfId="7195"/>
    <cellStyle name="Обычный 13 3 3 4 2" xfId="7196"/>
    <cellStyle name="Обычный 13 3 3 4 2 2" xfId="7197"/>
    <cellStyle name="Обычный 13 3 3 4 2 2 2" xfId="7198"/>
    <cellStyle name="Обычный 13 3 3 4 2 3" xfId="7199"/>
    <cellStyle name="Обычный 13 3 3 4 3" xfId="7200"/>
    <cellStyle name="Обычный 13 3 3 4 3 2" xfId="7201"/>
    <cellStyle name="Обычный 13 3 3 4 4" xfId="7202"/>
    <cellStyle name="Обычный 13 3 3 5" xfId="7203"/>
    <cellStyle name="Обычный 13 3 3 5 2" xfId="7204"/>
    <cellStyle name="Обычный 13 3 3 5 2 2" xfId="7205"/>
    <cellStyle name="Обычный 13 3 3 5 3" xfId="7206"/>
    <cellStyle name="Обычный 13 3 3 6" xfId="7207"/>
    <cellStyle name="Обычный 13 3 3 6 2" xfId="7208"/>
    <cellStyle name="Обычный 13 3 3 7" xfId="7209"/>
    <cellStyle name="Обычный 13 3 3 7 2" xfId="7210"/>
    <cellStyle name="Обычный 13 3 3 8" xfId="7211"/>
    <cellStyle name="Обычный 13 3 3 8 2" xfId="7212"/>
    <cellStyle name="Обычный 13 3 3 9" xfId="7213"/>
    <cellStyle name="Обычный 13 3 4" xfId="7214"/>
    <cellStyle name="Обычный 13 3 4 2" xfId="7215"/>
    <cellStyle name="Обычный 13 3 4 2 2" xfId="7216"/>
    <cellStyle name="Обычный 13 3 4 2 2 2" xfId="7217"/>
    <cellStyle name="Обычный 13 3 4 2 2 2 2" xfId="7218"/>
    <cellStyle name="Обычный 13 3 4 2 2 2 2 2" xfId="7219"/>
    <cellStyle name="Обычный 13 3 4 2 2 2 3" xfId="7220"/>
    <cellStyle name="Обычный 13 3 4 2 2 3" xfId="7221"/>
    <cellStyle name="Обычный 13 3 4 2 2 3 2" xfId="7222"/>
    <cellStyle name="Обычный 13 3 4 2 2 4" xfId="7223"/>
    <cellStyle name="Обычный 13 3 4 2 2 4 2" xfId="7224"/>
    <cellStyle name="Обычный 13 3 4 2 2 5" xfId="7225"/>
    <cellStyle name="Обычный 13 3 4 2 3" xfId="7226"/>
    <cellStyle name="Обычный 13 3 4 2 3 2" xfId="7227"/>
    <cellStyle name="Обычный 13 3 4 2 3 2 2" xfId="7228"/>
    <cellStyle name="Обычный 13 3 4 2 3 2 2 2" xfId="7229"/>
    <cellStyle name="Обычный 13 3 4 2 3 2 3" xfId="7230"/>
    <cellStyle name="Обычный 13 3 4 2 3 3" xfId="7231"/>
    <cellStyle name="Обычный 13 3 4 2 3 3 2" xfId="7232"/>
    <cellStyle name="Обычный 13 3 4 2 3 4" xfId="7233"/>
    <cellStyle name="Обычный 13 3 4 2 4" xfId="7234"/>
    <cellStyle name="Обычный 13 3 4 2 4 2" xfId="7235"/>
    <cellStyle name="Обычный 13 3 4 2 4 2 2" xfId="7236"/>
    <cellStyle name="Обычный 13 3 4 2 4 3" xfId="7237"/>
    <cellStyle name="Обычный 13 3 4 2 5" xfId="7238"/>
    <cellStyle name="Обычный 13 3 4 2 5 2" xfId="7239"/>
    <cellStyle name="Обычный 13 3 4 2 6" xfId="7240"/>
    <cellStyle name="Обычный 13 3 4 2 6 2" xfId="7241"/>
    <cellStyle name="Обычный 13 3 4 2 7" xfId="7242"/>
    <cellStyle name="Обычный 13 3 4 2 8" xfId="7243"/>
    <cellStyle name="Обычный 13 3 4 3" xfId="7244"/>
    <cellStyle name="Обычный 13 3 4 3 2" xfId="7245"/>
    <cellStyle name="Обычный 13 3 4 3 2 2" xfId="7246"/>
    <cellStyle name="Обычный 13 3 4 3 2 2 2" xfId="7247"/>
    <cellStyle name="Обычный 13 3 4 3 2 3" xfId="7248"/>
    <cellStyle name="Обычный 13 3 4 3 3" xfId="7249"/>
    <cellStyle name="Обычный 13 3 4 3 3 2" xfId="7250"/>
    <cellStyle name="Обычный 13 3 4 3 4" xfId="7251"/>
    <cellStyle name="Обычный 13 3 4 3 4 2" xfId="7252"/>
    <cellStyle name="Обычный 13 3 4 3 5" xfId="7253"/>
    <cellStyle name="Обычный 13 3 4 3 6" xfId="7254"/>
    <cellStyle name="Обычный 13 3 4 4" xfId="7255"/>
    <cellStyle name="Обычный 13 3 4 4 2" xfId="7256"/>
    <cellStyle name="Обычный 13 3 4 4 2 2" xfId="7257"/>
    <cellStyle name="Обычный 13 3 4 4 2 2 2" xfId="7258"/>
    <cellStyle name="Обычный 13 3 4 4 2 3" xfId="7259"/>
    <cellStyle name="Обычный 13 3 4 4 3" xfId="7260"/>
    <cellStyle name="Обычный 13 3 4 4 3 2" xfId="7261"/>
    <cellStyle name="Обычный 13 3 4 4 4" xfId="7262"/>
    <cellStyle name="Обычный 13 3 4 5" xfId="7263"/>
    <cellStyle name="Обычный 13 3 4 5 2" xfId="7264"/>
    <cellStyle name="Обычный 13 3 4 5 2 2" xfId="7265"/>
    <cellStyle name="Обычный 13 3 4 5 3" xfId="7266"/>
    <cellStyle name="Обычный 13 3 4 6" xfId="7267"/>
    <cellStyle name="Обычный 13 3 4 6 2" xfId="7268"/>
    <cellStyle name="Обычный 13 3 4 7" xfId="7269"/>
    <cellStyle name="Обычный 13 3 4 7 2" xfId="7270"/>
    <cellStyle name="Обычный 13 3 4 8" xfId="7271"/>
    <cellStyle name="Обычный 13 3 4 9" xfId="7272"/>
    <cellStyle name="Обычный 13 3 5" xfId="7273"/>
    <cellStyle name="Обычный 13 3 5 2" xfId="7274"/>
    <cellStyle name="Обычный 13 3 5 2 2" xfId="7275"/>
    <cellStyle name="Обычный 13 3 5 2 2 2" xfId="7276"/>
    <cellStyle name="Обычный 13 3 5 2 2 2 2" xfId="7277"/>
    <cellStyle name="Обычный 13 3 5 2 2 3" xfId="7278"/>
    <cellStyle name="Обычный 13 3 5 2 3" xfId="7279"/>
    <cellStyle name="Обычный 13 3 5 2 3 2" xfId="7280"/>
    <cellStyle name="Обычный 13 3 5 2 4" xfId="7281"/>
    <cellStyle name="Обычный 13 3 5 2 4 2" xfId="7282"/>
    <cellStyle name="Обычный 13 3 5 2 5" xfId="7283"/>
    <cellStyle name="Обычный 13 3 5 3" xfId="7284"/>
    <cellStyle name="Обычный 13 3 5 3 2" xfId="7285"/>
    <cellStyle name="Обычный 13 3 5 3 2 2" xfId="7286"/>
    <cellStyle name="Обычный 13 3 5 3 2 2 2" xfId="7287"/>
    <cellStyle name="Обычный 13 3 5 3 2 3" xfId="7288"/>
    <cellStyle name="Обычный 13 3 5 3 3" xfId="7289"/>
    <cellStyle name="Обычный 13 3 5 3 3 2" xfId="7290"/>
    <cellStyle name="Обычный 13 3 5 3 4" xfId="7291"/>
    <cellStyle name="Обычный 13 3 5 4" xfId="7292"/>
    <cellStyle name="Обычный 13 3 5 4 2" xfId="7293"/>
    <cellStyle name="Обычный 13 3 5 4 2 2" xfId="7294"/>
    <cellStyle name="Обычный 13 3 5 4 3" xfId="7295"/>
    <cellStyle name="Обычный 13 3 5 5" xfId="7296"/>
    <cellStyle name="Обычный 13 3 5 5 2" xfId="7297"/>
    <cellStyle name="Обычный 13 3 5 6" xfId="7298"/>
    <cellStyle name="Обычный 13 3 5 6 2" xfId="7299"/>
    <cellStyle name="Обычный 13 3 5 7" xfId="7300"/>
    <cellStyle name="Обычный 13 3 5 8" xfId="7301"/>
    <cellStyle name="Обычный 13 3 6" xfId="7302"/>
    <cellStyle name="Обычный 13 3 6 2" xfId="7303"/>
    <cellStyle name="Обычный 13 3 6 2 2" xfId="7304"/>
    <cellStyle name="Обычный 13 3 6 2 2 2" xfId="7305"/>
    <cellStyle name="Обычный 13 3 6 2 3" xfId="7306"/>
    <cellStyle name="Обычный 13 3 6 3" xfId="7307"/>
    <cellStyle name="Обычный 13 3 6 3 2" xfId="7308"/>
    <cellStyle name="Обычный 13 3 6 4" xfId="7309"/>
    <cellStyle name="Обычный 13 3 6 4 2" xfId="7310"/>
    <cellStyle name="Обычный 13 3 6 5" xfId="7311"/>
    <cellStyle name="Обычный 13 3 6 6" xfId="7312"/>
    <cellStyle name="Обычный 13 3 7" xfId="7313"/>
    <cellStyle name="Обычный 13 3 7 2" xfId="7314"/>
    <cellStyle name="Обычный 13 3 7 2 2" xfId="7315"/>
    <cellStyle name="Обычный 13 3 7 2 2 2" xfId="7316"/>
    <cellStyle name="Обычный 13 3 7 2 3" xfId="7317"/>
    <cellStyle name="Обычный 13 3 7 3" xfId="7318"/>
    <cellStyle name="Обычный 13 3 7 3 2" xfId="7319"/>
    <cellStyle name="Обычный 13 3 7 4" xfId="7320"/>
    <cellStyle name="Обычный 13 3 8" xfId="7321"/>
    <cellStyle name="Обычный 13 3 8 2" xfId="7322"/>
    <cellStyle name="Обычный 13 3 8 2 2" xfId="7323"/>
    <cellStyle name="Обычный 13 3 8 3" xfId="7324"/>
    <cellStyle name="Обычный 13 3 9" xfId="7325"/>
    <cellStyle name="Обычный 13 3 9 2" xfId="7326"/>
    <cellStyle name="Обычный 13 3_прот факт бол" xfId="7327"/>
    <cellStyle name="Обычный 13 4" xfId="7328"/>
    <cellStyle name="Обычный 13 4 10" xfId="7329"/>
    <cellStyle name="Обычный 13 4 10 2" xfId="7330"/>
    <cellStyle name="Обычный 13 4 11" xfId="7331"/>
    <cellStyle name="Обычный 13 4 12" xfId="7332"/>
    <cellStyle name="Обычный 13 4 2" xfId="7333"/>
    <cellStyle name="Обычный 13 4 2 10" xfId="7334"/>
    <cellStyle name="Обычный 13 4 2 2" xfId="7335"/>
    <cellStyle name="Обычный 13 4 2 2 2" xfId="7336"/>
    <cellStyle name="Обычный 13 4 2 2 2 2" xfId="7337"/>
    <cellStyle name="Обычный 13 4 2 2 2 2 2" xfId="7338"/>
    <cellStyle name="Обычный 13 4 2 2 2 2 2 2" xfId="7339"/>
    <cellStyle name="Обычный 13 4 2 2 2 2 3" xfId="7340"/>
    <cellStyle name="Обычный 13 4 2 2 2 3" xfId="7341"/>
    <cellStyle name="Обычный 13 4 2 2 2 3 2" xfId="7342"/>
    <cellStyle name="Обычный 13 4 2 2 2 4" xfId="7343"/>
    <cellStyle name="Обычный 13 4 2 2 2 4 2" xfId="7344"/>
    <cellStyle name="Обычный 13 4 2 2 2 5" xfId="7345"/>
    <cellStyle name="Обычный 13 4 2 2 3" xfId="7346"/>
    <cellStyle name="Обычный 13 4 2 2 3 2" xfId="7347"/>
    <cellStyle name="Обычный 13 4 2 2 3 2 2" xfId="7348"/>
    <cellStyle name="Обычный 13 4 2 2 3 2 2 2" xfId="7349"/>
    <cellStyle name="Обычный 13 4 2 2 3 2 3" xfId="7350"/>
    <cellStyle name="Обычный 13 4 2 2 3 3" xfId="7351"/>
    <cellStyle name="Обычный 13 4 2 2 3 3 2" xfId="7352"/>
    <cellStyle name="Обычный 13 4 2 2 3 4" xfId="7353"/>
    <cellStyle name="Обычный 13 4 2 2 4" xfId="7354"/>
    <cellStyle name="Обычный 13 4 2 2 4 2" xfId="7355"/>
    <cellStyle name="Обычный 13 4 2 2 4 2 2" xfId="7356"/>
    <cellStyle name="Обычный 13 4 2 2 4 3" xfId="7357"/>
    <cellStyle name="Обычный 13 4 2 2 5" xfId="7358"/>
    <cellStyle name="Обычный 13 4 2 2 5 2" xfId="7359"/>
    <cellStyle name="Обычный 13 4 2 2 6" xfId="7360"/>
    <cellStyle name="Обычный 13 4 2 2 6 2" xfId="7361"/>
    <cellStyle name="Обычный 13 4 2 2 7" xfId="7362"/>
    <cellStyle name="Обычный 13 4 2 2 8" xfId="7363"/>
    <cellStyle name="Обычный 13 4 2 3" xfId="7364"/>
    <cellStyle name="Обычный 13 4 2 3 2" xfId="7365"/>
    <cellStyle name="Обычный 13 4 2 3 2 2" xfId="7366"/>
    <cellStyle name="Обычный 13 4 2 3 2 2 2" xfId="7367"/>
    <cellStyle name="Обычный 13 4 2 3 2 3" xfId="7368"/>
    <cellStyle name="Обычный 13 4 2 3 3" xfId="7369"/>
    <cellStyle name="Обычный 13 4 2 3 3 2" xfId="7370"/>
    <cellStyle name="Обычный 13 4 2 3 4" xfId="7371"/>
    <cellStyle name="Обычный 13 4 2 3 4 2" xfId="7372"/>
    <cellStyle name="Обычный 13 4 2 3 5" xfId="7373"/>
    <cellStyle name="Обычный 13 4 2 3 6" xfId="7374"/>
    <cellStyle name="Обычный 13 4 2 4" xfId="7375"/>
    <cellStyle name="Обычный 13 4 2 4 2" xfId="7376"/>
    <cellStyle name="Обычный 13 4 2 4 2 2" xfId="7377"/>
    <cellStyle name="Обычный 13 4 2 4 2 2 2" xfId="7378"/>
    <cellStyle name="Обычный 13 4 2 4 2 3" xfId="7379"/>
    <cellStyle name="Обычный 13 4 2 4 3" xfId="7380"/>
    <cellStyle name="Обычный 13 4 2 4 3 2" xfId="7381"/>
    <cellStyle name="Обычный 13 4 2 4 4" xfId="7382"/>
    <cellStyle name="Обычный 13 4 2 5" xfId="7383"/>
    <cellStyle name="Обычный 13 4 2 5 2" xfId="7384"/>
    <cellStyle name="Обычный 13 4 2 5 2 2" xfId="7385"/>
    <cellStyle name="Обычный 13 4 2 5 3" xfId="7386"/>
    <cellStyle name="Обычный 13 4 2 6" xfId="7387"/>
    <cellStyle name="Обычный 13 4 2 6 2" xfId="7388"/>
    <cellStyle name="Обычный 13 4 2 7" xfId="7389"/>
    <cellStyle name="Обычный 13 4 2 7 2" xfId="7390"/>
    <cellStyle name="Обычный 13 4 2 8" xfId="7391"/>
    <cellStyle name="Обычный 13 4 2 8 2" xfId="7392"/>
    <cellStyle name="Обычный 13 4 2 9" xfId="7393"/>
    <cellStyle name="Обычный 13 4 3" xfId="7394"/>
    <cellStyle name="Обычный 13 4 3 10" xfId="7395"/>
    <cellStyle name="Обычный 13 4 3 2" xfId="7396"/>
    <cellStyle name="Обычный 13 4 3 2 2" xfId="7397"/>
    <cellStyle name="Обычный 13 4 3 2 2 2" xfId="7398"/>
    <cellStyle name="Обычный 13 4 3 2 2 2 2" xfId="7399"/>
    <cellStyle name="Обычный 13 4 3 2 2 2 2 2" xfId="7400"/>
    <cellStyle name="Обычный 13 4 3 2 2 2 3" xfId="7401"/>
    <cellStyle name="Обычный 13 4 3 2 2 3" xfId="7402"/>
    <cellStyle name="Обычный 13 4 3 2 2 3 2" xfId="7403"/>
    <cellStyle name="Обычный 13 4 3 2 2 4" xfId="7404"/>
    <cellStyle name="Обычный 13 4 3 2 2 4 2" xfId="7405"/>
    <cellStyle name="Обычный 13 4 3 2 2 5" xfId="7406"/>
    <cellStyle name="Обычный 13 4 3 2 3" xfId="7407"/>
    <cellStyle name="Обычный 13 4 3 2 3 2" xfId="7408"/>
    <cellStyle name="Обычный 13 4 3 2 3 2 2" xfId="7409"/>
    <cellStyle name="Обычный 13 4 3 2 3 2 2 2" xfId="7410"/>
    <cellStyle name="Обычный 13 4 3 2 3 2 3" xfId="7411"/>
    <cellStyle name="Обычный 13 4 3 2 3 3" xfId="7412"/>
    <cellStyle name="Обычный 13 4 3 2 3 3 2" xfId="7413"/>
    <cellStyle name="Обычный 13 4 3 2 3 4" xfId="7414"/>
    <cellStyle name="Обычный 13 4 3 2 4" xfId="7415"/>
    <cellStyle name="Обычный 13 4 3 2 4 2" xfId="7416"/>
    <cellStyle name="Обычный 13 4 3 2 4 2 2" xfId="7417"/>
    <cellStyle name="Обычный 13 4 3 2 4 3" xfId="7418"/>
    <cellStyle name="Обычный 13 4 3 2 5" xfId="7419"/>
    <cellStyle name="Обычный 13 4 3 2 5 2" xfId="7420"/>
    <cellStyle name="Обычный 13 4 3 2 6" xfId="7421"/>
    <cellStyle name="Обычный 13 4 3 2 6 2" xfId="7422"/>
    <cellStyle name="Обычный 13 4 3 2 7" xfId="7423"/>
    <cellStyle name="Обычный 13 4 3 2 8" xfId="7424"/>
    <cellStyle name="Обычный 13 4 3 3" xfId="7425"/>
    <cellStyle name="Обычный 13 4 3 3 2" xfId="7426"/>
    <cellStyle name="Обычный 13 4 3 3 2 2" xfId="7427"/>
    <cellStyle name="Обычный 13 4 3 3 2 2 2" xfId="7428"/>
    <cellStyle name="Обычный 13 4 3 3 2 3" xfId="7429"/>
    <cellStyle name="Обычный 13 4 3 3 3" xfId="7430"/>
    <cellStyle name="Обычный 13 4 3 3 3 2" xfId="7431"/>
    <cellStyle name="Обычный 13 4 3 3 4" xfId="7432"/>
    <cellStyle name="Обычный 13 4 3 3 4 2" xfId="7433"/>
    <cellStyle name="Обычный 13 4 3 3 5" xfId="7434"/>
    <cellStyle name="Обычный 13 4 3 3 6" xfId="7435"/>
    <cellStyle name="Обычный 13 4 3 4" xfId="7436"/>
    <cellStyle name="Обычный 13 4 3 4 2" xfId="7437"/>
    <cellStyle name="Обычный 13 4 3 4 2 2" xfId="7438"/>
    <cellStyle name="Обычный 13 4 3 4 2 2 2" xfId="7439"/>
    <cellStyle name="Обычный 13 4 3 4 2 3" xfId="7440"/>
    <cellStyle name="Обычный 13 4 3 4 3" xfId="7441"/>
    <cellStyle name="Обычный 13 4 3 4 3 2" xfId="7442"/>
    <cellStyle name="Обычный 13 4 3 4 4" xfId="7443"/>
    <cellStyle name="Обычный 13 4 3 5" xfId="7444"/>
    <cellStyle name="Обычный 13 4 3 5 2" xfId="7445"/>
    <cellStyle name="Обычный 13 4 3 5 2 2" xfId="7446"/>
    <cellStyle name="Обычный 13 4 3 5 3" xfId="7447"/>
    <cellStyle name="Обычный 13 4 3 6" xfId="7448"/>
    <cellStyle name="Обычный 13 4 3 6 2" xfId="7449"/>
    <cellStyle name="Обычный 13 4 3 7" xfId="7450"/>
    <cellStyle name="Обычный 13 4 3 7 2" xfId="7451"/>
    <cellStyle name="Обычный 13 4 3 8" xfId="7452"/>
    <cellStyle name="Обычный 13 4 3 8 2" xfId="7453"/>
    <cellStyle name="Обычный 13 4 3 9" xfId="7454"/>
    <cellStyle name="Обычный 13 4 4" xfId="7455"/>
    <cellStyle name="Обычный 13 4 4 2" xfId="7456"/>
    <cellStyle name="Обычный 13 4 4 2 2" xfId="7457"/>
    <cellStyle name="Обычный 13 4 4 2 2 2" xfId="7458"/>
    <cellStyle name="Обычный 13 4 4 2 2 2 2" xfId="7459"/>
    <cellStyle name="Обычный 13 4 4 2 2 3" xfId="7460"/>
    <cellStyle name="Обычный 13 4 4 2 3" xfId="7461"/>
    <cellStyle name="Обычный 13 4 4 2 3 2" xfId="7462"/>
    <cellStyle name="Обычный 13 4 4 2 4" xfId="7463"/>
    <cellStyle name="Обычный 13 4 4 2 4 2" xfId="7464"/>
    <cellStyle name="Обычный 13 4 4 2 5" xfId="7465"/>
    <cellStyle name="Обычный 13 4 4 3" xfId="7466"/>
    <cellStyle name="Обычный 13 4 4 3 2" xfId="7467"/>
    <cellStyle name="Обычный 13 4 4 3 2 2" xfId="7468"/>
    <cellStyle name="Обычный 13 4 4 3 2 2 2" xfId="7469"/>
    <cellStyle name="Обычный 13 4 4 3 2 3" xfId="7470"/>
    <cellStyle name="Обычный 13 4 4 3 3" xfId="7471"/>
    <cellStyle name="Обычный 13 4 4 3 3 2" xfId="7472"/>
    <cellStyle name="Обычный 13 4 4 3 4" xfId="7473"/>
    <cellStyle name="Обычный 13 4 4 4" xfId="7474"/>
    <cellStyle name="Обычный 13 4 4 4 2" xfId="7475"/>
    <cellStyle name="Обычный 13 4 4 4 2 2" xfId="7476"/>
    <cellStyle name="Обычный 13 4 4 4 3" xfId="7477"/>
    <cellStyle name="Обычный 13 4 4 5" xfId="7478"/>
    <cellStyle name="Обычный 13 4 4 5 2" xfId="7479"/>
    <cellStyle name="Обычный 13 4 4 6" xfId="7480"/>
    <cellStyle name="Обычный 13 4 4 6 2" xfId="7481"/>
    <cellStyle name="Обычный 13 4 4 7" xfId="7482"/>
    <cellStyle name="Обычный 13 4 4 8" xfId="7483"/>
    <cellStyle name="Обычный 13 4 5" xfId="7484"/>
    <cellStyle name="Обычный 13 4 5 2" xfId="7485"/>
    <cellStyle name="Обычный 13 4 5 2 2" xfId="7486"/>
    <cellStyle name="Обычный 13 4 5 2 2 2" xfId="7487"/>
    <cellStyle name="Обычный 13 4 5 2 3" xfId="7488"/>
    <cellStyle name="Обычный 13 4 5 3" xfId="7489"/>
    <cellStyle name="Обычный 13 4 5 3 2" xfId="7490"/>
    <cellStyle name="Обычный 13 4 5 4" xfId="7491"/>
    <cellStyle name="Обычный 13 4 5 4 2" xfId="7492"/>
    <cellStyle name="Обычный 13 4 5 5" xfId="7493"/>
    <cellStyle name="Обычный 13 4 5 6" xfId="7494"/>
    <cellStyle name="Обычный 13 4 6" xfId="7495"/>
    <cellStyle name="Обычный 13 4 6 2" xfId="7496"/>
    <cellStyle name="Обычный 13 4 6 2 2" xfId="7497"/>
    <cellStyle name="Обычный 13 4 6 2 2 2" xfId="7498"/>
    <cellStyle name="Обычный 13 4 6 2 3" xfId="7499"/>
    <cellStyle name="Обычный 13 4 6 3" xfId="7500"/>
    <cellStyle name="Обычный 13 4 6 3 2" xfId="7501"/>
    <cellStyle name="Обычный 13 4 6 4" xfId="7502"/>
    <cellStyle name="Обычный 13 4 7" xfId="7503"/>
    <cellStyle name="Обычный 13 4 7 2" xfId="7504"/>
    <cellStyle name="Обычный 13 4 7 2 2" xfId="7505"/>
    <cellStyle name="Обычный 13 4 7 3" xfId="7506"/>
    <cellStyle name="Обычный 13 4 8" xfId="7507"/>
    <cellStyle name="Обычный 13 4 8 2" xfId="7508"/>
    <cellStyle name="Обычный 13 4 9" xfId="7509"/>
    <cellStyle name="Обычный 13 4 9 2" xfId="7510"/>
    <cellStyle name="Обычный 13 5" xfId="7511"/>
    <cellStyle name="Обычный 13 5 10" xfId="7512"/>
    <cellStyle name="Обычный 13 5 10 2" xfId="7513"/>
    <cellStyle name="Обычный 13 5 11" xfId="7514"/>
    <cellStyle name="Обычный 13 5 12" xfId="7515"/>
    <cellStyle name="Обычный 13 5 2" xfId="7516"/>
    <cellStyle name="Обычный 13 5 2 2" xfId="7517"/>
    <cellStyle name="Обычный 13 5 2 2 2" xfId="7518"/>
    <cellStyle name="Обычный 13 5 2 2 2 2" xfId="7519"/>
    <cellStyle name="Обычный 13 5 2 2 2 2 2" xfId="7520"/>
    <cellStyle name="Обычный 13 5 2 2 2 2 2 2" xfId="7521"/>
    <cellStyle name="Обычный 13 5 2 2 2 2 3" xfId="7522"/>
    <cellStyle name="Обычный 13 5 2 2 2 3" xfId="7523"/>
    <cellStyle name="Обычный 13 5 2 2 2 3 2" xfId="7524"/>
    <cellStyle name="Обычный 13 5 2 2 2 4" xfId="7525"/>
    <cellStyle name="Обычный 13 5 2 2 2 4 2" xfId="7526"/>
    <cellStyle name="Обычный 13 5 2 2 2 5" xfId="7527"/>
    <cellStyle name="Обычный 13 5 2 2 3" xfId="7528"/>
    <cellStyle name="Обычный 13 5 2 2 3 2" xfId="7529"/>
    <cellStyle name="Обычный 13 5 2 2 3 2 2" xfId="7530"/>
    <cellStyle name="Обычный 13 5 2 2 3 2 2 2" xfId="7531"/>
    <cellStyle name="Обычный 13 5 2 2 3 2 3" xfId="7532"/>
    <cellStyle name="Обычный 13 5 2 2 3 3" xfId="7533"/>
    <cellStyle name="Обычный 13 5 2 2 3 3 2" xfId="7534"/>
    <cellStyle name="Обычный 13 5 2 2 3 4" xfId="7535"/>
    <cellStyle name="Обычный 13 5 2 2 4" xfId="7536"/>
    <cellStyle name="Обычный 13 5 2 2 4 2" xfId="7537"/>
    <cellStyle name="Обычный 13 5 2 2 4 2 2" xfId="7538"/>
    <cellStyle name="Обычный 13 5 2 2 4 3" xfId="7539"/>
    <cellStyle name="Обычный 13 5 2 2 5" xfId="7540"/>
    <cellStyle name="Обычный 13 5 2 2 5 2" xfId="7541"/>
    <cellStyle name="Обычный 13 5 2 2 6" xfId="7542"/>
    <cellStyle name="Обычный 13 5 2 2 6 2" xfId="7543"/>
    <cellStyle name="Обычный 13 5 2 2 7" xfId="7544"/>
    <cellStyle name="Обычный 13 5 2 2 8" xfId="7545"/>
    <cellStyle name="Обычный 13 5 2 3" xfId="7546"/>
    <cellStyle name="Обычный 13 5 2 3 2" xfId="7547"/>
    <cellStyle name="Обычный 13 5 2 3 2 2" xfId="7548"/>
    <cellStyle name="Обычный 13 5 2 3 2 2 2" xfId="7549"/>
    <cellStyle name="Обычный 13 5 2 3 2 3" xfId="7550"/>
    <cellStyle name="Обычный 13 5 2 3 3" xfId="7551"/>
    <cellStyle name="Обычный 13 5 2 3 3 2" xfId="7552"/>
    <cellStyle name="Обычный 13 5 2 3 4" xfId="7553"/>
    <cellStyle name="Обычный 13 5 2 3 4 2" xfId="7554"/>
    <cellStyle name="Обычный 13 5 2 3 5" xfId="7555"/>
    <cellStyle name="Обычный 13 5 2 3 6" xfId="7556"/>
    <cellStyle name="Обычный 13 5 2 4" xfId="7557"/>
    <cellStyle name="Обычный 13 5 2 4 2" xfId="7558"/>
    <cellStyle name="Обычный 13 5 2 4 2 2" xfId="7559"/>
    <cellStyle name="Обычный 13 5 2 4 2 2 2" xfId="7560"/>
    <cellStyle name="Обычный 13 5 2 4 2 3" xfId="7561"/>
    <cellStyle name="Обычный 13 5 2 4 3" xfId="7562"/>
    <cellStyle name="Обычный 13 5 2 4 3 2" xfId="7563"/>
    <cellStyle name="Обычный 13 5 2 4 4" xfId="7564"/>
    <cellStyle name="Обычный 13 5 2 5" xfId="7565"/>
    <cellStyle name="Обычный 13 5 2 5 2" xfId="7566"/>
    <cellStyle name="Обычный 13 5 2 5 2 2" xfId="7567"/>
    <cellStyle name="Обычный 13 5 2 5 3" xfId="7568"/>
    <cellStyle name="Обычный 13 5 2 6" xfId="7569"/>
    <cellStyle name="Обычный 13 5 2 6 2" xfId="7570"/>
    <cellStyle name="Обычный 13 5 2 7" xfId="7571"/>
    <cellStyle name="Обычный 13 5 2 7 2" xfId="7572"/>
    <cellStyle name="Обычный 13 5 2 8" xfId="7573"/>
    <cellStyle name="Обычный 13 5 2 9" xfId="7574"/>
    <cellStyle name="Обычный 13 5 3" xfId="7575"/>
    <cellStyle name="Обычный 13 5 3 2" xfId="7576"/>
    <cellStyle name="Обычный 13 5 3 2 2" xfId="7577"/>
    <cellStyle name="Обычный 13 5 3 2 2 2" xfId="7578"/>
    <cellStyle name="Обычный 13 5 3 2 2 2 2" xfId="7579"/>
    <cellStyle name="Обычный 13 5 3 2 2 2 2 2" xfId="7580"/>
    <cellStyle name="Обычный 13 5 3 2 2 2 3" xfId="7581"/>
    <cellStyle name="Обычный 13 5 3 2 2 3" xfId="7582"/>
    <cellStyle name="Обычный 13 5 3 2 2 3 2" xfId="7583"/>
    <cellStyle name="Обычный 13 5 3 2 2 4" xfId="7584"/>
    <cellStyle name="Обычный 13 5 3 2 2 4 2" xfId="7585"/>
    <cellStyle name="Обычный 13 5 3 2 2 5" xfId="7586"/>
    <cellStyle name="Обычный 13 5 3 2 3" xfId="7587"/>
    <cellStyle name="Обычный 13 5 3 2 3 2" xfId="7588"/>
    <cellStyle name="Обычный 13 5 3 2 3 2 2" xfId="7589"/>
    <cellStyle name="Обычный 13 5 3 2 3 2 2 2" xfId="7590"/>
    <cellStyle name="Обычный 13 5 3 2 3 2 3" xfId="7591"/>
    <cellStyle name="Обычный 13 5 3 2 3 3" xfId="7592"/>
    <cellStyle name="Обычный 13 5 3 2 3 3 2" xfId="7593"/>
    <cellStyle name="Обычный 13 5 3 2 3 4" xfId="7594"/>
    <cellStyle name="Обычный 13 5 3 2 4" xfId="7595"/>
    <cellStyle name="Обычный 13 5 3 2 4 2" xfId="7596"/>
    <cellStyle name="Обычный 13 5 3 2 4 2 2" xfId="7597"/>
    <cellStyle name="Обычный 13 5 3 2 4 3" xfId="7598"/>
    <cellStyle name="Обычный 13 5 3 2 5" xfId="7599"/>
    <cellStyle name="Обычный 13 5 3 2 5 2" xfId="7600"/>
    <cellStyle name="Обычный 13 5 3 2 6" xfId="7601"/>
    <cellStyle name="Обычный 13 5 3 2 6 2" xfId="7602"/>
    <cellStyle name="Обычный 13 5 3 2 7" xfId="7603"/>
    <cellStyle name="Обычный 13 5 3 2 8" xfId="7604"/>
    <cellStyle name="Обычный 13 5 3 3" xfId="7605"/>
    <cellStyle name="Обычный 13 5 3 3 2" xfId="7606"/>
    <cellStyle name="Обычный 13 5 3 3 2 2" xfId="7607"/>
    <cellStyle name="Обычный 13 5 3 3 2 2 2" xfId="7608"/>
    <cellStyle name="Обычный 13 5 3 3 2 3" xfId="7609"/>
    <cellStyle name="Обычный 13 5 3 3 3" xfId="7610"/>
    <cellStyle name="Обычный 13 5 3 3 3 2" xfId="7611"/>
    <cellStyle name="Обычный 13 5 3 3 4" xfId="7612"/>
    <cellStyle name="Обычный 13 5 3 3 4 2" xfId="7613"/>
    <cellStyle name="Обычный 13 5 3 3 5" xfId="7614"/>
    <cellStyle name="Обычный 13 5 3 3 6" xfId="7615"/>
    <cellStyle name="Обычный 13 5 3 4" xfId="7616"/>
    <cellStyle name="Обычный 13 5 3 4 2" xfId="7617"/>
    <cellStyle name="Обычный 13 5 3 4 2 2" xfId="7618"/>
    <cellStyle name="Обычный 13 5 3 4 2 2 2" xfId="7619"/>
    <cellStyle name="Обычный 13 5 3 4 2 3" xfId="7620"/>
    <cellStyle name="Обычный 13 5 3 4 3" xfId="7621"/>
    <cellStyle name="Обычный 13 5 3 4 3 2" xfId="7622"/>
    <cellStyle name="Обычный 13 5 3 4 4" xfId="7623"/>
    <cellStyle name="Обычный 13 5 3 5" xfId="7624"/>
    <cellStyle name="Обычный 13 5 3 5 2" xfId="7625"/>
    <cellStyle name="Обычный 13 5 3 5 2 2" xfId="7626"/>
    <cellStyle name="Обычный 13 5 3 5 3" xfId="7627"/>
    <cellStyle name="Обычный 13 5 3 6" xfId="7628"/>
    <cellStyle name="Обычный 13 5 3 6 2" xfId="7629"/>
    <cellStyle name="Обычный 13 5 3 7" xfId="7630"/>
    <cellStyle name="Обычный 13 5 3 7 2" xfId="7631"/>
    <cellStyle name="Обычный 13 5 3 8" xfId="7632"/>
    <cellStyle name="Обычный 13 5 3 9" xfId="7633"/>
    <cellStyle name="Обычный 13 5 4" xfId="7634"/>
    <cellStyle name="Обычный 13 5 4 2" xfId="7635"/>
    <cellStyle name="Обычный 13 5 4 2 2" xfId="7636"/>
    <cellStyle name="Обычный 13 5 4 2 2 2" xfId="7637"/>
    <cellStyle name="Обычный 13 5 4 2 2 2 2" xfId="7638"/>
    <cellStyle name="Обычный 13 5 4 2 2 3" xfId="7639"/>
    <cellStyle name="Обычный 13 5 4 2 3" xfId="7640"/>
    <cellStyle name="Обычный 13 5 4 2 3 2" xfId="7641"/>
    <cellStyle name="Обычный 13 5 4 2 4" xfId="7642"/>
    <cellStyle name="Обычный 13 5 4 2 4 2" xfId="7643"/>
    <cellStyle name="Обычный 13 5 4 2 5" xfId="7644"/>
    <cellStyle name="Обычный 13 5 4 3" xfId="7645"/>
    <cellStyle name="Обычный 13 5 4 3 2" xfId="7646"/>
    <cellStyle name="Обычный 13 5 4 3 2 2" xfId="7647"/>
    <cellStyle name="Обычный 13 5 4 3 2 2 2" xfId="7648"/>
    <cellStyle name="Обычный 13 5 4 3 2 3" xfId="7649"/>
    <cellStyle name="Обычный 13 5 4 3 3" xfId="7650"/>
    <cellStyle name="Обычный 13 5 4 3 3 2" xfId="7651"/>
    <cellStyle name="Обычный 13 5 4 3 4" xfId="7652"/>
    <cellStyle name="Обычный 13 5 4 4" xfId="7653"/>
    <cellStyle name="Обычный 13 5 4 4 2" xfId="7654"/>
    <cellStyle name="Обычный 13 5 4 4 2 2" xfId="7655"/>
    <cellStyle name="Обычный 13 5 4 4 3" xfId="7656"/>
    <cellStyle name="Обычный 13 5 4 5" xfId="7657"/>
    <cellStyle name="Обычный 13 5 4 5 2" xfId="7658"/>
    <cellStyle name="Обычный 13 5 4 6" xfId="7659"/>
    <cellStyle name="Обычный 13 5 4 6 2" xfId="7660"/>
    <cellStyle name="Обычный 13 5 4 7" xfId="7661"/>
    <cellStyle name="Обычный 13 5 4 8" xfId="7662"/>
    <cellStyle name="Обычный 13 5 5" xfId="7663"/>
    <cellStyle name="Обычный 13 5 5 2" xfId="7664"/>
    <cellStyle name="Обычный 13 5 5 2 2" xfId="7665"/>
    <cellStyle name="Обычный 13 5 5 2 2 2" xfId="7666"/>
    <cellStyle name="Обычный 13 5 5 2 3" xfId="7667"/>
    <cellStyle name="Обычный 13 5 5 3" xfId="7668"/>
    <cellStyle name="Обычный 13 5 5 3 2" xfId="7669"/>
    <cellStyle name="Обычный 13 5 5 4" xfId="7670"/>
    <cellStyle name="Обычный 13 5 5 4 2" xfId="7671"/>
    <cellStyle name="Обычный 13 5 5 5" xfId="7672"/>
    <cellStyle name="Обычный 13 5 5 6" xfId="7673"/>
    <cellStyle name="Обычный 13 5 6" xfId="7674"/>
    <cellStyle name="Обычный 13 5 6 2" xfId="7675"/>
    <cellStyle name="Обычный 13 5 6 2 2" xfId="7676"/>
    <cellStyle name="Обычный 13 5 6 2 2 2" xfId="7677"/>
    <cellStyle name="Обычный 13 5 6 2 3" xfId="7678"/>
    <cellStyle name="Обычный 13 5 6 3" xfId="7679"/>
    <cellStyle name="Обычный 13 5 6 3 2" xfId="7680"/>
    <cellStyle name="Обычный 13 5 6 4" xfId="7681"/>
    <cellStyle name="Обычный 13 5 7" xfId="7682"/>
    <cellStyle name="Обычный 13 5 7 2" xfId="7683"/>
    <cellStyle name="Обычный 13 5 7 2 2" xfId="7684"/>
    <cellStyle name="Обычный 13 5 7 3" xfId="7685"/>
    <cellStyle name="Обычный 13 5 8" xfId="7686"/>
    <cellStyle name="Обычный 13 5 8 2" xfId="7687"/>
    <cellStyle name="Обычный 13 5 9" xfId="7688"/>
    <cellStyle name="Обычный 13 5 9 2" xfId="7689"/>
    <cellStyle name="Обычный 13 6" xfId="7690"/>
    <cellStyle name="Обычный 13 6 10" xfId="7691"/>
    <cellStyle name="Обычный 13 6 2" xfId="7692"/>
    <cellStyle name="Обычный 13 6 2 2" xfId="7693"/>
    <cellStyle name="Обычный 13 6 2 2 2" xfId="7694"/>
    <cellStyle name="Обычный 13 6 2 2 2 2" xfId="7695"/>
    <cellStyle name="Обычный 13 6 2 2 2 2 2" xfId="7696"/>
    <cellStyle name="Обычный 13 6 2 2 2 3" xfId="7697"/>
    <cellStyle name="Обычный 13 6 2 2 3" xfId="7698"/>
    <cellStyle name="Обычный 13 6 2 2 3 2" xfId="7699"/>
    <cellStyle name="Обычный 13 6 2 2 4" xfId="7700"/>
    <cellStyle name="Обычный 13 6 2 2 4 2" xfId="7701"/>
    <cellStyle name="Обычный 13 6 2 2 5" xfId="7702"/>
    <cellStyle name="Обычный 13 6 2 3" xfId="7703"/>
    <cellStyle name="Обычный 13 6 2 3 2" xfId="7704"/>
    <cellStyle name="Обычный 13 6 2 3 2 2" xfId="7705"/>
    <cellStyle name="Обычный 13 6 2 3 2 2 2" xfId="7706"/>
    <cellStyle name="Обычный 13 6 2 3 2 3" xfId="7707"/>
    <cellStyle name="Обычный 13 6 2 3 3" xfId="7708"/>
    <cellStyle name="Обычный 13 6 2 3 3 2" xfId="7709"/>
    <cellStyle name="Обычный 13 6 2 3 4" xfId="7710"/>
    <cellStyle name="Обычный 13 6 2 4" xfId="7711"/>
    <cellStyle name="Обычный 13 6 2 4 2" xfId="7712"/>
    <cellStyle name="Обычный 13 6 2 4 2 2" xfId="7713"/>
    <cellStyle name="Обычный 13 6 2 4 3" xfId="7714"/>
    <cellStyle name="Обычный 13 6 2 5" xfId="7715"/>
    <cellStyle name="Обычный 13 6 2 5 2" xfId="7716"/>
    <cellStyle name="Обычный 13 6 2 6" xfId="7717"/>
    <cellStyle name="Обычный 13 6 2 6 2" xfId="7718"/>
    <cellStyle name="Обычный 13 6 2 7" xfId="7719"/>
    <cellStyle name="Обычный 13 6 2 8" xfId="7720"/>
    <cellStyle name="Обычный 13 6 3" xfId="7721"/>
    <cellStyle name="Обычный 13 6 3 2" xfId="7722"/>
    <cellStyle name="Обычный 13 6 3 2 2" xfId="7723"/>
    <cellStyle name="Обычный 13 6 3 2 2 2" xfId="7724"/>
    <cellStyle name="Обычный 13 6 3 2 3" xfId="7725"/>
    <cellStyle name="Обычный 13 6 3 3" xfId="7726"/>
    <cellStyle name="Обычный 13 6 3 3 2" xfId="7727"/>
    <cellStyle name="Обычный 13 6 3 4" xfId="7728"/>
    <cellStyle name="Обычный 13 6 3 4 2" xfId="7729"/>
    <cellStyle name="Обычный 13 6 3 5" xfId="7730"/>
    <cellStyle name="Обычный 13 6 3 6" xfId="7731"/>
    <cellStyle name="Обычный 13 6 4" xfId="7732"/>
    <cellStyle name="Обычный 13 6 4 2" xfId="7733"/>
    <cellStyle name="Обычный 13 6 4 2 2" xfId="7734"/>
    <cellStyle name="Обычный 13 6 4 2 2 2" xfId="7735"/>
    <cellStyle name="Обычный 13 6 4 2 3" xfId="7736"/>
    <cellStyle name="Обычный 13 6 4 3" xfId="7737"/>
    <cellStyle name="Обычный 13 6 4 3 2" xfId="7738"/>
    <cellStyle name="Обычный 13 6 4 4" xfId="7739"/>
    <cellStyle name="Обычный 13 6 5" xfId="7740"/>
    <cellStyle name="Обычный 13 6 5 2" xfId="7741"/>
    <cellStyle name="Обычный 13 6 5 2 2" xfId="7742"/>
    <cellStyle name="Обычный 13 6 5 3" xfId="7743"/>
    <cellStyle name="Обычный 13 6 6" xfId="7744"/>
    <cellStyle name="Обычный 13 6 6 2" xfId="7745"/>
    <cellStyle name="Обычный 13 6 7" xfId="7746"/>
    <cellStyle name="Обычный 13 6 7 2" xfId="7747"/>
    <cellStyle name="Обычный 13 6 8" xfId="7748"/>
    <cellStyle name="Обычный 13 6 8 2" xfId="7749"/>
    <cellStyle name="Обычный 13 6 9" xfId="7750"/>
    <cellStyle name="Обычный 13 7" xfId="7751"/>
    <cellStyle name="Обычный 13 7 10" xfId="7752"/>
    <cellStyle name="Обычный 13 7 2" xfId="7753"/>
    <cellStyle name="Обычный 13 7 2 2" xfId="7754"/>
    <cellStyle name="Обычный 13 7 2 2 2" xfId="7755"/>
    <cellStyle name="Обычный 13 7 2 2 2 2" xfId="7756"/>
    <cellStyle name="Обычный 13 7 2 2 2 2 2" xfId="7757"/>
    <cellStyle name="Обычный 13 7 2 2 2 3" xfId="7758"/>
    <cellStyle name="Обычный 13 7 2 2 3" xfId="7759"/>
    <cellStyle name="Обычный 13 7 2 2 3 2" xfId="7760"/>
    <cellStyle name="Обычный 13 7 2 2 4" xfId="7761"/>
    <cellStyle name="Обычный 13 7 2 2 4 2" xfId="7762"/>
    <cellStyle name="Обычный 13 7 2 2 5" xfId="7763"/>
    <cellStyle name="Обычный 13 7 2 3" xfId="7764"/>
    <cellStyle name="Обычный 13 7 2 3 2" xfId="7765"/>
    <cellStyle name="Обычный 13 7 2 3 2 2" xfId="7766"/>
    <cellStyle name="Обычный 13 7 2 3 2 2 2" xfId="7767"/>
    <cellStyle name="Обычный 13 7 2 3 2 3" xfId="7768"/>
    <cellStyle name="Обычный 13 7 2 3 3" xfId="7769"/>
    <cellStyle name="Обычный 13 7 2 3 3 2" xfId="7770"/>
    <cellStyle name="Обычный 13 7 2 3 4" xfId="7771"/>
    <cellStyle name="Обычный 13 7 2 4" xfId="7772"/>
    <cellStyle name="Обычный 13 7 2 4 2" xfId="7773"/>
    <cellStyle name="Обычный 13 7 2 4 2 2" xfId="7774"/>
    <cellStyle name="Обычный 13 7 2 4 3" xfId="7775"/>
    <cellStyle name="Обычный 13 7 2 5" xfId="7776"/>
    <cellStyle name="Обычный 13 7 2 5 2" xfId="7777"/>
    <cellStyle name="Обычный 13 7 2 6" xfId="7778"/>
    <cellStyle name="Обычный 13 7 2 6 2" xfId="7779"/>
    <cellStyle name="Обычный 13 7 2 7" xfId="7780"/>
    <cellStyle name="Обычный 13 7 2 8" xfId="7781"/>
    <cellStyle name="Обычный 13 7 3" xfId="7782"/>
    <cellStyle name="Обычный 13 7 3 2" xfId="7783"/>
    <cellStyle name="Обычный 13 7 3 2 2" xfId="7784"/>
    <cellStyle name="Обычный 13 7 3 2 2 2" xfId="7785"/>
    <cellStyle name="Обычный 13 7 3 2 3" xfId="7786"/>
    <cellStyle name="Обычный 13 7 3 3" xfId="7787"/>
    <cellStyle name="Обычный 13 7 3 3 2" xfId="7788"/>
    <cellStyle name="Обычный 13 7 3 4" xfId="7789"/>
    <cellStyle name="Обычный 13 7 3 4 2" xfId="7790"/>
    <cellStyle name="Обычный 13 7 3 5" xfId="7791"/>
    <cellStyle name="Обычный 13 7 3 6" xfId="7792"/>
    <cellStyle name="Обычный 13 7 4" xfId="7793"/>
    <cellStyle name="Обычный 13 7 4 2" xfId="7794"/>
    <cellStyle name="Обычный 13 7 4 2 2" xfId="7795"/>
    <cellStyle name="Обычный 13 7 4 2 2 2" xfId="7796"/>
    <cellStyle name="Обычный 13 7 4 2 3" xfId="7797"/>
    <cellStyle name="Обычный 13 7 4 3" xfId="7798"/>
    <cellStyle name="Обычный 13 7 4 3 2" xfId="7799"/>
    <cellStyle name="Обычный 13 7 4 4" xfId="7800"/>
    <cellStyle name="Обычный 13 7 5" xfId="7801"/>
    <cellStyle name="Обычный 13 7 5 2" xfId="7802"/>
    <cellStyle name="Обычный 13 7 5 2 2" xfId="7803"/>
    <cellStyle name="Обычный 13 7 5 3" xfId="7804"/>
    <cellStyle name="Обычный 13 7 6" xfId="7805"/>
    <cellStyle name="Обычный 13 7 6 2" xfId="7806"/>
    <cellStyle name="Обычный 13 7 7" xfId="7807"/>
    <cellStyle name="Обычный 13 7 7 2" xfId="7808"/>
    <cellStyle name="Обычный 13 7 8" xfId="7809"/>
    <cellStyle name="Обычный 13 7 8 2" xfId="7810"/>
    <cellStyle name="Обычный 13 7 9" xfId="7811"/>
    <cellStyle name="Обычный 13 8" xfId="7812"/>
    <cellStyle name="Обычный 13 8 2" xfId="7813"/>
    <cellStyle name="Обычный 13 8 2 2" xfId="7814"/>
    <cellStyle name="Обычный 13 8 2 2 2" xfId="7815"/>
    <cellStyle name="Обычный 13 8 2 2 2 2" xfId="7816"/>
    <cellStyle name="Обычный 13 8 2 2 3" xfId="7817"/>
    <cellStyle name="Обычный 13 8 2 3" xfId="7818"/>
    <cellStyle name="Обычный 13 8 2 3 2" xfId="7819"/>
    <cellStyle name="Обычный 13 8 2 4" xfId="7820"/>
    <cellStyle name="Обычный 13 8 2 4 2" xfId="7821"/>
    <cellStyle name="Обычный 13 8 2 5" xfId="7822"/>
    <cellStyle name="Обычный 13 8 3" xfId="7823"/>
    <cellStyle name="Обычный 13 8 3 2" xfId="7824"/>
    <cellStyle name="Обычный 13 8 3 2 2" xfId="7825"/>
    <cellStyle name="Обычный 13 8 3 2 2 2" xfId="7826"/>
    <cellStyle name="Обычный 13 8 3 2 3" xfId="7827"/>
    <cellStyle name="Обычный 13 8 3 3" xfId="7828"/>
    <cellStyle name="Обычный 13 8 3 3 2" xfId="7829"/>
    <cellStyle name="Обычный 13 8 3 4" xfId="7830"/>
    <cellStyle name="Обычный 13 8 4" xfId="7831"/>
    <cellStyle name="Обычный 13 8 4 2" xfId="7832"/>
    <cellStyle name="Обычный 13 8 4 2 2" xfId="7833"/>
    <cellStyle name="Обычный 13 8 4 3" xfId="7834"/>
    <cellStyle name="Обычный 13 8 5" xfId="7835"/>
    <cellStyle name="Обычный 13 8 5 2" xfId="7836"/>
    <cellStyle name="Обычный 13 8 6" xfId="7837"/>
    <cellStyle name="Обычный 13 8 6 2" xfId="7838"/>
    <cellStyle name="Обычный 13 8 7" xfId="7839"/>
    <cellStyle name="Обычный 13 8 7 2" xfId="7840"/>
    <cellStyle name="Обычный 13 8 8" xfId="7841"/>
    <cellStyle name="Обычный 13 8 9" xfId="7842"/>
    <cellStyle name="Обычный 13 9" xfId="7843"/>
    <cellStyle name="Обычный 13 9 2" xfId="7844"/>
    <cellStyle name="Обычный 13 9 2 2" xfId="7845"/>
    <cellStyle name="Обычный 13 9 2 2 2" xfId="7846"/>
    <cellStyle name="Обычный 13 9 2 3" xfId="7847"/>
    <cellStyle name="Обычный 13 9 3" xfId="7848"/>
    <cellStyle name="Обычный 13 9 3 2" xfId="7849"/>
    <cellStyle name="Обычный 13 9 4" xfId="7850"/>
    <cellStyle name="Обычный 13 9 4 2" xfId="7851"/>
    <cellStyle name="Обычный 13 9 5" xfId="7852"/>
    <cellStyle name="Обычный 13 9 6" xfId="7853"/>
    <cellStyle name="Обычный 13_КС2 июль13 дс1" xfId="7854"/>
    <cellStyle name="Обычный 14" xfId="7855"/>
    <cellStyle name="Обычный 14 10" xfId="7856"/>
    <cellStyle name="Обычный 14 10 2" xfId="7857"/>
    <cellStyle name="Обычный 14 10 2 2" xfId="7858"/>
    <cellStyle name="Обычный 14 10 2 2 2" xfId="7859"/>
    <cellStyle name="Обычный 14 10 2 3" xfId="7860"/>
    <cellStyle name="Обычный 14 10 3" xfId="7861"/>
    <cellStyle name="Обычный 14 10 3 2" xfId="7862"/>
    <cellStyle name="Обычный 14 10 4" xfId="7863"/>
    <cellStyle name="Обычный 14 11" xfId="7864"/>
    <cellStyle name="Обычный 14 11 2" xfId="7865"/>
    <cellStyle name="Обычный 14 11 2 2" xfId="7866"/>
    <cellStyle name="Обычный 14 11 3" xfId="7867"/>
    <cellStyle name="Обычный 14 12" xfId="7868"/>
    <cellStyle name="Обычный 14 12 2" xfId="7869"/>
    <cellStyle name="Обычный 14 13" xfId="7870"/>
    <cellStyle name="Обычный 14 13 2" xfId="7871"/>
    <cellStyle name="Обычный 14 14" xfId="7872"/>
    <cellStyle name="Обычный 14 14 2" xfId="7873"/>
    <cellStyle name="Обычный 14 15" xfId="7874"/>
    <cellStyle name="Обычный 14 15 2" xfId="7875"/>
    <cellStyle name="Обычный 14 16" xfId="7876"/>
    <cellStyle name="Обычный 14 16 2" xfId="7877"/>
    <cellStyle name="Обычный 14 17" xfId="7878"/>
    <cellStyle name="Обычный 14 18" xfId="7879"/>
    <cellStyle name="Обычный 14 2" xfId="7880"/>
    <cellStyle name="Обычный 14 2 10" xfId="7881"/>
    <cellStyle name="Обычный 14 2 10 2" xfId="7882"/>
    <cellStyle name="Обычный 14 2 10 2 2" xfId="7883"/>
    <cellStyle name="Обычный 14 2 10 3" xfId="7884"/>
    <cellStyle name="Обычный 14 2 11" xfId="7885"/>
    <cellStyle name="Обычный 14 2 11 2" xfId="7886"/>
    <cellStyle name="Обычный 14 2 12" xfId="7887"/>
    <cellStyle name="Обычный 14 2 12 2" xfId="7888"/>
    <cellStyle name="Обычный 14 2 13" xfId="7889"/>
    <cellStyle name="Обычный 14 2 13 2" xfId="7890"/>
    <cellStyle name="Обычный 14 2 14" xfId="7891"/>
    <cellStyle name="Обычный 14 2 14 2" xfId="7892"/>
    <cellStyle name="Обычный 14 2 15" xfId="7893"/>
    <cellStyle name="Обычный 14 2 15 2" xfId="7894"/>
    <cellStyle name="Обычный 14 2 16" xfId="7895"/>
    <cellStyle name="Обычный 14 2 17" xfId="7896"/>
    <cellStyle name="Обычный 14 2 2" xfId="7897"/>
    <cellStyle name="Обычный 14 2 2 10" xfId="7898"/>
    <cellStyle name="Обычный 14 2 2 10 2" xfId="7899"/>
    <cellStyle name="Обычный 14 2 2 11" xfId="7900"/>
    <cellStyle name="Обычный 14 2 2 11 2" xfId="7901"/>
    <cellStyle name="Обычный 14 2 2 12" xfId="7902"/>
    <cellStyle name="Обычный 14 2 2 12 2" xfId="7903"/>
    <cellStyle name="Обычный 14 2 2 13" xfId="7904"/>
    <cellStyle name="Обычный 14 2 2 14" xfId="7905"/>
    <cellStyle name="Обычный 14 2 2 2" xfId="7906"/>
    <cellStyle name="Обычный 14 2 2 2 10" xfId="7907"/>
    <cellStyle name="Обычный 14 2 2 2 11" xfId="7908"/>
    <cellStyle name="Обычный 14 2 2 2 2" xfId="7909"/>
    <cellStyle name="Обычный 14 2 2 2 2 2" xfId="7910"/>
    <cellStyle name="Обычный 14 2 2 2 2 2 2" xfId="7911"/>
    <cellStyle name="Обычный 14 2 2 2 2 2 2 2" xfId="7912"/>
    <cellStyle name="Обычный 14 2 2 2 2 2 2 2 2" xfId="7913"/>
    <cellStyle name="Обычный 14 2 2 2 2 2 2 2 2 2" xfId="7914"/>
    <cellStyle name="Обычный 14 2 2 2 2 2 2 2 3" xfId="7915"/>
    <cellStyle name="Обычный 14 2 2 2 2 2 2 3" xfId="7916"/>
    <cellStyle name="Обычный 14 2 2 2 2 2 2 3 2" xfId="7917"/>
    <cellStyle name="Обычный 14 2 2 2 2 2 2 4" xfId="7918"/>
    <cellStyle name="Обычный 14 2 2 2 2 2 2 4 2" xfId="7919"/>
    <cellStyle name="Обычный 14 2 2 2 2 2 2 5" xfId="7920"/>
    <cellStyle name="Обычный 14 2 2 2 2 2 3" xfId="7921"/>
    <cellStyle name="Обычный 14 2 2 2 2 2 3 2" xfId="7922"/>
    <cellStyle name="Обычный 14 2 2 2 2 2 3 2 2" xfId="7923"/>
    <cellStyle name="Обычный 14 2 2 2 2 2 3 2 2 2" xfId="7924"/>
    <cellStyle name="Обычный 14 2 2 2 2 2 3 2 3" xfId="7925"/>
    <cellStyle name="Обычный 14 2 2 2 2 2 3 3" xfId="7926"/>
    <cellStyle name="Обычный 14 2 2 2 2 2 3 3 2" xfId="7927"/>
    <cellStyle name="Обычный 14 2 2 2 2 2 3 4" xfId="7928"/>
    <cellStyle name="Обычный 14 2 2 2 2 2 4" xfId="7929"/>
    <cellStyle name="Обычный 14 2 2 2 2 2 4 2" xfId="7930"/>
    <cellStyle name="Обычный 14 2 2 2 2 2 4 2 2" xfId="7931"/>
    <cellStyle name="Обычный 14 2 2 2 2 2 4 3" xfId="7932"/>
    <cellStyle name="Обычный 14 2 2 2 2 2 5" xfId="7933"/>
    <cellStyle name="Обычный 14 2 2 2 2 2 5 2" xfId="7934"/>
    <cellStyle name="Обычный 14 2 2 2 2 2 6" xfId="7935"/>
    <cellStyle name="Обычный 14 2 2 2 2 2 6 2" xfId="7936"/>
    <cellStyle name="Обычный 14 2 2 2 2 2 7" xfId="7937"/>
    <cellStyle name="Обычный 14 2 2 2 2 2 8" xfId="7938"/>
    <cellStyle name="Обычный 14 2 2 2 2 3" xfId="7939"/>
    <cellStyle name="Обычный 14 2 2 2 2 3 2" xfId="7940"/>
    <cellStyle name="Обычный 14 2 2 2 2 3 2 2" xfId="7941"/>
    <cellStyle name="Обычный 14 2 2 2 2 3 2 2 2" xfId="7942"/>
    <cellStyle name="Обычный 14 2 2 2 2 3 2 3" xfId="7943"/>
    <cellStyle name="Обычный 14 2 2 2 2 3 3" xfId="7944"/>
    <cellStyle name="Обычный 14 2 2 2 2 3 3 2" xfId="7945"/>
    <cellStyle name="Обычный 14 2 2 2 2 3 4" xfId="7946"/>
    <cellStyle name="Обычный 14 2 2 2 2 3 4 2" xfId="7947"/>
    <cellStyle name="Обычный 14 2 2 2 2 3 5" xfId="7948"/>
    <cellStyle name="Обычный 14 2 2 2 2 3 6" xfId="7949"/>
    <cellStyle name="Обычный 14 2 2 2 2 4" xfId="7950"/>
    <cellStyle name="Обычный 14 2 2 2 2 4 2" xfId="7951"/>
    <cellStyle name="Обычный 14 2 2 2 2 4 2 2" xfId="7952"/>
    <cellStyle name="Обычный 14 2 2 2 2 4 2 2 2" xfId="7953"/>
    <cellStyle name="Обычный 14 2 2 2 2 4 2 3" xfId="7954"/>
    <cellStyle name="Обычный 14 2 2 2 2 4 3" xfId="7955"/>
    <cellStyle name="Обычный 14 2 2 2 2 4 3 2" xfId="7956"/>
    <cellStyle name="Обычный 14 2 2 2 2 4 4" xfId="7957"/>
    <cellStyle name="Обычный 14 2 2 2 2 5" xfId="7958"/>
    <cellStyle name="Обычный 14 2 2 2 2 5 2" xfId="7959"/>
    <cellStyle name="Обычный 14 2 2 2 2 5 2 2" xfId="7960"/>
    <cellStyle name="Обычный 14 2 2 2 2 5 3" xfId="7961"/>
    <cellStyle name="Обычный 14 2 2 2 2 6" xfId="7962"/>
    <cellStyle name="Обычный 14 2 2 2 2 6 2" xfId="7963"/>
    <cellStyle name="Обычный 14 2 2 2 2 7" xfId="7964"/>
    <cellStyle name="Обычный 14 2 2 2 2 7 2" xfId="7965"/>
    <cellStyle name="Обычный 14 2 2 2 2 8" xfId="7966"/>
    <cellStyle name="Обычный 14 2 2 2 2 9" xfId="7967"/>
    <cellStyle name="Обычный 14 2 2 2 3" xfId="7968"/>
    <cellStyle name="Обычный 14 2 2 2 3 2" xfId="7969"/>
    <cellStyle name="Обычный 14 2 2 2 3 2 2" xfId="7970"/>
    <cellStyle name="Обычный 14 2 2 2 3 2 2 2" xfId="7971"/>
    <cellStyle name="Обычный 14 2 2 2 3 2 2 2 2" xfId="7972"/>
    <cellStyle name="Обычный 14 2 2 2 3 2 2 3" xfId="7973"/>
    <cellStyle name="Обычный 14 2 2 2 3 2 3" xfId="7974"/>
    <cellStyle name="Обычный 14 2 2 2 3 2 3 2" xfId="7975"/>
    <cellStyle name="Обычный 14 2 2 2 3 2 4" xfId="7976"/>
    <cellStyle name="Обычный 14 2 2 2 3 2 4 2" xfId="7977"/>
    <cellStyle name="Обычный 14 2 2 2 3 2 5" xfId="7978"/>
    <cellStyle name="Обычный 14 2 2 2 3 2 6" xfId="7979"/>
    <cellStyle name="Обычный 14 2 2 2 3 3" xfId="7980"/>
    <cellStyle name="Обычный 14 2 2 2 3 3 2" xfId="7981"/>
    <cellStyle name="Обычный 14 2 2 2 3 3 2 2" xfId="7982"/>
    <cellStyle name="Обычный 14 2 2 2 3 3 2 2 2" xfId="7983"/>
    <cellStyle name="Обычный 14 2 2 2 3 3 2 3" xfId="7984"/>
    <cellStyle name="Обычный 14 2 2 2 3 3 3" xfId="7985"/>
    <cellStyle name="Обычный 14 2 2 2 3 3 3 2" xfId="7986"/>
    <cellStyle name="Обычный 14 2 2 2 3 3 4" xfId="7987"/>
    <cellStyle name="Обычный 14 2 2 2 3 3 5" xfId="7988"/>
    <cellStyle name="Обычный 14 2 2 2 3 4" xfId="7989"/>
    <cellStyle name="Обычный 14 2 2 2 3 4 2" xfId="7990"/>
    <cellStyle name="Обычный 14 2 2 2 3 4 2 2" xfId="7991"/>
    <cellStyle name="Обычный 14 2 2 2 3 4 3" xfId="7992"/>
    <cellStyle name="Обычный 14 2 2 2 3 5" xfId="7993"/>
    <cellStyle name="Обычный 14 2 2 2 3 5 2" xfId="7994"/>
    <cellStyle name="Обычный 14 2 2 2 3 6" xfId="7995"/>
    <cellStyle name="Обычный 14 2 2 2 3 6 2" xfId="7996"/>
    <cellStyle name="Обычный 14 2 2 2 3 7" xfId="7997"/>
    <cellStyle name="Обычный 14 2 2 2 3 8" xfId="7998"/>
    <cellStyle name="Обычный 14 2 2 2 4" xfId="7999"/>
    <cellStyle name="Обычный 14 2 2 2 4 2" xfId="8000"/>
    <cellStyle name="Обычный 14 2 2 2 4 2 2" xfId="8001"/>
    <cellStyle name="Обычный 14 2 2 2 4 2 2 2" xfId="8002"/>
    <cellStyle name="Обычный 14 2 2 2 4 2 3" xfId="8003"/>
    <cellStyle name="Обычный 14 2 2 2 4 3" xfId="8004"/>
    <cellStyle name="Обычный 14 2 2 2 4 3 2" xfId="8005"/>
    <cellStyle name="Обычный 14 2 2 2 4 4" xfId="8006"/>
    <cellStyle name="Обычный 14 2 2 2 4 4 2" xfId="8007"/>
    <cellStyle name="Обычный 14 2 2 2 4 5" xfId="8008"/>
    <cellStyle name="Обычный 14 2 2 2 4 6" xfId="8009"/>
    <cellStyle name="Обычный 14 2 2 2 5" xfId="8010"/>
    <cellStyle name="Обычный 14 2 2 2 5 2" xfId="8011"/>
    <cellStyle name="Обычный 14 2 2 2 5 2 2" xfId="8012"/>
    <cellStyle name="Обычный 14 2 2 2 5 2 2 2" xfId="8013"/>
    <cellStyle name="Обычный 14 2 2 2 5 2 3" xfId="8014"/>
    <cellStyle name="Обычный 14 2 2 2 5 3" xfId="8015"/>
    <cellStyle name="Обычный 14 2 2 2 5 3 2" xfId="8016"/>
    <cellStyle name="Обычный 14 2 2 2 5 4" xfId="8017"/>
    <cellStyle name="Обычный 14 2 2 2 5 5" xfId="8018"/>
    <cellStyle name="Обычный 14 2 2 2 6" xfId="8019"/>
    <cellStyle name="Обычный 14 2 2 2 6 2" xfId="8020"/>
    <cellStyle name="Обычный 14 2 2 2 6 2 2" xfId="8021"/>
    <cellStyle name="Обычный 14 2 2 2 6 3" xfId="8022"/>
    <cellStyle name="Обычный 14 2 2 2 7" xfId="8023"/>
    <cellStyle name="Обычный 14 2 2 2 7 2" xfId="8024"/>
    <cellStyle name="Обычный 14 2 2 2 8" xfId="8025"/>
    <cellStyle name="Обычный 14 2 2 2 8 2" xfId="8026"/>
    <cellStyle name="Обычный 14 2 2 2 9" xfId="8027"/>
    <cellStyle name="Обычный 14 2 2 2 9 2" xfId="8028"/>
    <cellStyle name="Обычный 14 2 2 3" xfId="8029"/>
    <cellStyle name="Обычный 14 2 2 3 10" xfId="8030"/>
    <cellStyle name="Обычный 14 2 2 3 2" xfId="8031"/>
    <cellStyle name="Обычный 14 2 2 3 2 2" xfId="8032"/>
    <cellStyle name="Обычный 14 2 2 3 2 2 2" xfId="8033"/>
    <cellStyle name="Обычный 14 2 2 3 2 2 2 2" xfId="8034"/>
    <cellStyle name="Обычный 14 2 2 3 2 2 2 2 2" xfId="8035"/>
    <cellStyle name="Обычный 14 2 2 3 2 2 2 3" xfId="8036"/>
    <cellStyle name="Обычный 14 2 2 3 2 2 3" xfId="8037"/>
    <cellStyle name="Обычный 14 2 2 3 2 2 3 2" xfId="8038"/>
    <cellStyle name="Обычный 14 2 2 3 2 2 4" xfId="8039"/>
    <cellStyle name="Обычный 14 2 2 3 2 2 4 2" xfId="8040"/>
    <cellStyle name="Обычный 14 2 2 3 2 2 5" xfId="8041"/>
    <cellStyle name="Обычный 14 2 2 3 2 3" xfId="8042"/>
    <cellStyle name="Обычный 14 2 2 3 2 3 2" xfId="8043"/>
    <cellStyle name="Обычный 14 2 2 3 2 3 2 2" xfId="8044"/>
    <cellStyle name="Обычный 14 2 2 3 2 3 2 2 2" xfId="8045"/>
    <cellStyle name="Обычный 14 2 2 3 2 3 2 3" xfId="8046"/>
    <cellStyle name="Обычный 14 2 2 3 2 3 3" xfId="8047"/>
    <cellStyle name="Обычный 14 2 2 3 2 3 3 2" xfId="8048"/>
    <cellStyle name="Обычный 14 2 2 3 2 3 4" xfId="8049"/>
    <cellStyle name="Обычный 14 2 2 3 2 4" xfId="8050"/>
    <cellStyle name="Обычный 14 2 2 3 2 4 2" xfId="8051"/>
    <cellStyle name="Обычный 14 2 2 3 2 4 2 2" xfId="8052"/>
    <cellStyle name="Обычный 14 2 2 3 2 4 3" xfId="8053"/>
    <cellStyle name="Обычный 14 2 2 3 2 5" xfId="8054"/>
    <cellStyle name="Обычный 14 2 2 3 2 5 2" xfId="8055"/>
    <cellStyle name="Обычный 14 2 2 3 2 6" xfId="8056"/>
    <cellStyle name="Обычный 14 2 2 3 2 6 2" xfId="8057"/>
    <cellStyle name="Обычный 14 2 2 3 2 7" xfId="8058"/>
    <cellStyle name="Обычный 14 2 2 3 2 8" xfId="8059"/>
    <cellStyle name="Обычный 14 2 2 3 3" xfId="8060"/>
    <cellStyle name="Обычный 14 2 2 3 3 2" xfId="8061"/>
    <cellStyle name="Обычный 14 2 2 3 3 2 2" xfId="8062"/>
    <cellStyle name="Обычный 14 2 2 3 3 2 2 2" xfId="8063"/>
    <cellStyle name="Обычный 14 2 2 3 3 2 3" xfId="8064"/>
    <cellStyle name="Обычный 14 2 2 3 3 3" xfId="8065"/>
    <cellStyle name="Обычный 14 2 2 3 3 3 2" xfId="8066"/>
    <cellStyle name="Обычный 14 2 2 3 3 4" xfId="8067"/>
    <cellStyle name="Обычный 14 2 2 3 3 4 2" xfId="8068"/>
    <cellStyle name="Обычный 14 2 2 3 3 5" xfId="8069"/>
    <cellStyle name="Обычный 14 2 2 3 3 6" xfId="8070"/>
    <cellStyle name="Обычный 14 2 2 3 4" xfId="8071"/>
    <cellStyle name="Обычный 14 2 2 3 4 2" xfId="8072"/>
    <cellStyle name="Обычный 14 2 2 3 4 2 2" xfId="8073"/>
    <cellStyle name="Обычный 14 2 2 3 4 2 2 2" xfId="8074"/>
    <cellStyle name="Обычный 14 2 2 3 4 2 3" xfId="8075"/>
    <cellStyle name="Обычный 14 2 2 3 4 3" xfId="8076"/>
    <cellStyle name="Обычный 14 2 2 3 4 3 2" xfId="8077"/>
    <cellStyle name="Обычный 14 2 2 3 4 4" xfId="8078"/>
    <cellStyle name="Обычный 14 2 2 3 5" xfId="8079"/>
    <cellStyle name="Обычный 14 2 2 3 5 2" xfId="8080"/>
    <cellStyle name="Обычный 14 2 2 3 5 2 2" xfId="8081"/>
    <cellStyle name="Обычный 14 2 2 3 5 3" xfId="8082"/>
    <cellStyle name="Обычный 14 2 2 3 6" xfId="8083"/>
    <cellStyle name="Обычный 14 2 2 3 6 2" xfId="8084"/>
    <cellStyle name="Обычный 14 2 2 3 7" xfId="8085"/>
    <cellStyle name="Обычный 14 2 2 3 7 2" xfId="8086"/>
    <cellStyle name="Обычный 14 2 2 3 8" xfId="8087"/>
    <cellStyle name="Обычный 14 2 2 3 8 2" xfId="8088"/>
    <cellStyle name="Обычный 14 2 2 3 9" xfId="8089"/>
    <cellStyle name="Обычный 14 2 2 4" xfId="8090"/>
    <cellStyle name="Обычный 14 2 2 4 2" xfId="8091"/>
    <cellStyle name="Обычный 14 2 2 4 2 2" xfId="8092"/>
    <cellStyle name="Обычный 14 2 2 4 2 2 2" xfId="8093"/>
    <cellStyle name="Обычный 14 2 2 4 2 2 2 2" xfId="8094"/>
    <cellStyle name="Обычный 14 2 2 4 2 2 2 2 2" xfId="8095"/>
    <cellStyle name="Обычный 14 2 2 4 2 2 2 3" xfId="8096"/>
    <cellStyle name="Обычный 14 2 2 4 2 2 3" xfId="8097"/>
    <cellStyle name="Обычный 14 2 2 4 2 2 3 2" xfId="8098"/>
    <cellStyle name="Обычный 14 2 2 4 2 2 4" xfId="8099"/>
    <cellStyle name="Обычный 14 2 2 4 2 2 4 2" xfId="8100"/>
    <cellStyle name="Обычный 14 2 2 4 2 2 5" xfId="8101"/>
    <cellStyle name="Обычный 14 2 2 4 2 3" xfId="8102"/>
    <cellStyle name="Обычный 14 2 2 4 2 3 2" xfId="8103"/>
    <cellStyle name="Обычный 14 2 2 4 2 3 2 2" xfId="8104"/>
    <cellStyle name="Обычный 14 2 2 4 2 3 2 2 2" xfId="8105"/>
    <cellStyle name="Обычный 14 2 2 4 2 3 2 3" xfId="8106"/>
    <cellStyle name="Обычный 14 2 2 4 2 3 3" xfId="8107"/>
    <cellStyle name="Обычный 14 2 2 4 2 3 3 2" xfId="8108"/>
    <cellStyle name="Обычный 14 2 2 4 2 3 4" xfId="8109"/>
    <cellStyle name="Обычный 14 2 2 4 2 4" xfId="8110"/>
    <cellStyle name="Обычный 14 2 2 4 2 4 2" xfId="8111"/>
    <cellStyle name="Обычный 14 2 2 4 2 4 2 2" xfId="8112"/>
    <cellStyle name="Обычный 14 2 2 4 2 4 3" xfId="8113"/>
    <cellStyle name="Обычный 14 2 2 4 2 5" xfId="8114"/>
    <cellStyle name="Обычный 14 2 2 4 2 5 2" xfId="8115"/>
    <cellStyle name="Обычный 14 2 2 4 2 6" xfId="8116"/>
    <cellStyle name="Обычный 14 2 2 4 2 6 2" xfId="8117"/>
    <cellStyle name="Обычный 14 2 2 4 2 7" xfId="8118"/>
    <cellStyle name="Обычный 14 2 2 4 2 8" xfId="8119"/>
    <cellStyle name="Обычный 14 2 2 4 3" xfId="8120"/>
    <cellStyle name="Обычный 14 2 2 4 3 2" xfId="8121"/>
    <cellStyle name="Обычный 14 2 2 4 3 2 2" xfId="8122"/>
    <cellStyle name="Обычный 14 2 2 4 3 2 2 2" xfId="8123"/>
    <cellStyle name="Обычный 14 2 2 4 3 2 3" xfId="8124"/>
    <cellStyle name="Обычный 14 2 2 4 3 3" xfId="8125"/>
    <cellStyle name="Обычный 14 2 2 4 3 3 2" xfId="8126"/>
    <cellStyle name="Обычный 14 2 2 4 3 4" xfId="8127"/>
    <cellStyle name="Обычный 14 2 2 4 3 4 2" xfId="8128"/>
    <cellStyle name="Обычный 14 2 2 4 3 5" xfId="8129"/>
    <cellStyle name="Обычный 14 2 2 4 3 6" xfId="8130"/>
    <cellStyle name="Обычный 14 2 2 4 4" xfId="8131"/>
    <cellStyle name="Обычный 14 2 2 4 4 2" xfId="8132"/>
    <cellStyle name="Обычный 14 2 2 4 4 2 2" xfId="8133"/>
    <cellStyle name="Обычный 14 2 2 4 4 2 2 2" xfId="8134"/>
    <cellStyle name="Обычный 14 2 2 4 4 2 3" xfId="8135"/>
    <cellStyle name="Обычный 14 2 2 4 4 3" xfId="8136"/>
    <cellStyle name="Обычный 14 2 2 4 4 3 2" xfId="8137"/>
    <cellStyle name="Обычный 14 2 2 4 4 4" xfId="8138"/>
    <cellStyle name="Обычный 14 2 2 4 5" xfId="8139"/>
    <cellStyle name="Обычный 14 2 2 4 5 2" xfId="8140"/>
    <cellStyle name="Обычный 14 2 2 4 5 2 2" xfId="8141"/>
    <cellStyle name="Обычный 14 2 2 4 5 3" xfId="8142"/>
    <cellStyle name="Обычный 14 2 2 4 6" xfId="8143"/>
    <cellStyle name="Обычный 14 2 2 4 6 2" xfId="8144"/>
    <cellStyle name="Обычный 14 2 2 4 7" xfId="8145"/>
    <cellStyle name="Обычный 14 2 2 4 7 2" xfId="8146"/>
    <cellStyle name="Обычный 14 2 2 4 8" xfId="8147"/>
    <cellStyle name="Обычный 14 2 2 4 9" xfId="8148"/>
    <cellStyle name="Обычный 14 2 2 5" xfId="8149"/>
    <cellStyle name="Обычный 14 2 2 5 2" xfId="8150"/>
    <cellStyle name="Обычный 14 2 2 5 2 2" xfId="8151"/>
    <cellStyle name="Обычный 14 2 2 5 2 2 2" xfId="8152"/>
    <cellStyle name="Обычный 14 2 2 5 2 2 2 2" xfId="8153"/>
    <cellStyle name="Обычный 14 2 2 5 2 2 3" xfId="8154"/>
    <cellStyle name="Обычный 14 2 2 5 2 3" xfId="8155"/>
    <cellStyle name="Обычный 14 2 2 5 2 3 2" xfId="8156"/>
    <cellStyle name="Обычный 14 2 2 5 2 4" xfId="8157"/>
    <cellStyle name="Обычный 14 2 2 5 2 4 2" xfId="8158"/>
    <cellStyle name="Обычный 14 2 2 5 2 5" xfId="8159"/>
    <cellStyle name="Обычный 14 2 2 5 3" xfId="8160"/>
    <cellStyle name="Обычный 14 2 2 5 3 2" xfId="8161"/>
    <cellStyle name="Обычный 14 2 2 5 3 2 2" xfId="8162"/>
    <cellStyle name="Обычный 14 2 2 5 3 2 2 2" xfId="8163"/>
    <cellStyle name="Обычный 14 2 2 5 3 2 3" xfId="8164"/>
    <cellStyle name="Обычный 14 2 2 5 3 3" xfId="8165"/>
    <cellStyle name="Обычный 14 2 2 5 3 3 2" xfId="8166"/>
    <cellStyle name="Обычный 14 2 2 5 3 4" xfId="8167"/>
    <cellStyle name="Обычный 14 2 2 5 4" xfId="8168"/>
    <cellStyle name="Обычный 14 2 2 5 4 2" xfId="8169"/>
    <cellStyle name="Обычный 14 2 2 5 4 2 2" xfId="8170"/>
    <cellStyle name="Обычный 14 2 2 5 4 3" xfId="8171"/>
    <cellStyle name="Обычный 14 2 2 5 5" xfId="8172"/>
    <cellStyle name="Обычный 14 2 2 5 5 2" xfId="8173"/>
    <cellStyle name="Обычный 14 2 2 5 6" xfId="8174"/>
    <cellStyle name="Обычный 14 2 2 5 6 2" xfId="8175"/>
    <cellStyle name="Обычный 14 2 2 5 7" xfId="8176"/>
    <cellStyle name="Обычный 14 2 2 5 8" xfId="8177"/>
    <cellStyle name="Обычный 14 2 2 6" xfId="8178"/>
    <cellStyle name="Обычный 14 2 2 6 2" xfId="8179"/>
    <cellStyle name="Обычный 14 2 2 6 2 2" xfId="8180"/>
    <cellStyle name="Обычный 14 2 2 6 2 2 2" xfId="8181"/>
    <cellStyle name="Обычный 14 2 2 6 2 3" xfId="8182"/>
    <cellStyle name="Обычный 14 2 2 6 3" xfId="8183"/>
    <cellStyle name="Обычный 14 2 2 6 3 2" xfId="8184"/>
    <cellStyle name="Обычный 14 2 2 6 4" xfId="8185"/>
    <cellStyle name="Обычный 14 2 2 6 4 2" xfId="8186"/>
    <cellStyle name="Обычный 14 2 2 6 5" xfId="8187"/>
    <cellStyle name="Обычный 14 2 2 6 6" xfId="8188"/>
    <cellStyle name="Обычный 14 2 2 7" xfId="8189"/>
    <cellStyle name="Обычный 14 2 2 7 2" xfId="8190"/>
    <cellStyle name="Обычный 14 2 2 7 2 2" xfId="8191"/>
    <cellStyle name="Обычный 14 2 2 7 2 2 2" xfId="8192"/>
    <cellStyle name="Обычный 14 2 2 7 2 3" xfId="8193"/>
    <cellStyle name="Обычный 14 2 2 7 3" xfId="8194"/>
    <cellStyle name="Обычный 14 2 2 7 3 2" xfId="8195"/>
    <cellStyle name="Обычный 14 2 2 7 4" xfId="8196"/>
    <cellStyle name="Обычный 14 2 2 8" xfId="8197"/>
    <cellStyle name="Обычный 14 2 2 8 2" xfId="8198"/>
    <cellStyle name="Обычный 14 2 2 8 2 2" xfId="8199"/>
    <cellStyle name="Обычный 14 2 2 8 3" xfId="8200"/>
    <cellStyle name="Обычный 14 2 2 9" xfId="8201"/>
    <cellStyle name="Обычный 14 2 2 9 2" xfId="8202"/>
    <cellStyle name="Обычный 14 2 2_прот факт бол" xfId="8203"/>
    <cellStyle name="Обычный 14 2 3" xfId="8204"/>
    <cellStyle name="Обычный 14 2 3 10" xfId="8205"/>
    <cellStyle name="Обычный 14 2 3 10 2" xfId="8206"/>
    <cellStyle name="Обычный 14 2 3 11" xfId="8207"/>
    <cellStyle name="Обычный 14 2 3 12" xfId="8208"/>
    <cellStyle name="Обычный 14 2 3 2" xfId="8209"/>
    <cellStyle name="Обычный 14 2 3 2 10" xfId="8210"/>
    <cellStyle name="Обычный 14 2 3 2 2" xfId="8211"/>
    <cellStyle name="Обычный 14 2 3 2 2 2" xfId="8212"/>
    <cellStyle name="Обычный 14 2 3 2 2 2 2" xfId="8213"/>
    <cellStyle name="Обычный 14 2 3 2 2 2 2 2" xfId="8214"/>
    <cellStyle name="Обычный 14 2 3 2 2 2 2 2 2" xfId="8215"/>
    <cellStyle name="Обычный 14 2 3 2 2 2 2 3" xfId="8216"/>
    <cellStyle name="Обычный 14 2 3 2 2 2 3" xfId="8217"/>
    <cellStyle name="Обычный 14 2 3 2 2 2 3 2" xfId="8218"/>
    <cellStyle name="Обычный 14 2 3 2 2 2 4" xfId="8219"/>
    <cellStyle name="Обычный 14 2 3 2 2 2 4 2" xfId="8220"/>
    <cellStyle name="Обычный 14 2 3 2 2 2 5" xfId="8221"/>
    <cellStyle name="Обычный 14 2 3 2 2 3" xfId="8222"/>
    <cellStyle name="Обычный 14 2 3 2 2 3 2" xfId="8223"/>
    <cellStyle name="Обычный 14 2 3 2 2 3 2 2" xfId="8224"/>
    <cellStyle name="Обычный 14 2 3 2 2 3 2 2 2" xfId="8225"/>
    <cellStyle name="Обычный 14 2 3 2 2 3 2 3" xfId="8226"/>
    <cellStyle name="Обычный 14 2 3 2 2 3 3" xfId="8227"/>
    <cellStyle name="Обычный 14 2 3 2 2 3 3 2" xfId="8228"/>
    <cellStyle name="Обычный 14 2 3 2 2 3 4" xfId="8229"/>
    <cellStyle name="Обычный 14 2 3 2 2 4" xfId="8230"/>
    <cellStyle name="Обычный 14 2 3 2 2 4 2" xfId="8231"/>
    <cellStyle name="Обычный 14 2 3 2 2 4 2 2" xfId="8232"/>
    <cellStyle name="Обычный 14 2 3 2 2 4 3" xfId="8233"/>
    <cellStyle name="Обычный 14 2 3 2 2 5" xfId="8234"/>
    <cellStyle name="Обычный 14 2 3 2 2 5 2" xfId="8235"/>
    <cellStyle name="Обычный 14 2 3 2 2 6" xfId="8236"/>
    <cellStyle name="Обычный 14 2 3 2 2 6 2" xfId="8237"/>
    <cellStyle name="Обычный 14 2 3 2 2 7" xfId="8238"/>
    <cellStyle name="Обычный 14 2 3 2 2 8" xfId="8239"/>
    <cellStyle name="Обычный 14 2 3 2 3" xfId="8240"/>
    <cellStyle name="Обычный 14 2 3 2 3 2" xfId="8241"/>
    <cellStyle name="Обычный 14 2 3 2 3 2 2" xfId="8242"/>
    <cellStyle name="Обычный 14 2 3 2 3 2 2 2" xfId="8243"/>
    <cellStyle name="Обычный 14 2 3 2 3 2 3" xfId="8244"/>
    <cellStyle name="Обычный 14 2 3 2 3 3" xfId="8245"/>
    <cellStyle name="Обычный 14 2 3 2 3 3 2" xfId="8246"/>
    <cellStyle name="Обычный 14 2 3 2 3 4" xfId="8247"/>
    <cellStyle name="Обычный 14 2 3 2 3 4 2" xfId="8248"/>
    <cellStyle name="Обычный 14 2 3 2 3 5" xfId="8249"/>
    <cellStyle name="Обычный 14 2 3 2 3 6" xfId="8250"/>
    <cellStyle name="Обычный 14 2 3 2 4" xfId="8251"/>
    <cellStyle name="Обычный 14 2 3 2 4 2" xfId="8252"/>
    <cellStyle name="Обычный 14 2 3 2 4 2 2" xfId="8253"/>
    <cellStyle name="Обычный 14 2 3 2 4 2 2 2" xfId="8254"/>
    <cellStyle name="Обычный 14 2 3 2 4 2 3" xfId="8255"/>
    <cellStyle name="Обычный 14 2 3 2 4 3" xfId="8256"/>
    <cellStyle name="Обычный 14 2 3 2 4 3 2" xfId="8257"/>
    <cellStyle name="Обычный 14 2 3 2 4 4" xfId="8258"/>
    <cellStyle name="Обычный 14 2 3 2 5" xfId="8259"/>
    <cellStyle name="Обычный 14 2 3 2 5 2" xfId="8260"/>
    <cellStyle name="Обычный 14 2 3 2 5 2 2" xfId="8261"/>
    <cellStyle name="Обычный 14 2 3 2 5 3" xfId="8262"/>
    <cellStyle name="Обычный 14 2 3 2 6" xfId="8263"/>
    <cellStyle name="Обычный 14 2 3 2 6 2" xfId="8264"/>
    <cellStyle name="Обычный 14 2 3 2 7" xfId="8265"/>
    <cellStyle name="Обычный 14 2 3 2 7 2" xfId="8266"/>
    <cellStyle name="Обычный 14 2 3 2 8" xfId="8267"/>
    <cellStyle name="Обычный 14 2 3 2 8 2" xfId="8268"/>
    <cellStyle name="Обычный 14 2 3 2 9" xfId="8269"/>
    <cellStyle name="Обычный 14 2 3 3" xfId="8270"/>
    <cellStyle name="Обычный 14 2 3 3 10" xfId="8271"/>
    <cellStyle name="Обычный 14 2 3 3 2" xfId="8272"/>
    <cellStyle name="Обычный 14 2 3 3 2 2" xfId="8273"/>
    <cellStyle name="Обычный 14 2 3 3 2 2 2" xfId="8274"/>
    <cellStyle name="Обычный 14 2 3 3 2 2 2 2" xfId="8275"/>
    <cellStyle name="Обычный 14 2 3 3 2 2 2 2 2" xfId="8276"/>
    <cellStyle name="Обычный 14 2 3 3 2 2 2 3" xfId="8277"/>
    <cellStyle name="Обычный 14 2 3 3 2 2 3" xfId="8278"/>
    <cellStyle name="Обычный 14 2 3 3 2 2 3 2" xfId="8279"/>
    <cellStyle name="Обычный 14 2 3 3 2 2 4" xfId="8280"/>
    <cellStyle name="Обычный 14 2 3 3 2 2 4 2" xfId="8281"/>
    <cellStyle name="Обычный 14 2 3 3 2 2 5" xfId="8282"/>
    <cellStyle name="Обычный 14 2 3 3 2 3" xfId="8283"/>
    <cellStyle name="Обычный 14 2 3 3 2 3 2" xfId="8284"/>
    <cellStyle name="Обычный 14 2 3 3 2 3 2 2" xfId="8285"/>
    <cellStyle name="Обычный 14 2 3 3 2 3 2 2 2" xfId="8286"/>
    <cellStyle name="Обычный 14 2 3 3 2 3 2 3" xfId="8287"/>
    <cellStyle name="Обычный 14 2 3 3 2 3 3" xfId="8288"/>
    <cellStyle name="Обычный 14 2 3 3 2 3 3 2" xfId="8289"/>
    <cellStyle name="Обычный 14 2 3 3 2 3 4" xfId="8290"/>
    <cellStyle name="Обычный 14 2 3 3 2 4" xfId="8291"/>
    <cellStyle name="Обычный 14 2 3 3 2 4 2" xfId="8292"/>
    <cellStyle name="Обычный 14 2 3 3 2 4 2 2" xfId="8293"/>
    <cellStyle name="Обычный 14 2 3 3 2 4 3" xfId="8294"/>
    <cellStyle name="Обычный 14 2 3 3 2 5" xfId="8295"/>
    <cellStyle name="Обычный 14 2 3 3 2 5 2" xfId="8296"/>
    <cellStyle name="Обычный 14 2 3 3 2 6" xfId="8297"/>
    <cellStyle name="Обычный 14 2 3 3 2 6 2" xfId="8298"/>
    <cellStyle name="Обычный 14 2 3 3 2 7" xfId="8299"/>
    <cellStyle name="Обычный 14 2 3 3 2 8" xfId="8300"/>
    <cellStyle name="Обычный 14 2 3 3 3" xfId="8301"/>
    <cellStyle name="Обычный 14 2 3 3 3 2" xfId="8302"/>
    <cellStyle name="Обычный 14 2 3 3 3 2 2" xfId="8303"/>
    <cellStyle name="Обычный 14 2 3 3 3 2 2 2" xfId="8304"/>
    <cellStyle name="Обычный 14 2 3 3 3 2 3" xfId="8305"/>
    <cellStyle name="Обычный 14 2 3 3 3 3" xfId="8306"/>
    <cellStyle name="Обычный 14 2 3 3 3 3 2" xfId="8307"/>
    <cellStyle name="Обычный 14 2 3 3 3 4" xfId="8308"/>
    <cellStyle name="Обычный 14 2 3 3 3 4 2" xfId="8309"/>
    <cellStyle name="Обычный 14 2 3 3 3 5" xfId="8310"/>
    <cellStyle name="Обычный 14 2 3 3 3 6" xfId="8311"/>
    <cellStyle name="Обычный 14 2 3 3 4" xfId="8312"/>
    <cellStyle name="Обычный 14 2 3 3 4 2" xfId="8313"/>
    <cellStyle name="Обычный 14 2 3 3 4 2 2" xfId="8314"/>
    <cellStyle name="Обычный 14 2 3 3 4 2 2 2" xfId="8315"/>
    <cellStyle name="Обычный 14 2 3 3 4 2 3" xfId="8316"/>
    <cellStyle name="Обычный 14 2 3 3 4 3" xfId="8317"/>
    <cellStyle name="Обычный 14 2 3 3 4 3 2" xfId="8318"/>
    <cellStyle name="Обычный 14 2 3 3 4 4" xfId="8319"/>
    <cellStyle name="Обычный 14 2 3 3 5" xfId="8320"/>
    <cellStyle name="Обычный 14 2 3 3 5 2" xfId="8321"/>
    <cellStyle name="Обычный 14 2 3 3 5 2 2" xfId="8322"/>
    <cellStyle name="Обычный 14 2 3 3 5 3" xfId="8323"/>
    <cellStyle name="Обычный 14 2 3 3 6" xfId="8324"/>
    <cellStyle name="Обычный 14 2 3 3 6 2" xfId="8325"/>
    <cellStyle name="Обычный 14 2 3 3 7" xfId="8326"/>
    <cellStyle name="Обычный 14 2 3 3 7 2" xfId="8327"/>
    <cellStyle name="Обычный 14 2 3 3 8" xfId="8328"/>
    <cellStyle name="Обычный 14 2 3 3 8 2" xfId="8329"/>
    <cellStyle name="Обычный 14 2 3 3 9" xfId="8330"/>
    <cellStyle name="Обычный 14 2 3 4" xfId="8331"/>
    <cellStyle name="Обычный 14 2 3 4 2" xfId="8332"/>
    <cellStyle name="Обычный 14 2 3 4 2 2" xfId="8333"/>
    <cellStyle name="Обычный 14 2 3 4 2 2 2" xfId="8334"/>
    <cellStyle name="Обычный 14 2 3 4 2 2 2 2" xfId="8335"/>
    <cellStyle name="Обычный 14 2 3 4 2 2 3" xfId="8336"/>
    <cellStyle name="Обычный 14 2 3 4 2 3" xfId="8337"/>
    <cellStyle name="Обычный 14 2 3 4 2 3 2" xfId="8338"/>
    <cellStyle name="Обычный 14 2 3 4 2 4" xfId="8339"/>
    <cellStyle name="Обычный 14 2 3 4 2 4 2" xfId="8340"/>
    <cellStyle name="Обычный 14 2 3 4 2 5" xfId="8341"/>
    <cellStyle name="Обычный 14 2 3 4 3" xfId="8342"/>
    <cellStyle name="Обычный 14 2 3 4 3 2" xfId="8343"/>
    <cellStyle name="Обычный 14 2 3 4 3 2 2" xfId="8344"/>
    <cellStyle name="Обычный 14 2 3 4 3 2 2 2" xfId="8345"/>
    <cellStyle name="Обычный 14 2 3 4 3 2 3" xfId="8346"/>
    <cellStyle name="Обычный 14 2 3 4 3 3" xfId="8347"/>
    <cellStyle name="Обычный 14 2 3 4 3 3 2" xfId="8348"/>
    <cellStyle name="Обычный 14 2 3 4 3 4" xfId="8349"/>
    <cellStyle name="Обычный 14 2 3 4 4" xfId="8350"/>
    <cellStyle name="Обычный 14 2 3 4 4 2" xfId="8351"/>
    <cellStyle name="Обычный 14 2 3 4 4 2 2" xfId="8352"/>
    <cellStyle name="Обычный 14 2 3 4 4 3" xfId="8353"/>
    <cellStyle name="Обычный 14 2 3 4 5" xfId="8354"/>
    <cellStyle name="Обычный 14 2 3 4 5 2" xfId="8355"/>
    <cellStyle name="Обычный 14 2 3 4 6" xfId="8356"/>
    <cellStyle name="Обычный 14 2 3 4 6 2" xfId="8357"/>
    <cellStyle name="Обычный 14 2 3 4 7" xfId="8358"/>
    <cellStyle name="Обычный 14 2 3 4 8" xfId="8359"/>
    <cellStyle name="Обычный 14 2 3 5" xfId="8360"/>
    <cellStyle name="Обычный 14 2 3 5 2" xfId="8361"/>
    <cellStyle name="Обычный 14 2 3 5 2 2" xfId="8362"/>
    <cellStyle name="Обычный 14 2 3 5 2 2 2" xfId="8363"/>
    <cellStyle name="Обычный 14 2 3 5 2 3" xfId="8364"/>
    <cellStyle name="Обычный 14 2 3 5 3" xfId="8365"/>
    <cellStyle name="Обычный 14 2 3 5 3 2" xfId="8366"/>
    <cellStyle name="Обычный 14 2 3 5 4" xfId="8367"/>
    <cellStyle name="Обычный 14 2 3 5 4 2" xfId="8368"/>
    <cellStyle name="Обычный 14 2 3 5 5" xfId="8369"/>
    <cellStyle name="Обычный 14 2 3 5 6" xfId="8370"/>
    <cellStyle name="Обычный 14 2 3 6" xfId="8371"/>
    <cellStyle name="Обычный 14 2 3 6 2" xfId="8372"/>
    <cellStyle name="Обычный 14 2 3 6 2 2" xfId="8373"/>
    <cellStyle name="Обычный 14 2 3 6 2 2 2" xfId="8374"/>
    <cellStyle name="Обычный 14 2 3 6 2 3" xfId="8375"/>
    <cellStyle name="Обычный 14 2 3 6 3" xfId="8376"/>
    <cellStyle name="Обычный 14 2 3 6 3 2" xfId="8377"/>
    <cellStyle name="Обычный 14 2 3 6 4" xfId="8378"/>
    <cellStyle name="Обычный 14 2 3 7" xfId="8379"/>
    <cellStyle name="Обычный 14 2 3 7 2" xfId="8380"/>
    <cellStyle name="Обычный 14 2 3 7 2 2" xfId="8381"/>
    <cellStyle name="Обычный 14 2 3 7 3" xfId="8382"/>
    <cellStyle name="Обычный 14 2 3 8" xfId="8383"/>
    <cellStyle name="Обычный 14 2 3 8 2" xfId="8384"/>
    <cellStyle name="Обычный 14 2 3 9" xfId="8385"/>
    <cellStyle name="Обычный 14 2 3 9 2" xfId="8386"/>
    <cellStyle name="Обычный 14 2 4" xfId="8387"/>
    <cellStyle name="Обычный 14 2 4 10" xfId="8388"/>
    <cellStyle name="Обычный 14 2 4 10 2" xfId="8389"/>
    <cellStyle name="Обычный 14 2 4 11" xfId="8390"/>
    <cellStyle name="Обычный 14 2 4 12" xfId="8391"/>
    <cellStyle name="Обычный 14 2 4 2" xfId="8392"/>
    <cellStyle name="Обычный 14 2 4 2 2" xfId="8393"/>
    <cellStyle name="Обычный 14 2 4 2 2 2" xfId="8394"/>
    <cellStyle name="Обычный 14 2 4 2 2 2 2" xfId="8395"/>
    <cellStyle name="Обычный 14 2 4 2 2 2 2 2" xfId="8396"/>
    <cellStyle name="Обычный 14 2 4 2 2 2 2 2 2" xfId="8397"/>
    <cellStyle name="Обычный 14 2 4 2 2 2 2 3" xfId="8398"/>
    <cellStyle name="Обычный 14 2 4 2 2 2 3" xfId="8399"/>
    <cellStyle name="Обычный 14 2 4 2 2 2 3 2" xfId="8400"/>
    <cellStyle name="Обычный 14 2 4 2 2 2 4" xfId="8401"/>
    <cellStyle name="Обычный 14 2 4 2 2 2 4 2" xfId="8402"/>
    <cellStyle name="Обычный 14 2 4 2 2 2 5" xfId="8403"/>
    <cellStyle name="Обычный 14 2 4 2 2 3" xfId="8404"/>
    <cellStyle name="Обычный 14 2 4 2 2 3 2" xfId="8405"/>
    <cellStyle name="Обычный 14 2 4 2 2 3 2 2" xfId="8406"/>
    <cellStyle name="Обычный 14 2 4 2 2 3 2 2 2" xfId="8407"/>
    <cellStyle name="Обычный 14 2 4 2 2 3 2 3" xfId="8408"/>
    <cellStyle name="Обычный 14 2 4 2 2 3 3" xfId="8409"/>
    <cellStyle name="Обычный 14 2 4 2 2 3 3 2" xfId="8410"/>
    <cellStyle name="Обычный 14 2 4 2 2 3 4" xfId="8411"/>
    <cellStyle name="Обычный 14 2 4 2 2 4" xfId="8412"/>
    <cellStyle name="Обычный 14 2 4 2 2 4 2" xfId="8413"/>
    <cellStyle name="Обычный 14 2 4 2 2 4 2 2" xfId="8414"/>
    <cellStyle name="Обычный 14 2 4 2 2 4 3" xfId="8415"/>
    <cellStyle name="Обычный 14 2 4 2 2 5" xfId="8416"/>
    <cellStyle name="Обычный 14 2 4 2 2 5 2" xfId="8417"/>
    <cellStyle name="Обычный 14 2 4 2 2 6" xfId="8418"/>
    <cellStyle name="Обычный 14 2 4 2 2 6 2" xfId="8419"/>
    <cellStyle name="Обычный 14 2 4 2 2 7" xfId="8420"/>
    <cellStyle name="Обычный 14 2 4 2 2 8" xfId="8421"/>
    <cellStyle name="Обычный 14 2 4 2 3" xfId="8422"/>
    <cellStyle name="Обычный 14 2 4 2 3 2" xfId="8423"/>
    <cellStyle name="Обычный 14 2 4 2 3 2 2" xfId="8424"/>
    <cellStyle name="Обычный 14 2 4 2 3 2 2 2" xfId="8425"/>
    <cellStyle name="Обычный 14 2 4 2 3 2 3" xfId="8426"/>
    <cellStyle name="Обычный 14 2 4 2 3 3" xfId="8427"/>
    <cellStyle name="Обычный 14 2 4 2 3 3 2" xfId="8428"/>
    <cellStyle name="Обычный 14 2 4 2 3 4" xfId="8429"/>
    <cellStyle name="Обычный 14 2 4 2 3 4 2" xfId="8430"/>
    <cellStyle name="Обычный 14 2 4 2 3 5" xfId="8431"/>
    <cellStyle name="Обычный 14 2 4 2 3 6" xfId="8432"/>
    <cellStyle name="Обычный 14 2 4 2 4" xfId="8433"/>
    <cellStyle name="Обычный 14 2 4 2 4 2" xfId="8434"/>
    <cellStyle name="Обычный 14 2 4 2 4 2 2" xfId="8435"/>
    <cellStyle name="Обычный 14 2 4 2 4 2 2 2" xfId="8436"/>
    <cellStyle name="Обычный 14 2 4 2 4 2 3" xfId="8437"/>
    <cellStyle name="Обычный 14 2 4 2 4 3" xfId="8438"/>
    <cellStyle name="Обычный 14 2 4 2 4 3 2" xfId="8439"/>
    <cellStyle name="Обычный 14 2 4 2 4 4" xfId="8440"/>
    <cellStyle name="Обычный 14 2 4 2 5" xfId="8441"/>
    <cellStyle name="Обычный 14 2 4 2 5 2" xfId="8442"/>
    <cellStyle name="Обычный 14 2 4 2 5 2 2" xfId="8443"/>
    <cellStyle name="Обычный 14 2 4 2 5 3" xfId="8444"/>
    <cellStyle name="Обычный 14 2 4 2 6" xfId="8445"/>
    <cellStyle name="Обычный 14 2 4 2 6 2" xfId="8446"/>
    <cellStyle name="Обычный 14 2 4 2 7" xfId="8447"/>
    <cellStyle name="Обычный 14 2 4 2 7 2" xfId="8448"/>
    <cellStyle name="Обычный 14 2 4 2 8" xfId="8449"/>
    <cellStyle name="Обычный 14 2 4 2 9" xfId="8450"/>
    <cellStyle name="Обычный 14 2 4 3" xfId="8451"/>
    <cellStyle name="Обычный 14 2 4 3 2" xfId="8452"/>
    <cellStyle name="Обычный 14 2 4 3 2 2" xfId="8453"/>
    <cellStyle name="Обычный 14 2 4 3 2 2 2" xfId="8454"/>
    <cellStyle name="Обычный 14 2 4 3 2 2 2 2" xfId="8455"/>
    <cellStyle name="Обычный 14 2 4 3 2 2 2 2 2" xfId="8456"/>
    <cellStyle name="Обычный 14 2 4 3 2 2 2 3" xfId="8457"/>
    <cellStyle name="Обычный 14 2 4 3 2 2 3" xfId="8458"/>
    <cellStyle name="Обычный 14 2 4 3 2 2 3 2" xfId="8459"/>
    <cellStyle name="Обычный 14 2 4 3 2 2 4" xfId="8460"/>
    <cellStyle name="Обычный 14 2 4 3 2 2 4 2" xfId="8461"/>
    <cellStyle name="Обычный 14 2 4 3 2 2 5" xfId="8462"/>
    <cellStyle name="Обычный 14 2 4 3 2 3" xfId="8463"/>
    <cellStyle name="Обычный 14 2 4 3 2 3 2" xfId="8464"/>
    <cellStyle name="Обычный 14 2 4 3 2 3 2 2" xfId="8465"/>
    <cellStyle name="Обычный 14 2 4 3 2 3 2 2 2" xfId="8466"/>
    <cellStyle name="Обычный 14 2 4 3 2 3 2 3" xfId="8467"/>
    <cellStyle name="Обычный 14 2 4 3 2 3 3" xfId="8468"/>
    <cellStyle name="Обычный 14 2 4 3 2 3 3 2" xfId="8469"/>
    <cellStyle name="Обычный 14 2 4 3 2 3 4" xfId="8470"/>
    <cellStyle name="Обычный 14 2 4 3 2 4" xfId="8471"/>
    <cellStyle name="Обычный 14 2 4 3 2 4 2" xfId="8472"/>
    <cellStyle name="Обычный 14 2 4 3 2 4 2 2" xfId="8473"/>
    <cellStyle name="Обычный 14 2 4 3 2 4 3" xfId="8474"/>
    <cellStyle name="Обычный 14 2 4 3 2 5" xfId="8475"/>
    <cellStyle name="Обычный 14 2 4 3 2 5 2" xfId="8476"/>
    <cellStyle name="Обычный 14 2 4 3 2 6" xfId="8477"/>
    <cellStyle name="Обычный 14 2 4 3 2 6 2" xfId="8478"/>
    <cellStyle name="Обычный 14 2 4 3 2 7" xfId="8479"/>
    <cellStyle name="Обычный 14 2 4 3 2 8" xfId="8480"/>
    <cellStyle name="Обычный 14 2 4 3 3" xfId="8481"/>
    <cellStyle name="Обычный 14 2 4 3 3 2" xfId="8482"/>
    <cellStyle name="Обычный 14 2 4 3 3 2 2" xfId="8483"/>
    <cellStyle name="Обычный 14 2 4 3 3 2 2 2" xfId="8484"/>
    <cellStyle name="Обычный 14 2 4 3 3 2 3" xfId="8485"/>
    <cellStyle name="Обычный 14 2 4 3 3 3" xfId="8486"/>
    <cellStyle name="Обычный 14 2 4 3 3 3 2" xfId="8487"/>
    <cellStyle name="Обычный 14 2 4 3 3 4" xfId="8488"/>
    <cellStyle name="Обычный 14 2 4 3 3 4 2" xfId="8489"/>
    <cellStyle name="Обычный 14 2 4 3 3 5" xfId="8490"/>
    <cellStyle name="Обычный 14 2 4 3 3 6" xfId="8491"/>
    <cellStyle name="Обычный 14 2 4 3 4" xfId="8492"/>
    <cellStyle name="Обычный 14 2 4 3 4 2" xfId="8493"/>
    <cellStyle name="Обычный 14 2 4 3 4 2 2" xfId="8494"/>
    <cellStyle name="Обычный 14 2 4 3 4 2 2 2" xfId="8495"/>
    <cellStyle name="Обычный 14 2 4 3 4 2 3" xfId="8496"/>
    <cellStyle name="Обычный 14 2 4 3 4 3" xfId="8497"/>
    <cellStyle name="Обычный 14 2 4 3 4 3 2" xfId="8498"/>
    <cellStyle name="Обычный 14 2 4 3 4 4" xfId="8499"/>
    <cellStyle name="Обычный 14 2 4 3 5" xfId="8500"/>
    <cellStyle name="Обычный 14 2 4 3 5 2" xfId="8501"/>
    <cellStyle name="Обычный 14 2 4 3 5 2 2" xfId="8502"/>
    <cellStyle name="Обычный 14 2 4 3 5 3" xfId="8503"/>
    <cellStyle name="Обычный 14 2 4 3 6" xfId="8504"/>
    <cellStyle name="Обычный 14 2 4 3 6 2" xfId="8505"/>
    <cellStyle name="Обычный 14 2 4 3 7" xfId="8506"/>
    <cellStyle name="Обычный 14 2 4 3 7 2" xfId="8507"/>
    <cellStyle name="Обычный 14 2 4 3 8" xfId="8508"/>
    <cellStyle name="Обычный 14 2 4 3 9" xfId="8509"/>
    <cellStyle name="Обычный 14 2 4 4" xfId="8510"/>
    <cellStyle name="Обычный 14 2 4 4 2" xfId="8511"/>
    <cellStyle name="Обычный 14 2 4 4 2 2" xfId="8512"/>
    <cellStyle name="Обычный 14 2 4 4 2 2 2" xfId="8513"/>
    <cellStyle name="Обычный 14 2 4 4 2 2 2 2" xfId="8514"/>
    <cellStyle name="Обычный 14 2 4 4 2 2 3" xfId="8515"/>
    <cellStyle name="Обычный 14 2 4 4 2 3" xfId="8516"/>
    <cellStyle name="Обычный 14 2 4 4 2 3 2" xfId="8517"/>
    <cellStyle name="Обычный 14 2 4 4 2 4" xfId="8518"/>
    <cellStyle name="Обычный 14 2 4 4 2 4 2" xfId="8519"/>
    <cellStyle name="Обычный 14 2 4 4 2 5" xfId="8520"/>
    <cellStyle name="Обычный 14 2 4 4 3" xfId="8521"/>
    <cellStyle name="Обычный 14 2 4 4 3 2" xfId="8522"/>
    <cellStyle name="Обычный 14 2 4 4 3 2 2" xfId="8523"/>
    <cellStyle name="Обычный 14 2 4 4 3 2 2 2" xfId="8524"/>
    <cellStyle name="Обычный 14 2 4 4 3 2 3" xfId="8525"/>
    <cellStyle name="Обычный 14 2 4 4 3 3" xfId="8526"/>
    <cellStyle name="Обычный 14 2 4 4 3 3 2" xfId="8527"/>
    <cellStyle name="Обычный 14 2 4 4 3 4" xfId="8528"/>
    <cellStyle name="Обычный 14 2 4 4 4" xfId="8529"/>
    <cellStyle name="Обычный 14 2 4 4 4 2" xfId="8530"/>
    <cellStyle name="Обычный 14 2 4 4 4 2 2" xfId="8531"/>
    <cellStyle name="Обычный 14 2 4 4 4 3" xfId="8532"/>
    <cellStyle name="Обычный 14 2 4 4 5" xfId="8533"/>
    <cellStyle name="Обычный 14 2 4 4 5 2" xfId="8534"/>
    <cellStyle name="Обычный 14 2 4 4 6" xfId="8535"/>
    <cellStyle name="Обычный 14 2 4 4 6 2" xfId="8536"/>
    <cellStyle name="Обычный 14 2 4 4 7" xfId="8537"/>
    <cellStyle name="Обычный 14 2 4 4 8" xfId="8538"/>
    <cellStyle name="Обычный 14 2 4 5" xfId="8539"/>
    <cellStyle name="Обычный 14 2 4 5 2" xfId="8540"/>
    <cellStyle name="Обычный 14 2 4 5 2 2" xfId="8541"/>
    <cellStyle name="Обычный 14 2 4 5 2 2 2" xfId="8542"/>
    <cellStyle name="Обычный 14 2 4 5 2 3" xfId="8543"/>
    <cellStyle name="Обычный 14 2 4 5 3" xfId="8544"/>
    <cellStyle name="Обычный 14 2 4 5 3 2" xfId="8545"/>
    <cellStyle name="Обычный 14 2 4 5 4" xfId="8546"/>
    <cellStyle name="Обычный 14 2 4 5 4 2" xfId="8547"/>
    <cellStyle name="Обычный 14 2 4 5 5" xfId="8548"/>
    <cellStyle name="Обычный 14 2 4 5 6" xfId="8549"/>
    <cellStyle name="Обычный 14 2 4 6" xfId="8550"/>
    <cellStyle name="Обычный 14 2 4 6 2" xfId="8551"/>
    <cellStyle name="Обычный 14 2 4 6 2 2" xfId="8552"/>
    <cellStyle name="Обычный 14 2 4 6 2 2 2" xfId="8553"/>
    <cellStyle name="Обычный 14 2 4 6 2 3" xfId="8554"/>
    <cellStyle name="Обычный 14 2 4 6 3" xfId="8555"/>
    <cellStyle name="Обычный 14 2 4 6 3 2" xfId="8556"/>
    <cellStyle name="Обычный 14 2 4 6 4" xfId="8557"/>
    <cellStyle name="Обычный 14 2 4 7" xfId="8558"/>
    <cellStyle name="Обычный 14 2 4 7 2" xfId="8559"/>
    <cellStyle name="Обычный 14 2 4 7 2 2" xfId="8560"/>
    <cellStyle name="Обычный 14 2 4 7 3" xfId="8561"/>
    <cellStyle name="Обычный 14 2 4 8" xfId="8562"/>
    <cellStyle name="Обычный 14 2 4 8 2" xfId="8563"/>
    <cellStyle name="Обычный 14 2 4 9" xfId="8564"/>
    <cellStyle name="Обычный 14 2 4 9 2" xfId="8565"/>
    <cellStyle name="Обычный 14 2 5" xfId="8566"/>
    <cellStyle name="Обычный 14 2 5 10" xfId="8567"/>
    <cellStyle name="Обычный 14 2 5 2" xfId="8568"/>
    <cellStyle name="Обычный 14 2 5 2 2" xfId="8569"/>
    <cellStyle name="Обычный 14 2 5 2 2 2" xfId="8570"/>
    <cellStyle name="Обычный 14 2 5 2 2 2 2" xfId="8571"/>
    <cellStyle name="Обычный 14 2 5 2 2 2 2 2" xfId="8572"/>
    <cellStyle name="Обычный 14 2 5 2 2 2 3" xfId="8573"/>
    <cellStyle name="Обычный 14 2 5 2 2 3" xfId="8574"/>
    <cellStyle name="Обычный 14 2 5 2 2 3 2" xfId="8575"/>
    <cellStyle name="Обычный 14 2 5 2 2 4" xfId="8576"/>
    <cellStyle name="Обычный 14 2 5 2 2 4 2" xfId="8577"/>
    <cellStyle name="Обычный 14 2 5 2 2 5" xfId="8578"/>
    <cellStyle name="Обычный 14 2 5 2 3" xfId="8579"/>
    <cellStyle name="Обычный 14 2 5 2 3 2" xfId="8580"/>
    <cellStyle name="Обычный 14 2 5 2 3 2 2" xfId="8581"/>
    <cellStyle name="Обычный 14 2 5 2 3 2 2 2" xfId="8582"/>
    <cellStyle name="Обычный 14 2 5 2 3 2 3" xfId="8583"/>
    <cellStyle name="Обычный 14 2 5 2 3 3" xfId="8584"/>
    <cellStyle name="Обычный 14 2 5 2 3 3 2" xfId="8585"/>
    <cellStyle name="Обычный 14 2 5 2 3 4" xfId="8586"/>
    <cellStyle name="Обычный 14 2 5 2 4" xfId="8587"/>
    <cellStyle name="Обычный 14 2 5 2 4 2" xfId="8588"/>
    <cellStyle name="Обычный 14 2 5 2 4 2 2" xfId="8589"/>
    <cellStyle name="Обычный 14 2 5 2 4 3" xfId="8590"/>
    <cellStyle name="Обычный 14 2 5 2 5" xfId="8591"/>
    <cellStyle name="Обычный 14 2 5 2 5 2" xfId="8592"/>
    <cellStyle name="Обычный 14 2 5 2 6" xfId="8593"/>
    <cellStyle name="Обычный 14 2 5 2 6 2" xfId="8594"/>
    <cellStyle name="Обычный 14 2 5 2 7" xfId="8595"/>
    <cellStyle name="Обычный 14 2 5 2 8" xfId="8596"/>
    <cellStyle name="Обычный 14 2 5 3" xfId="8597"/>
    <cellStyle name="Обычный 14 2 5 3 2" xfId="8598"/>
    <cellStyle name="Обычный 14 2 5 3 2 2" xfId="8599"/>
    <cellStyle name="Обычный 14 2 5 3 2 2 2" xfId="8600"/>
    <cellStyle name="Обычный 14 2 5 3 2 3" xfId="8601"/>
    <cellStyle name="Обычный 14 2 5 3 3" xfId="8602"/>
    <cellStyle name="Обычный 14 2 5 3 3 2" xfId="8603"/>
    <cellStyle name="Обычный 14 2 5 3 4" xfId="8604"/>
    <cellStyle name="Обычный 14 2 5 3 4 2" xfId="8605"/>
    <cellStyle name="Обычный 14 2 5 3 5" xfId="8606"/>
    <cellStyle name="Обычный 14 2 5 3 6" xfId="8607"/>
    <cellStyle name="Обычный 14 2 5 4" xfId="8608"/>
    <cellStyle name="Обычный 14 2 5 4 2" xfId="8609"/>
    <cellStyle name="Обычный 14 2 5 4 2 2" xfId="8610"/>
    <cellStyle name="Обычный 14 2 5 4 2 2 2" xfId="8611"/>
    <cellStyle name="Обычный 14 2 5 4 2 3" xfId="8612"/>
    <cellStyle name="Обычный 14 2 5 4 3" xfId="8613"/>
    <cellStyle name="Обычный 14 2 5 4 3 2" xfId="8614"/>
    <cellStyle name="Обычный 14 2 5 4 4" xfId="8615"/>
    <cellStyle name="Обычный 14 2 5 5" xfId="8616"/>
    <cellStyle name="Обычный 14 2 5 5 2" xfId="8617"/>
    <cellStyle name="Обычный 14 2 5 5 2 2" xfId="8618"/>
    <cellStyle name="Обычный 14 2 5 5 3" xfId="8619"/>
    <cellStyle name="Обычный 14 2 5 6" xfId="8620"/>
    <cellStyle name="Обычный 14 2 5 6 2" xfId="8621"/>
    <cellStyle name="Обычный 14 2 5 7" xfId="8622"/>
    <cellStyle name="Обычный 14 2 5 7 2" xfId="8623"/>
    <cellStyle name="Обычный 14 2 5 8" xfId="8624"/>
    <cellStyle name="Обычный 14 2 5 8 2" xfId="8625"/>
    <cellStyle name="Обычный 14 2 5 9" xfId="8626"/>
    <cellStyle name="Обычный 14 2 6" xfId="8627"/>
    <cellStyle name="Обычный 14 2 6 10" xfId="8628"/>
    <cellStyle name="Обычный 14 2 6 2" xfId="8629"/>
    <cellStyle name="Обычный 14 2 6 2 2" xfId="8630"/>
    <cellStyle name="Обычный 14 2 6 2 2 2" xfId="8631"/>
    <cellStyle name="Обычный 14 2 6 2 2 2 2" xfId="8632"/>
    <cellStyle name="Обычный 14 2 6 2 2 2 2 2" xfId="8633"/>
    <cellStyle name="Обычный 14 2 6 2 2 2 3" xfId="8634"/>
    <cellStyle name="Обычный 14 2 6 2 2 3" xfId="8635"/>
    <cellStyle name="Обычный 14 2 6 2 2 3 2" xfId="8636"/>
    <cellStyle name="Обычный 14 2 6 2 2 4" xfId="8637"/>
    <cellStyle name="Обычный 14 2 6 2 2 4 2" xfId="8638"/>
    <cellStyle name="Обычный 14 2 6 2 2 5" xfId="8639"/>
    <cellStyle name="Обычный 14 2 6 2 3" xfId="8640"/>
    <cellStyle name="Обычный 14 2 6 2 3 2" xfId="8641"/>
    <cellStyle name="Обычный 14 2 6 2 3 2 2" xfId="8642"/>
    <cellStyle name="Обычный 14 2 6 2 3 2 2 2" xfId="8643"/>
    <cellStyle name="Обычный 14 2 6 2 3 2 3" xfId="8644"/>
    <cellStyle name="Обычный 14 2 6 2 3 3" xfId="8645"/>
    <cellStyle name="Обычный 14 2 6 2 3 3 2" xfId="8646"/>
    <cellStyle name="Обычный 14 2 6 2 3 4" xfId="8647"/>
    <cellStyle name="Обычный 14 2 6 2 4" xfId="8648"/>
    <cellStyle name="Обычный 14 2 6 2 4 2" xfId="8649"/>
    <cellStyle name="Обычный 14 2 6 2 4 2 2" xfId="8650"/>
    <cellStyle name="Обычный 14 2 6 2 4 3" xfId="8651"/>
    <cellStyle name="Обычный 14 2 6 2 5" xfId="8652"/>
    <cellStyle name="Обычный 14 2 6 2 5 2" xfId="8653"/>
    <cellStyle name="Обычный 14 2 6 2 6" xfId="8654"/>
    <cellStyle name="Обычный 14 2 6 2 6 2" xfId="8655"/>
    <cellStyle name="Обычный 14 2 6 2 7" xfId="8656"/>
    <cellStyle name="Обычный 14 2 6 2 8" xfId="8657"/>
    <cellStyle name="Обычный 14 2 6 3" xfId="8658"/>
    <cellStyle name="Обычный 14 2 6 3 2" xfId="8659"/>
    <cellStyle name="Обычный 14 2 6 3 2 2" xfId="8660"/>
    <cellStyle name="Обычный 14 2 6 3 2 2 2" xfId="8661"/>
    <cellStyle name="Обычный 14 2 6 3 2 3" xfId="8662"/>
    <cellStyle name="Обычный 14 2 6 3 3" xfId="8663"/>
    <cellStyle name="Обычный 14 2 6 3 3 2" xfId="8664"/>
    <cellStyle name="Обычный 14 2 6 3 4" xfId="8665"/>
    <cellStyle name="Обычный 14 2 6 3 4 2" xfId="8666"/>
    <cellStyle name="Обычный 14 2 6 3 5" xfId="8667"/>
    <cellStyle name="Обычный 14 2 6 3 6" xfId="8668"/>
    <cellStyle name="Обычный 14 2 6 4" xfId="8669"/>
    <cellStyle name="Обычный 14 2 6 4 2" xfId="8670"/>
    <cellStyle name="Обычный 14 2 6 4 2 2" xfId="8671"/>
    <cellStyle name="Обычный 14 2 6 4 2 2 2" xfId="8672"/>
    <cellStyle name="Обычный 14 2 6 4 2 3" xfId="8673"/>
    <cellStyle name="Обычный 14 2 6 4 3" xfId="8674"/>
    <cellStyle name="Обычный 14 2 6 4 3 2" xfId="8675"/>
    <cellStyle name="Обычный 14 2 6 4 4" xfId="8676"/>
    <cellStyle name="Обычный 14 2 6 5" xfId="8677"/>
    <cellStyle name="Обычный 14 2 6 5 2" xfId="8678"/>
    <cellStyle name="Обычный 14 2 6 5 2 2" xfId="8679"/>
    <cellStyle name="Обычный 14 2 6 5 3" xfId="8680"/>
    <cellStyle name="Обычный 14 2 6 6" xfId="8681"/>
    <cellStyle name="Обычный 14 2 6 6 2" xfId="8682"/>
    <cellStyle name="Обычный 14 2 6 7" xfId="8683"/>
    <cellStyle name="Обычный 14 2 6 7 2" xfId="8684"/>
    <cellStyle name="Обычный 14 2 6 8" xfId="8685"/>
    <cellStyle name="Обычный 14 2 6 8 2" xfId="8686"/>
    <cellStyle name="Обычный 14 2 6 9" xfId="8687"/>
    <cellStyle name="Обычный 14 2 7" xfId="8688"/>
    <cellStyle name="Обычный 14 2 7 2" xfId="8689"/>
    <cellStyle name="Обычный 14 2 7 2 2" xfId="8690"/>
    <cellStyle name="Обычный 14 2 7 2 2 2" xfId="8691"/>
    <cellStyle name="Обычный 14 2 7 2 2 2 2" xfId="8692"/>
    <cellStyle name="Обычный 14 2 7 2 2 3" xfId="8693"/>
    <cellStyle name="Обычный 14 2 7 2 3" xfId="8694"/>
    <cellStyle name="Обычный 14 2 7 2 3 2" xfId="8695"/>
    <cellStyle name="Обычный 14 2 7 2 4" xfId="8696"/>
    <cellStyle name="Обычный 14 2 7 2 4 2" xfId="8697"/>
    <cellStyle name="Обычный 14 2 7 2 5" xfId="8698"/>
    <cellStyle name="Обычный 14 2 7 3" xfId="8699"/>
    <cellStyle name="Обычный 14 2 7 3 2" xfId="8700"/>
    <cellStyle name="Обычный 14 2 7 3 2 2" xfId="8701"/>
    <cellStyle name="Обычный 14 2 7 3 2 2 2" xfId="8702"/>
    <cellStyle name="Обычный 14 2 7 3 2 3" xfId="8703"/>
    <cellStyle name="Обычный 14 2 7 3 3" xfId="8704"/>
    <cellStyle name="Обычный 14 2 7 3 3 2" xfId="8705"/>
    <cellStyle name="Обычный 14 2 7 3 4" xfId="8706"/>
    <cellStyle name="Обычный 14 2 7 4" xfId="8707"/>
    <cellStyle name="Обычный 14 2 7 4 2" xfId="8708"/>
    <cellStyle name="Обычный 14 2 7 4 2 2" xfId="8709"/>
    <cellStyle name="Обычный 14 2 7 4 3" xfId="8710"/>
    <cellStyle name="Обычный 14 2 7 5" xfId="8711"/>
    <cellStyle name="Обычный 14 2 7 5 2" xfId="8712"/>
    <cellStyle name="Обычный 14 2 7 6" xfId="8713"/>
    <cellStyle name="Обычный 14 2 7 6 2" xfId="8714"/>
    <cellStyle name="Обычный 14 2 7 7" xfId="8715"/>
    <cellStyle name="Обычный 14 2 7 7 2" xfId="8716"/>
    <cellStyle name="Обычный 14 2 7 8" xfId="8717"/>
    <cellStyle name="Обычный 14 2 7 9" xfId="8718"/>
    <cellStyle name="Обычный 14 2 8" xfId="8719"/>
    <cellStyle name="Обычный 14 2 8 2" xfId="8720"/>
    <cellStyle name="Обычный 14 2 8 2 2" xfId="8721"/>
    <cellStyle name="Обычный 14 2 8 2 2 2" xfId="8722"/>
    <cellStyle name="Обычный 14 2 8 2 3" xfId="8723"/>
    <cellStyle name="Обычный 14 2 8 3" xfId="8724"/>
    <cellStyle name="Обычный 14 2 8 3 2" xfId="8725"/>
    <cellStyle name="Обычный 14 2 8 4" xfId="8726"/>
    <cellStyle name="Обычный 14 2 8 4 2" xfId="8727"/>
    <cellStyle name="Обычный 14 2 8 5" xfId="8728"/>
    <cellStyle name="Обычный 14 2 8 6" xfId="8729"/>
    <cellStyle name="Обычный 14 2 9" xfId="8730"/>
    <cellStyle name="Обычный 14 2 9 2" xfId="8731"/>
    <cellStyle name="Обычный 14 2 9 2 2" xfId="8732"/>
    <cellStyle name="Обычный 14 2 9 2 2 2" xfId="8733"/>
    <cellStyle name="Обычный 14 2 9 2 3" xfId="8734"/>
    <cellStyle name="Обычный 14 2 9 3" xfId="8735"/>
    <cellStyle name="Обычный 14 2 9 3 2" xfId="8736"/>
    <cellStyle name="Обычный 14 2 9 4" xfId="8737"/>
    <cellStyle name="Обычный 14 2_прот  (факт) дс1" xfId="8738"/>
    <cellStyle name="Обычный 14 3" xfId="8739"/>
    <cellStyle name="Обычный 14 3 10" xfId="8740"/>
    <cellStyle name="Обычный 14 3 10 2" xfId="8741"/>
    <cellStyle name="Обычный 14 3 11" xfId="8742"/>
    <cellStyle name="Обычный 14 3 11 2" xfId="8743"/>
    <cellStyle name="Обычный 14 3 12" xfId="8744"/>
    <cellStyle name="Обычный 14 3 12 2" xfId="8745"/>
    <cellStyle name="Обычный 14 3 13" xfId="8746"/>
    <cellStyle name="Обычный 14 3 14" xfId="8747"/>
    <cellStyle name="Обычный 14 3 2" xfId="8748"/>
    <cellStyle name="Обычный 14 3 2 10" xfId="8749"/>
    <cellStyle name="Обычный 14 3 2 11" xfId="8750"/>
    <cellStyle name="Обычный 14 3 2 2" xfId="8751"/>
    <cellStyle name="Обычный 14 3 2 2 2" xfId="8752"/>
    <cellStyle name="Обычный 14 3 2 2 2 2" xfId="8753"/>
    <cellStyle name="Обычный 14 3 2 2 2 2 2" xfId="8754"/>
    <cellStyle name="Обычный 14 3 2 2 2 2 2 2" xfId="8755"/>
    <cellStyle name="Обычный 14 3 2 2 2 2 2 2 2" xfId="8756"/>
    <cellStyle name="Обычный 14 3 2 2 2 2 2 3" xfId="8757"/>
    <cellStyle name="Обычный 14 3 2 2 2 2 3" xfId="8758"/>
    <cellStyle name="Обычный 14 3 2 2 2 2 3 2" xfId="8759"/>
    <cellStyle name="Обычный 14 3 2 2 2 2 4" xfId="8760"/>
    <cellStyle name="Обычный 14 3 2 2 2 2 4 2" xfId="8761"/>
    <cellStyle name="Обычный 14 3 2 2 2 2 5" xfId="8762"/>
    <cellStyle name="Обычный 14 3 2 2 2 3" xfId="8763"/>
    <cellStyle name="Обычный 14 3 2 2 2 3 2" xfId="8764"/>
    <cellStyle name="Обычный 14 3 2 2 2 3 2 2" xfId="8765"/>
    <cellStyle name="Обычный 14 3 2 2 2 3 2 2 2" xfId="8766"/>
    <cellStyle name="Обычный 14 3 2 2 2 3 2 3" xfId="8767"/>
    <cellStyle name="Обычный 14 3 2 2 2 3 3" xfId="8768"/>
    <cellStyle name="Обычный 14 3 2 2 2 3 3 2" xfId="8769"/>
    <cellStyle name="Обычный 14 3 2 2 2 3 4" xfId="8770"/>
    <cellStyle name="Обычный 14 3 2 2 2 4" xfId="8771"/>
    <cellStyle name="Обычный 14 3 2 2 2 4 2" xfId="8772"/>
    <cellStyle name="Обычный 14 3 2 2 2 4 2 2" xfId="8773"/>
    <cellStyle name="Обычный 14 3 2 2 2 4 3" xfId="8774"/>
    <cellStyle name="Обычный 14 3 2 2 2 5" xfId="8775"/>
    <cellStyle name="Обычный 14 3 2 2 2 5 2" xfId="8776"/>
    <cellStyle name="Обычный 14 3 2 2 2 6" xfId="8777"/>
    <cellStyle name="Обычный 14 3 2 2 2 6 2" xfId="8778"/>
    <cellStyle name="Обычный 14 3 2 2 2 7" xfId="8779"/>
    <cellStyle name="Обычный 14 3 2 2 2 8" xfId="8780"/>
    <cellStyle name="Обычный 14 3 2 2 3" xfId="8781"/>
    <cellStyle name="Обычный 14 3 2 2 3 2" xfId="8782"/>
    <cellStyle name="Обычный 14 3 2 2 3 2 2" xfId="8783"/>
    <cellStyle name="Обычный 14 3 2 2 3 2 2 2" xfId="8784"/>
    <cellStyle name="Обычный 14 3 2 2 3 2 3" xfId="8785"/>
    <cellStyle name="Обычный 14 3 2 2 3 3" xfId="8786"/>
    <cellStyle name="Обычный 14 3 2 2 3 3 2" xfId="8787"/>
    <cellStyle name="Обычный 14 3 2 2 3 4" xfId="8788"/>
    <cellStyle name="Обычный 14 3 2 2 3 4 2" xfId="8789"/>
    <cellStyle name="Обычный 14 3 2 2 3 5" xfId="8790"/>
    <cellStyle name="Обычный 14 3 2 2 3 6" xfId="8791"/>
    <cellStyle name="Обычный 14 3 2 2 4" xfId="8792"/>
    <cellStyle name="Обычный 14 3 2 2 4 2" xfId="8793"/>
    <cellStyle name="Обычный 14 3 2 2 4 2 2" xfId="8794"/>
    <cellStyle name="Обычный 14 3 2 2 4 2 2 2" xfId="8795"/>
    <cellStyle name="Обычный 14 3 2 2 4 2 3" xfId="8796"/>
    <cellStyle name="Обычный 14 3 2 2 4 3" xfId="8797"/>
    <cellStyle name="Обычный 14 3 2 2 4 3 2" xfId="8798"/>
    <cellStyle name="Обычный 14 3 2 2 4 4" xfId="8799"/>
    <cellStyle name="Обычный 14 3 2 2 5" xfId="8800"/>
    <cellStyle name="Обычный 14 3 2 2 5 2" xfId="8801"/>
    <cellStyle name="Обычный 14 3 2 2 5 2 2" xfId="8802"/>
    <cellStyle name="Обычный 14 3 2 2 5 3" xfId="8803"/>
    <cellStyle name="Обычный 14 3 2 2 6" xfId="8804"/>
    <cellStyle name="Обычный 14 3 2 2 6 2" xfId="8805"/>
    <cellStyle name="Обычный 14 3 2 2 7" xfId="8806"/>
    <cellStyle name="Обычный 14 3 2 2 7 2" xfId="8807"/>
    <cellStyle name="Обычный 14 3 2 2 8" xfId="8808"/>
    <cellStyle name="Обычный 14 3 2 2 9" xfId="8809"/>
    <cellStyle name="Обычный 14 3 2 3" xfId="8810"/>
    <cellStyle name="Обычный 14 3 2 3 2" xfId="8811"/>
    <cellStyle name="Обычный 14 3 2 3 2 2" xfId="8812"/>
    <cellStyle name="Обычный 14 3 2 3 2 2 2" xfId="8813"/>
    <cellStyle name="Обычный 14 3 2 3 2 2 2 2" xfId="8814"/>
    <cellStyle name="Обычный 14 3 2 3 2 2 3" xfId="8815"/>
    <cellStyle name="Обычный 14 3 2 3 2 3" xfId="8816"/>
    <cellStyle name="Обычный 14 3 2 3 2 3 2" xfId="8817"/>
    <cellStyle name="Обычный 14 3 2 3 2 4" xfId="8818"/>
    <cellStyle name="Обычный 14 3 2 3 2 4 2" xfId="8819"/>
    <cellStyle name="Обычный 14 3 2 3 2 5" xfId="8820"/>
    <cellStyle name="Обычный 14 3 2 3 2 6" xfId="8821"/>
    <cellStyle name="Обычный 14 3 2 3 3" xfId="8822"/>
    <cellStyle name="Обычный 14 3 2 3 3 2" xfId="8823"/>
    <cellStyle name="Обычный 14 3 2 3 3 2 2" xfId="8824"/>
    <cellStyle name="Обычный 14 3 2 3 3 2 2 2" xfId="8825"/>
    <cellStyle name="Обычный 14 3 2 3 3 2 3" xfId="8826"/>
    <cellStyle name="Обычный 14 3 2 3 3 3" xfId="8827"/>
    <cellStyle name="Обычный 14 3 2 3 3 3 2" xfId="8828"/>
    <cellStyle name="Обычный 14 3 2 3 3 4" xfId="8829"/>
    <cellStyle name="Обычный 14 3 2 3 3 5" xfId="8830"/>
    <cellStyle name="Обычный 14 3 2 3 4" xfId="8831"/>
    <cellStyle name="Обычный 14 3 2 3 4 2" xfId="8832"/>
    <cellStyle name="Обычный 14 3 2 3 4 2 2" xfId="8833"/>
    <cellStyle name="Обычный 14 3 2 3 4 3" xfId="8834"/>
    <cellStyle name="Обычный 14 3 2 3 5" xfId="8835"/>
    <cellStyle name="Обычный 14 3 2 3 5 2" xfId="8836"/>
    <cellStyle name="Обычный 14 3 2 3 6" xfId="8837"/>
    <cellStyle name="Обычный 14 3 2 3 6 2" xfId="8838"/>
    <cellStyle name="Обычный 14 3 2 3 7" xfId="8839"/>
    <cellStyle name="Обычный 14 3 2 3 8" xfId="8840"/>
    <cellStyle name="Обычный 14 3 2 4" xfId="8841"/>
    <cellStyle name="Обычный 14 3 2 4 2" xfId="8842"/>
    <cellStyle name="Обычный 14 3 2 4 2 2" xfId="8843"/>
    <cellStyle name="Обычный 14 3 2 4 2 2 2" xfId="8844"/>
    <cellStyle name="Обычный 14 3 2 4 2 3" xfId="8845"/>
    <cellStyle name="Обычный 14 3 2 4 3" xfId="8846"/>
    <cellStyle name="Обычный 14 3 2 4 3 2" xfId="8847"/>
    <cellStyle name="Обычный 14 3 2 4 4" xfId="8848"/>
    <cellStyle name="Обычный 14 3 2 4 4 2" xfId="8849"/>
    <cellStyle name="Обычный 14 3 2 4 5" xfId="8850"/>
    <cellStyle name="Обычный 14 3 2 4 6" xfId="8851"/>
    <cellStyle name="Обычный 14 3 2 5" xfId="8852"/>
    <cellStyle name="Обычный 14 3 2 5 2" xfId="8853"/>
    <cellStyle name="Обычный 14 3 2 5 2 2" xfId="8854"/>
    <cellStyle name="Обычный 14 3 2 5 2 2 2" xfId="8855"/>
    <cellStyle name="Обычный 14 3 2 5 2 3" xfId="8856"/>
    <cellStyle name="Обычный 14 3 2 5 3" xfId="8857"/>
    <cellStyle name="Обычный 14 3 2 5 3 2" xfId="8858"/>
    <cellStyle name="Обычный 14 3 2 5 4" xfId="8859"/>
    <cellStyle name="Обычный 14 3 2 5 5" xfId="8860"/>
    <cellStyle name="Обычный 14 3 2 6" xfId="8861"/>
    <cellStyle name="Обычный 14 3 2 6 2" xfId="8862"/>
    <cellStyle name="Обычный 14 3 2 6 2 2" xfId="8863"/>
    <cellStyle name="Обычный 14 3 2 6 3" xfId="8864"/>
    <cellStyle name="Обычный 14 3 2 7" xfId="8865"/>
    <cellStyle name="Обычный 14 3 2 7 2" xfId="8866"/>
    <cellStyle name="Обычный 14 3 2 8" xfId="8867"/>
    <cellStyle name="Обычный 14 3 2 8 2" xfId="8868"/>
    <cellStyle name="Обычный 14 3 2 9" xfId="8869"/>
    <cellStyle name="Обычный 14 3 2 9 2" xfId="8870"/>
    <cellStyle name="Обычный 14 3 3" xfId="8871"/>
    <cellStyle name="Обычный 14 3 3 10" xfId="8872"/>
    <cellStyle name="Обычный 14 3 3 2" xfId="8873"/>
    <cellStyle name="Обычный 14 3 3 2 2" xfId="8874"/>
    <cellStyle name="Обычный 14 3 3 2 2 2" xfId="8875"/>
    <cellStyle name="Обычный 14 3 3 2 2 2 2" xfId="8876"/>
    <cellStyle name="Обычный 14 3 3 2 2 2 2 2" xfId="8877"/>
    <cellStyle name="Обычный 14 3 3 2 2 2 3" xfId="8878"/>
    <cellStyle name="Обычный 14 3 3 2 2 3" xfId="8879"/>
    <cellStyle name="Обычный 14 3 3 2 2 3 2" xfId="8880"/>
    <cellStyle name="Обычный 14 3 3 2 2 4" xfId="8881"/>
    <cellStyle name="Обычный 14 3 3 2 2 4 2" xfId="8882"/>
    <cellStyle name="Обычный 14 3 3 2 2 5" xfId="8883"/>
    <cellStyle name="Обычный 14 3 3 2 3" xfId="8884"/>
    <cellStyle name="Обычный 14 3 3 2 3 2" xfId="8885"/>
    <cellStyle name="Обычный 14 3 3 2 3 2 2" xfId="8886"/>
    <cellStyle name="Обычный 14 3 3 2 3 2 2 2" xfId="8887"/>
    <cellStyle name="Обычный 14 3 3 2 3 2 3" xfId="8888"/>
    <cellStyle name="Обычный 14 3 3 2 3 3" xfId="8889"/>
    <cellStyle name="Обычный 14 3 3 2 3 3 2" xfId="8890"/>
    <cellStyle name="Обычный 14 3 3 2 3 4" xfId="8891"/>
    <cellStyle name="Обычный 14 3 3 2 4" xfId="8892"/>
    <cellStyle name="Обычный 14 3 3 2 4 2" xfId="8893"/>
    <cellStyle name="Обычный 14 3 3 2 4 2 2" xfId="8894"/>
    <cellStyle name="Обычный 14 3 3 2 4 3" xfId="8895"/>
    <cellStyle name="Обычный 14 3 3 2 5" xfId="8896"/>
    <cellStyle name="Обычный 14 3 3 2 5 2" xfId="8897"/>
    <cellStyle name="Обычный 14 3 3 2 6" xfId="8898"/>
    <cellStyle name="Обычный 14 3 3 2 6 2" xfId="8899"/>
    <cellStyle name="Обычный 14 3 3 2 7" xfId="8900"/>
    <cellStyle name="Обычный 14 3 3 2 8" xfId="8901"/>
    <cellStyle name="Обычный 14 3 3 3" xfId="8902"/>
    <cellStyle name="Обычный 14 3 3 3 2" xfId="8903"/>
    <cellStyle name="Обычный 14 3 3 3 2 2" xfId="8904"/>
    <cellStyle name="Обычный 14 3 3 3 2 2 2" xfId="8905"/>
    <cellStyle name="Обычный 14 3 3 3 2 3" xfId="8906"/>
    <cellStyle name="Обычный 14 3 3 3 3" xfId="8907"/>
    <cellStyle name="Обычный 14 3 3 3 3 2" xfId="8908"/>
    <cellStyle name="Обычный 14 3 3 3 4" xfId="8909"/>
    <cellStyle name="Обычный 14 3 3 3 4 2" xfId="8910"/>
    <cellStyle name="Обычный 14 3 3 3 5" xfId="8911"/>
    <cellStyle name="Обычный 14 3 3 3 6" xfId="8912"/>
    <cellStyle name="Обычный 14 3 3 4" xfId="8913"/>
    <cellStyle name="Обычный 14 3 3 4 2" xfId="8914"/>
    <cellStyle name="Обычный 14 3 3 4 2 2" xfId="8915"/>
    <cellStyle name="Обычный 14 3 3 4 2 2 2" xfId="8916"/>
    <cellStyle name="Обычный 14 3 3 4 2 3" xfId="8917"/>
    <cellStyle name="Обычный 14 3 3 4 3" xfId="8918"/>
    <cellStyle name="Обычный 14 3 3 4 3 2" xfId="8919"/>
    <cellStyle name="Обычный 14 3 3 4 4" xfId="8920"/>
    <cellStyle name="Обычный 14 3 3 5" xfId="8921"/>
    <cellStyle name="Обычный 14 3 3 5 2" xfId="8922"/>
    <cellStyle name="Обычный 14 3 3 5 2 2" xfId="8923"/>
    <cellStyle name="Обычный 14 3 3 5 3" xfId="8924"/>
    <cellStyle name="Обычный 14 3 3 6" xfId="8925"/>
    <cellStyle name="Обычный 14 3 3 6 2" xfId="8926"/>
    <cellStyle name="Обычный 14 3 3 7" xfId="8927"/>
    <cellStyle name="Обычный 14 3 3 7 2" xfId="8928"/>
    <cellStyle name="Обычный 14 3 3 8" xfId="8929"/>
    <cellStyle name="Обычный 14 3 3 8 2" xfId="8930"/>
    <cellStyle name="Обычный 14 3 3 9" xfId="8931"/>
    <cellStyle name="Обычный 14 3 4" xfId="8932"/>
    <cellStyle name="Обычный 14 3 4 2" xfId="8933"/>
    <cellStyle name="Обычный 14 3 4 2 2" xfId="8934"/>
    <cellStyle name="Обычный 14 3 4 2 2 2" xfId="8935"/>
    <cellStyle name="Обычный 14 3 4 2 2 2 2" xfId="8936"/>
    <cellStyle name="Обычный 14 3 4 2 2 2 2 2" xfId="8937"/>
    <cellStyle name="Обычный 14 3 4 2 2 2 3" xfId="8938"/>
    <cellStyle name="Обычный 14 3 4 2 2 3" xfId="8939"/>
    <cellStyle name="Обычный 14 3 4 2 2 3 2" xfId="8940"/>
    <cellStyle name="Обычный 14 3 4 2 2 4" xfId="8941"/>
    <cellStyle name="Обычный 14 3 4 2 2 4 2" xfId="8942"/>
    <cellStyle name="Обычный 14 3 4 2 2 5" xfId="8943"/>
    <cellStyle name="Обычный 14 3 4 2 3" xfId="8944"/>
    <cellStyle name="Обычный 14 3 4 2 3 2" xfId="8945"/>
    <cellStyle name="Обычный 14 3 4 2 3 2 2" xfId="8946"/>
    <cellStyle name="Обычный 14 3 4 2 3 2 2 2" xfId="8947"/>
    <cellStyle name="Обычный 14 3 4 2 3 2 3" xfId="8948"/>
    <cellStyle name="Обычный 14 3 4 2 3 3" xfId="8949"/>
    <cellStyle name="Обычный 14 3 4 2 3 3 2" xfId="8950"/>
    <cellStyle name="Обычный 14 3 4 2 3 4" xfId="8951"/>
    <cellStyle name="Обычный 14 3 4 2 4" xfId="8952"/>
    <cellStyle name="Обычный 14 3 4 2 4 2" xfId="8953"/>
    <cellStyle name="Обычный 14 3 4 2 4 2 2" xfId="8954"/>
    <cellStyle name="Обычный 14 3 4 2 4 3" xfId="8955"/>
    <cellStyle name="Обычный 14 3 4 2 5" xfId="8956"/>
    <cellStyle name="Обычный 14 3 4 2 5 2" xfId="8957"/>
    <cellStyle name="Обычный 14 3 4 2 6" xfId="8958"/>
    <cellStyle name="Обычный 14 3 4 2 6 2" xfId="8959"/>
    <cellStyle name="Обычный 14 3 4 2 7" xfId="8960"/>
    <cellStyle name="Обычный 14 3 4 2 8" xfId="8961"/>
    <cellStyle name="Обычный 14 3 4 3" xfId="8962"/>
    <cellStyle name="Обычный 14 3 4 3 2" xfId="8963"/>
    <cellStyle name="Обычный 14 3 4 3 2 2" xfId="8964"/>
    <cellStyle name="Обычный 14 3 4 3 2 2 2" xfId="8965"/>
    <cellStyle name="Обычный 14 3 4 3 2 3" xfId="8966"/>
    <cellStyle name="Обычный 14 3 4 3 3" xfId="8967"/>
    <cellStyle name="Обычный 14 3 4 3 3 2" xfId="8968"/>
    <cellStyle name="Обычный 14 3 4 3 4" xfId="8969"/>
    <cellStyle name="Обычный 14 3 4 3 4 2" xfId="8970"/>
    <cellStyle name="Обычный 14 3 4 3 5" xfId="8971"/>
    <cellStyle name="Обычный 14 3 4 3 6" xfId="8972"/>
    <cellStyle name="Обычный 14 3 4 4" xfId="8973"/>
    <cellStyle name="Обычный 14 3 4 4 2" xfId="8974"/>
    <cellStyle name="Обычный 14 3 4 4 2 2" xfId="8975"/>
    <cellStyle name="Обычный 14 3 4 4 2 2 2" xfId="8976"/>
    <cellStyle name="Обычный 14 3 4 4 2 3" xfId="8977"/>
    <cellStyle name="Обычный 14 3 4 4 3" xfId="8978"/>
    <cellStyle name="Обычный 14 3 4 4 3 2" xfId="8979"/>
    <cellStyle name="Обычный 14 3 4 4 4" xfId="8980"/>
    <cellStyle name="Обычный 14 3 4 5" xfId="8981"/>
    <cellStyle name="Обычный 14 3 4 5 2" xfId="8982"/>
    <cellStyle name="Обычный 14 3 4 5 2 2" xfId="8983"/>
    <cellStyle name="Обычный 14 3 4 5 3" xfId="8984"/>
    <cellStyle name="Обычный 14 3 4 6" xfId="8985"/>
    <cellStyle name="Обычный 14 3 4 6 2" xfId="8986"/>
    <cellStyle name="Обычный 14 3 4 7" xfId="8987"/>
    <cellStyle name="Обычный 14 3 4 7 2" xfId="8988"/>
    <cellStyle name="Обычный 14 3 4 8" xfId="8989"/>
    <cellStyle name="Обычный 14 3 4 9" xfId="8990"/>
    <cellStyle name="Обычный 14 3 5" xfId="8991"/>
    <cellStyle name="Обычный 14 3 5 2" xfId="8992"/>
    <cellStyle name="Обычный 14 3 5 2 2" xfId="8993"/>
    <cellStyle name="Обычный 14 3 5 2 2 2" xfId="8994"/>
    <cellStyle name="Обычный 14 3 5 2 2 2 2" xfId="8995"/>
    <cellStyle name="Обычный 14 3 5 2 2 3" xfId="8996"/>
    <cellStyle name="Обычный 14 3 5 2 3" xfId="8997"/>
    <cellStyle name="Обычный 14 3 5 2 3 2" xfId="8998"/>
    <cellStyle name="Обычный 14 3 5 2 4" xfId="8999"/>
    <cellStyle name="Обычный 14 3 5 2 4 2" xfId="9000"/>
    <cellStyle name="Обычный 14 3 5 2 5" xfId="9001"/>
    <cellStyle name="Обычный 14 3 5 3" xfId="9002"/>
    <cellStyle name="Обычный 14 3 5 3 2" xfId="9003"/>
    <cellStyle name="Обычный 14 3 5 3 2 2" xfId="9004"/>
    <cellStyle name="Обычный 14 3 5 3 2 2 2" xfId="9005"/>
    <cellStyle name="Обычный 14 3 5 3 2 3" xfId="9006"/>
    <cellStyle name="Обычный 14 3 5 3 3" xfId="9007"/>
    <cellStyle name="Обычный 14 3 5 3 3 2" xfId="9008"/>
    <cellStyle name="Обычный 14 3 5 3 4" xfId="9009"/>
    <cellStyle name="Обычный 14 3 5 4" xfId="9010"/>
    <cellStyle name="Обычный 14 3 5 4 2" xfId="9011"/>
    <cellStyle name="Обычный 14 3 5 4 2 2" xfId="9012"/>
    <cellStyle name="Обычный 14 3 5 4 3" xfId="9013"/>
    <cellStyle name="Обычный 14 3 5 5" xfId="9014"/>
    <cellStyle name="Обычный 14 3 5 5 2" xfId="9015"/>
    <cellStyle name="Обычный 14 3 5 6" xfId="9016"/>
    <cellStyle name="Обычный 14 3 5 6 2" xfId="9017"/>
    <cellStyle name="Обычный 14 3 5 7" xfId="9018"/>
    <cellStyle name="Обычный 14 3 5 8" xfId="9019"/>
    <cellStyle name="Обычный 14 3 6" xfId="9020"/>
    <cellStyle name="Обычный 14 3 6 2" xfId="9021"/>
    <cellStyle name="Обычный 14 3 6 2 2" xfId="9022"/>
    <cellStyle name="Обычный 14 3 6 2 2 2" xfId="9023"/>
    <cellStyle name="Обычный 14 3 6 2 3" xfId="9024"/>
    <cellStyle name="Обычный 14 3 6 3" xfId="9025"/>
    <cellStyle name="Обычный 14 3 6 3 2" xfId="9026"/>
    <cellStyle name="Обычный 14 3 6 4" xfId="9027"/>
    <cellStyle name="Обычный 14 3 6 4 2" xfId="9028"/>
    <cellStyle name="Обычный 14 3 6 5" xfId="9029"/>
    <cellStyle name="Обычный 14 3 6 6" xfId="9030"/>
    <cellStyle name="Обычный 14 3 7" xfId="9031"/>
    <cellStyle name="Обычный 14 3 7 2" xfId="9032"/>
    <cellStyle name="Обычный 14 3 7 2 2" xfId="9033"/>
    <cellStyle name="Обычный 14 3 7 2 2 2" xfId="9034"/>
    <cellStyle name="Обычный 14 3 7 2 3" xfId="9035"/>
    <cellStyle name="Обычный 14 3 7 3" xfId="9036"/>
    <cellStyle name="Обычный 14 3 7 3 2" xfId="9037"/>
    <cellStyle name="Обычный 14 3 7 4" xfId="9038"/>
    <cellStyle name="Обычный 14 3 8" xfId="9039"/>
    <cellStyle name="Обычный 14 3 8 2" xfId="9040"/>
    <cellStyle name="Обычный 14 3 8 2 2" xfId="9041"/>
    <cellStyle name="Обычный 14 3 8 3" xfId="9042"/>
    <cellStyle name="Обычный 14 3 9" xfId="9043"/>
    <cellStyle name="Обычный 14 3 9 2" xfId="9044"/>
    <cellStyle name="Обычный 14 3_прот факт бол" xfId="9045"/>
    <cellStyle name="Обычный 14 4" xfId="9046"/>
    <cellStyle name="Обычный 14 4 10" xfId="9047"/>
    <cellStyle name="Обычный 14 4 10 2" xfId="9048"/>
    <cellStyle name="Обычный 14 4 11" xfId="9049"/>
    <cellStyle name="Обычный 14 4 12" xfId="9050"/>
    <cellStyle name="Обычный 14 4 2" xfId="9051"/>
    <cellStyle name="Обычный 14 4 2 10" xfId="9052"/>
    <cellStyle name="Обычный 14 4 2 2" xfId="9053"/>
    <cellStyle name="Обычный 14 4 2 2 2" xfId="9054"/>
    <cellStyle name="Обычный 14 4 2 2 2 2" xfId="9055"/>
    <cellStyle name="Обычный 14 4 2 2 2 2 2" xfId="9056"/>
    <cellStyle name="Обычный 14 4 2 2 2 2 2 2" xfId="9057"/>
    <cellStyle name="Обычный 14 4 2 2 2 2 3" xfId="9058"/>
    <cellStyle name="Обычный 14 4 2 2 2 3" xfId="9059"/>
    <cellStyle name="Обычный 14 4 2 2 2 3 2" xfId="9060"/>
    <cellStyle name="Обычный 14 4 2 2 2 4" xfId="9061"/>
    <cellStyle name="Обычный 14 4 2 2 2 4 2" xfId="9062"/>
    <cellStyle name="Обычный 14 4 2 2 2 5" xfId="9063"/>
    <cellStyle name="Обычный 14 4 2 2 3" xfId="9064"/>
    <cellStyle name="Обычный 14 4 2 2 3 2" xfId="9065"/>
    <cellStyle name="Обычный 14 4 2 2 3 2 2" xfId="9066"/>
    <cellStyle name="Обычный 14 4 2 2 3 2 2 2" xfId="9067"/>
    <cellStyle name="Обычный 14 4 2 2 3 2 3" xfId="9068"/>
    <cellStyle name="Обычный 14 4 2 2 3 3" xfId="9069"/>
    <cellStyle name="Обычный 14 4 2 2 3 3 2" xfId="9070"/>
    <cellStyle name="Обычный 14 4 2 2 3 4" xfId="9071"/>
    <cellStyle name="Обычный 14 4 2 2 4" xfId="9072"/>
    <cellStyle name="Обычный 14 4 2 2 4 2" xfId="9073"/>
    <cellStyle name="Обычный 14 4 2 2 4 2 2" xfId="9074"/>
    <cellStyle name="Обычный 14 4 2 2 4 3" xfId="9075"/>
    <cellStyle name="Обычный 14 4 2 2 5" xfId="9076"/>
    <cellStyle name="Обычный 14 4 2 2 5 2" xfId="9077"/>
    <cellStyle name="Обычный 14 4 2 2 6" xfId="9078"/>
    <cellStyle name="Обычный 14 4 2 2 6 2" xfId="9079"/>
    <cellStyle name="Обычный 14 4 2 2 7" xfId="9080"/>
    <cellStyle name="Обычный 14 4 2 2 8" xfId="9081"/>
    <cellStyle name="Обычный 14 4 2 3" xfId="9082"/>
    <cellStyle name="Обычный 14 4 2 3 2" xfId="9083"/>
    <cellStyle name="Обычный 14 4 2 3 2 2" xfId="9084"/>
    <cellStyle name="Обычный 14 4 2 3 2 2 2" xfId="9085"/>
    <cellStyle name="Обычный 14 4 2 3 2 3" xfId="9086"/>
    <cellStyle name="Обычный 14 4 2 3 3" xfId="9087"/>
    <cellStyle name="Обычный 14 4 2 3 3 2" xfId="9088"/>
    <cellStyle name="Обычный 14 4 2 3 4" xfId="9089"/>
    <cellStyle name="Обычный 14 4 2 3 4 2" xfId="9090"/>
    <cellStyle name="Обычный 14 4 2 3 5" xfId="9091"/>
    <cellStyle name="Обычный 14 4 2 3 6" xfId="9092"/>
    <cellStyle name="Обычный 14 4 2 4" xfId="9093"/>
    <cellStyle name="Обычный 14 4 2 4 2" xfId="9094"/>
    <cellStyle name="Обычный 14 4 2 4 2 2" xfId="9095"/>
    <cellStyle name="Обычный 14 4 2 4 2 2 2" xfId="9096"/>
    <cellStyle name="Обычный 14 4 2 4 2 3" xfId="9097"/>
    <cellStyle name="Обычный 14 4 2 4 3" xfId="9098"/>
    <cellStyle name="Обычный 14 4 2 4 3 2" xfId="9099"/>
    <cellStyle name="Обычный 14 4 2 4 4" xfId="9100"/>
    <cellStyle name="Обычный 14 4 2 5" xfId="9101"/>
    <cellStyle name="Обычный 14 4 2 5 2" xfId="9102"/>
    <cellStyle name="Обычный 14 4 2 5 2 2" xfId="9103"/>
    <cellStyle name="Обычный 14 4 2 5 3" xfId="9104"/>
    <cellStyle name="Обычный 14 4 2 6" xfId="9105"/>
    <cellStyle name="Обычный 14 4 2 6 2" xfId="9106"/>
    <cellStyle name="Обычный 14 4 2 7" xfId="9107"/>
    <cellStyle name="Обычный 14 4 2 7 2" xfId="9108"/>
    <cellStyle name="Обычный 14 4 2 8" xfId="9109"/>
    <cellStyle name="Обычный 14 4 2 8 2" xfId="9110"/>
    <cellStyle name="Обычный 14 4 2 9" xfId="9111"/>
    <cellStyle name="Обычный 14 4 3" xfId="9112"/>
    <cellStyle name="Обычный 14 4 3 10" xfId="9113"/>
    <cellStyle name="Обычный 14 4 3 2" xfId="9114"/>
    <cellStyle name="Обычный 14 4 3 2 2" xfId="9115"/>
    <cellStyle name="Обычный 14 4 3 2 2 2" xfId="9116"/>
    <cellStyle name="Обычный 14 4 3 2 2 2 2" xfId="9117"/>
    <cellStyle name="Обычный 14 4 3 2 2 2 2 2" xfId="9118"/>
    <cellStyle name="Обычный 14 4 3 2 2 2 3" xfId="9119"/>
    <cellStyle name="Обычный 14 4 3 2 2 3" xfId="9120"/>
    <cellStyle name="Обычный 14 4 3 2 2 3 2" xfId="9121"/>
    <cellStyle name="Обычный 14 4 3 2 2 4" xfId="9122"/>
    <cellStyle name="Обычный 14 4 3 2 2 4 2" xfId="9123"/>
    <cellStyle name="Обычный 14 4 3 2 2 5" xfId="9124"/>
    <cellStyle name="Обычный 14 4 3 2 3" xfId="9125"/>
    <cellStyle name="Обычный 14 4 3 2 3 2" xfId="9126"/>
    <cellStyle name="Обычный 14 4 3 2 3 2 2" xfId="9127"/>
    <cellStyle name="Обычный 14 4 3 2 3 2 2 2" xfId="9128"/>
    <cellStyle name="Обычный 14 4 3 2 3 2 3" xfId="9129"/>
    <cellStyle name="Обычный 14 4 3 2 3 3" xfId="9130"/>
    <cellStyle name="Обычный 14 4 3 2 3 3 2" xfId="9131"/>
    <cellStyle name="Обычный 14 4 3 2 3 4" xfId="9132"/>
    <cellStyle name="Обычный 14 4 3 2 4" xfId="9133"/>
    <cellStyle name="Обычный 14 4 3 2 4 2" xfId="9134"/>
    <cellStyle name="Обычный 14 4 3 2 4 2 2" xfId="9135"/>
    <cellStyle name="Обычный 14 4 3 2 4 3" xfId="9136"/>
    <cellStyle name="Обычный 14 4 3 2 5" xfId="9137"/>
    <cellStyle name="Обычный 14 4 3 2 5 2" xfId="9138"/>
    <cellStyle name="Обычный 14 4 3 2 6" xfId="9139"/>
    <cellStyle name="Обычный 14 4 3 2 6 2" xfId="9140"/>
    <cellStyle name="Обычный 14 4 3 2 7" xfId="9141"/>
    <cellStyle name="Обычный 14 4 3 2 8" xfId="9142"/>
    <cellStyle name="Обычный 14 4 3 3" xfId="9143"/>
    <cellStyle name="Обычный 14 4 3 3 2" xfId="9144"/>
    <cellStyle name="Обычный 14 4 3 3 2 2" xfId="9145"/>
    <cellStyle name="Обычный 14 4 3 3 2 2 2" xfId="9146"/>
    <cellStyle name="Обычный 14 4 3 3 2 3" xfId="9147"/>
    <cellStyle name="Обычный 14 4 3 3 3" xfId="9148"/>
    <cellStyle name="Обычный 14 4 3 3 3 2" xfId="9149"/>
    <cellStyle name="Обычный 14 4 3 3 4" xfId="9150"/>
    <cellStyle name="Обычный 14 4 3 3 4 2" xfId="9151"/>
    <cellStyle name="Обычный 14 4 3 3 5" xfId="9152"/>
    <cellStyle name="Обычный 14 4 3 3 6" xfId="9153"/>
    <cellStyle name="Обычный 14 4 3 4" xfId="9154"/>
    <cellStyle name="Обычный 14 4 3 4 2" xfId="9155"/>
    <cellStyle name="Обычный 14 4 3 4 2 2" xfId="9156"/>
    <cellStyle name="Обычный 14 4 3 4 2 2 2" xfId="9157"/>
    <cellStyle name="Обычный 14 4 3 4 2 3" xfId="9158"/>
    <cellStyle name="Обычный 14 4 3 4 3" xfId="9159"/>
    <cellStyle name="Обычный 14 4 3 4 3 2" xfId="9160"/>
    <cellStyle name="Обычный 14 4 3 4 4" xfId="9161"/>
    <cellStyle name="Обычный 14 4 3 5" xfId="9162"/>
    <cellStyle name="Обычный 14 4 3 5 2" xfId="9163"/>
    <cellStyle name="Обычный 14 4 3 5 2 2" xfId="9164"/>
    <cellStyle name="Обычный 14 4 3 5 3" xfId="9165"/>
    <cellStyle name="Обычный 14 4 3 6" xfId="9166"/>
    <cellStyle name="Обычный 14 4 3 6 2" xfId="9167"/>
    <cellStyle name="Обычный 14 4 3 7" xfId="9168"/>
    <cellStyle name="Обычный 14 4 3 7 2" xfId="9169"/>
    <cellStyle name="Обычный 14 4 3 8" xfId="9170"/>
    <cellStyle name="Обычный 14 4 3 8 2" xfId="9171"/>
    <cellStyle name="Обычный 14 4 3 9" xfId="9172"/>
    <cellStyle name="Обычный 14 4 4" xfId="9173"/>
    <cellStyle name="Обычный 14 4 4 2" xfId="9174"/>
    <cellStyle name="Обычный 14 4 4 2 2" xfId="9175"/>
    <cellStyle name="Обычный 14 4 4 2 2 2" xfId="9176"/>
    <cellStyle name="Обычный 14 4 4 2 2 2 2" xfId="9177"/>
    <cellStyle name="Обычный 14 4 4 2 2 3" xfId="9178"/>
    <cellStyle name="Обычный 14 4 4 2 3" xfId="9179"/>
    <cellStyle name="Обычный 14 4 4 2 3 2" xfId="9180"/>
    <cellStyle name="Обычный 14 4 4 2 4" xfId="9181"/>
    <cellStyle name="Обычный 14 4 4 2 4 2" xfId="9182"/>
    <cellStyle name="Обычный 14 4 4 2 5" xfId="9183"/>
    <cellStyle name="Обычный 14 4 4 3" xfId="9184"/>
    <cellStyle name="Обычный 14 4 4 3 2" xfId="9185"/>
    <cellStyle name="Обычный 14 4 4 3 2 2" xfId="9186"/>
    <cellStyle name="Обычный 14 4 4 3 2 2 2" xfId="9187"/>
    <cellStyle name="Обычный 14 4 4 3 2 3" xfId="9188"/>
    <cellStyle name="Обычный 14 4 4 3 3" xfId="9189"/>
    <cellStyle name="Обычный 14 4 4 3 3 2" xfId="9190"/>
    <cellStyle name="Обычный 14 4 4 3 4" xfId="9191"/>
    <cellStyle name="Обычный 14 4 4 4" xfId="9192"/>
    <cellStyle name="Обычный 14 4 4 4 2" xfId="9193"/>
    <cellStyle name="Обычный 14 4 4 4 2 2" xfId="9194"/>
    <cellStyle name="Обычный 14 4 4 4 3" xfId="9195"/>
    <cellStyle name="Обычный 14 4 4 5" xfId="9196"/>
    <cellStyle name="Обычный 14 4 4 5 2" xfId="9197"/>
    <cellStyle name="Обычный 14 4 4 6" xfId="9198"/>
    <cellStyle name="Обычный 14 4 4 6 2" xfId="9199"/>
    <cellStyle name="Обычный 14 4 4 7" xfId="9200"/>
    <cellStyle name="Обычный 14 4 4 8" xfId="9201"/>
    <cellStyle name="Обычный 14 4 5" xfId="9202"/>
    <cellStyle name="Обычный 14 4 5 2" xfId="9203"/>
    <cellStyle name="Обычный 14 4 5 2 2" xfId="9204"/>
    <cellStyle name="Обычный 14 4 5 2 2 2" xfId="9205"/>
    <cellStyle name="Обычный 14 4 5 2 3" xfId="9206"/>
    <cellStyle name="Обычный 14 4 5 3" xfId="9207"/>
    <cellStyle name="Обычный 14 4 5 3 2" xfId="9208"/>
    <cellStyle name="Обычный 14 4 5 4" xfId="9209"/>
    <cellStyle name="Обычный 14 4 5 4 2" xfId="9210"/>
    <cellStyle name="Обычный 14 4 5 5" xfId="9211"/>
    <cellStyle name="Обычный 14 4 5 6" xfId="9212"/>
    <cellStyle name="Обычный 14 4 6" xfId="9213"/>
    <cellStyle name="Обычный 14 4 6 2" xfId="9214"/>
    <cellStyle name="Обычный 14 4 6 2 2" xfId="9215"/>
    <cellStyle name="Обычный 14 4 6 2 2 2" xfId="9216"/>
    <cellStyle name="Обычный 14 4 6 2 3" xfId="9217"/>
    <cellStyle name="Обычный 14 4 6 3" xfId="9218"/>
    <cellStyle name="Обычный 14 4 6 3 2" xfId="9219"/>
    <cellStyle name="Обычный 14 4 6 4" xfId="9220"/>
    <cellStyle name="Обычный 14 4 7" xfId="9221"/>
    <cellStyle name="Обычный 14 4 7 2" xfId="9222"/>
    <cellStyle name="Обычный 14 4 7 2 2" xfId="9223"/>
    <cellStyle name="Обычный 14 4 7 3" xfId="9224"/>
    <cellStyle name="Обычный 14 4 8" xfId="9225"/>
    <cellStyle name="Обычный 14 4 8 2" xfId="9226"/>
    <cellStyle name="Обычный 14 4 9" xfId="9227"/>
    <cellStyle name="Обычный 14 4 9 2" xfId="9228"/>
    <cellStyle name="Обычный 14 5" xfId="9229"/>
    <cellStyle name="Обычный 14 5 10" xfId="9230"/>
    <cellStyle name="Обычный 14 5 10 2" xfId="9231"/>
    <cellStyle name="Обычный 14 5 11" xfId="9232"/>
    <cellStyle name="Обычный 14 5 12" xfId="9233"/>
    <cellStyle name="Обычный 14 5 2" xfId="9234"/>
    <cellStyle name="Обычный 14 5 2 2" xfId="9235"/>
    <cellStyle name="Обычный 14 5 2 2 2" xfId="9236"/>
    <cellStyle name="Обычный 14 5 2 2 2 2" xfId="9237"/>
    <cellStyle name="Обычный 14 5 2 2 2 2 2" xfId="9238"/>
    <cellStyle name="Обычный 14 5 2 2 2 2 2 2" xfId="9239"/>
    <cellStyle name="Обычный 14 5 2 2 2 2 3" xfId="9240"/>
    <cellStyle name="Обычный 14 5 2 2 2 3" xfId="9241"/>
    <cellStyle name="Обычный 14 5 2 2 2 3 2" xfId="9242"/>
    <cellStyle name="Обычный 14 5 2 2 2 4" xfId="9243"/>
    <cellStyle name="Обычный 14 5 2 2 2 4 2" xfId="9244"/>
    <cellStyle name="Обычный 14 5 2 2 2 5" xfId="9245"/>
    <cellStyle name="Обычный 14 5 2 2 3" xfId="9246"/>
    <cellStyle name="Обычный 14 5 2 2 3 2" xfId="9247"/>
    <cellStyle name="Обычный 14 5 2 2 3 2 2" xfId="9248"/>
    <cellStyle name="Обычный 14 5 2 2 3 2 2 2" xfId="9249"/>
    <cellStyle name="Обычный 14 5 2 2 3 2 3" xfId="9250"/>
    <cellStyle name="Обычный 14 5 2 2 3 3" xfId="9251"/>
    <cellStyle name="Обычный 14 5 2 2 3 3 2" xfId="9252"/>
    <cellStyle name="Обычный 14 5 2 2 3 4" xfId="9253"/>
    <cellStyle name="Обычный 14 5 2 2 4" xfId="9254"/>
    <cellStyle name="Обычный 14 5 2 2 4 2" xfId="9255"/>
    <cellStyle name="Обычный 14 5 2 2 4 2 2" xfId="9256"/>
    <cellStyle name="Обычный 14 5 2 2 4 3" xfId="9257"/>
    <cellStyle name="Обычный 14 5 2 2 5" xfId="9258"/>
    <cellStyle name="Обычный 14 5 2 2 5 2" xfId="9259"/>
    <cellStyle name="Обычный 14 5 2 2 6" xfId="9260"/>
    <cellStyle name="Обычный 14 5 2 2 6 2" xfId="9261"/>
    <cellStyle name="Обычный 14 5 2 2 7" xfId="9262"/>
    <cellStyle name="Обычный 14 5 2 2 8" xfId="9263"/>
    <cellStyle name="Обычный 14 5 2 3" xfId="9264"/>
    <cellStyle name="Обычный 14 5 2 3 2" xfId="9265"/>
    <cellStyle name="Обычный 14 5 2 3 2 2" xfId="9266"/>
    <cellStyle name="Обычный 14 5 2 3 2 2 2" xfId="9267"/>
    <cellStyle name="Обычный 14 5 2 3 2 3" xfId="9268"/>
    <cellStyle name="Обычный 14 5 2 3 3" xfId="9269"/>
    <cellStyle name="Обычный 14 5 2 3 3 2" xfId="9270"/>
    <cellStyle name="Обычный 14 5 2 3 4" xfId="9271"/>
    <cellStyle name="Обычный 14 5 2 3 4 2" xfId="9272"/>
    <cellStyle name="Обычный 14 5 2 3 5" xfId="9273"/>
    <cellStyle name="Обычный 14 5 2 3 6" xfId="9274"/>
    <cellStyle name="Обычный 14 5 2 4" xfId="9275"/>
    <cellStyle name="Обычный 14 5 2 4 2" xfId="9276"/>
    <cellStyle name="Обычный 14 5 2 4 2 2" xfId="9277"/>
    <cellStyle name="Обычный 14 5 2 4 2 2 2" xfId="9278"/>
    <cellStyle name="Обычный 14 5 2 4 2 3" xfId="9279"/>
    <cellStyle name="Обычный 14 5 2 4 3" xfId="9280"/>
    <cellStyle name="Обычный 14 5 2 4 3 2" xfId="9281"/>
    <cellStyle name="Обычный 14 5 2 4 4" xfId="9282"/>
    <cellStyle name="Обычный 14 5 2 5" xfId="9283"/>
    <cellStyle name="Обычный 14 5 2 5 2" xfId="9284"/>
    <cellStyle name="Обычный 14 5 2 5 2 2" xfId="9285"/>
    <cellStyle name="Обычный 14 5 2 5 3" xfId="9286"/>
    <cellStyle name="Обычный 14 5 2 6" xfId="9287"/>
    <cellStyle name="Обычный 14 5 2 6 2" xfId="9288"/>
    <cellStyle name="Обычный 14 5 2 7" xfId="9289"/>
    <cellStyle name="Обычный 14 5 2 7 2" xfId="9290"/>
    <cellStyle name="Обычный 14 5 2 8" xfId="9291"/>
    <cellStyle name="Обычный 14 5 2 9" xfId="9292"/>
    <cellStyle name="Обычный 14 5 3" xfId="9293"/>
    <cellStyle name="Обычный 14 5 3 2" xfId="9294"/>
    <cellStyle name="Обычный 14 5 3 2 2" xfId="9295"/>
    <cellStyle name="Обычный 14 5 3 2 2 2" xfId="9296"/>
    <cellStyle name="Обычный 14 5 3 2 2 2 2" xfId="9297"/>
    <cellStyle name="Обычный 14 5 3 2 2 2 2 2" xfId="9298"/>
    <cellStyle name="Обычный 14 5 3 2 2 2 3" xfId="9299"/>
    <cellStyle name="Обычный 14 5 3 2 2 3" xfId="9300"/>
    <cellStyle name="Обычный 14 5 3 2 2 3 2" xfId="9301"/>
    <cellStyle name="Обычный 14 5 3 2 2 4" xfId="9302"/>
    <cellStyle name="Обычный 14 5 3 2 2 4 2" xfId="9303"/>
    <cellStyle name="Обычный 14 5 3 2 2 5" xfId="9304"/>
    <cellStyle name="Обычный 14 5 3 2 3" xfId="9305"/>
    <cellStyle name="Обычный 14 5 3 2 3 2" xfId="9306"/>
    <cellStyle name="Обычный 14 5 3 2 3 2 2" xfId="9307"/>
    <cellStyle name="Обычный 14 5 3 2 3 2 2 2" xfId="9308"/>
    <cellStyle name="Обычный 14 5 3 2 3 2 3" xfId="9309"/>
    <cellStyle name="Обычный 14 5 3 2 3 3" xfId="9310"/>
    <cellStyle name="Обычный 14 5 3 2 3 3 2" xfId="9311"/>
    <cellStyle name="Обычный 14 5 3 2 3 4" xfId="9312"/>
    <cellStyle name="Обычный 14 5 3 2 4" xfId="9313"/>
    <cellStyle name="Обычный 14 5 3 2 4 2" xfId="9314"/>
    <cellStyle name="Обычный 14 5 3 2 4 2 2" xfId="9315"/>
    <cellStyle name="Обычный 14 5 3 2 4 3" xfId="9316"/>
    <cellStyle name="Обычный 14 5 3 2 5" xfId="9317"/>
    <cellStyle name="Обычный 14 5 3 2 5 2" xfId="9318"/>
    <cellStyle name="Обычный 14 5 3 2 6" xfId="9319"/>
    <cellStyle name="Обычный 14 5 3 2 6 2" xfId="9320"/>
    <cellStyle name="Обычный 14 5 3 2 7" xfId="9321"/>
    <cellStyle name="Обычный 14 5 3 2 8" xfId="9322"/>
    <cellStyle name="Обычный 14 5 3 3" xfId="9323"/>
    <cellStyle name="Обычный 14 5 3 3 2" xfId="9324"/>
    <cellStyle name="Обычный 14 5 3 3 2 2" xfId="9325"/>
    <cellStyle name="Обычный 14 5 3 3 2 2 2" xfId="9326"/>
    <cellStyle name="Обычный 14 5 3 3 2 3" xfId="9327"/>
    <cellStyle name="Обычный 14 5 3 3 3" xfId="9328"/>
    <cellStyle name="Обычный 14 5 3 3 3 2" xfId="9329"/>
    <cellStyle name="Обычный 14 5 3 3 4" xfId="9330"/>
    <cellStyle name="Обычный 14 5 3 3 4 2" xfId="9331"/>
    <cellStyle name="Обычный 14 5 3 3 5" xfId="9332"/>
    <cellStyle name="Обычный 14 5 3 3 6" xfId="9333"/>
    <cellStyle name="Обычный 14 5 3 4" xfId="9334"/>
    <cellStyle name="Обычный 14 5 3 4 2" xfId="9335"/>
    <cellStyle name="Обычный 14 5 3 4 2 2" xfId="9336"/>
    <cellStyle name="Обычный 14 5 3 4 2 2 2" xfId="9337"/>
    <cellStyle name="Обычный 14 5 3 4 2 3" xfId="9338"/>
    <cellStyle name="Обычный 14 5 3 4 3" xfId="9339"/>
    <cellStyle name="Обычный 14 5 3 4 3 2" xfId="9340"/>
    <cellStyle name="Обычный 14 5 3 4 4" xfId="9341"/>
    <cellStyle name="Обычный 14 5 3 5" xfId="9342"/>
    <cellStyle name="Обычный 14 5 3 5 2" xfId="9343"/>
    <cellStyle name="Обычный 14 5 3 5 2 2" xfId="9344"/>
    <cellStyle name="Обычный 14 5 3 5 3" xfId="9345"/>
    <cellStyle name="Обычный 14 5 3 6" xfId="9346"/>
    <cellStyle name="Обычный 14 5 3 6 2" xfId="9347"/>
    <cellStyle name="Обычный 14 5 3 7" xfId="9348"/>
    <cellStyle name="Обычный 14 5 3 7 2" xfId="9349"/>
    <cellStyle name="Обычный 14 5 3 8" xfId="9350"/>
    <cellStyle name="Обычный 14 5 3 9" xfId="9351"/>
    <cellStyle name="Обычный 14 5 4" xfId="9352"/>
    <cellStyle name="Обычный 14 5 4 2" xfId="9353"/>
    <cellStyle name="Обычный 14 5 4 2 2" xfId="9354"/>
    <cellStyle name="Обычный 14 5 4 2 2 2" xfId="9355"/>
    <cellStyle name="Обычный 14 5 4 2 2 2 2" xfId="9356"/>
    <cellStyle name="Обычный 14 5 4 2 2 3" xfId="9357"/>
    <cellStyle name="Обычный 14 5 4 2 3" xfId="9358"/>
    <cellStyle name="Обычный 14 5 4 2 3 2" xfId="9359"/>
    <cellStyle name="Обычный 14 5 4 2 4" xfId="9360"/>
    <cellStyle name="Обычный 14 5 4 2 4 2" xfId="9361"/>
    <cellStyle name="Обычный 14 5 4 2 5" xfId="9362"/>
    <cellStyle name="Обычный 14 5 4 3" xfId="9363"/>
    <cellStyle name="Обычный 14 5 4 3 2" xfId="9364"/>
    <cellStyle name="Обычный 14 5 4 3 2 2" xfId="9365"/>
    <cellStyle name="Обычный 14 5 4 3 2 2 2" xfId="9366"/>
    <cellStyle name="Обычный 14 5 4 3 2 3" xfId="9367"/>
    <cellStyle name="Обычный 14 5 4 3 3" xfId="9368"/>
    <cellStyle name="Обычный 14 5 4 3 3 2" xfId="9369"/>
    <cellStyle name="Обычный 14 5 4 3 4" xfId="9370"/>
    <cellStyle name="Обычный 14 5 4 4" xfId="9371"/>
    <cellStyle name="Обычный 14 5 4 4 2" xfId="9372"/>
    <cellStyle name="Обычный 14 5 4 4 2 2" xfId="9373"/>
    <cellStyle name="Обычный 14 5 4 4 3" xfId="9374"/>
    <cellStyle name="Обычный 14 5 4 5" xfId="9375"/>
    <cellStyle name="Обычный 14 5 4 5 2" xfId="9376"/>
    <cellStyle name="Обычный 14 5 4 6" xfId="9377"/>
    <cellStyle name="Обычный 14 5 4 6 2" xfId="9378"/>
    <cellStyle name="Обычный 14 5 4 7" xfId="9379"/>
    <cellStyle name="Обычный 14 5 4 8" xfId="9380"/>
    <cellStyle name="Обычный 14 5 5" xfId="9381"/>
    <cellStyle name="Обычный 14 5 5 2" xfId="9382"/>
    <cellStyle name="Обычный 14 5 5 2 2" xfId="9383"/>
    <cellStyle name="Обычный 14 5 5 2 2 2" xfId="9384"/>
    <cellStyle name="Обычный 14 5 5 2 3" xfId="9385"/>
    <cellStyle name="Обычный 14 5 5 3" xfId="9386"/>
    <cellStyle name="Обычный 14 5 5 3 2" xfId="9387"/>
    <cellStyle name="Обычный 14 5 5 4" xfId="9388"/>
    <cellStyle name="Обычный 14 5 5 4 2" xfId="9389"/>
    <cellStyle name="Обычный 14 5 5 5" xfId="9390"/>
    <cellStyle name="Обычный 14 5 5 6" xfId="9391"/>
    <cellStyle name="Обычный 14 5 6" xfId="9392"/>
    <cellStyle name="Обычный 14 5 6 2" xfId="9393"/>
    <cellStyle name="Обычный 14 5 6 2 2" xfId="9394"/>
    <cellStyle name="Обычный 14 5 6 2 2 2" xfId="9395"/>
    <cellStyle name="Обычный 14 5 6 2 3" xfId="9396"/>
    <cellStyle name="Обычный 14 5 6 3" xfId="9397"/>
    <cellStyle name="Обычный 14 5 6 3 2" xfId="9398"/>
    <cellStyle name="Обычный 14 5 6 4" xfId="9399"/>
    <cellStyle name="Обычный 14 5 7" xfId="9400"/>
    <cellStyle name="Обычный 14 5 7 2" xfId="9401"/>
    <cellStyle name="Обычный 14 5 7 2 2" xfId="9402"/>
    <cellStyle name="Обычный 14 5 7 3" xfId="9403"/>
    <cellStyle name="Обычный 14 5 8" xfId="9404"/>
    <cellStyle name="Обычный 14 5 8 2" xfId="9405"/>
    <cellStyle name="Обычный 14 5 9" xfId="9406"/>
    <cellStyle name="Обычный 14 5 9 2" xfId="9407"/>
    <cellStyle name="Обычный 14 6" xfId="9408"/>
    <cellStyle name="Обычный 14 6 10" xfId="9409"/>
    <cellStyle name="Обычный 14 6 2" xfId="9410"/>
    <cellStyle name="Обычный 14 6 2 2" xfId="9411"/>
    <cellStyle name="Обычный 14 6 2 2 2" xfId="9412"/>
    <cellStyle name="Обычный 14 6 2 2 2 2" xfId="9413"/>
    <cellStyle name="Обычный 14 6 2 2 2 2 2" xfId="9414"/>
    <cellStyle name="Обычный 14 6 2 2 2 3" xfId="9415"/>
    <cellStyle name="Обычный 14 6 2 2 3" xfId="9416"/>
    <cellStyle name="Обычный 14 6 2 2 3 2" xfId="9417"/>
    <cellStyle name="Обычный 14 6 2 2 4" xfId="9418"/>
    <cellStyle name="Обычный 14 6 2 2 4 2" xfId="9419"/>
    <cellStyle name="Обычный 14 6 2 2 5" xfId="9420"/>
    <cellStyle name="Обычный 14 6 2 3" xfId="9421"/>
    <cellStyle name="Обычный 14 6 2 3 2" xfId="9422"/>
    <cellStyle name="Обычный 14 6 2 3 2 2" xfId="9423"/>
    <cellStyle name="Обычный 14 6 2 3 2 2 2" xfId="9424"/>
    <cellStyle name="Обычный 14 6 2 3 2 3" xfId="9425"/>
    <cellStyle name="Обычный 14 6 2 3 3" xfId="9426"/>
    <cellStyle name="Обычный 14 6 2 3 3 2" xfId="9427"/>
    <cellStyle name="Обычный 14 6 2 3 4" xfId="9428"/>
    <cellStyle name="Обычный 14 6 2 4" xfId="9429"/>
    <cellStyle name="Обычный 14 6 2 4 2" xfId="9430"/>
    <cellStyle name="Обычный 14 6 2 4 2 2" xfId="9431"/>
    <cellStyle name="Обычный 14 6 2 4 3" xfId="9432"/>
    <cellStyle name="Обычный 14 6 2 5" xfId="9433"/>
    <cellStyle name="Обычный 14 6 2 5 2" xfId="9434"/>
    <cellStyle name="Обычный 14 6 2 6" xfId="9435"/>
    <cellStyle name="Обычный 14 6 2 6 2" xfId="9436"/>
    <cellStyle name="Обычный 14 6 2 7" xfId="9437"/>
    <cellStyle name="Обычный 14 6 2 8" xfId="9438"/>
    <cellStyle name="Обычный 14 6 3" xfId="9439"/>
    <cellStyle name="Обычный 14 6 3 2" xfId="9440"/>
    <cellStyle name="Обычный 14 6 3 2 2" xfId="9441"/>
    <cellStyle name="Обычный 14 6 3 2 2 2" xfId="9442"/>
    <cellStyle name="Обычный 14 6 3 2 3" xfId="9443"/>
    <cellStyle name="Обычный 14 6 3 3" xfId="9444"/>
    <cellStyle name="Обычный 14 6 3 3 2" xfId="9445"/>
    <cellStyle name="Обычный 14 6 3 4" xfId="9446"/>
    <cellStyle name="Обычный 14 6 3 4 2" xfId="9447"/>
    <cellStyle name="Обычный 14 6 3 5" xfId="9448"/>
    <cellStyle name="Обычный 14 6 3 6" xfId="9449"/>
    <cellStyle name="Обычный 14 6 4" xfId="9450"/>
    <cellStyle name="Обычный 14 6 4 2" xfId="9451"/>
    <cellStyle name="Обычный 14 6 4 2 2" xfId="9452"/>
    <cellStyle name="Обычный 14 6 4 2 2 2" xfId="9453"/>
    <cellStyle name="Обычный 14 6 4 2 3" xfId="9454"/>
    <cellStyle name="Обычный 14 6 4 3" xfId="9455"/>
    <cellStyle name="Обычный 14 6 4 3 2" xfId="9456"/>
    <cellStyle name="Обычный 14 6 4 4" xfId="9457"/>
    <cellStyle name="Обычный 14 6 5" xfId="9458"/>
    <cellStyle name="Обычный 14 6 5 2" xfId="9459"/>
    <cellStyle name="Обычный 14 6 5 2 2" xfId="9460"/>
    <cellStyle name="Обычный 14 6 5 3" xfId="9461"/>
    <cellStyle name="Обычный 14 6 6" xfId="9462"/>
    <cellStyle name="Обычный 14 6 6 2" xfId="9463"/>
    <cellStyle name="Обычный 14 6 7" xfId="9464"/>
    <cellStyle name="Обычный 14 6 7 2" xfId="9465"/>
    <cellStyle name="Обычный 14 6 8" xfId="9466"/>
    <cellStyle name="Обычный 14 6 8 2" xfId="9467"/>
    <cellStyle name="Обычный 14 6 9" xfId="9468"/>
    <cellStyle name="Обычный 14 7" xfId="9469"/>
    <cellStyle name="Обычный 14 7 10" xfId="9470"/>
    <cellStyle name="Обычный 14 7 2" xfId="9471"/>
    <cellStyle name="Обычный 14 7 2 2" xfId="9472"/>
    <cellStyle name="Обычный 14 7 2 2 2" xfId="9473"/>
    <cellStyle name="Обычный 14 7 2 2 2 2" xfId="9474"/>
    <cellStyle name="Обычный 14 7 2 2 2 2 2" xfId="9475"/>
    <cellStyle name="Обычный 14 7 2 2 2 3" xfId="9476"/>
    <cellStyle name="Обычный 14 7 2 2 3" xfId="9477"/>
    <cellStyle name="Обычный 14 7 2 2 3 2" xfId="9478"/>
    <cellStyle name="Обычный 14 7 2 2 4" xfId="9479"/>
    <cellStyle name="Обычный 14 7 2 2 4 2" xfId="9480"/>
    <cellStyle name="Обычный 14 7 2 2 5" xfId="9481"/>
    <cellStyle name="Обычный 14 7 2 3" xfId="9482"/>
    <cellStyle name="Обычный 14 7 2 3 2" xfId="9483"/>
    <cellStyle name="Обычный 14 7 2 3 2 2" xfId="9484"/>
    <cellStyle name="Обычный 14 7 2 3 2 2 2" xfId="9485"/>
    <cellStyle name="Обычный 14 7 2 3 2 3" xfId="9486"/>
    <cellStyle name="Обычный 14 7 2 3 3" xfId="9487"/>
    <cellStyle name="Обычный 14 7 2 3 3 2" xfId="9488"/>
    <cellStyle name="Обычный 14 7 2 3 4" xfId="9489"/>
    <cellStyle name="Обычный 14 7 2 4" xfId="9490"/>
    <cellStyle name="Обычный 14 7 2 4 2" xfId="9491"/>
    <cellStyle name="Обычный 14 7 2 4 2 2" xfId="9492"/>
    <cellStyle name="Обычный 14 7 2 4 3" xfId="9493"/>
    <cellStyle name="Обычный 14 7 2 5" xfId="9494"/>
    <cellStyle name="Обычный 14 7 2 5 2" xfId="9495"/>
    <cellStyle name="Обычный 14 7 2 6" xfId="9496"/>
    <cellStyle name="Обычный 14 7 2 6 2" xfId="9497"/>
    <cellStyle name="Обычный 14 7 2 7" xfId="9498"/>
    <cellStyle name="Обычный 14 7 2 8" xfId="9499"/>
    <cellStyle name="Обычный 14 7 3" xfId="9500"/>
    <cellStyle name="Обычный 14 7 3 2" xfId="9501"/>
    <cellStyle name="Обычный 14 7 3 2 2" xfId="9502"/>
    <cellStyle name="Обычный 14 7 3 2 2 2" xfId="9503"/>
    <cellStyle name="Обычный 14 7 3 2 3" xfId="9504"/>
    <cellStyle name="Обычный 14 7 3 3" xfId="9505"/>
    <cellStyle name="Обычный 14 7 3 3 2" xfId="9506"/>
    <cellStyle name="Обычный 14 7 3 4" xfId="9507"/>
    <cellStyle name="Обычный 14 7 3 4 2" xfId="9508"/>
    <cellStyle name="Обычный 14 7 3 5" xfId="9509"/>
    <cellStyle name="Обычный 14 7 3 6" xfId="9510"/>
    <cellStyle name="Обычный 14 7 4" xfId="9511"/>
    <cellStyle name="Обычный 14 7 4 2" xfId="9512"/>
    <cellStyle name="Обычный 14 7 4 2 2" xfId="9513"/>
    <cellStyle name="Обычный 14 7 4 2 2 2" xfId="9514"/>
    <cellStyle name="Обычный 14 7 4 2 3" xfId="9515"/>
    <cellStyle name="Обычный 14 7 4 3" xfId="9516"/>
    <cellStyle name="Обычный 14 7 4 3 2" xfId="9517"/>
    <cellStyle name="Обычный 14 7 4 4" xfId="9518"/>
    <cellStyle name="Обычный 14 7 5" xfId="9519"/>
    <cellStyle name="Обычный 14 7 5 2" xfId="9520"/>
    <cellStyle name="Обычный 14 7 5 2 2" xfId="9521"/>
    <cellStyle name="Обычный 14 7 5 3" xfId="9522"/>
    <cellStyle name="Обычный 14 7 6" xfId="9523"/>
    <cellStyle name="Обычный 14 7 6 2" xfId="9524"/>
    <cellStyle name="Обычный 14 7 7" xfId="9525"/>
    <cellStyle name="Обычный 14 7 7 2" xfId="9526"/>
    <cellStyle name="Обычный 14 7 8" xfId="9527"/>
    <cellStyle name="Обычный 14 7 8 2" xfId="9528"/>
    <cellStyle name="Обычный 14 7 9" xfId="9529"/>
    <cellStyle name="Обычный 14 8" xfId="9530"/>
    <cellStyle name="Обычный 14 8 2" xfId="9531"/>
    <cellStyle name="Обычный 14 8 2 2" xfId="9532"/>
    <cellStyle name="Обычный 14 8 2 2 2" xfId="9533"/>
    <cellStyle name="Обычный 14 8 2 2 2 2" xfId="9534"/>
    <cellStyle name="Обычный 14 8 2 2 3" xfId="9535"/>
    <cellStyle name="Обычный 14 8 2 3" xfId="9536"/>
    <cellStyle name="Обычный 14 8 2 3 2" xfId="9537"/>
    <cellStyle name="Обычный 14 8 2 4" xfId="9538"/>
    <cellStyle name="Обычный 14 8 2 4 2" xfId="9539"/>
    <cellStyle name="Обычный 14 8 2 5" xfId="9540"/>
    <cellStyle name="Обычный 14 8 3" xfId="9541"/>
    <cellStyle name="Обычный 14 8 3 2" xfId="9542"/>
    <cellStyle name="Обычный 14 8 3 2 2" xfId="9543"/>
    <cellStyle name="Обычный 14 8 3 2 2 2" xfId="9544"/>
    <cellStyle name="Обычный 14 8 3 2 3" xfId="9545"/>
    <cellStyle name="Обычный 14 8 3 3" xfId="9546"/>
    <cellStyle name="Обычный 14 8 3 3 2" xfId="9547"/>
    <cellStyle name="Обычный 14 8 3 4" xfId="9548"/>
    <cellStyle name="Обычный 14 8 4" xfId="9549"/>
    <cellStyle name="Обычный 14 8 4 2" xfId="9550"/>
    <cellStyle name="Обычный 14 8 4 2 2" xfId="9551"/>
    <cellStyle name="Обычный 14 8 4 3" xfId="9552"/>
    <cellStyle name="Обычный 14 8 5" xfId="9553"/>
    <cellStyle name="Обычный 14 8 5 2" xfId="9554"/>
    <cellStyle name="Обычный 14 8 6" xfId="9555"/>
    <cellStyle name="Обычный 14 8 6 2" xfId="9556"/>
    <cellStyle name="Обычный 14 8 7" xfId="9557"/>
    <cellStyle name="Обычный 14 8 7 2" xfId="9558"/>
    <cellStyle name="Обычный 14 8 8" xfId="9559"/>
    <cellStyle name="Обычный 14 8 9" xfId="9560"/>
    <cellStyle name="Обычный 14 9" xfId="9561"/>
    <cellStyle name="Обычный 14 9 2" xfId="9562"/>
    <cellStyle name="Обычный 14 9 2 2" xfId="9563"/>
    <cellStyle name="Обычный 14 9 2 2 2" xfId="9564"/>
    <cellStyle name="Обычный 14 9 2 3" xfId="9565"/>
    <cellStyle name="Обычный 14 9 3" xfId="9566"/>
    <cellStyle name="Обычный 14 9 3 2" xfId="9567"/>
    <cellStyle name="Обычный 14 9 4" xfId="9568"/>
    <cellStyle name="Обычный 14 9 4 2" xfId="9569"/>
    <cellStyle name="Обычный 14 9 5" xfId="9570"/>
    <cellStyle name="Обычный 14 9 6" xfId="9571"/>
    <cellStyle name="Обычный 14_КС2 июль13 дс1" xfId="9572"/>
    <cellStyle name="Обычный 15" xfId="9573"/>
    <cellStyle name="Обычный 15 10" xfId="9574"/>
    <cellStyle name="Обычный 15 10 2" xfId="9575"/>
    <cellStyle name="Обычный 15 10 2 2" xfId="9576"/>
    <cellStyle name="Обычный 15 10 2 2 2" xfId="9577"/>
    <cellStyle name="Обычный 15 10 2 3" xfId="9578"/>
    <cellStyle name="Обычный 15 10 3" xfId="9579"/>
    <cellStyle name="Обычный 15 10 3 2" xfId="9580"/>
    <cellStyle name="Обычный 15 10 4" xfId="9581"/>
    <cellStyle name="Обычный 15 11" xfId="9582"/>
    <cellStyle name="Обычный 15 11 2" xfId="9583"/>
    <cellStyle name="Обычный 15 11 2 2" xfId="9584"/>
    <cellStyle name="Обычный 15 11 3" xfId="9585"/>
    <cellStyle name="Обычный 15 12" xfId="9586"/>
    <cellStyle name="Обычный 15 12 2" xfId="9587"/>
    <cellStyle name="Обычный 15 13" xfId="9588"/>
    <cellStyle name="Обычный 15 13 2" xfId="9589"/>
    <cellStyle name="Обычный 15 14" xfId="9590"/>
    <cellStyle name="Обычный 15 14 2" xfId="9591"/>
    <cellStyle name="Обычный 15 15" xfId="9592"/>
    <cellStyle name="Обычный 15 15 2" xfId="9593"/>
    <cellStyle name="Обычный 15 16" xfId="9594"/>
    <cellStyle name="Обычный 15 16 2" xfId="9595"/>
    <cellStyle name="Обычный 15 17" xfId="9596"/>
    <cellStyle name="Обычный 15 18" xfId="9597"/>
    <cellStyle name="Обычный 15 2" xfId="9598"/>
    <cellStyle name="Обычный 15 2 10" xfId="9599"/>
    <cellStyle name="Обычный 15 2 10 2" xfId="9600"/>
    <cellStyle name="Обычный 15 2 10 2 2" xfId="9601"/>
    <cellStyle name="Обычный 15 2 10 3" xfId="9602"/>
    <cellStyle name="Обычный 15 2 11" xfId="9603"/>
    <cellStyle name="Обычный 15 2 11 2" xfId="9604"/>
    <cellStyle name="Обычный 15 2 12" xfId="9605"/>
    <cellStyle name="Обычный 15 2 12 2" xfId="9606"/>
    <cellStyle name="Обычный 15 2 13" xfId="9607"/>
    <cellStyle name="Обычный 15 2 13 2" xfId="9608"/>
    <cellStyle name="Обычный 15 2 14" xfId="9609"/>
    <cellStyle name="Обычный 15 2 14 2" xfId="9610"/>
    <cellStyle name="Обычный 15 2 15" xfId="9611"/>
    <cellStyle name="Обычный 15 2 15 2" xfId="9612"/>
    <cellStyle name="Обычный 15 2 16" xfId="9613"/>
    <cellStyle name="Обычный 15 2 17" xfId="9614"/>
    <cellStyle name="Обычный 15 2 2" xfId="9615"/>
    <cellStyle name="Обычный 15 2 2 10" xfId="9616"/>
    <cellStyle name="Обычный 15 2 2 10 2" xfId="9617"/>
    <cellStyle name="Обычный 15 2 2 11" xfId="9618"/>
    <cellStyle name="Обычный 15 2 2 11 2" xfId="9619"/>
    <cellStyle name="Обычный 15 2 2 12" xfId="9620"/>
    <cellStyle name="Обычный 15 2 2 12 2" xfId="9621"/>
    <cellStyle name="Обычный 15 2 2 13" xfId="9622"/>
    <cellStyle name="Обычный 15 2 2 14" xfId="9623"/>
    <cellStyle name="Обычный 15 2 2 2" xfId="9624"/>
    <cellStyle name="Обычный 15 2 2 2 10" xfId="9625"/>
    <cellStyle name="Обычный 15 2 2 2 11" xfId="9626"/>
    <cellStyle name="Обычный 15 2 2 2 2" xfId="9627"/>
    <cellStyle name="Обычный 15 2 2 2 2 2" xfId="9628"/>
    <cellStyle name="Обычный 15 2 2 2 2 2 2" xfId="9629"/>
    <cellStyle name="Обычный 15 2 2 2 2 2 2 2" xfId="9630"/>
    <cellStyle name="Обычный 15 2 2 2 2 2 2 2 2" xfId="9631"/>
    <cellStyle name="Обычный 15 2 2 2 2 2 2 2 2 2" xfId="9632"/>
    <cellStyle name="Обычный 15 2 2 2 2 2 2 2 3" xfId="9633"/>
    <cellStyle name="Обычный 15 2 2 2 2 2 2 3" xfId="9634"/>
    <cellStyle name="Обычный 15 2 2 2 2 2 2 3 2" xfId="9635"/>
    <cellStyle name="Обычный 15 2 2 2 2 2 2 4" xfId="9636"/>
    <cellStyle name="Обычный 15 2 2 2 2 2 2 4 2" xfId="9637"/>
    <cellStyle name="Обычный 15 2 2 2 2 2 2 5" xfId="9638"/>
    <cellStyle name="Обычный 15 2 2 2 2 2 3" xfId="9639"/>
    <cellStyle name="Обычный 15 2 2 2 2 2 3 2" xfId="9640"/>
    <cellStyle name="Обычный 15 2 2 2 2 2 3 2 2" xfId="9641"/>
    <cellStyle name="Обычный 15 2 2 2 2 2 3 2 2 2" xfId="9642"/>
    <cellStyle name="Обычный 15 2 2 2 2 2 3 2 3" xfId="9643"/>
    <cellStyle name="Обычный 15 2 2 2 2 2 3 3" xfId="9644"/>
    <cellStyle name="Обычный 15 2 2 2 2 2 3 3 2" xfId="9645"/>
    <cellStyle name="Обычный 15 2 2 2 2 2 3 4" xfId="9646"/>
    <cellStyle name="Обычный 15 2 2 2 2 2 4" xfId="9647"/>
    <cellStyle name="Обычный 15 2 2 2 2 2 4 2" xfId="9648"/>
    <cellStyle name="Обычный 15 2 2 2 2 2 4 2 2" xfId="9649"/>
    <cellStyle name="Обычный 15 2 2 2 2 2 4 3" xfId="9650"/>
    <cellStyle name="Обычный 15 2 2 2 2 2 5" xfId="9651"/>
    <cellStyle name="Обычный 15 2 2 2 2 2 5 2" xfId="9652"/>
    <cellStyle name="Обычный 15 2 2 2 2 2 6" xfId="9653"/>
    <cellStyle name="Обычный 15 2 2 2 2 2 6 2" xfId="9654"/>
    <cellStyle name="Обычный 15 2 2 2 2 2 7" xfId="9655"/>
    <cellStyle name="Обычный 15 2 2 2 2 2 8" xfId="9656"/>
    <cellStyle name="Обычный 15 2 2 2 2 3" xfId="9657"/>
    <cellStyle name="Обычный 15 2 2 2 2 3 2" xfId="9658"/>
    <cellStyle name="Обычный 15 2 2 2 2 3 2 2" xfId="9659"/>
    <cellStyle name="Обычный 15 2 2 2 2 3 2 2 2" xfId="9660"/>
    <cellStyle name="Обычный 15 2 2 2 2 3 2 3" xfId="9661"/>
    <cellStyle name="Обычный 15 2 2 2 2 3 3" xfId="9662"/>
    <cellStyle name="Обычный 15 2 2 2 2 3 3 2" xfId="9663"/>
    <cellStyle name="Обычный 15 2 2 2 2 3 4" xfId="9664"/>
    <cellStyle name="Обычный 15 2 2 2 2 3 4 2" xfId="9665"/>
    <cellStyle name="Обычный 15 2 2 2 2 3 5" xfId="9666"/>
    <cellStyle name="Обычный 15 2 2 2 2 3 6" xfId="9667"/>
    <cellStyle name="Обычный 15 2 2 2 2 4" xfId="9668"/>
    <cellStyle name="Обычный 15 2 2 2 2 4 2" xfId="9669"/>
    <cellStyle name="Обычный 15 2 2 2 2 4 2 2" xfId="9670"/>
    <cellStyle name="Обычный 15 2 2 2 2 4 2 2 2" xfId="9671"/>
    <cellStyle name="Обычный 15 2 2 2 2 4 2 3" xfId="9672"/>
    <cellStyle name="Обычный 15 2 2 2 2 4 3" xfId="9673"/>
    <cellStyle name="Обычный 15 2 2 2 2 4 3 2" xfId="9674"/>
    <cellStyle name="Обычный 15 2 2 2 2 4 4" xfId="9675"/>
    <cellStyle name="Обычный 15 2 2 2 2 5" xfId="9676"/>
    <cellStyle name="Обычный 15 2 2 2 2 5 2" xfId="9677"/>
    <cellStyle name="Обычный 15 2 2 2 2 5 2 2" xfId="9678"/>
    <cellStyle name="Обычный 15 2 2 2 2 5 3" xfId="9679"/>
    <cellStyle name="Обычный 15 2 2 2 2 6" xfId="9680"/>
    <cellStyle name="Обычный 15 2 2 2 2 6 2" xfId="9681"/>
    <cellStyle name="Обычный 15 2 2 2 2 7" xfId="9682"/>
    <cellStyle name="Обычный 15 2 2 2 2 7 2" xfId="9683"/>
    <cellStyle name="Обычный 15 2 2 2 2 8" xfId="9684"/>
    <cellStyle name="Обычный 15 2 2 2 2 9" xfId="9685"/>
    <cellStyle name="Обычный 15 2 2 2 3" xfId="9686"/>
    <cellStyle name="Обычный 15 2 2 2 3 2" xfId="9687"/>
    <cellStyle name="Обычный 15 2 2 2 3 2 2" xfId="9688"/>
    <cellStyle name="Обычный 15 2 2 2 3 2 2 2" xfId="9689"/>
    <cellStyle name="Обычный 15 2 2 2 3 2 2 2 2" xfId="9690"/>
    <cellStyle name="Обычный 15 2 2 2 3 2 2 3" xfId="9691"/>
    <cellStyle name="Обычный 15 2 2 2 3 2 3" xfId="9692"/>
    <cellStyle name="Обычный 15 2 2 2 3 2 3 2" xfId="9693"/>
    <cellStyle name="Обычный 15 2 2 2 3 2 4" xfId="9694"/>
    <cellStyle name="Обычный 15 2 2 2 3 2 4 2" xfId="9695"/>
    <cellStyle name="Обычный 15 2 2 2 3 2 5" xfId="9696"/>
    <cellStyle name="Обычный 15 2 2 2 3 2 6" xfId="9697"/>
    <cellStyle name="Обычный 15 2 2 2 3 3" xfId="9698"/>
    <cellStyle name="Обычный 15 2 2 2 3 3 2" xfId="9699"/>
    <cellStyle name="Обычный 15 2 2 2 3 3 2 2" xfId="9700"/>
    <cellStyle name="Обычный 15 2 2 2 3 3 2 2 2" xfId="9701"/>
    <cellStyle name="Обычный 15 2 2 2 3 3 2 3" xfId="9702"/>
    <cellStyle name="Обычный 15 2 2 2 3 3 3" xfId="9703"/>
    <cellStyle name="Обычный 15 2 2 2 3 3 3 2" xfId="9704"/>
    <cellStyle name="Обычный 15 2 2 2 3 3 4" xfId="9705"/>
    <cellStyle name="Обычный 15 2 2 2 3 3 5" xfId="9706"/>
    <cellStyle name="Обычный 15 2 2 2 3 4" xfId="9707"/>
    <cellStyle name="Обычный 15 2 2 2 3 4 2" xfId="9708"/>
    <cellStyle name="Обычный 15 2 2 2 3 4 2 2" xfId="9709"/>
    <cellStyle name="Обычный 15 2 2 2 3 4 3" xfId="9710"/>
    <cellStyle name="Обычный 15 2 2 2 3 5" xfId="9711"/>
    <cellStyle name="Обычный 15 2 2 2 3 5 2" xfId="9712"/>
    <cellStyle name="Обычный 15 2 2 2 3 6" xfId="9713"/>
    <cellStyle name="Обычный 15 2 2 2 3 6 2" xfId="9714"/>
    <cellStyle name="Обычный 15 2 2 2 3 7" xfId="9715"/>
    <cellStyle name="Обычный 15 2 2 2 3 8" xfId="9716"/>
    <cellStyle name="Обычный 15 2 2 2 4" xfId="9717"/>
    <cellStyle name="Обычный 15 2 2 2 4 2" xfId="9718"/>
    <cellStyle name="Обычный 15 2 2 2 4 2 2" xfId="9719"/>
    <cellStyle name="Обычный 15 2 2 2 4 2 2 2" xfId="9720"/>
    <cellStyle name="Обычный 15 2 2 2 4 2 3" xfId="9721"/>
    <cellStyle name="Обычный 15 2 2 2 4 3" xfId="9722"/>
    <cellStyle name="Обычный 15 2 2 2 4 3 2" xfId="9723"/>
    <cellStyle name="Обычный 15 2 2 2 4 4" xfId="9724"/>
    <cellStyle name="Обычный 15 2 2 2 4 4 2" xfId="9725"/>
    <cellStyle name="Обычный 15 2 2 2 4 5" xfId="9726"/>
    <cellStyle name="Обычный 15 2 2 2 4 6" xfId="9727"/>
    <cellStyle name="Обычный 15 2 2 2 5" xfId="9728"/>
    <cellStyle name="Обычный 15 2 2 2 5 2" xfId="9729"/>
    <cellStyle name="Обычный 15 2 2 2 5 2 2" xfId="9730"/>
    <cellStyle name="Обычный 15 2 2 2 5 2 2 2" xfId="9731"/>
    <cellStyle name="Обычный 15 2 2 2 5 2 3" xfId="9732"/>
    <cellStyle name="Обычный 15 2 2 2 5 3" xfId="9733"/>
    <cellStyle name="Обычный 15 2 2 2 5 3 2" xfId="9734"/>
    <cellStyle name="Обычный 15 2 2 2 5 4" xfId="9735"/>
    <cellStyle name="Обычный 15 2 2 2 5 5" xfId="9736"/>
    <cellStyle name="Обычный 15 2 2 2 6" xfId="9737"/>
    <cellStyle name="Обычный 15 2 2 2 6 2" xfId="9738"/>
    <cellStyle name="Обычный 15 2 2 2 6 2 2" xfId="9739"/>
    <cellStyle name="Обычный 15 2 2 2 6 3" xfId="9740"/>
    <cellStyle name="Обычный 15 2 2 2 7" xfId="9741"/>
    <cellStyle name="Обычный 15 2 2 2 7 2" xfId="9742"/>
    <cellStyle name="Обычный 15 2 2 2 8" xfId="9743"/>
    <cellStyle name="Обычный 15 2 2 2 8 2" xfId="9744"/>
    <cellStyle name="Обычный 15 2 2 2 9" xfId="9745"/>
    <cellStyle name="Обычный 15 2 2 2 9 2" xfId="9746"/>
    <cellStyle name="Обычный 15 2 2 3" xfId="9747"/>
    <cellStyle name="Обычный 15 2 2 3 10" xfId="9748"/>
    <cellStyle name="Обычный 15 2 2 3 2" xfId="9749"/>
    <cellStyle name="Обычный 15 2 2 3 2 2" xfId="9750"/>
    <cellStyle name="Обычный 15 2 2 3 2 2 2" xfId="9751"/>
    <cellStyle name="Обычный 15 2 2 3 2 2 2 2" xfId="9752"/>
    <cellStyle name="Обычный 15 2 2 3 2 2 2 2 2" xfId="9753"/>
    <cellStyle name="Обычный 15 2 2 3 2 2 2 3" xfId="9754"/>
    <cellStyle name="Обычный 15 2 2 3 2 2 3" xfId="9755"/>
    <cellStyle name="Обычный 15 2 2 3 2 2 3 2" xfId="9756"/>
    <cellStyle name="Обычный 15 2 2 3 2 2 4" xfId="9757"/>
    <cellStyle name="Обычный 15 2 2 3 2 2 4 2" xfId="9758"/>
    <cellStyle name="Обычный 15 2 2 3 2 2 5" xfId="9759"/>
    <cellStyle name="Обычный 15 2 2 3 2 3" xfId="9760"/>
    <cellStyle name="Обычный 15 2 2 3 2 3 2" xfId="9761"/>
    <cellStyle name="Обычный 15 2 2 3 2 3 2 2" xfId="9762"/>
    <cellStyle name="Обычный 15 2 2 3 2 3 2 2 2" xfId="9763"/>
    <cellStyle name="Обычный 15 2 2 3 2 3 2 3" xfId="9764"/>
    <cellStyle name="Обычный 15 2 2 3 2 3 3" xfId="9765"/>
    <cellStyle name="Обычный 15 2 2 3 2 3 3 2" xfId="9766"/>
    <cellStyle name="Обычный 15 2 2 3 2 3 4" xfId="9767"/>
    <cellStyle name="Обычный 15 2 2 3 2 4" xfId="9768"/>
    <cellStyle name="Обычный 15 2 2 3 2 4 2" xfId="9769"/>
    <cellStyle name="Обычный 15 2 2 3 2 4 2 2" xfId="9770"/>
    <cellStyle name="Обычный 15 2 2 3 2 4 3" xfId="9771"/>
    <cellStyle name="Обычный 15 2 2 3 2 5" xfId="9772"/>
    <cellStyle name="Обычный 15 2 2 3 2 5 2" xfId="9773"/>
    <cellStyle name="Обычный 15 2 2 3 2 6" xfId="9774"/>
    <cellStyle name="Обычный 15 2 2 3 2 6 2" xfId="9775"/>
    <cellStyle name="Обычный 15 2 2 3 2 7" xfId="9776"/>
    <cellStyle name="Обычный 15 2 2 3 2 8" xfId="9777"/>
    <cellStyle name="Обычный 15 2 2 3 3" xfId="9778"/>
    <cellStyle name="Обычный 15 2 2 3 3 2" xfId="9779"/>
    <cellStyle name="Обычный 15 2 2 3 3 2 2" xfId="9780"/>
    <cellStyle name="Обычный 15 2 2 3 3 2 2 2" xfId="9781"/>
    <cellStyle name="Обычный 15 2 2 3 3 2 3" xfId="9782"/>
    <cellStyle name="Обычный 15 2 2 3 3 3" xfId="9783"/>
    <cellStyle name="Обычный 15 2 2 3 3 3 2" xfId="9784"/>
    <cellStyle name="Обычный 15 2 2 3 3 4" xfId="9785"/>
    <cellStyle name="Обычный 15 2 2 3 3 4 2" xfId="9786"/>
    <cellStyle name="Обычный 15 2 2 3 3 5" xfId="9787"/>
    <cellStyle name="Обычный 15 2 2 3 3 6" xfId="9788"/>
    <cellStyle name="Обычный 15 2 2 3 4" xfId="9789"/>
    <cellStyle name="Обычный 15 2 2 3 4 2" xfId="9790"/>
    <cellStyle name="Обычный 15 2 2 3 4 2 2" xfId="9791"/>
    <cellStyle name="Обычный 15 2 2 3 4 2 2 2" xfId="9792"/>
    <cellStyle name="Обычный 15 2 2 3 4 2 3" xfId="9793"/>
    <cellStyle name="Обычный 15 2 2 3 4 3" xfId="9794"/>
    <cellStyle name="Обычный 15 2 2 3 4 3 2" xfId="9795"/>
    <cellStyle name="Обычный 15 2 2 3 4 4" xfId="9796"/>
    <cellStyle name="Обычный 15 2 2 3 5" xfId="9797"/>
    <cellStyle name="Обычный 15 2 2 3 5 2" xfId="9798"/>
    <cellStyle name="Обычный 15 2 2 3 5 2 2" xfId="9799"/>
    <cellStyle name="Обычный 15 2 2 3 5 3" xfId="9800"/>
    <cellStyle name="Обычный 15 2 2 3 6" xfId="9801"/>
    <cellStyle name="Обычный 15 2 2 3 6 2" xfId="9802"/>
    <cellStyle name="Обычный 15 2 2 3 7" xfId="9803"/>
    <cellStyle name="Обычный 15 2 2 3 7 2" xfId="9804"/>
    <cellStyle name="Обычный 15 2 2 3 8" xfId="9805"/>
    <cellStyle name="Обычный 15 2 2 3 8 2" xfId="9806"/>
    <cellStyle name="Обычный 15 2 2 3 9" xfId="9807"/>
    <cellStyle name="Обычный 15 2 2 4" xfId="9808"/>
    <cellStyle name="Обычный 15 2 2 4 2" xfId="9809"/>
    <cellStyle name="Обычный 15 2 2 4 2 2" xfId="9810"/>
    <cellStyle name="Обычный 15 2 2 4 2 2 2" xfId="9811"/>
    <cellStyle name="Обычный 15 2 2 4 2 2 2 2" xfId="9812"/>
    <cellStyle name="Обычный 15 2 2 4 2 2 2 2 2" xfId="9813"/>
    <cellStyle name="Обычный 15 2 2 4 2 2 2 3" xfId="9814"/>
    <cellStyle name="Обычный 15 2 2 4 2 2 3" xfId="9815"/>
    <cellStyle name="Обычный 15 2 2 4 2 2 3 2" xfId="9816"/>
    <cellStyle name="Обычный 15 2 2 4 2 2 4" xfId="9817"/>
    <cellStyle name="Обычный 15 2 2 4 2 2 4 2" xfId="9818"/>
    <cellStyle name="Обычный 15 2 2 4 2 2 5" xfId="9819"/>
    <cellStyle name="Обычный 15 2 2 4 2 3" xfId="9820"/>
    <cellStyle name="Обычный 15 2 2 4 2 3 2" xfId="9821"/>
    <cellStyle name="Обычный 15 2 2 4 2 3 2 2" xfId="9822"/>
    <cellStyle name="Обычный 15 2 2 4 2 3 2 2 2" xfId="9823"/>
    <cellStyle name="Обычный 15 2 2 4 2 3 2 3" xfId="9824"/>
    <cellStyle name="Обычный 15 2 2 4 2 3 3" xfId="9825"/>
    <cellStyle name="Обычный 15 2 2 4 2 3 3 2" xfId="9826"/>
    <cellStyle name="Обычный 15 2 2 4 2 3 4" xfId="9827"/>
    <cellStyle name="Обычный 15 2 2 4 2 4" xfId="9828"/>
    <cellStyle name="Обычный 15 2 2 4 2 4 2" xfId="9829"/>
    <cellStyle name="Обычный 15 2 2 4 2 4 2 2" xfId="9830"/>
    <cellStyle name="Обычный 15 2 2 4 2 4 3" xfId="9831"/>
    <cellStyle name="Обычный 15 2 2 4 2 5" xfId="9832"/>
    <cellStyle name="Обычный 15 2 2 4 2 5 2" xfId="9833"/>
    <cellStyle name="Обычный 15 2 2 4 2 6" xfId="9834"/>
    <cellStyle name="Обычный 15 2 2 4 2 6 2" xfId="9835"/>
    <cellStyle name="Обычный 15 2 2 4 2 7" xfId="9836"/>
    <cellStyle name="Обычный 15 2 2 4 2 8" xfId="9837"/>
    <cellStyle name="Обычный 15 2 2 4 3" xfId="9838"/>
    <cellStyle name="Обычный 15 2 2 4 3 2" xfId="9839"/>
    <cellStyle name="Обычный 15 2 2 4 3 2 2" xfId="9840"/>
    <cellStyle name="Обычный 15 2 2 4 3 2 2 2" xfId="9841"/>
    <cellStyle name="Обычный 15 2 2 4 3 2 3" xfId="9842"/>
    <cellStyle name="Обычный 15 2 2 4 3 3" xfId="9843"/>
    <cellStyle name="Обычный 15 2 2 4 3 3 2" xfId="9844"/>
    <cellStyle name="Обычный 15 2 2 4 3 4" xfId="9845"/>
    <cellStyle name="Обычный 15 2 2 4 3 4 2" xfId="9846"/>
    <cellStyle name="Обычный 15 2 2 4 3 5" xfId="9847"/>
    <cellStyle name="Обычный 15 2 2 4 3 6" xfId="9848"/>
    <cellStyle name="Обычный 15 2 2 4 4" xfId="9849"/>
    <cellStyle name="Обычный 15 2 2 4 4 2" xfId="9850"/>
    <cellStyle name="Обычный 15 2 2 4 4 2 2" xfId="9851"/>
    <cellStyle name="Обычный 15 2 2 4 4 2 2 2" xfId="9852"/>
    <cellStyle name="Обычный 15 2 2 4 4 2 3" xfId="9853"/>
    <cellStyle name="Обычный 15 2 2 4 4 3" xfId="9854"/>
    <cellStyle name="Обычный 15 2 2 4 4 3 2" xfId="9855"/>
    <cellStyle name="Обычный 15 2 2 4 4 4" xfId="9856"/>
    <cellStyle name="Обычный 15 2 2 4 5" xfId="9857"/>
    <cellStyle name="Обычный 15 2 2 4 5 2" xfId="9858"/>
    <cellStyle name="Обычный 15 2 2 4 5 2 2" xfId="9859"/>
    <cellStyle name="Обычный 15 2 2 4 5 3" xfId="9860"/>
    <cellStyle name="Обычный 15 2 2 4 6" xfId="9861"/>
    <cellStyle name="Обычный 15 2 2 4 6 2" xfId="9862"/>
    <cellStyle name="Обычный 15 2 2 4 7" xfId="9863"/>
    <cellStyle name="Обычный 15 2 2 4 7 2" xfId="9864"/>
    <cellStyle name="Обычный 15 2 2 4 8" xfId="9865"/>
    <cellStyle name="Обычный 15 2 2 4 9" xfId="9866"/>
    <cellStyle name="Обычный 15 2 2 5" xfId="9867"/>
    <cellStyle name="Обычный 15 2 2 5 2" xfId="9868"/>
    <cellStyle name="Обычный 15 2 2 5 2 2" xfId="9869"/>
    <cellStyle name="Обычный 15 2 2 5 2 2 2" xfId="9870"/>
    <cellStyle name="Обычный 15 2 2 5 2 2 2 2" xfId="9871"/>
    <cellStyle name="Обычный 15 2 2 5 2 2 3" xfId="9872"/>
    <cellStyle name="Обычный 15 2 2 5 2 3" xfId="9873"/>
    <cellStyle name="Обычный 15 2 2 5 2 3 2" xfId="9874"/>
    <cellStyle name="Обычный 15 2 2 5 2 4" xfId="9875"/>
    <cellStyle name="Обычный 15 2 2 5 2 4 2" xfId="9876"/>
    <cellStyle name="Обычный 15 2 2 5 2 5" xfId="9877"/>
    <cellStyle name="Обычный 15 2 2 5 3" xfId="9878"/>
    <cellStyle name="Обычный 15 2 2 5 3 2" xfId="9879"/>
    <cellStyle name="Обычный 15 2 2 5 3 2 2" xfId="9880"/>
    <cellStyle name="Обычный 15 2 2 5 3 2 2 2" xfId="9881"/>
    <cellStyle name="Обычный 15 2 2 5 3 2 3" xfId="9882"/>
    <cellStyle name="Обычный 15 2 2 5 3 3" xfId="9883"/>
    <cellStyle name="Обычный 15 2 2 5 3 3 2" xfId="9884"/>
    <cellStyle name="Обычный 15 2 2 5 3 4" xfId="9885"/>
    <cellStyle name="Обычный 15 2 2 5 4" xfId="9886"/>
    <cellStyle name="Обычный 15 2 2 5 4 2" xfId="9887"/>
    <cellStyle name="Обычный 15 2 2 5 4 2 2" xfId="9888"/>
    <cellStyle name="Обычный 15 2 2 5 4 3" xfId="9889"/>
    <cellStyle name="Обычный 15 2 2 5 5" xfId="9890"/>
    <cellStyle name="Обычный 15 2 2 5 5 2" xfId="9891"/>
    <cellStyle name="Обычный 15 2 2 5 6" xfId="9892"/>
    <cellStyle name="Обычный 15 2 2 5 6 2" xfId="9893"/>
    <cellStyle name="Обычный 15 2 2 5 7" xfId="9894"/>
    <cellStyle name="Обычный 15 2 2 5 8" xfId="9895"/>
    <cellStyle name="Обычный 15 2 2 6" xfId="9896"/>
    <cellStyle name="Обычный 15 2 2 6 2" xfId="9897"/>
    <cellStyle name="Обычный 15 2 2 6 2 2" xfId="9898"/>
    <cellStyle name="Обычный 15 2 2 6 2 2 2" xfId="9899"/>
    <cellStyle name="Обычный 15 2 2 6 2 3" xfId="9900"/>
    <cellStyle name="Обычный 15 2 2 6 3" xfId="9901"/>
    <cellStyle name="Обычный 15 2 2 6 3 2" xfId="9902"/>
    <cellStyle name="Обычный 15 2 2 6 4" xfId="9903"/>
    <cellStyle name="Обычный 15 2 2 6 4 2" xfId="9904"/>
    <cellStyle name="Обычный 15 2 2 6 5" xfId="9905"/>
    <cellStyle name="Обычный 15 2 2 6 6" xfId="9906"/>
    <cellStyle name="Обычный 15 2 2 7" xfId="9907"/>
    <cellStyle name="Обычный 15 2 2 7 2" xfId="9908"/>
    <cellStyle name="Обычный 15 2 2 7 2 2" xfId="9909"/>
    <cellStyle name="Обычный 15 2 2 7 2 2 2" xfId="9910"/>
    <cellStyle name="Обычный 15 2 2 7 2 3" xfId="9911"/>
    <cellStyle name="Обычный 15 2 2 7 3" xfId="9912"/>
    <cellStyle name="Обычный 15 2 2 7 3 2" xfId="9913"/>
    <cellStyle name="Обычный 15 2 2 7 4" xfId="9914"/>
    <cellStyle name="Обычный 15 2 2 8" xfId="9915"/>
    <cellStyle name="Обычный 15 2 2 8 2" xfId="9916"/>
    <cellStyle name="Обычный 15 2 2 8 2 2" xfId="9917"/>
    <cellStyle name="Обычный 15 2 2 8 3" xfId="9918"/>
    <cellStyle name="Обычный 15 2 2 9" xfId="9919"/>
    <cellStyle name="Обычный 15 2 2 9 2" xfId="9920"/>
    <cellStyle name="Обычный 15 2 2_прот факт бол" xfId="9921"/>
    <cellStyle name="Обычный 15 2 3" xfId="9922"/>
    <cellStyle name="Обычный 15 2 3 10" xfId="9923"/>
    <cellStyle name="Обычный 15 2 3 10 2" xfId="9924"/>
    <cellStyle name="Обычный 15 2 3 11" xfId="9925"/>
    <cellStyle name="Обычный 15 2 3 12" xfId="9926"/>
    <cellStyle name="Обычный 15 2 3 2" xfId="9927"/>
    <cellStyle name="Обычный 15 2 3 2 10" xfId="9928"/>
    <cellStyle name="Обычный 15 2 3 2 2" xfId="9929"/>
    <cellStyle name="Обычный 15 2 3 2 2 2" xfId="9930"/>
    <cellStyle name="Обычный 15 2 3 2 2 2 2" xfId="9931"/>
    <cellStyle name="Обычный 15 2 3 2 2 2 2 2" xfId="9932"/>
    <cellStyle name="Обычный 15 2 3 2 2 2 2 2 2" xfId="9933"/>
    <cellStyle name="Обычный 15 2 3 2 2 2 2 3" xfId="9934"/>
    <cellStyle name="Обычный 15 2 3 2 2 2 3" xfId="9935"/>
    <cellStyle name="Обычный 15 2 3 2 2 2 3 2" xfId="9936"/>
    <cellStyle name="Обычный 15 2 3 2 2 2 4" xfId="9937"/>
    <cellStyle name="Обычный 15 2 3 2 2 2 4 2" xfId="9938"/>
    <cellStyle name="Обычный 15 2 3 2 2 2 5" xfId="9939"/>
    <cellStyle name="Обычный 15 2 3 2 2 3" xfId="9940"/>
    <cellStyle name="Обычный 15 2 3 2 2 3 2" xfId="9941"/>
    <cellStyle name="Обычный 15 2 3 2 2 3 2 2" xfId="9942"/>
    <cellStyle name="Обычный 15 2 3 2 2 3 2 2 2" xfId="9943"/>
    <cellStyle name="Обычный 15 2 3 2 2 3 2 3" xfId="9944"/>
    <cellStyle name="Обычный 15 2 3 2 2 3 3" xfId="9945"/>
    <cellStyle name="Обычный 15 2 3 2 2 3 3 2" xfId="9946"/>
    <cellStyle name="Обычный 15 2 3 2 2 3 4" xfId="9947"/>
    <cellStyle name="Обычный 15 2 3 2 2 4" xfId="9948"/>
    <cellStyle name="Обычный 15 2 3 2 2 4 2" xfId="9949"/>
    <cellStyle name="Обычный 15 2 3 2 2 4 2 2" xfId="9950"/>
    <cellStyle name="Обычный 15 2 3 2 2 4 3" xfId="9951"/>
    <cellStyle name="Обычный 15 2 3 2 2 5" xfId="9952"/>
    <cellStyle name="Обычный 15 2 3 2 2 5 2" xfId="9953"/>
    <cellStyle name="Обычный 15 2 3 2 2 6" xfId="9954"/>
    <cellStyle name="Обычный 15 2 3 2 2 6 2" xfId="9955"/>
    <cellStyle name="Обычный 15 2 3 2 2 7" xfId="9956"/>
    <cellStyle name="Обычный 15 2 3 2 2 8" xfId="9957"/>
    <cellStyle name="Обычный 15 2 3 2 3" xfId="9958"/>
    <cellStyle name="Обычный 15 2 3 2 3 2" xfId="9959"/>
    <cellStyle name="Обычный 15 2 3 2 3 2 2" xfId="9960"/>
    <cellStyle name="Обычный 15 2 3 2 3 2 2 2" xfId="9961"/>
    <cellStyle name="Обычный 15 2 3 2 3 2 3" xfId="9962"/>
    <cellStyle name="Обычный 15 2 3 2 3 3" xfId="9963"/>
    <cellStyle name="Обычный 15 2 3 2 3 3 2" xfId="9964"/>
    <cellStyle name="Обычный 15 2 3 2 3 4" xfId="9965"/>
    <cellStyle name="Обычный 15 2 3 2 3 4 2" xfId="9966"/>
    <cellStyle name="Обычный 15 2 3 2 3 5" xfId="9967"/>
    <cellStyle name="Обычный 15 2 3 2 3 6" xfId="9968"/>
    <cellStyle name="Обычный 15 2 3 2 4" xfId="9969"/>
    <cellStyle name="Обычный 15 2 3 2 4 2" xfId="9970"/>
    <cellStyle name="Обычный 15 2 3 2 4 2 2" xfId="9971"/>
    <cellStyle name="Обычный 15 2 3 2 4 2 2 2" xfId="9972"/>
    <cellStyle name="Обычный 15 2 3 2 4 2 3" xfId="9973"/>
    <cellStyle name="Обычный 15 2 3 2 4 3" xfId="9974"/>
    <cellStyle name="Обычный 15 2 3 2 4 3 2" xfId="9975"/>
    <cellStyle name="Обычный 15 2 3 2 4 4" xfId="9976"/>
    <cellStyle name="Обычный 15 2 3 2 5" xfId="9977"/>
    <cellStyle name="Обычный 15 2 3 2 5 2" xfId="9978"/>
    <cellStyle name="Обычный 15 2 3 2 5 2 2" xfId="9979"/>
    <cellStyle name="Обычный 15 2 3 2 5 3" xfId="9980"/>
    <cellStyle name="Обычный 15 2 3 2 6" xfId="9981"/>
    <cellStyle name="Обычный 15 2 3 2 6 2" xfId="9982"/>
    <cellStyle name="Обычный 15 2 3 2 7" xfId="9983"/>
    <cellStyle name="Обычный 15 2 3 2 7 2" xfId="9984"/>
    <cellStyle name="Обычный 15 2 3 2 8" xfId="9985"/>
    <cellStyle name="Обычный 15 2 3 2 8 2" xfId="9986"/>
    <cellStyle name="Обычный 15 2 3 2 9" xfId="9987"/>
    <cellStyle name="Обычный 15 2 3 3" xfId="9988"/>
    <cellStyle name="Обычный 15 2 3 3 10" xfId="9989"/>
    <cellStyle name="Обычный 15 2 3 3 2" xfId="9990"/>
    <cellStyle name="Обычный 15 2 3 3 2 2" xfId="9991"/>
    <cellStyle name="Обычный 15 2 3 3 2 2 2" xfId="9992"/>
    <cellStyle name="Обычный 15 2 3 3 2 2 2 2" xfId="9993"/>
    <cellStyle name="Обычный 15 2 3 3 2 2 2 2 2" xfId="9994"/>
    <cellStyle name="Обычный 15 2 3 3 2 2 2 3" xfId="9995"/>
    <cellStyle name="Обычный 15 2 3 3 2 2 3" xfId="9996"/>
    <cellStyle name="Обычный 15 2 3 3 2 2 3 2" xfId="9997"/>
    <cellStyle name="Обычный 15 2 3 3 2 2 4" xfId="9998"/>
    <cellStyle name="Обычный 15 2 3 3 2 2 4 2" xfId="9999"/>
    <cellStyle name="Обычный 15 2 3 3 2 2 5" xfId="10000"/>
    <cellStyle name="Обычный 15 2 3 3 2 3" xfId="10001"/>
    <cellStyle name="Обычный 15 2 3 3 2 3 2" xfId="10002"/>
    <cellStyle name="Обычный 15 2 3 3 2 3 2 2" xfId="10003"/>
    <cellStyle name="Обычный 15 2 3 3 2 3 2 2 2" xfId="10004"/>
    <cellStyle name="Обычный 15 2 3 3 2 3 2 3" xfId="10005"/>
    <cellStyle name="Обычный 15 2 3 3 2 3 3" xfId="10006"/>
    <cellStyle name="Обычный 15 2 3 3 2 3 3 2" xfId="10007"/>
    <cellStyle name="Обычный 15 2 3 3 2 3 4" xfId="10008"/>
    <cellStyle name="Обычный 15 2 3 3 2 4" xfId="10009"/>
    <cellStyle name="Обычный 15 2 3 3 2 4 2" xfId="10010"/>
    <cellStyle name="Обычный 15 2 3 3 2 4 2 2" xfId="10011"/>
    <cellStyle name="Обычный 15 2 3 3 2 4 3" xfId="10012"/>
    <cellStyle name="Обычный 15 2 3 3 2 5" xfId="10013"/>
    <cellStyle name="Обычный 15 2 3 3 2 5 2" xfId="10014"/>
    <cellStyle name="Обычный 15 2 3 3 2 6" xfId="10015"/>
    <cellStyle name="Обычный 15 2 3 3 2 6 2" xfId="10016"/>
    <cellStyle name="Обычный 15 2 3 3 2 7" xfId="10017"/>
    <cellStyle name="Обычный 15 2 3 3 2 8" xfId="10018"/>
    <cellStyle name="Обычный 15 2 3 3 3" xfId="10019"/>
    <cellStyle name="Обычный 15 2 3 3 3 2" xfId="10020"/>
    <cellStyle name="Обычный 15 2 3 3 3 2 2" xfId="10021"/>
    <cellStyle name="Обычный 15 2 3 3 3 2 2 2" xfId="10022"/>
    <cellStyle name="Обычный 15 2 3 3 3 2 3" xfId="10023"/>
    <cellStyle name="Обычный 15 2 3 3 3 3" xfId="10024"/>
    <cellStyle name="Обычный 15 2 3 3 3 3 2" xfId="10025"/>
    <cellStyle name="Обычный 15 2 3 3 3 4" xfId="10026"/>
    <cellStyle name="Обычный 15 2 3 3 3 4 2" xfId="10027"/>
    <cellStyle name="Обычный 15 2 3 3 3 5" xfId="10028"/>
    <cellStyle name="Обычный 15 2 3 3 3 6" xfId="10029"/>
    <cellStyle name="Обычный 15 2 3 3 4" xfId="10030"/>
    <cellStyle name="Обычный 15 2 3 3 4 2" xfId="10031"/>
    <cellStyle name="Обычный 15 2 3 3 4 2 2" xfId="10032"/>
    <cellStyle name="Обычный 15 2 3 3 4 2 2 2" xfId="10033"/>
    <cellStyle name="Обычный 15 2 3 3 4 2 3" xfId="10034"/>
    <cellStyle name="Обычный 15 2 3 3 4 3" xfId="10035"/>
    <cellStyle name="Обычный 15 2 3 3 4 3 2" xfId="10036"/>
    <cellStyle name="Обычный 15 2 3 3 4 4" xfId="10037"/>
    <cellStyle name="Обычный 15 2 3 3 5" xfId="10038"/>
    <cellStyle name="Обычный 15 2 3 3 5 2" xfId="10039"/>
    <cellStyle name="Обычный 15 2 3 3 5 2 2" xfId="10040"/>
    <cellStyle name="Обычный 15 2 3 3 5 3" xfId="10041"/>
    <cellStyle name="Обычный 15 2 3 3 6" xfId="10042"/>
    <cellStyle name="Обычный 15 2 3 3 6 2" xfId="10043"/>
    <cellStyle name="Обычный 15 2 3 3 7" xfId="10044"/>
    <cellStyle name="Обычный 15 2 3 3 7 2" xfId="10045"/>
    <cellStyle name="Обычный 15 2 3 3 8" xfId="10046"/>
    <cellStyle name="Обычный 15 2 3 3 8 2" xfId="10047"/>
    <cellStyle name="Обычный 15 2 3 3 9" xfId="10048"/>
    <cellStyle name="Обычный 15 2 3 4" xfId="10049"/>
    <cellStyle name="Обычный 15 2 3 4 2" xfId="10050"/>
    <cellStyle name="Обычный 15 2 3 4 2 2" xfId="10051"/>
    <cellStyle name="Обычный 15 2 3 4 2 2 2" xfId="10052"/>
    <cellStyle name="Обычный 15 2 3 4 2 2 2 2" xfId="10053"/>
    <cellStyle name="Обычный 15 2 3 4 2 2 3" xfId="10054"/>
    <cellStyle name="Обычный 15 2 3 4 2 3" xfId="10055"/>
    <cellStyle name="Обычный 15 2 3 4 2 3 2" xfId="10056"/>
    <cellStyle name="Обычный 15 2 3 4 2 4" xfId="10057"/>
    <cellStyle name="Обычный 15 2 3 4 2 4 2" xfId="10058"/>
    <cellStyle name="Обычный 15 2 3 4 2 5" xfId="10059"/>
    <cellStyle name="Обычный 15 2 3 4 3" xfId="10060"/>
    <cellStyle name="Обычный 15 2 3 4 3 2" xfId="10061"/>
    <cellStyle name="Обычный 15 2 3 4 3 2 2" xfId="10062"/>
    <cellStyle name="Обычный 15 2 3 4 3 2 2 2" xfId="10063"/>
    <cellStyle name="Обычный 15 2 3 4 3 2 3" xfId="10064"/>
    <cellStyle name="Обычный 15 2 3 4 3 3" xfId="10065"/>
    <cellStyle name="Обычный 15 2 3 4 3 3 2" xfId="10066"/>
    <cellStyle name="Обычный 15 2 3 4 3 4" xfId="10067"/>
    <cellStyle name="Обычный 15 2 3 4 4" xfId="10068"/>
    <cellStyle name="Обычный 15 2 3 4 4 2" xfId="10069"/>
    <cellStyle name="Обычный 15 2 3 4 4 2 2" xfId="10070"/>
    <cellStyle name="Обычный 15 2 3 4 4 3" xfId="10071"/>
    <cellStyle name="Обычный 15 2 3 4 5" xfId="10072"/>
    <cellStyle name="Обычный 15 2 3 4 5 2" xfId="10073"/>
    <cellStyle name="Обычный 15 2 3 4 6" xfId="10074"/>
    <cellStyle name="Обычный 15 2 3 4 6 2" xfId="10075"/>
    <cellStyle name="Обычный 15 2 3 4 7" xfId="10076"/>
    <cellStyle name="Обычный 15 2 3 4 8" xfId="10077"/>
    <cellStyle name="Обычный 15 2 3 5" xfId="10078"/>
    <cellStyle name="Обычный 15 2 3 5 2" xfId="10079"/>
    <cellStyle name="Обычный 15 2 3 5 2 2" xfId="10080"/>
    <cellStyle name="Обычный 15 2 3 5 2 2 2" xfId="10081"/>
    <cellStyle name="Обычный 15 2 3 5 2 3" xfId="10082"/>
    <cellStyle name="Обычный 15 2 3 5 3" xfId="10083"/>
    <cellStyle name="Обычный 15 2 3 5 3 2" xfId="10084"/>
    <cellStyle name="Обычный 15 2 3 5 4" xfId="10085"/>
    <cellStyle name="Обычный 15 2 3 5 4 2" xfId="10086"/>
    <cellStyle name="Обычный 15 2 3 5 5" xfId="10087"/>
    <cellStyle name="Обычный 15 2 3 5 6" xfId="10088"/>
    <cellStyle name="Обычный 15 2 3 6" xfId="10089"/>
    <cellStyle name="Обычный 15 2 3 6 2" xfId="10090"/>
    <cellStyle name="Обычный 15 2 3 6 2 2" xfId="10091"/>
    <cellStyle name="Обычный 15 2 3 6 2 2 2" xfId="10092"/>
    <cellStyle name="Обычный 15 2 3 6 2 3" xfId="10093"/>
    <cellStyle name="Обычный 15 2 3 6 3" xfId="10094"/>
    <cellStyle name="Обычный 15 2 3 6 3 2" xfId="10095"/>
    <cellStyle name="Обычный 15 2 3 6 4" xfId="10096"/>
    <cellStyle name="Обычный 15 2 3 7" xfId="10097"/>
    <cellStyle name="Обычный 15 2 3 7 2" xfId="10098"/>
    <cellStyle name="Обычный 15 2 3 7 2 2" xfId="10099"/>
    <cellStyle name="Обычный 15 2 3 7 3" xfId="10100"/>
    <cellStyle name="Обычный 15 2 3 8" xfId="10101"/>
    <cellStyle name="Обычный 15 2 3 8 2" xfId="10102"/>
    <cellStyle name="Обычный 15 2 3 9" xfId="10103"/>
    <cellStyle name="Обычный 15 2 3 9 2" xfId="10104"/>
    <cellStyle name="Обычный 15 2 4" xfId="10105"/>
    <cellStyle name="Обычный 15 2 4 10" xfId="10106"/>
    <cellStyle name="Обычный 15 2 4 10 2" xfId="10107"/>
    <cellStyle name="Обычный 15 2 4 11" xfId="10108"/>
    <cellStyle name="Обычный 15 2 4 12" xfId="10109"/>
    <cellStyle name="Обычный 15 2 4 2" xfId="10110"/>
    <cellStyle name="Обычный 15 2 4 2 2" xfId="10111"/>
    <cellStyle name="Обычный 15 2 4 2 2 2" xfId="10112"/>
    <cellStyle name="Обычный 15 2 4 2 2 2 2" xfId="10113"/>
    <cellStyle name="Обычный 15 2 4 2 2 2 2 2" xfId="10114"/>
    <cellStyle name="Обычный 15 2 4 2 2 2 2 2 2" xfId="10115"/>
    <cellStyle name="Обычный 15 2 4 2 2 2 2 3" xfId="10116"/>
    <cellStyle name="Обычный 15 2 4 2 2 2 3" xfId="10117"/>
    <cellStyle name="Обычный 15 2 4 2 2 2 3 2" xfId="10118"/>
    <cellStyle name="Обычный 15 2 4 2 2 2 4" xfId="10119"/>
    <cellStyle name="Обычный 15 2 4 2 2 2 4 2" xfId="10120"/>
    <cellStyle name="Обычный 15 2 4 2 2 2 5" xfId="10121"/>
    <cellStyle name="Обычный 15 2 4 2 2 3" xfId="10122"/>
    <cellStyle name="Обычный 15 2 4 2 2 3 2" xfId="10123"/>
    <cellStyle name="Обычный 15 2 4 2 2 3 2 2" xfId="10124"/>
    <cellStyle name="Обычный 15 2 4 2 2 3 2 2 2" xfId="10125"/>
    <cellStyle name="Обычный 15 2 4 2 2 3 2 3" xfId="10126"/>
    <cellStyle name="Обычный 15 2 4 2 2 3 3" xfId="10127"/>
    <cellStyle name="Обычный 15 2 4 2 2 3 3 2" xfId="10128"/>
    <cellStyle name="Обычный 15 2 4 2 2 3 4" xfId="10129"/>
    <cellStyle name="Обычный 15 2 4 2 2 4" xfId="10130"/>
    <cellStyle name="Обычный 15 2 4 2 2 4 2" xfId="10131"/>
    <cellStyle name="Обычный 15 2 4 2 2 4 2 2" xfId="10132"/>
    <cellStyle name="Обычный 15 2 4 2 2 4 3" xfId="10133"/>
    <cellStyle name="Обычный 15 2 4 2 2 5" xfId="10134"/>
    <cellStyle name="Обычный 15 2 4 2 2 5 2" xfId="10135"/>
    <cellStyle name="Обычный 15 2 4 2 2 6" xfId="10136"/>
    <cellStyle name="Обычный 15 2 4 2 2 6 2" xfId="10137"/>
    <cellStyle name="Обычный 15 2 4 2 2 7" xfId="10138"/>
    <cellStyle name="Обычный 15 2 4 2 2 8" xfId="10139"/>
    <cellStyle name="Обычный 15 2 4 2 3" xfId="10140"/>
    <cellStyle name="Обычный 15 2 4 2 3 2" xfId="10141"/>
    <cellStyle name="Обычный 15 2 4 2 3 2 2" xfId="10142"/>
    <cellStyle name="Обычный 15 2 4 2 3 2 2 2" xfId="10143"/>
    <cellStyle name="Обычный 15 2 4 2 3 2 3" xfId="10144"/>
    <cellStyle name="Обычный 15 2 4 2 3 3" xfId="10145"/>
    <cellStyle name="Обычный 15 2 4 2 3 3 2" xfId="10146"/>
    <cellStyle name="Обычный 15 2 4 2 3 4" xfId="10147"/>
    <cellStyle name="Обычный 15 2 4 2 3 4 2" xfId="10148"/>
    <cellStyle name="Обычный 15 2 4 2 3 5" xfId="10149"/>
    <cellStyle name="Обычный 15 2 4 2 3 6" xfId="10150"/>
    <cellStyle name="Обычный 15 2 4 2 4" xfId="10151"/>
    <cellStyle name="Обычный 15 2 4 2 4 2" xfId="10152"/>
    <cellStyle name="Обычный 15 2 4 2 4 2 2" xfId="10153"/>
    <cellStyle name="Обычный 15 2 4 2 4 2 2 2" xfId="10154"/>
    <cellStyle name="Обычный 15 2 4 2 4 2 3" xfId="10155"/>
    <cellStyle name="Обычный 15 2 4 2 4 3" xfId="10156"/>
    <cellStyle name="Обычный 15 2 4 2 4 3 2" xfId="10157"/>
    <cellStyle name="Обычный 15 2 4 2 4 4" xfId="10158"/>
    <cellStyle name="Обычный 15 2 4 2 5" xfId="10159"/>
    <cellStyle name="Обычный 15 2 4 2 5 2" xfId="10160"/>
    <cellStyle name="Обычный 15 2 4 2 5 2 2" xfId="10161"/>
    <cellStyle name="Обычный 15 2 4 2 5 3" xfId="10162"/>
    <cellStyle name="Обычный 15 2 4 2 6" xfId="10163"/>
    <cellStyle name="Обычный 15 2 4 2 6 2" xfId="10164"/>
    <cellStyle name="Обычный 15 2 4 2 7" xfId="10165"/>
    <cellStyle name="Обычный 15 2 4 2 7 2" xfId="10166"/>
    <cellStyle name="Обычный 15 2 4 2 8" xfId="10167"/>
    <cellStyle name="Обычный 15 2 4 2 9" xfId="10168"/>
    <cellStyle name="Обычный 15 2 4 3" xfId="10169"/>
    <cellStyle name="Обычный 15 2 4 3 2" xfId="10170"/>
    <cellStyle name="Обычный 15 2 4 3 2 2" xfId="10171"/>
    <cellStyle name="Обычный 15 2 4 3 2 2 2" xfId="10172"/>
    <cellStyle name="Обычный 15 2 4 3 2 2 2 2" xfId="10173"/>
    <cellStyle name="Обычный 15 2 4 3 2 2 2 2 2" xfId="10174"/>
    <cellStyle name="Обычный 15 2 4 3 2 2 2 3" xfId="10175"/>
    <cellStyle name="Обычный 15 2 4 3 2 2 3" xfId="10176"/>
    <cellStyle name="Обычный 15 2 4 3 2 2 3 2" xfId="10177"/>
    <cellStyle name="Обычный 15 2 4 3 2 2 4" xfId="10178"/>
    <cellStyle name="Обычный 15 2 4 3 2 2 4 2" xfId="10179"/>
    <cellStyle name="Обычный 15 2 4 3 2 2 5" xfId="10180"/>
    <cellStyle name="Обычный 15 2 4 3 2 3" xfId="10181"/>
    <cellStyle name="Обычный 15 2 4 3 2 3 2" xfId="10182"/>
    <cellStyle name="Обычный 15 2 4 3 2 3 2 2" xfId="10183"/>
    <cellStyle name="Обычный 15 2 4 3 2 3 2 2 2" xfId="10184"/>
    <cellStyle name="Обычный 15 2 4 3 2 3 2 3" xfId="10185"/>
    <cellStyle name="Обычный 15 2 4 3 2 3 3" xfId="10186"/>
    <cellStyle name="Обычный 15 2 4 3 2 3 3 2" xfId="10187"/>
    <cellStyle name="Обычный 15 2 4 3 2 3 4" xfId="10188"/>
    <cellStyle name="Обычный 15 2 4 3 2 4" xfId="10189"/>
    <cellStyle name="Обычный 15 2 4 3 2 4 2" xfId="10190"/>
    <cellStyle name="Обычный 15 2 4 3 2 4 2 2" xfId="10191"/>
    <cellStyle name="Обычный 15 2 4 3 2 4 3" xfId="10192"/>
    <cellStyle name="Обычный 15 2 4 3 2 5" xfId="10193"/>
    <cellStyle name="Обычный 15 2 4 3 2 5 2" xfId="10194"/>
    <cellStyle name="Обычный 15 2 4 3 2 6" xfId="10195"/>
    <cellStyle name="Обычный 15 2 4 3 2 6 2" xfId="10196"/>
    <cellStyle name="Обычный 15 2 4 3 2 7" xfId="10197"/>
    <cellStyle name="Обычный 15 2 4 3 2 8" xfId="10198"/>
    <cellStyle name="Обычный 15 2 4 3 3" xfId="10199"/>
    <cellStyle name="Обычный 15 2 4 3 3 2" xfId="10200"/>
    <cellStyle name="Обычный 15 2 4 3 3 2 2" xfId="10201"/>
    <cellStyle name="Обычный 15 2 4 3 3 2 2 2" xfId="10202"/>
    <cellStyle name="Обычный 15 2 4 3 3 2 3" xfId="10203"/>
    <cellStyle name="Обычный 15 2 4 3 3 3" xfId="10204"/>
    <cellStyle name="Обычный 15 2 4 3 3 3 2" xfId="10205"/>
    <cellStyle name="Обычный 15 2 4 3 3 4" xfId="10206"/>
    <cellStyle name="Обычный 15 2 4 3 3 4 2" xfId="10207"/>
    <cellStyle name="Обычный 15 2 4 3 3 5" xfId="10208"/>
    <cellStyle name="Обычный 15 2 4 3 3 6" xfId="10209"/>
    <cellStyle name="Обычный 15 2 4 3 4" xfId="10210"/>
    <cellStyle name="Обычный 15 2 4 3 4 2" xfId="10211"/>
    <cellStyle name="Обычный 15 2 4 3 4 2 2" xfId="10212"/>
    <cellStyle name="Обычный 15 2 4 3 4 2 2 2" xfId="10213"/>
    <cellStyle name="Обычный 15 2 4 3 4 2 3" xfId="10214"/>
    <cellStyle name="Обычный 15 2 4 3 4 3" xfId="10215"/>
    <cellStyle name="Обычный 15 2 4 3 4 3 2" xfId="10216"/>
    <cellStyle name="Обычный 15 2 4 3 4 4" xfId="10217"/>
    <cellStyle name="Обычный 15 2 4 3 5" xfId="10218"/>
    <cellStyle name="Обычный 15 2 4 3 5 2" xfId="10219"/>
    <cellStyle name="Обычный 15 2 4 3 5 2 2" xfId="10220"/>
    <cellStyle name="Обычный 15 2 4 3 5 3" xfId="10221"/>
    <cellStyle name="Обычный 15 2 4 3 6" xfId="10222"/>
    <cellStyle name="Обычный 15 2 4 3 6 2" xfId="10223"/>
    <cellStyle name="Обычный 15 2 4 3 7" xfId="10224"/>
    <cellStyle name="Обычный 15 2 4 3 7 2" xfId="10225"/>
    <cellStyle name="Обычный 15 2 4 3 8" xfId="10226"/>
    <cellStyle name="Обычный 15 2 4 3 9" xfId="10227"/>
    <cellStyle name="Обычный 15 2 4 4" xfId="10228"/>
    <cellStyle name="Обычный 15 2 4 4 2" xfId="10229"/>
    <cellStyle name="Обычный 15 2 4 4 2 2" xfId="10230"/>
    <cellStyle name="Обычный 15 2 4 4 2 2 2" xfId="10231"/>
    <cellStyle name="Обычный 15 2 4 4 2 2 2 2" xfId="10232"/>
    <cellStyle name="Обычный 15 2 4 4 2 2 3" xfId="10233"/>
    <cellStyle name="Обычный 15 2 4 4 2 3" xfId="10234"/>
    <cellStyle name="Обычный 15 2 4 4 2 3 2" xfId="10235"/>
    <cellStyle name="Обычный 15 2 4 4 2 4" xfId="10236"/>
    <cellStyle name="Обычный 15 2 4 4 2 4 2" xfId="10237"/>
    <cellStyle name="Обычный 15 2 4 4 2 5" xfId="10238"/>
    <cellStyle name="Обычный 15 2 4 4 3" xfId="10239"/>
    <cellStyle name="Обычный 15 2 4 4 3 2" xfId="10240"/>
    <cellStyle name="Обычный 15 2 4 4 3 2 2" xfId="10241"/>
    <cellStyle name="Обычный 15 2 4 4 3 2 2 2" xfId="10242"/>
    <cellStyle name="Обычный 15 2 4 4 3 2 3" xfId="10243"/>
    <cellStyle name="Обычный 15 2 4 4 3 3" xfId="10244"/>
    <cellStyle name="Обычный 15 2 4 4 3 3 2" xfId="10245"/>
    <cellStyle name="Обычный 15 2 4 4 3 4" xfId="10246"/>
    <cellStyle name="Обычный 15 2 4 4 4" xfId="10247"/>
    <cellStyle name="Обычный 15 2 4 4 4 2" xfId="10248"/>
    <cellStyle name="Обычный 15 2 4 4 4 2 2" xfId="10249"/>
    <cellStyle name="Обычный 15 2 4 4 4 3" xfId="10250"/>
    <cellStyle name="Обычный 15 2 4 4 5" xfId="10251"/>
    <cellStyle name="Обычный 15 2 4 4 5 2" xfId="10252"/>
    <cellStyle name="Обычный 15 2 4 4 6" xfId="10253"/>
    <cellStyle name="Обычный 15 2 4 4 6 2" xfId="10254"/>
    <cellStyle name="Обычный 15 2 4 4 7" xfId="10255"/>
    <cellStyle name="Обычный 15 2 4 4 8" xfId="10256"/>
    <cellStyle name="Обычный 15 2 4 5" xfId="10257"/>
    <cellStyle name="Обычный 15 2 4 5 2" xfId="10258"/>
    <cellStyle name="Обычный 15 2 4 5 2 2" xfId="10259"/>
    <cellStyle name="Обычный 15 2 4 5 2 2 2" xfId="10260"/>
    <cellStyle name="Обычный 15 2 4 5 2 3" xfId="10261"/>
    <cellStyle name="Обычный 15 2 4 5 3" xfId="10262"/>
    <cellStyle name="Обычный 15 2 4 5 3 2" xfId="10263"/>
    <cellStyle name="Обычный 15 2 4 5 4" xfId="10264"/>
    <cellStyle name="Обычный 15 2 4 5 4 2" xfId="10265"/>
    <cellStyle name="Обычный 15 2 4 5 5" xfId="10266"/>
    <cellStyle name="Обычный 15 2 4 5 6" xfId="10267"/>
    <cellStyle name="Обычный 15 2 4 6" xfId="10268"/>
    <cellStyle name="Обычный 15 2 4 6 2" xfId="10269"/>
    <cellStyle name="Обычный 15 2 4 6 2 2" xfId="10270"/>
    <cellStyle name="Обычный 15 2 4 6 2 2 2" xfId="10271"/>
    <cellStyle name="Обычный 15 2 4 6 2 3" xfId="10272"/>
    <cellStyle name="Обычный 15 2 4 6 3" xfId="10273"/>
    <cellStyle name="Обычный 15 2 4 6 3 2" xfId="10274"/>
    <cellStyle name="Обычный 15 2 4 6 4" xfId="10275"/>
    <cellStyle name="Обычный 15 2 4 7" xfId="10276"/>
    <cellStyle name="Обычный 15 2 4 7 2" xfId="10277"/>
    <cellStyle name="Обычный 15 2 4 7 2 2" xfId="10278"/>
    <cellStyle name="Обычный 15 2 4 7 3" xfId="10279"/>
    <cellStyle name="Обычный 15 2 4 8" xfId="10280"/>
    <cellStyle name="Обычный 15 2 4 8 2" xfId="10281"/>
    <cellStyle name="Обычный 15 2 4 9" xfId="10282"/>
    <cellStyle name="Обычный 15 2 4 9 2" xfId="10283"/>
    <cellStyle name="Обычный 15 2 5" xfId="10284"/>
    <cellStyle name="Обычный 15 2 5 10" xfId="10285"/>
    <cellStyle name="Обычный 15 2 5 2" xfId="10286"/>
    <cellStyle name="Обычный 15 2 5 2 2" xfId="10287"/>
    <cellStyle name="Обычный 15 2 5 2 2 2" xfId="10288"/>
    <cellStyle name="Обычный 15 2 5 2 2 2 2" xfId="10289"/>
    <cellStyle name="Обычный 15 2 5 2 2 2 2 2" xfId="10290"/>
    <cellStyle name="Обычный 15 2 5 2 2 2 3" xfId="10291"/>
    <cellStyle name="Обычный 15 2 5 2 2 3" xfId="10292"/>
    <cellStyle name="Обычный 15 2 5 2 2 3 2" xfId="10293"/>
    <cellStyle name="Обычный 15 2 5 2 2 4" xfId="10294"/>
    <cellStyle name="Обычный 15 2 5 2 2 4 2" xfId="10295"/>
    <cellStyle name="Обычный 15 2 5 2 2 5" xfId="10296"/>
    <cellStyle name="Обычный 15 2 5 2 3" xfId="10297"/>
    <cellStyle name="Обычный 15 2 5 2 3 2" xfId="10298"/>
    <cellStyle name="Обычный 15 2 5 2 3 2 2" xfId="10299"/>
    <cellStyle name="Обычный 15 2 5 2 3 2 2 2" xfId="10300"/>
    <cellStyle name="Обычный 15 2 5 2 3 2 3" xfId="10301"/>
    <cellStyle name="Обычный 15 2 5 2 3 3" xfId="10302"/>
    <cellStyle name="Обычный 15 2 5 2 3 3 2" xfId="10303"/>
    <cellStyle name="Обычный 15 2 5 2 3 4" xfId="10304"/>
    <cellStyle name="Обычный 15 2 5 2 4" xfId="10305"/>
    <cellStyle name="Обычный 15 2 5 2 4 2" xfId="10306"/>
    <cellStyle name="Обычный 15 2 5 2 4 2 2" xfId="10307"/>
    <cellStyle name="Обычный 15 2 5 2 4 3" xfId="10308"/>
    <cellStyle name="Обычный 15 2 5 2 5" xfId="10309"/>
    <cellStyle name="Обычный 15 2 5 2 5 2" xfId="10310"/>
    <cellStyle name="Обычный 15 2 5 2 6" xfId="10311"/>
    <cellStyle name="Обычный 15 2 5 2 6 2" xfId="10312"/>
    <cellStyle name="Обычный 15 2 5 2 7" xfId="10313"/>
    <cellStyle name="Обычный 15 2 5 2 8" xfId="10314"/>
    <cellStyle name="Обычный 15 2 5 3" xfId="10315"/>
    <cellStyle name="Обычный 15 2 5 3 2" xfId="10316"/>
    <cellStyle name="Обычный 15 2 5 3 2 2" xfId="10317"/>
    <cellStyle name="Обычный 15 2 5 3 2 2 2" xfId="10318"/>
    <cellStyle name="Обычный 15 2 5 3 2 3" xfId="10319"/>
    <cellStyle name="Обычный 15 2 5 3 3" xfId="10320"/>
    <cellStyle name="Обычный 15 2 5 3 3 2" xfId="10321"/>
    <cellStyle name="Обычный 15 2 5 3 4" xfId="10322"/>
    <cellStyle name="Обычный 15 2 5 3 4 2" xfId="10323"/>
    <cellStyle name="Обычный 15 2 5 3 5" xfId="10324"/>
    <cellStyle name="Обычный 15 2 5 3 6" xfId="10325"/>
    <cellStyle name="Обычный 15 2 5 4" xfId="10326"/>
    <cellStyle name="Обычный 15 2 5 4 2" xfId="10327"/>
    <cellStyle name="Обычный 15 2 5 4 2 2" xfId="10328"/>
    <cellStyle name="Обычный 15 2 5 4 2 2 2" xfId="10329"/>
    <cellStyle name="Обычный 15 2 5 4 2 3" xfId="10330"/>
    <cellStyle name="Обычный 15 2 5 4 3" xfId="10331"/>
    <cellStyle name="Обычный 15 2 5 4 3 2" xfId="10332"/>
    <cellStyle name="Обычный 15 2 5 4 4" xfId="10333"/>
    <cellStyle name="Обычный 15 2 5 5" xfId="10334"/>
    <cellStyle name="Обычный 15 2 5 5 2" xfId="10335"/>
    <cellStyle name="Обычный 15 2 5 5 2 2" xfId="10336"/>
    <cellStyle name="Обычный 15 2 5 5 3" xfId="10337"/>
    <cellStyle name="Обычный 15 2 5 6" xfId="10338"/>
    <cellStyle name="Обычный 15 2 5 6 2" xfId="10339"/>
    <cellStyle name="Обычный 15 2 5 7" xfId="10340"/>
    <cellStyle name="Обычный 15 2 5 7 2" xfId="10341"/>
    <cellStyle name="Обычный 15 2 5 8" xfId="10342"/>
    <cellStyle name="Обычный 15 2 5 8 2" xfId="10343"/>
    <cellStyle name="Обычный 15 2 5 9" xfId="10344"/>
    <cellStyle name="Обычный 15 2 6" xfId="10345"/>
    <cellStyle name="Обычный 15 2 6 10" xfId="10346"/>
    <cellStyle name="Обычный 15 2 6 2" xfId="10347"/>
    <cellStyle name="Обычный 15 2 6 2 2" xfId="10348"/>
    <cellStyle name="Обычный 15 2 6 2 2 2" xfId="10349"/>
    <cellStyle name="Обычный 15 2 6 2 2 2 2" xfId="10350"/>
    <cellStyle name="Обычный 15 2 6 2 2 2 2 2" xfId="10351"/>
    <cellStyle name="Обычный 15 2 6 2 2 2 3" xfId="10352"/>
    <cellStyle name="Обычный 15 2 6 2 2 3" xfId="10353"/>
    <cellStyle name="Обычный 15 2 6 2 2 3 2" xfId="10354"/>
    <cellStyle name="Обычный 15 2 6 2 2 4" xfId="10355"/>
    <cellStyle name="Обычный 15 2 6 2 2 4 2" xfId="10356"/>
    <cellStyle name="Обычный 15 2 6 2 2 5" xfId="10357"/>
    <cellStyle name="Обычный 15 2 6 2 3" xfId="10358"/>
    <cellStyle name="Обычный 15 2 6 2 3 2" xfId="10359"/>
    <cellStyle name="Обычный 15 2 6 2 3 2 2" xfId="10360"/>
    <cellStyle name="Обычный 15 2 6 2 3 2 2 2" xfId="10361"/>
    <cellStyle name="Обычный 15 2 6 2 3 2 3" xfId="10362"/>
    <cellStyle name="Обычный 15 2 6 2 3 3" xfId="10363"/>
    <cellStyle name="Обычный 15 2 6 2 3 3 2" xfId="10364"/>
    <cellStyle name="Обычный 15 2 6 2 3 4" xfId="10365"/>
    <cellStyle name="Обычный 15 2 6 2 4" xfId="10366"/>
    <cellStyle name="Обычный 15 2 6 2 4 2" xfId="10367"/>
    <cellStyle name="Обычный 15 2 6 2 4 2 2" xfId="10368"/>
    <cellStyle name="Обычный 15 2 6 2 4 3" xfId="10369"/>
    <cellStyle name="Обычный 15 2 6 2 5" xfId="10370"/>
    <cellStyle name="Обычный 15 2 6 2 5 2" xfId="10371"/>
    <cellStyle name="Обычный 15 2 6 2 6" xfId="10372"/>
    <cellStyle name="Обычный 15 2 6 2 6 2" xfId="10373"/>
    <cellStyle name="Обычный 15 2 6 2 7" xfId="10374"/>
    <cellStyle name="Обычный 15 2 6 2 8" xfId="10375"/>
    <cellStyle name="Обычный 15 2 6 3" xfId="10376"/>
    <cellStyle name="Обычный 15 2 6 3 2" xfId="10377"/>
    <cellStyle name="Обычный 15 2 6 3 2 2" xfId="10378"/>
    <cellStyle name="Обычный 15 2 6 3 2 2 2" xfId="10379"/>
    <cellStyle name="Обычный 15 2 6 3 2 3" xfId="10380"/>
    <cellStyle name="Обычный 15 2 6 3 3" xfId="10381"/>
    <cellStyle name="Обычный 15 2 6 3 3 2" xfId="10382"/>
    <cellStyle name="Обычный 15 2 6 3 4" xfId="10383"/>
    <cellStyle name="Обычный 15 2 6 3 4 2" xfId="10384"/>
    <cellStyle name="Обычный 15 2 6 3 5" xfId="10385"/>
    <cellStyle name="Обычный 15 2 6 3 6" xfId="10386"/>
    <cellStyle name="Обычный 15 2 6 4" xfId="10387"/>
    <cellStyle name="Обычный 15 2 6 4 2" xfId="10388"/>
    <cellStyle name="Обычный 15 2 6 4 2 2" xfId="10389"/>
    <cellStyle name="Обычный 15 2 6 4 2 2 2" xfId="10390"/>
    <cellStyle name="Обычный 15 2 6 4 2 3" xfId="10391"/>
    <cellStyle name="Обычный 15 2 6 4 3" xfId="10392"/>
    <cellStyle name="Обычный 15 2 6 4 3 2" xfId="10393"/>
    <cellStyle name="Обычный 15 2 6 4 4" xfId="10394"/>
    <cellStyle name="Обычный 15 2 6 5" xfId="10395"/>
    <cellStyle name="Обычный 15 2 6 5 2" xfId="10396"/>
    <cellStyle name="Обычный 15 2 6 5 2 2" xfId="10397"/>
    <cellStyle name="Обычный 15 2 6 5 3" xfId="10398"/>
    <cellStyle name="Обычный 15 2 6 6" xfId="10399"/>
    <cellStyle name="Обычный 15 2 6 6 2" xfId="10400"/>
    <cellStyle name="Обычный 15 2 6 7" xfId="10401"/>
    <cellStyle name="Обычный 15 2 6 7 2" xfId="10402"/>
    <cellStyle name="Обычный 15 2 6 8" xfId="10403"/>
    <cellStyle name="Обычный 15 2 6 8 2" xfId="10404"/>
    <cellStyle name="Обычный 15 2 6 9" xfId="10405"/>
    <cellStyle name="Обычный 15 2 7" xfId="10406"/>
    <cellStyle name="Обычный 15 2 7 2" xfId="10407"/>
    <cellStyle name="Обычный 15 2 7 2 2" xfId="10408"/>
    <cellStyle name="Обычный 15 2 7 2 2 2" xfId="10409"/>
    <cellStyle name="Обычный 15 2 7 2 2 2 2" xfId="10410"/>
    <cellStyle name="Обычный 15 2 7 2 2 3" xfId="10411"/>
    <cellStyle name="Обычный 15 2 7 2 3" xfId="10412"/>
    <cellStyle name="Обычный 15 2 7 2 3 2" xfId="10413"/>
    <cellStyle name="Обычный 15 2 7 2 4" xfId="10414"/>
    <cellStyle name="Обычный 15 2 7 2 4 2" xfId="10415"/>
    <cellStyle name="Обычный 15 2 7 2 5" xfId="10416"/>
    <cellStyle name="Обычный 15 2 7 3" xfId="10417"/>
    <cellStyle name="Обычный 15 2 7 3 2" xfId="10418"/>
    <cellStyle name="Обычный 15 2 7 3 2 2" xfId="10419"/>
    <cellStyle name="Обычный 15 2 7 3 2 2 2" xfId="10420"/>
    <cellStyle name="Обычный 15 2 7 3 2 3" xfId="10421"/>
    <cellStyle name="Обычный 15 2 7 3 3" xfId="10422"/>
    <cellStyle name="Обычный 15 2 7 3 3 2" xfId="10423"/>
    <cellStyle name="Обычный 15 2 7 3 4" xfId="10424"/>
    <cellStyle name="Обычный 15 2 7 4" xfId="10425"/>
    <cellStyle name="Обычный 15 2 7 4 2" xfId="10426"/>
    <cellStyle name="Обычный 15 2 7 4 2 2" xfId="10427"/>
    <cellStyle name="Обычный 15 2 7 4 3" xfId="10428"/>
    <cellStyle name="Обычный 15 2 7 5" xfId="10429"/>
    <cellStyle name="Обычный 15 2 7 5 2" xfId="10430"/>
    <cellStyle name="Обычный 15 2 7 6" xfId="10431"/>
    <cellStyle name="Обычный 15 2 7 6 2" xfId="10432"/>
    <cellStyle name="Обычный 15 2 7 7" xfId="10433"/>
    <cellStyle name="Обычный 15 2 7 7 2" xfId="10434"/>
    <cellStyle name="Обычный 15 2 7 8" xfId="10435"/>
    <cellStyle name="Обычный 15 2 7 9" xfId="10436"/>
    <cellStyle name="Обычный 15 2 8" xfId="10437"/>
    <cellStyle name="Обычный 15 2 8 2" xfId="10438"/>
    <cellStyle name="Обычный 15 2 8 2 2" xfId="10439"/>
    <cellStyle name="Обычный 15 2 8 2 2 2" xfId="10440"/>
    <cellStyle name="Обычный 15 2 8 2 3" xfId="10441"/>
    <cellStyle name="Обычный 15 2 8 3" xfId="10442"/>
    <cellStyle name="Обычный 15 2 8 3 2" xfId="10443"/>
    <cellStyle name="Обычный 15 2 8 4" xfId="10444"/>
    <cellStyle name="Обычный 15 2 8 4 2" xfId="10445"/>
    <cellStyle name="Обычный 15 2 8 5" xfId="10446"/>
    <cellStyle name="Обычный 15 2 8 6" xfId="10447"/>
    <cellStyle name="Обычный 15 2 9" xfId="10448"/>
    <cellStyle name="Обычный 15 2 9 2" xfId="10449"/>
    <cellStyle name="Обычный 15 2 9 2 2" xfId="10450"/>
    <cellStyle name="Обычный 15 2 9 2 2 2" xfId="10451"/>
    <cellStyle name="Обычный 15 2 9 2 3" xfId="10452"/>
    <cellStyle name="Обычный 15 2 9 3" xfId="10453"/>
    <cellStyle name="Обычный 15 2 9 3 2" xfId="10454"/>
    <cellStyle name="Обычный 15 2 9 4" xfId="10455"/>
    <cellStyle name="Обычный 15 2_прот  (факт) дс1" xfId="10456"/>
    <cellStyle name="Обычный 15 3" xfId="10457"/>
    <cellStyle name="Обычный 15 3 10" xfId="10458"/>
    <cellStyle name="Обычный 15 3 10 2" xfId="10459"/>
    <cellStyle name="Обычный 15 3 11" xfId="10460"/>
    <cellStyle name="Обычный 15 3 11 2" xfId="10461"/>
    <cellStyle name="Обычный 15 3 12" xfId="10462"/>
    <cellStyle name="Обычный 15 3 12 2" xfId="10463"/>
    <cellStyle name="Обычный 15 3 13" xfId="10464"/>
    <cellStyle name="Обычный 15 3 14" xfId="10465"/>
    <cellStyle name="Обычный 15 3 2" xfId="10466"/>
    <cellStyle name="Обычный 15 3 2 10" xfId="10467"/>
    <cellStyle name="Обычный 15 3 2 11" xfId="10468"/>
    <cellStyle name="Обычный 15 3 2 2" xfId="10469"/>
    <cellStyle name="Обычный 15 3 2 2 2" xfId="10470"/>
    <cellStyle name="Обычный 15 3 2 2 2 2" xfId="10471"/>
    <cellStyle name="Обычный 15 3 2 2 2 2 2" xfId="10472"/>
    <cellStyle name="Обычный 15 3 2 2 2 2 2 2" xfId="10473"/>
    <cellStyle name="Обычный 15 3 2 2 2 2 2 2 2" xfId="10474"/>
    <cellStyle name="Обычный 15 3 2 2 2 2 2 3" xfId="10475"/>
    <cellStyle name="Обычный 15 3 2 2 2 2 3" xfId="10476"/>
    <cellStyle name="Обычный 15 3 2 2 2 2 3 2" xfId="10477"/>
    <cellStyle name="Обычный 15 3 2 2 2 2 4" xfId="10478"/>
    <cellStyle name="Обычный 15 3 2 2 2 2 4 2" xfId="10479"/>
    <cellStyle name="Обычный 15 3 2 2 2 2 5" xfId="10480"/>
    <cellStyle name="Обычный 15 3 2 2 2 3" xfId="10481"/>
    <cellStyle name="Обычный 15 3 2 2 2 3 2" xfId="10482"/>
    <cellStyle name="Обычный 15 3 2 2 2 3 2 2" xfId="10483"/>
    <cellStyle name="Обычный 15 3 2 2 2 3 2 2 2" xfId="10484"/>
    <cellStyle name="Обычный 15 3 2 2 2 3 2 3" xfId="10485"/>
    <cellStyle name="Обычный 15 3 2 2 2 3 3" xfId="10486"/>
    <cellStyle name="Обычный 15 3 2 2 2 3 3 2" xfId="10487"/>
    <cellStyle name="Обычный 15 3 2 2 2 3 4" xfId="10488"/>
    <cellStyle name="Обычный 15 3 2 2 2 4" xfId="10489"/>
    <cellStyle name="Обычный 15 3 2 2 2 4 2" xfId="10490"/>
    <cellStyle name="Обычный 15 3 2 2 2 4 2 2" xfId="10491"/>
    <cellStyle name="Обычный 15 3 2 2 2 4 3" xfId="10492"/>
    <cellStyle name="Обычный 15 3 2 2 2 5" xfId="10493"/>
    <cellStyle name="Обычный 15 3 2 2 2 5 2" xfId="10494"/>
    <cellStyle name="Обычный 15 3 2 2 2 6" xfId="10495"/>
    <cellStyle name="Обычный 15 3 2 2 2 6 2" xfId="10496"/>
    <cellStyle name="Обычный 15 3 2 2 2 7" xfId="10497"/>
    <cellStyle name="Обычный 15 3 2 2 2 8" xfId="10498"/>
    <cellStyle name="Обычный 15 3 2 2 3" xfId="10499"/>
    <cellStyle name="Обычный 15 3 2 2 3 2" xfId="10500"/>
    <cellStyle name="Обычный 15 3 2 2 3 2 2" xfId="10501"/>
    <cellStyle name="Обычный 15 3 2 2 3 2 2 2" xfId="10502"/>
    <cellStyle name="Обычный 15 3 2 2 3 2 3" xfId="10503"/>
    <cellStyle name="Обычный 15 3 2 2 3 3" xfId="10504"/>
    <cellStyle name="Обычный 15 3 2 2 3 3 2" xfId="10505"/>
    <cellStyle name="Обычный 15 3 2 2 3 4" xfId="10506"/>
    <cellStyle name="Обычный 15 3 2 2 3 4 2" xfId="10507"/>
    <cellStyle name="Обычный 15 3 2 2 3 5" xfId="10508"/>
    <cellStyle name="Обычный 15 3 2 2 3 6" xfId="10509"/>
    <cellStyle name="Обычный 15 3 2 2 4" xfId="10510"/>
    <cellStyle name="Обычный 15 3 2 2 4 2" xfId="10511"/>
    <cellStyle name="Обычный 15 3 2 2 4 2 2" xfId="10512"/>
    <cellStyle name="Обычный 15 3 2 2 4 2 2 2" xfId="10513"/>
    <cellStyle name="Обычный 15 3 2 2 4 2 3" xfId="10514"/>
    <cellStyle name="Обычный 15 3 2 2 4 3" xfId="10515"/>
    <cellStyle name="Обычный 15 3 2 2 4 3 2" xfId="10516"/>
    <cellStyle name="Обычный 15 3 2 2 4 4" xfId="10517"/>
    <cellStyle name="Обычный 15 3 2 2 5" xfId="10518"/>
    <cellStyle name="Обычный 15 3 2 2 5 2" xfId="10519"/>
    <cellStyle name="Обычный 15 3 2 2 5 2 2" xfId="10520"/>
    <cellStyle name="Обычный 15 3 2 2 5 3" xfId="10521"/>
    <cellStyle name="Обычный 15 3 2 2 6" xfId="10522"/>
    <cellStyle name="Обычный 15 3 2 2 6 2" xfId="10523"/>
    <cellStyle name="Обычный 15 3 2 2 7" xfId="10524"/>
    <cellStyle name="Обычный 15 3 2 2 7 2" xfId="10525"/>
    <cellStyle name="Обычный 15 3 2 2 8" xfId="10526"/>
    <cellStyle name="Обычный 15 3 2 2 9" xfId="10527"/>
    <cellStyle name="Обычный 15 3 2 3" xfId="10528"/>
    <cellStyle name="Обычный 15 3 2 3 2" xfId="10529"/>
    <cellStyle name="Обычный 15 3 2 3 2 2" xfId="10530"/>
    <cellStyle name="Обычный 15 3 2 3 2 2 2" xfId="10531"/>
    <cellStyle name="Обычный 15 3 2 3 2 2 2 2" xfId="10532"/>
    <cellStyle name="Обычный 15 3 2 3 2 2 3" xfId="10533"/>
    <cellStyle name="Обычный 15 3 2 3 2 3" xfId="10534"/>
    <cellStyle name="Обычный 15 3 2 3 2 3 2" xfId="10535"/>
    <cellStyle name="Обычный 15 3 2 3 2 4" xfId="10536"/>
    <cellStyle name="Обычный 15 3 2 3 2 4 2" xfId="10537"/>
    <cellStyle name="Обычный 15 3 2 3 2 5" xfId="10538"/>
    <cellStyle name="Обычный 15 3 2 3 2 6" xfId="10539"/>
    <cellStyle name="Обычный 15 3 2 3 3" xfId="10540"/>
    <cellStyle name="Обычный 15 3 2 3 3 2" xfId="10541"/>
    <cellStyle name="Обычный 15 3 2 3 3 2 2" xfId="10542"/>
    <cellStyle name="Обычный 15 3 2 3 3 2 2 2" xfId="10543"/>
    <cellStyle name="Обычный 15 3 2 3 3 2 3" xfId="10544"/>
    <cellStyle name="Обычный 15 3 2 3 3 3" xfId="10545"/>
    <cellStyle name="Обычный 15 3 2 3 3 3 2" xfId="10546"/>
    <cellStyle name="Обычный 15 3 2 3 3 4" xfId="10547"/>
    <cellStyle name="Обычный 15 3 2 3 3 5" xfId="10548"/>
    <cellStyle name="Обычный 15 3 2 3 4" xfId="10549"/>
    <cellStyle name="Обычный 15 3 2 3 4 2" xfId="10550"/>
    <cellStyle name="Обычный 15 3 2 3 4 2 2" xfId="10551"/>
    <cellStyle name="Обычный 15 3 2 3 4 3" xfId="10552"/>
    <cellStyle name="Обычный 15 3 2 3 5" xfId="10553"/>
    <cellStyle name="Обычный 15 3 2 3 5 2" xfId="10554"/>
    <cellStyle name="Обычный 15 3 2 3 6" xfId="10555"/>
    <cellStyle name="Обычный 15 3 2 3 6 2" xfId="10556"/>
    <cellStyle name="Обычный 15 3 2 3 7" xfId="10557"/>
    <cellStyle name="Обычный 15 3 2 3 8" xfId="10558"/>
    <cellStyle name="Обычный 15 3 2 4" xfId="10559"/>
    <cellStyle name="Обычный 15 3 2 4 2" xfId="10560"/>
    <cellStyle name="Обычный 15 3 2 4 2 2" xfId="10561"/>
    <cellStyle name="Обычный 15 3 2 4 2 2 2" xfId="10562"/>
    <cellStyle name="Обычный 15 3 2 4 2 3" xfId="10563"/>
    <cellStyle name="Обычный 15 3 2 4 3" xfId="10564"/>
    <cellStyle name="Обычный 15 3 2 4 3 2" xfId="10565"/>
    <cellStyle name="Обычный 15 3 2 4 4" xfId="10566"/>
    <cellStyle name="Обычный 15 3 2 4 4 2" xfId="10567"/>
    <cellStyle name="Обычный 15 3 2 4 5" xfId="10568"/>
    <cellStyle name="Обычный 15 3 2 4 6" xfId="10569"/>
    <cellStyle name="Обычный 15 3 2 5" xfId="10570"/>
    <cellStyle name="Обычный 15 3 2 5 2" xfId="10571"/>
    <cellStyle name="Обычный 15 3 2 5 2 2" xfId="10572"/>
    <cellStyle name="Обычный 15 3 2 5 2 2 2" xfId="10573"/>
    <cellStyle name="Обычный 15 3 2 5 2 3" xfId="10574"/>
    <cellStyle name="Обычный 15 3 2 5 3" xfId="10575"/>
    <cellStyle name="Обычный 15 3 2 5 3 2" xfId="10576"/>
    <cellStyle name="Обычный 15 3 2 5 4" xfId="10577"/>
    <cellStyle name="Обычный 15 3 2 5 5" xfId="10578"/>
    <cellStyle name="Обычный 15 3 2 6" xfId="10579"/>
    <cellStyle name="Обычный 15 3 2 6 2" xfId="10580"/>
    <cellStyle name="Обычный 15 3 2 6 2 2" xfId="10581"/>
    <cellStyle name="Обычный 15 3 2 6 3" xfId="10582"/>
    <cellStyle name="Обычный 15 3 2 7" xfId="10583"/>
    <cellStyle name="Обычный 15 3 2 7 2" xfId="10584"/>
    <cellStyle name="Обычный 15 3 2 8" xfId="10585"/>
    <cellStyle name="Обычный 15 3 2 8 2" xfId="10586"/>
    <cellStyle name="Обычный 15 3 2 9" xfId="10587"/>
    <cellStyle name="Обычный 15 3 2 9 2" xfId="10588"/>
    <cellStyle name="Обычный 15 3 3" xfId="10589"/>
    <cellStyle name="Обычный 15 3 3 10" xfId="10590"/>
    <cellStyle name="Обычный 15 3 3 2" xfId="10591"/>
    <cellStyle name="Обычный 15 3 3 2 2" xfId="10592"/>
    <cellStyle name="Обычный 15 3 3 2 2 2" xfId="10593"/>
    <cellStyle name="Обычный 15 3 3 2 2 2 2" xfId="10594"/>
    <cellStyle name="Обычный 15 3 3 2 2 2 2 2" xfId="10595"/>
    <cellStyle name="Обычный 15 3 3 2 2 2 3" xfId="10596"/>
    <cellStyle name="Обычный 15 3 3 2 2 3" xfId="10597"/>
    <cellStyle name="Обычный 15 3 3 2 2 3 2" xfId="10598"/>
    <cellStyle name="Обычный 15 3 3 2 2 4" xfId="10599"/>
    <cellStyle name="Обычный 15 3 3 2 2 4 2" xfId="10600"/>
    <cellStyle name="Обычный 15 3 3 2 2 5" xfId="10601"/>
    <cellStyle name="Обычный 15 3 3 2 3" xfId="10602"/>
    <cellStyle name="Обычный 15 3 3 2 3 2" xfId="10603"/>
    <cellStyle name="Обычный 15 3 3 2 3 2 2" xfId="10604"/>
    <cellStyle name="Обычный 15 3 3 2 3 2 2 2" xfId="10605"/>
    <cellStyle name="Обычный 15 3 3 2 3 2 3" xfId="10606"/>
    <cellStyle name="Обычный 15 3 3 2 3 3" xfId="10607"/>
    <cellStyle name="Обычный 15 3 3 2 3 3 2" xfId="10608"/>
    <cellStyle name="Обычный 15 3 3 2 3 4" xfId="10609"/>
    <cellStyle name="Обычный 15 3 3 2 4" xfId="10610"/>
    <cellStyle name="Обычный 15 3 3 2 4 2" xfId="10611"/>
    <cellStyle name="Обычный 15 3 3 2 4 2 2" xfId="10612"/>
    <cellStyle name="Обычный 15 3 3 2 4 3" xfId="10613"/>
    <cellStyle name="Обычный 15 3 3 2 5" xfId="10614"/>
    <cellStyle name="Обычный 15 3 3 2 5 2" xfId="10615"/>
    <cellStyle name="Обычный 15 3 3 2 6" xfId="10616"/>
    <cellStyle name="Обычный 15 3 3 2 6 2" xfId="10617"/>
    <cellStyle name="Обычный 15 3 3 2 7" xfId="10618"/>
    <cellStyle name="Обычный 15 3 3 2 8" xfId="10619"/>
    <cellStyle name="Обычный 15 3 3 3" xfId="10620"/>
    <cellStyle name="Обычный 15 3 3 3 2" xfId="10621"/>
    <cellStyle name="Обычный 15 3 3 3 2 2" xfId="10622"/>
    <cellStyle name="Обычный 15 3 3 3 2 2 2" xfId="10623"/>
    <cellStyle name="Обычный 15 3 3 3 2 3" xfId="10624"/>
    <cellStyle name="Обычный 15 3 3 3 3" xfId="10625"/>
    <cellStyle name="Обычный 15 3 3 3 3 2" xfId="10626"/>
    <cellStyle name="Обычный 15 3 3 3 4" xfId="10627"/>
    <cellStyle name="Обычный 15 3 3 3 4 2" xfId="10628"/>
    <cellStyle name="Обычный 15 3 3 3 5" xfId="10629"/>
    <cellStyle name="Обычный 15 3 3 3 6" xfId="10630"/>
    <cellStyle name="Обычный 15 3 3 4" xfId="10631"/>
    <cellStyle name="Обычный 15 3 3 4 2" xfId="10632"/>
    <cellStyle name="Обычный 15 3 3 4 2 2" xfId="10633"/>
    <cellStyle name="Обычный 15 3 3 4 2 2 2" xfId="10634"/>
    <cellStyle name="Обычный 15 3 3 4 2 3" xfId="10635"/>
    <cellStyle name="Обычный 15 3 3 4 3" xfId="10636"/>
    <cellStyle name="Обычный 15 3 3 4 3 2" xfId="10637"/>
    <cellStyle name="Обычный 15 3 3 4 4" xfId="10638"/>
    <cellStyle name="Обычный 15 3 3 5" xfId="10639"/>
    <cellStyle name="Обычный 15 3 3 5 2" xfId="10640"/>
    <cellStyle name="Обычный 15 3 3 5 2 2" xfId="10641"/>
    <cellStyle name="Обычный 15 3 3 5 3" xfId="10642"/>
    <cellStyle name="Обычный 15 3 3 6" xfId="10643"/>
    <cellStyle name="Обычный 15 3 3 6 2" xfId="10644"/>
    <cellStyle name="Обычный 15 3 3 7" xfId="10645"/>
    <cellStyle name="Обычный 15 3 3 7 2" xfId="10646"/>
    <cellStyle name="Обычный 15 3 3 8" xfId="10647"/>
    <cellStyle name="Обычный 15 3 3 8 2" xfId="10648"/>
    <cellStyle name="Обычный 15 3 3 9" xfId="10649"/>
    <cellStyle name="Обычный 15 3 4" xfId="10650"/>
    <cellStyle name="Обычный 15 3 4 2" xfId="10651"/>
    <cellStyle name="Обычный 15 3 4 2 2" xfId="10652"/>
    <cellStyle name="Обычный 15 3 4 2 2 2" xfId="10653"/>
    <cellStyle name="Обычный 15 3 4 2 2 2 2" xfId="10654"/>
    <cellStyle name="Обычный 15 3 4 2 2 2 2 2" xfId="10655"/>
    <cellStyle name="Обычный 15 3 4 2 2 2 3" xfId="10656"/>
    <cellStyle name="Обычный 15 3 4 2 2 3" xfId="10657"/>
    <cellStyle name="Обычный 15 3 4 2 2 3 2" xfId="10658"/>
    <cellStyle name="Обычный 15 3 4 2 2 4" xfId="10659"/>
    <cellStyle name="Обычный 15 3 4 2 2 4 2" xfId="10660"/>
    <cellStyle name="Обычный 15 3 4 2 2 5" xfId="10661"/>
    <cellStyle name="Обычный 15 3 4 2 3" xfId="10662"/>
    <cellStyle name="Обычный 15 3 4 2 3 2" xfId="10663"/>
    <cellStyle name="Обычный 15 3 4 2 3 2 2" xfId="10664"/>
    <cellStyle name="Обычный 15 3 4 2 3 2 2 2" xfId="10665"/>
    <cellStyle name="Обычный 15 3 4 2 3 2 3" xfId="10666"/>
    <cellStyle name="Обычный 15 3 4 2 3 3" xfId="10667"/>
    <cellStyle name="Обычный 15 3 4 2 3 3 2" xfId="10668"/>
    <cellStyle name="Обычный 15 3 4 2 3 4" xfId="10669"/>
    <cellStyle name="Обычный 15 3 4 2 4" xfId="10670"/>
    <cellStyle name="Обычный 15 3 4 2 4 2" xfId="10671"/>
    <cellStyle name="Обычный 15 3 4 2 4 2 2" xfId="10672"/>
    <cellStyle name="Обычный 15 3 4 2 4 3" xfId="10673"/>
    <cellStyle name="Обычный 15 3 4 2 5" xfId="10674"/>
    <cellStyle name="Обычный 15 3 4 2 5 2" xfId="10675"/>
    <cellStyle name="Обычный 15 3 4 2 6" xfId="10676"/>
    <cellStyle name="Обычный 15 3 4 2 6 2" xfId="10677"/>
    <cellStyle name="Обычный 15 3 4 2 7" xfId="10678"/>
    <cellStyle name="Обычный 15 3 4 2 8" xfId="10679"/>
    <cellStyle name="Обычный 15 3 4 3" xfId="10680"/>
    <cellStyle name="Обычный 15 3 4 3 2" xfId="10681"/>
    <cellStyle name="Обычный 15 3 4 3 2 2" xfId="10682"/>
    <cellStyle name="Обычный 15 3 4 3 2 2 2" xfId="10683"/>
    <cellStyle name="Обычный 15 3 4 3 2 3" xfId="10684"/>
    <cellStyle name="Обычный 15 3 4 3 3" xfId="10685"/>
    <cellStyle name="Обычный 15 3 4 3 3 2" xfId="10686"/>
    <cellStyle name="Обычный 15 3 4 3 4" xfId="10687"/>
    <cellStyle name="Обычный 15 3 4 3 4 2" xfId="10688"/>
    <cellStyle name="Обычный 15 3 4 3 5" xfId="10689"/>
    <cellStyle name="Обычный 15 3 4 3 6" xfId="10690"/>
    <cellStyle name="Обычный 15 3 4 4" xfId="10691"/>
    <cellStyle name="Обычный 15 3 4 4 2" xfId="10692"/>
    <cellStyle name="Обычный 15 3 4 4 2 2" xfId="10693"/>
    <cellStyle name="Обычный 15 3 4 4 2 2 2" xfId="10694"/>
    <cellStyle name="Обычный 15 3 4 4 2 3" xfId="10695"/>
    <cellStyle name="Обычный 15 3 4 4 3" xfId="10696"/>
    <cellStyle name="Обычный 15 3 4 4 3 2" xfId="10697"/>
    <cellStyle name="Обычный 15 3 4 4 4" xfId="10698"/>
    <cellStyle name="Обычный 15 3 4 5" xfId="10699"/>
    <cellStyle name="Обычный 15 3 4 5 2" xfId="10700"/>
    <cellStyle name="Обычный 15 3 4 5 2 2" xfId="10701"/>
    <cellStyle name="Обычный 15 3 4 5 3" xfId="10702"/>
    <cellStyle name="Обычный 15 3 4 6" xfId="10703"/>
    <cellStyle name="Обычный 15 3 4 6 2" xfId="10704"/>
    <cellStyle name="Обычный 15 3 4 7" xfId="10705"/>
    <cellStyle name="Обычный 15 3 4 7 2" xfId="10706"/>
    <cellStyle name="Обычный 15 3 4 8" xfId="10707"/>
    <cellStyle name="Обычный 15 3 4 9" xfId="10708"/>
    <cellStyle name="Обычный 15 3 5" xfId="10709"/>
    <cellStyle name="Обычный 15 3 5 2" xfId="10710"/>
    <cellStyle name="Обычный 15 3 5 2 2" xfId="10711"/>
    <cellStyle name="Обычный 15 3 5 2 2 2" xfId="10712"/>
    <cellStyle name="Обычный 15 3 5 2 2 2 2" xfId="10713"/>
    <cellStyle name="Обычный 15 3 5 2 2 3" xfId="10714"/>
    <cellStyle name="Обычный 15 3 5 2 3" xfId="10715"/>
    <cellStyle name="Обычный 15 3 5 2 3 2" xfId="10716"/>
    <cellStyle name="Обычный 15 3 5 2 4" xfId="10717"/>
    <cellStyle name="Обычный 15 3 5 2 4 2" xfId="10718"/>
    <cellStyle name="Обычный 15 3 5 2 5" xfId="10719"/>
    <cellStyle name="Обычный 15 3 5 3" xfId="10720"/>
    <cellStyle name="Обычный 15 3 5 3 2" xfId="10721"/>
    <cellStyle name="Обычный 15 3 5 3 2 2" xfId="10722"/>
    <cellStyle name="Обычный 15 3 5 3 2 2 2" xfId="10723"/>
    <cellStyle name="Обычный 15 3 5 3 2 3" xfId="10724"/>
    <cellStyle name="Обычный 15 3 5 3 3" xfId="10725"/>
    <cellStyle name="Обычный 15 3 5 3 3 2" xfId="10726"/>
    <cellStyle name="Обычный 15 3 5 3 4" xfId="10727"/>
    <cellStyle name="Обычный 15 3 5 4" xfId="10728"/>
    <cellStyle name="Обычный 15 3 5 4 2" xfId="10729"/>
    <cellStyle name="Обычный 15 3 5 4 2 2" xfId="10730"/>
    <cellStyle name="Обычный 15 3 5 4 3" xfId="10731"/>
    <cellStyle name="Обычный 15 3 5 5" xfId="10732"/>
    <cellStyle name="Обычный 15 3 5 5 2" xfId="10733"/>
    <cellStyle name="Обычный 15 3 5 6" xfId="10734"/>
    <cellStyle name="Обычный 15 3 5 6 2" xfId="10735"/>
    <cellStyle name="Обычный 15 3 5 7" xfId="10736"/>
    <cellStyle name="Обычный 15 3 5 8" xfId="10737"/>
    <cellStyle name="Обычный 15 3 6" xfId="10738"/>
    <cellStyle name="Обычный 15 3 6 2" xfId="10739"/>
    <cellStyle name="Обычный 15 3 6 2 2" xfId="10740"/>
    <cellStyle name="Обычный 15 3 6 2 2 2" xfId="10741"/>
    <cellStyle name="Обычный 15 3 6 2 3" xfId="10742"/>
    <cellStyle name="Обычный 15 3 6 3" xfId="10743"/>
    <cellStyle name="Обычный 15 3 6 3 2" xfId="10744"/>
    <cellStyle name="Обычный 15 3 6 4" xfId="10745"/>
    <cellStyle name="Обычный 15 3 6 4 2" xfId="10746"/>
    <cellStyle name="Обычный 15 3 6 5" xfId="10747"/>
    <cellStyle name="Обычный 15 3 6 6" xfId="10748"/>
    <cellStyle name="Обычный 15 3 7" xfId="10749"/>
    <cellStyle name="Обычный 15 3 7 2" xfId="10750"/>
    <cellStyle name="Обычный 15 3 7 2 2" xfId="10751"/>
    <cellStyle name="Обычный 15 3 7 2 2 2" xfId="10752"/>
    <cellStyle name="Обычный 15 3 7 2 3" xfId="10753"/>
    <cellStyle name="Обычный 15 3 7 3" xfId="10754"/>
    <cellStyle name="Обычный 15 3 7 3 2" xfId="10755"/>
    <cellStyle name="Обычный 15 3 7 4" xfId="10756"/>
    <cellStyle name="Обычный 15 3 8" xfId="10757"/>
    <cellStyle name="Обычный 15 3 8 2" xfId="10758"/>
    <cellStyle name="Обычный 15 3 8 2 2" xfId="10759"/>
    <cellStyle name="Обычный 15 3 8 3" xfId="10760"/>
    <cellStyle name="Обычный 15 3 9" xfId="10761"/>
    <cellStyle name="Обычный 15 3 9 2" xfId="10762"/>
    <cellStyle name="Обычный 15 3_прот факт бол" xfId="10763"/>
    <cellStyle name="Обычный 15 4" xfId="10764"/>
    <cellStyle name="Обычный 15 4 10" xfId="10765"/>
    <cellStyle name="Обычный 15 4 10 2" xfId="10766"/>
    <cellStyle name="Обычный 15 4 11" xfId="10767"/>
    <cellStyle name="Обычный 15 4 12" xfId="10768"/>
    <cellStyle name="Обычный 15 4 2" xfId="10769"/>
    <cellStyle name="Обычный 15 4 2 10" xfId="10770"/>
    <cellStyle name="Обычный 15 4 2 2" xfId="10771"/>
    <cellStyle name="Обычный 15 4 2 2 2" xfId="10772"/>
    <cellStyle name="Обычный 15 4 2 2 2 2" xfId="10773"/>
    <cellStyle name="Обычный 15 4 2 2 2 2 2" xfId="10774"/>
    <cellStyle name="Обычный 15 4 2 2 2 2 2 2" xfId="10775"/>
    <cellStyle name="Обычный 15 4 2 2 2 2 3" xfId="10776"/>
    <cellStyle name="Обычный 15 4 2 2 2 3" xfId="10777"/>
    <cellStyle name="Обычный 15 4 2 2 2 3 2" xfId="10778"/>
    <cellStyle name="Обычный 15 4 2 2 2 4" xfId="10779"/>
    <cellStyle name="Обычный 15 4 2 2 2 4 2" xfId="10780"/>
    <cellStyle name="Обычный 15 4 2 2 2 5" xfId="10781"/>
    <cellStyle name="Обычный 15 4 2 2 3" xfId="10782"/>
    <cellStyle name="Обычный 15 4 2 2 3 2" xfId="10783"/>
    <cellStyle name="Обычный 15 4 2 2 3 2 2" xfId="10784"/>
    <cellStyle name="Обычный 15 4 2 2 3 2 2 2" xfId="10785"/>
    <cellStyle name="Обычный 15 4 2 2 3 2 3" xfId="10786"/>
    <cellStyle name="Обычный 15 4 2 2 3 3" xfId="10787"/>
    <cellStyle name="Обычный 15 4 2 2 3 3 2" xfId="10788"/>
    <cellStyle name="Обычный 15 4 2 2 3 4" xfId="10789"/>
    <cellStyle name="Обычный 15 4 2 2 4" xfId="10790"/>
    <cellStyle name="Обычный 15 4 2 2 4 2" xfId="10791"/>
    <cellStyle name="Обычный 15 4 2 2 4 2 2" xfId="10792"/>
    <cellStyle name="Обычный 15 4 2 2 4 3" xfId="10793"/>
    <cellStyle name="Обычный 15 4 2 2 5" xfId="10794"/>
    <cellStyle name="Обычный 15 4 2 2 5 2" xfId="10795"/>
    <cellStyle name="Обычный 15 4 2 2 6" xfId="10796"/>
    <cellStyle name="Обычный 15 4 2 2 6 2" xfId="10797"/>
    <cellStyle name="Обычный 15 4 2 2 7" xfId="10798"/>
    <cellStyle name="Обычный 15 4 2 2 8" xfId="10799"/>
    <cellStyle name="Обычный 15 4 2 3" xfId="10800"/>
    <cellStyle name="Обычный 15 4 2 3 2" xfId="10801"/>
    <cellStyle name="Обычный 15 4 2 3 2 2" xfId="10802"/>
    <cellStyle name="Обычный 15 4 2 3 2 2 2" xfId="10803"/>
    <cellStyle name="Обычный 15 4 2 3 2 3" xfId="10804"/>
    <cellStyle name="Обычный 15 4 2 3 3" xfId="10805"/>
    <cellStyle name="Обычный 15 4 2 3 3 2" xfId="10806"/>
    <cellStyle name="Обычный 15 4 2 3 4" xfId="10807"/>
    <cellStyle name="Обычный 15 4 2 3 4 2" xfId="10808"/>
    <cellStyle name="Обычный 15 4 2 3 5" xfId="10809"/>
    <cellStyle name="Обычный 15 4 2 3 6" xfId="10810"/>
    <cellStyle name="Обычный 15 4 2 4" xfId="10811"/>
    <cellStyle name="Обычный 15 4 2 4 2" xfId="10812"/>
    <cellStyle name="Обычный 15 4 2 4 2 2" xfId="10813"/>
    <cellStyle name="Обычный 15 4 2 4 2 2 2" xfId="10814"/>
    <cellStyle name="Обычный 15 4 2 4 2 3" xfId="10815"/>
    <cellStyle name="Обычный 15 4 2 4 3" xfId="10816"/>
    <cellStyle name="Обычный 15 4 2 4 3 2" xfId="10817"/>
    <cellStyle name="Обычный 15 4 2 4 4" xfId="10818"/>
    <cellStyle name="Обычный 15 4 2 5" xfId="10819"/>
    <cellStyle name="Обычный 15 4 2 5 2" xfId="10820"/>
    <cellStyle name="Обычный 15 4 2 5 2 2" xfId="10821"/>
    <cellStyle name="Обычный 15 4 2 5 3" xfId="10822"/>
    <cellStyle name="Обычный 15 4 2 6" xfId="10823"/>
    <cellStyle name="Обычный 15 4 2 6 2" xfId="10824"/>
    <cellStyle name="Обычный 15 4 2 7" xfId="10825"/>
    <cellStyle name="Обычный 15 4 2 7 2" xfId="10826"/>
    <cellStyle name="Обычный 15 4 2 8" xfId="10827"/>
    <cellStyle name="Обычный 15 4 2 8 2" xfId="10828"/>
    <cellStyle name="Обычный 15 4 2 9" xfId="10829"/>
    <cellStyle name="Обычный 15 4 3" xfId="10830"/>
    <cellStyle name="Обычный 15 4 3 10" xfId="10831"/>
    <cellStyle name="Обычный 15 4 3 2" xfId="10832"/>
    <cellStyle name="Обычный 15 4 3 2 2" xfId="10833"/>
    <cellStyle name="Обычный 15 4 3 2 2 2" xfId="10834"/>
    <cellStyle name="Обычный 15 4 3 2 2 2 2" xfId="10835"/>
    <cellStyle name="Обычный 15 4 3 2 2 2 2 2" xfId="10836"/>
    <cellStyle name="Обычный 15 4 3 2 2 2 3" xfId="10837"/>
    <cellStyle name="Обычный 15 4 3 2 2 3" xfId="10838"/>
    <cellStyle name="Обычный 15 4 3 2 2 3 2" xfId="10839"/>
    <cellStyle name="Обычный 15 4 3 2 2 4" xfId="10840"/>
    <cellStyle name="Обычный 15 4 3 2 2 4 2" xfId="10841"/>
    <cellStyle name="Обычный 15 4 3 2 2 5" xfId="10842"/>
    <cellStyle name="Обычный 15 4 3 2 3" xfId="10843"/>
    <cellStyle name="Обычный 15 4 3 2 3 2" xfId="10844"/>
    <cellStyle name="Обычный 15 4 3 2 3 2 2" xfId="10845"/>
    <cellStyle name="Обычный 15 4 3 2 3 2 2 2" xfId="10846"/>
    <cellStyle name="Обычный 15 4 3 2 3 2 3" xfId="10847"/>
    <cellStyle name="Обычный 15 4 3 2 3 3" xfId="10848"/>
    <cellStyle name="Обычный 15 4 3 2 3 3 2" xfId="10849"/>
    <cellStyle name="Обычный 15 4 3 2 3 4" xfId="10850"/>
    <cellStyle name="Обычный 15 4 3 2 4" xfId="10851"/>
    <cellStyle name="Обычный 15 4 3 2 4 2" xfId="10852"/>
    <cellStyle name="Обычный 15 4 3 2 4 2 2" xfId="10853"/>
    <cellStyle name="Обычный 15 4 3 2 4 3" xfId="10854"/>
    <cellStyle name="Обычный 15 4 3 2 5" xfId="10855"/>
    <cellStyle name="Обычный 15 4 3 2 5 2" xfId="10856"/>
    <cellStyle name="Обычный 15 4 3 2 6" xfId="10857"/>
    <cellStyle name="Обычный 15 4 3 2 6 2" xfId="10858"/>
    <cellStyle name="Обычный 15 4 3 2 7" xfId="10859"/>
    <cellStyle name="Обычный 15 4 3 2 8" xfId="10860"/>
    <cellStyle name="Обычный 15 4 3 3" xfId="10861"/>
    <cellStyle name="Обычный 15 4 3 3 2" xfId="10862"/>
    <cellStyle name="Обычный 15 4 3 3 2 2" xfId="10863"/>
    <cellStyle name="Обычный 15 4 3 3 2 2 2" xfId="10864"/>
    <cellStyle name="Обычный 15 4 3 3 2 3" xfId="10865"/>
    <cellStyle name="Обычный 15 4 3 3 3" xfId="10866"/>
    <cellStyle name="Обычный 15 4 3 3 3 2" xfId="10867"/>
    <cellStyle name="Обычный 15 4 3 3 4" xfId="10868"/>
    <cellStyle name="Обычный 15 4 3 3 4 2" xfId="10869"/>
    <cellStyle name="Обычный 15 4 3 3 5" xfId="10870"/>
    <cellStyle name="Обычный 15 4 3 3 6" xfId="10871"/>
    <cellStyle name="Обычный 15 4 3 4" xfId="10872"/>
    <cellStyle name="Обычный 15 4 3 4 2" xfId="10873"/>
    <cellStyle name="Обычный 15 4 3 4 2 2" xfId="10874"/>
    <cellStyle name="Обычный 15 4 3 4 2 2 2" xfId="10875"/>
    <cellStyle name="Обычный 15 4 3 4 2 3" xfId="10876"/>
    <cellStyle name="Обычный 15 4 3 4 3" xfId="10877"/>
    <cellStyle name="Обычный 15 4 3 4 3 2" xfId="10878"/>
    <cellStyle name="Обычный 15 4 3 4 4" xfId="10879"/>
    <cellStyle name="Обычный 15 4 3 5" xfId="10880"/>
    <cellStyle name="Обычный 15 4 3 5 2" xfId="10881"/>
    <cellStyle name="Обычный 15 4 3 5 2 2" xfId="10882"/>
    <cellStyle name="Обычный 15 4 3 5 3" xfId="10883"/>
    <cellStyle name="Обычный 15 4 3 6" xfId="10884"/>
    <cellStyle name="Обычный 15 4 3 6 2" xfId="10885"/>
    <cellStyle name="Обычный 15 4 3 7" xfId="10886"/>
    <cellStyle name="Обычный 15 4 3 7 2" xfId="10887"/>
    <cellStyle name="Обычный 15 4 3 8" xfId="10888"/>
    <cellStyle name="Обычный 15 4 3 8 2" xfId="10889"/>
    <cellStyle name="Обычный 15 4 3 9" xfId="10890"/>
    <cellStyle name="Обычный 15 4 4" xfId="10891"/>
    <cellStyle name="Обычный 15 4 4 2" xfId="10892"/>
    <cellStyle name="Обычный 15 4 4 2 2" xfId="10893"/>
    <cellStyle name="Обычный 15 4 4 2 2 2" xfId="10894"/>
    <cellStyle name="Обычный 15 4 4 2 2 2 2" xfId="10895"/>
    <cellStyle name="Обычный 15 4 4 2 2 3" xfId="10896"/>
    <cellStyle name="Обычный 15 4 4 2 3" xfId="10897"/>
    <cellStyle name="Обычный 15 4 4 2 3 2" xfId="10898"/>
    <cellStyle name="Обычный 15 4 4 2 4" xfId="10899"/>
    <cellStyle name="Обычный 15 4 4 2 4 2" xfId="10900"/>
    <cellStyle name="Обычный 15 4 4 2 5" xfId="10901"/>
    <cellStyle name="Обычный 15 4 4 3" xfId="10902"/>
    <cellStyle name="Обычный 15 4 4 3 2" xfId="10903"/>
    <cellStyle name="Обычный 15 4 4 3 2 2" xfId="10904"/>
    <cellStyle name="Обычный 15 4 4 3 2 2 2" xfId="10905"/>
    <cellStyle name="Обычный 15 4 4 3 2 3" xfId="10906"/>
    <cellStyle name="Обычный 15 4 4 3 3" xfId="10907"/>
    <cellStyle name="Обычный 15 4 4 3 3 2" xfId="10908"/>
    <cellStyle name="Обычный 15 4 4 3 4" xfId="10909"/>
    <cellStyle name="Обычный 15 4 4 4" xfId="10910"/>
    <cellStyle name="Обычный 15 4 4 4 2" xfId="10911"/>
    <cellStyle name="Обычный 15 4 4 4 2 2" xfId="10912"/>
    <cellStyle name="Обычный 15 4 4 4 3" xfId="10913"/>
    <cellStyle name="Обычный 15 4 4 5" xfId="10914"/>
    <cellStyle name="Обычный 15 4 4 5 2" xfId="10915"/>
    <cellStyle name="Обычный 15 4 4 6" xfId="10916"/>
    <cellStyle name="Обычный 15 4 4 6 2" xfId="10917"/>
    <cellStyle name="Обычный 15 4 4 7" xfId="10918"/>
    <cellStyle name="Обычный 15 4 4 8" xfId="10919"/>
    <cellStyle name="Обычный 15 4 5" xfId="10920"/>
    <cellStyle name="Обычный 15 4 5 2" xfId="10921"/>
    <cellStyle name="Обычный 15 4 5 2 2" xfId="10922"/>
    <cellStyle name="Обычный 15 4 5 2 2 2" xfId="10923"/>
    <cellStyle name="Обычный 15 4 5 2 3" xfId="10924"/>
    <cellStyle name="Обычный 15 4 5 3" xfId="10925"/>
    <cellStyle name="Обычный 15 4 5 3 2" xfId="10926"/>
    <cellStyle name="Обычный 15 4 5 4" xfId="10927"/>
    <cellStyle name="Обычный 15 4 5 4 2" xfId="10928"/>
    <cellStyle name="Обычный 15 4 5 5" xfId="10929"/>
    <cellStyle name="Обычный 15 4 5 6" xfId="10930"/>
    <cellStyle name="Обычный 15 4 6" xfId="10931"/>
    <cellStyle name="Обычный 15 4 6 2" xfId="10932"/>
    <cellStyle name="Обычный 15 4 6 2 2" xfId="10933"/>
    <cellStyle name="Обычный 15 4 6 2 2 2" xfId="10934"/>
    <cellStyle name="Обычный 15 4 6 2 3" xfId="10935"/>
    <cellStyle name="Обычный 15 4 6 3" xfId="10936"/>
    <cellStyle name="Обычный 15 4 6 3 2" xfId="10937"/>
    <cellStyle name="Обычный 15 4 6 4" xfId="10938"/>
    <cellStyle name="Обычный 15 4 7" xfId="10939"/>
    <cellStyle name="Обычный 15 4 7 2" xfId="10940"/>
    <cellStyle name="Обычный 15 4 7 2 2" xfId="10941"/>
    <cellStyle name="Обычный 15 4 7 3" xfId="10942"/>
    <cellStyle name="Обычный 15 4 8" xfId="10943"/>
    <cellStyle name="Обычный 15 4 8 2" xfId="10944"/>
    <cellStyle name="Обычный 15 4 9" xfId="10945"/>
    <cellStyle name="Обычный 15 4 9 2" xfId="10946"/>
    <cellStyle name="Обычный 15 5" xfId="10947"/>
    <cellStyle name="Обычный 15 5 10" xfId="10948"/>
    <cellStyle name="Обычный 15 5 10 2" xfId="10949"/>
    <cellStyle name="Обычный 15 5 11" xfId="10950"/>
    <cellStyle name="Обычный 15 5 12" xfId="10951"/>
    <cellStyle name="Обычный 15 5 2" xfId="10952"/>
    <cellStyle name="Обычный 15 5 2 2" xfId="10953"/>
    <cellStyle name="Обычный 15 5 2 2 2" xfId="10954"/>
    <cellStyle name="Обычный 15 5 2 2 2 2" xfId="10955"/>
    <cellStyle name="Обычный 15 5 2 2 2 2 2" xfId="10956"/>
    <cellStyle name="Обычный 15 5 2 2 2 2 2 2" xfId="10957"/>
    <cellStyle name="Обычный 15 5 2 2 2 2 3" xfId="10958"/>
    <cellStyle name="Обычный 15 5 2 2 2 3" xfId="10959"/>
    <cellStyle name="Обычный 15 5 2 2 2 3 2" xfId="10960"/>
    <cellStyle name="Обычный 15 5 2 2 2 4" xfId="10961"/>
    <cellStyle name="Обычный 15 5 2 2 2 4 2" xfId="10962"/>
    <cellStyle name="Обычный 15 5 2 2 2 5" xfId="10963"/>
    <cellStyle name="Обычный 15 5 2 2 3" xfId="10964"/>
    <cellStyle name="Обычный 15 5 2 2 3 2" xfId="10965"/>
    <cellStyle name="Обычный 15 5 2 2 3 2 2" xfId="10966"/>
    <cellStyle name="Обычный 15 5 2 2 3 2 2 2" xfId="10967"/>
    <cellStyle name="Обычный 15 5 2 2 3 2 3" xfId="10968"/>
    <cellStyle name="Обычный 15 5 2 2 3 3" xfId="10969"/>
    <cellStyle name="Обычный 15 5 2 2 3 3 2" xfId="10970"/>
    <cellStyle name="Обычный 15 5 2 2 3 4" xfId="10971"/>
    <cellStyle name="Обычный 15 5 2 2 4" xfId="10972"/>
    <cellStyle name="Обычный 15 5 2 2 4 2" xfId="10973"/>
    <cellStyle name="Обычный 15 5 2 2 4 2 2" xfId="10974"/>
    <cellStyle name="Обычный 15 5 2 2 4 3" xfId="10975"/>
    <cellStyle name="Обычный 15 5 2 2 5" xfId="10976"/>
    <cellStyle name="Обычный 15 5 2 2 5 2" xfId="10977"/>
    <cellStyle name="Обычный 15 5 2 2 6" xfId="10978"/>
    <cellStyle name="Обычный 15 5 2 2 6 2" xfId="10979"/>
    <cellStyle name="Обычный 15 5 2 2 7" xfId="10980"/>
    <cellStyle name="Обычный 15 5 2 2 8" xfId="10981"/>
    <cellStyle name="Обычный 15 5 2 3" xfId="10982"/>
    <cellStyle name="Обычный 15 5 2 3 2" xfId="10983"/>
    <cellStyle name="Обычный 15 5 2 3 2 2" xfId="10984"/>
    <cellStyle name="Обычный 15 5 2 3 2 2 2" xfId="10985"/>
    <cellStyle name="Обычный 15 5 2 3 2 3" xfId="10986"/>
    <cellStyle name="Обычный 15 5 2 3 3" xfId="10987"/>
    <cellStyle name="Обычный 15 5 2 3 3 2" xfId="10988"/>
    <cellStyle name="Обычный 15 5 2 3 4" xfId="10989"/>
    <cellStyle name="Обычный 15 5 2 3 4 2" xfId="10990"/>
    <cellStyle name="Обычный 15 5 2 3 5" xfId="10991"/>
    <cellStyle name="Обычный 15 5 2 3 6" xfId="10992"/>
    <cellStyle name="Обычный 15 5 2 4" xfId="10993"/>
    <cellStyle name="Обычный 15 5 2 4 2" xfId="10994"/>
    <cellStyle name="Обычный 15 5 2 4 2 2" xfId="10995"/>
    <cellStyle name="Обычный 15 5 2 4 2 2 2" xfId="10996"/>
    <cellStyle name="Обычный 15 5 2 4 2 3" xfId="10997"/>
    <cellStyle name="Обычный 15 5 2 4 3" xfId="10998"/>
    <cellStyle name="Обычный 15 5 2 4 3 2" xfId="10999"/>
    <cellStyle name="Обычный 15 5 2 4 4" xfId="11000"/>
    <cellStyle name="Обычный 15 5 2 5" xfId="11001"/>
    <cellStyle name="Обычный 15 5 2 5 2" xfId="11002"/>
    <cellStyle name="Обычный 15 5 2 5 2 2" xfId="11003"/>
    <cellStyle name="Обычный 15 5 2 5 3" xfId="11004"/>
    <cellStyle name="Обычный 15 5 2 6" xfId="11005"/>
    <cellStyle name="Обычный 15 5 2 6 2" xfId="11006"/>
    <cellStyle name="Обычный 15 5 2 7" xfId="11007"/>
    <cellStyle name="Обычный 15 5 2 7 2" xfId="11008"/>
    <cellStyle name="Обычный 15 5 2 8" xfId="11009"/>
    <cellStyle name="Обычный 15 5 2 9" xfId="11010"/>
    <cellStyle name="Обычный 15 5 3" xfId="11011"/>
    <cellStyle name="Обычный 15 5 3 2" xfId="11012"/>
    <cellStyle name="Обычный 15 5 3 2 2" xfId="11013"/>
    <cellStyle name="Обычный 15 5 3 2 2 2" xfId="11014"/>
    <cellStyle name="Обычный 15 5 3 2 2 2 2" xfId="11015"/>
    <cellStyle name="Обычный 15 5 3 2 2 2 2 2" xfId="11016"/>
    <cellStyle name="Обычный 15 5 3 2 2 2 3" xfId="11017"/>
    <cellStyle name="Обычный 15 5 3 2 2 3" xfId="11018"/>
    <cellStyle name="Обычный 15 5 3 2 2 3 2" xfId="11019"/>
    <cellStyle name="Обычный 15 5 3 2 2 4" xfId="11020"/>
    <cellStyle name="Обычный 15 5 3 2 2 4 2" xfId="11021"/>
    <cellStyle name="Обычный 15 5 3 2 2 5" xfId="11022"/>
    <cellStyle name="Обычный 15 5 3 2 3" xfId="11023"/>
    <cellStyle name="Обычный 15 5 3 2 3 2" xfId="11024"/>
    <cellStyle name="Обычный 15 5 3 2 3 2 2" xfId="11025"/>
    <cellStyle name="Обычный 15 5 3 2 3 2 2 2" xfId="11026"/>
    <cellStyle name="Обычный 15 5 3 2 3 2 3" xfId="11027"/>
    <cellStyle name="Обычный 15 5 3 2 3 3" xfId="11028"/>
    <cellStyle name="Обычный 15 5 3 2 3 3 2" xfId="11029"/>
    <cellStyle name="Обычный 15 5 3 2 3 4" xfId="11030"/>
    <cellStyle name="Обычный 15 5 3 2 4" xfId="11031"/>
    <cellStyle name="Обычный 15 5 3 2 4 2" xfId="11032"/>
    <cellStyle name="Обычный 15 5 3 2 4 2 2" xfId="11033"/>
    <cellStyle name="Обычный 15 5 3 2 4 3" xfId="11034"/>
    <cellStyle name="Обычный 15 5 3 2 5" xfId="11035"/>
    <cellStyle name="Обычный 15 5 3 2 5 2" xfId="11036"/>
    <cellStyle name="Обычный 15 5 3 2 6" xfId="11037"/>
    <cellStyle name="Обычный 15 5 3 2 6 2" xfId="11038"/>
    <cellStyle name="Обычный 15 5 3 2 7" xfId="11039"/>
    <cellStyle name="Обычный 15 5 3 2 8" xfId="11040"/>
    <cellStyle name="Обычный 15 5 3 3" xfId="11041"/>
    <cellStyle name="Обычный 15 5 3 3 2" xfId="11042"/>
    <cellStyle name="Обычный 15 5 3 3 2 2" xfId="11043"/>
    <cellStyle name="Обычный 15 5 3 3 2 2 2" xfId="11044"/>
    <cellStyle name="Обычный 15 5 3 3 2 3" xfId="11045"/>
    <cellStyle name="Обычный 15 5 3 3 3" xfId="11046"/>
    <cellStyle name="Обычный 15 5 3 3 3 2" xfId="11047"/>
    <cellStyle name="Обычный 15 5 3 3 4" xfId="11048"/>
    <cellStyle name="Обычный 15 5 3 3 4 2" xfId="11049"/>
    <cellStyle name="Обычный 15 5 3 3 5" xfId="11050"/>
    <cellStyle name="Обычный 15 5 3 3 6" xfId="11051"/>
    <cellStyle name="Обычный 15 5 3 4" xfId="11052"/>
    <cellStyle name="Обычный 15 5 3 4 2" xfId="11053"/>
    <cellStyle name="Обычный 15 5 3 4 2 2" xfId="11054"/>
    <cellStyle name="Обычный 15 5 3 4 2 2 2" xfId="11055"/>
    <cellStyle name="Обычный 15 5 3 4 2 3" xfId="11056"/>
    <cellStyle name="Обычный 15 5 3 4 3" xfId="11057"/>
    <cellStyle name="Обычный 15 5 3 4 3 2" xfId="11058"/>
    <cellStyle name="Обычный 15 5 3 4 4" xfId="11059"/>
    <cellStyle name="Обычный 15 5 3 5" xfId="11060"/>
    <cellStyle name="Обычный 15 5 3 5 2" xfId="11061"/>
    <cellStyle name="Обычный 15 5 3 5 2 2" xfId="11062"/>
    <cellStyle name="Обычный 15 5 3 5 3" xfId="11063"/>
    <cellStyle name="Обычный 15 5 3 6" xfId="11064"/>
    <cellStyle name="Обычный 15 5 3 6 2" xfId="11065"/>
    <cellStyle name="Обычный 15 5 3 7" xfId="11066"/>
    <cellStyle name="Обычный 15 5 3 7 2" xfId="11067"/>
    <cellStyle name="Обычный 15 5 3 8" xfId="11068"/>
    <cellStyle name="Обычный 15 5 3 9" xfId="11069"/>
    <cellStyle name="Обычный 15 5 4" xfId="11070"/>
    <cellStyle name="Обычный 15 5 4 2" xfId="11071"/>
    <cellStyle name="Обычный 15 5 4 2 2" xfId="11072"/>
    <cellStyle name="Обычный 15 5 4 2 2 2" xfId="11073"/>
    <cellStyle name="Обычный 15 5 4 2 2 2 2" xfId="11074"/>
    <cellStyle name="Обычный 15 5 4 2 2 3" xfId="11075"/>
    <cellStyle name="Обычный 15 5 4 2 3" xfId="11076"/>
    <cellStyle name="Обычный 15 5 4 2 3 2" xfId="11077"/>
    <cellStyle name="Обычный 15 5 4 2 4" xfId="11078"/>
    <cellStyle name="Обычный 15 5 4 2 4 2" xfId="11079"/>
    <cellStyle name="Обычный 15 5 4 2 5" xfId="11080"/>
    <cellStyle name="Обычный 15 5 4 3" xfId="11081"/>
    <cellStyle name="Обычный 15 5 4 3 2" xfId="11082"/>
    <cellStyle name="Обычный 15 5 4 3 2 2" xfId="11083"/>
    <cellStyle name="Обычный 15 5 4 3 2 2 2" xfId="11084"/>
    <cellStyle name="Обычный 15 5 4 3 2 3" xfId="11085"/>
    <cellStyle name="Обычный 15 5 4 3 3" xfId="11086"/>
    <cellStyle name="Обычный 15 5 4 3 3 2" xfId="11087"/>
    <cellStyle name="Обычный 15 5 4 3 4" xfId="11088"/>
    <cellStyle name="Обычный 15 5 4 4" xfId="11089"/>
    <cellStyle name="Обычный 15 5 4 4 2" xfId="11090"/>
    <cellStyle name="Обычный 15 5 4 4 2 2" xfId="11091"/>
    <cellStyle name="Обычный 15 5 4 4 3" xfId="11092"/>
    <cellStyle name="Обычный 15 5 4 5" xfId="11093"/>
    <cellStyle name="Обычный 15 5 4 5 2" xfId="11094"/>
    <cellStyle name="Обычный 15 5 4 6" xfId="11095"/>
    <cellStyle name="Обычный 15 5 4 6 2" xfId="11096"/>
    <cellStyle name="Обычный 15 5 4 7" xfId="11097"/>
    <cellStyle name="Обычный 15 5 4 8" xfId="11098"/>
    <cellStyle name="Обычный 15 5 5" xfId="11099"/>
    <cellStyle name="Обычный 15 5 5 2" xfId="11100"/>
    <cellStyle name="Обычный 15 5 5 2 2" xfId="11101"/>
    <cellStyle name="Обычный 15 5 5 2 2 2" xfId="11102"/>
    <cellStyle name="Обычный 15 5 5 2 3" xfId="11103"/>
    <cellStyle name="Обычный 15 5 5 3" xfId="11104"/>
    <cellStyle name="Обычный 15 5 5 3 2" xfId="11105"/>
    <cellStyle name="Обычный 15 5 5 4" xfId="11106"/>
    <cellStyle name="Обычный 15 5 5 4 2" xfId="11107"/>
    <cellStyle name="Обычный 15 5 5 5" xfId="11108"/>
    <cellStyle name="Обычный 15 5 5 6" xfId="11109"/>
    <cellStyle name="Обычный 15 5 6" xfId="11110"/>
    <cellStyle name="Обычный 15 5 6 2" xfId="11111"/>
    <cellStyle name="Обычный 15 5 6 2 2" xfId="11112"/>
    <cellStyle name="Обычный 15 5 6 2 2 2" xfId="11113"/>
    <cellStyle name="Обычный 15 5 6 2 3" xfId="11114"/>
    <cellStyle name="Обычный 15 5 6 3" xfId="11115"/>
    <cellStyle name="Обычный 15 5 6 3 2" xfId="11116"/>
    <cellStyle name="Обычный 15 5 6 4" xfId="11117"/>
    <cellStyle name="Обычный 15 5 7" xfId="11118"/>
    <cellStyle name="Обычный 15 5 7 2" xfId="11119"/>
    <cellStyle name="Обычный 15 5 7 2 2" xfId="11120"/>
    <cellStyle name="Обычный 15 5 7 3" xfId="11121"/>
    <cellStyle name="Обычный 15 5 8" xfId="11122"/>
    <cellStyle name="Обычный 15 5 8 2" xfId="11123"/>
    <cellStyle name="Обычный 15 5 9" xfId="11124"/>
    <cellStyle name="Обычный 15 5 9 2" xfId="11125"/>
    <cellStyle name="Обычный 15 6" xfId="11126"/>
    <cellStyle name="Обычный 15 6 10" xfId="11127"/>
    <cellStyle name="Обычный 15 6 2" xfId="11128"/>
    <cellStyle name="Обычный 15 6 2 2" xfId="11129"/>
    <cellStyle name="Обычный 15 6 2 2 2" xfId="11130"/>
    <cellStyle name="Обычный 15 6 2 2 2 2" xfId="11131"/>
    <cellStyle name="Обычный 15 6 2 2 2 2 2" xfId="11132"/>
    <cellStyle name="Обычный 15 6 2 2 2 3" xfId="11133"/>
    <cellStyle name="Обычный 15 6 2 2 3" xfId="11134"/>
    <cellStyle name="Обычный 15 6 2 2 3 2" xfId="11135"/>
    <cellStyle name="Обычный 15 6 2 2 4" xfId="11136"/>
    <cellStyle name="Обычный 15 6 2 2 4 2" xfId="11137"/>
    <cellStyle name="Обычный 15 6 2 2 5" xfId="11138"/>
    <cellStyle name="Обычный 15 6 2 3" xfId="11139"/>
    <cellStyle name="Обычный 15 6 2 3 2" xfId="11140"/>
    <cellStyle name="Обычный 15 6 2 3 2 2" xfId="11141"/>
    <cellStyle name="Обычный 15 6 2 3 2 2 2" xfId="11142"/>
    <cellStyle name="Обычный 15 6 2 3 2 3" xfId="11143"/>
    <cellStyle name="Обычный 15 6 2 3 3" xfId="11144"/>
    <cellStyle name="Обычный 15 6 2 3 3 2" xfId="11145"/>
    <cellStyle name="Обычный 15 6 2 3 4" xfId="11146"/>
    <cellStyle name="Обычный 15 6 2 4" xfId="11147"/>
    <cellStyle name="Обычный 15 6 2 4 2" xfId="11148"/>
    <cellStyle name="Обычный 15 6 2 4 2 2" xfId="11149"/>
    <cellStyle name="Обычный 15 6 2 4 3" xfId="11150"/>
    <cellStyle name="Обычный 15 6 2 5" xfId="11151"/>
    <cellStyle name="Обычный 15 6 2 5 2" xfId="11152"/>
    <cellStyle name="Обычный 15 6 2 6" xfId="11153"/>
    <cellStyle name="Обычный 15 6 2 6 2" xfId="11154"/>
    <cellStyle name="Обычный 15 6 2 7" xfId="11155"/>
    <cellStyle name="Обычный 15 6 2 8" xfId="11156"/>
    <cellStyle name="Обычный 15 6 3" xfId="11157"/>
    <cellStyle name="Обычный 15 6 3 2" xfId="11158"/>
    <cellStyle name="Обычный 15 6 3 2 2" xfId="11159"/>
    <cellStyle name="Обычный 15 6 3 2 2 2" xfId="11160"/>
    <cellStyle name="Обычный 15 6 3 2 3" xfId="11161"/>
    <cellStyle name="Обычный 15 6 3 3" xfId="11162"/>
    <cellStyle name="Обычный 15 6 3 3 2" xfId="11163"/>
    <cellStyle name="Обычный 15 6 3 4" xfId="11164"/>
    <cellStyle name="Обычный 15 6 3 4 2" xfId="11165"/>
    <cellStyle name="Обычный 15 6 3 5" xfId="11166"/>
    <cellStyle name="Обычный 15 6 3 6" xfId="11167"/>
    <cellStyle name="Обычный 15 6 4" xfId="11168"/>
    <cellStyle name="Обычный 15 6 4 2" xfId="11169"/>
    <cellStyle name="Обычный 15 6 4 2 2" xfId="11170"/>
    <cellStyle name="Обычный 15 6 4 2 2 2" xfId="11171"/>
    <cellStyle name="Обычный 15 6 4 2 3" xfId="11172"/>
    <cellStyle name="Обычный 15 6 4 3" xfId="11173"/>
    <cellStyle name="Обычный 15 6 4 3 2" xfId="11174"/>
    <cellStyle name="Обычный 15 6 4 4" xfId="11175"/>
    <cellStyle name="Обычный 15 6 5" xfId="11176"/>
    <cellStyle name="Обычный 15 6 5 2" xfId="11177"/>
    <cellStyle name="Обычный 15 6 5 2 2" xfId="11178"/>
    <cellStyle name="Обычный 15 6 5 3" xfId="11179"/>
    <cellStyle name="Обычный 15 6 6" xfId="11180"/>
    <cellStyle name="Обычный 15 6 6 2" xfId="11181"/>
    <cellStyle name="Обычный 15 6 7" xfId="11182"/>
    <cellStyle name="Обычный 15 6 7 2" xfId="11183"/>
    <cellStyle name="Обычный 15 6 8" xfId="11184"/>
    <cellStyle name="Обычный 15 6 8 2" xfId="11185"/>
    <cellStyle name="Обычный 15 6 9" xfId="11186"/>
    <cellStyle name="Обычный 15 7" xfId="11187"/>
    <cellStyle name="Обычный 15 7 10" xfId="11188"/>
    <cellStyle name="Обычный 15 7 2" xfId="11189"/>
    <cellStyle name="Обычный 15 7 2 2" xfId="11190"/>
    <cellStyle name="Обычный 15 7 2 2 2" xfId="11191"/>
    <cellStyle name="Обычный 15 7 2 2 2 2" xfId="11192"/>
    <cellStyle name="Обычный 15 7 2 2 2 2 2" xfId="11193"/>
    <cellStyle name="Обычный 15 7 2 2 2 3" xfId="11194"/>
    <cellStyle name="Обычный 15 7 2 2 3" xfId="11195"/>
    <cellStyle name="Обычный 15 7 2 2 3 2" xfId="11196"/>
    <cellStyle name="Обычный 15 7 2 2 4" xfId="11197"/>
    <cellStyle name="Обычный 15 7 2 2 4 2" xfId="11198"/>
    <cellStyle name="Обычный 15 7 2 2 5" xfId="11199"/>
    <cellStyle name="Обычный 15 7 2 3" xfId="11200"/>
    <cellStyle name="Обычный 15 7 2 3 2" xfId="11201"/>
    <cellStyle name="Обычный 15 7 2 3 2 2" xfId="11202"/>
    <cellStyle name="Обычный 15 7 2 3 2 2 2" xfId="11203"/>
    <cellStyle name="Обычный 15 7 2 3 2 3" xfId="11204"/>
    <cellStyle name="Обычный 15 7 2 3 3" xfId="11205"/>
    <cellStyle name="Обычный 15 7 2 3 3 2" xfId="11206"/>
    <cellStyle name="Обычный 15 7 2 3 4" xfId="11207"/>
    <cellStyle name="Обычный 15 7 2 4" xfId="11208"/>
    <cellStyle name="Обычный 15 7 2 4 2" xfId="11209"/>
    <cellStyle name="Обычный 15 7 2 4 2 2" xfId="11210"/>
    <cellStyle name="Обычный 15 7 2 4 3" xfId="11211"/>
    <cellStyle name="Обычный 15 7 2 5" xfId="11212"/>
    <cellStyle name="Обычный 15 7 2 5 2" xfId="11213"/>
    <cellStyle name="Обычный 15 7 2 6" xfId="11214"/>
    <cellStyle name="Обычный 15 7 2 6 2" xfId="11215"/>
    <cellStyle name="Обычный 15 7 2 7" xfId="11216"/>
    <cellStyle name="Обычный 15 7 2 8" xfId="11217"/>
    <cellStyle name="Обычный 15 7 3" xfId="11218"/>
    <cellStyle name="Обычный 15 7 3 2" xfId="11219"/>
    <cellStyle name="Обычный 15 7 3 2 2" xfId="11220"/>
    <cellStyle name="Обычный 15 7 3 2 2 2" xfId="11221"/>
    <cellStyle name="Обычный 15 7 3 2 3" xfId="11222"/>
    <cellStyle name="Обычный 15 7 3 3" xfId="11223"/>
    <cellStyle name="Обычный 15 7 3 3 2" xfId="11224"/>
    <cellStyle name="Обычный 15 7 3 4" xfId="11225"/>
    <cellStyle name="Обычный 15 7 3 4 2" xfId="11226"/>
    <cellStyle name="Обычный 15 7 3 5" xfId="11227"/>
    <cellStyle name="Обычный 15 7 3 6" xfId="11228"/>
    <cellStyle name="Обычный 15 7 4" xfId="11229"/>
    <cellStyle name="Обычный 15 7 4 2" xfId="11230"/>
    <cellStyle name="Обычный 15 7 4 2 2" xfId="11231"/>
    <cellStyle name="Обычный 15 7 4 2 2 2" xfId="11232"/>
    <cellStyle name="Обычный 15 7 4 2 3" xfId="11233"/>
    <cellStyle name="Обычный 15 7 4 3" xfId="11234"/>
    <cellStyle name="Обычный 15 7 4 3 2" xfId="11235"/>
    <cellStyle name="Обычный 15 7 4 4" xfId="11236"/>
    <cellStyle name="Обычный 15 7 5" xfId="11237"/>
    <cellStyle name="Обычный 15 7 5 2" xfId="11238"/>
    <cellStyle name="Обычный 15 7 5 2 2" xfId="11239"/>
    <cellStyle name="Обычный 15 7 5 3" xfId="11240"/>
    <cellStyle name="Обычный 15 7 6" xfId="11241"/>
    <cellStyle name="Обычный 15 7 6 2" xfId="11242"/>
    <cellStyle name="Обычный 15 7 7" xfId="11243"/>
    <cellStyle name="Обычный 15 7 7 2" xfId="11244"/>
    <cellStyle name="Обычный 15 7 8" xfId="11245"/>
    <cellStyle name="Обычный 15 7 8 2" xfId="11246"/>
    <cellStyle name="Обычный 15 7 9" xfId="11247"/>
    <cellStyle name="Обычный 15 8" xfId="11248"/>
    <cellStyle name="Обычный 15 8 2" xfId="11249"/>
    <cellStyle name="Обычный 15 8 2 2" xfId="11250"/>
    <cellStyle name="Обычный 15 8 2 2 2" xfId="11251"/>
    <cellStyle name="Обычный 15 8 2 2 2 2" xfId="11252"/>
    <cellStyle name="Обычный 15 8 2 2 3" xfId="11253"/>
    <cellStyle name="Обычный 15 8 2 3" xfId="11254"/>
    <cellStyle name="Обычный 15 8 2 3 2" xfId="11255"/>
    <cellStyle name="Обычный 15 8 2 4" xfId="11256"/>
    <cellStyle name="Обычный 15 8 2 4 2" xfId="11257"/>
    <cellStyle name="Обычный 15 8 2 5" xfId="11258"/>
    <cellStyle name="Обычный 15 8 3" xfId="11259"/>
    <cellStyle name="Обычный 15 8 3 2" xfId="11260"/>
    <cellStyle name="Обычный 15 8 3 2 2" xfId="11261"/>
    <cellStyle name="Обычный 15 8 3 2 2 2" xfId="11262"/>
    <cellStyle name="Обычный 15 8 3 2 3" xfId="11263"/>
    <cellStyle name="Обычный 15 8 3 3" xfId="11264"/>
    <cellStyle name="Обычный 15 8 3 3 2" xfId="11265"/>
    <cellStyle name="Обычный 15 8 3 4" xfId="11266"/>
    <cellStyle name="Обычный 15 8 4" xfId="11267"/>
    <cellStyle name="Обычный 15 8 4 2" xfId="11268"/>
    <cellStyle name="Обычный 15 8 4 2 2" xfId="11269"/>
    <cellStyle name="Обычный 15 8 4 3" xfId="11270"/>
    <cellStyle name="Обычный 15 8 5" xfId="11271"/>
    <cellStyle name="Обычный 15 8 5 2" xfId="11272"/>
    <cellStyle name="Обычный 15 8 6" xfId="11273"/>
    <cellStyle name="Обычный 15 8 6 2" xfId="11274"/>
    <cellStyle name="Обычный 15 8 7" xfId="11275"/>
    <cellStyle name="Обычный 15 8 7 2" xfId="11276"/>
    <cellStyle name="Обычный 15 8 8" xfId="11277"/>
    <cellStyle name="Обычный 15 8 9" xfId="11278"/>
    <cellStyle name="Обычный 15 9" xfId="11279"/>
    <cellStyle name="Обычный 15 9 2" xfId="11280"/>
    <cellStyle name="Обычный 15 9 2 2" xfId="11281"/>
    <cellStyle name="Обычный 15 9 2 2 2" xfId="11282"/>
    <cellStyle name="Обычный 15 9 2 3" xfId="11283"/>
    <cellStyle name="Обычный 15 9 3" xfId="11284"/>
    <cellStyle name="Обычный 15 9 3 2" xfId="11285"/>
    <cellStyle name="Обычный 15 9 4" xfId="11286"/>
    <cellStyle name="Обычный 15 9 4 2" xfId="11287"/>
    <cellStyle name="Обычный 15 9 5" xfId="11288"/>
    <cellStyle name="Обычный 15 9 6" xfId="11289"/>
    <cellStyle name="Обычный 15_КС2 июль13 дс1" xfId="11290"/>
    <cellStyle name="Обычный 16" xfId="11291"/>
    <cellStyle name="Обычный 16 10" xfId="11292"/>
    <cellStyle name="Обычный 16 10 2" xfId="11293"/>
    <cellStyle name="Обычный 16 10 2 2" xfId="11294"/>
    <cellStyle name="Обычный 16 10 2 2 2" xfId="11295"/>
    <cellStyle name="Обычный 16 10 2 3" xfId="11296"/>
    <cellStyle name="Обычный 16 10 3" xfId="11297"/>
    <cellStyle name="Обычный 16 10 3 2" xfId="11298"/>
    <cellStyle name="Обычный 16 10 4" xfId="11299"/>
    <cellStyle name="Обычный 16 11" xfId="11300"/>
    <cellStyle name="Обычный 16 11 2" xfId="11301"/>
    <cellStyle name="Обычный 16 11 2 2" xfId="11302"/>
    <cellStyle name="Обычный 16 11 3" xfId="11303"/>
    <cellStyle name="Обычный 16 12" xfId="11304"/>
    <cellStyle name="Обычный 16 12 2" xfId="11305"/>
    <cellStyle name="Обычный 16 13" xfId="11306"/>
    <cellStyle name="Обычный 16 13 2" xfId="11307"/>
    <cellStyle name="Обычный 16 14" xfId="11308"/>
    <cellStyle name="Обычный 16 14 2" xfId="11309"/>
    <cellStyle name="Обычный 16 15" xfId="11310"/>
    <cellStyle name="Обычный 16 15 2" xfId="11311"/>
    <cellStyle name="Обычный 16 16" xfId="11312"/>
    <cellStyle name="Обычный 16 16 2" xfId="11313"/>
    <cellStyle name="Обычный 16 17" xfId="11314"/>
    <cellStyle name="Обычный 16 18" xfId="11315"/>
    <cellStyle name="Обычный 16 2" xfId="11316"/>
    <cellStyle name="Обычный 16 2 10" xfId="11317"/>
    <cellStyle name="Обычный 16 2 10 2" xfId="11318"/>
    <cellStyle name="Обычный 16 2 10 2 2" xfId="11319"/>
    <cellStyle name="Обычный 16 2 10 3" xfId="11320"/>
    <cellStyle name="Обычный 16 2 11" xfId="11321"/>
    <cellStyle name="Обычный 16 2 11 2" xfId="11322"/>
    <cellStyle name="Обычный 16 2 12" xfId="11323"/>
    <cellStyle name="Обычный 16 2 12 2" xfId="11324"/>
    <cellStyle name="Обычный 16 2 13" xfId="11325"/>
    <cellStyle name="Обычный 16 2 13 2" xfId="11326"/>
    <cellStyle name="Обычный 16 2 14" xfId="11327"/>
    <cellStyle name="Обычный 16 2 14 2" xfId="11328"/>
    <cellStyle name="Обычный 16 2 15" xfId="11329"/>
    <cellStyle name="Обычный 16 2 15 2" xfId="11330"/>
    <cellStyle name="Обычный 16 2 16" xfId="11331"/>
    <cellStyle name="Обычный 16 2 17" xfId="11332"/>
    <cellStyle name="Обычный 16 2 2" xfId="11333"/>
    <cellStyle name="Обычный 16 2 2 10" xfId="11334"/>
    <cellStyle name="Обычный 16 2 2 10 2" xfId="11335"/>
    <cellStyle name="Обычный 16 2 2 11" xfId="11336"/>
    <cellStyle name="Обычный 16 2 2 11 2" xfId="11337"/>
    <cellStyle name="Обычный 16 2 2 12" xfId="11338"/>
    <cellStyle name="Обычный 16 2 2 12 2" xfId="11339"/>
    <cellStyle name="Обычный 16 2 2 13" xfId="11340"/>
    <cellStyle name="Обычный 16 2 2 14" xfId="11341"/>
    <cellStyle name="Обычный 16 2 2 2" xfId="11342"/>
    <cellStyle name="Обычный 16 2 2 2 10" xfId="11343"/>
    <cellStyle name="Обычный 16 2 2 2 11" xfId="11344"/>
    <cellStyle name="Обычный 16 2 2 2 2" xfId="11345"/>
    <cellStyle name="Обычный 16 2 2 2 2 2" xfId="11346"/>
    <cellStyle name="Обычный 16 2 2 2 2 2 2" xfId="11347"/>
    <cellStyle name="Обычный 16 2 2 2 2 2 2 2" xfId="11348"/>
    <cellStyle name="Обычный 16 2 2 2 2 2 2 2 2" xfId="11349"/>
    <cellStyle name="Обычный 16 2 2 2 2 2 2 2 2 2" xfId="11350"/>
    <cellStyle name="Обычный 16 2 2 2 2 2 2 2 3" xfId="11351"/>
    <cellStyle name="Обычный 16 2 2 2 2 2 2 3" xfId="11352"/>
    <cellStyle name="Обычный 16 2 2 2 2 2 2 3 2" xfId="11353"/>
    <cellStyle name="Обычный 16 2 2 2 2 2 2 4" xfId="11354"/>
    <cellStyle name="Обычный 16 2 2 2 2 2 2 4 2" xfId="11355"/>
    <cellStyle name="Обычный 16 2 2 2 2 2 2 5" xfId="11356"/>
    <cellStyle name="Обычный 16 2 2 2 2 2 3" xfId="11357"/>
    <cellStyle name="Обычный 16 2 2 2 2 2 3 2" xfId="11358"/>
    <cellStyle name="Обычный 16 2 2 2 2 2 3 2 2" xfId="11359"/>
    <cellStyle name="Обычный 16 2 2 2 2 2 3 2 2 2" xfId="11360"/>
    <cellStyle name="Обычный 16 2 2 2 2 2 3 2 3" xfId="11361"/>
    <cellStyle name="Обычный 16 2 2 2 2 2 3 3" xfId="11362"/>
    <cellStyle name="Обычный 16 2 2 2 2 2 3 3 2" xfId="11363"/>
    <cellStyle name="Обычный 16 2 2 2 2 2 3 4" xfId="11364"/>
    <cellStyle name="Обычный 16 2 2 2 2 2 4" xfId="11365"/>
    <cellStyle name="Обычный 16 2 2 2 2 2 4 2" xfId="11366"/>
    <cellStyle name="Обычный 16 2 2 2 2 2 4 2 2" xfId="11367"/>
    <cellStyle name="Обычный 16 2 2 2 2 2 4 3" xfId="11368"/>
    <cellStyle name="Обычный 16 2 2 2 2 2 5" xfId="11369"/>
    <cellStyle name="Обычный 16 2 2 2 2 2 5 2" xfId="11370"/>
    <cellStyle name="Обычный 16 2 2 2 2 2 6" xfId="11371"/>
    <cellStyle name="Обычный 16 2 2 2 2 2 6 2" xfId="11372"/>
    <cellStyle name="Обычный 16 2 2 2 2 2 7" xfId="11373"/>
    <cellStyle name="Обычный 16 2 2 2 2 2 8" xfId="11374"/>
    <cellStyle name="Обычный 16 2 2 2 2 3" xfId="11375"/>
    <cellStyle name="Обычный 16 2 2 2 2 3 2" xfId="11376"/>
    <cellStyle name="Обычный 16 2 2 2 2 3 2 2" xfId="11377"/>
    <cellStyle name="Обычный 16 2 2 2 2 3 2 2 2" xfId="11378"/>
    <cellStyle name="Обычный 16 2 2 2 2 3 2 3" xfId="11379"/>
    <cellStyle name="Обычный 16 2 2 2 2 3 3" xfId="11380"/>
    <cellStyle name="Обычный 16 2 2 2 2 3 3 2" xfId="11381"/>
    <cellStyle name="Обычный 16 2 2 2 2 3 4" xfId="11382"/>
    <cellStyle name="Обычный 16 2 2 2 2 3 4 2" xfId="11383"/>
    <cellStyle name="Обычный 16 2 2 2 2 3 5" xfId="11384"/>
    <cellStyle name="Обычный 16 2 2 2 2 3 6" xfId="11385"/>
    <cellStyle name="Обычный 16 2 2 2 2 4" xfId="11386"/>
    <cellStyle name="Обычный 16 2 2 2 2 4 2" xfId="11387"/>
    <cellStyle name="Обычный 16 2 2 2 2 4 2 2" xfId="11388"/>
    <cellStyle name="Обычный 16 2 2 2 2 4 2 2 2" xfId="11389"/>
    <cellStyle name="Обычный 16 2 2 2 2 4 2 3" xfId="11390"/>
    <cellStyle name="Обычный 16 2 2 2 2 4 3" xfId="11391"/>
    <cellStyle name="Обычный 16 2 2 2 2 4 3 2" xfId="11392"/>
    <cellStyle name="Обычный 16 2 2 2 2 4 4" xfId="11393"/>
    <cellStyle name="Обычный 16 2 2 2 2 5" xfId="11394"/>
    <cellStyle name="Обычный 16 2 2 2 2 5 2" xfId="11395"/>
    <cellStyle name="Обычный 16 2 2 2 2 5 2 2" xfId="11396"/>
    <cellStyle name="Обычный 16 2 2 2 2 5 3" xfId="11397"/>
    <cellStyle name="Обычный 16 2 2 2 2 6" xfId="11398"/>
    <cellStyle name="Обычный 16 2 2 2 2 6 2" xfId="11399"/>
    <cellStyle name="Обычный 16 2 2 2 2 7" xfId="11400"/>
    <cellStyle name="Обычный 16 2 2 2 2 7 2" xfId="11401"/>
    <cellStyle name="Обычный 16 2 2 2 2 8" xfId="11402"/>
    <cellStyle name="Обычный 16 2 2 2 2 9" xfId="11403"/>
    <cellStyle name="Обычный 16 2 2 2 3" xfId="11404"/>
    <cellStyle name="Обычный 16 2 2 2 3 2" xfId="11405"/>
    <cellStyle name="Обычный 16 2 2 2 3 2 2" xfId="11406"/>
    <cellStyle name="Обычный 16 2 2 2 3 2 2 2" xfId="11407"/>
    <cellStyle name="Обычный 16 2 2 2 3 2 2 2 2" xfId="11408"/>
    <cellStyle name="Обычный 16 2 2 2 3 2 2 3" xfId="11409"/>
    <cellStyle name="Обычный 16 2 2 2 3 2 3" xfId="11410"/>
    <cellStyle name="Обычный 16 2 2 2 3 2 3 2" xfId="11411"/>
    <cellStyle name="Обычный 16 2 2 2 3 2 4" xfId="11412"/>
    <cellStyle name="Обычный 16 2 2 2 3 2 4 2" xfId="11413"/>
    <cellStyle name="Обычный 16 2 2 2 3 2 5" xfId="11414"/>
    <cellStyle name="Обычный 16 2 2 2 3 2 6" xfId="11415"/>
    <cellStyle name="Обычный 16 2 2 2 3 3" xfId="11416"/>
    <cellStyle name="Обычный 16 2 2 2 3 3 2" xfId="11417"/>
    <cellStyle name="Обычный 16 2 2 2 3 3 2 2" xfId="11418"/>
    <cellStyle name="Обычный 16 2 2 2 3 3 2 2 2" xfId="11419"/>
    <cellStyle name="Обычный 16 2 2 2 3 3 2 3" xfId="11420"/>
    <cellStyle name="Обычный 16 2 2 2 3 3 3" xfId="11421"/>
    <cellStyle name="Обычный 16 2 2 2 3 3 3 2" xfId="11422"/>
    <cellStyle name="Обычный 16 2 2 2 3 3 4" xfId="11423"/>
    <cellStyle name="Обычный 16 2 2 2 3 3 5" xfId="11424"/>
    <cellStyle name="Обычный 16 2 2 2 3 4" xfId="11425"/>
    <cellStyle name="Обычный 16 2 2 2 3 4 2" xfId="11426"/>
    <cellStyle name="Обычный 16 2 2 2 3 4 2 2" xfId="11427"/>
    <cellStyle name="Обычный 16 2 2 2 3 4 3" xfId="11428"/>
    <cellStyle name="Обычный 16 2 2 2 3 5" xfId="11429"/>
    <cellStyle name="Обычный 16 2 2 2 3 5 2" xfId="11430"/>
    <cellStyle name="Обычный 16 2 2 2 3 6" xfId="11431"/>
    <cellStyle name="Обычный 16 2 2 2 3 6 2" xfId="11432"/>
    <cellStyle name="Обычный 16 2 2 2 3 7" xfId="11433"/>
    <cellStyle name="Обычный 16 2 2 2 3 8" xfId="11434"/>
    <cellStyle name="Обычный 16 2 2 2 4" xfId="11435"/>
    <cellStyle name="Обычный 16 2 2 2 4 2" xfId="11436"/>
    <cellStyle name="Обычный 16 2 2 2 4 2 2" xfId="11437"/>
    <cellStyle name="Обычный 16 2 2 2 4 2 2 2" xfId="11438"/>
    <cellStyle name="Обычный 16 2 2 2 4 2 3" xfId="11439"/>
    <cellStyle name="Обычный 16 2 2 2 4 3" xfId="11440"/>
    <cellStyle name="Обычный 16 2 2 2 4 3 2" xfId="11441"/>
    <cellStyle name="Обычный 16 2 2 2 4 4" xfId="11442"/>
    <cellStyle name="Обычный 16 2 2 2 4 4 2" xfId="11443"/>
    <cellStyle name="Обычный 16 2 2 2 4 5" xfId="11444"/>
    <cellStyle name="Обычный 16 2 2 2 4 6" xfId="11445"/>
    <cellStyle name="Обычный 16 2 2 2 5" xfId="11446"/>
    <cellStyle name="Обычный 16 2 2 2 5 2" xfId="11447"/>
    <cellStyle name="Обычный 16 2 2 2 5 2 2" xfId="11448"/>
    <cellStyle name="Обычный 16 2 2 2 5 2 2 2" xfId="11449"/>
    <cellStyle name="Обычный 16 2 2 2 5 2 3" xfId="11450"/>
    <cellStyle name="Обычный 16 2 2 2 5 3" xfId="11451"/>
    <cellStyle name="Обычный 16 2 2 2 5 3 2" xfId="11452"/>
    <cellStyle name="Обычный 16 2 2 2 5 4" xfId="11453"/>
    <cellStyle name="Обычный 16 2 2 2 5 5" xfId="11454"/>
    <cellStyle name="Обычный 16 2 2 2 6" xfId="11455"/>
    <cellStyle name="Обычный 16 2 2 2 6 2" xfId="11456"/>
    <cellStyle name="Обычный 16 2 2 2 6 2 2" xfId="11457"/>
    <cellStyle name="Обычный 16 2 2 2 6 3" xfId="11458"/>
    <cellStyle name="Обычный 16 2 2 2 7" xfId="11459"/>
    <cellStyle name="Обычный 16 2 2 2 7 2" xfId="11460"/>
    <cellStyle name="Обычный 16 2 2 2 8" xfId="11461"/>
    <cellStyle name="Обычный 16 2 2 2 8 2" xfId="11462"/>
    <cellStyle name="Обычный 16 2 2 2 9" xfId="11463"/>
    <cellStyle name="Обычный 16 2 2 2 9 2" xfId="11464"/>
    <cellStyle name="Обычный 16 2 2 3" xfId="11465"/>
    <cellStyle name="Обычный 16 2 2 3 10" xfId="11466"/>
    <cellStyle name="Обычный 16 2 2 3 2" xfId="11467"/>
    <cellStyle name="Обычный 16 2 2 3 2 2" xfId="11468"/>
    <cellStyle name="Обычный 16 2 2 3 2 2 2" xfId="11469"/>
    <cellStyle name="Обычный 16 2 2 3 2 2 2 2" xfId="11470"/>
    <cellStyle name="Обычный 16 2 2 3 2 2 2 2 2" xfId="11471"/>
    <cellStyle name="Обычный 16 2 2 3 2 2 2 3" xfId="11472"/>
    <cellStyle name="Обычный 16 2 2 3 2 2 3" xfId="11473"/>
    <cellStyle name="Обычный 16 2 2 3 2 2 3 2" xfId="11474"/>
    <cellStyle name="Обычный 16 2 2 3 2 2 4" xfId="11475"/>
    <cellStyle name="Обычный 16 2 2 3 2 2 4 2" xfId="11476"/>
    <cellStyle name="Обычный 16 2 2 3 2 2 5" xfId="11477"/>
    <cellStyle name="Обычный 16 2 2 3 2 3" xfId="11478"/>
    <cellStyle name="Обычный 16 2 2 3 2 3 2" xfId="11479"/>
    <cellStyle name="Обычный 16 2 2 3 2 3 2 2" xfId="11480"/>
    <cellStyle name="Обычный 16 2 2 3 2 3 2 2 2" xfId="11481"/>
    <cellStyle name="Обычный 16 2 2 3 2 3 2 3" xfId="11482"/>
    <cellStyle name="Обычный 16 2 2 3 2 3 3" xfId="11483"/>
    <cellStyle name="Обычный 16 2 2 3 2 3 3 2" xfId="11484"/>
    <cellStyle name="Обычный 16 2 2 3 2 3 4" xfId="11485"/>
    <cellStyle name="Обычный 16 2 2 3 2 4" xfId="11486"/>
    <cellStyle name="Обычный 16 2 2 3 2 4 2" xfId="11487"/>
    <cellStyle name="Обычный 16 2 2 3 2 4 2 2" xfId="11488"/>
    <cellStyle name="Обычный 16 2 2 3 2 4 3" xfId="11489"/>
    <cellStyle name="Обычный 16 2 2 3 2 5" xfId="11490"/>
    <cellStyle name="Обычный 16 2 2 3 2 5 2" xfId="11491"/>
    <cellStyle name="Обычный 16 2 2 3 2 6" xfId="11492"/>
    <cellStyle name="Обычный 16 2 2 3 2 6 2" xfId="11493"/>
    <cellStyle name="Обычный 16 2 2 3 2 7" xfId="11494"/>
    <cellStyle name="Обычный 16 2 2 3 2 8" xfId="11495"/>
    <cellStyle name="Обычный 16 2 2 3 3" xfId="11496"/>
    <cellStyle name="Обычный 16 2 2 3 3 2" xfId="11497"/>
    <cellStyle name="Обычный 16 2 2 3 3 2 2" xfId="11498"/>
    <cellStyle name="Обычный 16 2 2 3 3 2 2 2" xfId="11499"/>
    <cellStyle name="Обычный 16 2 2 3 3 2 3" xfId="11500"/>
    <cellStyle name="Обычный 16 2 2 3 3 3" xfId="11501"/>
    <cellStyle name="Обычный 16 2 2 3 3 3 2" xfId="11502"/>
    <cellStyle name="Обычный 16 2 2 3 3 4" xfId="11503"/>
    <cellStyle name="Обычный 16 2 2 3 3 4 2" xfId="11504"/>
    <cellStyle name="Обычный 16 2 2 3 3 5" xfId="11505"/>
    <cellStyle name="Обычный 16 2 2 3 3 6" xfId="11506"/>
    <cellStyle name="Обычный 16 2 2 3 4" xfId="11507"/>
    <cellStyle name="Обычный 16 2 2 3 4 2" xfId="11508"/>
    <cellStyle name="Обычный 16 2 2 3 4 2 2" xfId="11509"/>
    <cellStyle name="Обычный 16 2 2 3 4 2 2 2" xfId="11510"/>
    <cellStyle name="Обычный 16 2 2 3 4 2 3" xfId="11511"/>
    <cellStyle name="Обычный 16 2 2 3 4 3" xfId="11512"/>
    <cellStyle name="Обычный 16 2 2 3 4 3 2" xfId="11513"/>
    <cellStyle name="Обычный 16 2 2 3 4 4" xfId="11514"/>
    <cellStyle name="Обычный 16 2 2 3 5" xfId="11515"/>
    <cellStyle name="Обычный 16 2 2 3 5 2" xfId="11516"/>
    <cellStyle name="Обычный 16 2 2 3 5 2 2" xfId="11517"/>
    <cellStyle name="Обычный 16 2 2 3 5 3" xfId="11518"/>
    <cellStyle name="Обычный 16 2 2 3 6" xfId="11519"/>
    <cellStyle name="Обычный 16 2 2 3 6 2" xfId="11520"/>
    <cellStyle name="Обычный 16 2 2 3 7" xfId="11521"/>
    <cellStyle name="Обычный 16 2 2 3 7 2" xfId="11522"/>
    <cellStyle name="Обычный 16 2 2 3 8" xfId="11523"/>
    <cellStyle name="Обычный 16 2 2 3 8 2" xfId="11524"/>
    <cellStyle name="Обычный 16 2 2 3 9" xfId="11525"/>
    <cellStyle name="Обычный 16 2 2 4" xfId="11526"/>
    <cellStyle name="Обычный 16 2 2 4 2" xfId="11527"/>
    <cellStyle name="Обычный 16 2 2 4 2 2" xfId="11528"/>
    <cellStyle name="Обычный 16 2 2 4 2 2 2" xfId="11529"/>
    <cellStyle name="Обычный 16 2 2 4 2 2 2 2" xfId="11530"/>
    <cellStyle name="Обычный 16 2 2 4 2 2 2 2 2" xfId="11531"/>
    <cellStyle name="Обычный 16 2 2 4 2 2 2 3" xfId="11532"/>
    <cellStyle name="Обычный 16 2 2 4 2 2 3" xfId="11533"/>
    <cellStyle name="Обычный 16 2 2 4 2 2 3 2" xfId="11534"/>
    <cellStyle name="Обычный 16 2 2 4 2 2 4" xfId="11535"/>
    <cellStyle name="Обычный 16 2 2 4 2 2 4 2" xfId="11536"/>
    <cellStyle name="Обычный 16 2 2 4 2 2 5" xfId="11537"/>
    <cellStyle name="Обычный 16 2 2 4 2 3" xfId="11538"/>
    <cellStyle name="Обычный 16 2 2 4 2 3 2" xfId="11539"/>
    <cellStyle name="Обычный 16 2 2 4 2 3 2 2" xfId="11540"/>
    <cellStyle name="Обычный 16 2 2 4 2 3 2 2 2" xfId="11541"/>
    <cellStyle name="Обычный 16 2 2 4 2 3 2 3" xfId="11542"/>
    <cellStyle name="Обычный 16 2 2 4 2 3 3" xfId="11543"/>
    <cellStyle name="Обычный 16 2 2 4 2 3 3 2" xfId="11544"/>
    <cellStyle name="Обычный 16 2 2 4 2 3 4" xfId="11545"/>
    <cellStyle name="Обычный 16 2 2 4 2 4" xfId="11546"/>
    <cellStyle name="Обычный 16 2 2 4 2 4 2" xfId="11547"/>
    <cellStyle name="Обычный 16 2 2 4 2 4 2 2" xfId="11548"/>
    <cellStyle name="Обычный 16 2 2 4 2 4 3" xfId="11549"/>
    <cellStyle name="Обычный 16 2 2 4 2 5" xfId="11550"/>
    <cellStyle name="Обычный 16 2 2 4 2 5 2" xfId="11551"/>
    <cellStyle name="Обычный 16 2 2 4 2 6" xfId="11552"/>
    <cellStyle name="Обычный 16 2 2 4 2 6 2" xfId="11553"/>
    <cellStyle name="Обычный 16 2 2 4 2 7" xfId="11554"/>
    <cellStyle name="Обычный 16 2 2 4 2 8" xfId="11555"/>
    <cellStyle name="Обычный 16 2 2 4 3" xfId="11556"/>
    <cellStyle name="Обычный 16 2 2 4 3 2" xfId="11557"/>
    <cellStyle name="Обычный 16 2 2 4 3 2 2" xfId="11558"/>
    <cellStyle name="Обычный 16 2 2 4 3 2 2 2" xfId="11559"/>
    <cellStyle name="Обычный 16 2 2 4 3 2 3" xfId="11560"/>
    <cellStyle name="Обычный 16 2 2 4 3 3" xfId="11561"/>
    <cellStyle name="Обычный 16 2 2 4 3 3 2" xfId="11562"/>
    <cellStyle name="Обычный 16 2 2 4 3 4" xfId="11563"/>
    <cellStyle name="Обычный 16 2 2 4 3 4 2" xfId="11564"/>
    <cellStyle name="Обычный 16 2 2 4 3 5" xfId="11565"/>
    <cellStyle name="Обычный 16 2 2 4 3 6" xfId="11566"/>
    <cellStyle name="Обычный 16 2 2 4 4" xfId="11567"/>
    <cellStyle name="Обычный 16 2 2 4 4 2" xfId="11568"/>
    <cellStyle name="Обычный 16 2 2 4 4 2 2" xfId="11569"/>
    <cellStyle name="Обычный 16 2 2 4 4 2 2 2" xfId="11570"/>
    <cellStyle name="Обычный 16 2 2 4 4 2 3" xfId="11571"/>
    <cellStyle name="Обычный 16 2 2 4 4 3" xfId="11572"/>
    <cellStyle name="Обычный 16 2 2 4 4 3 2" xfId="11573"/>
    <cellStyle name="Обычный 16 2 2 4 4 4" xfId="11574"/>
    <cellStyle name="Обычный 16 2 2 4 5" xfId="11575"/>
    <cellStyle name="Обычный 16 2 2 4 5 2" xfId="11576"/>
    <cellStyle name="Обычный 16 2 2 4 5 2 2" xfId="11577"/>
    <cellStyle name="Обычный 16 2 2 4 5 3" xfId="11578"/>
    <cellStyle name="Обычный 16 2 2 4 6" xfId="11579"/>
    <cellStyle name="Обычный 16 2 2 4 6 2" xfId="11580"/>
    <cellStyle name="Обычный 16 2 2 4 7" xfId="11581"/>
    <cellStyle name="Обычный 16 2 2 4 7 2" xfId="11582"/>
    <cellStyle name="Обычный 16 2 2 4 8" xfId="11583"/>
    <cellStyle name="Обычный 16 2 2 4 9" xfId="11584"/>
    <cellStyle name="Обычный 16 2 2 5" xfId="11585"/>
    <cellStyle name="Обычный 16 2 2 5 2" xfId="11586"/>
    <cellStyle name="Обычный 16 2 2 5 2 2" xfId="11587"/>
    <cellStyle name="Обычный 16 2 2 5 2 2 2" xfId="11588"/>
    <cellStyle name="Обычный 16 2 2 5 2 2 2 2" xfId="11589"/>
    <cellStyle name="Обычный 16 2 2 5 2 2 3" xfId="11590"/>
    <cellStyle name="Обычный 16 2 2 5 2 3" xfId="11591"/>
    <cellStyle name="Обычный 16 2 2 5 2 3 2" xfId="11592"/>
    <cellStyle name="Обычный 16 2 2 5 2 4" xfId="11593"/>
    <cellStyle name="Обычный 16 2 2 5 2 4 2" xfId="11594"/>
    <cellStyle name="Обычный 16 2 2 5 2 5" xfId="11595"/>
    <cellStyle name="Обычный 16 2 2 5 3" xfId="11596"/>
    <cellStyle name="Обычный 16 2 2 5 3 2" xfId="11597"/>
    <cellStyle name="Обычный 16 2 2 5 3 2 2" xfId="11598"/>
    <cellStyle name="Обычный 16 2 2 5 3 2 2 2" xfId="11599"/>
    <cellStyle name="Обычный 16 2 2 5 3 2 3" xfId="11600"/>
    <cellStyle name="Обычный 16 2 2 5 3 3" xfId="11601"/>
    <cellStyle name="Обычный 16 2 2 5 3 3 2" xfId="11602"/>
    <cellStyle name="Обычный 16 2 2 5 3 4" xfId="11603"/>
    <cellStyle name="Обычный 16 2 2 5 4" xfId="11604"/>
    <cellStyle name="Обычный 16 2 2 5 4 2" xfId="11605"/>
    <cellStyle name="Обычный 16 2 2 5 4 2 2" xfId="11606"/>
    <cellStyle name="Обычный 16 2 2 5 4 3" xfId="11607"/>
    <cellStyle name="Обычный 16 2 2 5 5" xfId="11608"/>
    <cellStyle name="Обычный 16 2 2 5 5 2" xfId="11609"/>
    <cellStyle name="Обычный 16 2 2 5 6" xfId="11610"/>
    <cellStyle name="Обычный 16 2 2 5 6 2" xfId="11611"/>
    <cellStyle name="Обычный 16 2 2 5 7" xfId="11612"/>
    <cellStyle name="Обычный 16 2 2 5 8" xfId="11613"/>
    <cellStyle name="Обычный 16 2 2 6" xfId="11614"/>
    <cellStyle name="Обычный 16 2 2 6 2" xfId="11615"/>
    <cellStyle name="Обычный 16 2 2 6 2 2" xfId="11616"/>
    <cellStyle name="Обычный 16 2 2 6 2 2 2" xfId="11617"/>
    <cellStyle name="Обычный 16 2 2 6 2 3" xfId="11618"/>
    <cellStyle name="Обычный 16 2 2 6 3" xfId="11619"/>
    <cellStyle name="Обычный 16 2 2 6 3 2" xfId="11620"/>
    <cellStyle name="Обычный 16 2 2 6 4" xfId="11621"/>
    <cellStyle name="Обычный 16 2 2 6 4 2" xfId="11622"/>
    <cellStyle name="Обычный 16 2 2 6 5" xfId="11623"/>
    <cellStyle name="Обычный 16 2 2 6 6" xfId="11624"/>
    <cellStyle name="Обычный 16 2 2 7" xfId="11625"/>
    <cellStyle name="Обычный 16 2 2 7 2" xfId="11626"/>
    <cellStyle name="Обычный 16 2 2 7 2 2" xfId="11627"/>
    <cellStyle name="Обычный 16 2 2 7 2 2 2" xfId="11628"/>
    <cellStyle name="Обычный 16 2 2 7 2 3" xfId="11629"/>
    <cellStyle name="Обычный 16 2 2 7 3" xfId="11630"/>
    <cellStyle name="Обычный 16 2 2 7 3 2" xfId="11631"/>
    <cellStyle name="Обычный 16 2 2 7 4" xfId="11632"/>
    <cellStyle name="Обычный 16 2 2 8" xfId="11633"/>
    <cellStyle name="Обычный 16 2 2 8 2" xfId="11634"/>
    <cellStyle name="Обычный 16 2 2 8 2 2" xfId="11635"/>
    <cellStyle name="Обычный 16 2 2 8 3" xfId="11636"/>
    <cellStyle name="Обычный 16 2 2 9" xfId="11637"/>
    <cellStyle name="Обычный 16 2 2 9 2" xfId="11638"/>
    <cellStyle name="Обычный 16 2 2_прот факт бол" xfId="11639"/>
    <cellStyle name="Обычный 16 2 3" xfId="11640"/>
    <cellStyle name="Обычный 16 2 3 10" xfId="11641"/>
    <cellStyle name="Обычный 16 2 3 10 2" xfId="11642"/>
    <cellStyle name="Обычный 16 2 3 11" xfId="11643"/>
    <cellStyle name="Обычный 16 2 3 12" xfId="11644"/>
    <cellStyle name="Обычный 16 2 3 2" xfId="11645"/>
    <cellStyle name="Обычный 16 2 3 2 10" xfId="11646"/>
    <cellStyle name="Обычный 16 2 3 2 2" xfId="11647"/>
    <cellStyle name="Обычный 16 2 3 2 2 2" xfId="11648"/>
    <cellStyle name="Обычный 16 2 3 2 2 2 2" xfId="11649"/>
    <cellStyle name="Обычный 16 2 3 2 2 2 2 2" xfId="11650"/>
    <cellStyle name="Обычный 16 2 3 2 2 2 2 2 2" xfId="11651"/>
    <cellStyle name="Обычный 16 2 3 2 2 2 2 3" xfId="11652"/>
    <cellStyle name="Обычный 16 2 3 2 2 2 3" xfId="11653"/>
    <cellStyle name="Обычный 16 2 3 2 2 2 3 2" xfId="11654"/>
    <cellStyle name="Обычный 16 2 3 2 2 2 4" xfId="11655"/>
    <cellStyle name="Обычный 16 2 3 2 2 2 4 2" xfId="11656"/>
    <cellStyle name="Обычный 16 2 3 2 2 2 5" xfId="11657"/>
    <cellStyle name="Обычный 16 2 3 2 2 3" xfId="11658"/>
    <cellStyle name="Обычный 16 2 3 2 2 3 2" xfId="11659"/>
    <cellStyle name="Обычный 16 2 3 2 2 3 2 2" xfId="11660"/>
    <cellStyle name="Обычный 16 2 3 2 2 3 2 2 2" xfId="11661"/>
    <cellStyle name="Обычный 16 2 3 2 2 3 2 3" xfId="11662"/>
    <cellStyle name="Обычный 16 2 3 2 2 3 3" xfId="11663"/>
    <cellStyle name="Обычный 16 2 3 2 2 3 3 2" xfId="11664"/>
    <cellStyle name="Обычный 16 2 3 2 2 3 4" xfId="11665"/>
    <cellStyle name="Обычный 16 2 3 2 2 4" xfId="11666"/>
    <cellStyle name="Обычный 16 2 3 2 2 4 2" xfId="11667"/>
    <cellStyle name="Обычный 16 2 3 2 2 4 2 2" xfId="11668"/>
    <cellStyle name="Обычный 16 2 3 2 2 4 3" xfId="11669"/>
    <cellStyle name="Обычный 16 2 3 2 2 5" xfId="11670"/>
    <cellStyle name="Обычный 16 2 3 2 2 5 2" xfId="11671"/>
    <cellStyle name="Обычный 16 2 3 2 2 6" xfId="11672"/>
    <cellStyle name="Обычный 16 2 3 2 2 6 2" xfId="11673"/>
    <cellStyle name="Обычный 16 2 3 2 2 7" xfId="11674"/>
    <cellStyle name="Обычный 16 2 3 2 2 8" xfId="11675"/>
    <cellStyle name="Обычный 16 2 3 2 3" xfId="11676"/>
    <cellStyle name="Обычный 16 2 3 2 3 2" xfId="11677"/>
    <cellStyle name="Обычный 16 2 3 2 3 2 2" xfId="11678"/>
    <cellStyle name="Обычный 16 2 3 2 3 2 2 2" xfId="11679"/>
    <cellStyle name="Обычный 16 2 3 2 3 2 3" xfId="11680"/>
    <cellStyle name="Обычный 16 2 3 2 3 3" xfId="11681"/>
    <cellStyle name="Обычный 16 2 3 2 3 3 2" xfId="11682"/>
    <cellStyle name="Обычный 16 2 3 2 3 4" xfId="11683"/>
    <cellStyle name="Обычный 16 2 3 2 3 4 2" xfId="11684"/>
    <cellStyle name="Обычный 16 2 3 2 3 5" xfId="11685"/>
    <cellStyle name="Обычный 16 2 3 2 3 6" xfId="11686"/>
    <cellStyle name="Обычный 16 2 3 2 4" xfId="11687"/>
    <cellStyle name="Обычный 16 2 3 2 4 2" xfId="11688"/>
    <cellStyle name="Обычный 16 2 3 2 4 2 2" xfId="11689"/>
    <cellStyle name="Обычный 16 2 3 2 4 2 2 2" xfId="11690"/>
    <cellStyle name="Обычный 16 2 3 2 4 2 3" xfId="11691"/>
    <cellStyle name="Обычный 16 2 3 2 4 3" xfId="11692"/>
    <cellStyle name="Обычный 16 2 3 2 4 3 2" xfId="11693"/>
    <cellStyle name="Обычный 16 2 3 2 4 4" xfId="11694"/>
    <cellStyle name="Обычный 16 2 3 2 5" xfId="11695"/>
    <cellStyle name="Обычный 16 2 3 2 5 2" xfId="11696"/>
    <cellStyle name="Обычный 16 2 3 2 5 2 2" xfId="11697"/>
    <cellStyle name="Обычный 16 2 3 2 5 3" xfId="11698"/>
    <cellStyle name="Обычный 16 2 3 2 6" xfId="11699"/>
    <cellStyle name="Обычный 16 2 3 2 6 2" xfId="11700"/>
    <cellStyle name="Обычный 16 2 3 2 7" xfId="11701"/>
    <cellStyle name="Обычный 16 2 3 2 7 2" xfId="11702"/>
    <cellStyle name="Обычный 16 2 3 2 8" xfId="11703"/>
    <cellStyle name="Обычный 16 2 3 2 8 2" xfId="11704"/>
    <cellStyle name="Обычный 16 2 3 2 9" xfId="11705"/>
    <cellStyle name="Обычный 16 2 3 3" xfId="11706"/>
    <cellStyle name="Обычный 16 2 3 3 10" xfId="11707"/>
    <cellStyle name="Обычный 16 2 3 3 2" xfId="11708"/>
    <cellStyle name="Обычный 16 2 3 3 2 2" xfId="11709"/>
    <cellStyle name="Обычный 16 2 3 3 2 2 2" xfId="11710"/>
    <cellStyle name="Обычный 16 2 3 3 2 2 2 2" xfId="11711"/>
    <cellStyle name="Обычный 16 2 3 3 2 2 2 2 2" xfId="11712"/>
    <cellStyle name="Обычный 16 2 3 3 2 2 2 3" xfId="11713"/>
    <cellStyle name="Обычный 16 2 3 3 2 2 3" xfId="11714"/>
    <cellStyle name="Обычный 16 2 3 3 2 2 3 2" xfId="11715"/>
    <cellStyle name="Обычный 16 2 3 3 2 2 4" xfId="11716"/>
    <cellStyle name="Обычный 16 2 3 3 2 2 4 2" xfId="11717"/>
    <cellStyle name="Обычный 16 2 3 3 2 2 5" xfId="11718"/>
    <cellStyle name="Обычный 16 2 3 3 2 3" xfId="11719"/>
    <cellStyle name="Обычный 16 2 3 3 2 3 2" xfId="11720"/>
    <cellStyle name="Обычный 16 2 3 3 2 3 2 2" xfId="11721"/>
    <cellStyle name="Обычный 16 2 3 3 2 3 2 2 2" xfId="11722"/>
    <cellStyle name="Обычный 16 2 3 3 2 3 2 3" xfId="11723"/>
    <cellStyle name="Обычный 16 2 3 3 2 3 3" xfId="11724"/>
    <cellStyle name="Обычный 16 2 3 3 2 3 3 2" xfId="11725"/>
    <cellStyle name="Обычный 16 2 3 3 2 3 4" xfId="11726"/>
    <cellStyle name="Обычный 16 2 3 3 2 4" xfId="11727"/>
    <cellStyle name="Обычный 16 2 3 3 2 4 2" xfId="11728"/>
    <cellStyle name="Обычный 16 2 3 3 2 4 2 2" xfId="11729"/>
    <cellStyle name="Обычный 16 2 3 3 2 4 3" xfId="11730"/>
    <cellStyle name="Обычный 16 2 3 3 2 5" xfId="11731"/>
    <cellStyle name="Обычный 16 2 3 3 2 5 2" xfId="11732"/>
    <cellStyle name="Обычный 16 2 3 3 2 6" xfId="11733"/>
    <cellStyle name="Обычный 16 2 3 3 2 6 2" xfId="11734"/>
    <cellStyle name="Обычный 16 2 3 3 2 7" xfId="11735"/>
    <cellStyle name="Обычный 16 2 3 3 2 8" xfId="11736"/>
    <cellStyle name="Обычный 16 2 3 3 3" xfId="11737"/>
    <cellStyle name="Обычный 16 2 3 3 3 2" xfId="11738"/>
    <cellStyle name="Обычный 16 2 3 3 3 2 2" xfId="11739"/>
    <cellStyle name="Обычный 16 2 3 3 3 2 2 2" xfId="11740"/>
    <cellStyle name="Обычный 16 2 3 3 3 2 3" xfId="11741"/>
    <cellStyle name="Обычный 16 2 3 3 3 3" xfId="11742"/>
    <cellStyle name="Обычный 16 2 3 3 3 3 2" xfId="11743"/>
    <cellStyle name="Обычный 16 2 3 3 3 4" xfId="11744"/>
    <cellStyle name="Обычный 16 2 3 3 3 4 2" xfId="11745"/>
    <cellStyle name="Обычный 16 2 3 3 3 5" xfId="11746"/>
    <cellStyle name="Обычный 16 2 3 3 3 6" xfId="11747"/>
    <cellStyle name="Обычный 16 2 3 3 4" xfId="11748"/>
    <cellStyle name="Обычный 16 2 3 3 4 2" xfId="11749"/>
    <cellStyle name="Обычный 16 2 3 3 4 2 2" xfId="11750"/>
    <cellStyle name="Обычный 16 2 3 3 4 2 2 2" xfId="11751"/>
    <cellStyle name="Обычный 16 2 3 3 4 2 3" xfId="11752"/>
    <cellStyle name="Обычный 16 2 3 3 4 3" xfId="11753"/>
    <cellStyle name="Обычный 16 2 3 3 4 3 2" xfId="11754"/>
    <cellStyle name="Обычный 16 2 3 3 4 4" xfId="11755"/>
    <cellStyle name="Обычный 16 2 3 3 5" xfId="11756"/>
    <cellStyle name="Обычный 16 2 3 3 5 2" xfId="11757"/>
    <cellStyle name="Обычный 16 2 3 3 5 2 2" xfId="11758"/>
    <cellStyle name="Обычный 16 2 3 3 5 3" xfId="11759"/>
    <cellStyle name="Обычный 16 2 3 3 6" xfId="11760"/>
    <cellStyle name="Обычный 16 2 3 3 6 2" xfId="11761"/>
    <cellStyle name="Обычный 16 2 3 3 7" xfId="11762"/>
    <cellStyle name="Обычный 16 2 3 3 7 2" xfId="11763"/>
    <cellStyle name="Обычный 16 2 3 3 8" xfId="11764"/>
    <cellStyle name="Обычный 16 2 3 3 8 2" xfId="11765"/>
    <cellStyle name="Обычный 16 2 3 3 9" xfId="11766"/>
    <cellStyle name="Обычный 16 2 3 4" xfId="11767"/>
    <cellStyle name="Обычный 16 2 3 4 2" xfId="11768"/>
    <cellStyle name="Обычный 16 2 3 4 2 2" xfId="11769"/>
    <cellStyle name="Обычный 16 2 3 4 2 2 2" xfId="11770"/>
    <cellStyle name="Обычный 16 2 3 4 2 2 2 2" xfId="11771"/>
    <cellStyle name="Обычный 16 2 3 4 2 2 3" xfId="11772"/>
    <cellStyle name="Обычный 16 2 3 4 2 3" xfId="11773"/>
    <cellStyle name="Обычный 16 2 3 4 2 3 2" xfId="11774"/>
    <cellStyle name="Обычный 16 2 3 4 2 4" xfId="11775"/>
    <cellStyle name="Обычный 16 2 3 4 2 4 2" xfId="11776"/>
    <cellStyle name="Обычный 16 2 3 4 2 5" xfId="11777"/>
    <cellStyle name="Обычный 16 2 3 4 3" xfId="11778"/>
    <cellStyle name="Обычный 16 2 3 4 3 2" xfId="11779"/>
    <cellStyle name="Обычный 16 2 3 4 3 2 2" xfId="11780"/>
    <cellStyle name="Обычный 16 2 3 4 3 2 2 2" xfId="11781"/>
    <cellStyle name="Обычный 16 2 3 4 3 2 3" xfId="11782"/>
    <cellStyle name="Обычный 16 2 3 4 3 3" xfId="11783"/>
    <cellStyle name="Обычный 16 2 3 4 3 3 2" xfId="11784"/>
    <cellStyle name="Обычный 16 2 3 4 3 4" xfId="11785"/>
    <cellStyle name="Обычный 16 2 3 4 4" xfId="11786"/>
    <cellStyle name="Обычный 16 2 3 4 4 2" xfId="11787"/>
    <cellStyle name="Обычный 16 2 3 4 4 2 2" xfId="11788"/>
    <cellStyle name="Обычный 16 2 3 4 4 3" xfId="11789"/>
    <cellStyle name="Обычный 16 2 3 4 5" xfId="11790"/>
    <cellStyle name="Обычный 16 2 3 4 5 2" xfId="11791"/>
    <cellStyle name="Обычный 16 2 3 4 6" xfId="11792"/>
    <cellStyle name="Обычный 16 2 3 4 6 2" xfId="11793"/>
    <cellStyle name="Обычный 16 2 3 4 7" xfId="11794"/>
    <cellStyle name="Обычный 16 2 3 4 8" xfId="11795"/>
    <cellStyle name="Обычный 16 2 3 5" xfId="11796"/>
    <cellStyle name="Обычный 16 2 3 5 2" xfId="11797"/>
    <cellStyle name="Обычный 16 2 3 5 2 2" xfId="11798"/>
    <cellStyle name="Обычный 16 2 3 5 2 2 2" xfId="11799"/>
    <cellStyle name="Обычный 16 2 3 5 2 3" xfId="11800"/>
    <cellStyle name="Обычный 16 2 3 5 3" xfId="11801"/>
    <cellStyle name="Обычный 16 2 3 5 3 2" xfId="11802"/>
    <cellStyle name="Обычный 16 2 3 5 4" xfId="11803"/>
    <cellStyle name="Обычный 16 2 3 5 4 2" xfId="11804"/>
    <cellStyle name="Обычный 16 2 3 5 5" xfId="11805"/>
    <cellStyle name="Обычный 16 2 3 5 6" xfId="11806"/>
    <cellStyle name="Обычный 16 2 3 6" xfId="11807"/>
    <cellStyle name="Обычный 16 2 3 6 2" xfId="11808"/>
    <cellStyle name="Обычный 16 2 3 6 2 2" xfId="11809"/>
    <cellStyle name="Обычный 16 2 3 6 2 2 2" xfId="11810"/>
    <cellStyle name="Обычный 16 2 3 6 2 3" xfId="11811"/>
    <cellStyle name="Обычный 16 2 3 6 3" xfId="11812"/>
    <cellStyle name="Обычный 16 2 3 6 3 2" xfId="11813"/>
    <cellStyle name="Обычный 16 2 3 6 4" xfId="11814"/>
    <cellStyle name="Обычный 16 2 3 7" xfId="11815"/>
    <cellStyle name="Обычный 16 2 3 7 2" xfId="11816"/>
    <cellStyle name="Обычный 16 2 3 7 2 2" xfId="11817"/>
    <cellStyle name="Обычный 16 2 3 7 3" xfId="11818"/>
    <cellStyle name="Обычный 16 2 3 8" xfId="11819"/>
    <cellStyle name="Обычный 16 2 3 8 2" xfId="11820"/>
    <cellStyle name="Обычный 16 2 3 9" xfId="11821"/>
    <cellStyle name="Обычный 16 2 3 9 2" xfId="11822"/>
    <cellStyle name="Обычный 16 2 4" xfId="11823"/>
    <cellStyle name="Обычный 16 2 4 10" xfId="11824"/>
    <cellStyle name="Обычный 16 2 4 10 2" xfId="11825"/>
    <cellStyle name="Обычный 16 2 4 11" xfId="11826"/>
    <cellStyle name="Обычный 16 2 4 12" xfId="11827"/>
    <cellStyle name="Обычный 16 2 4 2" xfId="11828"/>
    <cellStyle name="Обычный 16 2 4 2 2" xfId="11829"/>
    <cellStyle name="Обычный 16 2 4 2 2 2" xfId="11830"/>
    <cellStyle name="Обычный 16 2 4 2 2 2 2" xfId="11831"/>
    <cellStyle name="Обычный 16 2 4 2 2 2 2 2" xfId="11832"/>
    <cellStyle name="Обычный 16 2 4 2 2 2 2 2 2" xfId="11833"/>
    <cellStyle name="Обычный 16 2 4 2 2 2 2 3" xfId="11834"/>
    <cellStyle name="Обычный 16 2 4 2 2 2 3" xfId="11835"/>
    <cellStyle name="Обычный 16 2 4 2 2 2 3 2" xfId="11836"/>
    <cellStyle name="Обычный 16 2 4 2 2 2 4" xfId="11837"/>
    <cellStyle name="Обычный 16 2 4 2 2 2 4 2" xfId="11838"/>
    <cellStyle name="Обычный 16 2 4 2 2 2 5" xfId="11839"/>
    <cellStyle name="Обычный 16 2 4 2 2 3" xfId="11840"/>
    <cellStyle name="Обычный 16 2 4 2 2 3 2" xfId="11841"/>
    <cellStyle name="Обычный 16 2 4 2 2 3 2 2" xfId="11842"/>
    <cellStyle name="Обычный 16 2 4 2 2 3 2 2 2" xfId="11843"/>
    <cellStyle name="Обычный 16 2 4 2 2 3 2 3" xfId="11844"/>
    <cellStyle name="Обычный 16 2 4 2 2 3 3" xfId="11845"/>
    <cellStyle name="Обычный 16 2 4 2 2 3 3 2" xfId="11846"/>
    <cellStyle name="Обычный 16 2 4 2 2 3 4" xfId="11847"/>
    <cellStyle name="Обычный 16 2 4 2 2 4" xfId="11848"/>
    <cellStyle name="Обычный 16 2 4 2 2 4 2" xfId="11849"/>
    <cellStyle name="Обычный 16 2 4 2 2 4 2 2" xfId="11850"/>
    <cellStyle name="Обычный 16 2 4 2 2 4 3" xfId="11851"/>
    <cellStyle name="Обычный 16 2 4 2 2 5" xfId="11852"/>
    <cellStyle name="Обычный 16 2 4 2 2 5 2" xfId="11853"/>
    <cellStyle name="Обычный 16 2 4 2 2 6" xfId="11854"/>
    <cellStyle name="Обычный 16 2 4 2 2 6 2" xfId="11855"/>
    <cellStyle name="Обычный 16 2 4 2 2 7" xfId="11856"/>
    <cellStyle name="Обычный 16 2 4 2 2 8" xfId="11857"/>
    <cellStyle name="Обычный 16 2 4 2 3" xfId="11858"/>
    <cellStyle name="Обычный 16 2 4 2 3 2" xfId="11859"/>
    <cellStyle name="Обычный 16 2 4 2 3 2 2" xfId="11860"/>
    <cellStyle name="Обычный 16 2 4 2 3 2 2 2" xfId="11861"/>
    <cellStyle name="Обычный 16 2 4 2 3 2 3" xfId="11862"/>
    <cellStyle name="Обычный 16 2 4 2 3 3" xfId="11863"/>
    <cellStyle name="Обычный 16 2 4 2 3 3 2" xfId="11864"/>
    <cellStyle name="Обычный 16 2 4 2 3 4" xfId="11865"/>
    <cellStyle name="Обычный 16 2 4 2 3 4 2" xfId="11866"/>
    <cellStyle name="Обычный 16 2 4 2 3 5" xfId="11867"/>
    <cellStyle name="Обычный 16 2 4 2 3 6" xfId="11868"/>
    <cellStyle name="Обычный 16 2 4 2 4" xfId="11869"/>
    <cellStyle name="Обычный 16 2 4 2 4 2" xfId="11870"/>
    <cellStyle name="Обычный 16 2 4 2 4 2 2" xfId="11871"/>
    <cellStyle name="Обычный 16 2 4 2 4 2 2 2" xfId="11872"/>
    <cellStyle name="Обычный 16 2 4 2 4 2 3" xfId="11873"/>
    <cellStyle name="Обычный 16 2 4 2 4 3" xfId="11874"/>
    <cellStyle name="Обычный 16 2 4 2 4 3 2" xfId="11875"/>
    <cellStyle name="Обычный 16 2 4 2 4 4" xfId="11876"/>
    <cellStyle name="Обычный 16 2 4 2 5" xfId="11877"/>
    <cellStyle name="Обычный 16 2 4 2 5 2" xfId="11878"/>
    <cellStyle name="Обычный 16 2 4 2 5 2 2" xfId="11879"/>
    <cellStyle name="Обычный 16 2 4 2 5 3" xfId="11880"/>
    <cellStyle name="Обычный 16 2 4 2 6" xfId="11881"/>
    <cellStyle name="Обычный 16 2 4 2 6 2" xfId="11882"/>
    <cellStyle name="Обычный 16 2 4 2 7" xfId="11883"/>
    <cellStyle name="Обычный 16 2 4 2 7 2" xfId="11884"/>
    <cellStyle name="Обычный 16 2 4 2 8" xfId="11885"/>
    <cellStyle name="Обычный 16 2 4 2 9" xfId="11886"/>
    <cellStyle name="Обычный 16 2 4 3" xfId="11887"/>
    <cellStyle name="Обычный 16 2 4 3 2" xfId="11888"/>
    <cellStyle name="Обычный 16 2 4 3 2 2" xfId="11889"/>
    <cellStyle name="Обычный 16 2 4 3 2 2 2" xfId="11890"/>
    <cellStyle name="Обычный 16 2 4 3 2 2 2 2" xfId="11891"/>
    <cellStyle name="Обычный 16 2 4 3 2 2 2 2 2" xfId="11892"/>
    <cellStyle name="Обычный 16 2 4 3 2 2 2 3" xfId="11893"/>
    <cellStyle name="Обычный 16 2 4 3 2 2 3" xfId="11894"/>
    <cellStyle name="Обычный 16 2 4 3 2 2 3 2" xfId="11895"/>
    <cellStyle name="Обычный 16 2 4 3 2 2 4" xfId="11896"/>
    <cellStyle name="Обычный 16 2 4 3 2 2 4 2" xfId="11897"/>
    <cellStyle name="Обычный 16 2 4 3 2 2 5" xfId="11898"/>
    <cellStyle name="Обычный 16 2 4 3 2 3" xfId="11899"/>
    <cellStyle name="Обычный 16 2 4 3 2 3 2" xfId="11900"/>
    <cellStyle name="Обычный 16 2 4 3 2 3 2 2" xfId="11901"/>
    <cellStyle name="Обычный 16 2 4 3 2 3 2 2 2" xfId="11902"/>
    <cellStyle name="Обычный 16 2 4 3 2 3 2 3" xfId="11903"/>
    <cellStyle name="Обычный 16 2 4 3 2 3 3" xfId="11904"/>
    <cellStyle name="Обычный 16 2 4 3 2 3 3 2" xfId="11905"/>
    <cellStyle name="Обычный 16 2 4 3 2 3 4" xfId="11906"/>
    <cellStyle name="Обычный 16 2 4 3 2 4" xfId="11907"/>
    <cellStyle name="Обычный 16 2 4 3 2 4 2" xfId="11908"/>
    <cellStyle name="Обычный 16 2 4 3 2 4 2 2" xfId="11909"/>
    <cellStyle name="Обычный 16 2 4 3 2 4 3" xfId="11910"/>
    <cellStyle name="Обычный 16 2 4 3 2 5" xfId="11911"/>
    <cellStyle name="Обычный 16 2 4 3 2 5 2" xfId="11912"/>
    <cellStyle name="Обычный 16 2 4 3 2 6" xfId="11913"/>
    <cellStyle name="Обычный 16 2 4 3 2 6 2" xfId="11914"/>
    <cellStyle name="Обычный 16 2 4 3 2 7" xfId="11915"/>
    <cellStyle name="Обычный 16 2 4 3 2 8" xfId="11916"/>
    <cellStyle name="Обычный 16 2 4 3 3" xfId="11917"/>
    <cellStyle name="Обычный 16 2 4 3 3 2" xfId="11918"/>
    <cellStyle name="Обычный 16 2 4 3 3 2 2" xfId="11919"/>
    <cellStyle name="Обычный 16 2 4 3 3 2 2 2" xfId="11920"/>
    <cellStyle name="Обычный 16 2 4 3 3 2 3" xfId="11921"/>
    <cellStyle name="Обычный 16 2 4 3 3 3" xfId="11922"/>
    <cellStyle name="Обычный 16 2 4 3 3 3 2" xfId="11923"/>
    <cellStyle name="Обычный 16 2 4 3 3 4" xfId="11924"/>
    <cellStyle name="Обычный 16 2 4 3 3 4 2" xfId="11925"/>
    <cellStyle name="Обычный 16 2 4 3 3 5" xfId="11926"/>
    <cellStyle name="Обычный 16 2 4 3 3 6" xfId="11927"/>
    <cellStyle name="Обычный 16 2 4 3 4" xfId="11928"/>
    <cellStyle name="Обычный 16 2 4 3 4 2" xfId="11929"/>
    <cellStyle name="Обычный 16 2 4 3 4 2 2" xfId="11930"/>
    <cellStyle name="Обычный 16 2 4 3 4 2 2 2" xfId="11931"/>
    <cellStyle name="Обычный 16 2 4 3 4 2 3" xfId="11932"/>
    <cellStyle name="Обычный 16 2 4 3 4 3" xfId="11933"/>
    <cellStyle name="Обычный 16 2 4 3 4 3 2" xfId="11934"/>
    <cellStyle name="Обычный 16 2 4 3 4 4" xfId="11935"/>
    <cellStyle name="Обычный 16 2 4 3 5" xfId="11936"/>
    <cellStyle name="Обычный 16 2 4 3 5 2" xfId="11937"/>
    <cellStyle name="Обычный 16 2 4 3 5 2 2" xfId="11938"/>
    <cellStyle name="Обычный 16 2 4 3 5 3" xfId="11939"/>
    <cellStyle name="Обычный 16 2 4 3 6" xfId="11940"/>
    <cellStyle name="Обычный 16 2 4 3 6 2" xfId="11941"/>
    <cellStyle name="Обычный 16 2 4 3 7" xfId="11942"/>
    <cellStyle name="Обычный 16 2 4 3 7 2" xfId="11943"/>
    <cellStyle name="Обычный 16 2 4 3 8" xfId="11944"/>
    <cellStyle name="Обычный 16 2 4 3 9" xfId="11945"/>
    <cellStyle name="Обычный 16 2 4 4" xfId="11946"/>
    <cellStyle name="Обычный 16 2 4 4 2" xfId="11947"/>
    <cellStyle name="Обычный 16 2 4 4 2 2" xfId="11948"/>
    <cellStyle name="Обычный 16 2 4 4 2 2 2" xfId="11949"/>
    <cellStyle name="Обычный 16 2 4 4 2 2 2 2" xfId="11950"/>
    <cellStyle name="Обычный 16 2 4 4 2 2 3" xfId="11951"/>
    <cellStyle name="Обычный 16 2 4 4 2 3" xfId="11952"/>
    <cellStyle name="Обычный 16 2 4 4 2 3 2" xfId="11953"/>
    <cellStyle name="Обычный 16 2 4 4 2 4" xfId="11954"/>
    <cellStyle name="Обычный 16 2 4 4 2 4 2" xfId="11955"/>
    <cellStyle name="Обычный 16 2 4 4 2 5" xfId="11956"/>
    <cellStyle name="Обычный 16 2 4 4 3" xfId="11957"/>
    <cellStyle name="Обычный 16 2 4 4 3 2" xfId="11958"/>
    <cellStyle name="Обычный 16 2 4 4 3 2 2" xfId="11959"/>
    <cellStyle name="Обычный 16 2 4 4 3 2 2 2" xfId="11960"/>
    <cellStyle name="Обычный 16 2 4 4 3 2 3" xfId="11961"/>
    <cellStyle name="Обычный 16 2 4 4 3 3" xfId="11962"/>
    <cellStyle name="Обычный 16 2 4 4 3 3 2" xfId="11963"/>
    <cellStyle name="Обычный 16 2 4 4 3 4" xfId="11964"/>
    <cellStyle name="Обычный 16 2 4 4 4" xfId="11965"/>
    <cellStyle name="Обычный 16 2 4 4 4 2" xfId="11966"/>
    <cellStyle name="Обычный 16 2 4 4 4 2 2" xfId="11967"/>
    <cellStyle name="Обычный 16 2 4 4 4 3" xfId="11968"/>
    <cellStyle name="Обычный 16 2 4 4 5" xfId="11969"/>
    <cellStyle name="Обычный 16 2 4 4 5 2" xfId="11970"/>
    <cellStyle name="Обычный 16 2 4 4 6" xfId="11971"/>
    <cellStyle name="Обычный 16 2 4 4 6 2" xfId="11972"/>
    <cellStyle name="Обычный 16 2 4 4 7" xfId="11973"/>
    <cellStyle name="Обычный 16 2 4 4 8" xfId="11974"/>
    <cellStyle name="Обычный 16 2 4 5" xfId="11975"/>
    <cellStyle name="Обычный 16 2 4 5 2" xfId="11976"/>
    <cellStyle name="Обычный 16 2 4 5 2 2" xfId="11977"/>
    <cellStyle name="Обычный 16 2 4 5 2 2 2" xfId="11978"/>
    <cellStyle name="Обычный 16 2 4 5 2 3" xfId="11979"/>
    <cellStyle name="Обычный 16 2 4 5 3" xfId="11980"/>
    <cellStyle name="Обычный 16 2 4 5 3 2" xfId="11981"/>
    <cellStyle name="Обычный 16 2 4 5 4" xfId="11982"/>
    <cellStyle name="Обычный 16 2 4 5 4 2" xfId="11983"/>
    <cellStyle name="Обычный 16 2 4 5 5" xfId="11984"/>
    <cellStyle name="Обычный 16 2 4 5 6" xfId="11985"/>
    <cellStyle name="Обычный 16 2 4 6" xfId="11986"/>
    <cellStyle name="Обычный 16 2 4 6 2" xfId="11987"/>
    <cellStyle name="Обычный 16 2 4 6 2 2" xfId="11988"/>
    <cellStyle name="Обычный 16 2 4 6 2 2 2" xfId="11989"/>
    <cellStyle name="Обычный 16 2 4 6 2 3" xfId="11990"/>
    <cellStyle name="Обычный 16 2 4 6 3" xfId="11991"/>
    <cellStyle name="Обычный 16 2 4 6 3 2" xfId="11992"/>
    <cellStyle name="Обычный 16 2 4 6 4" xfId="11993"/>
    <cellStyle name="Обычный 16 2 4 7" xfId="11994"/>
    <cellStyle name="Обычный 16 2 4 7 2" xfId="11995"/>
    <cellStyle name="Обычный 16 2 4 7 2 2" xfId="11996"/>
    <cellStyle name="Обычный 16 2 4 7 3" xfId="11997"/>
    <cellStyle name="Обычный 16 2 4 8" xfId="11998"/>
    <cellStyle name="Обычный 16 2 4 8 2" xfId="11999"/>
    <cellStyle name="Обычный 16 2 4 9" xfId="12000"/>
    <cellStyle name="Обычный 16 2 4 9 2" xfId="12001"/>
    <cellStyle name="Обычный 16 2 5" xfId="12002"/>
    <cellStyle name="Обычный 16 2 5 10" xfId="12003"/>
    <cellStyle name="Обычный 16 2 5 2" xfId="12004"/>
    <cellStyle name="Обычный 16 2 5 2 2" xfId="12005"/>
    <cellStyle name="Обычный 16 2 5 2 2 2" xfId="12006"/>
    <cellStyle name="Обычный 16 2 5 2 2 2 2" xfId="12007"/>
    <cellStyle name="Обычный 16 2 5 2 2 2 2 2" xfId="12008"/>
    <cellStyle name="Обычный 16 2 5 2 2 2 3" xfId="12009"/>
    <cellStyle name="Обычный 16 2 5 2 2 3" xfId="12010"/>
    <cellStyle name="Обычный 16 2 5 2 2 3 2" xfId="12011"/>
    <cellStyle name="Обычный 16 2 5 2 2 4" xfId="12012"/>
    <cellStyle name="Обычный 16 2 5 2 2 4 2" xfId="12013"/>
    <cellStyle name="Обычный 16 2 5 2 2 5" xfId="12014"/>
    <cellStyle name="Обычный 16 2 5 2 3" xfId="12015"/>
    <cellStyle name="Обычный 16 2 5 2 3 2" xfId="12016"/>
    <cellStyle name="Обычный 16 2 5 2 3 2 2" xfId="12017"/>
    <cellStyle name="Обычный 16 2 5 2 3 2 2 2" xfId="12018"/>
    <cellStyle name="Обычный 16 2 5 2 3 2 3" xfId="12019"/>
    <cellStyle name="Обычный 16 2 5 2 3 3" xfId="12020"/>
    <cellStyle name="Обычный 16 2 5 2 3 3 2" xfId="12021"/>
    <cellStyle name="Обычный 16 2 5 2 3 4" xfId="12022"/>
    <cellStyle name="Обычный 16 2 5 2 4" xfId="12023"/>
    <cellStyle name="Обычный 16 2 5 2 4 2" xfId="12024"/>
    <cellStyle name="Обычный 16 2 5 2 4 2 2" xfId="12025"/>
    <cellStyle name="Обычный 16 2 5 2 4 3" xfId="12026"/>
    <cellStyle name="Обычный 16 2 5 2 5" xfId="12027"/>
    <cellStyle name="Обычный 16 2 5 2 5 2" xfId="12028"/>
    <cellStyle name="Обычный 16 2 5 2 6" xfId="12029"/>
    <cellStyle name="Обычный 16 2 5 2 6 2" xfId="12030"/>
    <cellStyle name="Обычный 16 2 5 2 7" xfId="12031"/>
    <cellStyle name="Обычный 16 2 5 2 8" xfId="12032"/>
    <cellStyle name="Обычный 16 2 5 3" xfId="12033"/>
    <cellStyle name="Обычный 16 2 5 3 2" xfId="12034"/>
    <cellStyle name="Обычный 16 2 5 3 2 2" xfId="12035"/>
    <cellStyle name="Обычный 16 2 5 3 2 2 2" xfId="12036"/>
    <cellStyle name="Обычный 16 2 5 3 2 3" xfId="12037"/>
    <cellStyle name="Обычный 16 2 5 3 3" xfId="12038"/>
    <cellStyle name="Обычный 16 2 5 3 3 2" xfId="12039"/>
    <cellStyle name="Обычный 16 2 5 3 4" xfId="12040"/>
    <cellStyle name="Обычный 16 2 5 3 4 2" xfId="12041"/>
    <cellStyle name="Обычный 16 2 5 3 5" xfId="12042"/>
    <cellStyle name="Обычный 16 2 5 3 6" xfId="12043"/>
    <cellStyle name="Обычный 16 2 5 4" xfId="12044"/>
    <cellStyle name="Обычный 16 2 5 4 2" xfId="12045"/>
    <cellStyle name="Обычный 16 2 5 4 2 2" xfId="12046"/>
    <cellStyle name="Обычный 16 2 5 4 2 2 2" xfId="12047"/>
    <cellStyle name="Обычный 16 2 5 4 2 3" xfId="12048"/>
    <cellStyle name="Обычный 16 2 5 4 3" xfId="12049"/>
    <cellStyle name="Обычный 16 2 5 4 3 2" xfId="12050"/>
    <cellStyle name="Обычный 16 2 5 4 4" xfId="12051"/>
    <cellStyle name="Обычный 16 2 5 5" xfId="12052"/>
    <cellStyle name="Обычный 16 2 5 5 2" xfId="12053"/>
    <cellStyle name="Обычный 16 2 5 5 2 2" xfId="12054"/>
    <cellStyle name="Обычный 16 2 5 5 3" xfId="12055"/>
    <cellStyle name="Обычный 16 2 5 6" xfId="12056"/>
    <cellStyle name="Обычный 16 2 5 6 2" xfId="12057"/>
    <cellStyle name="Обычный 16 2 5 7" xfId="12058"/>
    <cellStyle name="Обычный 16 2 5 7 2" xfId="12059"/>
    <cellStyle name="Обычный 16 2 5 8" xfId="12060"/>
    <cellStyle name="Обычный 16 2 5 8 2" xfId="12061"/>
    <cellStyle name="Обычный 16 2 5 9" xfId="12062"/>
    <cellStyle name="Обычный 16 2 6" xfId="12063"/>
    <cellStyle name="Обычный 16 2 6 10" xfId="12064"/>
    <cellStyle name="Обычный 16 2 6 2" xfId="12065"/>
    <cellStyle name="Обычный 16 2 6 2 2" xfId="12066"/>
    <cellStyle name="Обычный 16 2 6 2 2 2" xfId="12067"/>
    <cellStyle name="Обычный 16 2 6 2 2 2 2" xfId="12068"/>
    <cellStyle name="Обычный 16 2 6 2 2 2 2 2" xfId="12069"/>
    <cellStyle name="Обычный 16 2 6 2 2 2 3" xfId="12070"/>
    <cellStyle name="Обычный 16 2 6 2 2 3" xfId="12071"/>
    <cellStyle name="Обычный 16 2 6 2 2 3 2" xfId="12072"/>
    <cellStyle name="Обычный 16 2 6 2 2 4" xfId="12073"/>
    <cellStyle name="Обычный 16 2 6 2 2 4 2" xfId="12074"/>
    <cellStyle name="Обычный 16 2 6 2 2 5" xfId="12075"/>
    <cellStyle name="Обычный 16 2 6 2 3" xfId="12076"/>
    <cellStyle name="Обычный 16 2 6 2 3 2" xfId="12077"/>
    <cellStyle name="Обычный 16 2 6 2 3 2 2" xfId="12078"/>
    <cellStyle name="Обычный 16 2 6 2 3 2 2 2" xfId="12079"/>
    <cellStyle name="Обычный 16 2 6 2 3 2 3" xfId="12080"/>
    <cellStyle name="Обычный 16 2 6 2 3 3" xfId="12081"/>
    <cellStyle name="Обычный 16 2 6 2 3 3 2" xfId="12082"/>
    <cellStyle name="Обычный 16 2 6 2 3 4" xfId="12083"/>
    <cellStyle name="Обычный 16 2 6 2 4" xfId="12084"/>
    <cellStyle name="Обычный 16 2 6 2 4 2" xfId="12085"/>
    <cellStyle name="Обычный 16 2 6 2 4 2 2" xfId="12086"/>
    <cellStyle name="Обычный 16 2 6 2 4 3" xfId="12087"/>
    <cellStyle name="Обычный 16 2 6 2 5" xfId="12088"/>
    <cellStyle name="Обычный 16 2 6 2 5 2" xfId="12089"/>
    <cellStyle name="Обычный 16 2 6 2 6" xfId="12090"/>
    <cellStyle name="Обычный 16 2 6 2 6 2" xfId="12091"/>
    <cellStyle name="Обычный 16 2 6 2 7" xfId="12092"/>
    <cellStyle name="Обычный 16 2 6 2 8" xfId="12093"/>
    <cellStyle name="Обычный 16 2 6 3" xfId="12094"/>
    <cellStyle name="Обычный 16 2 6 3 2" xfId="12095"/>
    <cellStyle name="Обычный 16 2 6 3 2 2" xfId="12096"/>
    <cellStyle name="Обычный 16 2 6 3 2 2 2" xfId="12097"/>
    <cellStyle name="Обычный 16 2 6 3 2 3" xfId="12098"/>
    <cellStyle name="Обычный 16 2 6 3 3" xfId="12099"/>
    <cellStyle name="Обычный 16 2 6 3 3 2" xfId="12100"/>
    <cellStyle name="Обычный 16 2 6 3 4" xfId="12101"/>
    <cellStyle name="Обычный 16 2 6 3 4 2" xfId="12102"/>
    <cellStyle name="Обычный 16 2 6 3 5" xfId="12103"/>
    <cellStyle name="Обычный 16 2 6 3 6" xfId="12104"/>
    <cellStyle name="Обычный 16 2 6 4" xfId="12105"/>
    <cellStyle name="Обычный 16 2 6 4 2" xfId="12106"/>
    <cellStyle name="Обычный 16 2 6 4 2 2" xfId="12107"/>
    <cellStyle name="Обычный 16 2 6 4 2 2 2" xfId="12108"/>
    <cellStyle name="Обычный 16 2 6 4 2 3" xfId="12109"/>
    <cellStyle name="Обычный 16 2 6 4 3" xfId="12110"/>
    <cellStyle name="Обычный 16 2 6 4 3 2" xfId="12111"/>
    <cellStyle name="Обычный 16 2 6 4 4" xfId="12112"/>
    <cellStyle name="Обычный 16 2 6 5" xfId="12113"/>
    <cellStyle name="Обычный 16 2 6 5 2" xfId="12114"/>
    <cellStyle name="Обычный 16 2 6 5 2 2" xfId="12115"/>
    <cellStyle name="Обычный 16 2 6 5 3" xfId="12116"/>
    <cellStyle name="Обычный 16 2 6 6" xfId="12117"/>
    <cellStyle name="Обычный 16 2 6 6 2" xfId="12118"/>
    <cellStyle name="Обычный 16 2 6 7" xfId="12119"/>
    <cellStyle name="Обычный 16 2 6 7 2" xfId="12120"/>
    <cellStyle name="Обычный 16 2 6 8" xfId="12121"/>
    <cellStyle name="Обычный 16 2 6 8 2" xfId="12122"/>
    <cellStyle name="Обычный 16 2 6 9" xfId="12123"/>
    <cellStyle name="Обычный 16 2 7" xfId="12124"/>
    <cellStyle name="Обычный 16 2 7 2" xfId="12125"/>
    <cellStyle name="Обычный 16 2 7 2 2" xfId="12126"/>
    <cellStyle name="Обычный 16 2 7 2 2 2" xfId="12127"/>
    <cellStyle name="Обычный 16 2 7 2 2 2 2" xfId="12128"/>
    <cellStyle name="Обычный 16 2 7 2 2 3" xfId="12129"/>
    <cellStyle name="Обычный 16 2 7 2 3" xfId="12130"/>
    <cellStyle name="Обычный 16 2 7 2 3 2" xfId="12131"/>
    <cellStyle name="Обычный 16 2 7 2 4" xfId="12132"/>
    <cellStyle name="Обычный 16 2 7 2 4 2" xfId="12133"/>
    <cellStyle name="Обычный 16 2 7 2 5" xfId="12134"/>
    <cellStyle name="Обычный 16 2 7 3" xfId="12135"/>
    <cellStyle name="Обычный 16 2 7 3 2" xfId="12136"/>
    <cellStyle name="Обычный 16 2 7 3 2 2" xfId="12137"/>
    <cellStyle name="Обычный 16 2 7 3 2 2 2" xfId="12138"/>
    <cellStyle name="Обычный 16 2 7 3 2 3" xfId="12139"/>
    <cellStyle name="Обычный 16 2 7 3 3" xfId="12140"/>
    <cellStyle name="Обычный 16 2 7 3 3 2" xfId="12141"/>
    <cellStyle name="Обычный 16 2 7 3 4" xfId="12142"/>
    <cellStyle name="Обычный 16 2 7 4" xfId="12143"/>
    <cellStyle name="Обычный 16 2 7 4 2" xfId="12144"/>
    <cellStyle name="Обычный 16 2 7 4 2 2" xfId="12145"/>
    <cellStyle name="Обычный 16 2 7 4 3" xfId="12146"/>
    <cellStyle name="Обычный 16 2 7 5" xfId="12147"/>
    <cellStyle name="Обычный 16 2 7 5 2" xfId="12148"/>
    <cellStyle name="Обычный 16 2 7 6" xfId="12149"/>
    <cellStyle name="Обычный 16 2 7 6 2" xfId="12150"/>
    <cellStyle name="Обычный 16 2 7 7" xfId="12151"/>
    <cellStyle name="Обычный 16 2 7 7 2" xfId="12152"/>
    <cellStyle name="Обычный 16 2 7 8" xfId="12153"/>
    <cellStyle name="Обычный 16 2 7 9" xfId="12154"/>
    <cellStyle name="Обычный 16 2 8" xfId="12155"/>
    <cellStyle name="Обычный 16 2 8 2" xfId="12156"/>
    <cellStyle name="Обычный 16 2 8 2 2" xfId="12157"/>
    <cellStyle name="Обычный 16 2 8 2 2 2" xfId="12158"/>
    <cellStyle name="Обычный 16 2 8 2 3" xfId="12159"/>
    <cellStyle name="Обычный 16 2 8 3" xfId="12160"/>
    <cellStyle name="Обычный 16 2 8 3 2" xfId="12161"/>
    <cellStyle name="Обычный 16 2 8 4" xfId="12162"/>
    <cellStyle name="Обычный 16 2 8 4 2" xfId="12163"/>
    <cellStyle name="Обычный 16 2 8 5" xfId="12164"/>
    <cellStyle name="Обычный 16 2 8 6" xfId="12165"/>
    <cellStyle name="Обычный 16 2 9" xfId="12166"/>
    <cellStyle name="Обычный 16 2 9 2" xfId="12167"/>
    <cellStyle name="Обычный 16 2 9 2 2" xfId="12168"/>
    <cellStyle name="Обычный 16 2 9 2 2 2" xfId="12169"/>
    <cellStyle name="Обычный 16 2 9 2 3" xfId="12170"/>
    <cellStyle name="Обычный 16 2 9 3" xfId="12171"/>
    <cellStyle name="Обычный 16 2 9 3 2" xfId="12172"/>
    <cellStyle name="Обычный 16 2 9 4" xfId="12173"/>
    <cellStyle name="Обычный 16 2_прот  (факт) дс1" xfId="12174"/>
    <cellStyle name="Обычный 16 3" xfId="12175"/>
    <cellStyle name="Обычный 16 3 10" xfId="12176"/>
    <cellStyle name="Обычный 16 3 10 2" xfId="12177"/>
    <cellStyle name="Обычный 16 3 11" xfId="12178"/>
    <cellStyle name="Обычный 16 3 11 2" xfId="12179"/>
    <cellStyle name="Обычный 16 3 12" xfId="12180"/>
    <cellStyle name="Обычный 16 3 12 2" xfId="12181"/>
    <cellStyle name="Обычный 16 3 13" xfId="12182"/>
    <cellStyle name="Обычный 16 3 14" xfId="12183"/>
    <cellStyle name="Обычный 16 3 2" xfId="12184"/>
    <cellStyle name="Обычный 16 3 2 10" xfId="12185"/>
    <cellStyle name="Обычный 16 3 2 11" xfId="12186"/>
    <cellStyle name="Обычный 16 3 2 2" xfId="12187"/>
    <cellStyle name="Обычный 16 3 2 2 2" xfId="12188"/>
    <cellStyle name="Обычный 16 3 2 2 2 2" xfId="12189"/>
    <cellStyle name="Обычный 16 3 2 2 2 2 2" xfId="12190"/>
    <cellStyle name="Обычный 16 3 2 2 2 2 2 2" xfId="12191"/>
    <cellStyle name="Обычный 16 3 2 2 2 2 2 2 2" xfId="12192"/>
    <cellStyle name="Обычный 16 3 2 2 2 2 2 3" xfId="12193"/>
    <cellStyle name="Обычный 16 3 2 2 2 2 3" xfId="12194"/>
    <cellStyle name="Обычный 16 3 2 2 2 2 3 2" xfId="12195"/>
    <cellStyle name="Обычный 16 3 2 2 2 2 4" xfId="12196"/>
    <cellStyle name="Обычный 16 3 2 2 2 2 4 2" xfId="12197"/>
    <cellStyle name="Обычный 16 3 2 2 2 2 5" xfId="12198"/>
    <cellStyle name="Обычный 16 3 2 2 2 3" xfId="12199"/>
    <cellStyle name="Обычный 16 3 2 2 2 3 2" xfId="12200"/>
    <cellStyle name="Обычный 16 3 2 2 2 3 2 2" xfId="12201"/>
    <cellStyle name="Обычный 16 3 2 2 2 3 2 2 2" xfId="12202"/>
    <cellStyle name="Обычный 16 3 2 2 2 3 2 3" xfId="12203"/>
    <cellStyle name="Обычный 16 3 2 2 2 3 3" xfId="12204"/>
    <cellStyle name="Обычный 16 3 2 2 2 3 3 2" xfId="12205"/>
    <cellStyle name="Обычный 16 3 2 2 2 3 4" xfId="12206"/>
    <cellStyle name="Обычный 16 3 2 2 2 4" xfId="12207"/>
    <cellStyle name="Обычный 16 3 2 2 2 4 2" xfId="12208"/>
    <cellStyle name="Обычный 16 3 2 2 2 4 2 2" xfId="12209"/>
    <cellStyle name="Обычный 16 3 2 2 2 4 3" xfId="12210"/>
    <cellStyle name="Обычный 16 3 2 2 2 5" xfId="12211"/>
    <cellStyle name="Обычный 16 3 2 2 2 5 2" xfId="12212"/>
    <cellStyle name="Обычный 16 3 2 2 2 6" xfId="12213"/>
    <cellStyle name="Обычный 16 3 2 2 2 6 2" xfId="12214"/>
    <cellStyle name="Обычный 16 3 2 2 2 7" xfId="12215"/>
    <cellStyle name="Обычный 16 3 2 2 2 8" xfId="12216"/>
    <cellStyle name="Обычный 16 3 2 2 3" xfId="12217"/>
    <cellStyle name="Обычный 16 3 2 2 3 2" xfId="12218"/>
    <cellStyle name="Обычный 16 3 2 2 3 2 2" xfId="12219"/>
    <cellStyle name="Обычный 16 3 2 2 3 2 2 2" xfId="12220"/>
    <cellStyle name="Обычный 16 3 2 2 3 2 3" xfId="12221"/>
    <cellStyle name="Обычный 16 3 2 2 3 3" xfId="12222"/>
    <cellStyle name="Обычный 16 3 2 2 3 3 2" xfId="12223"/>
    <cellStyle name="Обычный 16 3 2 2 3 4" xfId="12224"/>
    <cellStyle name="Обычный 16 3 2 2 3 4 2" xfId="12225"/>
    <cellStyle name="Обычный 16 3 2 2 3 5" xfId="12226"/>
    <cellStyle name="Обычный 16 3 2 2 3 6" xfId="12227"/>
    <cellStyle name="Обычный 16 3 2 2 4" xfId="12228"/>
    <cellStyle name="Обычный 16 3 2 2 4 2" xfId="12229"/>
    <cellStyle name="Обычный 16 3 2 2 4 2 2" xfId="12230"/>
    <cellStyle name="Обычный 16 3 2 2 4 2 2 2" xfId="12231"/>
    <cellStyle name="Обычный 16 3 2 2 4 2 3" xfId="12232"/>
    <cellStyle name="Обычный 16 3 2 2 4 3" xfId="12233"/>
    <cellStyle name="Обычный 16 3 2 2 4 3 2" xfId="12234"/>
    <cellStyle name="Обычный 16 3 2 2 4 4" xfId="12235"/>
    <cellStyle name="Обычный 16 3 2 2 5" xfId="12236"/>
    <cellStyle name="Обычный 16 3 2 2 5 2" xfId="12237"/>
    <cellStyle name="Обычный 16 3 2 2 5 2 2" xfId="12238"/>
    <cellStyle name="Обычный 16 3 2 2 5 3" xfId="12239"/>
    <cellStyle name="Обычный 16 3 2 2 6" xfId="12240"/>
    <cellStyle name="Обычный 16 3 2 2 6 2" xfId="12241"/>
    <cellStyle name="Обычный 16 3 2 2 7" xfId="12242"/>
    <cellStyle name="Обычный 16 3 2 2 7 2" xfId="12243"/>
    <cellStyle name="Обычный 16 3 2 2 8" xfId="12244"/>
    <cellStyle name="Обычный 16 3 2 2 9" xfId="12245"/>
    <cellStyle name="Обычный 16 3 2 3" xfId="12246"/>
    <cellStyle name="Обычный 16 3 2 3 2" xfId="12247"/>
    <cellStyle name="Обычный 16 3 2 3 2 2" xfId="12248"/>
    <cellStyle name="Обычный 16 3 2 3 2 2 2" xfId="12249"/>
    <cellStyle name="Обычный 16 3 2 3 2 2 2 2" xfId="12250"/>
    <cellStyle name="Обычный 16 3 2 3 2 2 3" xfId="12251"/>
    <cellStyle name="Обычный 16 3 2 3 2 3" xfId="12252"/>
    <cellStyle name="Обычный 16 3 2 3 2 3 2" xfId="12253"/>
    <cellStyle name="Обычный 16 3 2 3 2 4" xfId="12254"/>
    <cellStyle name="Обычный 16 3 2 3 2 4 2" xfId="12255"/>
    <cellStyle name="Обычный 16 3 2 3 2 5" xfId="12256"/>
    <cellStyle name="Обычный 16 3 2 3 2 6" xfId="12257"/>
    <cellStyle name="Обычный 16 3 2 3 3" xfId="12258"/>
    <cellStyle name="Обычный 16 3 2 3 3 2" xfId="12259"/>
    <cellStyle name="Обычный 16 3 2 3 3 2 2" xfId="12260"/>
    <cellStyle name="Обычный 16 3 2 3 3 2 2 2" xfId="12261"/>
    <cellStyle name="Обычный 16 3 2 3 3 2 3" xfId="12262"/>
    <cellStyle name="Обычный 16 3 2 3 3 3" xfId="12263"/>
    <cellStyle name="Обычный 16 3 2 3 3 3 2" xfId="12264"/>
    <cellStyle name="Обычный 16 3 2 3 3 4" xfId="12265"/>
    <cellStyle name="Обычный 16 3 2 3 3 5" xfId="12266"/>
    <cellStyle name="Обычный 16 3 2 3 4" xfId="12267"/>
    <cellStyle name="Обычный 16 3 2 3 4 2" xfId="12268"/>
    <cellStyle name="Обычный 16 3 2 3 4 2 2" xfId="12269"/>
    <cellStyle name="Обычный 16 3 2 3 4 3" xfId="12270"/>
    <cellStyle name="Обычный 16 3 2 3 5" xfId="12271"/>
    <cellStyle name="Обычный 16 3 2 3 5 2" xfId="12272"/>
    <cellStyle name="Обычный 16 3 2 3 6" xfId="12273"/>
    <cellStyle name="Обычный 16 3 2 3 6 2" xfId="12274"/>
    <cellStyle name="Обычный 16 3 2 3 7" xfId="12275"/>
    <cellStyle name="Обычный 16 3 2 3 8" xfId="12276"/>
    <cellStyle name="Обычный 16 3 2 4" xfId="12277"/>
    <cellStyle name="Обычный 16 3 2 4 2" xfId="12278"/>
    <cellStyle name="Обычный 16 3 2 4 2 2" xfId="12279"/>
    <cellStyle name="Обычный 16 3 2 4 2 2 2" xfId="12280"/>
    <cellStyle name="Обычный 16 3 2 4 2 3" xfId="12281"/>
    <cellStyle name="Обычный 16 3 2 4 3" xfId="12282"/>
    <cellStyle name="Обычный 16 3 2 4 3 2" xfId="12283"/>
    <cellStyle name="Обычный 16 3 2 4 4" xfId="12284"/>
    <cellStyle name="Обычный 16 3 2 4 4 2" xfId="12285"/>
    <cellStyle name="Обычный 16 3 2 4 5" xfId="12286"/>
    <cellStyle name="Обычный 16 3 2 4 6" xfId="12287"/>
    <cellStyle name="Обычный 16 3 2 5" xfId="12288"/>
    <cellStyle name="Обычный 16 3 2 5 2" xfId="12289"/>
    <cellStyle name="Обычный 16 3 2 5 2 2" xfId="12290"/>
    <cellStyle name="Обычный 16 3 2 5 2 2 2" xfId="12291"/>
    <cellStyle name="Обычный 16 3 2 5 2 3" xfId="12292"/>
    <cellStyle name="Обычный 16 3 2 5 3" xfId="12293"/>
    <cellStyle name="Обычный 16 3 2 5 3 2" xfId="12294"/>
    <cellStyle name="Обычный 16 3 2 5 4" xfId="12295"/>
    <cellStyle name="Обычный 16 3 2 5 5" xfId="12296"/>
    <cellStyle name="Обычный 16 3 2 6" xfId="12297"/>
    <cellStyle name="Обычный 16 3 2 6 2" xfId="12298"/>
    <cellStyle name="Обычный 16 3 2 6 2 2" xfId="12299"/>
    <cellStyle name="Обычный 16 3 2 6 3" xfId="12300"/>
    <cellStyle name="Обычный 16 3 2 7" xfId="12301"/>
    <cellStyle name="Обычный 16 3 2 7 2" xfId="12302"/>
    <cellStyle name="Обычный 16 3 2 8" xfId="12303"/>
    <cellStyle name="Обычный 16 3 2 8 2" xfId="12304"/>
    <cellStyle name="Обычный 16 3 2 9" xfId="12305"/>
    <cellStyle name="Обычный 16 3 2 9 2" xfId="12306"/>
    <cellStyle name="Обычный 16 3 3" xfId="12307"/>
    <cellStyle name="Обычный 16 3 3 10" xfId="12308"/>
    <cellStyle name="Обычный 16 3 3 2" xfId="12309"/>
    <cellStyle name="Обычный 16 3 3 2 2" xfId="12310"/>
    <cellStyle name="Обычный 16 3 3 2 2 2" xfId="12311"/>
    <cellStyle name="Обычный 16 3 3 2 2 2 2" xfId="12312"/>
    <cellStyle name="Обычный 16 3 3 2 2 2 2 2" xfId="12313"/>
    <cellStyle name="Обычный 16 3 3 2 2 2 3" xfId="12314"/>
    <cellStyle name="Обычный 16 3 3 2 2 3" xfId="12315"/>
    <cellStyle name="Обычный 16 3 3 2 2 3 2" xfId="12316"/>
    <cellStyle name="Обычный 16 3 3 2 2 4" xfId="12317"/>
    <cellStyle name="Обычный 16 3 3 2 2 4 2" xfId="12318"/>
    <cellStyle name="Обычный 16 3 3 2 2 5" xfId="12319"/>
    <cellStyle name="Обычный 16 3 3 2 3" xfId="12320"/>
    <cellStyle name="Обычный 16 3 3 2 3 2" xfId="12321"/>
    <cellStyle name="Обычный 16 3 3 2 3 2 2" xfId="12322"/>
    <cellStyle name="Обычный 16 3 3 2 3 2 2 2" xfId="12323"/>
    <cellStyle name="Обычный 16 3 3 2 3 2 3" xfId="12324"/>
    <cellStyle name="Обычный 16 3 3 2 3 3" xfId="12325"/>
    <cellStyle name="Обычный 16 3 3 2 3 3 2" xfId="12326"/>
    <cellStyle name="Обычный 16 3 3 2 3 4" xfId="12327"/>
    <cellStyle name="Обычный 16 3 3 2 4" xfId="12328"/>
    <cellStyle name="Обычный 16 3 3 2 4 2" xfId="12329"/>
    <cellStyle name="Обычный 16 3 3 2 4 2 2" xfId="12330"/>
    <cellStyle name="Обычный 16 3 3 2 4 3" xfId="12331"/>
    <cellStyle name="Обычный 16 3 3 2 5" xfId="12332"/>
    <cellStyle name="Обычный 16 3 3 2 5 2" xfId="12333"/>
    <cellStyle name="Обычный 16 3 3 2 6" xfId="12334"/>
    <cellStyle name="Обычный 16 3 3 2 6 2" xfId="12335"/>
    <cellStyle name="Обычный 16 3 3 2 7" xfId="12336"/>
    <cellStyle name="Обычный 16 3 3 2 8" xfId="12337"/>
    <cellStyle name="Обычный 16 3 3 3" xfId="12338"/>
    <cellStyle name="Обычный 16 3 3 3 2" xfId="12339"/>
    <cellStyle name="Обычный 16 3 3 3 2 2" xfId="12340"/>
    <cellStyle name="Обычный 16 3 3 3 2 2 2" xfId="12341"/>
    <cellStyle name="Обычный 16 3 3 3 2 3" xfId="12342"/>
    <cellStyle name="Обычный 16 3 3 3 3" xfId="12343"/>
    <cellStyle name="Обычный 16 3 3 3 3 2" xfId="12344"/>
    <cellStyle name="Обычный 16 3 3 3 4" xfId="12345"/>
    <cellStyle name="Обычный 16 3 3 3 4 2" xfId="12346"/>
    <cellStyle name="Обычный 16 3 3 3 5" xfId="12347"/>
    <cellStyle name="Обычный 16 3 3 3 6" xfId="12348"/>
    <cellStyle name="Обычный 16 3 3 4" xfId="12349"/>
    <cellStyle name="Обычный 16 3 3 4 2" xfId="12350"/>
    <cellStyle name="Обычный 16 3 3 4 2 2" xfId="12351"/>
    <cellStyle name="Обычный 16 3 3 4 2 2 2" xfId="12352"/>
    <cellStyle name="Обычный 16 3 3 4 2 3" xfId="12353"/>
    <cellStyle name="Обычный 16 3 3 4 3" xfId="12354"/>
    <cellStyle name="Обычный 16 3 3 4 3 2" xfId="12355"/>
    <cellStyle name="Обычный 16 3 3 4 4" xfId="12356"/>
    <cellStyle name="Обычный 16 3 3 5" xfId="12357"/>
    <cellStyle name="Обычный 16 3 3 5 2" xfId="12358"/>
    <cellStyle name="Обычный 16 3 3 5 2 2" xfId="12359"/>
    <cellStyle name="Обычный 16 3 3 5 3" xfId="12360"/>
    <cellStyle name="Обычный 16 3 3 6" xfId="12361"/>
    <cellStyle name="Обычный 16 3 3 6 2" xfId="12362"/>
    <cellStyle name="Обычный 16 3 3 7" xfId="12363"/>
    <cellStyle name="Обычный 16 3 3 7 2" xfId="12364"/>
    <cellStyle name="Обычный 16 3 3 8" xfId="12365"/>
    <cellStyle name="Обычный 16 3 3 8 2" xfId="12366"/>
    <cellStyle name="Обычный 16 3 3 9" xfId="12367"/>
    <cellStyle name="Обычный 16 3 4" xfId="12368"/>
    <cellStyle name="Обычный 16 3 4 2" xfId="12369"/>
    <cellStyle name="Обычный 16 3 4 2 2" xfId="12370"/>
    <cellStyle name="Обычный 16 3 4 2 2 2" xfId="12371"/>
    <cellStyle name="Обычный 16 3 4 2 2 2 2" xfId="12372"/>
    <cellStyle name="Обычный 16 3 4 2 2 2 2 2" xfId="12373"/>
    <cellStyle name="Обычный 16 3 4 2 2 2 3" xfId="12374"/>
    <cellStyle name="Обычный 16 3 4 2 2 3" xfId="12375"/>
    <cellStyle name="Обычный 16 3 4 2 2 3 2" xfId="12376"/>
    <cellStyle name="Обычный 16 3 4 2 2 4" xfId="12377"/>
    <cellStyle name="Обычный 16 3 4 2 2 4 2" xfId="12378"/>
    <cellStyle name="Обычный 16 3 4 2 2 5" xfId="12379"/>
    <cellStyle name="Обычный 16 3 4 2 3" xfId="12380"/>
    <cellStyle name="Обычный 16 3 4 2 3 2" xfId="12381"/>
    <cellStyle name="Обычный 16 3 4 2 3 2 2" xfId="12382"/>
    <cellStyle name="Обычный 16 3 4 2 3 2 2 2" xfId="12383"/>
    <cellStyle name="Обычный 16 3 4 2 3 2 3" xfId="12384"/>
    <cellStyle name="Обычный 16 3 4 2 3 3" xfId="12385"/>
    <cellStyle name="Обычный 16 3 4 2 3 3 2" xfId="12386"/>
    <cellStyle name="Обычный 16 3 4 2 3 4" xfId="12387"/>
    <cellStyle name="Обычный 16 3 4 2 4" xfId="12388"/>
    <cellStyle name="Обычный 16 3 4 2 4 2" xfId="12389"/>
    <cellStyle name="Обычный 16 3 4 2 4 2 2" xfId="12390"/>
    <cellStyle name="Обычный 16 3 4 2 4 3" xfId="12391"/>
    <cellStyle name="Обычный 16 3 4 2 5" xfId="12392"/>
    <cellStyle name="Обычный 16 3 4 2 5 2" xfId="12393"/>
    <cellStyle name="Обычный 16 3 4 2 6" xfId="12394"/>
    <cellStyle name="Обычный 16 3 4 2 6 2" xfId="12395"/>
    <cellStyle name="Обычный 16 3 4 2 7" xfId="12396"/>
    <cellStyle name="Обычный 16 3 4 2 8" xfId="12397"/>
    <cellStyle name="Обычный 16 3 4 3" xfId="12398"/>
    <cellStyle name="Обычный 16 3 4 3 2" xfId="12399"/>
    <cellStyle name="Обычный 16 3 4 3 2 2" xfId="12400"/>
    <cellStyle name="Обычный 16 3 4 3 2 2 2" xfId="12401"/>
    <cellStyle name="Обычный 16 3 4 3 2 3" xfId="12402"/>
    <cellStyle name="Обычный 16 3 4 3 3" xfId="12403"/>
    <cellStyle name="Обычный 16 3 4 3 3 2" xfId="12404"/>
    <cellStyle name="Обычный 16 3 4 3 4" xfId="12405"/>
    <cellStyle name="Обычный 16 3 4 3 4 2" xfId="12406"/>
    <cellStyle name="Обычный 16 3 4 3 5" xfId="12407"/>
    <cellStyle name="Обычный 16 3 4 3 6" xfId="12408"/>
    <cellStyle name="Обычный 16 3 4 4" xfId="12409"/>
    <cellStyle name="Обычный 16 3 4 4 2" xfId="12410"/>
    <cellStyle name="Обычный 16 3 4 4 2 2" xfId="12411"/>
    <cellStyle name="Обычный 16 3 4 4 2 2 2" xfId="12412"/>
    <cellStyle name="Обычный 16 3 4 4 2 3" xfId="12413"/>
    <cellStyle name="Обычный 16 3 4 4 3" xfId="12414"/>
    <cellStyle name="Обычный 16 3 4 4 3 2" xfId="12415"/>
    <cellStyle name="Обычный 16 3 4 4 4" xfId="12416"/>
    <cellStyle name="Обычный 16 3 4 5" xfId="12417"/>
    <cellStyle name="Обычный 16 3 4 5 2" xfId="12418"/>
    <cellStyle name="Обычный 16 3 4 5 2 2" xfId="12419"/>
    <cellStyle name="Обычный 16 3 4 5 3" xfId="12420"/>
    <cellStyle name="Обычный 16 3 4 6" xfId="12421"/>
    <cellStyle name="Обычный 16 3 4 6 2" xfId="12422"/>
    <cellStyle name="Обычный 16 3 4 7" xfId="12423"/>
    <cellStyle name="Обычный 16 3 4 7 2" xfId="12424"/>
    <cellStyle name="Обычный 16 3 4 8" xfId="12425"/>
    <cellStyle name="Обычный 16 3 4 9" xfId="12426"/>
    <cellStyle name="Обычный 16 3 5" xfId="12427"/>
    <cellStyle name="Обычный 16 3 5 2" xfId="12428"/>
    <cellStyle name="Обычный 16 3 5 2 2" xfId="12429"/>
    <cellStyle name="Обычный 16 3 5 2 2 2" xfId="12430"/>
    <cellStyle name="Обычный 16 3 5 2 2 2 2" xfId="12431"/>
    <cellStyle name="Обычный 16 3 5 2 2 3" xfId="12432"/>
    <cellStyle name="Обычный 16 3 5 2 3" xfId="12433"/>
    <cellStyle name="Обычный 16 3 5 2 3 2" xfId="12434"/>
    <cellStyle name="Обычный 16 3 5 2 4" xfId="12435"/>
    <cellStyle name="Обычный 16 3 5 2 4 2" xfId="12436"/>
    <cellStyle name="Обычный 16 3 5 2 5" xfId="12437"/>
    <cellStyle name="Обычный 16 3 5 3" xfId="12438"/>
    <cellStyle name="Обычный 16 3 5 3 2" xfId="12439"/>
    <cellStyle name="Обычный 16 3 5 3 2 2" xfId="12440"/>
    <cellStyle name="Обычный 16 3 5 3 2 2 2" xfId="12441"/>
    <cellStyle name="Обычный 16 3 5 3 2 3" xfId="12442"/>
    <cellStyle name="Обычный 16 3 5 3 3" xfId="12443"/>
    <cellStyle name="Обычный 16 3 5 3 3 2" xfId="12444"/>
    <cellStyle name="Обычный 16 3 5 3 4" xfId="12445"/>
    <cellStyle name="Обычный 16 3 5 4" xfId="12446"/>
    <cellStyle name="Обычный 16 3 5 4 2" xfId="12447"/>
    <cellStyle name="Обычный 16 3 5 4 2 2" xfId="12448"/>
    <cellStyle name="Обычный 16 3 5 4 3" xfId="12449"/>
    <cellStyle name="Обычный 16 3 5 5" xfId="12450"/>
    <cellStyle name="Обычный 16 3 5 5 2" xfId="12451"/>
    <cellStyle name="Обычный 16 3 5 6" xfId="12452"/>
    <cellStyle name="Обычный 16 3 5 6 2" xfId="12453"/>
    <cellStyle name="Обычный 16 3 5 7" xfId="12454"/>
    <cellStyle name="Обычный 16 3 5 8" xfId="12455"/>
    <cellStyle name="Обычный 16 3 6" xfId="12456"/>
    <cellStyle name="Обычный 16 3 6 2" xfId="12457"/>
    <cellStyle name="Обычный 16 3 6 2 2" xfId="12458"/>
    <cellStyle name="Обычный 16 3 6 2 2 2" xfId="12459"/>
    <cellStyle name="Обычный 16 3 6 2 3" xfId="12460"/>
    <cellStyle name="Обычный 16 3 6 3" xfId="12461"/>
    <cellStyle name="Обычный 16 3 6 3 2" xfId="12462"/>
    <cellStyle name="Обычный 16 3 6 4" xfId="12463"/>
    <cellStyle name="Обычный 16 3 6 4 2" xfId="12464"/>
    <cellStyle name="Обычный 16 3 6 5" xfId="12465"/>
    <cellStyle name="Обычный 16 3 6 6" xfId="12466"/>
    <cellStyle name="Обычный 16 3 7" xfId="12467"/>
    <cellStyle name="Обычный 16 3 7 2" xfId="12468"/>
    <cellStyle name="Обычный 16 3 7 2 2" xfId="12469"/>
    <cellStyle name="Обычный 16 3 7 2 2 2" xfId="12470"/>
    <cellStyle name="Обычный 16 3 7 2 3" xfId="12471"/>
    <cellStyle name="Обычный 16 3 7 3" xfId="12472"/>
    <cellStyle name="Обычный 16 3 7 3 2" xfId="12473"/>
    <cellStyle name="Обычный 16 3 7 4" xfId="12474"/>
    <cellStyle name="Обычный 16 3 8" xfId="12475"/>
    <cellStyle name="Обычный 16 3 8 2" xfId="12476"/>
    <cellStyle name="Обычный 16 3 8 2 2" xfId="12477"/>
    <cellStyle name="Обычный 16 3 8 3" xfId="12478"/>
    <cellStyle name="Обычный 16 3 9" xfId="12479"/>
    <cellStyle name="Обычный 16 3 9 2" xfId="12480"/>
    <cellStyle name="Обычный 16 3_прот факт бол" xfId="12481"/>
    <cellStyle name="Обычный 16 4" xfId="12482"/>
    <cellStyle name="Обычный 16 4 10" xfId="12483"/>
    <cellStyle name="Обычный 16 4 10 2" xfId="12484"/>
    <cellStyle name="Обычный 16 4 11" xfId="12485"/>
    <cellStyle name="Обычный 16 4 12" xfId="12486"/>
    <cellStyle name="Обычный 16 4 2" xfId="12487"/>
    <cellStyle name="Обычный 16 4 2 10" xfId="12488"/>
    <cellStyle name="Обычный 16 4 2 2" xfId="12489"/>
    <cellStyle name="Обычный 16 4 2 2 2" xfId="12490"/>
    <cellStyle name="Обычный 16 4 2 2 2 2" xfId="12491"/>
    <cellStyle name="Обычный 16 4 2 2 2 2 2" xfId="12492"/>
    <cellStyle name="Обычный 16 4 2 2 2 2 2 2" xfId="12493"/>
    <cellStyle name="Обычный 16 4 2 2 2 2 3" xfId="12494"/>
    <cellStyle name="Обычный 16 4 2 2 2 3" xfId="12495"/>
    <cellStyle name="Обычный 16 4 2 2 2 3 2" xfId="12496"/>
    <cellStyle name="Обычный 16 4 2 2 2 4" xfId="12497"/>
    <cellStyle name="Обычный 16 4 2 2 2 4 2" xfId="12498"/>
    <cellStyle name="Обычный 16 4 2 2 2 5" xfId="12499"/>
    <cellStyle name="Обычный 16 4 2 2 3" xfId="12500"/>
    <cellStyle name="Обычный 16 4 2 2 3 2" xfId="12501"/>
    <cellStyle name="Обычный 16 4 2 2 3 2 2" xfId="12502"/>
    <cellStyle name="Обычный 16 4 2 2 3 2 2 2" xfId="12503"/>
    <cellStyle name="Обычный 16 4 2 2 3 2 3" xfId="12504"/>
    <cellStyle name="Обычный 16 4 2 2 3 3" xfId="12505"/>
    <cellStyle name="Обычный 16 4 2 2 3 3 2" xfId="12506"/>
    <cellStyle name="Обычный 16 4 2 2 3 4" xfId="12507"/>
    <cellStyle name="Обычный 16 4 2 2 4" xfId="12508"/>
    <cellStyle name="Обычный 16 4 2 2 4 2" xfId="12509"/>
    <cellStyle name="Обычный 16 4 2 2 4 2 2" xfId="12510"/>
    <cellStyle name="Обычный 16 4 2 2 4 3" xfId="12511"/>
    <cellStyle name="Обычный 16 4 2 2 5" xfId="12512"/>
    <cellStyle name="Обычный 16 4 2 2 5 2" xfId="12513"/>
    <cellStyle name="Обычный 16 4 2 2 6" xfId="12514"/>
    <cellStyle name="Обычный 16 4 2 2 6 2" xfId="12515"/>
    <cellStyle name="Обычный 16 4 2 2 7" xfId="12516"/>
    <cellStyle name="Обычный 16 4 2 2 8" xfId="12517"/>
    <cellStyle name="Обычный 16 4 2 3" xfId="12518"/>
    <cellStyle name="Обычный 16 4 2 3 2" xfId="12519"/>
    <cellStyle name="Обычный 16 4 2 3 2 2" xfId="12520"/>
    <cellStyle name="Обычный 16 4 2 3 2 2 2" xfId="12521"/>
    <cellStyle name="Обычный 16 4 2 3 2 3" xfId="12522"/>
    <cellStyle name="Обычный 16 4 2 3 3" xfId="12523"/>
    <cellStyle name="Обычный 16 4 2 3 3 2" xfId="12524"/>
    <cellStyle name="Обычный 16 4 2 3 4" xfId="12525"/>
    <cellStyle name="Обычный 16 4 2 3 4 2" xfId="12526"/>
    <cellStyle name="Обычный 16 4 2 3 5" xfId="12527"/>
    <cellStyle name="Обычный 16 4 2 3 6" xfId="12528"/>
    <cellStyle name="Обычный 16 4 2 4" xfId="12529"/>
    <cellStyle name="Обычный 16 4 2 4 2" xfId="12530"/>
    <cellStyle name="Обычный 16 4 2 4 2 2" xfId="12531"/>
    <cellStyle name="Обычный 16 4 2 4 2 2 2" xfId="12532"/>
    <cellStyle name="Обычный 16 4 2 4 2 3" xfId="12533"/>
    <cellStyle name="Обычный 16 4 2 4 3" xfId="12534"/>
    <cellStyle name="Обычный 16 4 2 4 3 2" xfId="12535"/>
    <cellStyle name="Обычный 16 4 2 4 4" xfId="12536"/>
    <cellStyle name="Обычный 16 4 2 5" xfId="12537"/>
    <cellStyle name="Обычный 16 4 2 5 2" xfId="12538"/>
    <cellStyle name="Обычный 16 4 2 5 2 2" xfId="12539"/>
    <cellStyle name="Обычный 16 4 2 5 3" xfId="12540"/>
    <cellStyle name="Обычный 16 4 2 6" xfId="12541"/>
    <cellStyle name="Обычный 16 4 2 6 2" xfId="12542"/>
    <cellStyle name="Обычный 16 4 2 7" xfId="12543"/>
    <cellStyle name="Обычный 16 4 2 7 2" xfId="12544"/>
    <cellStyle name="Обычный 16 4 2 8" xfId="12545"/>
    <cellStyle name="Обычный 16 4 2 8 2" xfId="12546"/>
    <cellStyle name="Обычный 16 4 2 9" xfId="12547"/>
    <cellStyle name="Обычный 16 4 3" xfId="12548"/>
    <cellStyle name="Обычный 16 4 3 10" xfId="12549"/>
    <cellStyle name="Обычный 16 4 3 2" xfId="12550"/>
    <cellStyle name="Обычный 16 4 3 2 2" xfId="12551"/>
    <cellStyle name="Обычный 16 4 3 2 2 2" xfId="12552"/>
    <cellStyle name="Обычный 16 4 3 2 2 2 2" xfId="12553"/>
    <cellStyle name="Обычный 16 4 3 2 2 2 2 2" xfId="12554"/>
    <cellStyle name="Обычный 16 4 3 2 2 2 3" xfId="12555"/>
    <cellStyle name="Обычный 16 4 3 2 2 3" xfId="12556"/>
    <cellStyle name="Обычный 16 4 3 2 2 3 2" xfId="12557"/>
    <cellStyle name="Обычный 16 4 3 2 2 4" xfId="12558"/>
    <cellStyle name="Обычный 16 4 3 2 2 4 2" xfId="12559"/>
    <cellStyle name="Обычный 16 4 3 2 2 5" xfId="12560"/>
    <cellStyle name="Обычный 16 4 3 2 3" xfId="12561"/>
    <cellStyle name="Обычный 16 4 3 2 3 2" xfId="12562"/>
    <cellStyle name="Обычный 16 4 3 2 3 2 2" xfId="12563"/>
    <cellStyle name="Обычный 16 4 3 2 3 2 2 2" xfId="12564"/>
    <cellStyle name="Обычный 16 4 3 2 3 2 3" xfId="12565"/>
    <cellStyle name="Обычный 16 4 3 2 3 3" xfId="12566"/>
    <cellStyle name="Обычный 16 4 3 2 3 3 2" xfId="12567"/>
    <cellStyle name="Обычный 16 4 3 2 3 4" xfId="12568"/>
    <cellStyle name="Обычный 16 4 3 2 4" xfId="12569"/>
    <cellStyle name="Обычный 16 4 3 2 4 2" xfId="12570"/>
    <cellStyle name="Обычный 16 4 3 2 4 2 2" xfId="12571"/>
    <cellStyle name="Обычный 16 4 3 2 4 3" xfId="12572"/>
    <cellStyle name="Обычный 16 4 3 2 5" xfId="12573"/>
    <cellStyle name="Обычный 16 4 3 2 5 2" xfId="12574"/>
    <cellStyle name="Обычный 16 4 3 2 6" xfId="12575"/>
    <cellStyle name="Обычный 16 4 3 2 6 2" xfId="12576"/>
    <cellStyle name="Обычный 16 4 3 2 7" xfId="12577"/>
    <cellStyle name="Обычный 16 4 3 2 8" xfId="12578"/>
    <cellStyle name="Обычный 16 4 3 3" xfId="12579"/>
    <cellStyle name="Обычный 16 4 3 3 2" xfId="12580"/>
    <cellStyle name="Обычный 16 4 3 3 2 2" xfId="12581"/>
    <cellStyle name="Обычный 16 4 3 3 2 2 2" xfId="12582"/>
    <cellStyle name="Обычный 16 4 3 3 2 3" xfId="12583"/>
    <cellStyle name="Обычный 16 4 3 3 3" xfId="12584"/>
    <cellStyle name="Обычный 16 4 3 3 3 2" xfId="12585"/>
    <cellStyle name="Обычный 16 4 3 3 4" xfId="12586"/>
    <cellStyle name="Обычный 16 4 3 3 4 2" xfId="12587"/>
    <cellStyle name="Обычный 16 4 3 3 5" xfId="12588"/>
    <cellStyle name="Обычный 16 4 3 3 6" xfId="12589"/>
    <cellStyle name="Обычный 16 4 3 4" xfId="12590"/>
    <cellStyle name="Обычный 16 4 3 4 2" xfId="12591"/>
    <cellStyle name="Обычный 16 4 3 4 2 2" xfId="12592"/>
    <cellStyle name="Обычный 16 4 3 4 2 2 2" xfId="12593"/>
    <cellStyle name="Обычный 16 4 3 4 2 3" xfId="12594"/>
    <cellStyle name="Обычный 16 4 3 4 3" xfId="12595"/>
    <cellStyle name="Обычный 16 4 3 4 3 2" xfId="12596"/>
    <cellStyle name="Обычный 16 4 3 4 4" xfId="12597"/>
    <cellStyle name="Обычный 16 4 3 5" xfId="12598"/>
    <cellStyle name="Обычный 16 4 3 5 2" xfId="12599"/>
    <cellStyle name="Обычный 16 4 3 5 2 2" xfId="12600"/>
    <cellStyle name="Обычный 16 4 3 5 3" xfId="12601"/>
    <cellStyle name="Обычный 16 4 3 6" xfId="12602"/>
    <cellStyle name="Обычный 16 4 3 6 2" xfId="12603"/>
    <cellStyle name="Обычный 16 4 3 7" xfId="12604"/>
    <cellStyle name="Обычный 16 4 3 7 2" xfId="12605"/>
    <cellStyle name="Обычный 16 4 3 8" xfId="12606"/>
    <cellStyle name="Обычный 16 4 3 8 2" xfId="12607"/>
    <cellStyle name="Обычный 16 4 3 9" xfId="12608"/>
    <cellStyle name="Обычный 16 4 4" xfId="12609"/>
    <cellStyle name="Обычный 16 4 4 2" xfId="12610"/>
    <cellStyle name="Обычный 16 4 4 2 2" xfId="12611"/>
    <cellStyle name="Обычный 16 4 4 2 2 2" xfId="12612"/>
    <cellStyle name="Обычный 16 4 4 2 2 2 2" xfId="12613"/>
    <cellStyle name="Обычный 16 4 4 2 2 3" xfId="12614"/>
    <cellStyle name="Обычный 16 4 4 2 3" xfId="12615"/>
    <cellStyle name="Обычный 16 4 4 2 3 2" xfId="12616"/>
    <cellStyle name="Обычный 16 4 4 2 4" xfId="12617"/>
    <cellStyle name="Обычный 16 4 4 2 4 2" xfId="12618"/>
    <cellStyle name="Обычный 16 4 4 2 5" xfId="12619"/>
    <cellStyle name="Обычный 16 4 4 3" xfId="12620"/>
    <cellStyle name="Обычный 16 4 4 3 2" xfId="12621"/>
    <cellStyle name="Обычный 16 4 4 3 2 2" xfId="12622"/>
    <cellStyle name="Обычный 16 4 4 3 2 2 2" xfId="12623"/>
    <cellStyle name="Обычный 16 4 4 3 2 3" xfId="12624"/>
    <cellStyle name="Обычный 16 4 4 3 3" xfId="12625"/>
    <cellStyle name="Обычный 16 4 4 3 3 2" xfId="12626"/>
    <cellStyle name="Обычный 16 4 4 3 4" xfId="12627"/>
    <cellStyle name="Обычный 16 4 4 4" xfId="12628"/>
    <cellStyle name="Обычный 16 4 4 4 2" xfId="12629"/>
    <cellStyle name="Обычный 16 4 4 4 2 2" xfId="12630"/>
    <cellStyle name="Обычный 16 4 4 4 3" xfId="12631"/>
    <cellStyle name="Обычный 16 4 4 5" xfId="12632"/>
    <cellStyle name="Обычный 16 4 4 5 2" xfId="12633"/>
    <cellStyle name="Обычный 16 4 4 6" xfId="12634"/>
    <cellStyle name="Обычный 16 4 4 6 2" xfId="12635"/>
    <cellStyle name="Обычный 16 4 4 7" xfId="12636"/>
    <cellStyle name="Обычный 16 4 4 8" xfId="12637"/>
    <cellStyle name="Обычный 16 4 5" xfId="12638"/>
    <cellStyle name="Обычный 16 4 5 2" xfId="12639"/>
    <cellStyle name="Обычный 16 4 5 2 2" xfId="12640"/>
    <cellStyle name="Обычный 16 4 5 2 2 2" xfId="12641"/>
    <cellStyle name="Обычный 16 4 5 2 3" xfId="12642"/>
    <cellStyle name="Обычный 16 4 5 3" xfId="12643"/>
    <cellStyle name="Обычный 16 4 5 3 2" xfId="12644"/>
    <cellStyle name="Обычный 16 4 5 4" xfId="12645"/>
    <cellStyle name="Обычный 16 4 5 4 2" xfId="12646"/>
    <cellStyle name="Обычный 16 4 5 5" xfId="12647"/>
    <cellStyle name="Обычный 16 4 5 6" xfId="12648"/>
    <cellStyle name="Обычный 16 4 6" xfId="12649"/>
    <cellStyle name="Обычный 16 4 6 2" xfId="12650"/>
    <cellStyle name="Обычный 16 4 6 2 2" xfId="12651"/>
    <cellStyle name="Обычный 16 4 6 2 2 2" xfId="12652"/>
    <cellStyle name="Обычный 16 4 6 2 3" xfId="12653"/>
    <cellStyle name="Обычный 16 4 6 3" xfId="12654"/>
    <cellStyle name="Обычный 16 4 6 3 2" xfId="12655"/>
    <cellStyle name="Обычный 16 4 6 4" xfId="12656"/>
    <cellStyle name="Обычный 16 4 7" xfId="12657"/>
    <cellStyle name="Обычный 16 4 7 2" xfId="12658"/>
    <cellStyle name="Обычный 16 4 7 2 2" xfId="12659"/>
    <cellStyle name="Обычный 16 4 7 3" xfId="12660"/>
    <cellStyle name="Обычный 16 4 8" xfId="12661"/>
    <cellStyle name="Обычный 16 4 8 2" xfId="12662"/>
    <cellStyle name="Обычный 16 4 9" xfId="12663"/>
    <cellStyle name="Обычный 16 4 9 2" xfId="12664"/>
    <cellStyle name="Обычный 16 5" xfId="12665"/>
    <cellStyle name="Обычный 16 5 10" xfId="12666"/>
    <cellStyle name="Обычный 16 5 10 2" xfId="12667"/>
    <cellStyle name="Обычный 16 5 11" xfId="12668"/>
    <cellStyle name="Обычный 16 5 12" xfId="12669"/>
    <cellStyle name="Обычный 16 5 2" xfId="12670"/>
    <cellStyle name="Обычный 16 5 2 2" xfId="12671"/>
    <cellStyle name="Обычный 16 5 2 2 2" xfId="12672"/>
    <cellStyle name="Обычный 16 5 2 2 2 2" xfId="12673"/>
    <cellStyle name="Обычный 16 5 2 2 2 2 2" xfId="12674"/>
    <cellStyle name="Обычный 16 5 2 2 2 2 2 2" xfId="12675"/>
    <cellStyle name="Обычный 16 5 2 2 2 2 3" xfId="12676"/>
    <cellStyle name="Обычный 16 5 2 2 2 3" xfId="12677"/>
    <cellStyle name="Обычный 16 5 2 2 2 3 2" xfId="12678"/>
    <cellStyle name="Обычный 16 5 2 2 2 4" xfId="12679"/>
    <cellStyle name="Обычный 16 5 2 2 2 4 2" xfId="12680"/>
    <cellStyle name="Обычный 16 5 2 2 2 5" xfId="12681"/>
    <cellStyle name="Обычный 16 5 2 2 3" xfId="12682"/>
    <cellStyle name="Обычный 16 5 2 2 3 2" xfId="12683"/>
    <cellStyle name="Обычный 16 5 2 2 3 2 2" xfId="12684"/>
    <cellStyle name="Обычный 16 5 2 2 3 2 2 2" xfId="12685"/>
    <cellStyle name="Обычный 16 5 2 2 3 2 3" xfId="12686"/>
    <cellStyle name="Обычный 16 5 2 2 3 3" xfId="12687"/>
    <cellStyle name="Обычный 16 5 2 2 3 3 2" xfId="12688"/>
    <cellStyle name="Обычный 16 5 2 2 3 4" xfId="12689"/>
    <cellStyle name="Обычный 16 5 2 2 4" xfId="12690"/>
    <cellStyle name="Обычный 16 5 2 2 4 2" xfId="12691"/>
    <cellStyle name="Обычный 16 5 2 2 4 2 2" xfId="12692"/>
    <cellStyle name="Обычный 16 5 2 2 4 3" xfId="12693"/>
    <cellStyle name="Обычный 16 5 2 2 5" xfId="12694"/>
    <cellStyle name="Обычный 16 5 2 2 5 2" xfId="12695"/>
    <cellStyle name="Обычный 16 5 2 2 6" xfId="12696"/>
    <cellStyle name="Обычный 16 5 2 2 6 2" xfId="12697"/>
    <cellStyle name="Обычный 16 5 2 2 7" xfId="12698"/>
    <cellStyle name="Обычный 16 5 2 2 8" xfId="12699"/>
    <cellStyle name="Обычный 16 5 2 3" xfId="12700"/>
    <cellStyle name="Обычный 16 5 2 3 2" xfId="12701"/>
    <cellStyle name="Обычный 16 5 2 3 2 2" xfId="12702"/>
    <cellStyle name="Обычный 16 5 2 3 2 2 2" xfId="12703"/>
    <cellStyle name="Обычный 16 5 2 3 2 3" xfId="12704"/>
    <cellStyle name="Обычный 16 5 2 3 3" xfId="12705"/>
    <cellStyle name="Обычный 16 5 2 3 3 2" xfId="12706"/>
    <cellStyle name="Обычный 16 5 2 3 4" xfId="12707"/>
    <cellStyle name="Обычный 16 5 2 3 4 2" xfId="12708"/>
    <cellStyle name="Обычный 16 5 2 3 5" xfId="12709"/>
    <cellStyle name="Обычный 16 5 2 3 6" xfId="12710"/>
    <cellStyle name="Обычный 16 5 2 4" xfId="12711"/>
    <cellStyle name="Обычный 16 5 2 4 2" xfId="12712"/>
    <cellStyle name="Обычный 16 5 2 4 2 2" xfId="12713"/>
    <cellStyle name="Обычный 16 5 2 4 2 2 2" xfId="12714"/>
    <cellStyle name="Обычный 16 5 2 4 2 3" xfId="12715"/>
    <cellStyle name="Обычный 16 5 2 4 3" xfId="12716"/>
    <cellStyle name="Обычный 16 5 2 4 3 2" xfId="12717"/>
    <cellStyle name="Обычный 16 5 2 4 4" xfId="12718"/>
    <cellStyle name="Обычный 16 5 2 5" xfId="12719"/>
    <cellStyle name="Обычный 16 5 2 5 2" xfId="12720"/>
    <cellStyle name="Обычный 16 5 2 5 2 2" xfId="12721"/>
    <cellStyle name="Обычный 16 5 2 5 3" xfId="12722"/>
    <cellStyle name="Обычный 16 5 2 6" xfId="12723"/>
    <cellStyle name="Обычный 16 5 2 6 2" xfId="12724"/>
    <cellStyle name="Обычный 16 5 2 7" xfId="12725"/>
    <cellStyle name="Обычный 16 5 2 7 2" xfId="12726"/>
    <cellStyle name="Обычный 16 5 2 8" xfId="12727"/>
    <cellStyle name="Обычный 16 5 2 9" xfId="12728"/>
    <cellStyle name="Обычный 16 5 3" xfId="12729"/>
    <cellStyle name="Обычный 16 5 3 2" xfId="12730"/>
    <cellStyle name="Обычный 16 5 3 2 2" xfId="12731"/>
    <cellStyle name="Обычный 16 5 3 2 2 2" xfId="12732"/>
    <cellStyle name="Обычный 16 5 3 2 2 2 2" xfId="12733"/>
    <cellStyle name="Обычный 16 5 3 2 2 2 2 2" xfId="12734"/>
    <cellStyle name="Обычный 16 5 3 2 2 2 3" xfId="12735"/>
    <cellStyle name="Обычный 16 5 3 2 2 3" xfId="12736"/>
    <cellStyle name="Обычный 16 5 3 2 2 3 2" xfId="12737"/>
    <cellStyle name="Обычный 16 5 3 2 2 4" xfId="12738"/>
    <cellStyle name="Обычный 16 5 3 2 2 4 2" xfId="12739"/>
    <cellStyle name="Обычный 16 5 3 2 2 5" xfId="12740"/>
    <cellStyle name="Обычный 16 5 3 2 3" xfId="12741"/>
    <cellStyle name="Обычный 16 5 3 2 3 2" xfId="12742"/>
    <cellStyle name="Обычный 16 5 3 2 3 2 2" xfId="12743"/>
    <cellStyle name="Обычный 16 5 3 2 3 2 2 2" xfId="12744"/>
    <cellStyle name="Обычный 16 5 3 2 3 2 3" xfId="12745"/>
    <cellStyle name="Обычный 16 5 3 2 3 3" xfId="12746"/>
    <cellStyle name="Обычный 16 5 3 2 3 3 2" xfId="12747"/>
    <cellStyle name="Обычный 16 5 3 2 3 4" xfId="12748"/>
    <cellStyle name="Обычный 16 5 3 2 4" xfId="12749"/>
    <cellStyle name="Обычный 16 5 3 2 4 2" xfId="12750"/>
    <cellStyle name="Обычный 16 5 3 2 4 2 2" xfId="12751"/>
    <cellStyle name="Обычный 16 5 3 2 4 3" xfId="12752"/>
    <cellStyle name="Обычный 16 5 3 2 5" xfId="12753"/>
    <cellStyle name="Обычный 16 5 3 2 5 2" xfId="12754"/>
    <cellStyle name="Обычный 16 5 3 2 6" xfId="12755"/>
    <cellStyle name="Обычный 16 5 3 2 6 2" xfId="12756"/>
    <cellStyle name="Обычный 16 5 3 2 7" xfId="12757"/>
    <cellStyle name="Обычный 16 5 3 2 8" xfId="12758"/>
    <cellStyle name="Обычный 16 5 3 3" xfId="12759"/>
    <cellStyle name="Обычный 16 5 3 3 2" xfId="12760"/>
    <cellStyle name="Обычный 16 5 3 3 2 2" xfId="12761"/>
    <cellStyle name="Обычный 16 5 3 3 2 2 2" xfId="12762"/>
    <cellStyle name="Обычный 16 5 3 3 2 3" xfId="12763"/>
    <cellStyle name="Обычный 16 5 3 3 3" xfId="12764"/>
    <cellStyle name="Обычный 16 5 3 3 3 2" xfId="12765"/>
    <cellStyle name="Обычный 16 5 3 3 4" xfId="12766"/>
    <cellStyle name="Обычный 16 5 3 3 4 2" xfId="12767"/>
    <cellStyle name="Обычный 16 5 3 3 5" xfId="12768"/>
    <cellStyle name="Обычный 16 5 3 3 6" xfId="12769"/>
    <cellStyle name="Обычный 16 5 3 4" xfId="12770"/>
    <cellStyle name="Обычный 16 5 3 4 2" xfId="12771"/>
    <cellStyle name="Обычный 16 5 3 4 2 2" xfId="12772"/>
    <cellStyle name="Обычный 16 5 3 4 2 2 2" xfId="12773"/>
    <cellStyle name="Обычный 16 5 3 4 2 3" xfId="12774"/>
    <cellStyle name="Обычный 16 5 3 4 3" xfId="12775"/>
    <cellStyle name="Обычный 16 5 3 4 3 2" xfId="12776"/>
    <cellStyle name="Обычный 16 5 3 4 4" xfId="12777"/>
    <cellStyle name="Обычный 16 5 3 5" xfId="12778"/>
    <cellStyle name="Обычный 16 5 3 5 2" xfId="12779"/>
    <cellStyle name="Обычный 16 5 3 5 2 2" xfId="12780"/>
    <cellStyle name="Обычный 16 5 3 5 3" xfId="12781"/>
    <cellStyle name="Обычный 16 5 3 6" xfId="12782"/>
    <cellStyle name="Обычный 16 5 3 6 2" xfId="12783"/>
    <cellStyle name="Обычный 16 5 3 7" xfId="12784"/>
    <cellStyle name="Обычный 16 5 3 7 2" xfId="12785"/>
    <cellStyle name="Обычный 16 5 3 8" xfId="12786"/>
    <cellStyle name="Обычный 16 5 3 9" xfId="12787"/>
    <cellStyle name="Обычный 16 5 4" xfId="12788"/>
    <cellStyle name="Обычный 16 5 4 2" xfId="12789"/>
    <cellStyle name="Обычный 16 5 4 2 2" xfId="12790"/>
    <cellStyle name="Обычный 16 5 4 2 2 2" xfId="12791"/>
    <cellStyle name="Обычный 16 5 4 2 2 2 2" xfId="12792"/>
    <cellStyle name="Обычный 16 5 4 2 2 3" xfId="12793"/>
    <cellStyle name="Обычный 16 5 4 2 3" xfId="12794"/>
    <cellStyle name="Обычный 16 5 4 2 3 2" xfId="12795"/>
    <cellStyle name="Обычный 16 5 4 2 4" xfId="12796"/>
    <cellStyle name="Обычный 16 5 4 2 4 2" xfId="12797"/>
    <cellStyle name="Обычный 16 5 4 2 5" xfId="12798"/>
    <cellStyle name="Обычный 16 5 4 3" xfId="12799"/>
    <cellStyle name="Обычный 16 5 4 3 2" xfId="12800"/>
    <cellStyle name="Обычный 16 5 4 3 2 2" xfId="12801"/>
    <cellStyle name="Обычный 16 5 4 3 2 2 2" xfId="12802"/>
    <cellStyle name="Обычный 16 5 4 3 2 3" xfId="12803"/>
    <cellStyle name="Обычный 16 5 4 3 3" xfId="12804"/>
    <cellStyle name="Обычный 16 5 4 3 3 2" xfId="12805"/>
    <cellStyle name="Обычный 16 5 4 3 4" xfId="12806"/>
    <cellStyle name="Обычный 16 5 4 4" xfId="12807"/>
    <cellStyle name="Обычный 16 5 4 4 2" xfId="12808"/>
    <cellStyle name="Обычный 16 5 4 4 2 2" xfId="12809"/>
    <cellStyle name="Обычный 16 5 4 4 3" xfId="12810"/>
    <cellStyle name="Обычный 16 5 4 5" xfId="12811"/>
    <cellStyle name="Обычный 16 5 4 5 2" xfId="12812"/>
    <cellStyle name="Обычный 16 5 4 6" xfId="12813"/>
    <cellStyle name="Обычный 16 5 4 6 2" xfId="12814"/>
    <cellStyle name="Обычный 16 5 4 7" xfId="12815"/>
    <cellStyle name="Обычный 16 5 4 8" xfId="12816"/>
    <cellStyle name="Обычный 16 5 5" xfId="12817"/>
    <cellStyle name="Обычный 16 5 5 2" xfId="12818"/>
    <cellStyle name="Обычный 16 5 5 2 2" xfId="12819"/>
    <cellStyle name="Обычный 16 5 5 2 2 2" xfId="12820"/>
    <cellStyle name="Обычный 16 5 5 2 3" xfId="12821"/>
    <cellStyle name="Обычный 16 5 5 3" xfId="12822"/>
    <cellStyle name="Обычный 16 5 5 3 2" xfId="12823"/>
    <cellStyle name="Обычный 16 5 5 4" xfId="12824"/>
    <cellStyle name="Обычный 16 5 5 4 2" xfId="12825"/>
    <cellStyle name="Обычный 16 5 5 5" xfId="12826"/>
    <cellStyle name="Обычный 16 5 5 6" xfId="12827"/>
    <cellStyle name="Обычный 16 5 6" xfId="12828"/>
    <cellStyle name="Обычный 16 5 6 2" xfId="12829"/>
    <cellStyle name="Обычный 16 5 6 2 2" xfId="12830"/>
    <cellStyle name="Обычный 16 5 6 2 2 2" xfId="12831"/>
    <cellStyle name="Обычный 16 5 6 2 3" xfId="12832"/>
    <cellStyle name="Обычный 16 5 6 3" xfId="12833"/>
    <cellStyle name="Обычный 16 5 6 3 2" xfId="12834"/>
    <cellStyle name="Обычный 16 5 6 4" xfId="12835"/>
    <cellStyle name="Обычный 16 5 7" xfId="12836"/>
    <cellStyle name="Обычный 16 5 7 2" xfId="12837"/>
    <cellStyle name="Обычный 16 5 7 2 2" xfId="12838"/>
    <cellStyle name="Обычный 16 5 7 3" xfId="12839"/>
    <cellStyle name="Обычный 16 5 8" xfId="12840"/>
    <cellStyle name="Обычный 16 5 8 2" xfId="12841"/>
    <cellStyle name="Обычный 16 5 9" xfId="12842"/>
    <cellStyle name="Обычный 16 5 9 2" xfId="12843"/>
    <cellStyle name="Обычный 16 6" xfId="12844"/>
    <cellStyle name="Обычный 16 6 10" xfId="12845"/>
    <cellStyle name="Обычный 16 6 2" xfId="12846"/>
    <cellStyle name="Обычный 16 6 2 2" xfId="12847"/>
    <cellStyle name="Обычный 16 6 2 2 2" xfId="12848"/>
    <cellStyle name="Обычный 16 6 2 2 2 2" xfId="12849"/>
    <cellStyle name="Обычный 16 6 2 2 2 2 2" xfId="12850"/>
    <cellStyle name="Обычный 16 6 2 2 2 3" xfId="12851"/>
    <cellStyle name="Обычный 16 6 2 2 3" xfId="12852"/>
    <cellStyle name="Обычный 16 6 2 2 3 2" xfId="12853"/>
    <cellStyle name="Обычный 16 6 2 2 4" xfId="12854"/>
    <cellStyle name="Обычный 16 6 2 2 4 2" xfId="12855"/>
    <cellStyle name="Обычный 16 6 2 2 5" xfId="12856"/>
    <cellStyle name="Обычный 16 6 2 3" xfId="12857"/>
    <cellStyle name="Обычный 16 6 2 3 2" xfId="12858"/>
    <cellStyle name="Обычный 16 6 2 3 2 2" xfId="12859"/>
    <cellStyle name="Обычный 16 6 2 3 2 2 2" xfId="12860"/>
    <cellStyle name="Обычный 16 6 2 3 2 3" xfId="12861"/>
    <cellStyle name="Обычный 16 6 2 3 3" xfId="12862"/>
    <cellStyle name="Обычный 16 6 2 3 3 2" xfId="12863"/>
    <cellStyle name="Обычный 16 6 2 3 4" xfId="12864"/>
    <cellStyle name="Обычный 16 6 2 4" xfId="12865"/>
    <cellStyle name="Обычный 16 6 2 4 2" xfId="12866"/>
    <cellStyle name="Обычный 16 6 2 4 2 2" xfId="12867"/>
    <cellStyle name="Обычный 16 6 2 4 3" xfId="12868"/>
    <cellStyle name="Обычный 16 6 2 5" xfId="12869"/>
    <cellStyle name="Обычный 16 6 2 5 2" xfId="12870"/>
    <cellStyle name="Обычный 16 6 2 6" xfId="12871"/>
    <cellStyle name="Обычный 16 6 2 6 2" xfId="12872"/>
    <cellStyle name="Обычный 16 6 2 7" xfId="12873"/>
    <cellStyle name="Обычный 16 6 2 8" xfId="12874"/>
    <cellStyle name="Обычный 16 6 3" xfId="12875"/>
    <cellStyle name="Обычный 16 6 3 2" xfId="12876"/>
    <cellStyle name="Обычный 16 6 3 2 2" xfId="12877"/>
    <cellStyle name="Обычный 16 6 3 2 2 2" xfId="12878"/>
    <cellStyle name="Обычный 16 6 3 2 3" xfId="12879"/>
    <cellStyle name="Обычный 16 6 3 3" xfId="12880"/>
    <cellStyle name="Обычный 16 6 3 3 2" xfId="12881"/>
    <cellStyle name="Обычный 16 6 3 4" xfId="12882"/>
    <cellStyle name="Обычный 16 6 3 4 2" xfId="12883"/>
    <cellStyle name="Обычный 16 6 3 5" xfId="12884"/>
    <cellStyle name="Обычный 16 6 3 6" xfId="12885"/>
    <cellStyle name="Обычный 16 6 4" xfId="12886"/>
    <cellStyle name="Обычный 16 6 4 2" xfId="12887"/>
    <cellStyle name="Обычный 16 6 4 2 2" xfId="12888"/>
    <cellStyle name="Обычный 16 6 4 2 2 2" xfId="12889"/>
    <cellStyle name="Обычный 16 6 4 2 3" xfId="12890"/>
    <cellStyle name="Обычный 16 6 4 3" xfId="12891"/>
    <cellStyle name="Обычный 16 6 4 3 2" xfId="12892"/>
    <cellStyle name="Обычный 16 6 4 4" xfId="12893"/>
    <cellStyle name="Обычный 16 6 5" xfId="12894"/>
    <cellStyle name="Обычный 16 6 5 2" xfId="12895"/>
    <cellStyle name="Обычный 16 6 5 2 2" xfId="12896"/>
    <cellStyle name="Обычный 16 6 5 3" xfId="12897"/>
    <cellStyle name="Обычный 16 6 6" xfId="12898"/>
    <cellStyle name="Обычный 16 6 6 2" xfId="12899"/>
    <cellStyle name="Обычный 16 6 7" xfId="12900"/>
    <cellStyle name="Обычный 16 6 7 2" xfId="12901"/>
    <cellStyle name="Обычный 16 6 8" xfId="12902"/>
    <cellStyle name="Обычный 16 6 8 2" xfId="12903"/>
    <cellStyle name="Обычный 16 6 9" xfId="12904"/>
    <cellStyle name="Обычный 16 7" xfId="12905"/>
    <cellStyle name="Обычный 16 7 10" xfId="12906"/>
    <cellStyle name="Обычный 16 7 2" xfId="12907"/>
    <cellStyle name="Обычный 16 7 2 2" xfId="12908"/>
    <cellStyle name="Обычный 16 7 2 2 2" xfId="12909"/>
    <cellStyle name="Обычный 16 7 2 2 2 2" xfId="12910"/>
    <cellStyle name="Обычный 16 7 2 2 2 2 2" xfId="12911"/>
    <cellStyle name="Обычный 16 7 2 2 2 3" xfId="12912"/>
    <cellStyle name="Обычный 16 7 2 2 3" xfId="12913"/>
    <cellStyle name="Обычный 16 7 2 2 3 2" xfId="12914"/>
    <cellStyle name="Обычный 16 7 2 2 4" xfId="12915"/>
    <cellStyle name="Обычный 16 7 2 2 4 2" xfId="12916"/>
    <cellStyle name="Обычный 16 7 2 2 5" xfId="12917"/>
    <cellStyle name="Обычный 16 7 2 3" xfId="12918"/>
    <cellStyle name="Обычный 16 7 2 3 2" xfId="12919"/>
    <cellStyle name="Обычный 16 7 2 3 2 2" xfId="12920"/>
    <cellStyle name="Обычный 16 7 2 3 2 2 2" xfId="12921"/>
    <cellStyle name="Обычный 16 7 2 3 2 3" xfId="12922"/>
    <cellStyle name="Обычный 16 7 2 3 3" xfId="12923"/>
    <cellStyle name="Обычный 16 7 2 3 3 2" xfId="12924"/>
    <cellStyle name="Обычный 16 7 2 3 4" xfId="12925"/>
    <cellStyle name="Обычный 16 7 2 4" xfId="12926"/>
    <cellStyle name="Обычный 16 7 2 4 2" xfId="12927"/>
    <cellStyle name="Обычный 16 7 2 4 2 2" xfId="12928"/>
    <cellStyle name="Обычный 16 7 2 4 3" xfId="12929"/>
    <cellStyle name="Обычный 16 7 2 5" xfId="12930"/>
    <cellStyle name="Обычный 16 7 2 5 2" xfId="12931"/>
    <cellStyle name="Обычный 16 7 2 6" xfId="12932"/>
    <cellStyle name="Обычный 16 7 2 6 2" xfId="12933"/>
    <cellStyle name="Обычный 16 7 2 7" xfId="12934"/>
    <cellStyle name="Обычный 16 7 2 8" xfId="12935"/>
    <cellStyle name="Обычный 16 7 3" xfId="12936"/>
    <cellStyle name="Обычный 16 7 3 2" xfId="12937"/>
    <cellStyle name="Обычный 16 7 3 2 2" xfId="12938"/>
    <cellStyle name="Обычный 16 7 3 2 2 2" xfId="12939"/>
    <cellStyle name="Обычный 16 7 3 2 3" xfId="12940"/>
    <cellStyle name="Обычный 16 7 3 3" xfId="12941"/>
    <cellStyle name="Обычный 16 7 3 3 2" xfId="12942"/>
    <cellStyle name="Обычный 16 7 3 4" xfId="12943"/>
    <cellStyle name="Обычный 16 7 3 4 2" xfId="12944"/>
    <cellStyle name="Обычный 16 7 3 5" xfId="12945"/>
    <cellStyle name="Обычный 16 7 3 6" xfId="12946"/>
    <cellStyle name="Обычный 16 7 4" xfId="12947"/>
    <cellStyle name="Обычный 16 7 4 2" xfId="12948"/>
    <cellStyle name="Обычный 16 7 4 2 2" xfId="12949"/>
    <cellStyle name="Обычный 16 7 4 2 2 2" xfId="12950"/>
    <cellStyle name="Обычный 16 7 4 2 3" xfId="12951"/>
    <cellStyle name="Обычный 16 7 4 3" xfId="12952"/>
    <cellStyle name="Обычный 16 7 4 3 2" xfId="12953"/>
    <cellStyle name="Обычный 16 7 4 4" xfId="12954"/>
    <cellStyle name="Обычный 16 7 5" xfId="12955"/>
    <cellStyle name="Обычный 16 7 5 2" xfId="12956"/>
    <cellStyle name="Обычный 16 7 5 2 2" xfId="12957"/>
    <cellStyle name="Обычный 16 7 5 3" xfId="12958"/>
    <cellStyle name="Обычный 16 7 6" xfId="12959"/>
    <cellStyle name="Обычный 16 7 6 2" xfId="12960"/>
    <cellStyle name="Обычный 16 7 7" xfId="12961"/>
    <cellStyle name="Обычный 16 7 7 2" xfId="12962"/>
    <cellStyle name="Обычный 16 7 8" xfId="12963"/>
    <cellStyle name="Обычный 16 7 8 2" xfId="12964"/>
    <cellStyle name="Обычный 16 7 9" xfId="12965"/>
    <cellStyle name="Обычный 16 8" xfId="12966"/>
    <cellStyle name="Обычный 16 8 2" xfId="12967"/>
    <cellStyle name="Обычный 16 8 2 2" xfId="12968"/>
    <cellStyle name="Обычный 16 8 2 2 2" xfId="12969"/>
    <cellStyle name="Обычный 16 8 2 2 2 2" xfId="12970"/>
    <cellStyle name="Обычный 16 8 2 2 3" xfId="12971"/>
    <cellStyle name="Обычный 16 8 2 3" xfId="12972"/>
    <cellStyle name="Обычный 16 8 2 3 2" xfId="12973"/>
    <cellStyle name="Обычный 16 8 2 4" xfId="12974"/>
    <cellStyle name="Обычный 16 8 2 4 2" xfId="12975"/>
    <cellStyle name="Обычный 16 8 2 5" xfId="12976"/>
    <cellStyle name="Обычный 16 8 3" xfId="12977"/>
    <cellStyle name="Обычный 16 8 3 2" xfId="12978"/>
    <cellStyle name="Обычный 16 8 3 2 2" xfId="12979"/>
    <cellStyle name="Обычный 16 8 3 2 2 2" xfId="12980"/>
    <cellStyle name="Обычный 16 8 3 2 3" xfId="12981"/>
    <cellStyle name="Обычный 16 8 3 3" xfId="12982"/>
    <cellStyle name="Обычный 16 8 3 3 2" xfId="12983"/>
    <cellStyle name="Обычный 16 8 3 4" xfId="12984"/>
    <cellStyle name="Обычный 16 8 4" xfId="12985"/>
    <cellStyle name="Обычный 16 8 4 2" xfId="12986"/>
    <cellStyle name="Обычный 16 8 4 2 2" xfId="12987"/>
    <cellStyle name="Обычный 16 8 4 3" xfId="12988"/>
    <cellStyle name="Обычный 16 8 5" xfId="12989"/>
    <cellStyle name="Обычный 16 8 5 2" xfId="12990"/>
    <cellStyle name="Обычный 16 8 6" xfId="12991"/>
    <cellStyle name="Обычный 16 8 6 2" xfId="12992"/>
    <cellStyle name="Обычный 16 8 7" xfId="12993"/>
    <cellStyle name="Обычный 16 8 7 2" xfId="12994"/>
    <cellStyle name="Обычный 16 8 8" xfId="12995"/>
    <cellStyle name="Обычный 16 8 9" xfId="12996"/>
    <cellStyle name="Обычный 16 9" xfId="12997"/>
    <cellStyle name="Обычный 16 9 2" xfId="12998"/>
    <cellStyle name="Обычный 16 9 2 2" xfId="12999"/>
    <cellStyle name="Обычный 16 9 2 2 2" xfId="13000"/>
    <cellStyle name="Обычный 16 9 2 3" xfId="13001"/>
    <cellStyle name="Обычный 16 9 3" xfId="13002"/>
    <cellStyle name="Обычный 16 9 3 2" xfId="13003"/>
    <cellStyle name="Обычный 16 9 4" xfId="13004"/>
    <cellStyle name="Обычный 16 9 4 2" xfId="13005"/>
    <cellStyle name="Обычный 16 9 5" xfId="13006"/>
    <cellStyle name="Обычный 16 9 6" xfId="13007"/>
    <cellStyle name="Обычный 16_КС2 июль13 дс1" xfId="13008"/>
    <cellStyle name="Обычный 17" xfId="13009"/>
    <cellStyle name="Обычный 17 10" xfId="13010"/>
    <cellStyle name="Обычный 17 10 2" xfId="13011"/>
    <cellStyle name="Обычный 17 10 2 2" xfId="13012"/>
    <cellStyle name="Обычный 17 10 2 2 2" xfId="13013"/>
    <cellStyle name="Обычный 17 10 2 3" xfId="13014"/>
    <cellStyle name="Обычный 17 10 3" xfId="13015"/>
    <cellStyle name="Обычный 17 10 3 2" xfId="13016"/>
    <cellStyle name="Обычный 17 10 4" xfId="13017"/>
    <cellStyle name="Обычный 17 11" xfId="13018"/>
    <cellStyle name="Обычный 17 11 2" xfId="13019"/>
    <cellStyle name="Обычный 17 11 2 2" xfId="13020"/>
    <cellStyle name="Обычный 17 11 3" xfId="13021"/>
    <cellStyle name="Обычный 17 12" xfId="13022"/>
    <cellStyle name="Обычный 17 12 2" xfId="13023"/>
    <cellStyle name="Обычный 17 13" xfId="13024"/>
    <cellStyle name="Обычный 17 13 2" xfId="13025"/>
    <cellStyle name="Обычный 17 14" xfId="13026"/>
    <cellStyle name="Обычный 17 14 2" xfId="13027"/>
    <cellStyle name="Обычный 17 15" xfId="13028"/>
    <cellStyle name="Обычный 17 15 2" xfId="13029"/>
    <cellStyle name="Обычный 17 16" xfId="13030"/>
    <cellStyle name="Обычный 17 16 2" xfId="13031"/>
    <cellStyle name="Обычный 17 17" xfId="13032"/>
    <cellStyle name="Обычный 17 18" xfId="13033"/>
    <cellStyle name="Обычный 17 2" xfId="13034"/>
    <cellStyle name="Обычный 17 2 10" xfId="13035"/>
    <cellStyle name="Обычный 17 2 10 2" xfId="13036"/>
    <cellStyle name="Обычный 17 2 10 2 2" xfId="13037"/>
    <cellStyle name="Обычный 17 2 10 3" xfId="13038"/>
    <cellStyle name="Обычный 17 2 11" xfId="13039"/>
    <cellStyle name="Обычный 17 2 11 2" xfId="13040"/>
    <cellStyle name="Обычный 17 2 12" xfId="13041"/>
    <cellStyle name="Обычный 17 2 12 2" xfId="13042"/>
    <cellStyle name="Обычный 17 2 13" xfId="13043"/>
    <cellStyle name="Обычный 17 2 13 2" xfId="13044"/>
    <cellStyle name="Обычный 17 2 14" xfId="13045"/>
    <cellStyle name="Обычный 17 2 14 2" xfId="13046"/>
    <cellStyle name="Обычный 17 2 15" xfId="13047"/>
    <cellStyle name="Обычный 17 2 15 2" xfId="13048"/>
    <cellStyle name="Обычный 17 2 16" xfId="13049"/>
    <cellStyle name="Обычный 17 2 17" xfId="13050"/>
    <cellStyle name="Обычный 17 2 2" xfId="13051"/>
    <cellStyle name="Обычный 17 2 2 10" xfId="13052"/>
    <cellStyle name="Обычный 17 2 2 10 2" xfId="13053"/>
    <cellStyle name="Обычный 17 2 2 11" xfId="13054"/>
    <cellStyle name="Обычный 17 2 2 11 2" xfId="13055"/>
    <cellStyle name="Обычный 17 2 2 12" xfId="13056"/>
    <cellStyle name="Обычный 17 2 2 12 2" xfId="13057"/>
    <cellStyle name="Обычный 17 2 2 13" xfId="13058"/>
    <cellStyle name="Обычный 17 2 2 14" xfId="13059"/>
    <cellStyle name="Обычный 17 2 2 2" xfId="13060"/>
    <cellStyle name="Обычный 17 2 2 2 10" xfId="13061"/>
    <cellStyle name="Обычный 17 2 2 2 11" xfId="13062"/>
    <cellStyle name="Обычный 17 2 2 2 2" xfId="13063"/>
    <cellStyle name="Обычный 17 2 2 2 2 2" xfId="13064"/>
    <cellStyle name="Обычный 17 2 2 2 2 2 2" xfId="13065"/>
    <cellStyle name="Обычный 17 2 2 2 2 2 2 2" xfId="13066"/>
    <cellStyle name="Обычный 17 2 2 2 2 2 2 2 2" xfId="13067"/>
    <cellStyle name="Обычный 17 2 2 2 2 2 2 2 2 2" xfId="13068"/>
    <cellStyle name="Обычный 17 2 2 2 2 2 2 2 3" xfId="13069"/>
    <cellStyle name="Обычный 17 2 2 2 2 2 2 3" xfId="13070"/>
    <cellStyle name="Обычный 17 2 2 2 2 2 2 3 2" xfId="13071"/>
    <cellStyle name="Обычный 17 2 2 2 2 2 2 4" xfId="13072"/>
    <cellStyle name="Обычный 17 2 2 2 2 2 2 4 2" xfId="13073"/>
    <cellStyle name="Обычный 17 2 2 2 2 2 2 5" xfId="13074"/>
    <cellStyle name="Обычный 17 2 2 2 2 2 3" xfId="13075"/>
    <cellStyle name="Обычный 17 2 2 2 2 2 3 2" xfId="13076"/>
    <cellStyle name="Обычный 17 2 2 2 2 2 3 2 2" xfId="13077"/>
    <cellStyle name="Обычный 17 2 2 2 2 2 3 2 2 2" xfId="13078"/>
    <cellStyle name="Обычный 17 2 2 2 2 2 3 2 3" xfId="13079"/>
    <cellStyle name="Обычный 17 2 2 2 2 2 3 3" xfId="13080"/>
    <cellStyle name="Обычный 17 2 2 2 2 2 3 3 2" xfId="13081"/>
    <cellStyle name="Обычный 17 2 2 2 2 2 3 4" xfId="13082"/>
    <cellStyle name="Обычный 17 2 2 2 2 2 4" xfId="13083"/>
    <cellStyle name="Обычный 17 2 2 2 2 2 4 2" xfId="13084"/>
    <cellStyle name="Обычный 17 2 2 2 2 2 4 2 2" xfId="13085"/>
    <cellStyle name="Обычный 17 2 2 2 2 2 4 3" xfId="13086"/>
    <cellStyle name="Обычный 17 2 2 2 2 2 5" xfId="13087"/>
    <cellStyle name="Обычный 17 2 2 2 2 2 5 2" xfId="13088"/>
    <cellStyle name="Обычный 17 2 2 2 2 2 6" xfId="13089"/>
    <cellStyle name="Обычный 17 2 2 2 2 2 6 2" xfId="13090"/>
    <cellStyle name="Обычный 17 2 2 2 2 2 7" xfId="13091"/>
    <cellStyle name="Обычный 17 2 2 2 2 2 8" xfId="13092"/>
    <cellStyle name="Обычный 17 2 2 2 2 3" xfId="13093"/>
    <cellStyle name="Обычный 17 2 2 2 2 3 2" xfId="13094"/>
    <cellStyle name="Обычный 17 2 2 2 2 3 2 2" xfId="13095"/>
    <cellStyle name="Обычный 17 2 2 2 2 3 2 2 2" xfId="13096"/>
    <cellStyle name="Обычный 17 2 2 2 2 3 2 3" xfId="13097"/>
    <cellStyle name="Обычный 17 2 2 2 2 3 3" xfId="13098"/>
    <cellStyle name="Обычный 17 2 2 2 2 3 3 2" xfId="13099"/>
    <cellStyle name="Обычный 17 2 2 2 2 3 4" xfId="13100"/>
    <cellStyle name="Обычный 17 2 2 2 2 3 4 2" xfId="13101"/>
    <cellStyle name="Обычный 17 2 2 2 2 3 5" xfId="13102"/>
    <cellStyle name="Обычный 17 2 2 2 2 3 6" xfId="13103"/>
    <cellStyle name="Обычный 17 2 2 2 2 4" xfId="13104"/>
    <cellStyle name="Обычный 17 2 2 2 2 4 2" xfId="13105"/>
    <cellStyle name="Обычный 17 2 2 2 2 4 2 2" xfId="13106"/>
    <cellStyle name="Обычный 17 2 2 2 2 4 2 2 2" xfId="13107"/>
    <cellStyle name="Обычный 17 2 2 2 2 4 2 3" xfId="13108"/>
    <cellStyle name="Обычный 17 2 2 2 2 4 3" xfId="13109"/>
    <cellStyle name="Обычный 17 2 2 2 2 4 3 2" xfId="13110"/>
    <cellStyle name="Обычный 17 2 2 2 2 4 4" xfId="13111"/>
    <cellStyle name="Обычный 17 2 2 2 2 5" xfId="13112"/>
    <cellStyle name="Обычный 17 2 2 2 2 5 2" xfId="13113"/>
    <cellStyle name="Обычный 17 2 2 2 2 5 2 2" xfId="13114"/>
    <cellStyle name="Обычный 17 2 2 2 2 5 3" xfId="13115"/>
    <cellStyle name="Обычный 17 2 2 2 2 6" xfId="13116"/>
    <cellStyle name="Обычный 17 2 2 2 2 6 2" xfId="13117"/>
    <cellStyle name="Обычный 17 2 2 2 2 7" xfId="13118"/>
    <cellStyle name="Обычный 17 2 2 2 2 7 2" xfId="13119"/>
    <cellStyle name="Обычный 17 2 2 2 2 8" xfId="13120"/>
    <cellStyle name="Обычный 17 2 2 2 2 9" xfId="13121"/>
    <cellStyle name="Обычный 17 2 2 2 3" xfId="13122"/>
    <cellStyle name="Обычный 17 2 2 2 3 2" xfId="13123"/>
    <cellStyle name="Обычный 17 2 2 2 3 2 2" xfId="13124"/>
    <cellStyle name="Обычный 17 2 2 2 3 2 2 2" xfId="13125"/>
    <cellStyle name="Обычный 17 2 2 2 3 2 2 2 2" xfId="13126"/>
    <cellStyle name="Обычный 17 2 2 2 3 2 2 3" xfId="13127"/>
    <cellStyle name="Обычный 17 2 2 2 3 2 3" xfId="13128"/>
    <cellStyle name="Обычный 17 2 2 2 3 2 3 2" xfId="13129"/>
    <cellStyle name="Обычный 17 2 2 2 3 2 4" xfId="13130"/>
    <cellStyle name="Обычный 17 2 2 2 3 2 4 2" xfId="13131"/>
    <cellStyle name="Обычный 17 2 2 2 3 2 5" xfId="13132"/>
    <cellStyle name="Обычный 17 2 2 2 3 2 6" xfId="13133"/>
    <cellStyle name="Обычный 17 2 2 2 3 3" xfId="13134"/>
    <cellStyle name="Обычный 17 2 2 2 3 3 2" xfId="13135"/>
    <cellStyle name="Обычный 17 2 2 2 3 3 2 2" xfId="13136"/>
    <cellStyle name="Обычный 17 2 2 2 3 3 2 2 2" xfId="13137"/>
    <cellStyle name="Обычный 17 2 2 2 3 3 2 3" xfId="13138"/>
    <cellStyle name="Обычный 17 2 2 2 3 3 3" xfId="13139"/>
    <cellStyle name="Обычный 17 2 2 2 3 3 3 2" xfId="13140"/>
    <cellStyle name="Обычный 17 2 2 2 3 3 4" xfId="13141"/>
    <cellStyle name="Обычный 17 2 2 2 3 3 5" xfId="13142"/>
    <cellStyle name="Обычный 17 2 2 2 3 4" xfId="13143"/>
    <cellStyle name="Обычный 17 2 2 2 3 4 2" xfId="13144"/>
    <cellStyle name="Обычный 17 2 2 2 3 4 2 2" xfId="13145"/>
    <cellStyle name="Обычный 17 2 2 2 3 4 3" xfId="13146"/>
    <cellStyle name="Обычный 17 2 2 2 3 5" xfId="13147"/>
    <cellStyle name="Обычный 17 2 2 2 3 5 2" xfId="13148"/>
    <cellStyle name="Обычный 17 2 2 2 3 6" xfId="13149"/>
    <cellStyle name="Обычный 17 2 2 2 3 6 2" xfId="13150"/>
    <cellStyle name="Обычный 17 2 2 2 3 7" xfId="13151"/>
    <cellStyle name="Обычный 17 2 2 2 3 8" xfId="13152"/>
    <cellStyle name="Обычный 17 2 2 2 4" xfId="13153"/>
    <cellStyle name="Обычный 17 2 2 2 4 2" xfId="13154"/>
    <cellStyle name="Обычный 17 2 2 2 4 2 2" xfId="13155"/>
    <cellStyle name="Обычный 17 2 2 2 4 2 2 2" xfId="13156"/>
    <cellStyle name="Обычный 17 2 2 2 4 2 3" xfId="13157"/>
    <cellStyle name="Обычный 17 2 2 2 4 3" xfId="13158"/>
    <cellStyle name="Обычный 17 2 2 2 4 3 2" xfId="13159"/>
    <cellStyle name="Обычный 17 2 2 2 4 4" xfId="13160"/>
    <cellStyle name="Обычный 17 2 2 2 4 4 2" xfId="13161"/>
    <cellStyle name="Обычный 17 2 2 2 4 5" xfId="13162"/>
    <cellStyle name="Обычный 17 2 2 2 4 6" xfId="13163"/>
    <cellStyle name="Обычный 17 2 2 2 5" xfId="13164"/>
    <cellStyle name="Обычный 17 2 2 2 5 2" xfId="13165"/>
    <cellStyle name="Обычный 17 2 2 2 5 2 2" xfId="13166"/>
    <cellStyle name="Обычный 17 2 2 2 5 2 2 2" xfId="13167"/>
    <cellStyle name="Обычный 17 2 2 2 5 2 3" xfId="13168"/>
    <cellStyle name="Обычный 17 2 2 2 5 3" xfId="13169"/>
    <cellStyle name="Обычный 17 2 2 2 5 3 2" xfId="13170"/>
    <cellStyle name="Обычный 17 2 2 2 5 4" xfId="13171"/>
    <cellStyle name="Обычный 17 2 2 2 5 5" xfId="13172"/>
    <cellStyle name="Обычный 17 2 2 2 6" xfId="13173"/>
    <cellStyle name="Обычный 17 2 2 2 6 2" xfId="13174"/>
    <cellStyle name="Обычный 17 2 2 2 6 2 2" xfId="13175"/>
    <cellStyle name="Обычный 17 2 2 2 6 3" xfId="13176"/>
    <cellStyle name="Обычный 17 2 2 2 7" xfId="13177"/>
    <cellStyle name="Обычный 17 2 2 2 7 2" xfId="13178"/>
    <cellStyle name="Обычный 17 2 2 2 8" xfId="13179"/>
    <cellStyle name="Обычный 17 2 2 2 8 2" xfId="13180"/>
    <cellStyle name="Обычный 17 2 2 2 9" xfId="13181"/>
    <cellStyle name="Обычный 17 2 2 2 9 2" xfId="13182"/>
    <cellStyle name="Обычный 17 2 2 3" xfId="13183"/>
    <cellStyle name="Обычный 17 2 2 3 10" xfId="13184"/>
    <cellStyle name="Обычный 17 2 2 3 2" xfId="13185"/>
    <cellStyle name="Обычный 17 2 2 3 2 2" xfId="13186"/>
    <cellStyle name="Обычный 17 2 2 3 2 2 2" xfId="13187"/>
    <cellStyle name="Обычный 17 2 2 3 2 2 2 2" xfId="13188"/>
    <cellStyle name="Обычный 17 2 2 3 2 2 2 2 2" xfId="13189"/>
    <cellStyle name="Обычный 17 2 2 3 2 2 2 3" xfId="13190"/>
    <cellStyle name="Обычный 17 2 2 3 2 2 3" xfId="13191"/>
    <cellStyle name="Обычный 17 2 2 3 2 2 3 2" xfId="13192"/>
    <cellStyle name="Обычный 17 2 2 3 2 2 4" xfId="13193"/>
    <cellStyle name="Обычный 17 2 2 3 2 2 4 2" xfId="13194"/>
    <cellStyle name="Обычный 17 2 2 3 2 2 5" xfId="13195"/>
    <cellStyle name="Обычный 17 2 2 3 2 3" xfId="13196"/>
    <cellStyle name="Обычный 17 2 2 3 2 3 2" xfId="13197"/>
    <cellStyle name="Обычный 17 2 2 3 2 3 2 2" xfId="13198"/>
    <cellStyle name="Обычный 17 2 2 3 2 3 2 2 2" xfId="13199"/>
    <cellStyle name="Обычный 17 2 2 3 2 3 2 3" xfId="13200"/>
    <cellStyle name="Обычный 17 2 2 3 2 3 3" xfId="13201"/>
    <cellStyle name="Обычный 17 2 2 3 2 3 3 2" xfId="13202"/>
    <cellStyle name="Обычный 17 2 2 3 2 3 4" xfId="13203"/>
    <cellStyle name="Обычный 17 2 2 3 2 4" xfId="13204"/>
    <cellStyle name="Обычный 17 2 2 3 2 4 2" xfId="13205"/>
    <cellStyle name="Обычный 17 2 2 3 2 4 2 2" xfId="13206"/>
    <cellStyle name="Обычный 17 2 2 3 2 4 3" xfId="13207"/>
    <cellStyle name="Обычный 17 2 2 3 2 5" xfId="13208"/>
    <cellStyle name="Обычный 17 2 2 3 2 5 2" xfId="13209"/>
    <cellStyle name="Обычный 17 2 2 3 2 6" xfId="13210"/>
    <cellStyle name="Обычный 17 2 2 3 2 6 2" xfId="13211"/>
    <cellStyle name="Обычный 17 2 2 3 2 7" xfId="13212"/>
    <cellStyle name="Обычный 17 2 2 3 2 8" xfId="13213"/>
    <cellStyle name="Обычный 17 2 2 3 3" xfId="13214"/>
    <cellStyle name="Обычный 17 2 2 3 3 2" xfId="13215"/>
    <cellStyle name="Обычный 17 2 2 3 3 2 2" xfId="13216"/>
    <cellStyle name="Обычный 17 2 2 3 3 2 2 2" xfId="13217"/>
    <cellStyle name="Обычный 17 2 2 3 3 2 3" xfId="13218"/>
    <cellStyle name="Обычный 17 2 2 3 3 3" xfId="13219"/>
    <cellStyle name="Обычный 17 2 2 3 3 3 2" xfId="13220"/>
    <cellStyle name="Обычный 17 2 2 3 3 4" xfId="13221"/>
    <cellStyle name="Обычный 17 2 2 3 3 4 2" xfId="13222"/>
    <cellStyle name="Обычный 17 2 2 3 3 5" xfId="13223"/>
    <cellStyle name="Обычный 17 2 2 3 3 6" xfId="13224"/>
    <cellStyle name="Обычный 17 2 2 3 4" xfId="13225"/>
    <cellStyle name="Обычный 17 2 2 3 4 2" xfId="13226"/>
    <cellStyle name="Обычный 17 2 2 3 4 2 2" xfId="13227"/>
    <cellStyle name="Обычный 17 2 2 3 4 2 2 2" xfId="13228"/>
    <cellStyle name="Обычный 17 2 2 3 4 2 3" xfId="13229"/>
    <cellStyle name="Обычный 17 2 2 3 4 3" xfId="13230"/>
    <cellStyle name="Обычный 17 2 2 3 4 3 2" xfId="13231"/>
    <cellStyle name="Обычный 17 2 2 3 4 4" xfId="13232"/>
    <cellStyle name="Обычный 17 2 2 3 5" xfId="13233"/>
    <cellStyle name="Обычный 17 2 2 3 5 2" xfId="13234"/>
    <cellStyle name="Обычный 17 2 2 3 5 2 2" xfId="13235"/>
    <cellStyle name="Обычный 17 2 2 3 5 3" xfId="13236"/>
    <cellStyle name="Обычный 17 2 2 3 6" xfId="13237"/>
    <cellStyle name="Обычный 17 2 2 3 6 2" xfId="13238"/>
    <cellStyle name="Обычный 17 2 2 3 7" xfId="13239"/>
    <cellStyle name="Обычный 17 2 2 3 7 2" xfId="13240"/>
    <cellStyle name="Обычный 17 2 2 3 8" xfId="13241"/>
    <cellStyle name="Обычный 17 2 2 3 8 2" xfId="13242"/>
    <cellStyle name="Обычный 17 2 2 3 9" xfId="13243"/>
    <cellStyle name="Обычный 17 2 2 4" xfId="13244"/>
    <cellStyle name="Обычный 17 2 2 4 2" xfId="13245"/>
    <cellStyle name="Обычный 17 2 2 4 2 2" xfId="13246"/>
    <cellStyle name="Обычный 17 2 2 4 2 2 2" xfId="13247"/>
    <cellStyle name="Обычный 17 2 2 4 2 2 2 2" xfId="13248"/>
    <cellStyle name="Обычный 17 2 2 4 2 2 2 2 2" xfId="13249"/>
    <cellStyle name="Обычный 17 2 2 4 2 2 2 3" xfId="13250"/>
    <cellStyle name="Обычный 17 2 2 4 2 2 3" xfId="13251"/>
    <cellStyle name="Обычный 17 2 2 4 2 2 3 2" xfId="13252"/>
    <cellStyle name="Обычный 17 2 2 4 2 2 4" xfId="13253"/>
    <cellStyle name="Обычный 17 2 2 4 2 2 4 2" xfId="13254"/>
    <cellStyle name="Обычный 17 2 2 4 2 2 5" xfId="13255"/>
    <cellStyle name="Обычный 17 2 2 4 2 3" xfId="13256"/>
    <cellStyle name="Обычный 17 2 2 4 2 3 2" xfId="13257"/>
    <cellStyle name="Обычный 17 2 2 4 2 3 2 2" xfId="13258"/>
    <cellStyle name="Обычный 17 2 2 4 2 3 2 2 2" xfId="13259"/>
    <cellStyle name="Обычный 17 2 2 4 2 3 2 3" xfId="13260"/>
    <cellStyle name="Обычный 17 2 2 4 2 3 3" xfId="13261"/>
    <cellStyle name="Обычный 17 2 2 4 2 3 3 2" xfId="13262"/>
    <cellStyle name="Обычный 17 2 2 4 2 3 4" xfId="13263"/>
    <cellStyle name="Обычный 17 2 2 4 2 4" xfId="13264"/>
    <cellStyle name="Обычный 17 2 2 4 2 4 2" xfId="13265"/>
    <cellStyle name="Обычный 17 2 2 4 2 4 2 2" xfId="13266"/>
    <cellStyle name="Обычный 17 2 2 4 2 4 3" xfId="13267"/>
    <cellStyle name="Обычный 17 2 2 4 2 5" xfId="13268"/>
    <cellStyle name="Обычный 17 2 2 4 2 5 2" xfId="13269"/>
    <cellStyle name="Обычный 17 2 2 4 2 6" xfId="13270"/>
    <cellStyle name="Обычный 17 2 2 4 2 6 2" xfId="13271"/>
    <cellStyle name="Обычный 17 2 2 4 2 7" xfId="13272"/>
    <cellStyle name="Обычный 17 2 2 4 2 8" xfId="13273"/>
    <cellStyle name="Обычный 17 2 2 4 3" xfId="13274"/>
    <cellStyle name="Обычный 17 2 2 4 3 2" xfId="13275"/>
    <cellStyle name="Обычный 17 2 2 4 3 2 2" xfId="13276"/>
    <cellStyle name="Обычный 17 2 2 4 3 2 2 2" xfId="13277"/>
    <cellStyle name="Обычный 17 2 2 4 3 2 3" xfId="13278"/>
    <cellStyle name="Обычный 17 2 2 4 3 3" xfId="13279"/>
    <cellStyle name="Обычный 17 2 2 4 3 3 2" xfId="13280"/>
    <cellStyle name="Обычный 17 2 2 4 3 4" xfId="13281"/>
    <cellStyle name="Обычный 17 2 2 4 3 4 2" xfId="13282"/>
    <cellStyle name="Обычный 17 2 2 4 3 5" xfId="13283"/>
    <cellStyle name="Обычный 17 2 2 4 3 6" xfId="13284"/>
    <cellStyle name="Обычный 17 2 2 4 4" xfId="13285"/>
    <cellStyle name="Обычный 17 2 2 4 4 2" xfId="13286"/>
    <cellStyle name="Обычный 17 2 2 4 4 2 2" xfId="13287"/>
    <cellStyle name="Обычный 17 2 2 4 4 2 2 2" xfId="13288"/>
    <cellStyle name="Обычный 17 2 2 4 4 2 3" xfId="13289"/>
    <cellStyle name="Обычный 17 2 2 4 4 3" xfId="13290"/>
    <cellStyle name="Обычный 17 2 2 4 4 3 2" xfId="13291"/>
    <cellStyle name="Обычный 17 2 2 4 4 4" xfId="13292"/>
    <cellStyle name="Обычный 17 2 2 4 5" xfId="13293"/>
    <cellStyle name="Обычный 17 2 2 4 5 2" xfId="13294"/>
    <cellStyle name="Обычный 17 2 2 4 5 2 2" xfId="13295"/>
    <cellStyle name="Обычный 17 2 2 4 5 3" xfId="13296"/>
    <cellStyle name="Обычный 17 2 2 4 6" xfId="13297"/>
    <cellStyle name="Обычный 17 2 2 4 6 2" xfId="13298"/>
    <cellStyle name="Обычный 17 2 2 4 7" xfId="13299"/>
    <cellStyle name="Обычный 17 2 2 4 7 2" xfId="13300"/>
    <cellStyle name="Обычный 17 2 2 4 8" xfId="13301"/>
    <cellStyle name="Обычный 17 2 2 4 9" xfId="13302"/>
    <cellStyle name="Обычный 17 2 2 5" xfId="13303"/>
    <cellStyle name="Обычный 17 2 2 5 2" xfId="13304"/>
    <cellStyle name="Обычный 17 2 2 5 2 2" xfId="13305"/>
    <cellStyle name="Обычный 17 2 2 5 2 2 2" xfId="13306"/>
    <cellStyle name="Обычный 17 2 2 5 2 2 2 2" xfId="13307"/>
    <cellStyle name="Обычный 17 2 2 5 2 2 3" xfId="13308"/>
    <cellStyle name="Обычный 17 2 2 5 2 3" xfId="13309"/>
    <cellStyle name="Обычный 17 2 2 5 2 3 2" xfId="13310"/>
    <cellStyle name="Обычный 17 2 2 5 2 4" xfId="13311"/>
    <cellStyle name="Обычный 17 2 2 5 2 4 2" xfId="13312"/>
    <cellStyle name="Обычный 17 2 2 5 2 5" xfId="13313"/>
    <cellStyle name="Обычный 17 2 2 5 3" xfId="13314"/>
    <cellStyle name="Обычный 17 2 2 5 3 2" xfId="13315"/>
    <cellStyle name="Обычный 17 2 2 5 3 2 2" xfId="13316"/>
    <cellStyle name="Обычный 17 2 2 5 3 2 2 2" xfId="13317"/>
    <cellStyle name="Обычный 17 2 2 5 3 2 3" xfId="13318"/>
    <cellStyle name="Обычный 17 2 2 5 3 3" xfId="13319"/>
    <cellStyle name="Обычный 17 2 2 5 3 3 2" xfId="13320"/>
    <cellStyle name="Обычный 17 2 2 5 3 4" xfId="13321"/>
    <cellStyle name="Обычный 17 2 2 5 4" xfId="13322"/>
    <cellStyle name="Обычный 17 2 2 5 4 2" xfId="13323"/>
    <cellStyle name="Обычный 17 2 2 5 4 2 2" xfId="13324"/>
    <cellStyle name="Обычный 17 2 2 5 4 3" xfId="13325"/>
    <cellStyle name="Обычный 17 2 2 5 5" xfId="13326"/>
    <cellStyle name="Обычный 17 2 2 5 5 2" xfId="13327"/>
    <cellStyle name="Обычный 17 2 2 5 6" xfId="13328"/>
    <cellStyle name="Обычный 17 2 2 5 6 2" xfId="13329"/>
    <cellStyle name="Обычный 17 2 2 5 7" xfId="13330"/>
    <cellStyle name="Обычный 17 2 2 5 8" xfId="13331"/>
    <cellStyle name="Обычный 17 2 2 6" xfId="13332"/>
    <cellStyle name="Обычный 17 2 2 6 2" xfId="13333"/>
    <cellStyle name="Обычный 17 2 2 6 2 2" xfId="13334"/>
    <cellStyle name="Обычный 17 2 2 6 2 2 2" xfId="13335"/>
    <cellStyle name="Обычный 17 2 2 6 2 3" xfId="13336"/>
    <cellStyle name="Обычный 17 2 2 6 3" xfId="13337"/>
    <cellStyle name="Обычный 17 2 2 6 3 2" xfId="13338"/>
    <cellStyle name="Обычный 17 2 2 6 4" xfId="13339"/>
    <cellStyle name="Обычный 17 2 2 6 4 2" xfId="13340"/>
    <cellStyle name="Обычный 17 2 2 6 5" xfId="13341"/>
    <cellStyle name="Обычный 17 2 2 6 6" xfId="13342"/>
    <cellStyle name="Обычный 17 2 2 7" xfId="13343"/>
    <cellStyle name="Обычный 17 2 2 7 2" xfId="13344"/>
    <cellStyle name="Обычный 17 2 2 7 2 2" xfId="13345"/>
    <cellStyle name="Обычный 17 2 2 7 2 2 2" xfId="13346"/>
    <cellStyle name="Обычный 17 2 2 7 2 3" xfId="13347"/>
    <cellStyle name="Обычный 17 2 2 7 3" xfId="13348"/>
    <cellStyle name="Обычный 17 2 2 7 3 2" xfId="13349"/>
    <cellStyle name="Обычный 17 2 2 7 4" xfId="13350"/>
    <cellStyle name="Обычный 17 2 2 8" xfId="13351"/>
    <cellStyle name="Обычный 17 2 2 8 2" xfId="13352"/>
    <cellStyle name="Обычный 17 2 2 8 2 2" xfId="13353"/>
    <cellStyle name="Обычный 17 2 2 8 3" xfId="13354"/>
    <cellStyle name="Обычный 17 2 2 9" xfId="13355"/>
    <cellStyle name="Обычный 17 2 2 9 2" xfId="13356"/>
    <cellStyle name="Обычный 17 2 2_прот факт бол" xfId="13357"/>
    <cellStyle name="Обычный 17 2 3" xfId="13358"/>
    <cellStyle name="Обычный 17 2 3 10" xfId="13359"/>
    <cellStyle name="Обычный 17 2 3 10 2" xfId="13360"/>
    <cellStyle name="Обычный 17 2 3 11" xfId="13361"/>
    <cellStyle name="Обычный 17 2 3 12" xfId="13362"/>
    <cellStyle name="Обычный 17 2 3 2" xfId="13363"/>
    <cellStyle name="Обычный 17 2 3 2 10" xfId="13364"/>
    <cellStyle name="Обычный 17 2 3 2 2" xfId="13365"/>
    <cellStyle name="Обычный 17 2 3 2 2 2" xfId="13366"/>
    <cellStyle name="Обычный 17 2 3 2 2 2 2" xfId="13367"/>
    <cellStyle name="Обычный 17 2 3 2 2 2 2 2" xfId="13368"/>
    <cellStyle name="Обычный 17 2 3 2 2 2 2 2 2" xfId="13369"/>
    <cellStyle name="Обычный 17 2 3 2 2 2 2 3" xfId="13370"/>
    <cellStyle name="Обычный 17 2 3 2 2 2 3" xfId="13371"/>
    <cellStyle name="Обычный 17 2 3 2 2 2 3 2" xfId="13372"/>
    <cellStyle name="Обычный 17 2 3 2 2 2 4" xfId="13373"/>
    <cellStyle name="Обычный 17 2 3 2 2 2 4 2" xfId="13374"/>
    <cellStyle name="Обычный 17 2 3 2 2 2 5" xfId="13375"/>
    <cellStyle name="Обычный 17 2 3 2 2 3" xfId="13376"/>
    <cellStyle name="Обычный 17 2 3 2 2 3 2" xfId="13377"/>
    <cellStyle name="Обычный 17 2 3 2 2 3 2 2" xfId="13378"/>
    <cellStyle name="Обычный 17 2 3 2 2 3 2 2 2" xfId="13379"/>
    <cellStyle name="Обычный 17 2 3 2 2 3 2 3" xfId="13380"/>
    <cellStyle name="Обычный 17 2 3 2 2 3 3" xfId="13381"/>
    <cellStyle name="Обычный 17 2 3 2 2 3 3 2" xfId="13382"/>
    <cellStyle name="Обычный 17 2 3 2 2 3 4" xfId="13383"/>
    <cellStyle name="Обычный 17 2 3 2 2 4" xfId="13384"/>
    <cellStyle name="Обычный 17 2 3 2 2 4 2" xfId="13385"/>
    <cellStyle name="Обычный 17 2 3 2 2 4 2 2" xfId="13386"/>
    <cellStyle name="Обычный 17 2 3 2 2 4 3" xfId="13387"/>
    <cellStyle name="Обычный 17 2 3 2 2 5" xfId="13388"/>
    <cellStyle name="Обычный 17 2 3 2 2 5 2" xfId="13389"/>
    <cellStyle name="Обычный 17 2 3 2 2 6" xfId="13390"/>
    <cellStyle name="Обычный 17 2 3 2 2 6 2" xfId="13391"/>
    <cellStyle name="Обычный 17 2 3 2 2 7" xfId="13392"/>
    <cellStyle name="Обычный 17 2 3 2 2 8" xfId="13393"/>
    <cellStyle name="Обычный 17 2 3 2 3" xfId="13394"/>
    <cellStyle name="Обычный 17 2 3 2 3 2" xfId="13395"/>
    <cellStyle name="Обычный 17 2 3 2 3 2 2" xfId="13396"/>
    <cellStyle name="Обычный 17 2 3 2 3 2 2 2" xfId="13397"/>
    <cellStyle name="Обычный 17 2 3 2 3 2 3" xfId="13398"/>
    <cellStyle name="Обычный 17 2 3 2 3 3" xfId="13399"/>
    <cellStyle name="Обычный 17 2 3 2 3 3 2" xfId="13400"/>
    <cellStyle name="Обычный 17 2 3 2 3 4" xfId="13401"/>
    <cellStyle name="Обычный 17 2 3 2 3 4 2" xfId="13402"/>
    <cellStyle name="Обычный 17 2 3 2 3 5" xfId="13403"/>
    <cellStyle name="Обычный 17 2 3 2 3 6" xfId="13404"/>
    <cellStyle name="Обычный 17 2 3 2 4" xfId="13405"/>
    <cellStyle name="Обычный 17 2 3 2 4 2" xfId="13406"/>
    <cellStyle name="Обычный 17 2 3 2 4 2 2" xfId="13407"/>
    <cellStyle name="Обычный 17 2 3 2 4 2 2 2" xfId="13408"/>
    <cellStyle name="Обычный 17 2 3 2 4 2 3" xfId="13409"/>
    <cellStyle name="Обычный 17 2 3 2 4 3" xfId="13410"/>
    <cellStyle name="Обычный 17 2 3 2 4 3 2" xfId="13411"/>
    <cellStyle name="Обычный 17 2 3 2 4 4" xfId="13412"/>
    <cellStyle name="Обычный 17 2 3 2 5" xfId="13413"/>
    <cellStyle name="Обычный 17 2 3 2 5 2" xfId="13414"/>
    <cellStyle name="Обычный 17 2 3 2 5 2 2" xfId="13415"/>
    <cellStyle name="Обычный 17 2 3 2 5 3" xfId="13416"/>
    <cellStyle name="Обычный 17 2 3 2 6" xfId="13417"/>
    <cellStyle name="Обычный 17 2 3 2 6 2" xfId="13418"/>
    <cellStyle name="Обычный 17 2 3 2 7" xfId="13419"/>
    <cellStyle name="Обычный 17 2 3 2 7 2" xfId="13420"/>
    <cellStyle name="Обычный 17 2 3 2 8" xfId="13421"/>
    <cellStyle name="Обычный 17 2 3 2 8 2" xfId="13422"/>
    <cellStyle name="Обычный 17 2 3 2 9" xfId="13423"/>
    <cellStyle name="Обычный 17 2 3 3" xfId="13424"/>
    <cellStyle name="Обычный 17 2 3 3 10" xfId="13425"/>
    <cellStyle name="Обычный 17 2 3 3 2" xfId="13426"/>
    <cellStyle name="Обычный 17 2 3 3 2 2" xfId="13427"/>
    <cellStyle name="Обычный 17 2 3 3 2 2 2" xfId="13428"/>
    <cellStyle name="Обычный 17 2 3 3 2 2 2 2" xfId="13429"/>
    <cellStyle name="Обычный 17 2 3 3 2 2 2 2 2" xfId="13430"/>
    <cellStyle name="Обычный 17 2 3 3 2 2 2 3" xfId="13431"/>
    <cellStyle name="Обычный 17 2 3 3 2 2 3" xfId="13432"/>
    <cellStyle name="Обычный 17 2 3 3 2 2 3 2" xfId="13433"/>
    <cellStyle name="Обычный 17 2 3 3 2 2 4" xfId="13434"/>
    <cellStyle name="Обычный 17 2 3 3 2 2 4 2" xfId="13435"/>
    <cellStyle name="Обычный 17 2 3 3 2 2 5" xfId="13436"/>
    <cellStyle name="Обычный 17 2 3 3 2 3" xfId="13437"/>
    <cellStyle name="Обычный 17 2 3 3 2 3 2" xfId="13438"/>
    <cellStyle name="Обычный 17 2 3 3 2 3 2 2" xfId="13439"/>
    <cellStyle name="Обычный 17 2 3 3 2 3 2 2 2" xfId="13440"/>
    <cellStyle name="Обычный 17 2 3 3 2 3 2 3" xfId="13441"/>
    <cellStyle name="Обычный 17 2 3 3 2 3 3" xfId="13442"/>
    <cellStyle name="Обычный 17 2 3 3 2 3 3 2" xfId="13443"/>
    <cellStyle name="Обычный 17 2 3 3 2 3 4" xfId="13444"/>
    <cellStyle name="Обычный 17 2 3 3 2 4" xfId="13445"/>
    <cellStyle name="Обычный 17 2 3 3 2 4 2" xfId="13446"/>
    <cellStyle name="Обычный 17 2 3 3 2 4 2 2" xfId="13447"/>
    <cellStyle name="Обычный 17 2 3 3 2 4 3" xfId="13448"/>
    <cellStyle name="Обычный 17 2 3 3 2 5" xfId="13449"/>
    <cellStyle name="Обычный 17 2 3 3 2 5 2" xfId="13450"/>
    <cellStyle name="Обычный 17 2 3 3 2 6" xfId="13451"/>
    <cellStyle name="Обычный 17 2 3 3 2 6 2" xfId="13452"/>
    <cellStyle name="Обычный 17 2 3 3 2 7" xfId="13453"/>
    <cellStyle name="Обычный 17 2 3 3 2 8" xfId="13454"/>
    <cellStyle name="Обычный 17 2 3 3 3" xfId="13455"/>
    <cellStyle name="Обычный 17 2 3 3 3 2" xfId="13456"/>
    <cellStyle name="Обычный 17 2 3 3 3 2 2" xfId="13457"/>
    <cellStyle name="Обычный 17 2 3 3 3 2 2 2" xfId="13458"/>
    <cellStyle name="Обычный 17 2 3 3 3 2 3" xfId="13459"/>
    <cellStyle name="Обычный 17 2 3 3 3 3" xfId="13460"/>
    <cellStyle name="Обычный 17 2 3 3 3 3 2" xfId="13461"/>
    <cellStyle name="Обычный 17 2 3 3 3 4" xfId="13462"/>
    <cellStyle name="Обычный 17 2 3 3 3 4 2" xfId="13463"/>
    <cellStyle name="Обычный 17 2 3 3 3 5" xfId="13464"/>
    <cellStyle name="Обычный 17 2 3 3 3 6" xfId="13465"/>
    <cellStyle name="Обычный 17 2 3 3 4" xfId="13466"/>
    <cellStyle name="Обычный 17 2 3 3 4 2" xfId="13467"/>
    <cellStyle name="Обычный 17 2 3 3 4 2 2" xfId="13468"/>
    <cellStyle name="Обычный 17 2 3 3 4 2 2 2" xfId="13469"/>
    <cellStyle name="Обычный 17 2 3 3 4 2 3" xfId="13470"/>
    <cellStyle name="Обычный 17 2 3 3 4 3" xfId="13471"/>
    <cellStyle name="Обычный 17 2 3 3 4 3 2" xfId="13472"/>
    <cellStyle name="Обычный 17 2 3 3 4 4" xfId="13473"/>
    <cellStyle name="Обычный 17 2 3 3 5" xfId="13474"/>
    <cellStyle name="Обычный 17 2 3 3 5 2" xfId="13475"/>
    <cellStyle name="Обычный 17 2 3 3 5 2 2" xfId="13476"/>
    <cellStyle name="Обычный 17 2 3 3 5 3" xfId="13477"/>
    <cellStyle name="Обычный 17 2 3 3 6" xfId="13478"/>
    <cellStyle name="Обычный 17 2 3 3 6 2" xfId="13479"/>
    <cellStyle name="Обычный 17 2 3 3 7" xfId="13480"/>
    <cellStyle name="Обычный 17 2 3 3 7 2" xfId="13481"/>
    <cellStyle name="Обычный 17 2 3 3 8" xfId="13482"/>
    <cellStyle name="Обычный 17 2 3 3 8 2" xfId="13483"/>
    <cellStyle name="Обычный 17 2 3 3 9" xfId="13484"/>
    <cellStyle name="Обычный 17 2 3 4" xfId="13485"/>
    <cellStyle name="Обычный 17 2 3 4 2" xfId="13486"/>
    <cellStyle name="Обычный 17 2 3 4 2 2" xfId="13487"/>
    <cellStyle name="Обычный 17 2 3 4 2 2 2" xfId="13488"/>
    <cellStyle name="Обычный 17 2 3 4 2 2 2 2" xfId="13489"/>
    <cellStyle name="Обычный 17 2 3 4 2 2 3" xfId="13490"/>
    <cellStyle name="Обычный 17 2 3 4 2 3" xfId="13491"/>
    <cellStyle name="Обычный 17 2 3 4 2 3 2" xfId="13492"/>
    <cellStyle name="Обычный 17 2 3 4 2 4" xfId="13493"/>
    <cellStyle name="Обычный 17 2 3 4 2 4 2" xfId="13494"/>
    <cellStyle name="Обычный 17 2 3 4 2 5" xfId="13495"/>
    <cellStyle name="Обычный 17 2 3 4 3" xfId="13496"/>
    <cellStyle name="Обычный 17 2 3 4 3 2" xfId="13497"/>
    <cellStyle name="Обычный 17 2 3 4 3 2 2" xfId="13498"/>
    <cellStyle name="Обычный 17 2 3 4 3 2 2 2" xfId="13499"/>
    <cellStyle name="Обычный 17 2 3 4 3 2 3" xfId="13500"/>
    <cellStyle name="Обычный 17 2 3 4 3 3" xfId="13501"/>
    <cellStyle name="Обычный 17 2 3 4 3 3 2" xfId="13502"/>
    <cellStyle name="Обычный 17 2 3 4 3 4" xfId="13503"/>
    <cellStyle name="Обычный 17 2 3 4 4" xfId="13504"/>
    <cellStyle name="Обычный 17 2 3 4 4 2" xfId="13505"/>
    <cellStyle name="Обычный 17 2 3 4 4 2 2" xfId="13506"/>
    <cellStyle name="Обычный 17 2 3 4 4 3" xfId="13507"/>
    <cellStyle name="Обычный 17 2 3 4 5" xfId="13508"/>
    <cellStyle name="Обычный 17 2 3 4 5 2" xfId="13509"/>
    <cellStyle name="Обычный 17 2 3 4 6" xfId="13510"/>
    <cellStyle name="Обычный 17 2 3 4 6 2" xfId="13511"/>
    <cellStyle name="Обычный 17 2 3 4 7" xfId="13512"/>
    <cellStyle name="Обычный 17 2 3 4 8" xfId="13513"/>
    <cellStyle name="Обычный 17 2 3 5" xfId="13514"/>
    <cellStyle name="Обычный 17 2 3 5 2" xfId="13515"/>
    <cellStyle name="Обычный 17 2 3 5 2 2" xfId="13516"/>
    <cellStyle name="Обычный 17 2 3 5 2 2 2" xfId="13517"/>
    <cellStyle name="Обычный 17 2 3 5 2 3" xfId="13518"/>
    <cellStyle name="Обычный 17 2 3 5 3" xfId="13519"/>
    <cellStyle name="Обычный 17 2 3 5 3 2" xfId="13520"/>
    <cellStyle name="Обычный 17 2 3 5 4" xfId="13521"/>
    <cellStyle name="Обычный 17 2 3 5 4 2" xfId="13522"/>
    <cellStyle name="Обычный 17 2 3 5 5" xfId="13523"/>
    <cellStyle name="Обычный 17 2 3 5 6" xfId="13524"/>
    <cellStyle name="Обычный 17 2 3 6" xfId="13525"/>
    <cellStyle name="Обычный 17 2 3 6 2" xfId="13526"/>
    <cellStyle name="Обычный 17 2 3 6 2 2" xfId="13527"/>
    <cellStyle name="Обычный 17 2 3 6 2 2 2" xfId="13528"/>
    <cellStyle name="Обычный 17 2 3 6 2 3" xfId="13529"/>
    <cellStyle name="Обычный 17 2 3 6 3" xfId="13530"/>
    <cellStyle name="Обычный 17 2 3 6 3 2" xfId="13531"/>
    <cellStyle name="Обычный 17 2 3 6 4" xfId="13532"/>
    <cellStyle name="Обычный 17 2 3 7" xfId="13533"/>
    <cellStyle name="Обычный 17 2 3 7 2" xfId="13534"/>
    <cellStyle name="Обычный 17 2 3 7 2 2" xfId="13535"/>
    <cellStyle name="Обычный 17 2 3 7 3" xfId="13536"/>
    <cellStyle name="Обычный 17 2 3 8" xfId="13537"/>
    <cellStyle name="Обычный 17 2 3 8 2" xfId="13538"/>
    <cellStyle name="Обычный 17 2 3 9" xfId="13539"/>
    <cellStyle name="Обычный 17 2 3 9 2" xfId="13540"/>
    <cellStyle name="Обычный 17 2 4" xfId="13541"/>
    <cellStyle name="Обычный 17 2 4 10" xfId="13542"/>
    <cellStyle name="Обычный 17 2 4 10 2" xfId="13543"/>
    <cellStyle name="Обычный 17 2 4 11" xfId="13544"/>
    <cellStyle name="Обычный 17 2 4 12" xfId="13545"/>
    <cellStyle name="Обычный 17 2 4 2" xfId="13546"/>
    <cellStyle name="Обычный 17 2 4 2 2" xfId="13547"/>
    <cellStyle name="Обычный 17 2 4 2 2 2" xfId="13548"/>
    <cellStyle name="Обычный 17 2 4 2 2 2 2" xfId="13549"/>
    <cellStyle name="Обычный 17 2 4 2 2 2 2 2" xfId="13550"/>
    <cellStyle name="Обычный 17 2 4 2 2 2 2 2 2" xfId="13551"/>
    <cellStyle name="Обычный 17 2 4 2 2 2 2 3" xfId="13552"/>
    <cellStyle name="Обычный 17 2 4 2 2 2 3" xfId="13553"/>
    <cellStyle name="Обычный 17 2 4 2 2 2 3 2" xfId="13554"/>
    <cellStyle name="Обычный 17 2 4 2 2 2 4" xfId="13555"/>
    <cellStyle name="Обычный 17 2 4 2 2 2 4 2" xfId="13556"/>
    <cellStyle name="Обычный 17 2 4 2 2 2 5" xfId="13557"/>
    <cellStyle name="Обычный 17 2 4 2 2 3" xfId="13558"/>
    <cellStyle name="Обычный 17 2 4 2 2 3 2" xfId="13559"/>
    <cellStyle name="Обычный 17 2 4 2 2 3 2 2" xfId="13560"/>
    <cellStyle name="Обычный 17 2 4 2 2 3 2 2 2" xfId="13561"/>
    <cellStyle name="Обычный 17 2 4 2 2 3 2 3" xfId="13562"/>
    <cellStyle name="Обычный 17 2 4 2 2 3 3" xfId="13563"/>
    <cellStyle name="Обычный 17 2 4 2 2 3 3 2" xfId="13564"/>
    <cellStyle name="Обычный 17 2 4 2 2 3 4" xfId="13565"/>
    <cellStyle name="Обычный 17 2 4 2 2 4" xfId="13566"/>
    <cellStyle name="Обычный 17 2 4 2 2 4 2" xfId="13567"/>
    <cellStyle name="Обычный 17 2 4 2 2 4 2 2" xfId="13568"/>
    <cellStyle name="Обычный 17 2 4 2 2 4 3" xfId="13569"/>
    <cellStyle name="Обычный 17 2 4 2 2 5" xfId="13570"/>
    <cellStyle name="Обычный 17 2 4 2 2 5 2" xfId="13571"/>
    <cellStyle name="Обычный 17 2 4 2 2 6" xfId="13572"/>
    <cellStyle name="Обычный 17 2 4 2 2 6 2" xfId="13573"/>
    <cellStyle name="Обычный 17 2 4 2 2 7" xfId="13574"/>
    <cellStyle name="Обычный 17 2 4 2 2 8" xfId="13575"/>
    <cellStyle name="Обычный 17 2 4 2 3" xfId="13576"/>
    <cellStyle name="Обычный 17 2 4 2 3 2" xfId="13577"/>
    <cellStyle name="Обычный 17 2 4 2 3 2 2" xfId="13578"/>
    <cellStyle name="Обычный 17 2 4 2 3 2 2 2" xfId="13579"/>
    <cellStyle name="Обычный 17 2 4 2 3 2 3" xfId="13580"/>
    <cellStyle name="Обычный 17 2 4 2 3 3" xfId="13581"/>
    <cellStyle name="Обычный 17 2 4 2 3 3 2" xfId="13582"/>
    <cellStyle name="Обычный 17 2 4 2 3 4" xfId="13583"/>
    <cellStyle name="Обычный 17 2 4 2 3 4 2" xfId="13584"/>
    <cellStyle name="Обычный 17 2 4 2 3 5" xfId="13585"/>
    <cellStyle name="Обычный 17 2 4 2 3 6" xfId="13586"/>
    <cellStyle name="Обычный 17 2 4 2 4" xfId="13587"/>
    <cellStyle name="Обычный 17 2 4 2 4 2" xfId="13588"/>
    <cellStyle name="Обычный 17 2 4 2 4 2 2" xfId="13589"/>
    <cellStyle name="Обычный 17 2 4 2 4 2 2 2" xfId="13590"/>
    <cellStyle name="Обычный 17 2 4 2 4 2 3" xfId="13591"/>
    <cellStyle name="Обычный 17 2 4 2 4 3" xfId="13592"/>
    <cellStyle name="Обычный 17 2 4 2 4 3 2" xfId="13593"/>
    <cellStyle name="Обычный 17 2 4 2 4 4" xfId="13594"/>
    <cellStyle name="Обычный 17 2 4 2 5" xfId="13595"/>
    <cellStyle name="Обычный 17 2 4 2 5 2" xfId="13596"/>
    <cellStyle name="Обычный 17 2 4 2 5 2 2" xfId="13597"/>
    <cellStyle name="Обычный 17 2 4 2 5 3" xfId="13598"/>
    <cellStyle name="Обычный 17 2 4 2 6" xfId="13599"/>
    <cellStyle name="Обычный 17 2 4 2 6 2" xfId="13600"/>
    <cellStyle name="Обычный 17 2 4 2 7" xfId="13601"/>
    <cellStyle name="Обычный 17 2 4 2 7 2" xfId="13602"/>
    <cellStyle name="Обычный 17 2 4 2 8" xfId="13603"/>
    <cellStyle name="Обычный 17 2 4 2 9" xfId="13604"/>
    <cellStyle name="Обычный 17 2 4 3" xfId="13605"/>
    <cellStyle name="Обычный 17 2 4 3 2" xfId="13606"/>
    <cellStyle name="Обычный 17 2 4 3 2 2" xfId="13607"/>
    <cellStyle name="Обычный 17 2 4 3 2 2 2" xfId="13608"/>
    <cellStyle name="Обычный 17 2 4 3 2 2 2 2" xfId="13609"/>
    <cellStyle name="Обычный 17 2 4 3 2 2 2 2 2" xfId="13610"/>
    <cellStyle name="Обычный 17 2 4 3 2 2 2 3" xfId="13611"/>
    <cellStyle name="Обычный 17 2 4 3 2 2 3" xfId="13612"/>
    <cellStyle name="Обычный 17 2 4 3 2 2 3 2" xfId="13613"/>
    <cellStyle name="Обычный 17 2 4 3 2 2 4" xfId="13614"/>
    <cellStyle name="Обычный 17 2 4 3 2 2 4 2" xfId="13615"/>
    <cellStyle name="Обычный 17 2 4 3 2 2 5" xfId="13616"/>
    <cellStyle name="Обычный 17 2 4 3 2 3" xfId="13617"/>
    <cellStyle name="Обычный 17 2 4 3 2 3 2" xfId="13618"/>
    <cellStyle name="Обычный 17 2 4 3 2 3 2 2" xfId="13619"/>
    <cellStyle name="Обычный 17 2 4 3 2 3 2 2 2" xfId="13620"/>
    <cellStyle name="Обычный 17 2 4 3 2 3 2 3" xfId="13621"/>
    <cellStyle name="Обычный 17 2 4 3 2 3 3" xfId="13622"/>
    <cellStyle name="Обычный 17 2 4 3 2 3 3 2" xfId="13623"/>
    <cellStyle name="Обычный 17 2 4 3 2 3 4" xfId="13624"/>
    <cellStyle name="Обычный 17 2 4 3 2 4" xfId="13625"/>
    <cellStyle name="Обычный 17 2 4 3 2 4 2" xfId="13626"/>
    <cellStyle name="Обычный 17 2 4 3 2 4 2 2" xfId="13627"/>
    <cellStyle name="Обычный 17 2 4 3 2 4 3" xfId="13628"/>
    <cellStyle name="Обычный 17 2 4 3 2 5" xfId="13629"/>
    <cellStyle name="Обычный 17 2 4 3 2 5 2" xfId="13630"/>
    <cellStyle name="Обычный 17 2 4 3 2 6" xfId="13631"/>
    <cellStyle name="Обычный 17 2 4 3 2 6 2" xfId="13632"/>
    <cellStyle name="Обычный 17 2 4 3 2 7" xfId="13633"/>
    <cellStyle name="Обычный 17 2 4 3 2 8" xfId="13634"/>
    <cellStyle name="Обычный 17 2 4 3 3" xfId="13635"/>
    <cellStyle name="Обычный 17 2 4 3 3 2" xfId="13636"/>
    <cellStyle name="Обычный 17 2 4 3 3 2 2" xfId="13637"/>
    <cellStyle name="Обычный 17 2 4 3 3 2 2 2" xfId="13638"/>
    <cellStyle name="Обычный 17 2 4 3 3 2 3" xfId="13639"/>
    <cellStyle name="Обычный 17 2 4 3 3 3" xfId="13640"/>
    <cellStyle name="Обычный 17 2 4 3 3 3 2" xfId="13641"/>
    <cellStyle name="Обычный 17 2 4 3 3 4" xfId="13642"/>
    <cellStyle name="Обычный 17 2 4 3 3 4 2" xfId="13643"/>
    <cellStyle name="Обычный 17 2 4 3 3 5" xfId="13644"/>
    <cellStyle name="Обычный 17 2 4 3 3 6" xfId="13645"/>
    <cellStyle name="Обычный 17 2 4 3 4" xfId="13646"/>
    <cellStyle name="Обычный 17 2 4 3 4 2" xfId="13647"/>
    <cellStyle name="Обычный 17 2 4 3 4 2 2" xfId="13648"/>
    <cellStyle name="Обычный 17 2 4 3 4 2 2 2" xfId="13649"/>
    <cellStyle name="Обычный 17 2 4 3 4 2 3" xfId="13650"/>
    <cellStyle name="Обычный 17 2 4 3 4 3" xfId="13651"/>
    <cellStyle name="Обычный 17 2 4 3 4 3 2" xfId="13652"/>
    <cellStyle name="Обычный 17 2 4 3 4 4" xfId="13653"/>
    <cellStyle name="Обычный 17 2 4 3 5" xfId="13654"/>
    <cellStyle name="Обычный 17 2 4 3 5 2" xfId="13655"/>
    <cellStyle name="Обычный 17 2 4 3 5 2 2" xfId="13656"/>
    <cellStyle name="Обычный 17 2 4 3 5 3" xfId="13657"/>
    <cellStyle name="Обычный 17 2 4 3 6" xfId="13658"/>
    <cellStyle name="Обычный 17 2 4 3 6 2" xfId="13659"/>
    <cellStyle name="Обычный 17 2 4 3 7" xfId="13660"/>
    <cellStyle name="Обычный 17 2 4 3 7 2" xfId="13661"/>
    <cellStyle name="Обычный 17 2 4 3 8" xfId="13662"/>
    <cellStyle name="Обычный 17 2 4 3 9" xfId="13663"/>
    <cellStyle name="Обычный 17 2 4 4" xfId="13664"/>
    <cellStyle name="Обычный 17 2 4 4 2" xfId="13665"/>
    <cellStyle name="Обычный 17 2 4 4 2 2" xfId="13666"/>
    <cellStyle name="Обычный 17 2 4 4 2 2 2" xfId="13667"/>
    <cellStyle name="Обычный 17 2 4 4 2 2 2 2" xfId="13668"/>
    <cellStyle name="Обычный 17 2 4 4 2 2 3" xfId="13669"/>
    <cellStyle name="Обычный 17 2 4 4 2 3" xfId="13670"/>
    <cellStyle name="Обычный 17 2 4 4 2 3 2" xfId="13671"/>
    <cellStyle name="Обычный 17 2 4 4 2 4" xfId="13672"/>
    <cellStyle name="Обычный 17 2 4 4 2 4 2" xfId="13673"/>
    <cellStyle name="Обычный 17 2 4 4 2 5" xfId="13674"/>
    <cellStyle name="Обычный 17 2 4 4 3" xfId="13675"/>
    <cellStyle name="Обычный 17 2 4 4 3 2" xfId="13676"/>
    <cellStyle name="Обычный 17 2 4 4 3 2 2" xfId="13677"/>
    <cellStyle name="Обычный 17 2 4 4 3 2 2 2" xfId="13678"/>
    <cellStyle name="Обычный 17 2 4 4 3 2 3" xfId="13679"/>
    <cellStyle name="Обычный 17 2 4 4 3 3" xfId="13680"/>
    <cellStyle name="Обычный 17 2 4 4 3 3 2" xfId="13681"/>
    <cellStyle name="Обычный 17 2 4 4 3 4" xfId="13682"/>
    <cellStyle name="Обычный 17 2 4 4 4" xfId="13683"/>
    <cellStyle name="Обычный 17 2 4 4 4 2" xfId="13684"/>
    <cellStyle name="Обычный 17 2 4 4 4 2 2" xfId="13685"/>
    <cellStyle name="Обычный 17 2 4 4 4 3" xfId="13686"/>
    <cellStyle name="Обычный 17 2 4 4 5" xfId="13687"/>
    <cellStyle name="Обычный 17 2 4 4 5 2" xfId="13688"/>
    <cellStyle name="Обычный 17 2 4 4 6" xfId="13689"/>
    <cellStyle name="Обычный 17 2 4 4 6 2" xfId="13690"/>
    <cellStyle name="Обычный 17 2 4 4 7" xfId="13691"/>
    <cellStyle name="Обычный 17 2 4 4 8" xfId="13692"/>
    <cellStyle name="Обычный 17 2 4 5" xfId="13693"/>
    <cellStyle name="Обычный 17 2 4 5 2" xfId="13694"/>
    <cellStyle name="Обычный 17 2 4 5 2 2" xfId="13695"/>
    <cellStyle name="Обычный 17 2 4 5 2 2 2" xfId="13696"/>
    <cellStyle name="Обычный 17 2 4 5 2 3" xfId="13697"/>
    <cellStyle name="Обычный 17 2 4 5 3" xfId="13698"/>
    <cellStyle name="Обычный 17 2 4 5 3 2" xfId="13699"/>
    <cellStyle name="Обычный 17 2 4 5 4" xfId="13700"/>
    <cellStyle name="Обычный 17 2 4 5 4 2" xfId="13701"/>
    <cellStyle name="Обычный 17 2 4 5 5" xfId="13702"/>
    <cellStyle name="Обычный 17 2 4 5 6" xfId="13703"/>
    <cellStyle name="Обычный 17 2 4 6" xfId="13704"/>
    <cellStyle name="Обычный 17 2 4 6 2" xfId="13705"/>
    <cellStyle name="Обычный 17 2 4 6 2 2" xfId="13706"/>
    <cellStyle name="Обычный 17 2 4 6 2 2 2" xfId="13707"/>
    <cellStyle name="Обычный 17 2 4 6 2 3" xfId="13708"/>
    <cellStyle name="Обычный 17 2 4 6 3" xfId="13709"/>
    <cellStyle name="Обычный 17 2 4 6 3 2" xfId="13710"/>
    <cellStyle name="Обычный 17 2 4 6 4" xfId="13711"/>
    <cellStyle name="Обычный 17 2 4 7" xfId="13712"/>
    <cellStyle name="Обычный 17 2 4 7 2" xfId="13713"/>
    <cellStyle name="Обычный 17 2 4 7 2 2" xfId="13714"/>
    <cellStyle name="Обычный 17 2 4 7 3" xfId="13715"/>
    <cellStyle name="Обычный 17 2 4 8" xfId="13716"/>
    <cellStyle name="Обычный 17 2 4 8 2" xfId="13717"/>
    <cellStyle name="Обычный 17 2 4 9" xfId="13718"/>
    <cellStyle name="Обычный 17 2 4 9 2" xfId="13719"/>
    <cellStyle name="Обычный 17 2 5" xfId="13720"/>
    <cellStyle name="Обычный 17 2 5 10" xfId="13721"/>
    <cellStyle name="Обычный 17 2 5 2" xfId="13722"/>
    <cellStyle name="Обычный 17 2 5 2 2" xfId="13723"/>
    <cellStyle name="Обычный 17 2 5 2 2 2" xfId="13724"/>
    <cellStyle name="Обычный 17 2 5 2 2 2 2" xfId="13725"/>
    <cellStyle name="Обычный 17 2 5 2 2 2 2 2" xfId="13726"/>
    <cellStyle name="Обычный 17 2 5 2 2 2 3" xfId="13727"/>
    <cellStyle name="Обычный 17 2 5 2 2 3" xfId="13728"/>
    <cellStyle name="Обычный 17 2 5 2 2 3 2" xfId="13729"/>
    <cellStyle name="Обычный 17 2 5 2 2 4" xfId="13730"/>
    <cellStyle name="Обычный 17 2 5 2 2 4 2" xfId="13731"/>
    <cellStyle name="Обычный 17 2 5 2 2 5" xfId="13732"/>
    <cellStyle name="Обычный 17 2 5 2 3" xfId="13733"/>
    <cellStyle name="Обычный 17 2 5 2 3 2" xfId="13734"/>
    <cellStyle name="Обычный 17 2 5 2 3 2 2" xfId="13735"/>
    <cellStyle name="Обычный 17 2 5 2 3 2 2 2" xfId="13736"/>
    <cellStyle name="Обычный 17 2 5 2 3 2 3" xfId="13737"/>
    <cellStyle name="Обычный 17 2 5 2 3 3" xfId="13738"/>
    <cellStyle name="Обычный 17 2 5 2 3 3 2" xfId="13739"/>
    <cellStyle name="Обычный 17 2 5 2 3 4" xfId="13740"/>
    <cellStyle name="Обычный 17 2 5 2 4" xfId="13741"/>
    <cellStyle name="Обычный 17 2 5 2 4 2" xfId="13742"/>
    <cellStyle name="Обычный 17 2 5 2 4 2 2" xfId="13743"/>
    <cellStyle name="Обычный 17 2 5 2 4 3" xfId="13744"/>
    <cellStyle name="Обычный 17 2 5 2 5" xfId="13745"/>
    <cellStyle name="Обычный 17 2 5 2 5 2" xfId="13746"/>
    <cellStyle name="Обычный 17 2 5 2 6" xfId="13747"/>
    <cellStyle name="Обычный 17 2 5 2 6 2" xfId="13748"/>
    <cellStyle name="Обычный 17 2 5 2 7" xfId="13749"/>
    <cellStyle name="Обычный 17 2 5 2 8" xfId="13750"/>
    <cellStyle name="Обычный 17 2 5 3" xfId="13751"/>
    <cellStyle name="Обычный 17 2 5 3 2" xfId="13752"/>
    <cellStyle name="Обычный 17 2 5 3 2 2" xfId="13753"/>
    <cellStyle name="Обычный 17 2 5 3 2 2 2" xfId="13754"/>
    <cellStyle name="Обычный 17 2 5 3 2 3" xfId="13755"/>
    <cellStyle name="Обычный 17 2 5 3 3" xfId="13756"/>
    <cellStyle name="Обычный 17 2 5 3 3 2" xfId="13757"/>
    <cellStyle name="Обычный 17 2 5 3 4" xfId="13758"/>
    <cellStyle name="Обычный 17 2 5 3 4 2" xfId="13759"/>
    <cellStyle name="Обычный 17 2 5 3 5" xfId="13760"/>
    <cellStyle name="Обычный 17 2 5 3 6" xfId="13761"/>
    <cellStyle name="Обычный 17 2 5 4" xfId="13762"/>
    <cellStyle name="Обычный 17 2 5 4 2" xfId="13763"/>
    <cellStyle name="Обычный 17 2 5 4 2 2" xfId="13764"/>
    <cellStyle name="Обычный 17 2 5 4 2 2 2" xfId="13765"/>
    <cellStyle name="Обычный 17 2 5 4 2 3" xfId="13766"/>
    <cellStyle name="Обычный 17 2 5 4 3" xfId="13767"/>
    <cellStyle name="Обычный 17 2 5 4 3 2" xfId="13768"/>
    <cellStyle name="Обычный 17 2 5 4 4" xfId="13769"/>
    <cellStyle name="Обычный 17 2 5 5" xfId="13770"/>
    <cellStyle name="Обычный 17 2 5 5 2" xfId="13771"/>
    <cellStyle name="Обычный 17 2 5 5 2 2" xfId="13772"/>
    <cellStyle name="Обычный 17 2 5 5 3" xfId="13773"/>
    <cellStyle name="Обычный 17 2 5 6" xfId="13774"/>
    <cellStyle name="Обычный 17 2 5 6 2" xfId="13775"/>
    <cellStyle name="Обычный 17 2 5 7" xfId="13776"/>
    <cellStyle name="Обычный 17 2 5 7 2" xfId="13777"/>
    <cellStyle name="Обычный 17 2 5 8" xfId="13778"/>
    <cellStyle name="Обычный 17 2 5 8 2" xfId="13779"/>
    <cellStyle name="Обычный 17 2 5 9" xfId="13780"/>
    <cellStyle name="Обычный 17 2 6" xfId="13781"/>
    <cellStyle name="Обычный 17 2 6 10" xfId="13782"/>
    <cellStyle name="Обычный 17 2 6 2" xfId="13783"/>
    <cellStyle name="Обычный 17 2 6 2 2" xfId="13784"/>
    <cellStyle name="Обычный 17 2 6 2 2 2" xfId="13785"/>
    <cellStyle name="Обычный 17 2 6 2 2 2 2" xfId="13786"/>
    <cellStyle name="Обычный 17 2 6 2 2 2 2 2" xfId="13787"/>
    <cellStyle name="Обычный 17 2 6 2 2 2 3" xfId="13788"/>
    <cellStyle name="Обычный 17 2 6 2 2 3" xfId="13789"/>
    <cellStyle name="Обычный 17 2 6 2 2 3 2" xfId="13790"/>
    <cellStyle name="Обычный 17 2 6 2 2 4" xfId="13791"/>
    <cellStyle name="Обычный 17 2 6 2 2 4 2" xfId="13792"/>
    <cellStyle name="Обычный 17 2 6 2 2 5" xfId="13793"/>
    <cellStyle name="Обычный 17 2 6 2 3" xfId="13794"/>
    <cellStyle name="Обычный 17 2 6 2 3 2" xfId="13795"/>
    <cellStyle name="Обычный 17 2 6 2 3 2 2" xfId="13796"/>
    <cellStyle name="Обычный 17 2 6 2 3 2 2 2" xfId="13797"/>
    <cellStyle name="Обычный 17 2 6 2 3 2 3" xfId="13798"/>
    <cellStyle name="Обычный 17 2 6 2 3 3" xfId="13799"/>
    <cellStyle name="Обычный 17 2 6 2 3 3 2" xfId="13800"/>
    <cellStyle name="Обычный 17 2 6 2 3 4" xfId="13801"/>
    <cellStyle name="Обычный 17 2 6 2 4" xfId="13802"/>
    <cellStyle name="Обычный 17 2 6 2 4 2" xfId="13803"/>
    <cellStyle name="Обычный 17 2 6 2 4 2 2" xfId="13804"/>
    <cellStyle name="Обычный 17 2 6 2 4 3" xfId="13805"/>
    <cellStyle name="Обычный 17 2 6 2 5" xfId="13806"/>
    <cellStyle name="Обычный 17 2 6 2 5 2" xfId="13807"/>
    <cellStyle name="Обычный 17 2 6 2 6" xfId="13808"/>
    <cellStyle name="Обычный 17 2 6 2 6 2" xfId="13809"/>
    <cellStyle name="Обычный 17 2 6 2 7" xfId="13810"/>
    <cellStyle name="Обычный 17 2 6 2 8" xfId="13811"/>
    <cellStyle name="Обычный 17 2 6 3" xfId="13812"/>
    <cellStyle name="Обычный 17 2 6 3 2" xfId="13813"/>
    <cellStyle name="Обычный 17 2 6 3 2 2" xfId="13814"/>
    <cellStyle name="Обычный 17 2 6 3 2 2 2" xfId="13815"/>
    <cellStyle name="Обычный 17 2 6 3 2 3" xfId="13816"/>
    <cellStyle name="Обычный 17 2 6 3 3" xfId="13817"/>
    <cellStyle name="Обычный 17 2 6 3 3 2" xfId="13818"/>
    <cellStyle name="Обычный 17 2 6 3 4" xfId="13819"/>
    <cellStyle name="Обычный 17 2 6 3 4 2" xfId="13820"/>
    <cellStyle name="Обычный 17 2 6 3 5" xfId="13821"/>
    <cellStyle name="Обычный 17 2 6 3 6" xfId="13822"/>
    <cellStyle name="Обычный 17 2 6 4" xfId="13823"/>
    <cellStyle name="Обычный 17 2 6 4 2" xfId="13824"/>
    <cellStyle name="Обычный 17 2 6 4 2 2" xfId="13825"/>
    <cellStyle name="Обычный 17 2 6 4 2 2 2" xfId="13826"/>
    <cellStyle name="Обычный 17 2 6 4 2 3" xfId="13827"/>
    <cellStyle name="Обычный 17 2 6 4 3" xfId="13828"/>
    <cellStyle name="Обычный 17 2 6 4 3 2" xfId="13829"/>
    <cellStyle name="Обычный 17 2 6 4 4" xfId="13830"/>
    <cellStyle name="Обычный 17 2 6 5" xfId="13831"/>
    <cellStyle name="Обычный 17 2 6 5 2" xfId="13832"/>
    <cellStyle name="Обычный 17 2 6 5 2 2" xfId="13833"/>
    <cellStyle name="Обычный 17 2 6 5 3" xfId="13834"/>
    <cellStyle name="Обычный 17 2 6 6" xfId="13835"/>
    <cellStyle name="Обычный 17 2 6 6 2" xfId="13836"/>
    <cellStyle name="Обычный 17 2 6 7" xfId="13837"/>
    <cellStyle name="Обычный 17 2 6 7 2" xfId="13838"/>
    <cellStyle name="Обычный 17 2 6 8" xfId="13839"/>
    <cellStyle name="Обычный 17 2 6 8 2" xfId="13840"/>
    <cellStyle name="Обычный 17 2 6 9" xfId="13841"/>
    <cellStyle name="Обычный 17 2 7" xfId="13842"/>
    <cellStyle name="Обычный 17 2 7 2" xfId="13843"/>
    <cellStyle name="Обычный 17 2 7 2 2" xfId="13844"/>
    <cellStyle name="Обычный 17 2 7 2 2 2" xfId="13845"/>
    <cellStyle name="Обычный 17 2 7 2 2 2 2" xfId="13846"/>
    <cellStyle name="Обычный 17 2 7 2 2 3" xfId="13847"/>
    <cellStyle name="Обычный 17 2 7 2 3" xfId="13848"/>
    <cellStyle name="Обычный 17 2 7 2 3 2" xfId="13849"/>
    <cellStyle name="Обычный 17 2 7 2 4" xfId="13850"/>
    <cellStyle name="Обычный 17 2 7 2 4 2" xfId="13851"/>
    <cellStyle name="Обычный 17 2 7 2 5" xfId="13852"/>
    <cellStyle name="Обычный 17 2 7 3" xfId="13853"/>
    <cellStyle name="Обычный 17 2 7 3 2" xfId="13854"/>
    <cellStyle name="Обычный 17 2 7 3 2 2" xfId="13855"/>
    <cellStyle name="Обычный 17 2 7 3 2 2 2" xfId="13856"/>
    <cellStyle name="Обычный 17 2 7 3 2 3" xfId="13857"/>
    <cellStyle name="Обычный 17 2 7 3 3" xfId="13858"/>
    <cellStyle name="Обычный 17 2 7 3 3 2" xfId="13859"/>
    <cellStyle name="Обычный 17 2 7 3 4" xfId="13860"/>
    <cellStyle name="Обычный 17 2 7 4" xfId="13861"/>
    <cellStyle name="Обычный 17 2 7 4 2" xfId="13862"/>
    <cellStyle name="Обычный 17 2 7 4 2 2" xfId="13863"/>
    <cellStyle name="Обычный 17 2 7 4 3" xfId="13864"/>
    <cellStyle name="Обычный 17 2 7 5" xfId="13865"/>
    <cellStyle name="Обычный 17 2 7 5 2" xfId="13866"/>
    <cellStyle name="Обычный 17 2 7 6" xfId="13867"/>
    <cellStyle name="Обычный 17 2 7 6 2" xfId="13868"/>
    <cellStyle name="Обычный 17 2 7 7" xfId="13869"/>
    <cellStyle name="Обычный 17 2 7 7 2" xfId="13870"/>
    <cellStyle name="Обычный 17 2 7 8" xfId="13871"/>
    <cellStyle name="Обычный 17 2 7 9" xfId="13872"/>
    <cellStyle name="Обычный 17 2 8" xfId="13873"/>
    <cellStyle name="Обычный 17 2 8 2" xfId="13874"/>
    <cellStyle name="Обычный 17 2 8 2 2" xfId="13875"/>
    <cellStyle name="Обычный 17 2 8 2 2 2" xfId="13876"/>
    <cellStyle name="Обычный 17 2 8 2 3" xfId="13877"/>
    <cellStyle name="Обычный 17 2 8 3" xfId="13878"/>
    <cellStyle name="Обычный 17 2 8 3 2" xfId="13879"/>
    <cellStyle name="Обычный 17 2 8 4" xfId="13880"/>
    <cellStyle name="Обычный 17 2 8 4 2" xfId="13881"/>
    <cellStyle name="Обычный 17 2 8 5" xfId="13882"/>
    <cellStyle name="Обычный 17 2 8 6" xfId="13883"/>
    <cellStyle name="Обычный 17 2 9" xfId="13884"/>
    <cellStyle name="Обычный 17 2 9 2" xfId="13885"/>
    <cellStyle name="Обычный 17 2 9 2 2" xfId="13886"/>
    <cellStyle name="Обычный 17 2 9 2 2 2" xfId="13887"/>
    <cellStyle name="Обычный 17 2 9 2 3" xfId="13888"/>
    <cellStyle name="Обычный 17 2 9 3" xfId="13889"/>
    <cellStyle name="Обычный 17 2 9 3 2" xfId="13890"/>
    <cellStyle name="Обычный 17 2 9 4" xfId="13891"/>
    <cellStyle name="Обычный 17 2_прот  (факт) дс1" xfId="13892"/>
    <cellStyle name="Обычный 17 3" xfId="13893"/>
    <cellStyle name="Обычный 17 3 10" xfId="13894"/>
    <cellStyle name="Обычный 17 3 10 2" xfId="13895"/>
    <cellStyle name="Обычный 17 3 11" xfId="13896"/>
    <cellStyle name="Обычный 17 3 11 2" xfId="13897"/>
    <cellStyle name="Обычный 17 3 12" xfId="13898"/>
    <cellStyle name="Обычный 17 3 12 2" xfId="13899"/>
    <cellStyle name="Обычный 17 3 13" xfId="13900"/>
    <cellStyle name="Обычный 17 3 14" xfId="13901"/>
    <cellStyle name="Обычный 17 3 2" xfId="13902"/>
    <cellStyle name="Обычный 17 3 2 10" xfId="13903"/>
    <cellStyle name="Обычный 17 3 2 11" xfId="13904"/>
    <cellStyle name="Обычный 17 3 2 2" xfId="13905"/>
    <cellStyle name="Обычный 17 3 2 2 2" xfId="13906"/>
    <cellStyle name="Обычный 17 3 2 2 2 2" xfId="13907"/>
    <cellStyle name="Обычный 17 3 2 2 2 2 2" xfId="13908"/>
    <cellStyle name="Обычный 17 3 2 2 2 2 2 2" xfId="13909"/>
    <cellStyle name="Обычный 17 3 2 2 2 2 2 2 2" xfId="13910"/>
    <cellStyle name="Обычный 17 3 2 2 2 2 2 3" xfId="13911"/>
    <cellStyle name="Обычный 17 3 2 2 2 2 3" xfId="13912"/>
    <cellStyle name="Обычный 17 3 2 2 2 2 3 2" xfId="13913"/>
    <cellStyle name="Обычный 17 3 2 2 2 2 4" xfId="13914"/>
    <cellStyle name="Обычный 17 3 2 2 2 2 4 2" xfId="13915"/>
    <cellStyle name="Обычный 17 3 2 2 2 2 5" xfId="13916"/>
    <cellStyle name="Обычный 17 3 2 2 2 3" xfId="13917"/>
    <cellStyle name="Обычный 17 3 2 2 2 3 2" xfId="13918"/>
    <cellStyle name="Обычный 17 3 2 2 2 3 2 2" xfId="13919"/>
    <cellStyle name="Обычный 17 3 2 2 2 3 2 2 2" xfId="13920"/>
    <cellStyle name="Обычный 17 3 2 2 2 3 2 3" xfId="13921"/>
    <cellStyle name="Обычный 17 3 2 2 2 3 3" xfId="13922"/>
    <cellStyle name="Обычный 17 3 2 2 2 3 3 2" xfId="13923"/>
    <cellStyle name="Обычный 17 3 2 2 2 3 4" xfId="13924"/>
    <cellStyle name="Обычный 17 3 2 2 2 4" xfId="13925"/>
    <cellStyle name="Обычный 17 3 2 2 2 4 2" xfId="13926"/>
    <cellStyle name="Обычный 17 3 2 2 2 4 2 2" xfId="13927"/>
    <cellStyle name="Обычный 17 3 2 2 2 4 3" xfId="13928"/>
    <cellStyle name="Обычный 17 3 2 2 2 5" xfId="13929"/>
    <cellStyle name="Обычный 17 3 2 2 2 5 2" xfId="13930"/>
    <cellStyle name="Обычный 17 3 2 2 2 6" xfId="13931"/>
    <cellStyle name="Обычный 17 3 2 2 2 6 2" xfId="13932"/>
    <cellStyle name="Обычный 17 3 2 2 2 7" xfId="13933"/>
    <cellStyle name="Обычный 17 3 2 2 2 8" xfId="13934"/>
    <cellStyle name="Обычный 17 3 2 2 3" xfId="13935"/>
    <cellStyle name="Обычный 17 3 2 2 3 2" xfId="13936"/>
    <cellStyle name="Обычный 17 3 2 2 3 2 2" xfId="13937"/>
    <cellStyle name="Обычный 17 3 2 2 3 2 2 2" xfId="13938"/>
    <cellStyle name="Обычный 17 3 2 2 3 2 3" xfId="13939"/>
    <cellStyle name="Обычный 17 3 2 2 3 3" xfId="13940"/>
    <cellStyle name="Обычный 17 3 2 2 3 3 2" xfId="13941"/>
    <cellStyle name="Обычный 17 3 2 2 3 4" xfId="13942"/>
    <cellStyle name="Обычный 17 3 2 2 3 4 2" xfId="13943"/>
    <cellStyle name="Обычный 17 3 2 2 3 5" xfId="13944"/>
    <cellStyle name="Обычный 17 3 2 2 3 6" xfId="13945"/>
    <cellStyle name="Обычный 17 3 2 2 4" xfId="13946"/>
    <cellStyle name="Обычный 17 3 2 2 4 2" xfId="13947"/>
    <cellStyle name="Обычный 17 3 2 2 4 2 2" xfId="13948"/>
    <cellStyle name="Обычный 17 3 2 2 4 2 2 2" xfId="13949"/>
    <cellStyle name="Обычный 17 3 2 2 4 2 3" xfId="13950"/>
    <cellStyle name="Обычный 17 3 2 2 4 3" xfId="13951"/>
    <cellStyle name="Обычный 17 3 2 2 4 3 2" xfId="13952"/>
    <cellStyle name="Обычный 17 3 2 2 4 4" xfId="13953"/>
    <cellStyle name="Обычный 17 3 2 2 5" xfId="13954"/>
    <cellStyle name="Обычный 17 3 2 2 5 2" xfId="13955"/>
    <cellStyle name="Обычный 17 3 2 2 5 2 2" xfId="13956"/>
    <cellStyle name="Обычный 17 3 2 2 5 3" xfId="13957"/>
    <cellStyle name="Обычный 17 3 2 2 6" xfId="13958"/>
    <cellStyle name="Обычный 17 3 2 2 6 2" xfId="13959"/>
    <cellStyle name="Обычный 17 3 2 2 7" xfId="13960"/>
    <cellStyle name="Обычный 17 3 2 2 7 2" xfId="13961"/>
    <cellStyle name="Обычный 17 3 2 2 8" xfId="13962"/>
    <cellStyle name="Обычный 17 3 2 2 9" xfId="13963"/>
    <cellStyle name="Обычный 17 3 2 3" xfId="13964"/>
    <cellStyle name="Обычный 17 3 2 3 2" xfId="13965"/>
    <cellStyle name="Обычный 17 3 2 3 2 2" xfId="13966"/>
    <cellStyle name="Обычный 17 3 2 3 2 2 2" xfId="13967"/>
    <cellStyle name="Обычный 17 3 2 3 2 2 2 2" xfId="13968"/>
    <cellStyle name="Обычный 17 3 2 3 2 2 3" xfId="13969"/>
    <cellStyle name="Обычный 17 3 2 3 2 3" xfId="13970"/>
    <cellStyle name="Обычный 17 3 2 3 2 3 2" xfId="13971"/>
    <cellStyle name="Обычный 17 3 2 3 2 4" xfId="13972"/>
    <cellStyle name="Обычный 17 3 2 3 2 4 2" xfId="13973"/>
    <cellStyle name="Обычный 17 3 2 3 2 5" xfId="13974"/>
    <cellStyle name="Обычный 17 3 2 3 2 6" xfId="13975"/>
    <cellStyle name="Обычный 17 3 2 3 3" xfId="13976"/>
    <cellStyle name="Обычный 17 3 2 3 3 2" xfId="13977"/>
    <cellStyle name="Обычный 17 3 2 3 3 2 2" xfId="13978"/>
    <cellStyle name="Обычный 17 3 2 3 3 2 2 2" xfId="13979"/>
    <cellStyle name="Обычный 17 3 2 3 3 2 3" xfId="13980"/>
    <cellStyle name="Обычный 17 3 2 3 3 3" xfId="13981"/>
    <cellStyle name="Обычный 17 3 2 3 3 3 2" xfId="13982"/>
    <cellStyle name="Обычный 17 3 2 3 3 4" xfId="13983"/>
    <cellStyle name="Обычный 17 3 2 3 3 5" xfId="13984"/>
    <cellStyle name="Обычный 17 3 2 3 4" xfId="13985"/>
    <cellStyle name="Обычный 17 3 2 3 4 2" xfId="13986"/>
    <cellStyle name="Обычный 17 3 2 3 4 2 2" xfId="13987"/>
    <cellStyle name="Обычный 17 3 2 3 4 3" xfId="13988"/>
    <cellStyle name="Обычный 17 3 2 3 5" xfId="13989"/>
    <cellStyle name="Обычный 17 3 2 3 5 2" xfId="13990"/>
    <cellStyle name="Обычный 17 3 2 3 6" xfId="13991"/>
    <cellStyle name="Обычный 17 3 2 3 6 2" xfId="13992"/>
    <cellStyle name="Обычный 17 3 2 3 7" xfId="13993"/>
    <cellStyle name="Обычный 17 3 2 3 8" xfId="13994"/>
    <cellStyle name="Обычный 17 3 2 4" xfId="13995"/>
    <cellStyle name="Обычный 17 3 2 4 2" xfId="13996"/>
    <cellStyle name="Обычный 17 3 2 4 2 2" xfId="13997"/>
    <cellStyle name="Обычный 17 3 2 4 2 2 2" xfId="13998"/>
    <cellStyle name="Обычный 17 3 2 4 2 3" xfId="13999"/>
    <cellStyle name="Обычный 17 3 2 4 3" xfId="14000"/>
    <cellStyle name="Обычный 17 3 2 4 3 2" xfId="14001"/>
    <cellStyle name="Обычный 17 3 2 4 4" xfId="14002"/>
    <cellStyle name="Обычный 17 3 2 4 4 2" xfId="14003"/>
    <cellStyle name="Обычный 17 3 2 4 5" xfId="14004"/>
    <cellStyle name="Обычный 17 3 2 4 6" xfId="14005"/>
    <cellStyle name="Обычный 17 3 2 5" xfId="14006"/>
    <cellStyle name="Обычный 17 3 2 5 2" xfId="14007"/>
    <cellStyle name="Обычный 17 3 2 5 2 2" xfId="14008"/>
    <cellStyle name="Обычный 17 3 2 5 2 2 2" xfId="14009"/>
    <cellStyle name="Обычный 17 3 2 5 2 3" xfId="14010"/>
    <cellStyle name="Обычный 17 3 2 5 3" xfId="14011"/>
    <cellStyle name="Обычный 17 3 2 5 3 2" xfId="14012"/>
    <cellStyle name="Обычный 17 3 2 5 4" xfId="14013"/>
    <cellStyle name="Обычный 17 3 2 5 5" xfId="14014"/>
    <cellStyle name="Обычный 17 3 2 6" xfId="14015"/>
    <cellStyle name="Обычный 17 3 2 6 2" xfId="14016"/>
    <cellStyle name="Обычный 17 3 2 6 2 2" xfId="14017"/>
    <cellStyle name="Обычный 17 3 2 6 3" xfId="14018"/>
    <cellStyle name="Обычный 17 3 2 7" xfId="14019"/>
    <cellStyle name="Обычный 17 3 2 7 2" xfId="14020"/>
    <cellStyle name="Обычный 17 3 2 8" xfId="14021"/>
    <cellStyle name="Обычный 17 3 2 8 2" xfId="14022"/>
    <cellStyle name="Обычный 17 3 2 9" xfId="14023"/>
    <cellStyle name="Обычный 17 3 2 9 2" xfId="14024"/>
    <cellStyle name="Обычный 17 3 3" xfId="14025"/>
    <cellStyle name="Обычный 17 3 3 10" xfId="14026"/>
    <cellStyle name="Обычный 17 3 3 2" xfId="14027"/>
    <cellStyle name="Обычный 17 3 3 2 2" xfId="14028"/>
    <cellStyle name="Обычный 17 3 3 2 2 2" xfId="14029"/>
    <cellStyle name="Обычный 17 3 3 2 2 2 2" xfId="14030"/>
    <cellStyle name="Обычный 17 3 3 2 2 2 2 2" xfId="14031"/>
    <cellStyle name="Обычный 17 3 3 2 2 2 3" xfId="14032"/>
    <cellStyle name="Обычный 17 3 3 2 2 3" xfId="14033"/>
    <cellStyle name="Обычный 17 3 3 2 2 3 2" xfId="14034"/>
    <cellStyle name="Обычный 17 3 3 2 2 4" xfId="14035"/>
    <cellStyle name="Обычный 17 3 3 2 2 4 2" xfId="14036"/>
    <cellStyle name="Обычный 17 3 3 2 2 5" xfId="14037"/>
    <cellStyle name="Обычный 17 3 3 2 3" xfId="14038"/>
    <cellStyle name="Обычный 17 3 3 2 3 2" xfId="14039"/>
    <cellStyle name="Обычный 17 3 3 2 3 2 2" xfId="14040"/>
    <cellStyle name="Обычный 17 3 3 2 3 2 2 2" xfId="14041"/>
    <cellStyle name="Обычный 17 3 3 2 3 2 3" xfId="14042"/>
    <cellStyle name="Обычный 17 3 3 2 3 3" xfId="14043"/>
    <cellStyle name="Обычный 17 3 3 2 3 3 2" xfId="14044"/>
    <cellStyle name="Обычный 17 3 3 2 3 4" xfId="14045"/>
    <cellStyle name="Обычный 17 3 3 2 4" xfId="14046"/>
    <cellStyle name="Обычный 17 3 3 2 4 2" xfId="14047"/>
    <cellStyle name="Обычный 17 3 3 2 4 2 2" xfId="14048"/>
    <cellStyle name="Обычный 17 3 3 2 4 3" xfId="14049"/>
    <cellStyle name="Обычный 17 3 3 2 5" xfId="14050"/>
    <cellStyle name="Обычный 17 3 3 2 5 2" xfId="14051"/>
    <cellStyle name="Обычный 17 3 3 2 6" xfId="14052"/>
    <cellStyle name="Обычный 17 3 3 2 6 2" xfId="14053"/>
    <cellStyle name="Обычный 17 3 3 2 7" xfId="14054"/>
    <cellStyle name="Обычный 17 3 3 2 8" xfId="14055"/>
    <cellStyle name="Обычный 17 3 3 3" xfId="14056"/>
    <cellStyle name="Обычный 17 3 3 3 2" xfId="14057"/>
    <cellStyle name="Обычный 17 3 3 3 2 2" xfId="14058"/>
    <cellStyle name="Обычный 17 3 3 3 2 2 2" xfId="14059"/>
    <cellStyle name="Обычный 17 3 3 3 2 3" xfId="14060"/>
    <cellStyle name="Обычный 17 3 3 3 3" xfId="14061"/>
    <cellStyle name="Обычный 17 3 3 3 3 2" xfId="14062"/>
    <cellStyle name="Обычный 17 3 3 3 4" xfId="14063"/>
    <cellStyle name="Обычный 17 3 3 3 4 2" xfId="14064"/>
    <cellStyle name="Обычный 17 3 3 3 5" xfId="14065"/>
    <cellStyle name="Обычный 17 3 3 3 6" xfId="14066"/>
    <cellStyle name="Обычный 17 3 3 4" xfId="14067"/>
    <cellStyle name="Обычный 17 3 3 4 2" xfId="14068"/>
    <cellStyle name="Обычный 17 3 3 4 2 2" xfId="14069"/>
    <cellStyle name="Обычный 17 3 3 4 2 2 2" xfId="14070"/>
    <cellStyle name="Обычный 17 3 3 4 2 3" xfId="14071"/>
    <cellStyle name="Обычный 17 3 3 4 3" xfId="14072"/>
    <cellStyle name="Обычный 17 3 3 4 3 2" xfId="14073"/>
    <cellStyle name="Обычный 17 3 3 4 4" xfId="14074"/>
    <cellStyle name="Обычный 17 3 3 5" xfId="14075"/>
    <cellStyle name="Обычный 17 3 3 5 2" xfId="14076"/>
    <cellStyle name="Обычный 17 3 3 5 2 2" xfId="14077"/>
    <cellStyle name="Обычный 17 3 3 5 3" xfId="14078"/>
    <cellStyle name="Обычный 17 3 3 6" xfId="14079"/>
    <cellStyle name="Обычный 17 3 3 6 2" xfId="14080"/>
    <cellStyle name="Обычный 17 3 3 7" xfId="14081"/>
    <cellStyle name="Обычный 17 3 3 7 2" xfId="14082"/>
    <cellStyle name="Обычный 17 3 3 8" xfId="14083"/>
    <cellStyle name="Обычный 17 3 3 8 2" xfId="14084"/>
    <cellStyle name="Обычный 17 3 3 9" xfId="14085"/>
    <cellStyle name="Обычный 17 3 4" xfId="14086"/>
    <cellStyle name="Обычный 17 3 4 2" xfId="14087"/>
    <cellStyle name="Обычный 17 3 4 2 2" xfId="14088"/>
    <cellStyle name="Обычный 17 3 4 2 2 2" xfId="14089"/>
    <cellStyle name="Обычный 17 3 4 2 2 2 2" xfId="14090"/>
    <cellStyle name="Обычный 17 3 4 2 2 2 2 2" xfId="14091"/>
    <cellStyle name="Обычный 17 3 4 2 2 2 3" xfId="14092"/>
    <cellStyle name="Обычный 17 3 4 2 2 3" xfId="14093"/>
    <cellStyle name="Обычный 17 3 4 2 2 3 2" xfId="14094"/>
    <cellStyle name="Обычный 17 3 4 2 2 4" xfId="14095"/>
    <cellStyle name="Обычный 17 3 4 2 2 4 2" xfId="14096"/>
    <cellStyle name="Обычный 17 3 4 2 2 5" xfId="14097"/>
    <cellStyle name="Обычный 17 3 4 2 3" xfId="14098"/>
    <cellStyle name="Обычный 17 3 4 2 3 2" xfId="14099"/>
    <cellStyle name="Обычный 17 3 4 2 3 2 2" xfId="14100"/>
    <cellStyle name="Обычный 17 3 4 2 3 2 2 2" xfId="14101"/>
    <cellStyle name="Обычный 17 3 4 2 3 2 3" xfId="14102"/>
    <cellStyle name="Обычный 17 3 4 2 3 3" xfId="14103"/>
    <cellStyle name="Обычный 17 3 4 2 3 3 2" xfId="14104"/>
    <cellStyle name="Обычный 17 3 4 2 3 4" xfId="14105"/>
    <cellStyle name="Обычный 17 3 4 2 4" xfId="14106"/>
    <cellStyle name="Обычный 17 3 4 2 4 2" xfId="14107"/>
    <cellStyle name="Обычный 17 3 4 2 4 2 2" xfId="14108"/>
    <cellStyle name="Обычный 17 3 4 2 4 3" xfId="14109"/>
    <cellStyle name="Обычный 17 3 4 2 5" xfId="14110"/>
    <cellStyle name="Обычный 17 3 4 2 5 2" xfId="14111"/>
    <cellStyle name="Обычный 17 3 4 2 6" xfId="14112"/>
    <cellStyle name="Обычный 17 3 4 2 6 2" xfId="14113"/>
    <cellStyle name="Обычный 17 3 4 2 7" xfId="14114"/>
    <cellStyle name="Обычный 17 3 4 2 8" xfId="14115"/>
    <cellStyle name="Обычный 17 3 4 3" xfId="14116"/>
    <cellStyle name="Обычный 17 3 4 3 2" xfId="14117"/>
    <cellStyle name="Обычный 17 3 4 3 2 2" xfId="14118"/>
    <cellStyle name="Обычный 17 3 4 3 2 2 2" xfId="14119"/>
    <cellStyle name="Обычный 17 3 4 3 2 3" xfId="14120"/>
    <cellStyle name="Обычный 17 3 4 3 3" xfId="14121"/>
    <cellStyle name="Обычный 17 3 4 3 3 2" xfId="14122"/>
    <cellStyle name="Обычный 17 3 4 3 4" xfId="14123"/>
    <cellStyle name="Обычный 17 3 4 3 4 2" xfId="14124"/>
    <cellStyle name="Обычный 17 3 4 3 5" xfId="14125"/>
    <cellStyle name="Обычный 17 3 4 3 6" xfId="14126"/>
    <cellStyle name="Обычный 17 3 4 4" xfId="14127"/>
    <cellStyle name="Обычный 17 3 4 4 2" xfId="14128"/>
    <cellStyle name="Обычный 17 3 4 4 2 2" xfId="14129"/>
    <cellStyle name="Обычный 17 3 4 4 2 2 2" xfId="14130"/>
    <cellStyle name="Обычный 17 3 4 4 2 3" xfId="14131"/>
    <cellStyle name="Обычный 17 3 4 4 3" xfId="14132"/>
    <cellStyle name="Обычный 17 3 4 4 3 2" xfId="14133"/>
    <cellStyle name="Обычный 17 3 4 4 4" xfId="14134"/>
    <cellStyle name="Обычный 17 3 4 5" xfId="14135"/>
    <cellStyle name="Обычный 17 3 4 5 2" xfId="14136"/>
    <cellStyle name="Обычный 17 3 4 5 2 2" xfId="14137"/>
    <cellStyle name="Обычный 17 3 4 5 3" xfId="14138"/>
    <cellStyle name="Обычный 17 3 4 6" xfId="14139"/>
    <cellStyle name="Обычный 17 3 4 6 2" xfId="14140"/>
    <cellStyle name="Обычный 17 3 4 7" xfId="14141"/>
    <cellStyle name="Обычный 17 3 4 7 2" xfId="14142"/>
    <cellStyle name="Обычный 17 3 4 8" xfId="14143"/>
    <cellStyle name="Обычный 17 3 4 9" xfId="14144"/>
    <cellStyle name="Обычный 17 3 5" xfId="14145"/>
    <cellStyle name="Обычный 17 3 5 2" xfId="14146"/>
    <cellStyle name="Обычный 17 3 5 2 2" xfId="14147"/>
    <cellStyle name="Обычный 17 3 5 2 2 2" xfId="14148"/>
    <cellStyle name="Обычный 17 3 5 2 2 2 2" xfId="14149"/>
    <cellStyle name="Обычный 17 3 5 2 2 3" xfId="14150"/>
    <cellStyle name="Обычный 17 3 5 2 3" xfId="14151"/>
    <cellStyle name="Обычный 17 3 5 2 3 2" xfId="14152"/>
    <cellStyle name="Обычный 17 3 5 2 4" xfId="14153"/>
    <cellStyle name="Обычный 17 3 5 2 4 2" xfId="14154"/>
    <cellStyle name="Обычный 17 3 5 2 5" xfId="14155"/>
    <cellStyle name="Обычный 17 3 5 3" xfId="14156"/>
    <cellStyle name="Обычный 17 3 5 3 2" xfId="14157"/>
    <cellStyle name="Обычный 17 3 5 3 2 2" xfId="14158"/>
    <cellStyle name="Обычный 17 3 5 3 2 2 2" xfId="14159"/>
    <cellStyle name="Обычный 17 3 5 3 2 3" xfId="14160"/>
    <cellStyle name="Обычный 17 3 5 3 3" xfId="14161"/>
    <cellStyle name="Обычный 17 3 5 3 3 2" xfId="14162"/>
    <cellStyle name="Обычный 17 3 5 3 4" xfId="14163"/>
    <cellStyle name="Обычный 17 3 5 4" xfId="14164"/>
    <cellStyle name="Обычный 17 3 5 4 2" xfId="14165"/>
    <cellStyle name="Обычный 17 3 5 4 2 2" xfId="14166"/>
    <cellStyle name="Обычный 17 3 5 4 3" xfId="14167"/>
    <cellStyle name="Обычный 17 3 5 5" xfId="14168"/>
    <cellStyle name="Обычный 17 3 5 5 2" xfId="14169"/>
    <cellStyle name="Обычный 17 3 5 6" xfId="14170"/>
    <cellStyle name="Обычный 17 3 5 6 2" xfId="14171"/>
    <cellStyle name="Обычный 17 3 5 7" xfId="14172"/>
    <cellStyle name="Обычный 17 3 5 8" xfId="14173"/>
    <cellStyle name="Обычный 17 3 6" xfId="14174"/>
    <cellStyle name="Обычный 17 3 6 2" xfId="14175"/>
    <cellStyle name="Обычный 17 3 6 2 2" xfId="14176"/>
    <cellStyle name="Обычный 17 3 6 2 2 2" xfId="14177"/>
    <cellStyle name="Обычный 17 3 6 2 3" xfId="14178"/>
    <cellStyle name="Обычный 17 3 6 3" xfId="14179"/>
    <cellStyle name="Обычный 17 3 6 3 2" xfId="14180"/>
    <cellStyle name="Обычный 17 3 6 4" xfId="14181"/>
    <cellStyle name="Обычный 17 3 6 4 2" xfId="14182"/>
    <cellStyle name="Обычный 17 3 6 5" xfId="14183"/>
    <cellStyle name="Обычный 17 3 6 6" xfId="14184"/>
    <cellStyle name="Обычный 17 3 7" xfId="14185"/>
    <cellStyle name="Обычный 17 3 7 2" xfId="14186"/>
    <cellStyle name="Обычный 17 3 7 2 2" xfId="14187"/>
    <cellStyle name="Обычный 17 3 7 2 2 2" xfId="14188"/>
    <cellStyle name="Обычный 17 3 7 2 3" xfId="14189"/>
    <cellStyle name="Обычный 17 3 7 3" xfId="14190"/>
    <cellStyle name="Обычный 17 3 7 3 2" xfId="14191"/>
    <cellStyle name="Обычный 17 3 7 4" xfId="14192"/>
    <cellStyle name="Обычный 17 3 8" xfId="14193"/>
    <cellStyle name="Обычный 17 3 8 2" xfId="14194"/>
    <cellStyle name="Обычный 17 3 8 2 2" xfId="14195"/>
    <cellStyle name="Обычный 17 3 8 3" xfId="14196"/>
    <cellStyle name="Обычный 17 3 9" xfId="14197"/>
    <cellStyle name="Обычный 17 3 9 2" xfId="14198"/>
    <cellStyle name="Обычный 17 3_прот факт бол" xfId="14199"/>
    <cellStyle name="Обычный 17 4" xfId="14200"/>
    <cellStyle name="Обычный 17 4 10" xfId="14201"/>
    <cellStyle name="Обычный 17 4 10 2" xfId="14202"/>
    <cellStyle name="Обычный 17 4 11" xfId="14203"/>
    <cellStyle name="Обычный 17 4 12" xfId="14204"/>
    <cellStyle name="Обычный 17 4 2" xfId="14205"/>
    <cellStyle name="Обычный 17 4 2 10" xfId="14206"/>
    <cellStyle name="Обычный 17 4 2 2" xfId="14207"/>
    <cellStyle name="Обычный 17 4 2 2 2" xfId="14208"/>
    <cellStyle name="Обычный 17 4 2 2 2 2" xfId="14209"/>
    <cellStyle name="Обычный 17 4 2 2 2 2 2" xfId="14210"/>
    <cellStyle name="Обычный 17 4 2 2 2 2 2 2" xfId="14211"/>
    <cellStyle name="Обычный 17 4 2 2 2 2 3" xfId="14212"/>
    <cellStyle name="Обычный 17 4 2 2 2 3" xfId="14213"/>
    <cellStyle name="Обычный 17 4 2 2 2 3 2" xfId="14214"/>
    <cellStyle name="Обычный 17 4 2 2 2 4" xfId="14215"/>
    <cellStyle name="Обычный 17 4 2 2 2 4 2" xfId="14216"/>
    <cellStyle name="Обычный 17 4 2 2 2 5" xfId="14217"/>
    <cellStyle name="Обычный 17 4 2 2 3" xfId="14218"/>
    <cellStyle name="Обычный 17 4 2 2 3 2" xfId="14219"/>
    <cellStyle name="Обычный 17 4 2 2 3 2 2" xfId="14220"/>
    <cellStyle name="Обычный 17 4 2 2 3 2 2 2" xfId="14221"/>
    <cellStyle name="Обычный 17 4 2 2 3 2 3" xfId="14222"/>
    <cellStyle name="Обычный 17 4 2 2 3 3" xfId="14223"/>
    <cellStyle name="Обычный 17 4 2 2 3 3 2" xfId="14224"/>
    <cellStyle name="Обычный 17 4 2 2 3 4" xfId="14225"/>
    <cellStyle name="Обычный 17 4 2 2 4" xfId="14226"/>
    <cellStyle name="Обычный 17 4 2 2 4 2" xfId="14227"/>
    <cellStyle name="Обычный 17 4 2 2 4 2 2" xfId="14228"/>
    <cellStyle name="Обычный 17 4 2 2 4 3" xfId="14229"/>
    <cellStyle name="Обычный 17 4 2 2 5" xfId="14230"/>
    <cellStyle name="Обычный 17 4 2 2 5 2" xfId="14231"/>
    <cellStyle name="Обычный 17 4 2 2 6" xfId="14232"/>
    <cellStyle name="Обычный 17 4 2 2 6 2" xfId="14233"/>
    <cellStyle name="Обычный 17 4 2 2 7" xfId="14234"/>
    <cellStyle name="Обычный 17 4 2 2 8" xfId="14235"/>
    <cellStyle name="Обычный 17 4 2 3" xfId="14236"/>
    <cellStyle name="Обычный 17 4 2 3 2" xfId="14237"/>
    <cellStyle name="Обычный 17 4 2 3 2 2" xfId="14238"/>
    <cellStyle name="Обычный 17 4 2 3 2 2 2" xfId="14239"/>
    <cellStyle name="Обычный 17 4 2 3 2 3" xfId="14240"/>
    <cellStyle name="Обычный 17 4 2 3 3" xfId="14241"/>
    <cellStyle name="Обычный 17 4 2 3 3 2" xfId="14242"/>
    <cellStyle name="Обычный 17 4 2 3 4" xfId="14243"/>
    <cellStyle name="Обычный 17 4 2 3 4 2" xfId="14244"/>
    <cellStyle name="Обычный 17 4 2 3 5" xfId="14245"/>
    <cellStyle name="Обычный 17 4 2 3 6" xfId="14246"/>
    <cellStyle name="Обычный 17 4 2 4" xfId="14247"/>
    <cellStyle name="Обычный 17 4 2 4 2" xfId="14248"/>
    <cellStyle name="Обычный 17 4 2 4 2 2" xfId="14249"/>
    <cellStyle name="Обычный 17 4 2 4 2 2 2" xfId="14250"/>
    <cellStyle name="Обычный 17 4 2 4 2 3" xfId="14251"/>
    <cellStyle name="Обычный 17 4 2 4 3" xfId="14252"/>
    <cellStyle name="Обычный 17 4 2 4 3 2" xfId="14253"/>
    <cellStyle name="Обычный 17 4 2 4 4" xfId="14254"/>
    <cellStyle name="Обычный 17 4 2 5" xfId="14255"/>
    <cellStyle name="Обычный 17 4 2 5 2" xfId="14256"/>
    <cellStyle name="Обычный 17 4 2 5 2 2" xfId="14257"/>
    <cellStyle name="Обычный 17 4 2 5 3" xfId="14258"/>
    <cellStyle name="Обычный 17 4 2 6" xfId="14259"/>
    <cellStyle name="Обычный 17 4 2 6 2" xfId="14260"/>
    <cellStyle name="Обычный 17 4 2 7" xfId="14261"/>
    <cellStyle name="Обычный 17 4 2 7 2" xfId="14262"/>
    <cellStyle name="Обычный 17 4 2 8" xfId="14263"/>
    <cellStyle name="Обычный 17 4 2 8 2" xfId="14264"/>
    <cellStyle name="Обычный 17 4 2 9" xfId="14265"/>
    <cellStyle name="Обычный 17 4 3" xfId="14266"/>
    <cellStyle name="Обычный 17 4 3 10" xfId="14267"/>
    <cellStyle name="Обычный 17 4 3 2" xfId="14268"/>
    <cellStyle name="Обычный 17 4 3 2 2" xfId="14269"/>
    <cellStyle name="Обычный 17 4 3 2 2 2" xfId="14270"/>
    <cellStyle name="Обычный 17 4 3 2 2 2 2" xfId="14271"/>
    <cellStyle name="Обычный 17 4 3 2 2 2 2 2" xfId="14272"/>
    <cellStyle name="Обычный 17 4 3 2 2 2 3" xfId="14273"/>
    <cellStyle name="Обычный 17 4 3 2 2 3" xfId="14274"/>
    <cellStyle name="Обычный 17 4 3 2 2 3 2" xfId="14275"/>
    <cellStyle name="Обычный 17 4 3 2 2 4" xfId="14276"/>
    <cellStyle name="Обычный 17 4 3 2 2 4 2" xfId="14277"/>
    <cellStyle name="Обычный 17 4 3 2 2 5" xfId="14278"/>
    <cellStyle name="Обычный 17 4 3 2 3" xfId="14279"/>
    <cellStyle name="Обычный 17 4 3 2 3 2" xfId="14280"/>
    <cellStyle name="Обычный 17 4 3 2 3 2 2" xfId="14281"/>
    <cellStyle name="Обычный 17 4 3 2 3 2 2 2" xfId="14282"/>
    <cellStyle name="Обычный 17 4 3 2 3 2 3" xfId="14283"/>
    <cellStyle name="Обычный 17 4 3 2 3 3" xfId="14284"/>
    <cellStyle name="Обычный 17 4 3 2 3 3 2" xfId="14285"/>
    <cellStyle name="Обычный 17 4 3 2 3 4" xfId="14286"/>
    <cellStyle name="Обычный 17 4 3 2 4" xfId="14287"/>
    <cellStyle name="Обычный 17 4 3 2 4 2" xfId="14288"/>
    <cellStyle name="Обычный 17 4 3 2 4 2 2" xfId="14289"/>
    <cellStyle name="Обычный 17 4 3 2 4 3" xfId="14290"/>
    <cellStyle name="Обычный 17 4 3 2 5" xfId="14291"/>
    <cellStyle name="Обычный 17 4 3 2 5 2" xfId="14292"/>
    <cellStyle name="Обычный 17 4 3 2 6" xfId="14293"/>
    <cellStyle name="Обычный 17 4 3 2 6 2" xfId="14294"/>
    <cellStyle name="Обычный 17 4 3 2 7" xfId="14295"/>
    <cellStyle name="Обычный 17 4 3 2 8" xfId="14296"/>
    <cellStyle name="Обычный 17 4 3 3" xfId="14297"/>
    <cellStyle name="Обычный 17 4 3 3 2" xfId="14298"/>
    <cellStyle name="Обычный 17 4 3 3 2 2" xfId="14299"/>
    <cellStyle name="Обычный 17 4 3 3 2 2 2" xfId="14300"/>
    <cellStyle name="Обычный 17 4 3 3 2 3" xfId="14301"/>
    <cellStyle name="Обычный 17 4 3 3 3" xfId="14302"/>
    <cellStyle name="Обычный 17 4 3 3 3 2" xfId="14303"/>
    <cellStyle name="Обычный 17 4 3 3 4" xfId="14304"/>
    <cellStyle name="Обычный 17 4 3 3 4 2" xfId="14305"/>
    <cellStyle name="Обычный 17 4 3 3 5" xfId="14306"/>
    <cellStyle name="Обычный 17 4 3 3 6" xfId="14307"/>
    <cellStyle name="Обычный 17 4 3 4" xfId="14308"/>
    <cellStyle name="Обычный 17 4 3 4 2" xfId="14309"/>
    <cellStyle name="Обычный 17 4 3 4 2 2" xfId="14310"/>
    <cellStyle name="Обычный 17 4 3 4 2 2 2" xfId="14311"/>
    <cellStyle name="Обычный 17 4 3 4 2 3" xfId="14312"/>
    <cellStyle name="Обычный 17 4 3 4 3" xfId="14313"/>
    <cellStyle name="Обычный 17 4 3 4 3 2" xfId="14314"/>
    <cellStyle name="Обычный 17 4 3 4 4" xfId="14315"/>
    <cellStyle name="Обычный 17 4 3 5" xfId="14316"/>
    <cellStyle name="Обычный 17 4 3 5 2" xfId="14317"/>
    <cellStyle name="Обычный 17 4 3 5 2 2" xfId="14318"/>
    <cellStyle name="Обычный 17 4 3 5 3" xfId="14319"/>
    <cellStyle name="Обычный 17 4 3 6" xfId="14320"/>
    <cellStyle name="Обычный 17 4 3 6 2" xfId="14321"/>
    <cellStyle name="Обычный 17 4 3 7" xfId="14322"/>
    <cellStyle name="Обычный 17 4 3 7 2" xfId="14323"/>
    <cellStyle name="Обычный 17 4 3 8" xfId="14324"/>
    <cellStyle name="Обычный 17 4 3 8 2" xfId="14325"/>
    <cellStyle name="Обычный 17 4 3 9" xfId="14326"/>
    <cellStyle name="Обычный 17 4 4" xfId="14327"/>
    <cellStyle name="Обычный 17 4 4 2" xfId="14328"/>
    <cellStyle name="Обычный 17 4 4 2 2" xfId="14329"/>
    <cellStyle name="Обычный 17 4 4 2 2 2" xfId="14330"/>
    <cellStyle name="Обычный 17 4 4 2 2 2 2" xfId="14331"/>
    <cellStyle name="Обычный 17 4 4 2 2 3" xfId="14332"/>
    <cellStyle name="Обычный 17 4 4 2 3" xfId="14333"/>
    <cellStyle name="Обычный 17 4 4 2 3 2" xfId="14334"/>
    <cellStyle name="Обычный 17 4 4 2 4" xfId="14335"/>
    <cellStyle name="Обычный 17 4 4 2 4 2" xfId="14336"/>
    <cellStyle name="Обычный 17 4 4 2 5" xfId="14337"/>
    <cellStyle name="Обычный 17 4 4 3" xfId="14338"/>
    <cellStyle name="Обычный 17 4 4 3 2" xfId="14339"/>
    <cellStyle name="Обычный 17 4 4 3 2 2" xfId="14340"/>
    <cellStyle name="Обычный 17 4 4 3 2 2 2" xfId="14341"/>
    <cellStyle name="Обычный 17 4 4 3 2 3" xfId="14342"/>
    <cellStyle name="Обычный 17 4 4 3 3" xfId="14343"/>
    <cellStyle name="Обычный 17 4 4 3 3 2" xfId="14344"/>
    <cellStyle name="Обычный 17 4 4 3 4" xfId="14345"/>
    <cellStyle name="Обычный 17 4 4 4" xfId="14346"/>
    <cellStyle name="Обычный 17 4 4 4 2" xfId="14347"/>
    <cellStyle name="Обычный 17 4 4 4 2 2" xfId="14348"/>
    <cellStyle name="Обычный 17 4 4 4 3" xfId="14349"/>
    <cellStyle name="Обычный 17 4 4 5" xfId="14350"/>
    <cellStyle name="Обычный 17 4 4 5 2" xfId="14351"/>
    <cellStyle name="Обычный 17 4 4 6" xfId="14352"/>
    <cellStyle name="Обычный 17 4 4 6 2" xfId="14353"/>
    <cellStyle name="Обычный 17 4 4 7" xfId="14354"/>
    <cellStyle name="Обычный 17 4 4 8" xfId="14355"/>
    <cellStyle name="Обычный 17 4 5" xfId="14356"/>
    <cellStyle name="Обычный 17 4 5 2" xfId="14357"/>
    <cellStyle name="Обычный 17 4 5 2 2" xfId="14358"/>
    <cellStyle name="Обычный 17 4 5 2 2 2" xfId="14359"/>
    <cellStyle name="Обычный 17 4 5 2 3" xfId="14360"/>
    <cellStyle name="Обычный 17 4 5 3" xfId="14361"/>
    <cellStyle name="Обычный 17 4 5 3 2" xfId="14362"/>
    <cellStyle name="Обычный 17 4 5 4" xfId="14363"/>
    <cellStyle name="Обычный 17 4 5 4 2" xfId="14364"/>
    <cellStyle name="Обычный 17 4 5 5" xfId="14365"/>
    <cellStyle name="Обычный 17 4 5 6" xfId="14366"/>
    <cellStyle name="Обычный 17 4 6" xfId="14367"/>
    <cellStyle name="Обычный 17 4 6 2" xfId="14368"/>
    <cellStyle name="Обычный 17 4 6 2 2" xfId="14369"/>
    <cellStyle name="Обычный 17 4 6 2 2 2" xfId="14370"/>
    <cellStyle name="Обычный 17 4 6 2 3" xfId="14371"/>
    <cellStyle name="Обычный 17 4 6 3" xfId="14372"/>
    <cellStyle name="Обычный 17 4 6 3 2" xfId="14373"/>
    <cellStyle name="Обычный 17 4 6 4" xfId="14374"/>
    <cellStyle name="Обычный 17 4 7" xfId="14375"/>
    <cellStyle name="Обычный 17 4 7 2" xfId="14376"/>
    <cellStyle name="Обычный 17 4 7 2 2" xfId="14377"/>
    <cellStyle name="Обычный 17 4 7 3" xfId="14378"/>
    <cellStyle name="Обычный 17 4 8" xfId="14379"/>
    <cellStyle name="Обычный 17 4 8 2" xfId="14380"/>
    <cellStyle name="Обычный 17 4 9" xfId="14381"/>
    <cellStyle name="Обычный 17 4 9 2" xfId="14382"/>
    <cellStyle name="Обычный 17 5" xfId="14383"/>
    <cellStyle name="Обычный 17 5 10" xfId="14384"/>
    <cellStyle name="Обычный 17 5 10 2" xfId="14385"/>
    <cellStyle name="Обычный 17 5 11" xfId="14386"/>
    <cellStyle name="Обычный 17 5 12" xfId="14387"/>
    <cellStyle name="Обычный 17 5 2" xfId="14388"/>
    <cellStyle name="Обычный 17 5 2 2" xfId="14389"/>
    <cellStyle name="Обычный 17 5 2 2 2" xfId="14390"/>
    <cellStyle name="Обычный 17 5 2 2 2 2" xfId="14391"/>
    <cellStyle name="Обычный 17 5 2 2 2 2 2" xfId="14392"/>
    <cellStyle name="Обычный 17 5 2 2 2 2 2 2" xfId="14393"/>
    <cellStyle name="Обычный 17 5 2 2 2 2 3" xfId="14394"/>
    <cellStyle name="Обычный 17 5 2 2 2 3" xfId="14395"/>
    <cellStyle name="Обычный 17 5 2 2 2 3 2" xfId="14396"/>
    <cellStyle name="Обычный 17 5 2 2 2 4" xfId="14397"/>
    <cellStyle name="Обычный 17 5 2 2 2 4 2" xfId="14398"/>
    <cellStyle name="Обычный 17 5 2 2 2 5" xfId="14399"/>
    <cellStyle name="Обычный 17 5 2 2 3" xfId="14400"/>
    <cellStyle name="Обычный 17 5 2 2 3 2" xfId="14401"/>
    <cellStyle name="Обычный 17 5 2 2 3 2 2" xfId="14402"/>
    <cellStyle name="Обычный 17 5 2 2 3 2 2 2" xfId="14403"/>
    <cellStyle name="Обычный 17 5 2 2 3 2 3" xfId="14404"/>
    <cellStyle name="Обычный 17 5 2 2 3 3" xfId="14405"/>
    <cellStyle name="Обычный 17 5 2 2 3 3 2" xfId="14406"/>
    <cellStyle name="Обычный 17 5 2 2 3 4" xfId="14407"/>
    <cellStyle name="Обычный 17 5 2 2 4" xfId="14408"/>
    <cellStyle name="Обычный 17 5 2 2 4 2" xfId="14409"/>
    <cellStyle name="Обычный 17 5 2 2 4 2 2" xfId="14410"/>
    <cellStyle name="Обычный 17 5 2 2 4 3" xfId="14411"/>
    <cellStyle name="Обычный 17 5 2 2 5" xfId="14412"/>
    <cellStyle name="Обычный 17 5 2 2 5 2" xfId="14413"/>
    <cellStyle name="Обычный 17 5 2 2 6" xfId="14414"/>
    <cellStyle name="Обычный 17 5 2 2 6 2" xfId="14415"/>
    <cellStyle name="Обычный 17 5 2 2 7" xfId="14416"/>
    <cellStyle name="Обычный 17 5 2 2 8" xfId="14417"/>
    <cellStyle name="Обычный 17 5 2 3" xfId="14418"/>
    <cellStyle name="Обычный 17 5 2 3 2" xfId="14419"/>
    <cellStyle name="Обычный 17 5 2 3 2 2" xfId="14420"/>
    <cellStyle name="Обычный 17 5 2 3 2 2 2" xfId="14421"/>
    <cellStyle name="Обычный 17 5 2 3 2 3" xfId="14422"/>
    <cellStyle name="Обычный 17 5 2 3 3" xfId="14423"/>
    <cellStyle name="Обычный 17 5 2 3 3 2" xfId="14424"/>
    <cellStyle name="Обычный 17 5 2 3 4" xfId="14425"/>
    <cellStyle name="Обычный 17 5 2 3 4 2" xfId="14426"/>
    <cellStyle name="Обычный 17 5 2 3 5" xfId="14427"/>
    <cellStyle name="Обычный 17 5 2 3 6" xfId="14428"/>
    <cellStyle name="Обычный 17 5 2 4" xfId="14429"/>
    <cellStyle name="Обычный 17 5 2 4 2" xfId="14430"/>
    <cellStyle name="Обычный 17 5 2 4 2 2" xfId="14431"/>
    <cellStyle name="Обычный 17 5 2 4 2 2 2" xfId="14432"/>
    <cellStyle name="Обычный 17 5 2 4 2 3" xfId="14433"/>
    <cellStyle name="Обычный 17 5 2 4 3" xfId="14434"/>
    <cellStyle name="Обычный 17 5 2 4 3 2" xfId="14435"/>
    <cellStyle name="Обычный 17 5 2 4 4" xfId="14436"/>
    <cellStyle name="Обычный 17 5 2 5" xfId="14437"/>
    <cellStyle name="Обычный 17 5 2 5 2" xfId="14438"/>
    <cellStyle name="Обычный 17 5 2 5 2 2" xfId="14439"/>
    <cellStyle name="Обычный 17 5 2 5 3" xfId="14440"/>
    <cellStyle name="Обычный 17 5 2 6" xfId="14441"/>
    <cellStyle name="Обычный 17 5 2 6 2" xfId="14442"/>
    <cellStyle name="Обычный 17 5 2 7" xfId="14443"/>
    <cellStyle name="Обычный 17 5 2 7 2" xfId="14444"/>
    <cellStyle name="Обычный 17 5 2 8" xfId="14445"/>
    <cellStyle name="Обычный 17 5 2 9" xfId="14446"/>
    <cellStyle name="Обычный 17 5 3" xfId="14447"/>
    <cellStyle name="Обычный 17 5 3 2" xfId="14448"/>
    <cellStyle name="Обычный 17 5 3 2 2" xfId="14449"/>
    <cellStyle name="Обычный 17 5 3 2 2 2" xfId="14450"/>
    <cellStyle name="Обычный 17 5 3 2 2 2 2" xfId="14451"/>
    <cellStyle name="Обычный 17 5 3 2 2 2 2 2" xfId="14452"/>
    <cellStyle name="Обычный 17 5 3 2 2 2 3" xfId="14453"/>
    <cellStyle name="Обычный 17 5 3 2 2 3" xfId="14454"/>
    <cellStyle name="Обычный 17 5 3 2 2 3 2" xfId="14455"/>
    <cellStyle name="Обычный 17 5 3 2 2 4" xfId="14456"/>
    <cellStyle name="Обычный 17 5 3 2 2 4 2" xfId="14457"/>
    <cellStyle name="Обычный 17 5 3 2 2 5" xfId="14458"/>
    <cellStyle name="Обычный 17 5 3 2 3" xfId="14459"/>
    <cellStyle name="Обычный 17 5 3 2 3 2" xfId="14460"/>
    <cellStyle name="Обычный 17 5 3 2 3 2 2" xfId="14461"/>
    <cellStyle name="Обычный 17 5 3 2 3 2 2 2" xfId="14462"/>
    <cellStyle name="Обычный 17 5 3 2 3 2 3" xfId="14463"/>
    <cellStyle name="Обычный 17 5 3 2 3 3" xfId="14464"/>
    <cellStyle name="Обычный 17 5 3 2 3 3 2" xfId="14465"/>
    <cellStyle name="Обычный 17 5 3 2 3 4" xfId="14466"/>
    <cellStyle name="Обычный 17 5 3 2 4" xfId="14467"/>
    <cellStyle name="Обычный 17 5 3 2 4 2" xfId="14468"/>
    <cellStyle name="Обычный 17 5 3 2 4 2 2" xfId="14469"/>
    <cellStyle name="Обычный 17 5 3 2 4 3" xfId="14470"/>
    <cellStyle name="Обычный 17 5 3 2 5" xfId="14471"/>
    <cellStyle name="Обычный 17 5 3 2 5 2" xfId="14472"/>
    <cellStyle name="Обычный 17 5 3 2 6" xfId="14473"/>
    <cellStyle name="Обычный 17 5 3 2 6 2" xfId="14474"/>
    <cellStyle name="Обычный 17 5 3 2 7" xfId="14475"/>
    <cellStyle name="Обычный 17 5 3 2 8" xfId="14476"/>
    <cellStyle name="Обычный 17 5 3 3" xfId="14477"/>
    <cellStyle name="Обычный 17 5 3 3 2" xfId="14478"/>
    <cellStyle name="Обычный 17 5 3 3 2 2" xfId="14479"/>
    <cellStyle name="Обычный 17 5 3 3 2 2 2" xfId="14480"/>
    <cellStyle name="Обычный 17 5 3 3 2 3" xfId="14481"/>
    <cellStyle name="Обычный 17 5 3 3 3" xfId="14482"/>
    <cellStyle name="Обычный 17 5 3 3 3 2" xfId="14483"/>
    <cellStyle name="Обычный 17 5 3 3 4" xfId="14484"/>
    <cellStyle name="Обычный 17 5 3 3 4 2" xfId="14485"/>
    <cellStyle name="Обычный 17 5 3 3 5" xfId="14486"/>
    <cellStyle name="Обычный 17 5 3 3 6" xfId="14487"/>
    <cellStyle name="Обычный 17 5 3 4" xfId="14488"/>
    <cellStyle name="Обычный 17 5 3 4 2" xfId="14489"/>
    <cellStyle name="Обычный 17 5 3 4 2 2" xfId="14490"/>
    <cellStyle name="Обычный 17 5 3 4 2 2 2" xfId="14491"/>
    <cellStyle name="Обычный 17 5 3 4 2 3" xfId="14492"/>
    <cellStyle name="Обычный 17 5 3 4 3" xfId="14493"/>
    <cellStyle name="Обычный 17 5 3 4 3 2" xfId="14494"/>
    <cellStyle name="Обычный 17 5 3 4 4" xfId="14495"/>
    <cellStyle name="Обычный 17 5 3 5" xfId="14496"/>
    <cellStyle name="Обычный 17 5 3 5 2" xfId="14497"/>
    <cellStyle name="Обычный 17 5 3 5 2 2" xfId="14498"/>
    <cellStyle name="Обычный 17 5 3 5 3" xfId="14499"/>
    <cellStyle name="Обычный 17 5 3 6" xfId="14500"/>
    <cellStyle name="Обычный 17 5 3 6 2" xfId="14501"/>
    <cellStyle name="Обычный 17 5 3 7" xfId="14502"/>
    <cellStyle name="Обычный 17 5 3 7 2" xfId="14503"/>
    <cellStyle name="Обычный 17 5 3 8" xfId="14504"/>
    <cellStyle name="Обычный 17 5 3 9" xfId="14505"/>
    <cellStyle name="Обычный 17 5 4" xfId="14506"/>
    <cellStyle name="Обычный 17 5 4 2" xfId="14507"/>
    <cellStyle name="Обычный 17 5 4 2 2" xfId="14508"/>
    <cellStyle name="Обычный 17 5 4 2 2 2" xfId="14509"/>
    <cellStyle name="Обычный 17 5 4 2 2 2 2" xfId="14510"/>
    <cellStyle name="Обычный 17 5 4 2 2 3" xfId="14511"/>
    <cellStyle name="Обычный 17 5 4 2 3" xfId="14512"/>
    <cellStyle name="Обычный 17 5 4 2 3 2" xfId="14513"/>
    <cellStyle name="Обычный 17 5 4 2 4" xfId="14514"/>
    <cellStyle name="Обычный 17 5 4 2 4 2" xfId="14515"/>
    <cellStyle name="Обычный 17 5 4 2 5" xfId="14516"/>
    <cellStyle name="Обычный 17 5 4 3" xfId="14517"/>
    <cellStyle name="Обычный 17 5 4 3 2" xfId="14518"/>
    <cellStyle name="Обычный 17 5 4 3 2 2" xfId="14519"/>
    <cellStyle name="Обычный 17 5 4 3 2 2 2" xfId="14520"/>
    <cellStyle name="Обычный 17 5 4 3 2 3" xfId="14521"/>
    <cellStyle name="Обычный 17 5 4 3 3" xfId="14522"/>
    <cellStyle name="Обычный 17 5 4 3 3 2" xfId="14523"/>
    <cellStyle name="Обычный 17 5 4 3 4" xfId="14524"/>
    <cellStyle name="Обычный 17 5 4 4" xfId="14525"/>
    <cellStyle name="Обычный 17 5 4 4 2" xfId="14526"/>
    <cellStyle name="Обычный 17 5 4 4 2 2" xfId="14527"/>
    <cellStyle name="Обычный 17 5 4 4 3" xfId="14528"/>
    <cellStyle name="Обычный 17 5 4 5" xfId="14529"/>
    <cellStyle name="Обычный 17 5 4 5 2" xfId="14530"/>
    <cellStyle name="Обычный 17 5 4 6" xfId="14531"/>
    <cellStyle name="Обычный 17 5 4 6 2" xfId="14532"/>
    <cellStyle name="Обычный 17 5 4 7" xfId="14533"/>
    <cellStyle name="Обычный 17 5 4 8" xfId="14534"/>
    <cellStyle name="Обычный 17 5 5" xfId="14535"/>
    <cellStyle name="Обычный 17 5 5 2" xfId="14536"/>
    <cellStyle name="Обычный 17 5 5 2 2" xfId="14537"/>
    <cellStyle name="Обычный 17 5 5 2 2 2" xfId="14538"/>
    <cellStyle name="Обычный 17 5 5 2 3" xfId="14539"/>
    <cellStyle name="Обычный 17 5 5 3" xfId="14540"/>
    <cellStyle name="Обычный 17 5 5 3 2" xfId="14541"/>
    <cellStyle name="Обычный 17 5 5 4" xfId="14542"/>
    <cellStyle name="Обычный 17 5 5 4 2" xfId="14543"/>
    <cellStyle name="Обычный 17 5 5 5" xfId="14544"/>
    <cellStyle name="Обычный 17 5 5 6" xfId="14545"/>
    <cellStyle name="Обычный 17 5 6" xfId="14546"/>
    <cellStyle name="Обычный 17 5 6 2" xfId="14547"/>
    <cellStyle name="Обычный 17 5 6 2 2" xfId="14548"/>
    <cellStyle name="Обычный 17 5 6 2 2 2" xfId="14549"/>
    <cellStyle name="Обычный 17 5 6 2 3" xfId="14550"/>
    <cellStyle name="Обычный 17 5 6 3" xfId="14551"/>
    <cellStyle name="Обычный 17 5 6 3 2" xfId="14552"/>
    <cellStyle name="Обычный 17 5 6 4" xfId="14553"/>
    <cellStyle name="Обычный 17 5 7" xfId="14554"/>
    <cellStyle name="Обычный 17 5 7 2" xfId="14555"/>
    <cellStyle name="Обычный 17 5 7 2 2" xfId="14556"/>
    <cellStyle name="Обычный 17 5 7 3" xfId="14557"/>
    <cellStyle name="Обычный 17 5 8" xfId="14558"/>
    <cellStyle name="Обычный 17 5 8 2" xfId="14559"/>
    <cellStyle name="Обычный 17 5 9" xfId="14560"/>
    <cellStyle name="Обычный 17 5 9 2" xfId="14561"/>
    <cellStyle name="Обычный 17 6" xfId="14562"/>
    <cellStyle name="Обычный 17 6 10" xfId="14563"/>
    <cellStyle name="Обычный 17 6 2" xfId="14564"/>
    <cellStyle name="Обычный 17 6 2 2" xfId="14565"/>
    <cellStyle name="Обычный 17 6 2 2 2" xfId="14566"/>
    <cellStyle name="Обычный 17 6 2 2 2 2" xfId="14567"/>
    <cellStyle name="Обычный 17 6 2 2 2 2 2" xfId="14568"/>
    <cellStyle name="Обычный 17 6 2 2 2 3" xfId="14569"/>
    <cellStyle name="Обычный 17 6 2 2 3" xfId="14570"/>
    <cellStyle name="Обычный 17 6 2 2 3 2" xfId="14571"/>
    <cellStyle name="Обычный 17 6 2 2 4" xfId="14572"/>
    <cellStyle name="Обычный 17 6 2 2 4 2" xfId="14573"/>
    <cellStyle name="Обычный 17 6 2 2 5" xfId="14574"/>
    <cellStyle name="Обычный 17 6 2 3" xfId="14575"/>
    <cellStyle name="Обычный 17 6 2 3 2" xfId="14576"/>
    <cellStyle name="Обычный 17 6 2 3 2 2" xfId="14577"/>
    <cellStyle name="Обычный 17 6 2 3 2 2 2" xfId="14578"/>
    <cellStyle name="Обычный 17 6 2 3 2 3" xfId="14579"/>
    <cellStyle name="Обычный 17 6 2 3 3" xfId="14580"/>
    <cellStyle name="Обычный 17 6 2 3 3 2" xfId="14581"/>
    <cellStyle name="Обычный 17 6 2 3 4" xfId="14582"/>
    <cellStyle name="Обычный 17 6 2 4" xfId="14583"/>
    <cellStyle name="Обычный 17 6 2 4 2" xfId="14584"/>
    <cellStyle name="Обычный 17 6 2 4 2 2" xfId="14585"/>
    <cellStyle name="Обычный 17 6 2 4 3" xfId="14586"/>
    <cellStyle name="Обычный 17 6 2 5" xfId="14587"/>
    <cellStyle name="Обычный 17 6 2 5 2" xfId="14588"/>
    <cellStyle name="Обычный 17 6 2 6" xfId="14589"/>
    <cellStyle name="Обычный 17 6 2 6 2" xfId="14590"/>
    <cellStyle name="Обычный 17 6 2 7" xfId="14591"/>
    <cellStyle name="Обычный 17 6 2 8" xfId="14592"/>
    <cellStyle name="Обычный 17 6 3" xfId="14593"/>
    <cellStyle name="Обычный 17 6 3 2" xfId="14594"/>
    <cellStyle name="Обычный 17 6 3 2 2" xfId="14595"/>
    <cellStyle name="Обычный 17 6 3 2 2 2" xfId="14596"/>
    <cellStyle name="Обычный 17 6 3 2 3" xfId="14597"/>
    <cellStyle name="Обычный 17 6 3 3" xfId="14598"/>
    <cellStyle name="Обычный 17 6 3 3 2" xfId="14599"/>
    <cellStyle name="Обычный 17 6 3 4" xfId="14600"/>
    <cellStyle name="Обычный 17 6 3 4 2" xfId="14601"/>
    <cellStyle name="Обычный 17 6 3 5" xfId="14602"/>
    <cellStyle name="Обычный 17 6 3 6" xfId="14603"/>
    <cellStyle name="Обычный 17 6 4" xfId="14604"/>
    <cellStyle name="Обычный 17 6 4 2" xfId="14605"/>
    <cellStyle name="Обычный 17 6 4 2 2" xfId="14606"/>
    <cellStyle name="Обычный 17 6 4 2 2 2" xfId="14607"/>
    <cellStyle name="Обычный 17 6 4 2 3" xfId="14608"/>
    <cellStyle name="Обычный 17 6 4 3" xfId="14609"/>
    <cellStyle name="Обычный 17 6 4 3 2" xfId="14610"/>
    <cellStyle name="Обычный 17 6 4 4" xfId="14611"/>
    <cellStyle name="Обычный 17 6 5" xfId="14612"/>
    <cellStyle name="Обычный 17 6 5 2" xfId="14613"/>
    <cellStyle name="Обычный 17 6 5 2 2" xfId="14614"/>
    <cellStyle name="Обычный 17 6 5 3" xfId="14615"/>
    <cellStyle name="Обычный 17 6 6" xfId="14616"/>
    <cellStyle name="Обычный 17 6 6 2" xfId="14617"/>
    <cellStyle name="Обычный 17 6 7" xfId="14618"/>
    <cellStyle name="Обычный 17 6 7 2" xfId="14619"/>
    <cellStyle name="Обычный 17 6 8" xfId="14620"/>
    <cellStyle name="Обычный 17 6 8 2" xfId="14621"/>
    <cellStyle name="Обычный 17 6 9" xfId="14622"/>
    <cellStyle name="Обычный 17 7" xfId="14623"/>
    <cellStyle name="Обычный 17 7 10" xfId="14624"/>
    <cellStyle name="Обычный 17 7 2" xfId="14625"/>
    <cellStyle name="Обычный 17 7 2 2" xfId="14626"/>
    <cellStyle name="Обычный 17 7 2 2 2" xfId="14627"/>
    <cellStyle name="Обычный 17 7 2 2 2 2" xfId="14628"/>
    <cellStyle name="Обычный 17 7 2 2 2 2 2" xfId="14629"/>
    <cellStyle name="Обычный 17 7 2 2 2 3" xfId="14630"/>
    <cellStyle name="Обычный 17 7 2 2 3" xfId="14631"/>
    <cellStyle name="Обычный 17 7 2 2 3 2" xfId="14632"/>
    <cellStyle name="Обычный 17 7 2 2 4" xfId="14633"/>
    <cellStyle name="Обычный 17 7 2 2 4 2" xfId="14634"/>
    <cellStyle name="Обычный 17 7 2 2 5" xfId="14635"/>
    <cellStyle name="Обычный 17 7 2 3" xfId="14636"/>
    <cellStyle name="Обычный 17 7 2 3 2" xfId="14637"/>
    <cellStyle name="Обычный 17 7 2 3 2 2" xfId="14638"/>
    <cellStyle name="Обычный 17 7 2 3 2 2 2" xfId="14639"/>
    <cellStyle name="Обычный 17 7 2 3 2 3" xfId="14640"/>
    <cellStyle name="Обычный 17 7 2 3 3" xfId="14641"/>
    <cellStyle name="Обычный 17 7 2 3 3 2" xfId="14642"/>
    <cellStyle name="Обычный 17 7 2 3 4" xfId="14643"/>
    <cellStyle name="Обычный 17 7 2 4" xfId="14644"/>
    <cellStyle name="Обычный 17 7 2 4 2" xfId="14645"/>
    <cellStyle name="Обычный 17 7 2 4 2 2" xfId="14646"/>
    <cellStyle name="Обычный 17 7 2 4 3" xfId="14647"/>
    <cellStyle name="Обычный 17 7 2 5" xfId="14648"/>
    <cellStyle name="Обычный 17 7 2 5 2" xfId="14649"/>
    <cellStyle name="Обычный 17 7 2 6" xfId="14650"/>
    <cellStyle name="Обычный 17 7 2 6 2" xfId="14651"/>
    <cellStyle name="Обычный 17 7 2 7" xfId="14652"/>
    <cellStyle name="Обычный 17 7 2 8" xfId="14653"/>
    <cellStyle name="Обычный 17 7 3" xfId="14654"/>
    <cellStyle name="Обычный 17 7 3 2" xfId="14655"/>
    <cellStyle name="Обычный 17 7 3 2 2" xfId="14656"/>
    <cellStyle name="Обычный 17 7 3 2 2 2" xfId="14657"/>
    <cellStyle name="Обычный 17 7 3 2 3" xfId="14658"/>
    <cellStyle name="Обычный 17 7 3 3" xfId="14659"/>
    <cellStyle name="Обычный 17 7 3 3 2" xfId="14660"/>
    <cellStyle name="Обычный 17 7 3 4" xfId="14661"/>
    <cellStyle name="Обычный 17 7 3 4 2" xfId="14662"/>
    <cellStyle name="Обычный 17 7 3 5" xfId="14663"/>
    <cellStyle name="Обычный 17 7 3 6" xfId="14664"/>
    <cellStyle name="Обычный 17 7 4" xfId="14665"/>
    <cellStyle name="Обычный 17 7 4 2" xfId="14666"/>
    <cellStyle name="Обычный 17 7 4 2 2" xfId="14667"/>
    <cellStyle name="Обычный 17 7 4 2 2 2" xfId="14668"/>
    <cellStyle name="Обычный 17 7 4 2 3" xfId="14669"/>
    <cellStyle name="Обычный 17 7 4 3" xfId="14670"/>
    <cellStyle name="Обычный 17 7 4 3 2" xfId="14671"/>
    <cellStyle name="Обычный 17 7 4 4" xfId="14672"/>
    <cellStyle name="Обычный 17 7 5" xfId="14673"/>
    <cellStyle name="Обычный 17 7 5 2" xfId="14674"/>
    <cellStyle name="Обычный 17 7 5 2 2" xfId="14675"/>
    <cellStyle name="Обычный 17 7 5 3" xfId="14676"/>
    <cellStyle name="Обычный 17 7 6" xfId="14677"/>
    <cellStyle name="Обычный 17 7 6 2" xfId="14678"/>
    <cellStyle name="Обычный 17 7 7" xfId="14679"/>
    <cellStyle name="Обычный 17 7 7 2" xfId="14680"/>
    <cellStyle name="Обычный 17 7 8" xfId="14681"/>
    <cellStyle name="Обычный 17 7 8 2" xfId="14682"/>
    <cellStyle name="Обычный 17 7 9" xfId="14683"/>
    <cellStyle name="Обычный 17 8" xfId="14684"/>
    <cellStyle name="Обычный 17 8 2" xfId="14685"/>
    <cellStyle name="Обычный 17 8 2 2" xfId="14686"/>
    <cellStyle name="Обычный 17 8 2 2 2" xfId="14687"/>
    <cellStyle name="Обычный 17 8 2 2 2 2" xfId="14688"/>
    <cellStyle name="Обычный 17 8 2 2 3" xfId="14689"/>
    <cellStyle name="Обычный 17 8 2 3" xfId="14690"/>
    <cellStyle name="Обычный 17 8 2 3 2" xfId="14691"/>
    <cellStyle name="Обычный 17 8 2 4" xfId="14692"/>
    <cellStyle name="Обычный 17 8 2 4 2" xfId="14693"/>
    <cellStyle name="Обычный 17 8 2 5" xfId="14694"/>
    <cellStyle name="Обычный 17 8 3" xfId="14695"/>
    <cellStyle name="Обычный 17 8 3 2" xfId="14696"/>
    <cellStyle name="Обычный 17 8 3 2 2" xfId="14697"/>
    <cellStyle name="Обычный 17 8 3 2 2 2" xfId="14698"/>
    <cellStyle name="Обычный 17 8 3 2 3" xfId="14699"/>
    <cellStyle name="Обычный 17 8 3 3" xfId="14700"/>
    <cellStyle name="Обычный 17 8 3 3 2" xfId="14701"/>
    <cellStyle name="Обычный 17 8 3 4" xfId="14702"/>
    <cellStyle name="Обычный 17 8 4" xfId="14703"/>
    <cellStyle name="Обычный 17 8 4 2" xfId="14704"/>
    <cellStyle name="Обычный 17 8 4 2 2" xfId="14705"/>
    <cellStyle name="Обычный 17 8 4 3" xfId="14706"/>
    <cellStyle name="Обычный 17 8 5" xfId="14707"/>
    <cellStyle name="Обычный 17 8 5 2" xfId="14708"/>
    <cellStyle name="Обычный 17 8 6" xfId="14709"/>
    <cellStyle name="Обычный 17 8 6 2" xfId="14710"/>
    <cellStyle name="Обычный 17 8 7" xfId="14711"/>
    <cellStyle name="Обычный 17 8 7 2" xfId="14712"/>
    <cellStyle name="Обычный 17 8 8" xfId="14713"/>
    <cellStyle name="Обычный 17 8 9" xfId="14714"/>
    <cellStyle name="Обычный 17 9" xfId="14715"/>
    <cellStyle name="Обычный 17 9 2" xfId="14716"/>
    <cellStyle name="Обычный 17 9 2 2" xfId="14717"/>
    <cellStyle name="Обычный 17 9 2 2 2" xfId="14718"/>
    <cellStyle name="Обычный 17 9 2 3" xfId="14719"/>
    <cellStyle name="Обычный 17 9 3" xfId="14720"/>
    <cellStyle name="Обычный 17 9 3 2" xfId="14721"/>
    <cellStyle name="Обычный 17 9 4" xfId="14722"/>
    <cellStyle name="Обычный 17 9 4 2" xfId="14723"/>
    <cellStyle name="Обычный 17 9 5" xfId="14724"/>
    <cellStyle name="Обычный 17 9 6" xfId="14725"/>
    <cellStyle name="Обычный 17_КС2 июль13 дс1" xfId="14726"/>
    <cellStyle name="Обычный 18" xfId="14727"/>
    <cellStyle name="Обычный 18 10" xfId="14728"/>
    <cellStyle name="Обычный 18 10 2" xfId="14729"/>
    <cellStyle name="Обычный 18 10 2 2" xfId="14730"/>
    <cellStyle name="Обычный 18 10 2 2 2" xfId="14731"/>
    <cellStyle name="Обычный 18 10 2 3" xfId="14732"/>
    <cellStyle name="Обычный 18 10 3" xfId="14733"/>
    <cellStyle name="Обычный 18 10 3 2" xfId="14734"/>
    <cellStyle name="Обычный 18 10 4" xfId="14735"/>
    <cellStyle name="Обычный 18 11" xfId="14736"/>
    <cellStyle name="Обычный 18 11 2" xfId="14737"/>
    <cellStyle name="Обычный 18 11 2 2" xfId="14738"/>
    <cellStyle name="Обычный 18 11 3" xfId="14739"/>
    <cellStyle name="Обычный 18 12" xfId="14740"/>
    <cellStyle name="Обычный 18 12 2" xfId="14741"/>
    <cellStyle name="Обычный 18 13" xfId="14742"/>
    <cellStyle name="Обычный 18 13 2" xfId="14743"/>
    <cellStyle name="Обычный 18 14" xfId="14744"/>
    <cellStyle name="Обычный 18 14 2" xfId="14745"/>
    <cellStyle name="Обычный 18 15" xfId="14746"/>
    <cellStyle name="Обычный 18 15 2" xfId="14747"/>
    <cellStyle name="Обычный 18 16" xfId="14748"/>
    <cellStyle name="Обычный 18 16 2" xfId="14749"/>
    <cellStyle name="Обычный 18 17" xfId="14750"/>
    <cellStyle name="Обычный 18 18" xfId="14751"/>
    <cellStyle name="Обычный 18 2" xfId="14752"/>
    <cellStyle name="Обычный 18 2 10" xfId="14753"/>
    <cellStyle name="Обычный 18 2 10 2" xfId="14754"/>
    <cellStyle name="Обычный 18 2 10 2 2" xfId="14755"/>
    <cellStyle name="Обычный 18 2 10 3" xfId="14756"/>
    <cellStyle name="Обычный 18 2 11" xfId="14757"/>
    <cellStyle name="Обычный 18 2 11 2" xfId="14758"/>
    <cellStyle name="Обычный 18 2 12" xfId="14759"/>
    <cellStyle name="Обычный 18 2 12 2" xfId="14760"/>
    <cellStyle name="Обычный 18 2 13" xfId="14761"/>
    <cellStyle name="Обычный 18 2 13 2" xfId="14762"/>
    <cellStyle name="Обычный 18 2 14" xfId="14763"/>
    <cellStyle name="Обычный 18 2 14 2" xfId="14764"/>
    <cellStyle name="Обычный 18 2 15" xfId="14765"/>
    <cellStyle name="Обычный 18 2 15 2" xfId="14766"/>
    <cellStyle name="Обычный 18 2 16" xfId="14767"/>
    <cellStyle name="Обычный 18 2 17" xfId="14768"/>
    <cellStyle name="Обычный 18 2 2" xfId="14769"/>
    <cellStyle name="Обычный 18 2 2 10" xfId="14770"/>
    <cellStyle name="Обычный 18 2 2 10 2" xfId="14771"/>
    <cellStyle name="Обычный 18 2 2 11" xfId="14772"/>
    <cellStyle name="Обычный 18 2 2 11 2" xfId="14773"/>
    <cellStyle name="Обычный 18 2 2 12" xfId="14774"/>
    <cellStyle name="Обычный 18 2 2 12 2" xfId="14775"/>
    <cellStyle name="Обычный 18 2 2 13" xfId="14776"/>
    <cellStyle name="Обычный 18 2 2 14" xfId="14777"/>
    <cellStyle name="Обычный 18 2 2 2" xfId="14778"/>
    <cellStyle name="Обычный 18 2 2 2 10" xfId="14779"/>
    <cellStyle name="Обычный 18 2 2 2 11" xfId="14780"/>
    <cellStyle name="Обычный 18 2 2 2 2" xfId="14781"/>
    <cellStyle name="Обычный 18 2 2 2 2 2" xfId="14782"/>
    <cellStyle name="Обычный 18 2 2 2 2 2 2" xfId="14783"/>
    <cellStyle name="Обычный 18 2 2 2 2 2 2 2" xfId="14784"/>
    <cellStyle name="Обычный 18 2 2 2 2 2 2 2 2" xfId="14785"/>
    <cellStyle name="Обычный 18 2 2 2 2 2 2 2 2 2" xfId="14786"/>
    <cellStyle name="Обычный 18 2 2 2 2 2 2 2 3" xfId="14787"/>
    <cellStyle name="Обычный 18 2 2 2 2 2 2 3" xfId="14788"/>
    <cellStyle name="Обычный 18 2 2 2 2 2 2 3 2" xfId="14789"/>
    <cellStyle name="Обычный 18 2 2 2 2 2 2 4" xfId="14790"/>
    <cellStyle name="Обычный 18 2 2 2 2 2 2 4 2" xfId="14791"/>
    <cellStyle name="Обычный 18 2 2 2 2 2 2 5" xfId="14792"/>
    <cellStyle name="Обычный 18 2 2 2 2 2 3" xfId="14793"/>
    <cellStyle name="Обычный 18 2 2 2 2 2 3 2" xfId="14794"/>
    <cellStyle name="Обычный 18 2 2 2 2 2 3 2 2" xfId="14795"/>
    <cellStyle name="Обычный 18 2 2 2 2 2 3 2 2 2" xfId="14796"/>
    <cellStyle name="Обычный 18 2 2 2 2 2 3 2 3" xfId="14797"/>
    <cellStyle name="Обычный 18 2 2 2 2 2 3 3" xfId="14798"/>
    <cellStyle name="Обычный 18 2 2 2 2 2 3 3 2" xfId="14799"/>
    <cellStyle name="Обычный 18 2 2 2 2 2 3 4" xfId="14800"/>
    <cellStyle name="Обычный 18 2 2 2 2 2 4" xfId="14801"/>
    <cellStyle name="Обычный 18 2 2 2 2 2 4 2" xfId="14802"/>
    <cellStyle name="Обычный 18 2 2 2 2 2 4 2 2" xfId="14803"/>
    <cellStyle name="Обычный 18 2 2 2 2 2 4 3" xfId="14804"/>
    <cellStyle name="Обычный 18 2 2 2 2 2 5" xfId="14805"/>
    <cellStyle name="Обычный 18 2 2 2 2 2 5 2" xfId="14806"/>
    <cellStyle name="Обычный 18 2 2 2 2 2 6" xfId="14807"/>
    <cellStyle name="Обычный 18 2 2 2 2 2 6 2" xfId="14808"/>
    <cellStyle name="Обычный 18 2 2 2 2 2 7" xfId="14809"/>
    <cellStyle name="Обычный 18 2 2 2 2 2 8" xfId="14810"/>
    <cellStyle name="Обычный 18 2 2 2 2 3" xfId="14811"/>
    <cellStyle name="Обычный 18 2 2 2 2 3 2" xfId="14812"/>
    <cellStyle name="Обычный 18 2 2 2 2 3 2 2" xfId="14813"/>
    <cellStyle name="Обычный 18 2 2 2 2 3 2 2 2" xfId="14814"/>
    <cellStyle name="Обычный 18 2 2 2 2 3 2 3" xfId="14815"/>
    <cellStyle name="Обычный 18 2 2 2 2 3 3" xfId="14816"/>
    <cellStyle name="Обычный 18 2 2 2 2 3 3 2" xfId="14817"/>
    <cellStyle name="Обычный 18 2 2 2 2 3 4" xfId="14818"/>
    <cellStyle name="Обычный 18 2 2 2 2 3 4 2" xfId="14819"/>
    <cellStyle name="Обычный 18 2 2 2 2 3 5" xfId="14820"/>
    <cellStyle name="Обычный 18 2 2 2 2 3 6" xfId="14821"/>
    <cellStyle name="Обычный 18 2 2 2 2 4" xfId="14822"/>
    <cellStyle name="Обычный 18 2 2 2 2 4 2" xfId="14823"/>
    <cellStyle name="Обычный 18 2 2 2 2 4 2 2" xfId="14824"/>
    <cellStyle name="Обычный 18 2 2 2 2 4 2 2 2" xfId="14825"/>
    <cellStyle name="Обычный 18 2 2 2 2 4 2 3" xfId="14826"/>
    <cellStyle name="Обычный 18 2 2 2 2 4 3" xfId="14827"/>
    <cellStyle name="Обычный 18 2 2 2 2 4 3 2" xfId="14828"/>
    <cellStyle name="Обычный 18 2 2 2 2 4 4" xfId="14829"/>
    <cellStyle name="Обычный 18 2 2 2 2 5" xfId="14830"/>
    <cellStyle name="Обычный 18 2 2 2 2 5 2" xfId="14831"/>
    <cellStyle name="Обычный 18 2 2 2 2 5 2 2" xfId="14832"/>
    <cellStyle name="Обычный 18 2 2 2 2 5 3" xfId="14833"/>
    <cellStyle name="Обычный 18 2 2 2 2 6" xfId="14834"/>
    <cellStyle name="Обычный 18 2 2 2 2 6 2" xfId="14835"/>
    <cellStyle name="Обычный 18 2 2 2 2 7" xfId="14836"/>
    <cellStyle name="Обычный 18 2 2 2 2 7 2" xfId="14837"/>
    <cellStyle name="Обычный 18 2 2 2 2 8" xfId="14838"/>
    <cellStyle name="Обычный 18 2 2 2 2 9" xfId="14839"/>
    <cellStyle name="Обычный 18 2 2 2 3" xfId="14840"/>
    <cellStyle name="Обычный 18 2 2 2 3 2" xfId="14841"/>
    <cellStyle name="Обычный 18 2 2 2 3 2 2" xfId="14842"/>
    <cellStyle name="Обычный 18 2 2 2 3 2 2 2" xfId="14843"/>
    <cellStyle name="Обычный 18 2 2 2 3 2 2 2 2" xfId="14844"/>
    <cellStyle name="Обычный 18 2 2 2 3 2 2 3" xfId="14845"/>
    <cellStyle name="Обычный 18 2 2 2 3 2 3" xfId="14846"/>
    <cellStyle name="Обычный 18 2 2 2 3 2 3 2" xfId="14847"/>
    <cellStyle name="Обычный 18 2 2 2 3 2 4" xfId="14848"/>
    <cellStyle name="Обычный 18 2 2 2 3 2 4 2" xfId="14849"/>
    <cellStyle name="Обычный 18 2 2 2 3 2 5" xfId="14850"/>
    <cellStyle name="Обычный 18 2 2 2 3 2 6" xfId="14851"/>
    <cellStyle name="Обычный 18 2 2 2 3 3" xfId="14852"/>
    <cellStyle name="Обычный 18 2 2 2 3 3 2" xfId="14853"/>
    <cellStyle name="Обычный 18 2 2 2 3 3 2 2" xfId="14854"/>
    <cellStyle name="Обычный 18 2 2 2 3 3 2 2 2" xfId="14855"/>
    <cellStyle name="Обычный 18 2 2 2 3 3 2 3" xfId="14856"/>
    <cellStyle name="Обычный 18 2 2 2 3 3 3" xfId="14857"/>
    <cellStyle name="Обычный 18 2 2 2 3 3 3 2" xfId="14858"/>
    <cellStyle name="Обычный 18 2 2 2 3 3 4" xfId="14859"/>
    <cellStyle name="Обычный 18 2 2 2 3 3 5" xfId="14860"/>
    <cellStyle name="Обычный 18 2 2 2 3 4" xfId="14861"/>
    <cellStyle name="Обычный 18 2 2 2 3 4 2" xfId="14862"/>
    <cellStyle name="Обычный 18 2 2 2 3 4 2 2" xfId="14863"/>
    <cellStyle name="Обычный 18 2 2 2 3 4 3" xfId="14864"/>
    <cellStyle name="Обычный 18 2 2 2 3 5" xfId="14865"/>
    <cellStyle name="Обычный 18 2 2 2 3 5 2" xfId="14866"/>
    <cellStyle name="Обычный 18 2 2 2 3 6" xfId="14867"/>
    <cellStyle name="Обычный 18 2 2 2 3 6 2" xfId="14868"/>
    <cellStyle name="Обычный 18 2 2 2 3 7" xfId="14869"/>
    <cellStyle name="Обычный 18 2 2 2 3 8" xfId="14870"/>
    <cellStyle name="Обычный 18 2 2 2 4" xfId="14871"/>
    <cellStyle name="Обычный 18 2 2 2 4 2" xfId="14872"/>
    <cellStyle name="Обычный 18 2 2 2 4 2 2" xfId="14873"/>
    <cellStyle name="Обычный 18 2 2 2 4 2 2 2" xfId="14874"/>
    <cellStyle name="Обычный 18 2 2 2 4 2 3" xfId="14875"/>
    <cellStyle name="Обычный 18 2 2 2 4 3" xfId="14876"/>
    <cellStyle name="Обычный 18 2 2 2 4 3 2" xfId="14877"/>
    <cellStyle name="Обычный 18 2 2 2 4 4" xfId="14878"/>
    <cellStyle name="Обычный 18 2 2 2 4 4 2" xfId="14879"/>
    <cellStyle name="Обычный 18 2 2 2 4 5" xfId="14880"/>
    <cellStyle name="Обычный 18 2 2 2 4 6" xfId="14881"/>
    <cellStyle name="Обычный 18 2 2 2 5" xfId="14882"/>
    <cellStyle name="Обычный 18 2 2 2 5 2" xfId="14883"/>
    <cellStyle name="Обычный 18 2 2 2 5 2 2" xfId="14884"/>
    <cellStyle name="Обычный 18 2 2 2 5 2 2 2" xfId="14885"/>
    <cellStyle name="Обычный 18 2 2 2 5 2 3" xfId="14886"/>
    <cellStyle name="Обычный 18 2 2 2 5 3" xfId="14887"/>
    <cellStyle name="Обычный 18 2 2 2 5 3 2" xfId="14888"/>
    <cellStyle name="Обычный 18 2 2 2 5 4" xfId="14889"/>
    <cellStyle name="Обычный 18 2 2 2 5 5" xfId="14890"/>
    <cellStyle name="Обычный 18 2 2 2 6" xfId="14891"/>
    <cellStyle name="Обычный 18 2 2 2 6 2" xfId="14892"/>
    <cellStyle name="Обычный 18 2 2 2 6 2 2" xfId="14893"/>
    <cellStyle name="Обычный 18 2 2 2 6 3" xfId="14894"/>
    <cellStyle name="Обычный 18 2 2 2 7" xfId="14895"/>
    <cellStyle name="Обычный 18 2 2 2 7 2" xfId="14896"/>
    <cellStyle name="Обычный 18 2 2 2 8" xfId="14897"/>
    <cellStyle name="Обычный 18 2 2 2 8 2" xfId="14898"/>
    <cellStyle name="Обычный 18 2 2 2 9" xfId="14899"/>
    <cellStyle name="Обычный 18 2 2 2 9 2" xfId="14900"/>
    <cellStyle name="Обычный 18 2 2 3" xfId="14901"/>
    <cellStyle name="Обычный 18 2 2 3 10" xfId="14902"/>
    <cellStyle name="Обычный 18 2 2 3 2" xfId="14903"/>
    <cellStyle name="Обычный 18 2 2 3 2 2" xfId="14904"/>
    <cellStyle name="Обычный 18 2 2 3 2 2 2" xfId="14905"/>
    <cellStyle name="Обычный 18 2 2 3 2 2 2 2" xfId="14906"/>
    <cellStyle name="Обычный 18 2 2 3 2 2 2 2 2" xfId="14907"/>
    <cellStyle name="Обычный 18 2 2 3 2 2 2 3" xfId="14908"/>
    <cellStyle name="Обычный 18 2 2 3 2 2 3" xfId="14909"/>
    <cellStyle name="Обычный 18 2 2 3 2 2 3 2" xfId="14910"/>
    <cellStyle name="Обычный 18 2 2 3 2 2 4" xfId="14911"/>
    <cellStyle name="Обычный 18 2 2 3 2 2 4 2" xfId="14912"/>
    <cellStyle name="Обычный 18 2 2 3 2 2 5" xfId="14913"/>
    <cellStyle name="Обычный 18 2 2 3 2 3" xfId="14914"/>
    <cellStyle name="Обычный 18 2 2 3 2 3 2" xfId="14915"/>
    <cellStyle name="Обычный 18 2 2 3 2 3 2 2" xfId="14916"/>
    <cellStyle name="Обычный 18 2 2 3 2 3 2 2 2" xfId="14917"/>
    <cellStyle name="Обычный 18 2 2 3 2 3 2 3" xfId="14918"/>
    <cellStyle name="Обычный 18 2 2 3 2 3 3" xfId="14919"/>
    <cellStyle name="Обычный 18 2 2 3 2 3 3 2" xfId="14920"/>
    <cellStyle name="Обычный 18 2 2 3 2 3 4" xfId="14921"/>
    <cellStyle name="Обычный 18 2 2 3 2 4" xfId="14922"/>
    <cellStyle name="Обычный 18 2 2 3 2 4 2" xfId="14923"/>
    <cellStyle name="Обычный 18 2 2 3 2 4 2 2" xfId="14924"/>
    <cellStyle name="Обычный 18 2 2 3 2 4 3" xfId="14925"/>
    <cellStyle name="Обычный 18 2 2 3 2 5" xfId="14926"/>
    <cellStyle name="Обычный 18 2 2 3 2 5 2" xfId="14927"/>
    <cellStyle name="Обычный 18 2 2 3 2 6" xfId="14928"/>
    <cellStyle name="Обычный 18 2 2 3 2 6 2" xfId="14929"/>
    <cellStyle name="Обычный 18 2 2 3 2 7" xfId="14930"/>
    <cellStyle name="Обычный 18 2 2 3 2 8" xfId="14931"/>
    <cellStyle name="Обычный 18 2 2 3 3" xfId="14932"/>
    <cellStyle name="Обычный 18 2 2 3 3 2" xfId="14933"/>
    <cellStyle name="Обычный 18 2 2 3 3 2 2" xfId="14934"/>
    <cellStyle name="Обычный 18 2 2 3 3 2 2 2" xfId="14935"/>
    <cellStyle name="Обычный 18 2 2 3 3 2 3" xfId="14936"/>
    <cellStyle name="Обычный 18 2 2 3 3 3" xfId="14937"/>
    <cellStyle name="Обычный 18 2 2 3 3 3 2" xfId="14938"/>
    <cellStyle name="Обычный 18 2 2 3 3 4" xfId="14939"/>
    <cellStyle name="Обычный 18 2 2 3 3 4 2" xfId="14940"/>
    <cellStyle name="Обычный 18 2 2 3 3 5" xfId="14941"/>
    <cellStyle name="Обычный 18 2 2 3 3 6" xfId="14942"/>
    <cellStyle name="Обычный 18 2 2 3 4" xfId="14943"/>
    <cellStyle name="Обычный 18 2 2 3 4 2" xfId="14944"/>
    <cellStyle name="Обычный 18 2 2 3 4 2 2" xfId="14945"/>
    <cellStyle name="Обычный 18 2 2 3 4 2 2 2" xfId="14946"/>
    <cellStyle name="Обычный 18 2 2 3 4 2 3" xfId="14947"/>
    <cellStyle name="Обычный 18 2 2 3 4 3" xfId="14948"/>
    <cellStyle name="Обычный 18 2 2 3 4 3 2" xfId="14949"/>
    <cellStyle name="Обычный 18 2 2 3 4 4" xfId="14950"/>
    <cellStyle name="Обычный 18 2 2 3 5" xfId="14951"/>
    <cellStyle name="Обычный 18 2 2 3 5 2" xfId="14952"/>
    <cellStyle name="Обычный 18 2 2 3 5 2 2" xfId="14953"/>
    <cellStyle name="Обычный 18 2 2 3 5 3" xfId="14954"/>
    <cellStyle name="Обычный 18 2 2 3 6" xfId="14955"/>
    <cellStyle name="Обычный 18 2 2 3 6 2" xfId="14956"/>
    <cellStyle name="Обычный 18 2 2 3 7" xfId="14957"/>
    <cellStyle name="Обычный 18 2 2 3 7 2" xfId="14958"/>
    <cellStyle name="Обычный 18 2 2 3 8" xfId="14959"/>
    <cellStyle name="Обычный 18 2 2 3 8 2" xfId="14960"/>
    <cellStyle name="Обычный 18 2 2 3 9" xfId="14961"/>
    <cellStyle name="Обычный 18 2 2 4" xfId="14962"/>
    <cellStyle name="Обычный 18 2 2 4 2" xfId="14963"/>
    <cellStyle name="Обычный 18 2 2 4 2 2" xfId="14964"/>
    <cellStyle name="Обычный 18 2 2 4 2 2 2" xfId="14965"/>
    <cellStyle name="Обычный 18 2 2 4 2 2 2 2" xfId="14966"/>
    <cellStyle name="Обычный 18 2 2 4 2 2 2 2 2" xfId="14967"/>
    <cellStyle name="Обычный 18 2 2 4 2 2 2 3" xfId="14968"/>
    <cellStyle name="Обычный 18 2 2 4 2 2 3" xfId="14969"/>
    <cellStyle name="Обычный 18 2 2 4 2 2 3 2" xfId="14970"/>
    <cellStyle name="Обычный 18 2 2 4 2 2 4" xfId="14971"/>
    <cellStyle name="Обычный 18 2 2 4 2 2 4 2" xfId="14972"/>
    <cellStyle name="Обычный 18 2 2 4 2 2 5" xfId="14973"/>
    <cellStyle name="Обычный 18 2 2 4 2 3" xfId="14974"/>
    <cellStyle name="Обычный 18 2 2 4 2 3 2" xfId="14975"/>
    <cellStyle name="Обычный 18 2 2 4 2 3 2 2" xfId="14976"/>
    <cellStyle name="Обычный 18 2 2 4 2 3 2 2 2" xfId="14977"/>
    <cellStyle name="Обычный 18 2 2 4 2 3 2 3" xfId="14978"/>
    <cellStyle name="Обычный 18 2 2 4 2 3 3" xfId="14979"/>
    <cellStyle name="Обычный 18 2 2 4 2 3 3 2" xfId="14980"/>
    <cellStyle name="Обычный 18 2 2 4 2 3 4" xfId="14981"/>
    <cellStyle name="Обычный 18 2 2 4 2 4" xfId="14982"/>
    <cellStyle name="Обычный 18 2 2 4 2 4 2" xfId="14983"/>
    <cellStyle name="Обычный 18 2 2 4 2 4 2 2" xfId="14984"/>
    <cellStyle name="Обычный 18 2 2 4 2 4 3" xfId="14985"/>
    <cellStyle name="Обычный 18 2 2 4 2 5" xfId="14986"/>
    <cellStyle name="Обычный 18 2 2 4 2 5 2" xfId="14987"/>
    <cellStyle name="Обычный 18 2 2 4 2 6" xfId="14988"/>
    <cellStyle name="Обычный 18 2 2 4 2 6 2" xfId="14989"/>
    <cellStyle name="Обычный 18 2 2 4 2 7" xfId="14990"/>
    <cellStyle name="Обычный 18 2 2 4 2 8" xfId="14991"/>
    <cellStyle name="Обычный 18 2 2 4 3" xfId="14992"/>
    <cellStyle name="Обычный 18 2 2 4 3 2" xfId="14993"/>
    <cellStyle name="Обычный 18 2 2 4 3 2 2" xfId="14994"/>
    <cellStyle name="Обычный 18 2 2 4 3 2 2 2" xfId="14995"/>
    <cellStyle name="Обычный 18 2 2 4 3 2 3" xfId="14996"/>
    <cellStyle name="Обычный 18 2 2 4 3 3" xfId="14997"/>
    <cellStyle name="Обычный 18 2 2 4 3 3 2" xfId="14998"/>
    <cellStyle name="Обычный 18 2 2 4 3 4" xfId="14999"/>
    <cellStyle name="Обычный 18 2 2 4 3 4 2" xfId="15000"/>
    <cellStyle name="Обычный 18 2 2 4 3 5" xfId="15001"/>
    <cellStyle name="Обычный 18 2 2 4 3 6" xfId="15002"/>
    <cellStyle name="Обычный 18 2 2 4 4" xfId="15003"/>
    <cellStyle name="Обычный 18 2 2 4 4 2" xfId="15004"/>
    <cellStyle name="Обычный 18 2 2 4 4 2 2" xfId="15005"/>
    <cellStyle name="Обычный 18 2 2 4 4 2 2 2" xfId="15006"/>
    <cellStyle name="Обычный 18 2 2 4 4 2 3" xfId="15007"/>
    <cellStyle name="Обычный 18 2 2 4 4 3" xfId="15008"/>
    <cellStyle name="Обычный 18 2 2 4 4 3 2" xfId="15009"/>
    <cellStyle name="Обычный 18 2 2 4 4 4" xfId="15010"/>
    <cellStyle name="Обычный 18 2 2 4 5" xfId="15011"/>
    <cellStyle name="Обычный 18 2 2 4 5 2" xfId="15012"/>
    <cellStyle name="Обычный 18 2 2 4 5 2 2" xfId="15013"/>
    <cellStyle name="Обычный 18 2 2 4 5 3" xfId="15014"/>
    <cellStyle name="Обычный 18 2 2 4 6" xfId="15015"/>
    <cellStyle name="Обычный 18 2 2 4 6 2" xfId="15016"/>
    <cellStyle name="Обычный 18 2 2 4 7" xfId="15017"/>
    <cellStyle name="Обычный 18 2 2 4 7 2" xfId="15018"/>
    <cellStyle name="Обычный 18 2 2 4 8" xfId="15019"/>
    <cellStyle name="Обычный 18 2 2 4 9" xfId="15020"/>
    <cellStyle name="Обычный 18 2 2 5" xfId="15021"/>
    <cellStyle name="Обычный 18 2 2 5 2" xfId="15022"/>
    <cellStyle name="Обычный 18 2 2 5 2 2" xfId="15023"/>
    <cellStyle name="Обычный 18 2 2 5 2 2 2" xfId="15024"/>
    <cellStyle name="Обычный 18 2 2 5 2 2 2 2" xfId="15025"/>
    <cellStyle name="Обычный 18 2 2 5 2 2 3" xfId="15026"/>
    <cellStyle name="Обычный 18 2 2 5 2 3" xfId="15027"/>
    <cellStyle name="Обычный 18 2 2 5 2 3 2" xfId="15028"/>
    <cellStyle name="Обычный 18 2 2 5 2 4" xfId="15029"/>
    <cellStyle name="Обычный 18 2 2 5 2 4 2" xfId="15030"/>
    <cellStyle name="Обычный 18 2 2 5 2 5" xfId="15031"/>
    <cellStyle name="Обычный 18 2 2 5 3" xfId="15032"/>
    <cellStyle name="Обычный 18 2 2 5 3 2" xfId="15033"/>
    <cellStyle name="Обычный 18 2 2 5 3 2 2" xfId="15034"/>
    <cellStyle name="Обычный 18 2 2 5 3 2 2 2" xfId="15035"/>
    <cellStyle name="Обычный 18 2 2 5 3 2 3" xfId="15036"/>
    <cellStyle name="Обычный 18 2 2 5 3 3" xfId="15037"/>
    <cellStyle name="Обычный 18 2 2 5 3 3 2" xfId="15038"/>
    <cellStyle name="Обычный 18 2 2 5 3 4" xfId="15039"/>
    <cellStyle name="Обычный 18 2 2 5 4" xfId="15040"/>
    <cellStyle name="Обычный 18 2 2 5 4 2" xfId="15041"/>
    <cellStyle name="Обычный 18 2 2 5 4 2 2" xfId="15042"/>
    <cellStyle name="Обычный 18 2 2 5 4 3" xfId="15043"/>
    <cellStyle name="Обычный 18 2 2 5 5" xfId="15044"/>
    <cellStyle name="Обычный 18 2 2 5 5 2" xfId="15045"/>
    <cellStyle name="Обычный 18 2 2 5 6" xfId="15046"/>
    <cellStyle name="Обычный 18 2 2 5 6 2" xfId="15047"/>
    <cellStyle name="Обычный 18 2 2 5 7" xfId="15048"/>
    <cellStyle name="Обычный 18 2 2 5 8" xfId="15049"/>
    <cellStyle name="Обычный 18 2 2 6" xfId="15050"/>
    <cellStyle name="Обычный 18 2 2 6 2" xfId="15051"/>
    <cellStyle name="Обычный 18 2 2 6 2 2" xfId="15052"/>
    <cellStyle name="Обычный 18 2 2 6 2 2 2" xfId="15053"/>
    <cellStyle name="Обычный 18 2 2 6 2 3" xfId="15054"/>
    <cellStyle name="Обычный 18 2 2 6 3" xfId="15055"/>
    <cellStyle name="Обычный 18 2 2 6 3 2" xfId="15056"/>
    <cellStyle name="Обычный 18 2 2 6 4" xfId="15057"/>
    <cellStyle name="Обычный 18 2 2 6 4 2" xfId="15058"/>
    <cellStyle name="Обычный 18 2 2 6 5" xfId="15059"/>
    <cellStyle name="Обычный 18 2 2 6 6" xfId="15060"/>
    <cellStyle name="Обычный 18 2 2 7" xfId="15061"/>
    <cellStyle name="Обычный 18 2 2 7 2" xfId="15062"/>
    <cellStyle name="Обычный 18 2 2 7 2 2" xfId="15063"/>
    <cellStyle name="Обычный 18 2 2 7 2 2 2" xfId="15064"/>
    <cellStyle name="Обычный 18 2 2 7 2 3" xfId="15065"/>
    <cellStyle name="Обычный 18 2 2 7 3" xfId="15066"/>
    <cellStyle name="Обычный 18 2 2 7 3 2" xfId="15067"/>
    <cellStyle name="Обычный 18 2 2 7 4" xfId="15068"/>
    <cellStyle name="Обычный 18 2 2 8" xfId="15069"/>
    <cellStyle name="Обычный 18 2 2 8 2" xfId="15070"/>
    <cellStyle name="Обычный 18 2 2 8 2 2" xfId="15071"/>
    <cellStyle name="Обычный 18 2 2 8 3" xfId="15072"/>
    <cellStyle name="Обычный 18 2 2 9" xfId="15073"/>
    <cellStyle name="Обычный 18 2 2 9 2" xfId="15074"/>
    <cellStyle name="Обычный 18 2 2_прот факт бол" xfId="15075"/>
    <cellStyle name="Обычный 18 2 3" xfId="15076"/>
    <cellStyle name="Обычный 18 2 3 10" xfId="15077"/>
    <cellStyle name="Обычный 18 2 3 10 2" xfId="15078"/>
    <cellStyle name="Обычный 18 2 3 11" xfId="15079"/>
    <cellStyle name="Обычный 18 2 3 12" xfId="15080"/>
    <cellStyle name="Обычный 18 2 3 2" xfId="15081"/>
    <cellStyle name="Обычный 18 2 3 2 10" xfId="15082"/>
    <cellStyle name="Обычный 18 2 3 2 2" xfId="15083"/>
    <cellStyle name="Обычный 18 2 3 2 2 2" xfId="15084"/>
    <cellStyle name="Обычный 18 2 3 2 2 2 2" xfId="15085"/>
    <cellStyle name="Обычный 18 2 3 2 2 2 2 2" xfId="15086"/>
    <cellStyle name="Обычный 18 2 3 2 2 2 2 2 2" xfId="15087"/>
    <cellStyle name="Обычный 18 2 3 2 2 2 2 3" xfId="15088"/>
    <cellStyle name="Обычный 18 2 3 2 2 2 3" xfId="15089"/>
    <cellStyle name="Обычный 18 2 3 2 2 2 3 2" xfId="15090"/>
    <cellStyle name="Обычный 18 2 3 2 2 2 4" xfId="15091"/>
    <cellStyle name="Обычный 18 2 3 2 2 2 4 2" xfId="15092"/>
    <cellStyle name="Обычный 18 2 3 2 2 2 5" xfId="15093"/>
    <cellStyle name="Обычный 18 2 3 2 2 3" xfId="15094"/>
    <cellStyle name="Обычный 18 2 3 2 2 3 2" xfId="15095"/>
    <cellStyle name="Обычный 18 2 3 2 2 3 2 2" xfId="15096"/>
    <cellStyle name="Обычный 18 2 3 2 2 3 2 2 2" xfId="15097"/>
    <cellStyle name="Обычный 18 2 3 2 2 3 2 3" xfId="15098"/>
    <cellStyle name="Обычный 18 2 3 2 2 3 3" xfId="15099"/>
    <cellStyle name="Обычный 18 2 3 2 2 3 3 2" xfId="15100"/>
    <cellStyle name="Обычный 18 2 3 2 2 3 4" xfId="15101"/>
    <cellStyle name="Обычный 18 2 3 2 2 4" xfId="15102"/>
    <cellStyle name="Обычный 18 2 3 2 2 4 2" xfId="15103"/>
    <cellStyle name="Обычный 18 2 3 2 2 4 2 2" xfId="15104"/>
    <cellStyle name="Обычный 18 2 3 2 2 4 3" xfId="15105"/>
    <cellStyle name="Обычный 18 2 3 2 2 5" xfId="15106"/>
    <cellStyle name="Обычный 18 2 3 2 2 5 2" xfId="15107"/>
    <cellStyle name="Обычный 18 2 3 2 2 6" xfId="15108"/>
    <cellStyle name="Обычный 18 2 3 2 2 6 2" xfId="15109"/>
    <cellStyle name="Обычный 18 2 3 2 2 7" xfId="15110"/>
    <cellStyle name="Обычный 18 2 3 2 2 8" xfId="15111"/>
    <cellStyle name="Обычный 18 2 3 2 3" xfId="15112"/>
    <cellStyle name="Обычный 18 2 3 2 3 2" xfId="15113"/>
    <cellStyle name="Обычный 18 2 3 2 3 2 2" xfId="15114"/>
    <cellStyle name="Обычный 18 2 3 2 3 2 2 2" xfId="15115"/>
    <cellStyle name="Обычный 18 2 3 2 3 2 3" xfId="15116"/>
    <cellStyle name="Обычный 18 2 3 2 3 3" xfId="15117"/>
    <cellStyle name="Обычный 18 2 3 2 3 3 2" xfId="15118"/>
    <cellStyle name="Обычный 18 2 3 2 3 4" xfId="15119"/>
    <cellStyle name="Обычный 18 2 3 2 3 4 2" xfId="15120"/>
    <cellStyle name="Обычный 18 2 3 2 3 5" xfId="15121"/>
    <cellStyle name="Обычный 18 2 3 2 3 6" xfId="15122"/>
    <cellStyle name="Обычный 18 2 3 2 4" xfId="15123"/>
    <cellStyle name="Обычный 18 2 3 2 4 2" xfId="15124"/>
    <cellStyle name="Обычный 18 2 3 2 4 2 2" xfId="15125"/>
    <cellStyle name="Обычный 18 2 3 2 4 2 2 2" xfId="15126"/>
    <cellStyle name="Обычный 18 2 3 2 4 2 3" xfId="15127"/>
    <cellStyle name="Обычный 18 2 3 2 4 3" xfId="15128"/>
    <cellStyle name="Обычный 18 2 3 2 4 3 2" xfId="15129"/>
    <cellStyle name="Обычный 18 2 3 2 4 4" xfId="15130"/>
    <cellStyle name="Обычный 18 2 3 2 5" xfId="15131"/>
    <cellStyle name="Обычный 18 2 3 2 5 2" xfId="15132"/>
    <cellStyle name="Обычный 18 2 3 2 5 2 2" xfId="15133"/>
    <cellStyle name="Обычный 18 2 3 2 5 3" xfId="15134"/>
    <cellStyle name="Обычный 18 2 3 2 6" xfId="15135"/>
    <cellStyle name="Обычный 18 2 3 2 6 2" xfId="15136"/>
    <cellStyle name="Обычный 18 2 3 2 7" xfId="15137"/>
    <cellStyle name="Обычный 18 2 3 2 7 2" xfId="15138"/>
    <cellStyle name="Обычный 18 2 3 2 8" xfId="15139"/>
    <cellStyle name="Обычный 18 2 3 2 8 2" xfId="15140"/>
    <cellStyle name="Обычный 18 2 3 2 9" xfId="15141"/>
    <cellStyle name="Обычный 18 2 3 3" xfId="15142"/>
    <cellStyle name="Обычный 18 2 3 3 10" xfId="15143"/>
    <cellStyle name="Обычный 18 2 3 3 2" xfId="15144"/>
    <cellStyle name="Обычный 18 2 3 3 2 2" xfId="15145"/>
    <cellStyle name="Обычный 18 2 3 3 2 2 2" xfId="15146"/>
    <cellStyle name="Обычный 18 2 3 3 2 2 2 2" xfId="15147"/>
    <cellStyle name="Обычный 18 2 3 3 2 2 2 2 2" xfId="15148"/>
    <cellStyle name="Обычный 18 2 3 3 2 2 2 3" xfId="15149"/>
    <cellStyle name="Обычный 18 2 3 3 2 2 3" xfId="15150"/>
    <cellStyle name="Обычный 18 2 3 3 2 2 3 2" xfId="15151"/>
    <cellStyle name="Обычный 18 2 3 3 2 2 4" xfId="15152"/>
    <cellStyle name="Обычный 18 2 3 3 2 2 4 2" xfId="15153"/>
    <cellStyle name="Обычный 18 2 3 3 2 2 5" xfId="15154"/>
    <cellStyle name="Обычный 18 2 3 3 2 3" xfId="15155"/>
    <cellStyle name="Обычный 18 2 3 3 2 3 2" xfId="15156"/>
    <cellStyle name="Обычный 18 2 3 3 2 3 2 2" xfId="15157"/>
    <cellStyle name="Обычный 18 2 3 3 2 3 2 2 2" xfId="15158"/>
    <cellStyle name="Обычный 18 2 3 3 2 3 2 3" xfId="15159"/>
    <cellStyle name="Обычный 18 2 3 3 2 3 3" xfId="15160"/>
    <cellStyle name="Обычный 18 2 3 3 2 3 3 2" xfId="15161"/>
    <cellStyle name="Обычный 18 2 3 3 2 3 4" xfId="15162"/>
    <cellStyle name="Обычный 18 2 3 3 2 4" xfId="15163"/>
    <cellStyle name="Обычный 18 2 3 3 2 4 2" xfId="15164"/>
    <cellStyle name="Обычный 18 2 3 3 2 4 2 2" xfId="15165"/>
    <cellStyle name="Обычный 18 2 3 3 2 4 3" xfId="15166"/>
    <cellStyle name="Обычный 18 2 3 3 2 5" xfId="15167"/>
    <cellStyle name="Обычный 18 2 3 3 2 5 2" xfId="15168"/>
    <cellStyle name="Обычный 18 2 3 3 2 6" xfId="15169"/>
    <cellStyle name="Обычный 18 2 3 3 2 6 2" xfId="15170"/>
    <cellStyle name="Обычный 18 2 3 3 2 7" xfId="15171"/>
    <cellStyle name="Обычный 18 2 3 3 2 8" xfId="15172"/>
    <cellStyle name="Обычный 18 2 3 3 3" xfId="15173"/>
    <cellStyle name="Обычный 18 2 3 3 3 2" xfId="15174"/>
    <cellStyle name="Обычный 18 2 3 3 3 2 2" xfId="15175"/>
    <cellStyle name="Обычный 18 2 3 3 3 2 2 2" xfId="15176"/>
    <cellStyle name="Обычный 18 2 3 3 3 2 3" xfId="15177"/>
    <cellStyle name="Обычный 18 2 3 3 3 3" xfId="15178"/>
    <cellStyle name="Обычный 18 2 3 3 3 3 2" xfId="15179"/>
    <cellStyle name="Обычный 18 2 3 3 3 4" xfId="15180"/>
    <cellStyle name="Обычный 18 2 3 3 3 4 2" xfId="15181"/>
    <cellStyle name="Обычный 18 2 3 3 3 5" xfId="15182"/>
    <cellStyle name="Обычный 18 2 3 3 3 6" xfId="15183"/>
    <cellStyle name="Обычный 18 2 3 3 4" xfId="15184"/>
    <cellStyle name="Обычный 18 2 3 3 4 2" xfId="15185"/>
    <cellStyle name="Обычный 18 2 3 3 4 2 2" xfId="15186"/>
    <cellStyle name="Обычный 18 2 3 3 4 2 2 2" xfId="15187"/>
    <cellStyle name="Обычный 18 2 3 3 4 2 3" xfId="15188"/>
    <cellStyle name="Обычный 18 2 3 3 4 3" xfId="15189"/>
    <cellStyle name="Обычный 18 2 3 3 4 3 2" xfId="15190"/>
    <cellStyle name="Обычный 18 2 3 3 4 4" xfId="15191"/>
    <cellStyle name="Обычный 18 2 3 3 5" xfId="15192"/>
    <cellStyle name="Обычный 18 2 3 3 5 2" xfId="15193"/>
    <cellStyle name="Обычный 18 2 3 3 5 2 2" xfId="15194"/>
    <cellStyle name="Обычный 18 2 3 3 5 3" xfId="15195"/>
    <cellStyle name="Обычный 18 2 3 3 6" xfId="15196"/>
    <cellStyle name="Обычный 18 2 3 3 6 2" xfId="15197"/>
    <cellStyle name="Обычный 18 2 3 3 7" xfId="15198"/>
    <cellStyle name="Обычный 18 2 3 3 7 2" xfId="15199"/>
    <cellStyle name="Обычный 18 2 3 3 8" xfId="15200"/>
    <cellStyle name="Обычный 18 2 3 3 8 2" xfId="15201"/>
    <cellStyle name="Обычный 18 2 3 3 9" xfId="15202"/>
    <cellStyle name="Обычный 18 2 3 4" xfId="15203"/>
    <cellStyle name="Обычный 18 2 3 4 2" xfId="15204"/>
    <cellStyle name="Обычный 18 2 3 4 2 2" xfId="15205"/>
    <cellStyle name="Обычный 18 2 3 4 2 2 2" xfId="15206"/>
    <cellStyle name="Обычный 18 2 3 4 2 2 2 2" xfId="15207"/>
    <cellStyle name="Обычный 18 2 3 4 2 2 3" xfId="15208"/>
    <cellStyle name="Обычный 18 2 3 4 2 3" xfId="15209"/>
    <cellStyle name="Обычный 18 2 3 4 2 3 2" xfId="15210"/>
    <cellStyle name="Обычный 18 2 3 4 2 4" xfId="15211"/>
    <cellStyle name="Обычный 18 2 3 4 2 4 2" xfId="15212"/>
    <cellStyle name="Обычный 18 2 3 4 2 5" xfId="15213"/>
    <cellStyle name="Обычный 18 2 3 4 3" xfId="15214"/>
    <cellStyle name="Обычный 18 2 3 4 3 2" xfId="15215"/>
    <cellStyle name="Обычный 18 2 3 4 3 2 2" xfId="15216"/>
    <cellStyle name="Обычный 18 2 3 4 3 2 2 2" xfId="15217"/>
    <cellStyle name="Обычный 18 2 3 4 3 2 3" xfId="15218"/>
    <cellStyle name="Обычный 18 2 3 4 3 3" xfId="15219"/>
    <cellStyle name="Обычный 18 2 3 4 3 3 2" xfId="15220"/>
    <cellStyle name="Обычный 18 2 3 4 3 4" xfId="15221"/>
    <cellStyle name="Обычный 18 2 3 4 4" xfId="15222"/>
    <cellStyle name="Обычный 18 2 3 4 4 2" xfId="15223"/>
    <cellStyle name="Обычный 18 2 3 4 4 2 2" xfId="15224"/>
    <cellStyle name="Обычный 18 2 3 4 4 3" xfId="15225"/>
    <cellStyle name="Обычный 18 2 3 4 5" xfId="15226"/>
    <cellStyle name="Обычный 18 2 3 4 5 2" xfId="15227"/>
    <cellStyle name="Обычный 18 2 3 4 6" xfId="15228"/>
    <cellStyle name="Обычный 18 2 3 4 6 2" xfId="15229"/>
    <cellStyle name="Обычный 18 2 3 4 7" xfId="15230"/>
    <cellStyle name="Обычный 18 2 3 4 8" xfId="15231"/>
    <cellStyle name="Обычный 18 2 3 5" xfId="15232"/>
    <cellStyle name="Обычный 18 2 3 5 2" xfId="15233"/>
    <cellStyle name="Обычный 18 2 3 5 2 2" xfId="15234"/>
    <cellStyle name="Обычный 18 2 3 5 2 2 2" xfId="15235"/>
    <cellStyle name="Обычный 18 2 3 5 2 3" xfId="15236"/>
    <cellStyle name="Обычный 18 2 3 5 3" xfId="15237"/>
    <cellStyle name="Обычный 18 2 3 5 3 2" xfId="15238"/>
    <cellStyle name="Обычный 18 2 3 5 4" xfId="15239"/>
    <cellStyle name="Обычный 18 2 3 5 4 2" xfId="15240"/>
    <cellStyle name="Обычный 18 2 3 5 5" xfId="15241"/>
    <cellStyle name="Обычный 18 2 3 5 6" xfId="15242"/>
    <cellStyle name="Обычный 18 2 3 6" xfId="15243"/>
    <cellStyle name="Обычный 18 2 3 6 2" xfId="15244"/>
    <cellStyle name="Обычный 18 2 3 6 2 2" xfId="15245"/>
    <cellStyle name="Обычный 18 2 3 6 2 2 2" xfId="15246"/>
    <cellStyle name="Обычный 18 2 3 6 2 3" xfId="15247"/>
    <cellStyle name="Обычный 18 2 3 6 3" xfId="15248"/>
    <cellStyle name="Обычный 18 2 3 6 3 2" xfId="15249"/>
    <cellStyle name="Обычный 18 2 3 6 4" xfId="15250"/>
    <cellStyle name="Обычный 18 2 3 7" xfId="15251"/>
    <cellStyle name="Обычный 18 2 3 7 2" xfId="15252"/>
    <cellStyle name="Обычный 18 2 3 7 2 2" xfId="15253"/>
    <cellStyle name="Обычный 18 2 3 7 3" xfId="15254"/>
    <cellStyle name="Обычный 18 2 3 8" xfId="15255"/>
    <cellStyle name="Обычный 18 2 3 8 2" xfId="15256"/>
    <cellStyle name="Обычный 18 2 3 9" xfId="15257"/>
    <cellStyle name="Обычный 18 2 3 9 2" xfId="15258"/>
    <cellStyle name="Обычный 18 2 4" xfId="15259"/>
    <cellStyle name="Обычный 18 2 4 10" xfId="15260"/>
    <cellStyle name="Обычный 18 2 4 10 2" xfId="15261"/>
    <cellStyle name="Обычный 18 2 4 11" xfId="15262"/>
    <cellStyle name="Обычный 18 2 4 12" xfId="15263"/>
    <cellStyle name="Обычный 18 2 4 2" xfId="15264"/>
    <cellStyle name="Обычный 18 2 4 2 2" xfId="15265"/>
    <cellStyle name="Обычный 18 2 4 2 2 2" xfId="15266"/>
    <cellStyle name="Обычный 18 2 4 2 2 2 2" xfId="15267"/>
    <cellStyle name="Обычный 18 2 4 2 2 2 2 2" xfId="15268"/>
    <cellStyle name="Обычный 18 2 4 2 2 2 2 2 2" xfId="15269"/>
    <cellStyle name="Обычный 18 2 4 2 2 2 2 3" xfId="15270"/>
    <cellStyle name="Обычный 18 2 4 2 2 2 3" xfId="15271"/>
    <cellStyle name="Обычный 18 2 4 2 2 2 3 2" xfId="15272"/>
    <cellStyle name="Обычный 18 2 4 2 2 2 4" xfId="15273"/>
    <cellStyle name="Обычный 18 2 4 2 2 2 4 2" xfId="15274"/>
    <cellStyle name="Обычный 18 2 4 2 2 2 5" xfId="15275"/>
    <cellStyle name="Обычный 18 2 4 2 2 3" xfId="15276"/>
    <cellStyle name="Обычный 18 2 4 2 2 3 2" xfId="15277"/>
    <cellStyle name="Обычный 18 2 4 2 2 3 2 2" xfId="15278"/>
    <cellStyle name="Обычный 18 2 4 2 2 3 2 2 2" xfId="15279"/>
    <cellStyle name="Обычный 18 2 4 2 2 3 2 3" xfId="15280"/>
    <cellStyle name="Обычный 18 2 4 2 2 3 3" xfId="15281"/>
    <cellStyle name="Обычный 18 2 4 2 2 3 3 2" xfId="15282"/>
    <cellStyle name="Обычный 18 2 4 2 2 3 4" xfId="15283"/>
    <cellStyle name="Обычный 18 2 4 2 2 4" xfId="15284"/>
    <cellStyle name="Обычный 18 2 4 2 2 4 2" xfId="15285"/>
    <cellStyle name="Обычный 18 2 4 2 2 4 2 2" xfId="15286"/>
    <cellStyle name="Обычный 18 2 4 2 2 4 3" xfId="15287"/>
    <cellStyle name="Обычный 18 2 4 2 2 5" xfId="15288"/>
    <cellStyle name="Обычный 18 2 4 2 2 5 2" xfId="15289"/>
    <cellStyle name="Обычный 18 2 4 2 2 6" xfId="15290"/>
    <cellStyle name="Обычный 18 2 4 2 2 6 2" xfId="15291"/>
    <cellStyle name="Обычный 18 2 4 2 2 7" xfId="15292"/>
    <cellStyle name="Обычный 18 2 4 2 2 8" xfId="15293"/>
    <cellStyle name="Обычный 18 2 4 2 3" xfId="15294"/>
    <cellStyle name="Обычный 18 2 4 2 3 2" xfId="15295"/>
    <cellStyle name="Обычный 18 2 4 2 3 2 2" xfId="15296"/>
    <cellStyle name="Обычный 18 2 4 2 3 2 2 2" xfId="15297"/>
    <cellStyle name="Обычный 18 2 4 2 3 2 3" xfId="15298"/>
    <cellStyle name="Обычный 18 2 4 2 3 3" xfId="15299"/>
    <cellStyle name="Обычный 18 2 4 2 3 3 2" xfId="15300"/>
    <cellStyle name="Обычный 18 2 4 2 3 4" xfId="15301"/>
    <cellStyle name="Обычный 18 2 4 2 3 4 2" xfId="15302"/>
    <cellStyle name="Обычный 18 2 4 2 3 5" xfId="15303"/>
    <cellStyle name="Обычный 18 2 4 2 3 6" xfId="15304"/>
    <cellStyle name="Обычный 18 2 4 2 4" xfId="15305"/>
    <cellStyle name="Обычный 18 2 4 2 4 2" xfId="15306"/>
    <cellStyle name="Обычный 18 2 4 2 4 2 2" xfId="15307"/>
    <cellStyle name="Обычный 18 2 4 2 4 2 2 2" xfId="15308"/>
    <cellStyle name="Обычный 18 2 4 2 4 2 3" xfId="15309"/>
    <cellStyle name="Обычный 18 2 4 2 4 3" xfId="15310"/>
    <cellStyle name="Обычный 18 2 4 2 4 3 2" xfId="15311"/>
    <cellStyle name="Обычный 18 2 4 2 4 4" xfId="15312"/>
    <cellStyle name="Обычный 18 2 4 2 5" xfId="15313"/>
    <cellStyle name="Обычный 18 2 4 2 5 2" xfId="15314"/>
    <cellStyle name="Обычный 18 2 4 2 5 2 2" xfId="15315"/>
    <cellStyle name="Обычный 18 2 4 2 5 3" xfId="15316"/>
    <cellStyle name="Обычный 18 2 4 2 6" xfId="15317"/>
    <cellStyle name="Обычный 18 2 4 2 6 2" xfId="15318"/>
    <cellStyle name="Обычный 18 2 4 2 7" xfId="15319"/>
    <cellStyle name="Обычный 18 2 4 2 7 2" xfId="15320"/>
    <cellStyle name="Обычный 18 2 4 2 8" xfId="15321"/>
    <cellStyle name="Обычный 18 2 4 2 9" xfId="15322"/>
    <cellStyle name="Обычный 18 2 4 3" xfId="15323"/>
    <cellStyle name="Обычный 18 2 4 3 2" xfId="15324"/>
    <cellStyle name="Обычный 18 2 4 3 2 2" xfId="15325"/>
    <cellStyle name="Обычный 18 2 4 3 2 2 2" xfId="15326"/>
    <cellStyle name="Обычный 18 2 4 3 2 2 2 2" xfId="15327"/>
    <cellStyle name="Обычный 18 2 4 3 2 2 2 2 2" xfId="15328"/>
    <cellStyle name="Обычный 18 2 4 3 2 2 2 3" xfId="15329"/>
    <cellStyle name="Обычный 18 2 4 3 2 2 3" xfId="15330"/>
    <cellStyle name="Обычный 18 2 4 3 2 2 3 2" xfId="15331"/>
    <cellStyle name="Обычный 18 2 4 3 2 2 4" xfId="15332"/>
    <cellStyle name="Обычный 18 2 4 3 2 2 4 2" xfId="15333"/>
    <cellStyle name="Обычный 18 2 4 3 2 2 5" xfId="15334"/>
    <cellStyle name="Обычный 18 2 4 3 2 3" xfId="15335"/>
    <cellStyle name="Обычный 18 2 4 3 2 3 2" xfId="15336"/>
    <cellStyle name="Обычный 18 2 4 3 2 3 2 2" xfId="15337"/>
    <cellStyle name="Обычный 18 2 4 3 2 3 2 2 2" xfId="15338"/>
    <cellStyle name="Обычный 18 2 4 3 2 3 2 3" xfId="15339"/>
    <cellStyle name="Обычный 18 2 4 3 2 3 3" xfId="15340"/>
    <cellStyle name="Обычный 18 2 4 3 2 3 3 2" xfId="15341"/>
    <cellStyle name="Обычный 18 2 4 3 2 3 4" xfId="15342"/>
    <cellStyle name="Обычный 18 2 4 3 2 4" xfId="15343"/>
    <cellStyle name="Обычный 18 2 4 3 2 4 2" xfId="15344"/>
    <cellStyle name="Обычный 18 2 4 3 2 4 2 2" xfId="15345"/>
    <cellStyle name="Обычный 18 2 4 3 2 4 3" xfId="15346"/>
    <cellStyle name="Обычный 18 2 4 3 2 5" xfId="15347"/>
    <cellStyle name="Обычный 18 2 4 3 2 5 2" xfId="15348"/>
    <cellStyle name="Обычный 18 2 4 3 2 6" xfId="15349"/>
    <cellStyle name="Обычный 18 2 4 3 2 6 2" xfId="15350"/>
    <cellStyle name="Обычный 18 2 4 3 2 7" xfId="15351"/>
    <cellStyle name="Обычный 18 2 4 3 2 8" xfId="15352"/>
    <cellStyle name="Обычный 18 2 4 3 3" xfId="15353"/>
    <cellStyle name="Обычный 18 2 4 3 3 2" xfId="15354"/>
    <cellStyle name="Обычный 18 2 4 3 3 2 2" xfId="15355"/>
    <cellStyle name="Обычный 18 2 4 3 3 2 2 2" xfId="15356"/>
    <cellStyle name="Обычный 18 2 4 3 3 2 3" xfId="15357"/>
    <cellStyle name="Обычный 18 2 4 3 3 3" xfId="15358"/>
    <cellStyle name="Обычный 18 2 4 3 3 3 2" xfId="15359"/>
    <cellStyle name="Обычный 18 2 4 3 3 4" xfId="15360"/>
    <cellStyle name="Обычный 18 2 4 3 3 4 2" xfId="15361"/>
    <cellStyle name="Обычный 18 2 4 3 3 5" xfId="15362"/>
    <cellStyle name="Обычный 18 2 4 3 3 6" xfId="15363"/>
    <cellStyle name="Обычный 18 2 4 3 4" xfId="15364"/>
    <cellStyle name="Обычный 18 2 4 3 4 2" xfId="15365"/>
    <cellStyle name="Обычный 18 2 4 3 4 2 2" xfId="15366"/>
    <cellStyle name="Обычный 18 2 4 3 4 2 2 2" xfId="15367"/>
    <cellStyle name="Обычный 18 2 4 3 4 2 3" xfId="15368"/>
    <cellStyle name="Обычный 18 2 4 3 4 3" xfId="15369"/>
    <cellStyle name="Обычный 18 2 4 3 4 3 2" xfId="15370"/>
    <cellStyle name="Обычный 18 2 4 3 4 4" xfId="15371"/>
    <cellStyle name="Обычный 18 2 4 3 5" xfId="15372"/>
    <cellStyle name="Обычный 18 2 4 3 5 2" xfId="15373"/>
    <cellStyle name="Обычный 18 2 4 3 5 2 2" xfId="15374"/>
    <cellStyle name="Обычный 18 2 4 3 5 3" xfId="15375"/>
    <cellStyle name="Обычный 18 2 4 3 6" xfId="15376"/>
    <cellStyle name="Обычный 18 2 4 3 6 2" xfId="15377"/>
    <cellStyle name="Обычный 18 2 4 3 7" xfId="15378"/>
    <cellStyle name="Обычный 18 2 4 3 7 2" xfId="15379"/>
    <cellStyle name="Обычный 18 2 4 3 8" xfId="15380"/>
    <cellStyle name="Обычный 18 2 4 3 9" xfId="15381"/>
    <cellStyle name="Обычный 18 2 4 4" xfId="15382"/>
    <cellStyle name="Обычный 18 2 4 4 2" xfId="15383"/>
    <cellStyle name="Обычный 18 2 4 4 2 2" xfId="15384"/>
    <cellStyle name="Обычный 18 2 4 4 2 2 2" xfId="15385"/>
    <cellStyle name="Обычный 18 2 4 4 2 2 2 2" xfId="15386"/>
    <cellStyle name="Обычный 18 2 4 4 2 2 3" xfId="15387"/>
    <cellStyle name="Обычный 18 2 4 4 2 3" xfId="15388"/>
    <cellStyle name="Обычный 18 2 4 4 2 3 2" xfId="15389"/>
    <cellStyle name="Обычный 18 2 4 4 2 4" xfId="15390"/>
    <cellStyle name="Обычный 18 2 4 4 2 4 2" xfId="15391"/>
    <cellStyle name="Обычный 18 2 4 4 2 5" xfId="15392"/>
    <cellStyle name="Обычный 18 2 4 4 3" xfId="15393"/>
    <cellStyle name="Обычный 18 2 4 4 3 2" xfId="15394"/>
    <cellStyle name="Обычный 18 2 4 4 3 2 2" xfId="15395"/>
    <cellStyle name="Обычный 18 2 4 4 3 2 2 2" xfId="15396"/>
    <cellStyle name="Обычный 18 2 4 4 3 2 3" xfId="15397"/>
    <cellStyle name="Обычный 18 2 4 4 3 3" xfId="15398"/>
    <cellStyle name="Обычный 18 2 4 4 3 3 2" xfId="15399"/>
    <cellStyle name="Обычный 18 2 4 4 3 4" xfId="15400"/>
    <cellStyle name="Обычный 18 2 4 4 4" xfId="15401"/>
    <cellStyle name="Обычный 18 2 4 4 4 2" xfId="15402"/>
    <cellStyle name="Обычный 18 2 4 4 4 2 2" xfId="15403"/>
    <cellStyle name="Обычный 18 2 4 4 4 3" xfId="15404"/>
    <cellStyle name="Обычный 18 2 4 4 5" xfId="15405"/>
    <cellStyle name="Обычный 18 2 4 4 5 2" xfId="15406"/>
    <cellStyle name="Обычный 18 2 4 4 6" xfId="15407"/>
    <cellStyle name="Обычный 18 2 4 4 6 2" xfId="15408"/>
    <cellStyle name="Обычный 18 2 4 4 7" xfId="15409"/>
    <cellStyle name="Обычный 18 2 4 4 8" xfId="15410"/>
    <cellStyle name="Обычный 18 2 4 5" xfId="15411"/>
    <cellStyle name="Обычный 18 2 4 5 2" xfId="15412"/>
    <cellStyle name="Обычный 18 2 4 5 2 2" xfId="15413"/>
    <cellStyle name="Обычный 18 2 4 5 2 2 2" xfId="15414"/>
    <cellStyle name="Обычный 18 2 4 5 2 3" xfId="15415"/>
    <cellStyle name="Обычный 18 2 4 5 3" xfId="15416"/>
    <cellStyle name="Обычный 18 2 4 5 3 2" xfId="15417"/>
    <cellStyle name="Обычный 18 2 4 5 4" xfId="15418"/>
    <cellStyle name="Обычный 18 2 4 5 4 2" xfId="15419"/>
    <cellStyle name="Обычный 18 2 4 5 5" xfId="15420"/>
    <cellStyle name="Обычный 18 2 4 5 6" xfId="15421"/>
    <cellStyle name="Обычный 18 2 4 6" xfId="15422"/>
    <cellStyle name="Обычный 18 2 4 6 2" xfId="15423"/>
    <cellStyle name="Обычный 18 2 4 6 2 2" xfId="15424"/>
    <cellStyle name="Обычный 18 2 4 6 2 2 2" xfId="15425"/>
    <cellStyle name="Обычный 18 2 4 6 2 3" xfId="15426"/>
    <cellStyle name="Обычный 18 2 4 6 3" xfId="15427"/>
    <cellStyle name="Обычный 18 2 4 6 3 2" xfId="15428"/>
    <cellStyle name="Обычный 18 2 4 6 4" xfId="15429"/>
    <cellStyle name="Обычный 18 2 4 7" xfId="15430"/>
    <cellStyle name="Обычный 18 2 4 7 2" xfId="15431"/>
    <cellStyle name="Обычный 18 2 4 7 2 2" xfId="15432"/>
    <cellStyle name="Обычный 18 2 4 7 3" xfId="15433"/>
    <cellStyle name="Обычный 18 2 4 8" xfId="15434"/>
    <cellStyle name="Обычный 18 2 4 8 2" xfId="15435"/>
    <cellStyle name="Обычный 18 2 4 9" xfId="15436"/>
    <cellStyle name="Обычный 18 2 4 9 2" xfId="15437"/>
    <cellStyle name="Обычный 18 2 5" xfId="15438"/>
    <cellStyle name="Обычный 18 2 5 10" xfId="15439"/>
    <cellStyle name="Обычный 18 2 5 2" xfId="15440"/>
    <cellStyle name="Обычный 18 2 5 2 2" xfId="15441"/>
    <cellStyle name="Обычный 18 2 5 2 2 2" xfId="15442"/>
    <cellStyle name="Обычный 18 2 5 2 2 2 2" xfId="15443"/>
    <cellStyle name="Обычный 18 2 5 2 2 2 2 2" xfId="15444"/>
    <cellStyle name="Обычный 18 2 5 2 2 2 3" xfId="15445"/>
    <cellStyle name="Обычный 18 2 5 2 2 3" xfId="15446"/>
    <cellStyle name="Обычный 18 2 5 2 2 3 2" xfId="15447"/>
    <cellStyle name="Обычный 18 2 5 2 2 4" xfId="15448"/>
    <cellStyle name="Обычный 18 2 5 2 2 4 2" xfId="15449"/>
    <cellStyle name="Обычный 18 2 5 2 2 5" xfId="15450"/>
    <cellStyle name="Обычный 18 2 5 2 3" xfId="15451"/>
    <cellStyle name="Обычный 18 2 5 2 3 2" xfId="15452"/>
    <cellStyle name="Обычный 18 2 5 2 3 2 2" xfId="15453"/>
    <cellStyle name="Обычный 18 2 5 2 3 2 2 2" xfId="15454"/>
    <cellStyle name="Обычный 18 2 5 2 3 2 3" xfId="15455"/>
    <cellStyle name="Обычный 18 2 5 2 3 3" xfId="15456"/>
    <cellStyle name="Обычный 18 2 5 2 3 3 2" xfId="15457"/>
    <cellStyle name="Обычный 18 2 5 2 3 4" xfId="15458"/>
    <cellStyle name="Обычный 18 2 5 2 4" xfId="15459"/>
    <cellStyle name="Обычный 18 2 5 2 4 2" xfId="15460"/>
    <cellStyle name="Обычный 18 2 5 2 4 2 2" xfId="15461"/>
    <cellStyle name="Обычный 18 2 5 2 4 3" xfId="15462"/>
    <cellStyle name="Обычный 18 2 5 2 5" xfId="15463"/>
    <cellStyle name="Обычный 18 2 5 2 5 2" xfId="15464"/>
    <cellStyle name="Обычный 18 2 5 2 6" xfId="15465"/>
    <cellStyle name="Обычный 18 2 5 2 6 2" xfId="15466"/>
    <cellStyle name="Обычный 18 2 5 2 7" xfId="15467"/>
    <cellStyle name="Обычный 18 2 5 2 8" xfId="15468"/>
    <cellStyle name="Обычный 18 2 5 3" xfId="15469"/>
    <cellStyle name="Обычный 18 2 5 3 2" xfId="15470"/>
    <cellStyle name="Обычный 18 2 5 3 2 2" xfId="15471"/>
    <cellStyle name="Обычный 18 2 5 3 2 2 2" xfId="15472"/>
    <cellStyle name="Обычный 18 2 5 3 2 3" xfId="15473"/>
    <cellStyle name="Обычный 18 2 5 3 3" xfId="15474"/>
    <cellStyle name="Обычный 18 2 5 3 3 2" xfId="15475"/>
    <cellStyle name="Обычный 18 2 5 3 4" xfId="15476"/>
    <cellStyle name="Обычный 18 2 5 3 4 2" xfId="15477"/>
    <cellStyle name="Обычный 18 2 5 3 5" xfId="15478"/>
    <cellStyle name="Обычный 18 2 5 3 6" xfId="15479"/>
    <cellStyle name="Обычный 18 2 5 4" xfId="15480"/>
    <cellStyle name="Обычный 18 2 5 4 2" xfId="15481"/>
    <cellStyle name="Обычный 18 2 5 4 2 2" xfId="15482"/>
    <cellStyle name="Обычный 18 2 5 4 2 2 2" xfId="15483"/>
    <cellStyle name="Обычный 18 2 5 4 2 3" xfId="15484"/>
    <cellStyle name="Обычный 18 2 5 4 3" xfId="15485"/>
    <cellStyle name="Обычный 18 2 5 4 3 2" xfId="15486"/>
    <cellStyle name="Обычный 18 2 5 4 4" xfId="15487"/>
    <cellStyle name="Обычный 18 2 5 5" xfId="15488"/>
    <cellStyle name="Обычный 18 2 5 5 2" xfId="15489"/>
    <cellStyle name="Обычный 18 2 5 5 2 2" xfId="15490"/>
    <cellStyle name="Обычный 18 2 5 5 3" xfId="15491"/>
    <cellStyle name="Обычный 18 2 5 6" xfId="15492"/>
    <cellStyle name="Обычный 18 2 5 6 2" xfId="15493"/>
    <cellStyle name="Обычный 18 2 5 7" xfId="15494"/>
    <cellStyle name="Обычный 18 2 5 7 2" xfId="15495"/>
    <cellStyle name="Обычный 18 2 5 8" xfId="15496"/>
    <cellStyle name="Обычный 18 2 5 8 2" xfId="15497"/>
    <cellStyle name="Обычный 18 2 5 9" xfId="15498"/>
    <cellStyle name="Обычный 18 2 6" xfId="15499"/>
    <cellStyle name="Обычный 18 2 6 10" xfId="15500"/>
    <cellStyle name="Обычный 18 2 6 2" xfId="15501"/>
    <cellStyle name="Обычный 18 2 6 2 2" xfId="15502"/>
    <cellStyle name="Обычный 18 2 6 2 2 2" xfId="15503"/>
    <cellStyle name="Обычный 18 2 6 2 2 2 2" xfId="15504"/>
    <cellStyle name="Обычный 18 2 6 2 2 2 2 2" xfId="15505"/>
    <cellStyle name="Обычный 18 2 6 2 2 2 3" xfId="15506"/>
    <cellStyle name="Обычный 18 2 6 2 2 3" xfId="15507"/>
    <cellStyle name="Обычный 18 2 6 2 2 3 2" xfId="15508"/>
    <cellStyle name="Обычный 18 2 6 2 2 4" xfId="15509"/>
    <cellStyle name="Обычный 18 2 6 2 2 4 2" xfId="15510"/>
    <cellStyle name="Обычный 18 2 6 2 2 5" xfId="15511"/>
    <cellStyle name="Обычный 18 2 6 2 3" xfId="15512"/>
    <cellStyle name="Обычный 18 2 6 2 3 2" xfId="15513"/>
    <cellStyle name="Обычный 18 2 6 2 3 2 2" xfId="15514"/>
    <cellStyle name="Обычный 18 2 6 2 3 2 2 2" xfId="15515"/>
    <cellStyle name="Обычный 18 2 6 2 3 2 3" xfId="15516"/>
    <cellStyle name="Обычный 18 2 6 2 3 3" xfId="15517"/>
    <cellStyle name="Обычный 18 2 6 2 3 3 2" xfId="15518"/>
    <cellStyle name="Обычный 18 2 6 2 3 4" xfId="15519"/>
    <cellStyle name="Обычный 18 2 6 2 4" xfId="15520"/>
    <cellStyle name="Обычный 18 2 6 2 4 2" xfId="15521"/>
    <cellStyle name="Обычный 18 2 6 2 4 2 2" xfId="15522"/>
    <cellStyle name="Обычный 18 2 6 2 4 3" xfId="15523"/>
    <cellStyle name="Обычный 18 2 6 2 5" xfId="15524"/>
    <cellStyle name="Обычный 18 2 6 2 5 2" xfId="15525"/>
    <cellStyle name="Обычный 18 2 6 2 6" xfId="15526"/>
    <cellStyle name="Обычный 18 2 6 2 6 2" xfId="15527"/>
    <cellStyle name="Обычный 18 2 6 2 7" xfId="15528"/>
    <cellStyle name="Обычный 18 2 6 2 8" xfId="15529"/>
    <cellStyle name="Обычный 18 2 6 3" xfId="15530"/>
    <cellStyle name="Обычный 18 2 6 3 2" xfId="15531"/>
    <cellStyle name="Обычный 18 2 6 3 2 2" xfId="15532"/>
    <cellStyle name="Обычный 18 2 6 3 2 2 2" xfId="15533"/>
    <cellStyle name="Обычный 18 2 6 3 2 3" xfId="15534"/>
    <cellStyle name="Обычный 18 2 6 3 3" xfId="15535"/>
    <cellStyle name="Обычный 18 2 6 3 3 2" xfId="15536"/>
    <cellStyle name="Обычный 18 2 6 3 4" xfId="15537"/>
    <cellStyle name="Обычный 18 2 6 3 4 2" xfId="15538"/>
    <cellStyle name="Обычный 18 2 6 3 5" xfId="15539"/>
    <cellStyle name="Обычный 18 2 6 3 6" xfId="15540"/>
    <cellStyle name="Обычный 18 2 6 4" xfId="15541"/>
    <cellStyle name="Обычный 18 2 6 4 2" xfId="15542"/>
    <cellStyle name="Обычный 18 2 6 4 2 2" xfId="15543"/>
    <cellStyle name="Обычный 18 2 6 4 2 2 2" xfId="15544"/>
    <cellStyle name="Обычный 18 2 6 4 2 3" xfId="15545"/>
    <cellStyle name="Обычный 18 2 6 4 3" xfId="15546"/>
    <cellStyle name="Обычный 18 2 6 4 3 2" xfId="15547"/>
    <cellStyle name="Обычный 18 2 6 4 4" xfId="15548"/>
    <cellStyle name="Обычный 18 2 6 5" xfId="15549"/>
    <cellStyle name="Обычный 18 2 6 5 2" xfId="15550"/>
    <cellStyle name="Обычный 18 2 6 5 2 2" xfId="15551"/>
    <cellStyle name="Обычный 18 2 6 5 3" xfId="15552"/>
    <cellStyle name="Обычный 18 2 6 6" xfId="15553"/>
    <cellStyle name="Обычный 18 2 6 6 2" xfId="15554"/>
    <cellStyle name="Обычный 18 2 6 7" xfId="15555"/>
    <cellStyle name="Обычный 18 2 6 7 2" xfId="15556"/>
    <cellStyle name="Обычный 18 2 6 8" xfId="15557"/>
    <cellStyle name="Обычный 18 2 6 8 2" xfId="15558"/>
    <cellStyle name="Обычный 18 2 6 9" xfId="15559"/>
    <cellStyle name="Обычный 18 2 7" xfId="15560"/>
    <cellStyle name="Обычный 18 2 7 2" xfId="15561"/>
    <cellStyle name="Обычный 18 2 7 2 2" xfId="15562"/>
    <cellStyle name="Обычный 18 2 7 2 2 2" xfId="15563"/>
    <cellStyle name="Обычный 18 2 7 2 2 2 2" xfId="15564"/>
    <cellStyle name="Обычный 18 2 7 2 2 3" xfId="15565"/>
    <cellStyle name="Обычный 18 2 7 2 3" xfId="15566"/>
    <cellStyle name="Обычный 18 2 7 2 3 2" xfId="15567"/>
    <cellStyle name="Обычный 18 2 7 2 4" xfId="15568"/>
    <cellStyle name="Обычный 18 2 7 2 4 2" xfId="15569"/>
    <cellStyle name="Обычный 18 2 7 2 5" xfId="15570"/>
    <cellStyle name="Обычный 18 2 7 3" xfId="15571"/>
    <cellStyle name="Обычный 18 2 7 3 2" xfId="15572"/>
    <cellStyle name="Обычный 18 2 7 3 2 2" xfId="15573"/>
    <cellStyle name="Обычный 18 2 7 3 2 2 2" xfId="15574"/>
    <cellStyle name="Обычный 18 2 7 3 2 3" xfId="15575"/>
    <cellStyle name="Обычный 18 2 7 3 3" xfId="15576"/>
    <cellStyle name="Обычный 18 2 7 3 3 2" xfId="15577"/>
    <cellStyle name="Обычный 18 2 7 3 4" xfId="15578"/>
    <cellStyle name="Обычный 18 2 7 4" xfId="15579"/>
    <cellStyle name="Обычный 18 2 7 4 2" xfId="15580"/>
    <cellStyle name="Обычный 18 2 7 4 2 2" xfId="15581"/>
    <cellStyle name="Обычный 18 2 7 4 3" xfId="15582"/>
    <cellStyle name="Обычный 18 2 7 5" xfId="15583"/>
    <cellStyle name="Обычный 18 2 7 5 2" xfId="15584"/>
    <cellStyle name="Обычный 18 2 7 6" xfId="15585"/>
    <cellStyle name="Обычный 18 2 7 6 2" xfId="15586"/>
    <cellStyle name="Обычный 18 2 7 7" xfId="15587"/>
    <cellStyle name="Обычный 18 2 7 7 2" xfId="15588"/>
    <cellStyle name="Обычный 18 2 7 8" xfId="15589"/>
    <cellStyle name="Обычный 18 2 7 9" xfId="15590"/>
    <cellStyle name="Обычный 18 2 8" xfId="15591"/>
    <cellStyle name="Обычный 18 2 8 2" xfId="15592"/>
    <cellStyle name="Обычный 18 2 8 2 2" xfId="15593"/>
    <cellStyle name="Обычный 18 2 8 2 2 2" xfId="15594"/>
    <cellStyle name="Обычный 18 2 8 2 3" xfId="15595"/>
    <cellStyle name="Обычный 18 2 8 3" xfId="15596"/>
    <cellStyle name="Обычный 18 2 8 3 2" xfId="15597"/>
    <cellStyle name="Обычный 18 2 8 4" xfId="15598"/>
    <cellStyle name="Обычный 18 2 8 4 2" xfId="15599"/>
    <cellStyle name="Обычный 18 2 8 5" xfId="15600"/>
    <cellStyle name="Обычный 18 2 8 6" xfId="15601"/>
    <cellStyle name="Обычный 18 2 9" xfId="15602"/>
    <cellStyle name="Обычный 18 2 9 2" xfId="15603"/>
    <cellStyle name="Обычный 18 2 9 2 2" xfId="15604"/>
    <cellStyle name="Обычный 18 2 9 2 2 2" xfId="15605"/>
    <cellStyle name="Обычный 18 2 9 2 3" xfId="15606"/>
    <cellStyle name="Обычный 18 2 9 3" xfId="15607"/>
    <cellStyle name="Обычный 18 2 9 3 2" xfId="15608"/>
    <cellStyle name="Обычный 18 2 9 4" xfId="15609"/>
    <cellStyle name="Обычный 18 2_прот  (факт) дс1" xfId="15610"/>
    <cellStyle name="Обычный 18 3" xfId="15611"/>
    <cellStyle name="Обычный 18 3 10" xfId="15612"/>
    <cellStyle name="Обычный 18 3 10 2" xfId="15613"/>
    <cellStyle name="Обычный 18 3 11" xfId="15614"/>
    <cellStyle name="Обычный 18 3 11 2" xfId="15615"/>
    <cellStyle name="Обычный 18 3 12" xfId="15616"/>
    <cellStyle name="Обычный 18 3 12 2" xfId="15617"/>
    <cellStyle name="Обычный 18 3 13" xfId="15618"/>
    <cellStyle name="Обычный 18 3 14" xfId="15619"/>
    <cellStyle name="Обычный 18 3 2" xfId="15620"/>
    <cellStyle name="Обычный 18 3 2 10" xfId="15621"/>
    <cellStyle name="Обычный 18 3 2 11" xfId="15622"/>
    <cellStyle name="Обычный 18 3 2 2" xfId="15623"/>
    <cellStyle name="Обычный 18 3 2 2 2" xfId="15624"/>
    <cellStyle name="Обычный 18 3 2 2 2 2" xfId="15625"/>
    <cellStyle name="Обычный 18 3 2 2 2 2 2" xfId="15626"/>
    <cellStyle name="Обычный 18 3 2 2 2 2 2 2" xfId="15627"/>
    <cellStyle name="Обычный 18 3 2 2 2 2 2 2 2" xfId="15628"/>
    <cellStyle name="Обычный 18 3 2 2 2 2 2 3" xfId="15629"/>
    <cellStyle name="Обычный 18 3 2 2 2 2 3" xfId="15630"/>
    <cellStyle name="Обычный 18 3 2 2 2 2 3 2" xfId="15631"/>
    <cellStyle name="Обычный 18 3 2 2 2 2 4" xfId="15632"/>
    <cellStyle name="Обычный 18 3 2 2 2 2 4 2" xfId="15633"/>
    <cellStyle name="Обычный 18 3 2 2 2 2 5" xfId="15634"/>
    <cellStyle name="Обычный 18 3 2 2 2 3" xfId="15635"/>
    <cellStyle name="Обычный 18 3 2 2 2 3 2" xfId="15636"/>
    <cellStyle name="Обычный 18 3 2 2 2 3 2 2" xfId="15637"/>
    <cellStyle name="Обычный 18 3 2 2 2 3 2 2 2" xfId="15638"/>
    <cellStyle name="Обычный 18 3 2 2 2 3 2 3" xfId="15639"/>
    <cellStyle name="Обычный 18 3 2 2 2 3 3" xfId="15640"/>
    <cellStyle name="Обычный 18 3 2 2 2 3 3 2" xfId="15641"/>
    <cellStyle name="Обычный 18 3 2 2 2 3 4" xfId="15642"/>
    <cellStyle name="Обычный 18 3 2 2 2 4" xfId="15643"/>
    <cellStyle name="Обычный 18 3 2 2 2 4 2" xfId="15644"/>
    <cellStyle name="Обычный 18 3 2 2 2 4 2 2" xfId="15645"/>
    <cellStyle name="Обычный 18 3 2 2 2 4 3" xfId="15646"/>
    <cellStyle name="Обычный 18 3 2 2 2 5" xfId="15647"/>
    <cellStyle name="Обычный 18 3 2 2 2 5 2" xfId="15648"/>
    <cellStyle name="Обычный 18 3 2 2 2 6" xfId="15649"/>
    <cellStyle name="Обычный 18 3 2 2 2 6 2" xfId="15650"/>
    <cellStyle name="Обычный 18 3 2 2 2 7" xfId="15651"/>
    <cellStyle name="Обычный 18 3 2 2 2 8" xfId="15652"/>
    <cellStyle name="Обычный 18 3 2 2 3" xfId="15653"/>
    <cellStyle name="Обычный 18 3 2 2 3 2" xfId="15654"/>
    <cellStyle name="Обычный 18 3 2 2 3 2 2" xfId="15655"/>
    <cellStyle name="Обычный 18 3 2 2 3 2 2 2" xfId="15656"/>
    <cellStyle name="Обычный 18 3 2 2 3 2 3" xfId="15657"/>
    <cellStyle name="Обычный 18 3 2 2 3 3" xfId="15658"/>
    <cellStyle name="Обычный 18 3 2 2 3 3 2" xfId="15659"/>
    <cellStyle name="Обычный 18 3 2 2 3 4" xfId="15660"/>
    <cellStyle name="Обычный 18 3 2 2 3 4 2" xfId="15661"/>
    <cellStyle name="Обычный 18 3 2 2 3 5" xfId="15662"/>
    <cellStyle name="Обычный 18 3 2 2 3 6" xfId="15663"/>
    <cellStyle name="Обычный 18 3 2 2 4" xfId="15664"/>
    <cellStyle name="Обычный 18 3 2 2 4 2" xfId="15665"/>
    <cellStyle name="Обычный 18 3 2 2 4 2 2" xfId="15666"/>
    <cellStyle name="Обычный 18 3 2 2 4 2 2 2" xfId="15667"/>
    <cellStyle name="Обычный 18 3 2 2 4 2 3" xfId="15668"/>
    <cellStyle name="Обычный 18 3 2 2 4 3" xfId="15669"/>
    <cellStyle name="Обычный 18 3 2 2 4 3 2" xfId="15670"/>
    <cellStyle name="Обычный 18 3 2 2 4 4" xfId="15671"/>
    <cellStyle name="Обычный 18 3 2 2 5" xfId="15672"/>
    <cellStyle name="Обычный 18 3 2 2 5 2" xfId="15673"/>
    <cellStyle name="Обычный 18 3 2 2 5 2 2" xfId="15674"/>
    <cellStyle name="Обычный 18 3 2 2 5 3" xfId="15675"/>
    <cellStyle name="Обычный 18 3 2 2 6" xfId="15676"/>
    <cellStyle name="Обычный 18 3 2 2 6 2" xfId="15677"/>
    <cellStyle name="Обычный 18 3 2 2 7" xfId="15678"/>
    <cellStyle name="Обычный 18 3 2 2 7 2" xfId="15679"/>
    <cellStyle name="Обычный 18 3 2 2 8" xfId="15680"/>
    <cellStyle name="Обычный 18 3 2 2 9" xfId="15681"/>
    <cellStyle name="Обычный 18 3 2 3" xfId="15682"/>
    <cellStyle name="Обычный 18 3 2 3 2" xfId="15683"/>
    <cellStyle name="Обычный 18 3 2 3 2 2" xfId="15684"/>
    <cellStyle name="Обычный 18 3 2 3 2 2 2" xfId="15685"/>
    <cellStyle name="Обычный 18 3 2 3 2 2 2 2" xfId="15686"/>
    <cellStyle name="Обычный 18 3 2 3 2 2 3" xfId="15687"/>
    <cellStyle name="Обычный 18 3 2 3 2 3" xfId="15688"/>
    <cellStyle name="Обычный 18 3 2 3 2 3 2" xfId="15689"/>
    <cellStyle name="Обычный 18 3 2 3 2 4" xfId="15690"/>
    <cellStyle name="Обычный 18 3 2 3 2 4 2" xfId="15691"/>
    <cellStyle name="Обычный 18 3 2 3 2 5" xfId="15692"/>
    <cellStyle name="Обычный 18 3 2 3 2 6" xfId="15693"/>
    <cellStyle name="Обычный 18 3 2 3 3" xfId="15694"/>
    <cellStyle name="Обычный 18 3 2 3 3 2" xfId="15695"/>
    <cellStyle name="Обычный 18 3 2 3 3 2 2" xfId="15696"/>
    <cellStyle name="Обычный 18 3 2 3 3 2 2 2" xfId="15697"/>
    <cellStyle name="Обычный 18 3 2 3 3 2 3" xfId="15698"/>
    <cellStyle name="Обычный 18 3 2 3 3 3" xfId="15699"/>
    <cellStyle name="Обычный 18 3 2 3 3 3 2" xfId="15700"/>
    <cellStyle name="Обычный 18 3 2 3 3 4" xfId="15701"/>
    <cellStyle name="Обычный 18 3 2 3 3 5" xfId="15702"/>
    <cellStyle name="Обычный 18 3 2 3 4" xfId="15703"/>
    <cellStyle name="Обычный 18 3 2 3 4 2" xfId="15704"/>
    <cellStyle name="Обычный 18 3 2 3 4 2 2" xfId="15705"/>
    <cellStyle name="Обычный 18 3 2 3 4 3" xfId="15706"/>
    <cellStyle name="Обычный 18 3 2 3 5" xfId="15707"/>
    <cellStyle name="Обычный 18 3 2 3 5 2" xfId="15708"/>
    <cellStyle name="Обычный 18 3 2 3 6" xfId="15709"/>
    <cellStyle name="Обычный 18 3 2 3 6 2" xfId="15710"/>
    <cellStyle name="Обычный 18 3 2 3 7" xfId="15711"/>
    <cellStyle name="Обычный 18 3 2 3 8" xfId="15712"/>
    <cellStyle name="Обычный 18 3 2 4" xfId="15713"/>
    <cellStyle name="Обычный 18 3 2 4 2" xfId="15714"/>
    <cellStyle name="Обычный 18 3 2 4 2 2" xfId="15715"/>
    <cellStyle name="Обычный 18 3 2 4 2 2 2" xfId="15716"/>
    <cellStyle name="Обычный 18 3 2 4 2 3" xfId="15717"/>
    <cellStyle name="Обычный 18 3 2 4 3" xfId="15718"/>
    <cellStyle name="Обычный 18 3 2 4 3 2" xfId="15719"/>
    <cellStyle name="Обычный 18 3 2 4 4" xfId="15720"/>
    <cellStyle name="Обычный 18 3 2 4 4 2" xfId="15721"/>
    <cellStyle name="Обычный 18 3 2 4 5" xfId="15722"/>
    <cellStyle name="Обычный 18 3 2 4 6" xfId="15723"/>
    <cellStyle name="Обычный 18 3 2 5" xfId="15724"/>
    <cellStyle name="Обычный 18 3 2 5 2" xfId="15725"/>
    <cellStyle name="Обычный 18 3 2 5 2 2" xfId="15726"/>
    <cellStyle name="Обычный 18 3 2 5 2 2 2" xfId="15727"/>
    <cellStyle name="Обычный 18 3 2 5 2 3" xfId="15728"/>
    <cellStyle name="Обычный 18 3 2 5 3" xfId="15729"/>
    <cellStyle name="Обычный 18 3 2 5 3 2" xfId="15730"/>
    <cellStyle name="Обычный 18 3 2 5 4" xfId="15731"/>
    <cellStyle name="Обычный 18 3 2 5 5" xfId="15732"/>
    <cellStyle name="Обычный 18 3 2 6" xfId="15733"/>
    <cellStyle name="Обычный 18 3 2 6 2" xfId="15734"/>
    <cellStyle name="Обычный 18 3 2 6 2 2" xfId="15735"/>
    <cellStyle name="Обычный 18 3 2 6 3" xfId="15736"/>
    <cellStyle name="Обычный 18 3 2 7" xfId="15737"/>
    <cellStyle name="Обычный 18 3 2 7 2" xfId="15738"/>
    <cellStyle name="Обычный 18 3 2 8" xfId="15739"/>
    <cellStyle name="Обычный 18 3 2 8 2" xfId="15740"/>
    <cellStyle name="Обычный 18 3 2 9" xfId="15741"/>
    <cellStyle name="Обычный 18 3 2 9 2" xfId="15742"/>
    <cellStyle name="Обычный 18 3 3" xfId="15743"/>
    <cellStyle name="Обычный 18 3 3 10" xfId="15744"/>
    <cellStyle name="Обычный 18 3 3 2" xfId="15745"/>
    <cellStyle name="Обычный 18 3 3 2 2" xfId="15746"/>
    <cellStyle name="Обычный 18 3 3 2 2 2" xfId="15747"/>
    <cellStyle name="Обычный 18 3 3 2 2 2 2" xfId="15748"/>
    <cellStyle name="Обычный 18 3 3 2 2 2 2 2" xfId="15749"/>
    <cellStyle name="Обычный 18 3 3 2 2 2 3" xfId="15750"/>
    <cellStyle name="Обычный 18 3 3 2 2 3" xfId="15751"/>
    <cellStyle name="Обычный 18 3 3 2 2 3 2" xfId="15752"/>
    <cellStyle name="Обычный 18 3 3 2 2 4" xfId="15753"/>
    <cellStyle name="Обычный 18 3 3 2 2 4 2" xfId="15754"/>
    <cellStyle name="Обычный 18 3 3 2 2 5" xfId="15755"/>
    <cellStyle name="Обычный 18 3 3 2 3" xfId="15756"/>
    <cellStyle name="Обычный 18 3 3 2 3 2" xfId="15757"/>
    <cellStyle name="Обычный 18 3 3 2 3 2 2" xfId="15758"/>
    <cellStyle name="Обычный 18 3 3 2 3 2 2 2" xfId="15759"/>
    <cellStyle name="Обычный 18 3 3 2 3 2 3" xfId="15760"/>
    <cellStyle name="Обычный 18 3 3 2 3 3" xfId="15761"/>
    <cellStyle name="Обычный 18 3 3 2 3 3 2" xfId="15762"/>
    <cellStyle name="Обычный 18 3 3 2 3 4" xfId="15763"/>
    <cellStyle name="Обычный 18 3 3 2 4" xfId="15764"/>
    <cellStyle name="Обычный 18 3 3 2 4 2" xfId="15765"/>
    <cellStyle name="Обычный 18 3 3 2 4 2 2" xfId="15766"/>
    <cellStyle name="Обычный 18 3 3 2 4 3" xfId="15767"/>
    <cellStyle name="Обычный 18 3 3 2 5" xfId="15768"/>
    <cellStyle name="Обычный 18 3 3 2 5 2" xfId="15769"/>
    <cellStyle name="Обычный 18 3 3 2 6" xfId="15770"/>
    <cellStyle name="Обычный 18 3 3 2 6 2" xfId="15771"/>
    <cellStyle name="Обычный 18 3 3 2 7" xfId="15772"/>
    <cellStyle name="Обычный 18 3 3 2 8" xfId="15773"/>
    <cellStyle name="Обычный 18 3 3 3" xfId="15774"/>
    <cellStyle name="Обычный 18 3 3 3 2" xfId="15775"/>
    <cellStyle name="Обычный 18 3 3 3 2 2" xfId="15776"/>
    <cellStyle name="Обычный 18 3 3 3 2 2 2" xfId="15777"/>
    <cellStyle name="Обычный 18 3 3 3 2 3" xfId="15778"/>
    <cellStyle name="Обычный 18 3 3 3 3" xfId="15779"/>
    <cellStyle name="Обычный 18 3 3 3 3 2" xfId="15780"/>
    <cellStyle name="Обычный 18 3 3 3 4" xfId="15781"/>
    <cellStyle name="Обычный 18 3 3 3 4 2" xfId="15782"/>
    <cellStyle name="Обычный 18 3 3 3 5" xfId="15783"/>
    <cellStyle name="Обычный 18 3 3 3 6" xfId="15784"/>
    <cellStyle name="Обычный 18 3 3 4" xfId="15785"/>
    <cellStyle name="Обычный 18 3 3 4 2" xfId="15786"/>
    <cellStyle name="Обычный 18 3 3 4 2 2" xfId="15787"/>
    <cellStyle name="Обычный 18 3 3 4 2 2 2" xfId="15788"/>
    <cellStyle name="Обычный 18 3 3 4 2 3" xfId="15789"/>
    <cellStyle name="Обычный 18 3 3 4 3" xfId="15790"/>
    <cellStyle name="Обычный 18 3 3 4 3 2" xfId="15791"/>
    <cellStyle name="Обычный 18 3 3 4 4" xfId="15792"/>
    <cellStyle name="Обычный 18 3 3 5" xfId="15793"/>
    <cellStyle name="Обычный 18 3 3 5 2" xfId="15794"/>
    <cellStyle name="Обычный 18 3 3 5 2 2" xfId="15795"/>
    <cellStyle name="Обычный 18 3 3 5 3" xfId="15796"/>
    <cellStyle name="Обычный 18 3 3 6" xfId="15797"/>
    <cellStyle name="Обычный 18 3 3 6 2" xfId="15798"/>
    <cellStyle name="Обычный 18 3 3 7" xfId="15799"/>
    <cellStyle name="Обычный 18 3 3 7 2" xfId="15800"/>
    <cellStyle name="Обычный 18 3 3 8" xfId="15801"/>
    <cellStyle name="Обычный 18 3 3 8 2" xfId="15802"/>
    <cellStyle name="Обычный 18 3 3 9" xfId="15803"/>
    <cellStyle name="Обычный 18 3 4" xfId="15804"/>
    <cellStyle name="Обычный 18 3 4 2" xfId="15805"/>
    <cellStyle name="Обычный 18 3 4 2 2" xfId="15806"/>
    <cellStyle name="Обычный 18 3 4 2 2 2" xfId="15807"/>
    <cellStyle name="Обычный 18 3 4 2 2 2 2" xfId="15808"/>
    <cellStyle name="Обычный 18 3 4 2 2 2 2 2" xfId="15809"/>
    <cellStyle name="Обычный 18 3 4 2 2 2 3" xfId="15810"/>
    <cellStyle name="Обычный 18 3 4 2 2 3" xfId="15811"/>
    <cellStyle name="Обычный 18 3 4 2 2 3 2" xfId="15812"/>
    <cellStyle name="Обычный 18 3 4 2 2 4" xfId="15813"/>
    <cellStyle name="Обычный 18 3 4 2 2 4 2" xfId="15814"/>
    <cellStyle name="Обычный 18 3 4 2 2 5" xfId="15815"/>
    <cellStyle name="Обычный 18 3 4 2 3" xfId="15816"/>
    <cellStyle name="Обычный 18 3 4 2 3 2" xfId="15817"/>
    <cellStyle name="Обычный 18 3 4 2 3 2 2" xfId="15818"/>
    <cellStyle name="Обычный 18 3 4 2 3 2 2 2" xfId="15819"/>
    <cellStyle name="Обычный 18 3 4 2 3 2 3" xfId="15820"/>
    <cellStyle name="Обычный 18 3 4 2 3 3" xfId="15821"/>
    <cellStyle name="Обычный 18 3 4 2 3 3 2" xfId="15822"/>
    <cellStyle name="Обычный 18 3 4 2 3 4" xfId="15823"/>
    <cellStyle name="Обычный 18 3 4 2 4" xfId="15824"/>
    <cellStyle name="Обычный 18 3 4 2 4 2" xfId="15825"/>
    <cellStyle name="Обычный 18 3 4 2 4 2 2" xfId="15826"/>
    <cellStyle name="Обычный 18 3 4 2 4 3" xfId="15827"/>
    <cellStyle name="Обычный 18 3 4 2 5" xfId="15828"/>
    <cellStyle name="Обычный 18 3 4 2 5 2" xfId="15829"/>
    <cellStyle name="Обычный 18 3 4 2 6" xfId="15830"/>
    <cellStyle name="Обычный 18 3 4 2 6 2" xfId="15831"/>
    <cellStyle name="Обычный 18 3 4 2 7" xfId="15832"/>
    <cellStyle name="Обычный 18 3 4 2 8" xfId="15833"/>
    <cellStyle name="Обычный 18 3 4 3" xfId="15834"/>
    <cellStyle name="Обычный 18 3 4 3 2" xfId="15835"/>
    <cellStyle name="Обычный 18 3 4 3 2 2" xfId="15836"/>
    <cellStyle name="Обычный 18 3 4 3 2 2 2" xfId="15837"/>
    <cellStyle name="Обычный 18 3 4 3 2 3" xfId="15838"/>
    <cellStyle name="Обычный 18 3 4 3 3" xfId="15839"/>
    <cellStyle name="Обычный 18 3 4 3 3 2" xfId="15840"/>
    <cellStyle name="Обычный 18 3 4 3 4" xfId="15841"/>
    <cellStyle name="Обычный 18 3 4 3 4 2" xfId="15842"/>
    <cellStyle name="Обычный 18 3 4 3 5" xfId="15843"/>
    <cellStyle name="Обычный 18 3 4 3 6" xfId="15844"/>
    <cellStyle name="Обычный 18 3 4 4" xfId="15845"/>
    <cellStyle name="Обычный 18 3 4 4 2" xfId="15846"/>
    <cellStyle name="Обычный 18 3 4 4 2 2" xfId="15847"/>
    <cellStyle name="Обычный 18 3 4 4 2 2 2" xfId="15848"/>
    <cellStyle name="Обычный 18 3 4 4 2 3" xfId="15849"/>
    <cellStyle name="Обычный 18 3 4 4 3" xfId="15850"/>
    <cellStyle name="Обычный 18 3 4 4 3 2" xfId="15851"/>
    <cellStyle name="Обычный 18 3 4 4 4" xfId="15852"/>
    <cellStyle name="Обычный 18 3 4 5" xfId="15853"/>
    <cellStyle name="Обычный 18 3 4 5 2" xfId="15854"/>
    <cellStyle name="Обычный 18 3 4 5 2 2" xfId="15855"/>
    <cellStyle name="Обычный 18 3 4 5 3" xfId="15856"/>
    <cellStyle name="Обычный 18 3 4 6" xfId="15857"/>
    <cellStyle name="Обычный 18 3 4 6 2" xfId="15858"/>
    <cellStyle name="Обычный 18 3 4 7" xfId="15859"/>
    <cellStyle name="Обычный 18 3 4 7 2" xfId="15860"/>
    <cellStyle name="Обычный 18 3 4 8" xfId="15861"/>
    <cellStyle name="Обычный 18 3 4 9" xfId="15862"/>
    <cellStyle name="Обычный 18 3 5" xfId="15863"/>
    <cellStyle name="Обычный 18 3 5 2" xfId="15864"/>
    <cellStyle name="Обычный 18 3 5 2 2" xfId="15865"/>
    <cellStyle name="Обычный 18 3 5 2 2 2" xfId="15866"/>
    <cellStyle name="Обычный 18 3 5 2 2 2 2" xfId="15867"/>
    <cellStyle name="Обычный 18 3 5 2 2 3" xfId="15868"/>
    <cellStyle name="Обычный 18 3 5 2 3" xfId="15869"/>
    <cellStyle name="Обычный 18 3 5 2 3 2" xfId="15870"/>
    <cellStyle name="Обычный 18 3 5 2 4" xfId="15871"/>
    <cellStyle name="Обычный 18 3 5 2 4 2" xfId="15872"/>
    <cellStyle name="Обычный 18 3 5 2 5" xfId="15873"/>
    <cellStyle name="Обычный 18 3 5 3" xfId="15874"/>
    <cellStyle name="Обычный 18 3 5 3 2" xfId="15875"/>
    <cellStyle name="Обычный 18 3 5 3 2 2" xfId="15876"/>
    <cellStyle name="Обычный 18 3 5 3 2 2 2" xfId="15877"/>
    <cellStyle name="Обычный 18 3 5 3 2 3" xfId="15878"/>
    <cellStyle name="Обычный 18 3 5 3 3" xfId="15879"/>
    <cellStyle name="Обычный 18 3 5 3 3 2" xfId="15880"/>
    <cellStyle name="Обычный 18 3 5 3 4" xfId="15881"/>
    <cellStyle name="Обычный 18 3 5 4" xfId="15882"/>
    <cellStyle name="Обычный 18 3 5 4 2" xfId="15883"/>
    <cellStyle name="Обычный 18 3 5 4 2 2" xfId="15884"/>
    <cellStyle name="Обычный 18 3 5 4 3" xfId="15885"/>
    <cellStyle name="Обычный 18 3 5 5" xfId="15886"/>
    <cellStyle name="Обычный 18 3 5 5 2" xfId="15887"/>
    <cellStyle name="Обычный 18 3 5 6" xfId="15888"/>
    <cellStyle name="Обычный 18 3 5 6 2" xfId="15889"/>
    <cellStyle name="Обычный 18 3 5 7" xfId="15890"/>
    <cellStyle name="Обычный 18 3 5 8" xfId="15891"/>
    <cellStyle name="Обычный 18 3 6" xfId="15892"/>
    <cellStyle name="Обычный 18 3 6 2" xfId="15893"/>
    <cellStyle name="Обычный 18 3 6 2 2" xfId="15894"/>
    <cellStyle name="Обычный 18 3 6 2 2 2" xfId="15895"/>
    <cellStyle name="Обычный 18 3 6 2 3" xfId="15896"/>
    <cellStyle name="Обычный 18 3 6 3" xfId="15897"/>
    <cellStyle name="Обычный 18 3 6 3 2" xfId="15898"/>
    <cellStyle name="Обычный 18 3 6 4" xfId="15899"/>
    <cellStyle name="Обычный 18 3 6 4 2" xfId="15900"/>
    <cellStyle name="Обычный 18 3 6 5" xfId="15901"/>
    <cellStyle name="Обычный 18 3 6 6" xfId="15902"/>
    <cellStyle name="Обычный 18 3 7" xfId="15903"/>
    <cellStyle name="Обычный 18 3 7 2" xfId="15904"/>
    <cellStyle name="Обычный 18 3 7 2 2" xfId="15905"/>
    <cellStyle name="Обычный 18 3 7 2 2 2" xfId="15906"/>
    <cellStyle name="Обычный 18 3 7 2 3" xfId="15907"/>
    <cellStyle name="Обычный 18 3 7 3" xfId="15908"/>
    <cellStyle name="Обычный 18 3 7 3 2" xfId="15909"/>
    <cellStyle name="Обычный 18 3 7 4" xfId="15910"/>
    <cellStyle name="Обычный 18 3 8" xfId="15911"/>
    <cellStyle name="Обычный 18 3 8 2" xfId="15912"/>
    <cellStyle name="Обычный 18 3 8 2 2" xfId="15913"/>
    <cellStyle name="Обычный 18 3 8 3" xfId="15914"/>
    <cellStyle name="Обычный 18 3 9" xfId="15915"/>
    <cellStyle name="Обычный 18 3 9 2" xfId="15916"/>
    <cellStyle name="Обычный 18 3_прот факт бол" xfId="15917"/>
    <cellStyle name="Обычный 18 4" xfId="15918"/>
    <cellStyle name="Обычный 18 4 10" xfId="15919"/>
    <cellStyle name="Обычный 18 4 10 2" xfId="15920"/>
    <cellStyle name="Обычный 18 4 11" xfId="15921"/>
    <cellStyle name="Обычный 18 4 12" xfId="15922"/>
    <cellStyle name="Обычный 18 4 2" xfId="15923"/>
    <cellStyle name="Обычный 18 4 2 10" xfId="15924"/>
    <cellStyle name="Обычный 18 4 2 2" xfId="15925"/>
    <cellStyle name="Обычный 18 4 2 2 2" xfId="15926"/>
    <cellStyle name="Обычный 18 4 2 2 2 2" xfId="15927"/>
    <cellStyle name="Обычный 18 4 2 2 2 2 2" xfId="15928"/>
    <cellStyle name="Обычный 18 4 2 2 2 2 2 2" xfId="15929"/>
    <cellStyle name="Обычный 18 4 2 2 2 2 3" xfId="15930"/>
    <cellStyle name="Обычный 18 4 2 2 2 3" xfId="15931"/>
    <cellStyle name="Обычный 18 4 2 2 2 3 2" xfId="15932"/>
    <cellStyle name="Обычный 18 4 2 2 2 4" xfId="15933"/>
    <cellStyle name="Обычный 18 4 2 2 2 4 2" xfId="15934"/>
    <cellStyle name="Обычный 18 4 2 2 2 5" xfId="15935"/>
    <cellStyle name="Обычный 18 4 2 2 3" xfId="15936"/>
    <cellStyle name="Обычный 18 4 2 2 3 2" xfId="15937"/>
    <cellStyle name="Обычный 18 4 2 2 3 2 2" xfId="15938"/>
    <cellStyle name="Обычный 18 4 2 2 3 2 2 2" xfId="15939"/>
    <cellStyle name="Обычный 18 4 2 2 3 2 3" xfId="15940"/>
    <cellStyle name="Обычный 18 4 2 2 3 3" xfId="15941"/>
    <cellStyle name="Обычный 18 4 2 2 3 3 2" xfId="15942"/>
    <cellStyle name="Обычный 18 4 2 2 3 4" xfId="15943"/>
    <cellStyle name="Обычный 18 4 2 2 4" xfId="15944"/>
    <cellStyle name="Обычный 18 4 2 2 4 2" xfId="15945"/>
    <cellStyle name="Обычный 18 4 2 2 4 2 2" xfId="15946"/>
    <cellStyle name="Обычный 18 4 2 2 4 3" xfId="15947"/>
    <cellStyle name="Обычный 18 4 2 2 5" xfId="15948"/>
    <cellStyle name="Обычный 18 4 2 2 5 2" xfId="15949"/>
    <cellStyle name="Обычный 18 4 2 2 6" xfId="15950"/>
    <cellStyle name="Обычный 18 4 2 2 6 2" xfId="15951"/>
    <cellStyle name="Обычный 18 4 2 2 7" xfId="15952"/>
    <cellStyle name="Обычный 18 4 2 2 8" xfId="15953"/>
    <cellStyle name="Обычный 18 4 2 3" xfId="15954"/>
    <cellStyle name="Обычный 18 4 2 3 2" xfId="15955"/>
    <cellStyle name="Обычный 18 4 2 3 2 2" xfId="15956"/>
    <cellStyle name="Обычный 18 4 2 3 2 2 2" xfId="15957"/>
    <cellStyle name="Обычный 18 4 2 3 2 3" xfId="15958"/>
    <cellStyle name="Обычный 18 4 2 3 3" xfId="15959"/>
    <cellStyle name="Обычный 18 4 2 3 3 2" xfId="15960"/>
    <cellStyle name="Обычный 18 4 2 3 4" xfId="15961"/>
    <cellStyle name="Обычный 18 4 2 3 4 2" xfId="15962"/>
    <cellStyle name="Обычный 18 4 2 3 5" xfId="15963"/>
    <cellStyle name="Обычный 18 4 2 3 6" xfId="15964"/>
    <cellStyle name="Обычный 18 4 2 4" xfId="15965"/>
    <cellStyle name="Обычный 18 4 2 4 2" xfId="15966"/>
    <cellStyle name="Обычный 18 4 2 4 2 2" xfId="15967"/>
    <cellStyle name="Обычный 18 4 2 4 2 2 2" xfId="15968"/>
    <cellStyle name="Обычный 18 4 2 4 2 3" xfId="15969"/>
    <cellStyle name="Обычный 18 4 2 4 3" xfId="15970"/>
    <cellStyle name="Обычный 18 4 2 4 3 2" xfId="15971"/>
    <cellStyle name="Обычный 18 4 2 4 4" xfId="15972"/>
    <cellStyle name="Обычный 18 4 2 5" xfId="15973"/>
    <cellStyle name="Обычный 18 4 2 5 2" xfId="15974"/>
    <cellStyle name="Обычный 18 4 2 5 2 2" xfId="15975"/>
    <cellStyle name="Обычный 18 4 2 5 3" xfId="15976"/>
    <cellStyle name="Обычный 18 4 2 6" xfId="15977"/>
    <cellStyle name="Обычный 18 4 2 6 2" xfId="15978"/>
    <cellStyle name="Обычный 18 4 2 7" xfId="15979"/>
    <cellStyle name="Обычный 18 4 2 7 2" xfId="15980"/>
    <cellStyle name="Обычный 18 4 2 8" xfId="15981"/>
    <cellStyle name="Обычный 18 4 2 8 2" xfId="15982"/>
    <cellStyle name="Обычный 18 4 2 9" xfId="15983"/>
    <cellStyle name="Обычный 18 4 3" xfId="15984"/>
    <cellStyle name="Обычный 18 4 3 10" xfId="15985"/>
    <cellStyle name="Обычный 18 4 3 2" xfId="15986"/>
    <cellStyle name="Обычный 18 4 3 2 2" xfId="15987"/>
    <cellStyle name="Обычный 18 4 3 2 2 2" xfId="15988"/>
    <cellStyle name="Обычный 18 4 3 2 2 2 2" xfId="15989"/>
    <cellStyle name="Обычный 18 4 3 2 2 2 2 2" xfId="15990"/>
    <cellStyle name="Обычный 18 4 3 2 2 2 3" xfId="15991"/>
    <cellStyle name="Обычный 18 4 3 2 2 3" xfId="15992"/>
    <cellStyle name="Обычный 18 4 3 2 2 3 2" xfId="15993"/>
    <cellStyle name="Обычный 18 4 3 2 2 4" xfId="15994"/>
    <cellStyle name="Обычный 18 4 3 2 2 4 2" xfId="15995"/>
    <cellStyle name="Обычный 18 4 3 2 2 5" xfId="15996"/>
    <cellStyle name="Обычный 18 4 3 2 3" xfId="15997"/>
    <cellStyle name="Обычный 18 4 3 2 3 2" xfId="15998"/>
    <cellStyle name="Обычный 18 4 3 2 3 2 2" xfId="15999"/>
    <cellStyle name="Обычный 18 4 3 2 3 2 2 2" xfId="16000"/>
    <cellStyle name="Обычный 18 4 3 2 3 2 3" xfId="16001"/>
    <cellStyle name="Обычный 18 4 3 2 3 3" xfId="16002"/>
    <cellStyle name="Обычный 18 4 3 2 3 3 2" xfId="16003"/>
    <cellStyle name="Обычный 18 4 3 2 3 4" xfId="16004"/>
    <cellStyle name="Обычный 18 4 3 2 4" xfId="16005"/>
    <cellStyle name="Обычный 18 4 3 2 4 2" xfId="16006"/>
    <cellStyle name="Обычный 18 4 3 2 4 2 2" xfId="16007"/>
    <cellStyle name="Обычный 18 4 3 2 4 3" xfId="16008"/>
    <cellStyle name="Обычный 18 4 3 2 5" xfId="16009"/>
    <cellStyle name="Обычный 18 4 3 2 5 2" xfId="16010"/>
    <cellStyle name="Обычный 18 4 3 2 6" xfId="16011"/>
    <cellStyle name="Обычный 18 4 3 2 6 2" xfId="16012"/>
    <cellStyle name="Обычный 18 4 3 2 7" xfId="16013"/>
    <cellStyle name="Обычный 18 4 3 2 8" xfId="16014"/>
    <cellStyle name="Обычный 18 4 3 3" xfId="16015"/>
    <cellStyle name="Обычный 18 4 3 3 2" xfId="16016"/>
    <cellStyle name="Обычный 18 4 3 3 2 2" xfId="16017"/>
    <cellStyle name="Обычный 18 4 3 3 2 2 2" xfId="16018"/>
    <cellStyle name="Обычный 18 4 3 3 2 3" xfId="16019"/>
    <cellStyle name="Обычный 18 4 3 3 3" xfId="16020"/>
    <cellStyle name="Обычный 18 4 3 3 3 2" xfId="16021"/>
    <cellStyle name="Обычный 18 4 3 3 4" xfId="16022"/>
    <cellStyle name="Обычный 18 4 3 3 4 2" xfId="16023"/>
    <cellStyle name="Обычный 18 4 3 3 5" xfId="16024"/>
    <cellStyle name="Обычный 18 4 3 3 6" xfId="16025"/>
    <cellStyle name="Обычный 18 4 3 4" xfId="16026"/>
    <cellStyle name="Обычный 18 4 3 4 2" xfId="16027"/>
    <cellStyle name="Обычный 18 4 3 4 2 2" xfId="16028"/>
    <cellStyle name="Обычный 18 4 3 4 2 2 2" xfId="16029"/>
    <cellStyle name="Обычный 18 4 3 4 2 3" xfId="16030"/>
    <cellStyle name="Обычный 18 4 3 4 3" xfId="16031"/>
    <cellStyle name="Обычный 18 4 3 4 3 2" xfId="16032"/>
    <cellStyle name="Обычный 18 4 3 4 4" xfId="16033"/>
    <cellStyle name="Обычный 18 4 3 5" xfId="16034"/>
    <cellStyle name="Обычный 18 4 3 5 2" xfId="16035"/>
    <cellStyle name="Обычный 18 4 3 5 2 2" xfId="16036"/>
    <cellStyle name="Обычный 18 4 3 5 3" xfId="16037"/>
    <cellStyle name="Обычный 18 4 3 6" xfId="16038"/>
    <cellStyle name="Обычный 18 4 3 6 2" xfId="16039"/>
    <cellStyle name="Обычный 18 4 3 7" xfId="16040"/>
    <cellStyle name="Обычный 18 4 3 7 2" xfId="16041"/>
    <cellStyle name="Обычный 18 4 3 8" xfId="16042"/>
    <cellStyle name="Обычный 18 4 3 8 2" xfId="16043"/>
    <cellStyle name="Обычный 18 4 3 9" xfId="16044"/>
    <cellStyle name="Обычный 18 4 4" xfId="16045"/>
    <cellStyle name="Обычный 18 4 4 2" xfId="16046"/>
    <cellStyle name="Обычный 18 4 4 2 2" xfId="16047"/>
    <cellStyle name="Обычный 18 4 4 2 2 2" xfId="16048"/>
    <cellStyle name="Обычный 18 4 4 2 2 2 2" xfId="16049"/>
    <cellStyle name="Обычный 18 4 4 2 2 3" xfId="16050"/>
    <cellStyle name="Обычный 18 4 4 2 3" xfId="16051"/>
    <cellStyle name="Обычный 18 4 4 2 3 2" xfId="16052"/>
    <cellStyle name="Обычный 18 4 4 2 4" xfId="16053"/>
    <cellStyle name="Обычный 18 4 4 2 4 2" xfId="16054"/>
    <cellStyle name="Обычный 18 4 4 2 5" xfId="16055"/>
    <cellStyle name="Обычный 18 4 4 3" xfId="16056"/>
    <cellStyle name="Обычный 18 4 4 3 2" xfId="16057"/>
    <cellStyle name="Обычный 18 4 4 3 2 2" xfId="16058"/>
    <cellStyle name="Обычный 18 4 4 3 2 2 2" xfId="16059"/>
    <cellStyle name="Обычный 18 4 4 3 2 3" xfId="16060"/>
    <cellStyle name="Обычный 18 4 4 3 3" xfId="16061"/>
    <cellStyle name="Обычный 18 4 4 3 3 2" xfId="16062"/>
    <cellStyle name="Обычный 18 4 4 3 4" xfId="16063"/>
    <cellStyle name="Обычный 18 4 4 4" xfId="16064"/>
    <cellStyle name="Обычный 18 4 4 4 2" xfId="16065"/>
    <cellStyle name="Обычный 18 4 4 4 2 2" xfId="16066"/>
    <cellStyle name="Обычный 18 4 4 4 3" xfId="16067"/>
    <cellStyle name="Обычный 18 4 4 5" xfId="16068"/>
    <cellStyle name="Обычный 18 4 4 5 2" xfId="16069"/>
    <cellStyle name="Обычный 18 4 4 6" xfId="16070"/>
    <cellStyle name="Обычный 18 4 4 6 2" xfId="16071"/>
    <cellStyle name="Обычный 18 4 4 7" xfId="16072"/>
    <cellStyle name="Обычный 18 4 4 8" xfId="16073"/>
    <cellStyle name="Обычный 18 4 5" xfId="16074"/>
    <cellStyle name="Обычный 18 4 5 2" xfId="16075"/>
    <cellStyle name="Обычный 18 4 5 2 2" xfId="16076"/>
    <cellStyle name="Обычный 18 4 5 2 2 2" xfId="16077"/>
    <cellStyle name="Обычный 18 4 5 2 3" xfId="16078"/>
    <cellStyle name="Обычный 18 4 5 3" xfId="16079"/>
    <cellStyle name="Обычный 18 4 5 3 2" xfId="16080"/>
    <cellStyle name="Обычный 18 4 5 4" xfId="16081"/>
    <cellStyle name="Обычный 18 4 5 4 2" xfId="16082"/>
    <cellStyle name="Обычный 18 4 5 5" xfId="16083"/>
    <cellStyle name="Обычный 18 4 5 6" xfId="16084"/>
    <cellStyle name="Обычный 18 4 6" xfId="16085"/>
    <cellStyle name="Обычный 18 4 6 2" xfId="16086"/>
    <cellStyle name="Обычный 18 4 6 2 2" xfId="16087"/>
    <cellStyle name="Обычный 18 4 6 2 2 2" xfId="16088"/>
    <cellStyle name="Обычный 18 4 6 2 3" xfId="16089"/>
    <cellStyle name="Обычный 18 4 6 3" xfId="16090"/>
    <cellStyle name="Обычный 18 4 6 3 2" xfId="16091"/>
    <cellStyle name="Обычный 18 4 6 4" xfId="16092"/>
    <cellStyle name="Обычный 18 4 7" xfId="16093"/>
    <cellStyle name="Обычный 18 4 7 2" xfId="16094"/>
    <cellStyle name="Обычный 18 4 7 2 2" xfId="16095"/>
    <cellStyle name="Обычный 18 4 7 3" xfId="16096"/>
    <cellStyle name="Обычный 18 4 8" xfId="16097"/>
    <cellStyle name="Обычный 18 4 8 2" xfId="16098"/>
    <cellStyle name="Обычный 18 4 9" xfId="16099"/>
    <cellStyle name="Обычный 18 4 9 2" xfId="16100"/>
    <cellStyle name="Обычный 18 5" xfId="16101"/>
    <cellStyle name="Обычный 18 5 10" xfId="16102"/>
    <cellStyle name="Обычный 18 5 10 2" xfId="16103"/>
    <cellStyle name="Обычный 18 5 11" xfId="16104"/>
    <cellStyle name="Обычный 18 5 12" xfId="16105"/>
    <cellStyle name="Обычный 18 5 2" xfId="16106"/>
    <cellStyle name="Обычный 18 5 2 2" xfId="16107"/>
    <cellStyle name="Обычный 18 5 2 2 2" xfId="16108"/>
    <cellStyle name="Обычный 18 5 2 2 2 2" xfId="16109"/>
    <cellStyle name="Обычный 18 5 2 2 2 2 2" xfId="16110"/>
    <cellStyle name="Обычный 18 5 2 2 2 2 2 2" xfId="16111"/>
    <cellStyle name="Обычный 18 5 2 2 2 2 3" xfId="16112"/>
    <cellStyle name="Обычный 18 5 2 2 2 3" xfId="16113"/>
    <cellStyle name="Обычный 18 5 2 2 2 3 2" xfId="16114"/>
    <cellStyle name="Обычный 18 5 2 2 2 4" xfId="16115"/>
    <cellStyle name="Обычный 18 5 2 2 2 4 2" xfId="16116"/>
    <cellStyle name="Обычный 18 5 2 2 2 5" xfId="16117"/>
    <cellStyle name="Обычный 18 5 2 2 3" xfId="16118"/>
    <cellStyle name="Обычный 18 5 2 2 3 2" xfId="16119"/>
    <cellStyle name="Обычный 18 5 2 2 3 2 2" xfId="16120"/>
    <cellStyle name="Обычный 18 5 2 2 3 2 2 2" xfId="16121"/>
    <cellStyle name="Обычный 18 5 2 2 3 2 3" xfId="16122"/>
    <cellStyle name="Обычный 18 5 2 2 3 3" xfId="16123"/>
    <cellStyle name="Обычный 18 5 2 2 3 3 2" xfId="16124"/>
    <cellStyle name="Обычный 18 5 2 2 3 4" xfId="16125"/>
    <cellStyle name="Обычный 18 5 2 2 4" xfId="16126"/>
    <cellStyle name="Обычный 18 5 2 2 4 2" xfId="16127"/>
    <cellStyle name="Обычный 18 5 2 2 4 2 2" xfId="16128"/>
    <cellStyle name="Обычный 18 5 2 2 4 3" xfId="16129"/>
    <cellStyle name="Обычный 18 5 2 2 5" xfId="16130"/>
    <cellStyle name="Обычный 18 5 2 2 5 2" xfId="16131"/>
    <cellStyle name="Обычный 18 5 2 2 6" xfId="16132"/>
    <cellStyle name="Обычный 18 5 2 2 6 2" xfId="16133"/>
    <cellStyle name="Обычный 18 5 2 2 7" xfId="16134"/>
    <cellStyle name="Обычный 18 5 2 2 8" xfId="16135"/>
    <cellStyle name="Обычный 18 5 2 3" xfId="16136"/>
    <cellStyle name="Обычный 18 5 2 3 2" xfId="16137"/>
    <cellStyle name="Обычный 18 5 2 3 2 2" xfId="16138"/>
    <cellStyle name="Обычный 18 5 2 3 2 2 2" xfId="16139"/>
    <cellStyle name="Обычный 18 5 2 3 2 3" xfId="16140"/>
    <cellStyle name="Обычный 18 5 2 3 3" xfId="16141"/>
    <cellStyle name="Обычный 18 5 2 3 3 2" xfId="16142"/>
    <cellStyle name="Обычный 18 5 2 3 4" xfId="16143"/>
    <cellStyle name="Обычный 18 5 2 3 4 2" xfId="16144"/>
    <cellStyle name="Обычный 18 5 2 3 5" xfId="16145"/>
    <cellStyle name="Обычный 18 5 2 3 6" xfId="16146"/>
    <cellStyle name="Обычный 18 5 2 4" xfId="16147"/>
    <cellStyle name="Обычный 18 5 2 4 2" xfId="16148"/>
    <cellStyle name="Обычный 18 5 2 4 2 2" xfId="16149"/>
    <cellStyle name="Обычный 18 5 2 4 2 2 2" xfId="16150"/>
    <cellStyle name="Обычный 18 5 2 4 2 3" xfId="16151"/>
    <cellStyle name="Обычный 18 5 2 4 3" xfId="16152"/>
    <cellStyle name="Обычный 18 5 2 4 3 2" xfId="16153"/>
    <cellStyle name="Обычный 18 5 2 4 4" xfId="16154"/>
    <cellStyle name="Обычный 18 5 2 5" xfId="16155"/>
    <cellStyle name="Обычный 18 5 2 5 2" xfId="16156"/>
    <cellStyle name="Обычный 18 5 2 5 2 2" xfId="16157"/>
    <cellStyle name="Обычный 18 5 2 5 3" xfId="16158"/>
    <cellStyle name="Обычный 18 5 2 6" xfId="16159"/>
    <cellStyle name="Обычный 18 5 2 6 2" xfId="16160"/>
    <cellStyle name="Обычный 18 5 2 7" xfId="16161"/>
    <cellStyle name="Обычный 18 5 2 7 2" xfId="16162"/>
    <cellStyle name="Обычный 18 5 2 8" xfId="16163"/>
    <cellStyle name="Обычный 18 5 2 9" xfId="16164"/>
    <cellStyle name="Обычный 18 5 3" xfId="16165"/>
    <cellStyle name="Обычный 18 5 3 2" xfId="16166"/>
    <cellStyle name="Обычный 18 5 3 2 2" xfId="16167"/>
    <cellStyle name="Обычный 18 5 3 2 2 2" xfId="16168"/>
    <cellStyle name="Обычный 18 5 3 2 2 2 2" xfId="16169"/>
    <cellStyle name="Обычный 18 5 3 2 2 2 2 2" xfId="16170"/>
    <cellStyle name="Обычный 18 5 3 2 2 2 3" xfId="16171"/>
    <cellStyle name="Обычный 18 5 3 2 2 3" xfId="16172"/>
    <cellStyle name="Обычный 18 5 3 2 2 3 2" xfId="16173"/>
    <cellStyle name="Обычный 18 5 3 2 2 4" xfId="16174"/>
    <cellStyle name="Обычный 18 5 3 2 2 4 2" xfId="16175"/>
    <cellStyle name="Обычный 18 5 3 2 2 5" xfId="16176"/>
    <cellStyle name="Обычный 18 5 3 2 3" xfId="16177"/>
    <cellStyle name="Обычный 18 5 3 2 3 2" xfId="16178"/>
    <cellStyle name="Обычный 18 5 3 2 3 2 2" xfId="16179"/>
    <cellStyle name="Обычный 18 5 3 2 3 2 2 2" xfId="16180"/>
    <cellStyle name="Обычный 18 5 3 2 3 2 3" xfId="16181"/>
    <cellStyle name="Обычный 18 5 3 2 3 3" xfId="16182"/>
    <cellStyle name="Обычный 18 5 3 2 3 3 2" xfId="16183"/>
    <cellStyle name="Обычный 18 5 3 2 3 4" xfId="16184"/>
    <cellStyle name="Обычный 18 5 3 2 4" xfId="16185"/>
    <cellStyle name="Обычный 18 5 3 2 4 2" xfId="16186"/>
    <cellStyle name="Обычный 18 5 3 2 4 2 2" xfId="16187"/>
    <cellStyle name="Обычный 18 5 3 2 4 3" xfId="16188"/>
    <cellStyle name="Обычный 18 5 3 2 5" xfId="16189"/>
    <cellStyle name="Обычный 18 5 3 2 5 2" xfId="16190"/>
    <cellStyle name="Обычный 18 5 3 2 6" xfId="16191"/>
    <cellStyle name="Обычный 18 5 3 2 6 2" xfId="16192"/>
    <cellStyle name="Обычный 18 5 3 2 7" xfId="16193"/>
    <cellStyle name="Обычный 18 5 3 2 8" xfId="16194"/>
    <cellStyle name="Обычный 18 5 3 3" xfId="16195"/>
    <cellStyle name="Обычный 18 5 3 3 2" xfId="16196"/>
    <cellStyle name="Обычный 18 5 3 3 2 2" xfId="16197"/>
    <cellStyle name="Обычный 18 5 3 3 2 2 2" xfId="16198"/>
    <cellStyle name="Обычный 18 5 3 3 2 3" xfId="16199"/>
    <cellStyle name="Обычный 18 5 3 3 3" xfId="16200"/>
    <cellStyle name="Обычный 18 5 3 3 3 2" xfId="16201"/>
    <cellStyle name="Обычный 18 5 3 3 4" xfId="16202"/>
    <cellStyle name="Обычный 18 5 3 3 4 2" xfId="16203"/>
    <cellStyle name="Обычный 18 5 3 3 5" xfId="16204"/>
    <cellStyle name="Обычный 18 5 3 3 6" xfId="16205"/>
    <cellStyle name="Обычный 18 5 3 4" xfId="16206"/>
    <cellStyle name="Обычный 18 5 3 4 2" xfId="16207"/>
    <cellStyle name="Обычный 18 5 3 4 2 2" xfId="16208"/>
    <cellStyle name="Обычный 18 5 3 4 2 2 2" xfId="16209"/>
    <cellStyle name="Обычный 18 5 3 4 2 3" xfId="16210"/>
    <cellStyle name="Обычный 18 5 3 4 3" xfId="16211"/>
    <cellStyle name="Обычный 18 5 3 4 3 2" xfId="16212"/>
    <cellStyle name="Обычный 18 5 3 4 4" xfId="16213"/>
    <cellStyle name="Обычный 18 5 3 5" xfId="16214"/>
    <cellStyle name="Обычный 18 5 3 5 2" xfId="16215"/>
    <cellStyle name="Обычный 18 5 3 5 2 2" xfId="16216"/>
    <cellStyle name="Обычный 18 5 3 5 3" xfId="16217"/>
    <cellStyle name="Обычный 18 5 3 6" xfId="16218"/>
    <cellStyle name="Обычный 18 5 3 6 2" xfId="16219"/>
    <cellStyle name="Обычный 18 5 3 7" xfId="16220"/>
    <cellStyle name="Обычный 18 5 3 7 2" xfId="16221"/>
    <cellStyle name="Обычный 18 5 3 8" xfId="16222"/>
    <cellStyle name="Обычный 18 5 3 9" xfId="16223"/>
    <cellStyle name="Обычный 18 5 4" xfId="16224"/>
    <cellStyle name="Обычный 18 5 4 2" xfId="16225"/>
    <cellStyle name="Обычный 18 5 4 2 2" xfId="16226"/>
    <cellStyle name="Обычный 18 5 4 2 2 2" xfId="16227"/>
    <cellStyle name="Обычный 18 5 4 2 2 2 2" xfId="16228"/>
    <cellStyle name="Обычный 18 5 4 2 2 3" xfId="16229"/>
    <cellStyle name="Обычный 18 5 4 2 3" xfId="16230"/>
    <cellStyle name="Обычный 18 5 4 2 3 2" xfId="16231"/>
    <cellStyle name="Обычный 18 5 4 2 4" xfId="16232"/>
    <cellStyle name="Обычный 18 5 4 2 4 2" xfId="16233"/>
    <cellStyle name="Обычный 18 5 4 2 5" xfId="16234"/>
    <cellStyle name="Обычный 18 5 4 3" xfId="16235"/>
    <cellStyle name="Обычный 18 5 4 3 2" xfId="16236"/>
    <cellStyle name="Обычный 18 5 4 3 2 2" xfId="16237"/>
    <cellStyle name="Обычный 18 5 4 3 2 2 2" xfId="16238"/>
    <cellStyle name="Обычный 18 5 4 3 2 3" xfId="16239"/>
    <cellStyle name="Обычный 18 5 4 3 3" xfId="16240"/>
    <cellStyle name="Обычный 18 5 4 3 3 2" xfId="16241"/>
    <cellStyle name="Обычный 18 5 4 3 4" xfId="16242"/>
    <cellStyle name="Обычный 18 5 4 4" xfId="16243"/>
    <cellStyle name="Обычный 18 5 4 4 2" xfId="16244"/>
    <cellStyle name="Обычный 18 5 4 4 2 2" xfId="16245"/>
    <cellStyle name="Обычный 18 5 4 4 3" xfId="16246"/>
    <cellStyle name="Обычный 18 5 4 5" xfId="16247"/>
    <cellStyle name="Обычный 18 5 4 5 2" xfId="16248"/>
    <cellStyle name="Обычный 18 5 4 6" xfId="16249"/>
    <cellStyle name="Обычный 18 5 4 6 2" xfId="16250"/>
    <cellStyle name="Обычный 18 5 4 7" xfId="16251"/>
    <cellStyle name="Обычный 18 5 4 8" xfId="16252"/>
    <cellStyle name="Обычный 18 5 5" xfId="16253"/>
    <cellStyle name="Обычный 18 5 5 2" xfId="16254"/>
    <cellStyle name="Обычный 18 5 5 2 2" xfId="16255"/>
    <cellStyle name="Обычный 18 5 5 2 2 2" xfId="16256"/>
    <cellStyle name="Обычный 18 5 5 2 3" xfId="16257"/>
    <cellStyle name="Обычный 18 5 5 3" xfId="16258"/>
    <cellStyle name="Обычный 18 5 5 3 2" xfId="16259"/>
    <cellStyle name="Обычный 18 5 5 4" xfId="16260"/>
    <cellStyle name="Обычный 18 5 5 4 2" xfId="16261"/>
    <cellStyle name="Обычный 18 5 5 5" xfId="16262"/>
    <cellStyle name="Обычный 18 5 5 6" xfId="16263"/>
    <cellStyle name="Обычный 18 5 6" xfId="16264"/>
    <cellStyle name="Обычный 18 5 6 2" xfId="16265"/>
    <cellStyle name="Обычный 18 5 6 2 2" xfId="16266"/>
    <cellStyle name="Обычный 18 5 6 2 2 2" xfId="16267"/>
    <cellStyle name="Обычный 18 5 6 2 3" xfId="16268"/>
    <cellStyle name="Обычный 18 5 6 3" xfId="16269"/>
    <cellStyle name="Обычный 18 5 6 3 2" xfId="16270"/>
    <cellStyle name="Обычный 18 5 6 4" xfId="16271"/>
    <cellStyle name="Обычный 18 5 7" xfId="16272"/>
    <cellStyle name="Обычный 18 5 7 2" xfId="16273"/>
    <cellStyle name="Обычный 18 5 7 2 2" xfId="16274"/>
    <cellStyle name="Обычный 18 5 7 3" xfId="16275"/>
    <cellStyle name="Обычный 18 5 8" xfId="16276"/>
    <cellStyle name="Обычный 18 5 8 2" xfId="16277"/>
    <cellStyle name="Обычный 18 5 9" xfId="16278"/>
    <cellStyle name="Обычный 18 5 9 2" xfId="16279"/>
    <cellStyle name="Обычный 18 6" xfId="16280"/>
    <cellStyle name="Обычный 18 6 10" xfId="16281"/>
    <cellStyle name="Обычный 18 6 2" xfId="16282"/>
    <cellStyle name="Обычный 18 6 2 2" xfId="16283"/>
    <cellStyle name="Обычный 18 6 2 2 2" xfId="16284"/>
    <cellStyle name="Обычный 18 6 2 2 2 2" xfId="16285"/>
    <cellStyle name="Обычный 18 6 2 2 2 2 2" xfId="16286"/>
    <cellStyle name="Обычный 18 6 2 2 2 3" xfId="16287"/>
    <cellStyle name="Обычный 18 6 2 2 3" xfId="16288"/>
    <cellStyle name="Обычный 18 6 2 2 3 2" xfId="16289"/>
    <cellStyle name="Обычный 18 6 2 2 4" xfId="16290"/>
    <cellStyle name="Обычный 18 6 2 2 4 2" xfId="16291"/>
    <cellStyle name="Обычный 18 6 2 2 5" xfId="16292"/>
    <cellStyle name="Обычный 18 6 2 3" xfId="16293"/>
    <cellStyle name="Обычный 18 6 2 3 2" xfId="16294"/>
    <cellStyle name="Обычный 18 6 2 3 2 2" xfId="16295"/>
    <cellStyle name="Обычный 18 6 2 3 2 2 2" xfId="16296"/>
    <cellStyle name="Обычный 18 6 2 3 2 3" xfId="16297"/>
    <cellStyle name="Обычный 18 6 2 3 3" xfId="16298"/>
    <cellStyle name="Обычный 18 6 2 3 3 2" xfId="16299"/>
    <cellStyle name="Обычный 18 6 2 3 4" xfId="16300"/>
    <cellStyle name="Обычный 18 6 2 4" xfId="16301"/>
    <cellStyle name="Обычный 18 6 2 4 2" xfId="16302"/>
    <cellStyle name="Обычный 18 6 2 4 2 2" xfId="16303"/>
    <cellStyle name="Обычный 18 6 2 4 3" xfId="16304"/>
    <cellStyle name="Обычный 18 6 2 5" xfId="16305"/>
    <cellStyle name="Обычный 18 6 2 5 2" xfId="16306"/>
    <cellStyle name="Обычный 18 6 2 6" xfId="16307"/>
    <cellStyle name="Обычный 18 6 2 6 2" xfId="16308"/>
    <cellStyle name="Обычный 18 6 2 7" xfId="16309"/>
    <cellStyle name="Обычный 18 6 2 8" xfId="16310"/>
    <cellStyle name="Обычный 18 6 3" xfId="16311"/>
    <cellStyle name="Обычный 18 6 3 2" xfId="16312"/>
    <cellStyle name="Обычный 18 6 3 2 2" xfId="16313"/>
    <cellStyle name="Обычный 18 6 3 2 2 2" xfId="16314"/>
    <cellStyle name="Обычный 18 6 3 2 3" xfId="16315"/>
    <cellStyle name="Обычный 18 6 3 3" xfId="16316"/>
    <cellStyle name="Обычный 18 6 3 3 2" xfId="16317"/>
    <cellStyle name="Обычный 18 6 3 4" xfId="16318"/>
    <cellStyle name="Обычный 18 6 3 4 2" xfId="16319"/>
    <cellStyle name="Обычный 18 6 3 5" xfId="16320"/>
    <cellStyle name="Обычный 18 6 3 6" xfId="16321"/>
    <cellStyle name="Обычный 18 6 4" xfId="16322"/>
    <cellStyle name="Обычный 18 6 4 2" xfId="16323"/>
    <cellStyle name="Обычный 18 6 4 2 2" xfId="16324"/>
    <cellStyle name="Обычный 18 6 4 2 2 2" xfId="16325"/>
    <cellStyle name="Обычный 18 6 4 2 3" xfId="16326"/>
    <cellStyle name="Обычный 18 6 4 3" xfId="16327"/>
    <cellStyle name="Обычный 18 6 4 3 2" xfId="16328"/>
    <cellStyle name="Обычный 18 6 4 4" xfId="16329"/>
    <cellStyle name="Обычный 18 6 5" xfId="16330"/>
    <cellStyle name="Обычный 18 6 5 2" xfId="16331"/>
    <cellStyle name="Обычный 18 6 5 2 2" xfId="16332"/>
    <cellStyle name="Обычный 18 6 5 3" xfId="16333"/>
    <cellStyle name="Обычный 18 6 6" xfId="16334"/>
    <cellStyle name="Обычный 18 6 6 2" xfId="16335"/>
    <cellStyle name="Обычный 18 6 7" xfId="16336"/>
    <cellStyle name="Обычный 18 6 7 2" xfId="16337"/>
    <cellStyle name="Обычный 18 6 8" xfId="16338"/>
    <cellStyle name="Обычный 18 6 8 2" xfId="16339"/>
    <cellStyle name="Обычный 18 6 9" xfId="16340"/>
    <cellStyle name="Обычный 18 7" xfId="16341"/>
    <cellStyle name="Обычный 18 7 10" xfId="16342"/>
    <cellStyle name="Обычный 18 7 2" xfId="16343"/>
    <cellStyle name="Обычный 18 7 2 2" xfId="16344"/>
    <cellStyle name="Обычный 18 7 2 2 2" xfId="16345"/>
    <cellStyle name="Обычный 18 7 2 2 2 2" xfId="16346"/>
    <cellStyle name="Обычный 18 7 2 2 2 2 2" xfId="16347"/>
    <cellStyle name="Обычный 18 7 2 2 2 3" xfId="16348"/>
    <cellStyle name="Обычный 18 7 2 2 3" xfId="16349"/>
    <cellStyle name="Обычный 18 7 2 2 3 2" xfId="16350"/>
    <cellStyle name="Обычный 18 7 2 2 4" xfId="16351"/>
    <cellStyle name="Обычный 18 7 2 2 4 2" xfId="16352"/>
    <cellStyle name="Обычный 18 7 2 2 5" xfId="16353"/>
    <cellStyle name="Обычный 18 7 2 3" xfId="16354"/>
    <cellStyle name="Обычный 18 7 2 3 2" xfId="16355"/>
    <cellStyle name="Обычный 18 7 2 3 2 2" xfId="16356"/>
    <cellStyle name="Обычный 18 7 2 3 2 2 2" xfId="16357"/>
    <cellStyle name="Обычный 18 7 2 3 2 3" xfId="16358"/>
    <cellStyle name="Обычный 18 7 2 3 3" xfId="16359"/>
    <cellStyle name="Обычный 18 7 2 3 3 2" xfId="16360"/>
    <cellStyle name="Обычный 18 7 2 3 4" xfId="16361"/>
    <cellStyle name="Обычный 18 7 2 4" xfId="16362"/>
    <cellStyle name="Обычный 18 7 2 4 2" xfId="16363"/>
    <cellStyle name="Обычный 18 7 2 4 2 2" xfId="16364"/>
    <cellStyle name="Обычный 18 7 2 4 3" xfId="16365"/>
    <cellStyle name="Обычный 18 7 2 5" xfId="16366"/>
    <cellStyle name="Обычный 18 7 2 5 2" xfId="16367"/>
    <cellStyle name="Обычный 18 7 2 6" xfId="16368"/>
    <cellStyle name="Обычный 18 7 2 6 2" xfId="16369"/>
    <cellStyle name="Обычный 18 7 2 7" xfId="16370"/>
    <cellStyle name="Обычный 18 7 2 8" xfId="16371"/>
    <cellStyle name="Обычный 18 7 3" xfId="16372"/>
    <cellStyle name="Обычный 18 7 3 2" xfId="16373"/>
    <cellStyle name="Обычный 18 7 3 2 2" xfId="16374"/>
    <cellStyle name="Обычный 18 7 3 2 2 2" xfId="16375"/>
    <cellStyle name="Обычный 18 7 3 2 3" xfId="16376"/>
    <cellStyle name="Обычный 18 7 3 3" xfId="16377"/>
    <cellStyle name="Обычный 18 7 3 3 2" xfId="16378"/>
    <cellStyle name="Обычный 18 7 3 4" xfId="16379"/>
    <cellStyle name="Обычный 18 7 3 4 2" xfId="16380"/>
    <cellStyle name="Обычный 18 7 3 5" xfId="16381"/>
    <cellStyle name="Обычный 18 7 3 6" xfId="16382"/>
    <cellStyle name="Обычный 18 7 4" xfId="16383"/>
    <cellStyle name="Обычный 18 7 4 2" xfId="16384"/>
    <cellStyle name="Обычный 18 7 4 2 2" xfId="16385"/>
    <cellStyle name="Обычный 18 7 4 2 2 2" xfId="16386"/>
    <cellStyle name="Обычный 18 7 4 2 3" xfId="16387"/>
    <cellStyle name="Обычный 18 7 4 3" xfId="16388"/>
    <cellStyle name="Обычный 18 7 4 3 2" xfId="16389"/>
    <cellStyle name="Обычный 18 7 4 4" xfId="16390"/>
    <cellStyle name="Обычный 18 7 5" xfId="16391"/>
    <cellStyle name="Обычный 18 7 5 2" xfId="16392"/>
    <cellStyle name="Обычный 18 7 5 2 2" xfId="16393"/>
    <cellStyle name="Обычный 18 7 5 3" xfId="16394"/>
    <cellStyle name="Обычный 18 7 6" xfId="16395"/>
    <cellStyle name="Обычный 18 7 6 2" xfId="16396"/>
    <cellStyle name="Обычный 18 7 7" xfId="16397"/>
    <cellStyle name="Обычный 18 7 7 2" xfId="16398"/>
    <cellStyle name="Обычный 18 7 8" xfId="16399"/>
    <cellStyle name="Обычный 18 7 8 2" xfId="16400"/>
    <cellStyle name="Обычный 18 7 9" xfId="16401"/>
    <cellStyle name="Обычный 18 8" xfId="16402"/>
    <cellStyle name="Обычный 18 8 2" xfId="16403"/>
    <cellStyle name="Обычный 18 8 2 2" xfId="16404"/>
    <cellStyle name="Обычный 18 8 2 2 2" xfId="16405"/>
    <cellStyle name="Обычный 18 8 2 2 2 2" xfId="16406"/>
    <cellStyle name="Обычный 18 8 2 2 3" xfId="16407"/>
    <cellStyle name="Обычный 18 8 2 3" xfId="16408"/>
    <cellStyle name="Обычный 18 8 2 3 2" xfId="16409"/>
    <cellStyle name="Обычный 18 8 2 4" xfId="16410"/>
    <cellStyle name="Обычный 18 8 2 4 2" xfId="16411"/>
    <cellStyle name="Обычный 18 8 2 5" xfId="16412"/>
    <cellStyle name="Обычный 18 8 3" xfId="16413"/>
    <cellStyle name="Обычный 18 8 3 2" xfId="16414"/>
    <cellStyle name="Обычный 18 8 3 2 2" xfId="16415"/>
    <cellStyle name="Обычный 18 8 3 2 2 2" xfId="16416"/>
    <cellStyle name="Обычный 18 8 3 2 3" xfId="16417"/>
    <cellStyle name="Обычный 18 8 3 3" xfId="16418"/>
    <cellStyle name="Обычный 18 8 3 3 2" xfId="16419"/>
    <cellStyle name="Обычный 18 8 3 4" xfId="16420"/>
    <cellStyle name="Обычный 18 8 4" xfId="16421"/>
    <cellStyle name="Обычный 18 8 4 2" xfId="16422"/>
    <cellStyle name="Обычный 18 8 4 2 2" xfId="16423"/>
    <cellStyle name="Обычный 18 8 4 3" xfId="16424"/>
    <cellStyle name="Обычный 18 8 5" xfId="16425"/>
    <cellStyle name="Обычный 18 8 5 2" xfId="16426"/>
    <cellStyle name="Обычный 18 8 6" xfId="16427"/>
    <cellStyle name="Обычный 18 8 6 2" xfId="16428"/>
    <cellStyle name="Обычный 18 8 7" xfId="16429"/>
    <cellStyle name="Обычный 18 8 7 2" xfId="16430"/>
    <cellStyle name="Обычный 18 8 8" xfId="16431"/>
    <cellStyle name="Обычный 18 8 9" xfId="16432"/>
    <cellStyle name="Обычный 18 9" xfId="16433"/>
    <cellStyle name="Обычный 18 9 2" xfId="16434"/>
    <cellStyle name="Обычный 18 9 2 2" xfId="16435"/>
    <cellStyle name="Обычный 18 9 2 2 2" xfId="16436"/>
    <cellStyle name="Обычный 18 9 2 3" xfId="16437"/>
    <cellStyle name="Обычный 18 9 3" xfId="16438"/>
    <cellStyle name="Обычный 18 9 3 2" xfId="16439"/>
    <cellStyle name="Обычный 18 9 4" xfId="16440"/>
    <cellStyle name="Обычный 18 9 4 2" xfId="16441"/>
    <cellStyle name="Обычный 18 9 5" xfId="16442"/>
    <cellStyle name="Обычный 18 9 6" xfId="16443"/>
    <cellStyle name="Обычный 18_КС2 июль13 дс1" xfId="16444"/>
    <cellStyle name="Обычный 19" xfId="16445"/>
    <cellStyle name="Обычный 19 10" xfId="16446"/>
    <cellStyle name="Обычный 19 10 2" xfId="16447"/>
    <cellStyle name="Обычный 19 10 2 2" xfId="16448"/>
    <cellStyle name="Обычный 19 10 2 2 2" xfId="16449"/>
    <cellStyle name="Обычный 19 10 2 3" xfId="16450"/>
    <cellStyle name="Обычный 19 10 3" xfId="16451"/>
    <cellStyle name="Обычный 19 10 3 2" xfId="16452"/>
    <cellStyle name="Обычный 19 10 4" xfId="16453"/>
    <cellStyle name="Обычный 19 11" xfId="16454"/>
    <cellStyle name="Обычный 19 11 2" xfId="16455"/>
    <cellStyle name="Обычный 19 11 2 2" xfId="16456"/>
    <cellStyle name="Обычный 19 11 3" xfId="16457"/>
    <cellStyle name="Обычный 19 12" xfId="16458"/>
    <cellStyle name="Обычный 19 12 2" xfId="16459"/>
    <cellStyle name="Обычный 19 13" xfId="16460"/>
    <cellStyle name="Обычный 19 13 2" xfId="16461"/>
    <cellStyle name="Обычный 19 14" xfId="16462"/>
    <cellStyle name="Обычный 19 14 2" xfId="16463"/>
    <cellStyle name="Обычный 19 15" xfId="16464"/>
    <cellStyle name="Обычный 19 15 2" xfId="16465"/>
    <cellStyle name="Обычный 19 16" xfId="16466"/>
    <cellStyle name="Обычный 19 16 2" xfId="16467"/>
    <cellStyle name="Обычный 19 17" xfId="16468"/>
    <cellStyle name="Обычный 19 18" xfId="16469"/>
    <cellStyle name="Обычный 19 2" xfId="16470"/>
    <cellStyle name="Обычный 19 2 10" xfId="16471"/>
    <cellStyle name="Обычный 19 2 10 2" xfId="16472"/>
    <cellStyle name="Обычный 19 2 10 2 2" xfId="16473"/>
    <cellStyle name="Обычный 19 2 10 3" xfId="16474"/>
    <cellStyle name="Обычный 19 2 11" xfId="16475"/>
    <cellStyle name="Обычный 19 2 11 2" xfId="16476"/>
    <cellStyle name="Обычный 19 2 12" xfId="16477"/>
    <cellStyle name="Обычный 19 2 12 2" xfId="16478"/>
    <cellStyle name="Обычный 19 2 13" xfId="16479"/>
    <cellStyle name="Обычный 19 2 13 2" xfId="16480"/>
    <cellStyle name="Обычный 19 2 14" xfId="16481"/>
    <cellStyle name="Обычный 19 2 14 2" xfId="16482"/>
    <cellStyle name="Обычный 19 2 15" xfId="16483"/>
    <cellStyle name="Обычный 19 2 15 2" xfId="16484"/>
    <cellStyle name="Обычный 19 2 16" xfId="16485"/>
    <cellStyle name="Обычный 19 2 17" xfId="16486"/>
    <cellStyle name="Обычный 19 2 2" xfId="16487"/>
    <cellStyle name="Обычный 19 2 2 10" xfId="16488"/>
    <cellStyle name="Обычный 19 2 2 10 2" xfId="16489"/>
    <cellStyle name="Обычный 19 2 2 11" xfId="16490"/>
    <cellStyle name="Обычный 19 2 2 11 2" xfId="16491"/>
    <cellStyle name="Обычный 19 2 2 12" xfId="16492"/>
    <cellStyle name="Обычный 19 2 2 12 2" xfId="16493"/>
    <cellStyle name="Обычный 19 2 2 13" xfId="16494"/>
    <cellStyle name="Обычный 19 2 2 14" xfId="16495"/>
    <cellStyle name="Обычный 19 2 2 2" xfId="16496"/>
    <cellStyle name="Обычный 19 2 2 2 10" xfId="16497"/>
    <cellStyle name="Обычный 19 2 2 2 11" xfId="16498"/>
    <cellStyle name="Обычный 19 2 2 2 2" xfId="16499"/>
    <cellStyle name="Обычный 19 2 2 2 2 2" xfId="16500"/>
    <cellStyle name="Обычный 19 2 2 2 2 2 2" xfId="16501"/>
    <cellStyle name="Обычный 19 2 2 2 2 2 2 2" xfId="16502"/>
    <cellStyle name="Обычный 19 2 2 2 2 2 2 2 2" xfId="16503"/>
    <cellStyle name="Обычный 19 2 2 2 2 2 2 2 2 2" xfId="16504"/>
    <cellStyle name="Обычный 19 2 2 2 2 2 2 2 3" xfId="16505"/>
    <cellStyle name="Обычный 19 2 2 2 2 2 2 3" xfId="16506"/>
    <cellStyle name="Обычный 19 2 2 2 2 2 2 3 2" xfId="16507"/>
    <cellStyle name="Обычный 19 2 2 2 2 2 2 4" xfId="16508"/>
    <cellStyle name="Обычный 19 2 2 2 2 2 2 4 2" xfId="16509"/>
    <cellStyle name="Обычный 19 2 2 2 2 2 2 5" xfId="16510"/>
    <cellStyle name="Обычный 19 2 2 2 2 2 3" xfId="16511"/>
    <cellStyle name="Обычный 19 2 2 2 2 2 3 2" xfId="16512"/>
    <cellStyle name="Обычный 19 2 2 2 2 2 3 2 2" xfId="16513"/>
    <cellStyle name="Обычный 19 2 2 2 2 2 3 2 2 2" xfId="16514"/>
    <cellStyle name="Обычный 19 2 2 2 2 2 3 2 3" xfId="16515"/>
    <cellStyle name="Обычный 19 2 2 2 2 2 3 3" xfId="16516"/>
    <cellStyle name="Обычный 19 2 2 2 2 2 3 3 2" xfId="16517"/>
    <cellStyle name="Обычный 19 2 2 2 2 2 3 4" xfId="16518"/>
    <cellStyle name="Обычный 19 2 2 2 2 2 4" xfId="16519"/>
    <cellStyle name="Обычный 19 2 2 2 2 2 4 2" xfId="16520"/>
    <cellStyle name="Обычный 19 2 2 2 2 2 4 2 2" xfId="16521"/>
    <cellStyle name="Обычный 19 2 2 2 2 2 4 3" xfId="16522"/>
    <cellStyle name="Обычный 19 2 2 2 2 2 5" xfId="16523"/>
    <cellStyle name="Обычный 19 2 2 2 2 2 5 2" xfId="16524"/>
    <cellStyle name="Обычный 19 2 2 2 2 2 6" xfId="16525"/>
    <cellStyle name="Обычный 19 2 2 2 2 2 6 2" xfId="16526"/>
    <cellStyle name="Обычный 19 2 2 2 2 2 7" xfId="16527"/>
    <cellStyle name="Обычный 19 2 2 2 2 2 8" xfId="16528"/>
    <cellStyle name="Обычный 19 2 2 2 2 3" xfId="16529"/>
    <cellStyle name="Обычный 19 2 2 2 2 3 2" xfId="16530"/>
    <cellStyle name="Обычный 19 2 2 2 2 3 2 2" xfId="16531"/>
    <cellStyle name="Обычный 19 2 2 2 2 3 2 2 2" xfId="16532"/>
    <cellStyle name="Обычный 19 2 2 2 2 3 2 3" xfId="16533"/>
    <cellStyle name="Обычный 19 2 2 2 2 3 3" xfId="16534"/>
    <cellStyle name="Обычный 19 2 2 2 2 3 3 2" xfId="16535"/>
    <cellStyle name="Обычный 19 2 2 2 2 3 4" xfId="16536"/>
    <cellStyle name="Обычный 19 2 2 2 2 3 4 2" xfId="16537"/>
    <cellStyle name="Обычный 19 2 2 2 2 3 5" xfId="16538"/>
    <cellStyle name="Обычный 19 2 2 2 2 3 6" xfId="16539"/>
    <cellStyle name="Обычный 19 2 2 2 2 4" xfId="16540"/>
    <cellStyle name="Обычный 19 2 2 2 2 4 2" xfId="16541"/>
    <cellStyle name="Обычный 19 2 2 2 2 4 2 2" xfId="16542"/>
    <cellStyle name="Обычный 19 2 2 2 2 4 2 2 2" xfId="16543"/>
    <cellStyle name="Обычный 19 2 2 2 2 4 2 3" xfId="16544"/>
    <cellStyle name="Обычный 19 2 2 2 2 4 3" xfId="16545"/>
    <cellStyle name="Обычный 19 2 2 2 2 4 3 2" xfId="16546"/>
    <cellStyle name="Обычный 19 2 2 2 2 4 4" xfId="16547"/>
    <cellStyle name="Обычный 19 2 2 2 2 5" xfId="16548"/>
    <cellStyle name="Обычный 19 2 2 2 2 5 2" xfId="16549"/>
    <cellStyle name="Обычный 19 2 2 2 2 5 2 2" xfId="16550"/>
    <cellStyle name="Обычный 19 2 2 2 2 5 3" xfId="16551"/>
    <cellStyle name="Обычный 19 2 2 2 2 6" xfId="16552"/>
    <cellStyle name="Обычный 19 2 2 2 2 6 2" xfId="16553"/>
    <cellStyle name="Обычный 19 2 2 2 2 7" xfId="16554"/>
    <cellStyle name="Обычный 19 2 2 2 2 7 2" xfId="16555"/>
    <cellStyle name="Обычный 19 2 2 2 2 8" xfId="16556"/>
    <cellStyle name="Обычный 19 2 2 2 2 9" xfId="16557"/>
    <cellStyle name="Обычный 19 2 2 2 3" xfId="16558"/>
    <cellStyle name="Обычный 19 2 2 2 3 2" xfId="16559"/>
    <cellStyle name="Обычный 19 2 2 2 3 2 2" xfId="16560"/>
    <cellStyle name="Обычный 19 2 2 2 3 2 2 2" xfId="16561"/>
    <cellStyle name="Обычный 19 2 2 2 3 2 2 2 2" xfId="16562"/>
    <cellStyle name="Обычный 19 2 2 2 3 2 2 3" xfId="16563"/>
    <cellStyle name="Обычный 19 2 2 2 3 2 3" xfId="16564"/>
    <cellStyle name="Обычный 19 2 2 2 3 2 3 2" xfId="16565"/>
    <cellStyle name="Обычный 19 2 2 2 3 2 4" xfId="16566"/>
    <cellStyle name="Обычный 19 2 2 2 3 2 4 2" xfId="16567"/>
    <cellStyle name="Обычный 19 2 2 2 3 2 5" xfId="16568"/>
    <cellStyle name="Обычный 19 2 2 2 3 2 6" xfId="16569"/>
    <cellStyle name="Обычный 19 2 2 2 3 3" xfId="16570"/>
    <cellStyle name="Обычный 19 2 2 2 3 3 2" xfId="16571"/>
    <cellStyle name="Обычный 19 2 2 2 3 3 2 2" xfId="16572"/>
    <cellStyle name="Обычный 19 2 2 2 3 3 2 2 2" xfId="16573"/>
    <cellStyle name="Обычный 19 2 2 2 3 3 2 3" xfId="16574"/>
    <cellStyle name="Обычный 19 2 2 2 3 3 3" xfId="16575"/>
    <cellStyle name="Обычный 19 2 2 2 3 3 3 2" xfId="16576"/>
    <cellStyle name="Обычный 19 2 2 2 3 3 4" xfId="16577"/>
    <cellStyle name="Обычный 19 2 2 2 3 3 5" xfId="16578"/>
    <cellStyle name="Обычный 19 2 2 2 3 4" xfId="16579"/>
    <cellStyle name="Обычный 19 2 2 2 3 4 2" xfId="16580"/>
    <cellStyle name="Обычный 19 2 2 2 3 4 2 2" xfId="16581"/>
    <cellStyle name="Обычный 19 2 2 2 3 4 3" xfId="16582"/>
    <cellStyle name="Обычный 19 2 2 2 3 5" xfId="16583"/>
    <cellStyle name="Обычный 19 2 2 2 3 5 2" xfId="16584"/>
    <cellStyle name="Обычный 19 2 2 2 3 6" xfId="16585"/>
    <cellStyle name="Обычный 19 2 2 2 3 6 2" xfId="16586"/>
    <cellStyle name="Обычный 19 2 2 2 3 7" xfId="16587"/>
    <cellStyle name="Обычный 19 2 2 2 3 8" xfId="16588"/>
    <cellStyle name="Обычный 19 2 2 2 4" xfId="16589"/>
    <cellStyle name="Обычный 19 2 2 2 4 2" xfId="16590"/>
    <cellStyle name="Обычный 19 2 2 2 4 2 2" xfId="16591"/>
    <cellStyle name="Обычный 19 2 2 2 4 2 2 2" xfId="16592"/>
    <cellStyle name="Обычный 19 2 2 2 4 2 3" xfId="16593"/>
    <cellStyle name="Обычный 19 2 2 2 4 3" xfId="16594"/>
    <cellStyle name="Обычный 19 2 2 2 4 3 2" xfId="16595"/>
    <cellStyle name="Обычный 19 2 2 2 4 4" xfId="16596"/>
    <cellStyle name="Обычный 19 2 2 2 4 4 2" xfId="16597"/>
    <cellStyle name="Обычный 19 2 2 2 4 5" xfId="16598"/>
    <cellStyle name="Обычный 19 2 2 2 4 6" xfId="16599"/>
    <cellStyle name="Обычный 19 2 2 2 5" xfId="16600"/>
    <cellStyle name="Обычный 19 2 2 2 5 2" xfId="16601"/>
    <cellStyle name="Обычный 19 2 2 2 5 2 2" xfId="16602"/>
    <cellStyle name="Обычный 19 2 2 2 5 2 2 2" xfId="16603"/>
    <cellStyle name="Обычный 19 2 2 2 5 2 3" xfId="16604"/>
    <cellStyle name="Обычный 19 2 2 2 5 3" xfId="16605"/>
    <cellStyle name="Обычный 19 2 2 2 5 3 2" xfId="16606"/>
    <cellStyle name="Обычный 19 2 2 2 5 4" xfId="16607"/>
    <cellStyle name="Обычный 19 2 2 2 5 5" xfId="16608"/>
    <cellStyle name="Обычный 19 2 2 2 6" xfId="16609"/>
    <cellStyle name="Обычный 19 2 2 2 6 2" xfId="16610"/>
    <cellStyle name="Обычный 19 2 2 2 6 2 2" xfId="16611"/>
    <cellStyle name="Обычный 19 2 2 2 6 3" xfId="16612"/>
    <cellStyle name="Обычный 19 2 2 2 7" xfId="16613"/>
    <cellStyle name="Обычный 19 2 2 2 7 2" xfId="16614"/>
    <cellStyle name="Обычный 19 2 2 2 8" xfId="16615"/>
    <cellStyle name="Обычный 19 2 2 2 8 2" xfId="16616"/>
    <cellStyle name="Обычный 19 2 2 2 9" xfId="16617"/>
    <cellStyle name="Обычный 19 2 2 2 9 2" xfId="16618"/>
    <cellStyle name="Обычный 19 2 2 3" xfId="16619"/>
    <cellStyle name="Обычный 19 2 2 3 10" xfId="16620"/>
    <cellStyle name="Обычный 19 2 2 3 2" xfId="16621"/>
    <cellStyle name="Обычный 19 2 2 3 2 2" xfId="16622"/>
    <cellStyle name="Обычный 19 2 2 3 2 2 2" xfId="16623"/>
    <cellStyle name="Обычный 19 2 2 3 2 2 2 2" xfId="16624"/>
    <cellStyle name="Обычный 19 2 2 3 2 2 2 2 2" xfId="16625"/>
    <cellStyle name="Обычный 19 2 2 3 2 2 2 3" xfId="16626"/>
    <cellStyle name="Обычный 19 2 2 3 2 2 3" xfId="16627"/>
    <cellStyle name="Обычный 19 2 2 3 2 2 3 2" xfId="16628"/>
    <cellStyle name="Обычный 19 2 2 3 2 2 4" xfId="16629"/>
    <cellStyle name="Обычный 19 2 2 3 2 2 4 2" xfId="16630"/>
    <cellStyle name="Обычный 19 2 2 3 2 2 5" xfId="16631"/>
    <cellStyle name="Обычный 19 2 2 3 2 3" xfId="16632"/>
    <cellStyle name="Обычный 19 2 2 3 2 3 2" xfId="16633"/>
    <cellStyle name="Обычный 19 2 2 3 2 3 2 2" xfId="16634"/>
    <cellStyle name="Обычный 19 2 2 3 2 3 2 2 2" xfId="16635"/>
    <cellStyle name="Обычный 19 2 2 3 2 3 2 3" xfId="16636"/>
    <cellStyle name="Обычный 19 2 2 3 2 3 3" xfId="16637"/>
    <cellStyle name="Обычный 19 2 2 3 2 3 3 2" xfId="16638"/>
    <cellStyle name="Обычный 19 2 2 3 2 3 4" xfId="16639"/>
    <cellStyle name="Обычный 19 2 2 3 2 4" xfId="16640"/>
    <cellStyle name="Обычный 19 2 2 3 2 4 2" xfId="16641"/>
    <cellStyle name="Обычный 19 2 2 3 2 4 2 2" xfId="16642"/>
    <cellStyle name="Обычный 19 2 2 3 2 4 3" xfId="16643"/>
    <cellStyle name="Обычный 19 2 2 3 2 5" xfId="16644"/>
    <cellStyle name="Обычный 19 2 2 3 2 5 2" xfId="16645"/>
    <cellStyle name="Обычный 19 2 2 3 2 6" xfId="16646"/>
    <cellStyle name="Обычный 19 2 2 3 2 6 2" xfId="16647"/>
    <cellStyle name="Обычный 19 2 2 3 2 7" xfId="16648"/>
    <cellStyle name="Обычный 19 2 2 3 2 8" xfId="16649"/>
    <cellStyle name="Обычный 19 2 2 3 3" xfId="16650"/>
    <cellStyle name="Обычный 19 2 2 3 3 2" xfId="16651"/>
    <cellStyle name="Обычный 19 2 2 3 3 2 2" xfId="16652"/>
    <cellStyle name="Обычный 19 2 2 3 3 2 2 2" xfId="16653"/>
    <cellStyle name="Обычный 19 2 2 3 3 2 3" xfId="16654"/>
    <cellStyle name="Обычный 19 2 2 3 3 3" xfId="16655"/>
    <cellStyle name="Обычный 19 2 2 3 3 3 2" xfId="16656"/>
    <cellStyle name="Обычный 19 2 2 3 3 4" xfId="16657"/>
    <cellStyle name="Обычный 19 2 2 3 3 4 2" xfId="16658"/>
    <cellStyle name="Обычный 19 2 2 3 3 5" xfId="16659"/>
    <cellStyle name="Обычный 19 2 2 3 3 6" xfId="16660"/>
    <cellStyle name="Обычный 19 2 2 3 4" xfId="16661"/>
    <cellStyle name="Обычный 19 2 2 3 4 2" xfId="16662"/>
    <cellStyle name="Обычный 19 2 2 3 4 2 2" xfId="16663"/>
    <cellStyle name="Обычный 19 2 2 3 4 2 2 2" xfId="16664"/>
    <cellStyle name="Обычный 19 2 2 3 4 2 3" xfId="16665"/>
    <cellStyle name="Обычный 19 2 2 3 4 3" xfId="16666"/>
    <cellStyle name="Обычный 19 2 2 3 4 3 2" xfId="16667"/>
    <cellStyle name="Обычный 19 2 2 3 4 4" xfId="16668"/>
    <cellStyle name="Обычный 19 2 2 3 5" xfId="16669"/>
    <cellStyle name="Обычный 19 2 2 3 5 2" xfId="16670"/>
    <cellStyle name="Обычный 19 2 2 3 5 2 2" xfId="16671"/>
    <cellStyle name="Обычный 19 2 2 3 5 3" xfId="16672"/>
    <cellStyle name="Обычный 19 2 2 3 6" xfId="16673"/>
    <cellStyle name="Обычный 19 2 2 3 6 2" xfId="16674"/>
    <cellStyle name="Обычный 19 2 2 3 7" xfId="16675"/>
    <cellStyle name="Обычный 19 2 2 3 7 2" xfId="16676"/>
    <cellStyle name="Обычный 19 2 2 3 8" xfId="16677"/>
    <cellStyle name="Обычный 19 2 2 3 8 2" xfId="16678"/>
    <cellStyle name="Обычный 19 2 2 3 9" xfId="16679"/>
    <cellStyle name="Обычный 19 2 2 4" xfId="16680"/>
    <cellStyle name="Обычный 19 2 2 4 2" xfId="16681"/>
    <cellStyle name="Обычный 19 2 2 4 2 2" xfId="16682"/>
    <cellStyle name="Обычный 19 2 2 4 2 2 2" xfId="16683"/>
    <cellStyle name="Обычный 19 2 2 4 2 2 2 2" xfId="16684"/>
    <cellStyle name="Обычный 19 2 2 4 2 2 2 2 2" xfId="16685"/>
    <cellStyle name="Обычный 19 2 2 4 2 2 2 3" xfId="16686"/>
    <cellStyle name="Обычный 19 2 2 4 2 2 3" xfId="16687"/>
    <cellStyle name="Обычный 19 2 2 4 2 2 3 2" xfId="16688"/>
    <cellStyle name="Обычный 19 2 2 4 2 2 4" xfId="16689"/>
    <cellStyle name="Обычный 19 2 2 4 2 2 4 2" xfId="16690"/>
    <cellStyle name="Обычный 19 2 2 4 2 2 5" xfId="16691"/>
    <cellStyle name="Обычный 19 2 2 4 2 3" xfId="16692"/>
    <cellStyle name="Обычный 19 2 2 4 2 3 2" xfId="16693"/>
    <cellStyle name="Обычный 19 2 2 4 2 3 2 2" xfId="16694"/>
    <cellStyle name="Обычный 19 2 2 4 2 3 2 2 2" xfId="16695"/>
    <cellStyle name="Обычный 19 2 2 4 2 3 2 3" xfId="16696"/>
    <cellStyle name="Обычный 19 2 2 4 2 3 3" xfId="16697"/>
    <cellStyle name="Обычный 19 2 2 4 2 3 3 2" xfId="16698"/>
    <cellStyle name="Обычный 19 2 2 4 2 3 4" xfId="16699"/>
    <cellStyle name="Обычный 19 2 2 4 2 4" xfId="16700"/>
    <cellStyle name="Обычный 19 2 2 4 2 4 2" xfId="16701"/>
    <cellStyle name="Обычный 19 2 2 4 2 4 2 2" xfId="16702"/>
    <cellStyle name="Обычный 19 2 2 4 2 4 3" xfId="16703"/>
    <cellStyle name="Обычный 19 2 2 4 2 5" xfId="16704"/>
    <cellStyle name="Обычный 19 2 2 4 2 5 2" xfId="16705"/>
    <cellStyle name="Обычный 19 2 2 4 2 6" xfId="16706"/>
    <cellStyle name="Обычный 19 2 2 4 2 6 2" xfId="16707"/>
    <cellStyle name="Обычный 19 2 2 4 2 7" xfId="16708"/>
    <cellStyle name="Обычный 19 2 2 4 2 8" xfId="16709"/>
    <cellStyle name="Обычный 19 2 2 4 3" xfId="16710"/>
    <cellStyle name="Обычный 19 2 2 4 3 2" xfId="16711"/>
    <cellStyle name="Обычный 19 2 2 4 3 2 2" xfId="16712"/>
    <cellStyle name="Обычный 19 2 2 4 3 2 2 2" xfId="16713"/>
    <cellStyle name="Обычный 19 2 2 4 3 2 3" xfId="16714"/>
    <cellStyle name="Обычный 19 2 2 4 3 3" xfId="16715"/>
    <cellStyle name="Обычный 19 2 2 4 3 3 2" xfId="16716"/>
    <cellStyle name="Обычный 19 2 2 4 3 4" xfId="16717"/>
    <cellStyle name="Обычный 19 2 2 4 3 4 2" xfId="16718"/>
    <cellStyle name="Обычный 19 2 2 4 3 5" xfId="16719"/>
    <cellStyle name="Обычный 19 2 2 4 3 6" xfId="16720"/>
    <cellStyle name="Обычный 19 2 2 4 4" xfId="16721"/>
    <cellStyle name="Обычный 19 2 2 4 4 2" xfId="16722"/>
    <cellStyle name="Обычный 19 2 2 4 4 2 2" xfId="16723"/>
    <cellStyle name="Обычный 19 2 2 4 4 2 2 2" xfId="16724"/>
    <cellStyle name="Обычный 19 2 2 4 4 2 3" xfId="16725"/>
    <cellStyle name="Обычный 19 2 2 4 4 3" xfId="16726"/>
    <cellStyle name="Обычный 19 2 2 4 4 3 2" xfId="16727"/>
    <cellStyle name="Обычный 19 2 2 4 4 4" xfId="16728"/>
    <cellStyle name="Обычный 19 2 2 4 5" xfId="16729"/>
    <cellStyle name="Обычный 19 2 2 4 5 2" xfId="16730"/>
    <cellStyle name="Обычный 19 2 2 4 5 2 2" xfId="16731"/>
    <cellStyle name="Обычный 19 2 2 4 5 3" xfId="16732"/>
    <cellStyle name="Обычный 19 2 2 4 6" xfId="16733"/>
    <cellStyle name="Обычный 19 2 2 4 6 2" xfId="16734"/>
    <cellStyle name="Обычный 19 2 2 4 7" xfId="16735"/>
    <cellStyle name="Обычный 19 2 2 4 7 2" xfId="16736"/>
    <cellStyle name="Обычный 19 2 2 4 8" xfId="16737"/>
    <cellStyle name="Обычный 19 2 2 4 9" xfId="16738"/>
    <cellStyle name="Обычный 19 2 2 5" xfId="16739"/>
    <cellStyle name="Обычный 19 2 2 5 2" xfId="16740"/>
    <cellStyle name="Обычный 19 2 2 5 2 2" xfId="16741"/>
    <cellStyle name="Обычный 19 2 2 5 2 2 2" xfId="16742"/>
    <cellStyle name="Обычный 19 2 2 5 2 2 2 2" xfId="16743"/>
    <cellStyle name="Обычный 19 2 2 5 2 2 3" xfId="16744"/>
    <cellStyle name="Обычный 19 2 2 5 2 3" xfId="16745"/>
    <cellStyle name="Обычный 19 2 2 5 2 3 2" xfId="16746"/>
    <cellStyle name="Обычный 19 2 2 5 2 4" xfId="16747"/>
    <cellStyle name="Обычный 19 2 2 5 2 4 2" xfId="16748"/>
    <cellStyle name="Обычный 19 2 2 5 2 5" xfId="16749"/>
    <cellStyle name="Обычный 19 2 2 5 3" xfId="16750"/>
    <cellStyle name="Обычный 19 2 2 5 3 2" xfId="16751"/>
    <cellStyle name="Обычный 19 2 2 5 3 2 2" xfId="16752"/>
    <cellStyle name="Обычный 19 2 2 5 3 2 2 2" xfId="16753"/>
    <cellStyle name="Обычный 19 2 2 5 3 2 3" xfId="16754"/>
    <cellStyle name="Обычный 19 2 2 5 3 3" xfId="16755"/>
    <cellStyle name="Обычный 19 2 2 5 3 3 2" xfId="16756"/>
    <cellStyle name="Обычный 19 2 2 5 3 4" xfId="16757"/>
    <cellStyle name="Обычный 19 2 2 5 4" xfId="16758"/>
    <cellStyle name="Обычный 19 2 2 5 4 2" xfId="16759"/>
    <cellStyle name="Обычный 19 2 2 5 4 2 2" xfId="16760"/>
    <cellStyle name="Обычный 19 2 2 5 4 3" xfId="16761"/>
    <cellStyle name="Обычный 19 2 2 5 5" xfId="16762"/>
    <cellStyle name="Обычный 19 2 2 5 5 2" xfId="16763"/>
    <cellStyle name="Обычный 19 2 2 5 6" xfId="16764"/>
    <cellStyle name="Обычный 19 2 2 5 6 2" xfId="16765"/>
    <cellStyle name="Обычный 19 2 2 5 7" xfId="16766"/>
    <cellStyle name="Обычный 19 2 2 5 8" xfId="16767"/>
    <cellStyle name="Обычный 19 2 2 6" xfId="16768"/>
    <cellStyle name="Обычный 19 2 2 6 2" xfId="16769"/>
    <cellStyle name="Обычный 19 2 2 6 2 2" xfId="16770"/>
    <cellStyle name="Обычный 19 2 2 6 2 2 2" xfId="16771"/>
    <cellStyle name="Обычный 19 2 2 6 2 3" xfId="16772"/>
    <cellStyle name="Обычный 19 2 2 6 3" xfId="16773"/>
    <cellStyle name="Обычный 19 2 2 6 3 2" xfId="16774"/>
    <cellStyle name="Обычный 19 2 2 6 4" xfId="16775"/>
    <cellStyle name="Обычный 19 2 2 6 4 2" xfId="16776"/>
    <cellStyle name="Обычный 19 2 2 6 5" xfId="16777"/>
    <cellStyle name="Обычный 19 2 2 6 6" xfId="16778"/>
    <cellStyle name="Обычный 19 2 2 7" xfId="16779"/>
    <cellStyle name="Обычный 19 2 2 7 2" xfId="16780"/>
    <cellStyle name="Обычный 19 2 2 7 2 2" xfId="16781"/>
    <cellStyle name="Обычный 19 2 2 7 2 2 2" xfId="16782"/>
    <cellStyle name="Обычный 19 2 2 7 2 3" xfId="16783"/>
    <cellStyle name="Обычный 19 2 2 7 3" xfId="16784"/>
    <cellStyle name="Обычный 19 2 2 7 3 2" xfId="16785"/>
    <cellStyle name="Обычный 19 2 2 7 4" xfId="16786"/>
    <cellStyle name="Обычный 19 2 2 8" xfId="16787"/>
    <cellStyle name="Обычный 19 2 2 8 2" xfId="16788"/>
    <cellStyle name="Обычный 19 2 2 8 2 2" xfId="16789"/>
    <cellStyle name="Обычный 19 2 2 8 3" xfId="16790"/>
    <cellStyle name="Обычный 19 2 2 9" xfId="16791"/>
    <cellStyle name="Обычный 19 2 2 9 2" xfId="16792"/>
    <cellStyle name="Обычный 19 2 2_прот факт бол" xfId="16793"/>
    <cellStyle name="Обычный 19 2 3" xfId="16794"/>
    <cellStyle name="Обычный 19 2 3 10" xfId="16795"/>
    <cellStyle name="Обычный 19 2 3 10 2" xfId="16796"/>
    <cellStyle name="Обычный 19 2 3 11" xfId="16797"/>
    <cellStyle name="Обычный 19 2 3 12" xfId="16798"/>
    <cellStyle name="Обычный 19 2 3 2" xfId="16799"/>
    <cellStyle name="Обычный 19 2 3 2 10" xfId="16800"/>
    <cellStyle name="Обычный 19 2 3 2 2" xfId="16801"/>
    <cellStyle name="Обычный 19 2 3 2 2 2" xfId="16802"/>
    <cellStyle name="Обычный 19 2 3 2 2 2 2" xfId="16803"/>
    <cellStyle name="Обычный 19 2 3 2 2 2 2 2" xfId="16804"/>
    <cellStyle name="Обычный 19 2 3 2 2 2 2 2 2" xfId="16805"/>
    <cellStyle name="Обычный 19 2 3 2 2 2 2 3" xfId="16806"/>
    <cellStyle name="Обычный 19 2 3 2 2 2 3" xfId="16807"/>
    <cellStyle name="Обычный 19 2 3 2 2 2 3 2" xfId="16808"/>
    <cellStyle name="Обычный 19 2 3 2 2 2 4" xfId="16809"/>
    <cellStyle name="Обычный 19 2 3 2 2 2 4 2" xfId="16810"/>
    <cellStyle name="Обычный 19 2 3 2 2 2 5" xfId="16811"/>
    <cellStyle name="Обычный 19 2 3 2 2 3" xfId="16812"/>
    <cellStyle name="Обычный 19 2 3 2 2 3 2" xfId="16813"/>
    <cellStyle name="Обычный 19 2 3 2 2 3 2 2" xfId="16814"/>
    <cellStyle name="Обычный 19 2 3 2 2 3 2 2 2" xfId="16815"/>
    <cellStyle name="Обычный 19 2 3 2 2 3 2 3" xfId="16816"/>
    <cellStyle name="Обычный 19 2 3 2 2 3 3" xfId="16817"/>
    <cellStyle name="Обычный 19 2 3 2 2 3 3 2" xfId="16818"/>
    <cellStyle name="Обычный 19 2 3 2 2 3 4" xfId="16819"/>
    <cellStyle name="Обычный 19 2 3 2 2 4" xfId="16820"/>
    <cellStyle name="Обычный 19 2 3 2 2 4 2" xfId="16821"/>
    <cellStyle name="Обычный 19 2 3 2 2 4 2 2" xfId="16822"/>
    <cellStyle name="Обычный 19 2 3 2 2 4 3" xfId="16823"/>
    <cellStyle name="Обычный 19 2 3 2 2 5" xfId="16824"/>
    <cellStyle name="Обычный 19 2 3 2 2 5 2" xfId="16825"/>
    <cellStyle name="Обычный 19 2 3 2 2 6" xfId="16826"/>
    <cellStyle name="Обычный 19 2 3 2 2 6 2" xfId="16827"/>
    <cellStyle name="Обычный 19 2 3 2 2 7" xfId="16828"/>
    <cellStyle name="Обычный 19 2 3 2 2 8" xfId="16829"/>
    <cellStyle name="Обычный 19 2 3 2 3" xfId="16830"/>
    <cellStyle name="Обычный 19 2 3 2 3 2" xfId="16831"/>
    <cellStyle name="Обычный 19 2 3 2 3 2 2" xfId="16832"/>
    <cellStyle name="Обычный 19 2 3 2 3 2 2 2" xfId="16833"/>
    <cellStyle name="Обычный 19 2 3 2 3 2 3" xfId="16834"/>
    <cellStyle name="Обычный 19 2 3 2 3 3" xfId="16835"/>
    <cellStyle name="Обычный 19 2 3 2 3 3 2" xfId="16836"/>
    <cellStyle name="Обычный 19 2 3 2 3 4" xfId="16837"/>
    <cellStyle name="Обычный 19 2 3 2 3 4 2" xfId="16838"/>
    <cellStyle name="Обычный 19 2 3 2 3 5" xfId="16839"/>
    <cellStyle name="Обычный 19 2 3 2 3 6" xfId="16840"/>
    <cellStyle name="Обычный 19 2 3 2 4" xfId="16841"/>
    <cellStyle name="Обычный 19 2 3 2 4 2" xfId="16842"/>
    <cellStyle name="Обычный 19 2 3 2 4 2 2" xfId="16843"/>
    <cellStyle name="Обычный 19 2 3 2 4 2 2 2" xfId="16844"/>
    <cellStyle name="Обычный 19 2 3 2 4 2 3" xfId="16845"/>
    <cellStyle name="Обычный 19 2 3 2 4 3" xfId="16846"/>
    <cellStyle name="Обычный 19 2 3 2 4 3 2" xfId="16847"/>
    <cellStyle name="Обычный 19 2 3 2 4 4" xfId="16848"/>
    <cellStyle name="Обычный 19 2 3 2 5" xfId="16849"/>
    <cellStyle name="Обычный 19 2 3 2 5 2" xfId="16850"/>
    <cellStyle name="Обычный 19 2 3 2 5 2 2" xfId="16851"/>
    <cellStyle name="Обычный 19 2 3 2 5 3" xfId="16852"/>
    <cellStyle name="Обычный 19 2 3 2 6" xfId="16853"/>
    <cellStyle name="Обычный 19 2 3 2 6 2" xfId="16854"/>
    <cellStyle name="Обычный 19 2 3 2 7" xfId="16855"/>
    <cellStyle name="Обычный 19 2 3 2 7 2" xfId="16856"/>
    <cellStyle name="Обычный 19 2 3 2 8" xfId="16857"/>
    <cellStyle name="Обычный 19 2 3 2 8 2" xfId="16858"/>
    <cellStyle name="Обычный 19 2 3 2 9" xfId="16859"/>
    <cellStyle name="Обычный 19 2 3 3" xfId="16860"/>
    <cellStyle name="Обычный 19 2 3 3 10" xfId="16861"/>
    <cellStyle name="Обычный 19 2 3 3 2" xfId="16862"/>
    <cellStyle name="Обычный 19 2 3 3 2 2" xfId="16863"/>
    <cellStyle name="Обычный 19 2 3 3 2 2 2" xfId="16864"/>
    <cellStyle name="Обычный 19 2 3 3 2 2 2 2" xfId="16865"/>
    <cellStyle name="Обычный 19 2 3 3 2 2 2 2 2" xfId="16866"/>
    <cellStyle name="Обычный 19 2 3 3 2 2 2 3" xfId="16867"/>
    <cellStyle name="Обычный 19 2 3 3 2 2 3" xfId="16868"/>
    <cellStyle name="Обычный 19 2 3 3 2 2 3 2" xfId="16869"/>
    <cellStyle name="Обычный 19 2 3 3 2 2 4" xfId="16870"/>
    <cellStyle name="Обычный 19 2 3 3 2 2 4 2" xfId="16871"/>
    <cellStyle name="Обычный 19 2 3 3 2 2 5" xfId="16872"/>
    <cellStyle name="Обычный 19 2 3 3 2 3" xfId="16873"/>
    <cellStyle name="Обычный 19 2 3 3 2 3 2" xfId="16874"/>
    <cellStyle name="Обычный 19 2 3 3 2 3 2 2" xfId="16875"/>
    <cellStyle name="Обычный 19 2 3 3 2 3 2 2 2" xfId="16876"/>
    <cellStyle name="Обычный 19 2 3 3 2 3 2 3" xfId="16877"/>
    <cellStyle name="Обычный 19 2 3 3 2 3 3" xfId="16878"/>
    <cellStyle name="Обычный 19 2 3 3 2 3 3 2" xfId="16879"/>
    <cellStyle name="Обычный 19 2 3 3 2 3 4" xfId="16880"/>
    <cellStyle name="Обычный 19 2 3 3 2 4" xfId="16881"/>
    <cellStyle name="Обычный 19 2 3 3 2 4 2" xfId="16882"/>
    <cellStyle name="Обычный 19 2 3 3 2 4 2 2" xfId="16883"/>
    <cellStyle name="Обычный 19 2 3 3 2 4 3" xfId="16884"/>
    <cellStyle name="Обычный 19 2 3 3 2 5" xfId="16885"/>
    <cellStyle name="Обычный 19 2 3 3 2 5 2" xfId="16886"/>
    <cellStyle name="Обычный 19 2 3 3 2 6" xfId="16887"/>
    <cellStyle name="Обычный 19 2 3 3 2 6 2" xfId="16888"/>
    <cellStyle name="Обычный 19 2 3 3 2 7" xfId="16889"/>
    <cellStyle name="Обычный 19 2 3 3 2 8" xfId="16890"/>
    <cellStyle name="Обычный 19 2 3 3 3" xfId="16891"/>
    <cellStyle name="Обычный 19 2 3 3 3 2" xfId="16892"/>
    <cellStyle name="Обычный 19 2 3 3 3 2 2" xfId="16893"/>
    <cellStyle name="Обычный 19 2 3 3 3 2 2 2" xfId="16894"/>
    <cellStyle name="Обычный 19 2 3 3 3 2 3" xfId="16895"/>
    <cellStyle name="Обычный 19 2 3 3 3 3" xfId="16896"/>
    <cellStyle name="Обычный 19 2 3 3 3 3 2" xfId="16897"/>
    <cellStyle name="Обычный 19 2 3 3 3 4" xfId="16898"/>
    <cellStyle name="Обычный 19 2 3 3 3 4 2" xfId="16899"/>
    <cellStyle name="Обычный 19 2 3 3 3 5" xfId="16900"/>
    <cellStyle name="Обычный 19 2 3 3 3 6" xfId="16901"/>
    <cellStyle name="Обычный 19 2 3 3 4" xfId="16902"/>
    <cellStyle name="Обычный 19 2 3 3 4 2" xfId="16903"/>
    <cellStyle name="Обычный 19 2 3 3 4 2 2" xfId="16904"/>
    <cellStyle name="Обычный 19 2 3 3 4 2 2 2" xfId="16905"/>
    <cellStyle name="Обычный 19 2 3 3 4 2 3" xfId="16906"/>
    <cellStyle name="Обычный 19 2 3 3 4 3" xfId="16907"/>
    <cellStyle name="Обычный 19 2 3 3 4 3 2" xfId="16908"/>
    <cellStyle name="Обычный 19 2 3 3 4 4" xfId="16909"/>
    <cellStyle name="Обычный 19 2 3 3 5" xfId="16910"/>
    <cellStyle name="Обычный 19 2 3 3 5 2" xfId="16911"/>
    <cellStyle name="Обычный 19 2 3 3 5 2 2" xfId="16912"/>
    <cellStyle name="Обычный 19 2 3 3 5 3" xfId="16913"/>
    <cellStyle name="Обычный 19 2 3 3 6" xfId="16914"/>
    <cellStyle name="Обычный 19 2 3 3 6 2" xfId="16915"/>
    <cellStyle name="Обычный 19 2 3 3 7" xfId="16916"/>
    <cellStyle name="Обычный 19 2 3 3 7 2" xfId="16917"/>
    <cellStyle name="Обычный 19 2 3 3 8" xfId="16918"/>
    <cellStyle name="Обычный 19 2 3 3 8 2" xfId="16919"/>
    <cellStyle name="Обычный 19 2 3 3 9" xfId="16920"/>
    <cellStyle name="Обычный 19 2 3 4" xfId="16921"/>
    <cellStyle name="Обычный 19 2 3 4 2" xfId="16922"/>
    <cellStyle name="Обычный 19 2 3 4 2 2" xfId="16923"/>
    <cellStyle name="Обычный 19 2 3 4 2 2 2" xfId="16924"/>
    <cellStyle name="Обычный 19 2 3 4 2 2 2 2" xfId="16925"/>
    <cellStyle name="Обычный 19 2 3 4 2 2 3" xfId="16926"/>
    <cellStyle name="Обычный 19 2 3 4 2 3" xfId="16927"/>
    <cellStyle name="Обычный 19 2 3 4 2 3 2" xfId="16928"/>
    <cellStyle name="Обычный 19 2 3 4 2 4" xfId="16929"/>
    <cellStyle name="Обычный 19 2 3 4 2 4 2" xfId="16930"/>
    <cellStyle name="Обычный 19 2 3 4 2 5" xfId="16931"/>
    <cellStyle name="Обычный 19 2 3 4 3" xfId="16932"/>
    <cellStyle name="Обычный 19 2 3 4 3 2" xfId="16933"/>
    <cellStyle name="Обычный 19 2 3 4 3 2 2" xfId="16934"/>
    <cellStyle name="Обычный 19 2 3 4 3 2 2 2" xfId="16935"/>
    <cellStyle name="Обычный 19 2 3 4 3 2 3" xfId="16936"/>
    <cellStyle name="Обычный 19 2 3 4 3 3" xfId="16937"/>
    <cellStyle name="Обычный 19 2 3 4 3 3 2" xfId="16938"/>
    <cellStyle name="Обычный 19 2 3 4 3 4" xfId="16939"/>
    <cellStyle name="Обычный 19 2 3 4 4" xfId="16940"/>
    <cellStyle name="Обычный 19 2 3 4 4 2" xfId="16941"/>
    <cellStyle name="Обычный 19 2 3 4 4 2 2" xfId="16942"/>
    <cellStyle name="Обычный 19 2 3 4 4 3" xfId="16943"/>
    <cellStyle name="Обычный 19 2 3 4 5" xfId="16944"/>
    <cellStyle name="Обычный 19 2 3 4 5 2" xfId="16945"/>
    <cellStyle name="Обычный 19 2 3 4 6" xfId="16946"/>
    <cellStyle name="Обычный 19 2 3 4 6 2" xfId="16947"/>
    <cellStyle name="Обычный 19 2 3 4 7" xfId="16948"/>
    <cellStyle name="Обычный 19 2 3 4 8" xfId="16949"/>
    <cellStyle name="Обычный 19 2 3 5" xfId="16950"/>
    <cellStyle name="Обычный 19 2 3 5 2" xfId="16951"/>
    <cellStyle name="Обычный 19 2 3 5 2 2" xfId="16952"/>
    <cellStyle name="Обычный 19 2 3 5 2 2 2" xfId="16953"/>
    <cellStyle name="Обычный 19 2 3 5 2 3" xfId="16954"/>
    <cellStyle name="Обычный 19 2 3 5 3" xfId="16955"/>
    <cellStyle name="Обычный 19 2 3 5 3 2" xfId="16956"/>
    <cellStyle name="Обычный 19 2 3 5 4" xfId="16957"/>
    <cellStyle name="Обычный 19 2 3 5 4 2" xfId="16958"/>
    <cellStyle name="Обычный 19 2 3 5 5" xfId="16959"/>
    <cellStyle name="Обычный 19 2 3 5 6" xfId="16960"/>
    <cellStyle name="Обычный 19 2 3 6" xfId="16961"/>
    <cellStyle name="Обычный 19 2 3 6 2" xfId="16962"/>
    <cellStyle name="Обычный 19 2 3 6 2 2" xfId="16963"/>
    <cellStyle name="Обычный 19 2 3 6 2 2 2" xfId="16964"/>
    <cellStyle name="Обычный 19 2 3 6 2 3" xfId="16965"/>
    <cellStyle name="Обычный 19 2 3 6 3" xfId="16966"/>
    <cellStyle name="Обычный 19 2 3 6 3 2" xfId="16967"/>
    <cellStyle name="Обычный 19 2 3 6 4" xfId="16968"/>
    <cellStyle name="Обычный 19 2 3 7" xfId="16969"/>
    <cellStyle name="Обычный 19 2 3 7 2" xfId="16970"/>
    <cellStyle name="Обычный 19 2 3 7 2 2" xfId="16971"/>
    <cellStyle name="Обычный 19 2 3 7 3" xfId="16972"/>
    <cellStyle name="Обычный 19 2 3 8" xfId="16973"/>
    <cellStyle name="Обычный 19 2 3 8 2" xfId="16974"/>
    <cellStyle name="Обычный 19 2 3 9" xfId="16975"/>
    <cellStyle name="Обычный 19 2 3 9 2" xfId="16976"/>
    <cellStyle name="Обычный 19 2 4" xfId="16977"/>
    <cellStyle name="Обычный 19 2 4 10" xfId="16978"/>
    <cellStyle name="Обычный 19 2 4 10 2" xfId="16979"/>
    <cellStyle name="Обычный 19 2 4 11" xfId="16980"/>
    <cellStyle name="Обычный 19 2 4 12" xfId="16981"/>
    <cellStyle name="Обычный 19 2 4 2" xfId="16982"/>
    <cellStyle name="Обычный 19 2 4 2 2" xfId="16983"/>
    <cellStyle name="Обычный 19 2 4 2 2 2" xfId="16984"/>
    <cellStyle name="Обычный 19 2 4 2 2 2 2" xfId="16985"/>
    <cellStyle name="Обычный 19 2 4 2 2 2 2 2" xfId="16986"/>
    <cellStyle name="Обычный 19 2 4 2 2 2 2 2 2" xfId="16987"/>
    <cellStyle name="Обычный 19 2 4 2 2 2 2 3" xfId="16988"/>
    <cellStyle name="Обычный 19 2 4 2 2 2 3" xfId="16989"/>
    <cellStyle name="Обычный 19 2 4 2 2 2 3 2" xfId="16990"/>
    <cellStyle name="Обычный 19 2 4 2 2 2 4" xfId="16991"/>
    <cellStyle name="Обычный 19 2 4 2 2 2 4 2" xfId="16992"/>
    <cellStyle name="Обычный 19 2 4 2 2 2 5" xfId="16993"/>
    <cellStyle name="Обычный 19 2 4 2 2 3" xfId="16994"/>
    <cellStyle name="Обычный 19 2 4 2 2 3 2" xfId="16995"/>
    <cellStyle name="Обычный 19 2 4 2 2 3 2 2" xfId="16996"/>
    <cellStyle name="Обычный 19 2 4 2 2 3 2 2 2" xfId="16997"/>
    <cellStyle name="Обычный 19 2 4 2 2 3 2 3" xfId="16998"/>
    <cellStyle name="Обычный 19 2 4 2 2 3 3" xfId="16999"/>
    <cellStyle name="Обычный 19 2 4 2 2 3 3 2" xfId="17000"/>
    <cellStyle name="Обычный 19 2 4 2 2 3 4" xfId="17001"/>
    <cellStyle name="Обычный 19 2 4 2 2 4" xfId="17002"/>
    <cellStyle name="Обычный 19 2 4 2 2 4 2" xfId="17003"/>
    <cellStyle name="Обычный 19 2 4 2 2 4 2 2" xfId="17004"/>
    <cellStyle name="Обычный 19 2 4 2 2 4 3" xfId="17005"/>
    <cellStyle name="Обычный 19 2 4 2 2 5" xfId="17006"/>
    <cellStyle name="Обычный 19 2 4 2 2 5 2" xfId="17007"/>
    <cellStyle name="Обычный 19 2 4 2 2 6" xfId="17008"/>
    <cellStyle name="Обычный 19 2 4 2 2 6 2" xfId="17009"/>
    <cellStyle name="Обычный 19 2 4 2 2 7" xfId="17010"/>
    <cellStyle name="Обычный 19 2 4 2 2 8" xfId="17011"/>
    <cellStyle name="Обычный 19 2 4 2 3" xfId="17012"/>
    <cellStyle name="Обычный 19 2 4 2 3 2" xfId="17013"/>
    <cellStyle name="Обычный 19 2 4 2 3 2 2" xfId="17014"/>
    <cellStyle name="Обычный 19 2 4 2 3 2 2 2" xfId="17015"/>
    <cellStyle name="Обычный 19 2 4 2 3 2 3" xfId="17016"/>
    <cellStyle name="Обычный 19 2 4 2 3 3" xfId="17017"/>
    <cellStyle name="Обычный 19 2 4 2 3 3 2" xfId="17018"/>
    <cellStyle name="Обычный 19 2 4 2 3 4" xfId="17019"/>
    <cellStyle name="Обычный 19 2 4 2 3 4 2" xfId="17020"/>
    <cellStyle name="Обычный 19 2 4 2 3 5" xfId="17021"/>
    <cellStyle name="Обычный 19 2 4 2 3 6" xfId="17022"/>
    <cellStyle name="Обычный 19 2 4 2 4" xfId="17023"/>
    <cellStyle name="Обычный 19 2 4 2 4 2" xfId="17024"/>
    <cellStyle name="Обычный 19 2 4 2 4 2 2" xfId="17025"/>
    <cellStyle name="Обычный 19 2 4 2 4 2 2 2" xfId="17026"/>
    <cellStyle name="Обычный 19 2 4 2 4 2 3" xfId="17027"/>
    <cellStyle name="Обычный 19 2 4 2 4 3" xfId="17028"/>
    <cellStyle name="Обычный 19 2 4 2 4 3 2" xfId="17029"/>
    <cellStyle name="Обычный 19 2 4 2 4 4" xfId="17030"/>
    <cellStyle name="Обычный 19 2 4 2 5" xfId="17031"/>
    <cellStyle name="Обычный 19 2 4 2 5 2" xfId="17032"/>
    <cellStyle name="Обычный 19 2 4 2 5 2 2" xfId="17033"/>
    <cellStyle name="Обычный 19 2 4 2 5 3" xfId="17034"/>
    <cellStyle name="Обычный 19 2 4 2 6" xfId="17035"/>
    <cellStyle name="Обычный 19 2 4 2 6 2" xfId="17036"/>
    <cellStyle name="Обычный 19 2 4 2 7" xfId="17037"/>
    <cellStyle name="Обычный 19 2 4 2 7 2" xfId="17038"/>
    <cellStyle name="Обычный 19 2 4 2 8" xfId="17039"/>
    <cellStyle name="Обычный 19 2 4 2 9" xfId="17040"/>
    <cellStyle name="Обычный 19 2 4 3" xfId="17041"/>
    <cellStyle name="Обычный 19 2 4 3 2" xfId="17042"/>
    <cellStyle name="Обычный 19 2 4 3 2 2" xfId="17043"/>
    <cellStyle name="Обычный 19 2 4 3 2 2 2" xfId="17044"/>
    <cellStyle name="Обычный 19 2 4 3 2 2 2 2" xfId="17045"/>
    <cellStyle name="Обычный 19 2 4 3 2 2 2 2 2" xfId="17046"/>
    <cellStyle name="Обычный 19 2 4 3 2 2 2 3" xfId="17047"/>
    <cellStyle name="Обычный 19 2 4 3 2 2 3" xfId="17048"/>
    <cellStyle name="Обычный 19 2 4 3 2 2 3 2" xfId="17049"/>
    <cellStyle name="Обычный 19 2 4 3 2 2 4" xfId="17050"/>
    <cellStyle name="Обычный 19 2 4 3 2 2 4 2" xfId="17051"/>
    <cellStyle name="Обычный 19 2 4 3 2 2 5" xfId="17052"/>
    <cellStyle name="Обычный 19 2 4 3 2 3" xfId="17053"/>
    <cellStyle name="Обычный 19 2 4 3 2 3 2" xfId="17054"/>
    <cellStyle name="Обычный 19 2 4 3 2 3 2 2" xfId="17055"/>
    <cellStyle name="Обычный 19 2 4 3 2 3 2 2 2" xfId="17056"/>
    <cellStyle name="Обычный 19 2 4 3 2 3 2 3" xfId="17057"/>
    <cellStyle name="Обычный 19 2 4 3 2 3 3" xfId="17058"/>
    <cellStyle name="Обычный 19 2 4 3 2 3 3 2" xfId="17059"/>
    <cellStyle name="Обычный 19 2 4 3 2 3 4" xfId="17060"/>
    <cellStyle name="Обычный 19 2 4 3 2 4" xfId="17061"/>
    <cellStyle name="Обычный 19 2 4 3 2 4 2" xfId="17062"/>
    <cellStyle name="Обычный 19 2 4 3 2 4 2 2" xfId="17063"/>
    <cellStyle name="Обычный 19 2 4 3 2 4 3" xfId="17064"/>
    <cellStyle name="Обычный 19 2 4 3 2 5" xfId="17065"/>
    <cellStyle name="Обычный 19 2 4 3 2 5 2" xfId="17066"/>
    <cellStyle name="Обычный 19 2 4 3 2 6" xfId="17067"/>
    <cellStyle name="Обычный 19 2 4 3 2 6 2" xfId="17068"/>
    <cellStyle name="Обычный 19 2 4 3 2 7" xfId="17069"/>
    <cellStyle name="Обычный 19 2 4 3 2 8" xfId="17070"/>
    <cellStyle name="Обычный 19 2 4 3 3" xfId="17071"/>
    <cellStyle name="Обычный 19 2 4 3 3 2" xfId="17072"/>
    <cellStyle name="Обычный 19 2 4 3 3 2 2" xfId="17073"/>
    <cellStyle name="Обычный 19 2 4 3 3 2 2 2" xfId="17074"/>
    <cellStyle name="Обычный 19 2 4 3 3 2 3" xfId="17075"/>
    <cellStyle name="Обычный 19 2 4 3 3 3" xfId="17076"/>
    <cellStyle name="Обычный 19 2 4 3 3 3 2" xfId="17077"/>
    <cellStyle name="Обычный 19 2 4 3 3 4" xfId="17078"/>
    <cellStyle name="Обычный 19 2 4 3 3 4 2" xfId="17079"/>
    <cellStyle name="Обычный 19 2 4 3 3 5" xfId="17080"/>
    <cellStyle name="Обычный 19 2 4 3 3 6" xfId="17081"/>
    <cellStyle name="Обычный 19 2 4 3 4" xfId="17082"/>
    <cellStyle name="Обычный 19 2 4 3 4 2" xfId="17083"/>
    <cellStyle name="Обычный 19 2 4 3 4 2 2" xfId="17084"/>
    <cellStyle name="Обычный 19 2 4 3 4 2 2 2" xfId="17085"/>
    <cellStyle name="Обычный 19 2 4 3 4 2 3" xfId="17086"/>
    <cellStyle name="Обычный 19 2 4 3 4 3" xfId="17087"/>
    <cellStyle name="Обычный 19 2 4 3 4 3 2" xfId="17088"/>
    <cellStyle name="Обычный 19 2 4 3 4 4" xfId="17089"/>
    <cellStyle name="Обычный 19 2 4 3 5" xfId="17090"/>
    <cellStyle name="Обычный 19 2 4 3 5 2" xfId="17091"/>
    <cellStyle name="Обычный 19 2 4 3 5 2 2" xfId="17092"/>
    <cellStyle name="Обычный 19 2 4 3 5 3" xfId="17093"/>
    <cellStyle name="Обычный 19 2 4 3 6" xfId="17094"/>
    <cellStyle name="Обычный 19 2 4 3 6 2" xfId="17095"/>
    <cellStyle name="Обычный 19 2 4 3 7" xfId="17096"/>
    <cellStyle name="Обычный 19 2 4 3 7 2" xfId="17097"/>
    <cellStyle name="Обычный 19 2 4 3 8" xfId="17098"/>
    <cellStyle name="Обычный 19 2 4 3 9" xfId="17099"/>
    <cellStyle name="Обычный 19 2 4 4" xfId="17100"/>
    <cellStyle name="Обычный 19 2 4 4 2" xfId="17101"/>
    <cellStyle name="Обычный 19 2 4 4 2 2" xfId="17102"/>
    <cellStyle name="Обычный 19 2 4 4 2 2 2" xfId="17103"/>
    <cellStyle name="Обычный 19 2 4 4 2 2 2 2" xfId="17104"/>
    <cellStyle name="Обычный 19 2 4 4 2 2 3" xfId="17105"/>
    <cellStyle name="Обычный 19 2 4 4 2 3" xfId="17106"/>
    <cellStyle name="Обычный 19 2 4 4 2 3 2" xfId="17107"/>
    <cellStyle name="Обычный 19 2 4 4 2 4" xfId="17108"/>
    <cellStyle name="Обычный 19 2 4 4 2 4 2" xfId="17109"/>
    <cellStyle name="Обычный 19 2 4 4 2 5" xfId="17110"/>
    <cellStyle name="Обычный 19 2 4 4 3" xfId="17111"/>
    <cellStyle name="Обычный 19 2 4 4 3 2" xfId="17112"/>
    <cellStyle name="Обычный 19 2 4 4 3 2 2" xfId="17113"/>
    <cellStyle name="Обычный 19 2 4 4 3 2 2 2" xfId="17114"/>
    <cellStyle name="Обычный 19 2 4 4 3 2 3" xfId="17115"/>
    <cellStyle name="Обычный 19 2 4 4 3 3" xfId="17116"/>
    <cellStyle name="Обычный 19 2 4 4 3 3 2" xfId="17117"/>
    <cellStyle name="Обычный 19 2 4 4 3 4" xfId="17118"/>
    <cellStyle name="Обычный 19 2 4 4 4" xfId="17119"/>
    <cellStyle name="Обычный 19 2 4 4 4 2" xfId="17120"/>
    <cellStyle name="Обычный 19 2 4 4 4 2 2" xfId="17121"/>
    <cellStyle name="Обычный 19 2 4 4 4 3" xfId="17122"/>
    <cellStyle name="Обычный 19 2 4 4 5" xfId="17123"/>
    <cellStyle name="Обычный 19 2 4 4 5 2" xfId="17124"/>
    <cellStyle name="Обычный 19 2 4 4 6" xfId="17125"/>
    <cellStyle name="Обычный 19 2 4 4 6 2" xfId="17126"/>
    <cellStyle name="Обычный 19 2 4 4 7" xfId="17127"/>
    <cellStyle name="Обычный 19 2 4 4 8" xfId="17128"/>
    <cellStyle name="Обычный 19 2 4 5" xfId="17129"/>
    <cellStyle name="Обычный 19 2 4 5 2" xfId="17130"/>
    <cellStyle name="Обычный 19 2 4 5 2 2" xfId="17131"/>
    <cellStyle name="Обычный 19 2 4 5 2 2 2" xfId="17132"/>
    <cellStyle name="Обычный 19 2 4 5 2 3" xfId="17133"/>
    <cellStyle name="Обычный 19 2 4 5 3" xfId="17134"/>
    <cellStyle name="Обычный 19 2 4 5 3 2" xfId="17135"/>
    <cellStyle name="Обычный 19 2 4 5 4" xfId="17136"/>
    <cellStyle name="Обычный 19 2 4 5 4 2" xfId="17137"/>
    <cellStyle name="Обычный 19 2 4 5 5" xfId="17138"/>
    <cellStyle name="Обычный 19 2 4 5 6" xfId="17139"/>
    <cellStyle name="Обычный 19 2 4 6" xfId="17140"/>
    <cellStyle name="Обычный 19 2 4 6 2" xfId="17141"/>
    <cellStyle name="Обычный 19 2 4 6 2 2" xfId="17142"/>
    <cellStyle name="Обычный 19 2 4 6 2 2 2" xfId="17143"/>
    <cellStyle name="Обычный 19 2 4 6 2 3" xfId="17144"/>
    <cellStyle name="Обычный 19 2 4 6 3" xfId="17145"/>
    <cellStyle name="Обычный 19 2 4 6 3 2" xfId="17146"/>
    <cellStyle name="Обычный 19 2 4 6 4" xfId="17147"/>
    <cellStyle name="Обычный 19 2 4 7" xfId="17148"/>
    <cellStyle name="Обычный 19 2 4 7 2" xfId="17149"/>
    <cellStyle name="Обычный 19 2 4 7 2 2" xfId="17150"/>
    <cellStyle name="Обычный 19 2 4 7 3" xfId="17151"/>
    <cellStyle name="Обычный 19 2 4 8" xfId="17152"/>
    <cellStyle name="Обычный 19 2 4 8 2" xfId="17153"/>
    <cellStyle name="Обычный 19 2 4 9" xfId="17154"/>
    <cellStyle name="Обычный 19 2 4 9 2" xfId="17155"/>
    <cellStyle name="Обычный 19 2 5" xfId="17156"/>
    <cellStyle name="Обычный 19 2 5 10" xfId="17157"/>
    <cellStyle name="Обычный 19 2 5 2" xfId="17158"/>
    <cellStyle name="Обычный 19 2 5 2 2" xfId="17159"/>
    <cellStyle name="Обычный 19 2 5 2 2 2" xfId="17160"/>
    <cellStyle name="Обычный 19 2 5 2 2 2 2" xfId="17161"/>
    <cellStyle name="Обычный 19 2 5 2 2 2 2 2" xfId="17162"/>
    <cellStyle name="Обычный 19 2 5 2 2 2 3" xfId="17163"/>
    <cellStyle name="Обычный 19 2 5 2 2 3" xfId="17164"/>
    <cellStyle name="Обычный 19 2 5 2 2 3 2" xfId="17165"/>
    <cellStyle name="Обычный 19 2 5 2 2 4" xfId="17166"/>
    <cellStyle name="Обычный 19 2 5 2 2 4 2" xfId="17167"/>
    <cellStyle name="Обычный 19 2 5 2 2 5" xfId="17168"/>
    <cellStyle name="Обычный 19 2 5 2 3" xfId="17169"/>
    <cellStyle name="Обычный 19 2 5 2 3 2" xfId="17170"/>
    <cellStyle name="Обычный 19 2 5 2 3 2 2" xfId="17171"/>
    <cellStyle name="Обычный 19 2 5 2 3 2 2 2" xfId="17172"/>
    <cellStyle name="Обычный 19 2 5 2 3 2 3" xfId="17173"/>
    <cellStyle name="Обычный 19 2 5 2 3 3" xfId="17174"/>
    <cellStyle name="Обычный 19 2 5 2 3 3 2" xfId="17175"/>
    <cellStyle name="Обычный 19 2 5 2 3 4" xfId="17176"/>
    <cellStyle name="Обычный 19 2 5 2 4" xfId="17177"/>
    <cellStyle name="Обычный 19 2 5 2 4 2" xfId="17178"/>
    <cellStyle name="Обычный 19 2 5 2 4 2 2" xfId="17179"/>
    <cellStyle name="Обычный 19 2 5 2 4 3" xfId="17180"/>
    <cellStyle name="Обычный 19 2 5 2 5" xfId="17181"/>
    <cellStyle name="Обычный 19 2 5 2 5 2" xfId="17182"/>
    <cellStyle name="Обычный 19 2 5 2 6" xfId="17183"/>
    <cellStyle name="Обычный 19 2 5 2 6 2" xfId="17184"/>
    <cellStyle name="Обычный 19 2 5 2 7" xfId="17185"/>
    <cellStyle name="Обычный 19 2 5 2 8" xfId="17186"/>
    <cellStyle name="Обычный 19 2 5 3" xfId="17187"/>
    <cellStyle name="Обычный 19 2 5 3 2" xfId="17188"/>
    <cellStyle name="Обычный 19 2 5 3 2 2" xfId="17189"/>
    <cellStyle name="Обычный 19 2 5 3 2 2 2" xfId="17190"/>
    <cellStyle name="Обычный 19 2 5 3 2 3" xfId="17191"/>
    <cellStyle name="Обычный 19 2 5 3 3" xfId="17192"/>
    <cellStyle name="Обычный 19 2 5 3 3 2" xfId="17193"/>
    <cellStyle name="Обычный 19 2 5 3 4" xfId="17194"/>
    <cellStyle name="Обычный 19 2 5 3 4 2" xfId="17195"/>
    <cellStyle name="Обычный 19 2 5 3 5" xfId="17196"/>
    <cellStyle name="Обычный 19 2 5 3 6" xfId="17197"/>
    <cellStyle name="Обычный 19 2 5 4" xfId="17198"/>
    <cellStyle name="Обычный 19 2 5 4 2" xfId="17199"/>
    <cellStyle name="Обычный 19 2 5 4 2 2" xfId="17200"/>
    <cellStyle name="Обычный 19 2 5 4 2 2 2" xfId="17201"/>
    <cellStyle name="Обычный 19 2 5 4 2 3" xfId="17202"/>
    <cellStyle name="Обычный 19 2 5 4 3" xfId="17203"/>
    <cellStyle name="Обычный 19 2 5 4 3 2" xfId="17204"/>
    <cellStyle name="Обычный 19 2 5 4 4" xfId="17205"/>
    <cellStyle name="Обычный 19 2 5 5" xfId="17206"/>
    <cellStyle name="Обычный 19 2 5 5 2" xfId="17207"/>
    <cellStyle name="Обычный 19 2 5 5 2 2" xfId="17208"/>
    <cellStyle name="Обычный 19 2 5 5 3" xfId="17209"/>
    <cellStyle name="Обычный 19 2 5 6" xfId="17210"/>
    <cellStyle name="Обычный 19 2 5 6 2" xfId="17211"/>
    <cellStyle name="Обычный 19 2 5 7" xfId="17212"/>
    <cellStyle name="Обычный 19 2 5 7 2" xfId="17213"/>
    <cellStyle name="Обычный 19 2 5 8" xfId="17214"/>
    <cellStyle name="Обычный 19 2 5 8 2" xfId="17215"/>
    <cellStyle name="Обычный 19 2 5 9" xfId="17216"/>
    <cellStyle name="Обычный 19 2 6" xfId="17217"/>
    <cellStyle name="Обычный 19 2 6 10" xfId="17218"/>
    <cellStyle name="Обычный 19 2 6 2" xfId="17219"/>
    <cellStyle name="Обычный 19 2 6 2 2" xfId="17220"/>
    <cellStyle name="Обычный 19 2 6 2 2 2" xfId="17221"/>
    <cellStyle name="Обычный 19 2 6 2 2 2 2" xfId="17222"/>
    <cellStyle name="Обычный 19 2 6 2 2 2 2 2" xfId="17223"/>
    <cellStyle name="Обычный 19 2 6 2 2 2 3" xfId="17224"/>
    <cellStyle name="Обычный 19 2 6 2 2 3" xfId="17225"/>
    <cellStyle name="Обычный 19 2 6 2 2 3 2" xfId="17226"/>
    <cellStyle name="Обычный 19 2 6 2 2 4" xfId="17227"/>
    <cellStyle name="Обычный 19 2 6 2 2 4 2" xfId="17228"/>
    <cellStyle name="Обычный 19 2 6 2 2 5" xfId="17229"/>
    <cellStyle name="Обычный 19 2 6 2 3" xfId="17230"/>
    <cellStyle name="Обычный 19 2 6 2 3 2" xfId="17231"/>
    <cellStyle name="Обычный 19 2 6 2 3 2 2" xfId="17232"/>
    <cellStyle name="Обычный 19 2 6 2 3 2 2 2" xfId="17233"/>
    <cellStyle name="Обычный 19 2 6 2 3 2 3" xfId="17234"/>
    <cellStyle name="Обычный 19 2 6 2 3 3" xfId="17235"/>
    <cellStyle name="Обычный 19 2 6 2 3 3 2" xfId="17236"/>
    <cellStyle name="Обычный 19 2 6 2 3 4" xfId="17237"/>
    <cellStyle name="Обычный 19 2 6 2 4" xfId="17238"/>
    <cellStyle name="Обычный 19 2 6 2 4 2" xfId="17239"/>
    <cellStyle name="Обычный 19 2 6 2 4 2 2" xfId="17240"/>
    <cellStyle name="Обычный 19 2 6 2 4 3" xfId="17241"/>
    <cellStyle name="Обычный 19 2 6 2 5" xfId="17242"/>
    <cellStyle name="Обычный 19 2 6 2 5 2" xfId="17243"/>
    <cellStyle name="Обычный 19 2 6 2 6" xfId="17244"/>
    <cellStyle name="Обычный 19 2 6 2 6 2" xfId="17245"/>
    <cellStyle name="Обычный 19 2 6 2 7" xfId="17246"/>
    <cellStyle name="Обычный 19 2 6 2 8" xfId="17247"/>
    <cellStyle name="Обычный 19 2 6 3" xfId="17248"/>
    <cellStyle name="Обычный 19 2 6 3 2" xfId="17249"/>
    <cellStyle name="Обычный 19 2 6 3 2 2" xfId="17250"/>
    <cellStyle name="Обычный 19 2 6 3 2 2 2" xfId="17251"/>
    <cellStyle name="Обычный 19 2 6 3 2 3" xfId="17252"/>
    <cellStyle name="Обычный 19 2 6 3 3" xfId="17253"/>
    <cellStyle name="Обычный 19 2 6 3 3 2" xfId="17254"/>
    <cellStyle name="Обычный 19 2 6 3 4" xfId="17255"/>
    <cellStyle name="Обычный 19 2 6 3 4 2" xfId="17256"/>
    <cellStyle name="Обычный 19 2 6 3 5" xfId="17257"/>
    <cellStyle name="Обычный 19 2 6 3 6" xfId="17258"/>
    <cellStyle name="Обычный 19 2 6 4" xfId="17259"/>
    <cellStyle name="Обычный 19 2 6 4 2" xfId="17260"/>
    <cellStyle name="Обычный 19 2 6 4 2 2" xfId="17261"/>
    <cellStyle name="Обычный 19 2 6 4 2 2 2" xfId="17262"/>
    <cellStyle name="Обычный 19 2 6 4 2 3" xfId="17263"/>
    <cellStyle name="Обычный 19 2 6 4 3" xfId="17264"/>
    <cellStyle name="Обычный 19 2 6 4 3 2" xfId="17265"/>
    <cellStyle name="Обычный 19 2 6 4 4" xfId="17266"/>
    <cellStyle name="Обычный 19 2 6 5" xfId="17267"/>
    <cellStyle name="Обычный 19 2 6 5 2" xfId="17268"/>
    <cellStyle name="Обычный 19 2 6 5 2 2" xfId="17269"/>
    <cellStyle name="Обычный 19 2 6 5 3" xfId="17270"/>
    <cellStyle name="Обычный 19 2 6 6" xfId="17271"/>
    <cellStyle name="Обычный 19 2 6 6 2" xfId="17272"/>
    <cellStyle name="Обычный 19 2 6 7" xfId="17273"/>
    <cellStyle name="Обычный 19 2 6 7 2" xfId="17274"/>
    <cellStyle name="Обычный 19 2 6 8" xfId="17275"/>
    <cellStyle name="Обычный 19 2 6 8 2" xfId="17276"/>
    <cellStyle name="Обычный 19 2 6 9" xfId="17277"/>
    <cellStyle name="Обычный 19 2 7" xfId="17278"/>
    <cellStyle name="Обычный 19 2 7 2" xfId="17279"/>
    <cellStyle name="Обычный 19 2 7 2 2" xfId="17280"/>
    <cellStyle name="Обычный 19 2 7 2 2 2" xfId="17281"/>
    <cellStyle name="Обычный 19 2 7 2 2 2 2" xfId="17282"/>
    <cellStyle name="Обычный 19 2 7 2 2 3" xfId="17283"/>
    <cellStyle name="Обычный 19 2 7 2 3" xfId="17284"/>
    <cellStyle name="Обычный 19 2 7 2 3 2" xfId="17285"/>
    <cellStyle name="Обычный 19 2 7 2 4" xfId="17286"/>
    <cellStyle name="Обычный 19 2 7 2 4 2" xfId="17287"/>
    <cellStyle name="Обычный 19 2 7 2 5" xfId="17288"/>
    <cellStyle name="Обычный 19 2 7 3" xfId="17289"/>
    <cellStyle name="Обычный 19 2 7 3 2" xfId="17290"/>
    <cellStyle name="Обычный 19 2 7 3 2 2" xfId="17291"/>
    <cellStyle name="Обычный 19 2 7 3 2 2 2" xfId="17292"/>
    <cellStyle name="Обычный 19 2 7 3 2 3" xfId="17293"/>
    <cellStyle name="Обычный 19 2 7 3 3" xfId="17294"/>
    <cellStyle name="Обычный 19 2 7 3 3 2" xfId="17295"/>
    <cellStyle name="Обычный 19 2 7 3 4" xfId="17296"/>
    <cellStyle name="Обычный 19 2 7 4" xfId="17297"/>
    <cellStyle name="Обычный 19 2 7 4 2" xfId="17298"/>
    <cellStyle name="Обычный 19 2 7 4 2 2" xfId="17299"/>
    <cellStyle name="Обычный 19 2 7 4 3" xfId="17300"/>
    <cellStyle name="Обычный 19 2 7 5" xfId="17301"/>
    <cellStyle name="Обычный 19 2 7 5 2" xfId="17302"/>
    <cellStyle name="Обычный 19 2 7 6" xfId="17303"/>
    <cellStyle name="Обычный 19 2 7 6 2" xfId="17304"/>
    <cellStyle name="Обычный 19 2 7 7" xfId="17305"/>
    <cellStyle name="Обычный 19 2 7 7 2" xfId="17306"/>
    <cellStyle name="Обычный 19 2 7 8" xfId="17307"/>
    <cellStyle name="Обычный 19 2 7 9" xfId="17308"/>
    <cellStyle name="Обычный 19 2 8" xfId="17309"/>
    <cellStyle name="Обычный 19 2 8 2" xfId="17310"/>
    <cellStyle name="Обычный 19 2 8 2 2" xfId="17311"/>
    <cellStyle name="Обычный 19 2 8 2 2 2" xfId="17312"/>
    <cellStyle name="Обычный 19 2 8 2 3" xfId="17313"/>
    <cellStyle name="Обычный 19 2 8 3" xfId="17314"/>
    <cellStyle name="Обычный 19 2 8 3 2" xfId="17315"/>
    <cellStyle name="Обычный 19 2 8 4" xfId="17316"/>
    <cellStyle name="Обычный 19 2 8 4 2" xfId="17317"/>
    <cellStyle name="Обычный 19 2 8 5" xfId="17318"/>
    <cellStyle name="Обычный 19 2 8 6" xfId="17319"/>
    <cellStyle name="Обычный 19 2 9" xfId="17320"/>
    <cellStyle name="Обычный 19 2 9 2" xfId="17321"/>
    <cellStyle name="Обычный 19 2 9 2 2" xfId="17322"/>
    <cellStyle name="Обычный 19 2 9 2 2 2" xfId="17323"/>
    <cellStyle name="Обычный 19 2 9 2 3" xfId="17324"/>
    <cellStyle name="Обычный 19 2 9 3" xfId="17325"/>
    <cellStyle name="Обычный 19 2 9 3 2" xfId="17326"/>
    <cellStyle name="Обычный 19 2 9 4" xfId="17327"/>
    <cellStyle name="Обычный 19 2_прот  (факт) дс1" xfId="17328"/>
    <cellStyle name="Обычный 19 3" xfId="17329"/>
    <cellStyle name="Обычный 19 3 10" xfId="17330"/>
    <cellStyle name="Обычный 19 3 10 2" xfId="17331"/>
    <cellStyle name="Обычный 19 3 11" xfId="17332"/>
    <cellStyle name="Обычный 19 3 11 2" xfId="17333"/>
    <cellStyle name="Обычный 19 3 12" xfId="17334"/>
    <cellStyle name="Обычный 19 3 12 2" xfId="17335"/>
    <cellStyle name="Обычный 19 3 13" xfId="17336"/>
    <cellStyle name="Обычный 19 3 14" xfId="17337"/>
    <cellStyle name="Обычный 19 3 2" xfId="17338"/>
    <cellStyle name="Обычный 19 3 2 10" xfId="17339"/>
    <cellStyle name="Обычный 19 3 2 11" xfId="17340"/>
    <cellStyle name="Обычный 19 3 2 2" xfId="17341"/>
    <cellStyle name="Обычный 19 3 2 2 2" xfId="17342"/>
    <cellStyle name="Обычный 19 3 2 2 2 2" xfId="17343"/>
    <cellStyle name="Обычный 19 3 2 2 2 2 2" xfId="17344"/>
    <cellStyle name="Обычный 19 3 2 2 2 2 2 2" xfId="17345"/>
    <cellStyle name="Обычный 19 3 2 2 2 2 2 2 2" xfId="17346"/>
    <cellStyle name="Обычный 19 3 2 2 2 2 2 3" xfId="17347"/>
    <cellStyle name="Обычный 19 3 2 2 2 2 3" xfId="17348"/>
    <cellStyle name="Обычный 19 3 2 2 2 2 3 2" xfId="17349"/>
    <cellStyle name="Обычный 19 3 2 2 2 2 4" xfId="17350"/>
    <cellStyle name="Обычный 19 3 2 2 2 2 4 2" xfId="17351"/>
    <cellStyle name="Обычный 19 3 2 2 2 2 5" xfId="17352"/>
    <cellStyle name="Обычный 19 3 2 2 2 3" xfId="17353"/>
    <cellStyle name="Обычный 19 3 2 2 2 3 2" xfId="17354"/>
    <cellStyle name="Обычный 19 3 2 2 2 3 2 2" xfId="17355"/>
    <cellStyle name="Обычный 19 3 2 2 2 3 2 2 2" xfId="17356"/>
    <cellStyle name="Обычный 19 3 2 2 2 3 2 3" xfId="17357"/>
    <cellStyle name="Обычный 19 3 2 2 2 3 3" xfId="17358"/>
    <cellStyle name="Обычный 19 3 2 2 2 3 3 2" xfId="17359"/>
    <cellStyle name="Обычный 19 3 2 2 2 3 4" xfId="17360"/>
    <cellStyle name="Обычный 19 3 2 2 2 4" xfId="17361"/>
    <cellStyle name="Обычный 19 3 2 2 2 4 2" xfId="17362"/>
    <cellStyle name="Обычный 19 3 2 2 2 4 2 2" xfId="17363"/>
    <cellStyle name="Обычный 19 3 2 2 2 4 3" xfId="17364"/>
    <cellStyle name="Обычный 19 3 2 2 2 5" xfId="17365"/>
    <cellStyle name="Обычный 19 3 2 2 2 5 2" xfId="17366"/>
    <cellStyle name="Обычный 19 3 2 2 2 6" xfId="17367"/>
    <cellStyle name="Обычный 19 3 2 2 2 6 2" xfId="17368"/>
    <cellStyle name="Обычный 19 3 2 2 2 7" xfId="17369"/>
    <cellStyle name="Обычный 19 3 2 2 2 8" xfId="17370"/>
    <cellStyle name="Обычный 19 3 2 2 3" xfId="17371"/>
    <cellStyle name="Обычный 19 3 2 2 3 2" xfId="17372"/>
    <cellStyle name="Обычный 19 3 2 2 3 2 2" xfId="17373"/>
    <cellStyle name="Обычный 19 3 2 2 3 2 2 2" xfId="17374"/>
    <cellStyle name="Обычный 19 3 2 2 3 2 3" xfId="17375"/>
    <cellStyle name="Обычный 19 3 2 2 3 3" xfId="17376"/>
    <cellStyle name="Обычный 19 3 2 2 3 3 2" xfId="17377"/>
    <cellStyle name="Обычный 19 3 2 2 3 4" xfId="17378"/>
    <cellStyle name="Обычный 19 3 2 2 3 4 2" xfId="17379"/>
    <cellStyle name="Обычный 19 3 2 2 3 5" xfId="17380"/>
    <cellStyle name="Обычный 19 3 2 2 3 6" xfId="17381"/>
    <cellStyle name="Обычный 19 3 2 2 4" xfId="17382"/>
    <cellStyle name="Обычный 19 3 2 2 4 2" xfId="17383"/>
    <cellStyle name="Обычный 19 3 2 2 4 2 2" xfId="17384"/>
    <cellStyle name="Обычный 19 3 2 2 4 2 2 2" xfId="17385"/>
    <cellStyle name="Обычный 19 3 2 2 4 2 3" xfId="17386"/>
    <cellStyle name="Обычный 19 3 2 2 4 3" xfId="17387"/>
    <cellStyle name="Обычный 19 3 2 2 4 3 2" xfId="17388"/>
    <cellStyle name="Обычный 19 3 2 2 4 4" xfId="17389"/>
    <cellStyle name="Обычный 19 3 2 2 5" xfId="17390"/>
    <cellStyle name="Обычный 19 3 2 2 5 2" xfId="17391"/>
    <cellStyle name="Обычный 19 3 2 2 5 2 2" xfId="17392"/>
    <cellStyle name="Обычный 19 3 2 2 5 3" xfId="17393"/>
    <cellStyle name="Обычный 19 3 2 2 6" xfId="17394"/>
    <cellStyle name="Обычный 19 3 2 2 6 2" xfId="17395"/>
    <cellStyle name="Обычный 19 3 2 2 7" xfId="17396"/>
    <cellStyle name="Обычный 19 3 2 2 7 2" xfId="17397"/>
    <cellStyle name="Обычный 19 3 2 2 8" xfId="17398"/>
    <cellStyle name="Обычный 19 3 2 2 9" xfId="17399"/>
    <cellStyle name="Обычный 19 3 2 3" xfId="17400"/>
    <cellStyle name="Обычный 19 3 2 3 2" xfId="17401"/>
    <cellStyle name="Обычный 19 3 2 3 2 2" xfId="17402"/>
    <cellStyle name="Обычный 19 3 2 3 2 2 2" xfId="17403"/>
    <cellStyle name="Обычный 19 3 2 3 2 2 2 2" xfId="17404"/>
    <cellStyle name="Обычный 19 3 2 3 2 2 3" xfId="17405"/>
    <cellStyle name="Обычный 19 3 2 3 2 3" xfId="17406"/>
    <cellStyle name="Обычный 19 3 2 3 2 3 2" xfId="17407"/>
    <cellStyle name="Обычный 19 3 2 3 2 4" xfId="17408"/>
    <cellStyle name="Обычный 19 3 2 3 2 4 2" xfId="17409"/>
    <cellStyle name="Обычный 19 3 2 3 2 5" xfId="17410"/>
    <cellStyle name="Обычный 19 3 2 3 2 6" xfId="17411"/>
    <cellStyle name="Обычный 19 3 2 3 3" xfId="17412"/>
    <cellStyle name="Обычный 19 3 2 3 3 2" xfId="17413"/>
    <cellStyle name="Обычный 19 3 2 3 3 2 2" xfId="17414"/>
    <cellStyle name="Обычный 19 3 2 3 3 2 2 2" xfId="17415"/>
    <cellStyle name="Обычный 19 3 2 3 3 2 3" xfId="17416"/>
    <cellStyle name="Обычный 19 3 2 3 3 3" xfId="17417"/>
    <cellStyle name="Обычный 19 3 2 3 3 3 2" xfId="17418"/>
    <cellStyle name="Обычный 19 3 2 3 3 4" xfId="17419"/>
    <cellStyle name="Обычный 19 3 2 3 3 5" xfId="17420"/>
    <cellStyle name="Обычный 19 3 2 3 4" xfId="17421"/>
    <cellStyle name="Обычный 19 3 2 3 4 2" xfId="17422"/>
    <cellStyle name="Обычный 19 3 2 3 4 2 2" xfId="17423"/>
    <cellStyle name="Обычный 19 3 2 3 4 3" xfId="17424"/>
    <cellStyle name="Обычный 19 3 2 3 5" xfId="17425"/>
    <cellStyle name="Обычный 19 3 2 3 5 2" xfId="17426"/>
    <cellStyle name="Обычный 19 3 2 3 6" xfId="17427"/>
    <cellStyle name="Обычный 19 3 2 3 6 2" xfId="17428"/>
    <cellStyle name="Обычный 19 3 2 3 7" xfId="17429"/>
    <cellStyle name="Обычный 19 3 2 3 8" xfId="17430"/>
    <cellStyle name="Обычный 19 3 2 4" xfId="17431"/>
    <cellStyle name="Обычный 19 3 2 4 2" xfId="17432"/>
    <cellStyle name="Обычный 19 3 2 4 2 2" xfId="17433"/>
    <cellStyle name="Обычный 19 3 2 4 2 2 2" xfId="17434"/>
    <cellStyle name="Обычный 19 3 2 4 2 3" xfId="17435"/>
    <cellStyle name="Обычный 19 3 2 4 3" xfId="17436"/>
    <cellStyle name="Обычный 19 3 2 4 3 2" xfId="17437"/>
    <cellStyle name="Обычный 19 3 2 4 4" xfId="17438"/>
    <cellStyle name="Обычный 19 3 2 4 4 2" xfId="17439"/>
    <cellStyle name="Обычный 19 3 2 4 5" xfId="17440"/>
    <cellStyle name="Обычный 19 3 2 4 6" xfId="17441"/>
    <cellStyle name="Обычный 19 3 2 5" xfId="17442"/>
    <cellStyle name="Обычный 19 3 2 5 2" xfId="17443"/>
    <cellStyle name="Обычный 19 3 2 5 2 2" xfId="17444"/>
    <cellStyle name="Обычный 19 3 2 5 2 2 2" xfId="17445"/>
    <cellStyle name="Обычный 19 3 2 5 2 3" xfId="17446"/>
    <cellStyle name="Обычный 19 3 2 5 3" xfId="17447"/>
    <cellStyle name="Обычный 19 3 2 5 3 2" xfId="17448"/>
    <cellStyle name="Обычный 19 3 2 5 4" xfId="17449"/>
    <cellStyle name="Обычный 19 3 2 5 5" xfId="17450"/>
    <cellStyle name="Обычный 19 3 2 6" xfId="17451"/>
    <cellStyle name="Обычный 19 3 2 6 2" xfId="17452"/>
    <cellStyle name="Обычный 19 3 2 6 2 2" xfId="17453"/>
    <cellStyle name="Обычный 19 3 2 6 3" xfId="17454"/>
    <cellStyle name="Обычный 19 3 2 7" xfId="17455"/>
    <cellStyle name="Обычный 19 3 2 7 2" xfId="17456"/>
    <cellStyle name="Обычный 19 3 2 8" xfId="17457"/>
    <cellStyle name="Обычный 19 3 2 8 2" xfId="17458"/>
    <cellStyle name="Обычный 19 3 2 9" xfId="17459"/>
    <cellStyle name="Обычный 19 3 2 9 2" xfId="17460"/>
    <cellStyle name="Обычный 19 3 3" xfId="17461"/>
    <cellStyle name="Обычный 19 3 3 10" xfId="17462"/>
    <cellStyle name="Обычный 19 3 3 2" xfId="17463"/>
    <cellStyle name="Обычный 19 3 3 2 2" xfId="17464"/>
    <cellStyle name="Обычный 19 3 3 2 2 2" xfId="17465"/>
    <cellStyle name="Обычный 19 3 3 2 2 2 2" xfId="17466"/>
    <cellStyle name="Обычный 19 3 3 2 2 2 2 2" xfId="17467"/>
    <cellStyle name="Обычный 19 3 3 2 2 2 3" xfId="17468"/>
    <cellStyle name="Обычный 19 3 3 2 2 3" xfId="17469"/>
    <cellStyle name="Обычный 19 3 3 2 2 3 2" xfId="17470"/>
    <cellStyle name="Обычный 19 3 3 2 2 4" xfId="17471"/>
    <cellStyle name="Обычный 19 3 3 2 2 4 2" xfId="17472"/>
    <cellStyle name="Обычный 19 3 3 2 2 5" xfId="17473"/>
    <cellStyle name="Обычный 19 3 3 2 3" xfId="17474"/>
    <cellStyle name="Обычный 19 3 3 2 3 2" xfId="17475"/>
    <cellStyle name="Обычный 19 3 3 2 3 2 2" xfId="17476"/>
    <cellStyle name="Обычный 19 3 3 2 3 2 2 2" xfId="17477"/>
    <cellStyle name="Обычный 19 3 3 2 3 2 3" xfId="17478"/>
    <cellStyle name="Обычный 19 3 3 2 3 3" xfId="17479"/>
    <cellStyle name="Обычный 19 3 3 2 3 3 2" xfId="17480"/>
    <cellStyle name="Обычный 19 3 3 2 3 4" xfId="17481"/>
    <cellStyle name="Обычный 19 3 3 2 4" xfId="17482"/>
    <cellStyle name="Обычный 19 3 3 2 4 2" xfId="17483"/>
    <cellStyle name="Обычный 19 3 3 2 4 2 2" xfId="17484"/>
    <cellStyle name="Обычный 19 3 3 2 4 3" xfId="17485"/>
    <cellStyle name="Обычный 19 3 3 2 5" xfId="17486"/>
    <cellStyle name="Обычный 19 3 3 2 5 2" xfId="17487"/>
    <cellStyle name="Обычный 19 3 3 2 6" xfId="17488"/>
    <cellStyle name="Обычный 19 3 3 2 6 2" xfId="17489"/>
    <cellStyle name="Обычный 19 3 3 2 7" xfId="17490"/>
    <cellStyle name="Обычный 19 3 3 2 8" xfId="17491"/>
    <cellStyle name="Обычный 19 3 3 3" xfId="17492"/>
    <cellStyle name="Обычный 19 3 3 3 2" xfId="17493"/>
    <cellStyle name="Обычный 19 3 3 3 2 2" xfId="17494"/>
    <cellStyle name="Обычный 19 3 3 3 2 2 2" xfId="17495"/>
    <cellStyle name="Обычный 19 3 3 3 2 3" xfId="17496"/>
    <cellStyle name="Обычный 19 3 3 3 3" xfId="17497"/>
    <cellStyle name="Обычный 19 3 3 3 3 2" xfId="17498"/>
    <cellStyle name="Обычный 19 3 3 3 4" xfId="17499"/>
    <cellStyle name="Обычный 19 3 3 3 4 2" xfId="17500"/>
    <cellStyle name="Обычный 19 3 3 3 5" xfId="17501"/>
    <cellStyle name="Обычный 19 3 3 3 6" xfId="17502"/>
    <cellStyle name="Обычный 19 3 3 4" xfId="17503"/>
    <cellStyle name="Обычный 19 3 3 4 2" xfId="17504"/>
    <cellStyle name="Обычный 19 3 3 4 2 2" xfId="17505"/>
    <cellStyle name="Обычный 19 3 3 4 2 2 2" xfId="17506"/>
    <cellStyle name="Обычный 19 3 3 4 2 3" xfId="17507"/>
    <cellStyle name="Обычный 19 3 3 4 3" xfId="17508"/>
    <cellStyle name="Обычный 19 3 3 4 3 2" xfId="17509"/>
    <cellStyle name="Обычный 19 3 3 4 4" xfId="17510"/>
    <cellStyle name="Обычный 19 3 3 5" xfId="17511"/>
    <cellStyle name="Обычный 19 3 3 5 2" xfId="17512"/>
    <cellStyle name="Обычный 19 3 3 5 2 2" xfId="17513"/>
    <cellStyle name="Обычный 19 3 3 5 3" xfId="17514"/>
    <cellStyle name="Обычный 19 3 3 6" xfId="17515"/>
    <cellStyle name="Обычный 19 3 3 6 2" xfId="17516"/>
    <cellStyle name="Обычный 19 3 3 7" xfId="17517"/>
    <cellStyle name="Обычный 19 3 3 7 2" xfId="17518"/>
    <cellStyle name="Обычный 19 3 3 8" xfId="17519"/>
    <cellStyle name="Обычный 19 3 3 8 2" xfId="17520"/>
    <cellStyle name="Обычный 19 3 3 9" xfId="17521"/>
    <cellStyle name="Обычный 19 3 4" xfId="17522"/>
    <cellStyle name="Обычный 19 3 4 2" xfId="17523"/>
    <cellStyle name="Обычный 19 3 4 2 2" xfId="17524"/>
    <cellStyle name="Обычный 19 3 4 2 2 2" xfId="17525"/>
    <cellStyle name="Обычный 19 3 4 2 2 2 2" xfId="17526"/>
    <cellStyle name="Обычный 19 3 4 2 2 2 2 2" xfId="17527"/>
    <cellStyle name="Обычный 19 3 4 2 2 2 3" xfId="17528"/>
    <cellStyle name="Обычный 19 3 4 2 2 3" xfId="17529"/>
    <cellStyle name="Обычный 19 3 4 2 2 3 2" xfId="17530"/>
    <cellStyle name="Обычный 19 3 4 2 2 4" xfId="17531"/>
    <cellStyle name="Обычный 19 3 4 2 2 4 2" xfId="17532"/>
    <cellStyle name="Обычный 19 3 4 2 2 5" xfId="17533"/>
    <cellStyle name="Обычный 19 3 4 2 3" xfId="17534"/>
    <cellStyle name="Обычный 19 3 4 2 3 2" xfId="17535"/>
    <cellStyle name="Обычный 19 3 4 2 3 2 2" xfId="17536"/>
    <cellStyle name="Обычный 19 3 4 2 3 2 2 2" xfId="17537"/>
    <cellStyle name="Обычный 19 3 4 2 3 2 3" xfId="17538"/>
    <cellStyle name="Обычный 19 3 4 2 3 3" xfId="17539"/>
    <cellStyle name="Обычный 19 3 4 2 3 3 2" xfId="17540"/>
    <cellStyle name="Обычный 19 3 4 2 3 4" xfId="17541"/>
    <cellStyle name="Обычный 19 3 4 2 4" xfId="17542"/>
    <cellStyle name="Обычный 19 3 4 2 4 2" xfId="17543"/>
    <cellStyle name="Обычный 19 3 4 2 4 2 2" xfId="17544"/>
    <cellStyle name="Обычный 19 3 4 2 4 3" xfId="17545"/>
    <cellStyle name="Обычный 19 3 4 2 5" xfId="17546"/>
    <cellStyle name="Обычный 19 3 4 2 5 2" xfId="17547"/>
    <cellStyle name="Обычный 19 3 4 2 6" xfId="17548"/>
    <cellStyle name="Обычный 19 3 4 2 6 2" xfId="17549"/>
    <cellStyle name="Обычный 19 3 4 2 7" xfId="17550"/>
    <cellStyle name="Обычный 19 3 4 2 8" xfId="17551"/>
    <cellStyle name="Обычный 19 3 4 3" xfId="17552"/>
    <cellStyle name="Обычный 19 3 4 3 2" xfId="17553"/>
    <cellStyle name="Обычный 19 3 4 3 2 2" xfId="17554"/>
    <cellStyle name="Обычный 19 3 4 3 2 2 2" xfId="17555"/>
    <cellStyle name="Обычный 19 3 4 3 2 3" xfId="17556"/>
    <cellStyle name="Обычный 19 3 4 3 3" xfId="17557"/>
    <cellStyle name="Обычный 19 3 4 3 3 2" xfId="17558"/>
    <cellStyle name="Обычный 19 3 4 3 4" xfId="17559"/>
    <cellStyle name="Обычный 19 3 4 3 4 2" xfId="17560"/>
    <cellStyle name="Обычный 19 3 4 3 5" xfId="17561"/>
    <cellStyle name="Обычный 19 3 4 3 6" xfId="17562"/>
    <cellStyle name="Обычный 19 3 4 4" xfId="17563"/>
    <cellStyle name="Обычный 19 3 4 4 2" xfId="17564"/>
    <cellStyle name="Обычный 19 3 4 4 2 2" xfId="17565"/>
    <cellStyle name="Обычный 19 3 4 4 2 2 2" xfId="17566"/>
    <cellStyle name="Обычный 19 3 4 4 2 3" xfId="17567"/>
    <cellStyle name="Обычный 19 3 4 4 3" xfId="17568"/>
    <cellStyle name="Обычный 19 3 4 4 3 2" xfId="17569"/>
    <cellStyle name="Обычный 19 3 4 4 4" xfId="17570"/>
    <cellStyle name="Обычный 19 3 4 5" xfId="17571"/>
    <cellStyle name="Обычный 19 3 4 5 2" xfId="17572"/>
    <cellStyle name="Обычный 19 3 4 5 2 2" xfId="17573"/>
    <cellStyle name="Обычный 19 3 4 5 3" xfId="17574"/>
    <cellStyle name="Обычный 19 3 4 6" xfId="17575"/>
    <cellStyle name="Обычный 19 3 4 6 2" xfId="17576"/>
    <cellStyle name="Обычный 19 3 4 7" xfId="17577"/>
    <cellStyle name="Обычный 19 3 4 7 2" xfId="17578"/>
    <cellStyle name="Обычный 19 3 4 8" xfId="17579"/>
    <cellStyle name="Обычный 19 3 4 9" xfId="17580"/>
    <cellStyle name="Обычный 19 3 5" xfId="17581"/>
    <cellStyle name="Обычный 19 3 5 2" xfId="17582"/>
    <cellStyle name="Обычный 19 3 5 2 2" xfId="17583"/>
    <cellStyle name="Обычный 19 3 5 2 2 2" xfId="17584"/>
    <cellStyle name="Обычный 19 3 5 2 2 2 2" xfId="17585"/>
    <cellStyle name="Обычный 19 3 5 2 2 3" xfId="17586"/>
    <cellStyle name="Обычный 19 3 5 2 3" xfId="17587"/>
    <cellStyle name="Обычный 19 3 5 2 3 2" xfId="17588"/>
    <cellStyle name="Обычный 19 3 5 2 4" xfId="17589"/>
    <cellStyle name="Обычный 19 3 5 2 4 2" xfId="17590"/>
    <cellStyle name="Обычный 19 3 5 2 5" xfId="17591"/>
    <cellStyle name="Обычный 19 3 5 3" xfId="17592"/>
    <cellStyle name="Обычный 19 3 5 3 2" xfId="17593"/>
    <cellStyle name="Обычный 19 3 5 3 2 2" xfId="17594"/>
    <cellStyle name="Обычный 19 3 5 3 2 2 2" xfId="17595"/>
    <cellStyle name="Обычный 19 3 5 3 2 3" xfId="17596"/>
    <cellStyle name="Обычный 19 3 5 3 3" xfId="17597"/>
    <cellStyle name="Обычный 19 3 5 3 3 2" xfId="17598"/>
    <cellStyle name="Обычный 19 3 5 3 4" xfId="17599"/>
    <cellStyle name="Обычный 19 3 5 4" xfId="17600"/>
    <cellStyle name="Обычный 19 3 5 4 2" xfId="17601"/>
    <cellStyle name="Обычный 19 3 5 4 2 2" xfId="17602"/>
    <cellStyle name="Обычный 19 3 5 4 3" xfId="17603"/>
    <cellStyle name="Обычный 19 3 5 5" xfId="17604"/>
    <cellStyle name="Обычный 19 3 5 5 2" xfId="17605"/>
    <cellStyle name="Обычный 19 3 5 6" xfId="17606"/>
    <cellStyle name="Обычный 19 3 5 6 2" xfId="17607"/>
    <cellStyle name="Обычный 19 3 5 7" xfId="17608"/>
    <cellStyle name="Обычный 19 3 5 8" xfId="17609"/>
    <cellStyle name="Обычный 19 3 6" xfId="17610"/>
    <cellStyle name="Обычный 19 3 6 2" xfId="17611"/>
    <cellStyle name="Обычный 19 3 6 2 2" xfId="17612"/>
    <cellStyle name="Обычный 19 3 6 2 2 2" xfId="17613"/>
    <cellStyle name="Обычный 19 3 6 2 3" xfId="17614"/>
    <cellStyle name="Обычный 19 3 6 3" xfId="17615"/>
    <cellStyle name="Обычный 19 3 6 3 2" xfId="17616"/>
    <cellStyle name="Обычный 19 3 6 4" xfId="17617"/>
    <cellStyle name="Обычный 19 3 6 4 2" xfId="17618"/>
    <cellStyle name="Обычный 19 3 6 5" xfId="17619"/>
    <cellStyle name="Обычный 19 3 6 6" xfId="17620"/>
    <cellStyle name="Обычный 19 3 7" xfId="17621"/>
    <cellStyle name="Обычный 19 3 7 2" xfId="17622"/>
    <cellStyle name="Обычный 19 3 7 2 2" xfId="17623"/>
    <cellStyle name="Обычный 19 3 7 2 2 2" xfId="17624"/>
    <cellStyle name="Обычный 19 3 7 2 3" xfId="17625"/>
    <cellStyle name="Обычный 19 3 7 3" xfId="17626"/>
    <cellStyle name="Обычный 19 3 7 3 2" xfId="17627"/>
    <cellStyle name="Обычный 19 3 7 4" xfId="17628"/>
    <cellStyle name="Обычный 19 3 8" xfId="17629"/>
    <cellStyle name="Обычный 19 3 8 2" xfId="17630"/>
    <cellStyle name="Обычный 19 3 8 2 2" xfId="17631"/>
    <cellStyle name="Обычный 19 3 8 3" xfId="17632"/>
    <cellStyle name="Обычный 19 3 9" xfId="17633"/>
    <cellStyle name="Обычный 19 3 9 2" xfId="17634"/>
    <cellStyle name="Обычный 19 3_прот факт бол" xfId="17635"/>
    <cellStyle name="Обычный 19 4" xfId="17636"/>
    <cellStyle name="Обычный 19 4 10" xfId="17637"/>
    <cellStyle name="Обычный 19 4 10 2" xfId="17638"/>
    <cellStyle name="Обычный 19 4 11" xfId="17639"/>
    <cellStyle name="Обычный 19 4 12" xfId="17640"/>
    <cellStyle name="Обычный 19 4 2" xfId="17641"/>
    <cellStyle name="Обычный 19 4 2 10" xfId="17642"/>
    <cellStyle name="Обычный 19 4 2 2" xfId="17643"/>
    <cellStyle name="Обычный 19 4 2 2 2" xfId="17644"/>
    <cellStyle name="Обычный 19 4 2 2 2 2" xfId="17645"/>
    <cellStyle name="Обычный 19 4 2 2 2 2 2" xfId="17646"/>
    <cellStyle name="Обычный 19 4 2 2 2 2 2 2" xfId="17647"/>
    <cellStyle name="Обычный 19 4 2 2 2 2 3" xfId="17648"/>
    <cellStyle name="Обычный 19 4 2 2 2 3" xfId="17649"/>
    <cellStyle name="Обычный 19 4 2 2 2 3 2" xfId="17650"/>
    <cellStyle name="Обычный 19 4 2 2 2 4" xfId="17651"/>
    <cellStyle name="Обычный 19 4 2 2 2 4 2" xfId="17652"/>
    <cellStyle name="Обычный 19 4 2 2 2 5" xfId="17653"/>
    <cellStyle name="Обычный 19 4 2 2 3" xfId="17654"/>
    <cellStyle name="Обычный 19 4 2 2 3 2" xfId="17655"/>
    <cellStyle name="Обычный 19 4 2 2 3 2 2" xfId="17656"/>
    <cellStyle name="Обычный 19 4 2 2 3 2 2 2" xfId="17657"/>
    <cellStyle name="Обычный 19 4 2 2 3 2 3" xfId="17658"/>
    <cellStyle name="Обычный 19 4 2 2 3 3" xfId="17659"/>
    <cellStyle name="Обычный 19 4 2 2 3 3 2" xfId="17660"/>
    <cellStyle name="Обычный 19 4 2 2 3 4" xfId="17661"/>
    <cellStyle name="Обычный 19 4 2 2 4" xfId="17662"/>
    <cellStyle name="Обычный 19 4 2 2 4 2" xfId="17663"/>
    <cellStyle name="Обычный 19 4 2 2 4 2 2" xfId="17664"/>
    <cellStyle name="Обычный 19 4 2 2 4 3" xfId="17665"/>
    <cellStyle name="Обычный 19 4 2 2 5" xfId="17666"/>
    <cellStyle name="Обычный 19 4 2 2 5 2" xfId="17667"/>
    <cellStyle name="Обычный 19 4 2 2 6" xfId="17668"/>
    <cellStyle name="Обычный 19 4 2 2 6 2" xfId="17669"/>
    <cellStyle name="Обычный 19 4 2 2 7" xfId="17670"/>
    <cellStyle name="Обычный 19 4 2 2 8" xfId="17671"/>
    <cellStyle name="Обычный 19 4 2 3" xfId="17672"/>
    <cellStyle name="Обычный 19 4 2 3 2" xfId="17673"/>
    <cellStyle name="Обычный 19 4 2 3 2 2" xfId="17674"/>
    <cellStyle name="Обычный 19 4 2 3 2 2 2" xfId="17675"/>
    <cellStyle name="Обычный 19 4 2 3 2 3" xfId="17676"/>
    <cellStyle name="Обычный 19 4 2 3 3" xfId="17677"/>
    <cellStyle name="Обычный 19 4 2 3 3 2" xfId="17678"/>
    <cellStyle name="Обычный 19 4 2 3 4" xfId="17679"/>
    <cellStyle name="Обычный 19 4 2 3 4 2" xfId="17680"/>
    <cellStyle name="Обычный 19 4 2 3 5" xfId="17681"/>
    <cellStyle name="Обычный 19 4 2 3 6" xfId="17682"/>
    <cellStyle name="Обычный 19 4 2 4" xfId="17683"/>
    <cellStyle name="Обычный 19 4 2 4 2" xfId="17684"/>
    <cellStyle name="Обычный 19 4 2 4 2 2" xfId="17685"/>
    <cellStyle name="Обычный 19 4 2 4 2 2 2" xfId="17686"/>
    <cellStyle name="Обычный 19 4 2 4 2 3" xfId="17687"/>
    <cellStyle name="Обычный 19 4 2 4 3" xfId="17688"/>
    <cellStyle name="Обычный 19 4 2 4 3 2" xfId="17689"/>
    <cellStyle name="Обычный 19 4 2 4 4" xfId="17690"/>
    <cellStyle name="Обычный 19 4 2 5" xfId="17691"/>
    <cellStyle name="Обычный 19 4 2 5 2" xfId="17692"/>
    <cellStyle name="Обычный 19 4 2 5 2 2" xfId="17693"/>
    <cellStyle name="Обычный 19 4 2 5 3" xfId="17694"/>
    <cellStyle name="Обычный 19 4 2 6" xfId="17695"/>
    <cellStyle name="Обычный 19 4 2 6 2" xfId="17696"/>
    <cellStyle name="Обычный 19 4 2 7" xfId="17697"/>
    <cellStyle name="Обычный 19 4 2 7 2" xfId="17698"/>
    <cellStyle name="Обычный 19 4 2 8" xfId="17699"/>
    <cellStyle name="Обычный 19 4 2 8 2" xfId="17700"/>
    <cellStyle name="Обычный 19 4 2 9" xfId="17701"/>
    <cellStyle name="Обычный 19 4 3" xfId="17702"/>
    <cellStyle name="Обычный 19 4 3 10" xfId="17703"/>
    <cellStyle name="Обычный 19 4 3 2" xfId="17704"/>
    <cellStyle name="Обычный 19 4 3 2 2" xfId="17705"/>
    <cellStyle name="Обычный 19 4 3 2 2 2" xfId="17706"/>
    <cellStyle name="Обычный 19 4 3 2 2 2 2" xfId="17707"/>
    <cellStyle name="Обычный 19 4 3 2 2 2 2 2" xfId="17708"/>
    <cellStyle name="Обычный 19 4 3 2 2 2 3" xfId="17709"/>
    <cellStyle name="Обычный 19 4 3 2 2 3" xfId="17710"/>
    <cellStyle name="Обычный 19 4 3 2 2 3 2" xfId="17711"/>
    <cellStyle name="Обычный 19 4 3 2 2 4" xfId="17712"/>
    <cellStyle name="Обычный 19 4 3 2 2 4 2" xfId="17713"/>
    <cellStyle name="Обычный 19 4 3 2 2 5" xfId="17714"/>
    <cellStyle name="Обычный 19 4 3 2 3" xfId="17715"/>
    <cellStyle name="Обычный 19 4 3 2 3 2" xfId="17716"/>
    <cellStyle name="Обычный 19 4 3 2 3 2 2" xfId="17717"/>
    <cellStyle name="Обычный 19 4 3 2 3 2 2 2" xfId="17718"/>
    <cellStyle name="Обычный 19 4 3 2 3 2 3" xfId="17719"/>
    <cellStyle name="Обычный 19 4 3 2 3 3" xfId="17720"/>
    <cellStyle name="Обычный 19 4 3 2 3 3 2" xfId="17721"/>
    <cellStyle name="Обычный 19 4 3 2 3 4" xfId="17722"/>
    <cellStyle name="Обычный 19 4 3 2 4" xfId="17723"/>
    <cellStyle name="Обычный 19 4 3 2 4 2" xfId="17724"/>
    <cellStyle name="Обычный 19 4 3 2 4 2 2" xfId="17725"/>
    <cellStyle name="Обычный 19 4 3 2 4 3" xfId="17726"/>
    <cellStyle name="Обычный 19 4 3 2 5" xfId="17727"/>
    <cellStyle name="Обычный 19 4 3 2 5 2" xfId="17728"/>
    <cellStyle name="Обычный 19 4 3 2 6" xfId="17729"/>
    <cellStyle name="Обычный 19 4 3 2 6 2" xfId="17730"/>
    <cellStyle name="Обычный 19 4 3 2 7" xfId="17731"/>
    <cellStyle name="Обычный 19 4 3 2 8" xfId="17732"/>
    <cellStyle name="Обычный 19 4 3 3" xfId="17733"/>
    <cellStyle name="Обычный 19 4 3 3 2" xfId="17734"/>
    <cellStyle name="Обычный 19 4 3 3 2 2" xfId="17735"/>
    <cellStyle name="Обычный 19 4 3 3 2 2 2" xfId="17736"/>
    <cellStyle name="Обычный 19 4 3 3 2 3" xfId="17737"/>
    <cellStyle name="Обычный 19 4 3 3 3" xfId="17738"/>
    <cellStyle name="Обычный 19 4 3 3 3 2" xfId="17739"/>
    <cellStyle name="Обычный 19 4 3 3 4" xfId="17740"/>
    <cellStyle name="Обычный 19 4 3 3 4 2" xfId="17741"/>
    <cellStyle name="Обычный 19 4 3 3 5" xfId="17742"/>
    <cellStyle name="Обычный 19 4 3 3 6" xfId="17743"/>
    <cellStyle name="Обычный 19 4 3 4" xfId="17744"/>
    <cellStyle name="Обычный 19 4 3 4 2" xfId="17745"/>
    <cellStyle name="Обычный 19 4 3 4 2 2" xfId="17746"/>
    <cellStyle name="Обычный 19 4 3 4 2 2 2" xfId="17747"/>
    <cellStyle name="Обычный 19 4 3 4 2 3" xfId="17748"/>
    <cellStyle name="Обычный 19 4 3 4 3" xfId="17749"/>
    <cellStyle name="Обычный 19 4 3 4 3 2" xfId="17750"/>
    <cellStyle name="Обычный 19 4 3 4 4" xfId="17751"/>
    <cellStyle name="Обычный 19 4 3 5" xfId="17752"/>
    <cellStyle name="Обычный 19 4 3 5 2" xfId="17753"/>
    <cellStyle name="Обычный 19 4 3 5 2 2" xfId="17754"/>
    <cellStyle name="Обычный 19 4 3 5 3" xfId="17755"/>
    <cellStyle name="Обычный 19 4 3 6" xfId="17756"/>
    <cellStyle name="Обычный 19 4 3 6 2" xfId="17757"/>
    <cellStyle name="Обычный 19 4 3 7" xfId="17758"/>
    <cellStyle name="Обычный 19 4 3 7 2" xfId="17759"/>
    <cellStyle name="Обычный 19 4 3 8" xfId="17760"/>
    <cellStyle name="Обычный 19 4 3 8 2" xfId="17761"/>
    <cellStyle name="Обычный 19 4 3 9" xfId="17762"/>
    <cellStyle name="Обычный 19 4 4" xfId="17763"/>
    <cellStyle name="Обычный 19 4 4 2" xfId="17764"/>
    <cellStyle name="Обычный 19 4 4 2 2" xfId="17765"/>
    <cellStyle name="Обычный 19 4 4 2 2 2" xfId="17766"/>
    <cellStyle name="Обычный 19 4 4 2 2 2 2" xfId="17767"/>
    <cellStyle name="Обычный 19 4 4 2 2 3" xfId="17768"/>
    <cellStyle name="Обычный 19 4 4 2 3" xfId="17769"/>
    <cellStyle name="Обычный 19 4 4 2 3 2" xfId="17770"/>
    <cellStyle name="Обычный 19 4 4 2 4" xfId="17771"/>
    <cellStyle name="Обычный 19 4 4 2 4 2" xfId="17772"/>
    <cellStyle name="Обычный 19 4 4 2 5" xfId="17773"/>
    <cellStyle name="Обычный 19 4 4 3" xfId="17774"/>
    <cellStyle name="Обычный 19 4 4 3 2" xfId="17775"/>
    <cellStyle name="Обычный 19 4 4 3 2 2" xfId="17776"/>
    <cellStyle name="Обычный 19 4 4 3 2 2 2" xfId="17777"/>
    <cellStyle name="Обычный 19 4 4 3 2 3" xfId="17778"/>
    <cellStyle name="Обычный 19 4 4 3 3" xfId="17779"/>
    <cellStyle name="Обычный 19 4 4 3 3 2" xfId="17780"/>
    <cellStyle name="Обычный 19 4 4 3 4" xfId="17781"/>
    <cellStyle name="Обычный 19 4 4 4" xfId="17782"/>
    <cellStyle name="Обычный 19 4 4 4 2" xfId="17783"/>
    <cellStyle name="Обычный 19 4 4 4 2 2" xfId="17784"/>
    <cellStyle name="Обычный 19 4 4 4 3" xfId="17785"/>
    <cellStyle name="Обычный 19 4 4 5" xfId="17786"/>
    <cellStyle name="Обычный 19 4 4 5 2" xfId="17787"/>
    <cellStyle name="Обычный 19 4 4 6" xfId="17788"/>
    <cellStyle name="Обычный 19 4 4 6 2" xfId="17789"/>
    <cellStyle name="Обычный 19 4 4 7" xfId="17790"/>
    <cellStyle name="Обычный 19 4 4 8" xfId="17791"/>
    <cellStyle name="Обычный 19 4 5" xfId="17792"/>
    <cellStyle name="Обычный 19 4 5 2" xfId="17793"/>
    <cellStyle name="Обычный 19 4 5 2 2" xfId="17794"/>
    <cellStyle name="Обычный 19 4 5 2 2 2" xfId="17795"/>
    <cellStyle name="Обычный 19 4 5 2 3" xfId="17796"/>
    <cellStyle name="Обычный 19 4 5 3" xfId="17797"/>
    <cellStyle name="Обычный 19 4 5 3 2" xfId="17798"/>
    <cellStyle name="Обычный 19 4 5 4" xfId="17799"/>
    <cellStyle name="Обычный 19 4 5 4 2" xfId="17800"/>
    <cellStyle name="Обычный 19 4 5 5" xfId="17801"/>
    <cellStyle name="Обычный 19 4 5 6" xfId="17802"/>
    <cellStyle name="Обычный 19 4 6" xfId="17803"/>
    <cellStyle name="Обычный 19 4 6 2" xfId="17804"/>
    <cellStyle name="Обычный 19 4 6 2 2" xfId="17805"/>
    <cellStyle name="Обычный 19 4 6 2 2 2" xfId="17806"/>
    <cellStyle name="Обычный 19 4 6 2 3" xfId="17807"/>
    <cellStyle name="Обычный 19 4 6 3" xfId="17808"/>
    <cellStyle name="Обычный 19 4 6 3 2" xfId="17809"/>
    <cellStyle name="Обычный 19 4 6 4" xfId="17810"/>
    <cellStyle name="Обычный 19 4 7" xfId="17811"/>
    <cellStyle name="Обычный 19 4 7 2" xfId="17812"/>
    <cellStyle name="Обычный 19 4 7 2 2" xfId="17813"/>
    <cellStyle name="Обычный 19 4 7 3" xfId="17814"/>
    <cellStyle name="Обычный 19 4 8" xfId="17815"/>
    <cellStyle name="Обычный 19 4 8 2" xfId="17816"/>
    <cellStyle name="Обычный 19 4 9" xfId="17817"/>
    <cellStyle name="Обычный 19 4 9 2" xfId="17818"/>
    <cellStyle name="Обычный 19 5" xfId="17819"/>
    <cellStyle name="Обычный 19 5 10" xfId="17820"/>
    <cellStyle name="Обычный 19 5 10 2" xfId="17821"/>
    <cellStyle name="Обычный 19 5 11" xfId="17822"/>
    <cellStyle name="Обычный 19 5 12" xfId="17823"/>
    <cellStyle name="Обычный 19 5 2" xfId="17824"/>
    <cellStyle name="Обычный 19 5 2 2" xfId="17825"/>
    <cellStyle name="Обычный 19 5 2 2 2" xfId="17826"/>
    <cellStyle name="Обычный 19 5 2 2 2 2" xfId="17827"/>
    <cellStyle name="Обычный 19 5 2 2 2 2 2" xfId="17828"/>
    <cellStyle name="Обычный 19 5 2 2 2 2 2 2" xfId="17829"/>
    <cellStyle name="Обычный 19 5 2 2 2 2 3" xfId="17830"/>
    <cellStyle name="Обычный 19 5 2 2 2 3" xfId="17831"/>
    <cellStyle name="Обычный 19 5 2 2 2 3 2" xfId="17832"/>
    <cellStyle name="Обычный 19 5 2 2 2 4" xfId="17833"/>
    <cellStyle name="Обычный 19 5 2 2 2 4 2" xfId="17834"/>
    <cellStyle name="Обычный 19 5 2 2 2 5" xfId="17835"/>
    <cellStyle name="Обычный 19 5 2 2 3" xfId="17836"/>
    <cellStyle name="Обычный 19 5 2 2 3 2" xfId="17837"/>
    <cellStyle name="Обычный 19 5 2 2 3 2 2" xfId="17838"/>
    <cellStyle name="Обычный 19 5 2 2 3 2 2 2" xfId="17839"/>
    <cellStyle name="Обычный 19 5 2 2 3 2 3" xfId="17840"/>
    <cellStyle name="Обычный 19 5 2 2 3 3" xfId="17841"/>
    <cellStyle name="Обычный 19 5 2 2 3 3 2" xfId="17842"/>
    <cellStyle name="Обычный 19 5 2 2 3 4" xfId="17843"/>
    <cellStyle name="Обычный 19 5 2 2 4" xfId="17844"/>
    <cellStyle name="Обычный 19 5 2 2 4 2" xfId="17845"/>
    <cellStyle name="Обычный 19 5 2 2 4 2 2" xfId="17846"/>
    <cellStyle name="Обычный 19 5 2 2 4 3" xfId="17847"/>
    <cellStyle name="Обычный 19 5 2 2 5" xfId="17848"/>
    <cellStyle name="Обычный 19 5 2 2 5 2" xfId="17849"/>
    <cellStyle name="Обычный 19 5 2 2 6" xfId="17850"/>
    <cellStyle name="Обычный 19 5 2 2 6 2" xfId="17851"/>
    <cellStyle name="Обычный 19 5 2 2 7" xfId="17852"/>
    <cellStyle name="Обычный 19 5 2 2 8" xfId="17853"/>
    <cellStyle name="Обычный 19 5 2 3" xfId="17854"/>
    <cellStyle name="Обычный 19 5 2 3 2" xfId="17855"/>
    <cellStyle name="Обычный 19 5 2 3 2 2" xfId="17856"/>
    <cellStyle name="Обычный 19 5 2 3 2 2 2" xfId="17857"/>
    <cellStyle name="Обычный 19 5 2 3 2 3" xfId="17858"/>
    <cellStyle name="Обычный 19 5 2 3 3" xfId="17859"/>
    <cellStyle name="Обычный 19 5 2 3 3 2" xfId="17860"/>
    <cellStyle name="Обычный 19 5 2 3 4" xfId="17861"/>
    <cellStyle name="Обычный 19 5 2 3 4 2" xfId="17862"/>
    <cellStyle name="Обычный 19 5 2 3 5" xfId="17863"/>
    <cellStyle name="Обычный 19 5 2 3 6" xfId="17864"/>
    <cellStyle name="Обычный 19 5 2 4" xfId="17865"/>
    <cellStyle name="Обычный 19 5 2 4 2" xfId="17866"/>
    <cellStyle name="Обычный 19 5 2 4 2 2" xfId="17867"/>
    <cellStyle name="Обычный 19 5 2 4 2 2 2" xfId="17868"/>
    <cellStyle name="Обычный 19 5 2 4 2 3" xfId="17869"/>
    <cellStyle name="Обычный 19 5 2 4 3" xfId="17870"/>
    <cellStyle name="Обычный 19 5 2 4 3 2" xfId="17871"/>
    <cellStyle name="Обычный 19 5 2 4 4" xfId="17872"/>
    <cellStyle name="Обычный 19 5 2 5" xfId="17873"/>
    <cellStyle name="Обычный 19 5 2 5 2" xfId="17874"/>
    <cellStyle name="Обычный 19 5 2 5 2 2" xfId="17875"/>
    <cellStyle name="Обычный 19 5 2 5 3" xfId="17876"/>
    <cellStyle name="Обычный 19 5 2 6" xfId="17877"/>
    <cellStyle name="Обычный 19 5 2 6 2" xfId="17878"/>
    <cellStyle name="Обычный 19 5 2 7" xfId="17879"/>
    <cellStyle name="Обычный 19 5 2 7 2" xfId="17880"/>
    <cellStyle name="Обычный 19 5 2 8" xfId="17881"/>
    <cellStyle name="Обычный 19 5 2 9" xfId="17882"/>
    <cellStyle name="Обычный 19 5 3" xfId="17883"/>
    <cellStyle name="Обычный 19 5 3 2" xfId="17884"/>
    <cellStyle name="Обычный 19 5 3 2 2" xfId="17885"/>
    <cellStyle name="Обычный 19 5 3 2 2 2" xfId="17886"/>
    <cellStyle name="Обычный 19 5 3 2 2 2 2" xfId="17887"/>
    <cellStyle name="Обычный 19 5 3 2 2 2 2 2" xfId="17888"/>
    <cellStyle name="Обычный 19 5 3 2 2 2 3" xfId="17889"/>
    <cellStyle name="Обычный 19 5 3 2 2 3" xfId="17890"/>
    <cellStyle name="Обычный 19 5 3 2 2 3 2" xfId="17891"/>
    <cellStyle name="Обычный 19 5 3 2 2 4" xfId="17892"/>
    <cellStyle name="Обычный 19 5 3 2 2 4 2" xfId="17893"/>
    <cellStyle name="Обычный 19 5 3 2 2 5" xfId="17894"/>
    <cellStyle name="Обычный 19 5 3 2 3" xfId="17895"/>
    <cellStyle name="Обычный 19 5 3 2 3 2" xfId="17896"/>
    <cellStyle name="Обычный 19 5 3 2 3 2 2" xfId="17897"/>
    <cellStyle name="Обычный 19 5 3 2 3 2 2 2" xfId="17898"/>
    <cellStyle name="Обычный 19 5 3 2 3 2 3" xfId="17899"/>
    <cellStyle name="Обычный 19 5 3 2 3 3" xfId="17900"/>
    <cellStyle name="Обычный 19 5 3 2 3 3 2" xfId="17901"/>
    <cellStyle name="Обычный 19 5 3 2 3 4" xfId="17902"/>
    <cellStyle name="Обычный 19 5 3 2 4" xfId="17903"/>
    <cellStyle name="Обычный 19 5 3 2 4 2" xfId="17904"/>
    <cellStyle name="Обычный 19 5 3 2 4 2 2" xfId="17905"/>
    <cellStyle name="Обычный 19 5 3 2 4 3" xfId="17906"/>
    <cellStyle name="Обычный 19 5 3 2 5" xfId="17907"/>
    <cellStyle name="Обычный 19 5 3 2 5 2" xfId="17908"/>
    <cellStyle name="Обычный 19 5 3 2 6" xfId="17909"/>
    <cellStyle name="Обычный 19 5 3 2 6 2" xfId="17910"/>
    <cellStyle name="Обычный 19 5 3 2 7" xfId="17911"/>
    <cellStyle name="Обычный 19 5 3 2 8" xfId="17912"/>
    <cellStyle name="Обычный 19 5 3 3" xfId="17913"/>
    <cellStyle name="Обычный 19 5 3 3 2" xfId="17914"/>
    <cellStyle name="Обычный 19 5 3 3 2 2" xfId="17915"/>
    <cellStyle name="Обычный 19 5 3 3 2 2 2" xfId="17916"/>
    <cellStyle name="Обычный 19 5 3 3 2 3" xfId="17917"/>
    <cellStyle name="Обычный 19 5 3 3 3" xfId="17918"/>
    <cellStyle name="Обычный 19 5 3 3 3 2" xfId="17919"/>
    <cellStyle name="Обычный 19 5 3 3 4" xfId="17920"/>
    <cellStyle name="Обычный 19 5 3 3 4 2" xfId="17921"/>
    <cellStyle name="Обычный 19 5 3 3 5" xfId="17922"/>
    <cellStyle name="Обычный 19 5 3 3 6" xfId="17923"/>
    <cellStyle name="Обычный 19 5 3 4" xfId="17924"/>
    <cellStyle name="Обычный 19 5 3 4 2" xfId="17925"/>
    <cellStyle name="Обычный 19 5 3 4 2 2" xfId="17926"/>
    <cellStyle name="Обычный 19 5 3 4 2 2 2" xfId="17927"/>
    <cellStyle name="Обычный 19 5 3 4 2 3" xfId="17928"/>
    <cellStyle name="Обычный 19 5 3 4 3" xfId="17929"/>
    <cellStyle name="Обычный 19 5 3 4 3 2" xfId="17930"/>
    <cellStyle name="Обычный 19 5 3 4 4" xfId="17931"/>
    <cellStyle name="Обычный 19 5 3 5" xfId="17932"/>
    <cellStyle name="Обычный 19 5 3 5 2" xfId="17933"/>
    <cellStyle name="Обычный 19 5 3 5 2 2" xfId="17934"/>
    <cellStyle name="Обычный 19 5 3 5 3" xfId="17935"/>
    <cellStyle name="Обычный 19 5 3 6" xfId="17936"/>
    <cellStyle name="Обычный 19 5 3 6 2" xfId="17937"/>
    <cellStyle name="Обычный 19 5 3 7" xfId="17938"/>
    <cellStyle name="Обычный 19 5 3 7 2" xfId="17939"/>
    <cellStyle name="Обычный 19 5 3 8" xfId="17940"/>
    <cellStyle name="Обычный 19 5 3 9" xfId="17941"/>
    <cellStyle name="Обычный 19 5 4" xfId="17942"/>
    <cellStyle name="Обычный 19 5 4 2" xfId="17943"/>
    <cellStyle name="Обычный 19 5 4 2 2" xfId="17944"/>
    <cellStyle name="Обычный 19 5 4 2 2 2" xfId="17945"/>
    <cellStyle name="Обычный 19 5 4 2 2 2 2" xfId="17946"/>
    <cellStyle name="Обычный 19 5 4 2 2 3" xfId="17947"/>
    <cellStyle name="Обычный 19 5 4 2 3" xfId="17948"/>
    <cellStyle name="Обычный 19 5 4 2 3 2" xfId="17949"/>
    <cellStyle name="Обычный 19 5 4 2 4" xfId="17950"/>
    <cellStyle name="Обычный 19 5 4 2 4 2" xfId="17951"/>
    <cellStyle name="Обычный 19 5 4 2 5" xfId="17952"/>
    <cellStyle name="Обычный 19 5 4 3" xfId="17953"/>
    <cellStyle name="Обычный 19 5 4 3 2" xfId="17954"/>
    <cellStyle name="Обычный 19 5 4 3 2 2" xfId="17955"/>
    <cellStyle name="Обычный 19 5 4 3 2 2 2" xfId="17956"/>
    <cellStyle name="Обычный 19 5 4 3 2 3" xfId="17957"/>
    <cellStyle name="Обычный 19 5 4 3 3" xfId="17958"/>
    <cellStyle name="Обычный 19 5 4 3 3 2" xfId="17959"/>
    <cellStyle name="Обычный 19 5 4 3 4" xfId="17960"/>
    <cellStyle name="Обычный 19 5 4 4" xfId="17961"/>
    <cellStyle name="Обычный 19 5 4 4 2" xfId="17962"/>
    <cellStyle name="Обычный 19 5 4 4 2 2" xfId="17963"/>
    <cellStyle name="Обычный 19 5 4 4 3" xfId="17964"/>
    <cellStyle name="Обычный 19 5 4 5" xfId="17965"/>
    <cellStyle name="Обычный 19 5 4 5 2" xfId="17966"/>
    <cellStyle name="Обычный 19 5 4 6" xfId="17967"/>
    <cellStyle name="Обычный 19 5 4 6 2" xfId="17968"/>
    <cellStyle name="Обычный 19 5 4 7" xfId="17969"/>
    <cellStyle name="Обычный 19 5 4 8" xfId="17970"/>
    <cellStyle name="Обычный 19 5 5" xfId="17971"/>
    <cellStyle name="Обычный 19 5 5 2" xfId="17972"/>
    <cellStyle name="Обычный 19 5 5 2 2" xfId="17973"/>
    <cellStyle name="Обычный 19 5 5 2 2 2" xfId="17974"/>
    <cellStyle name="Обычный 19 5 5 2 3" xfId="17975"/>
    <cellStyle name="Обычный 19 5 5 3" xfId="17976"/>
    <cellStyle name="Обычный 19 5 5 3 2" xfId="17977"/>
    <cellStyle name="Обычный 19 5 5 4" xfId="17978"/>
    <cellStyle name="Обычный 19 5 5 4 2" xfId="17979"/>
    <cellStyle name="Обычный 19 5 5 5" xfId="17980"/>
    <cellStyle name="Обычный 19 5 5 6" xfId="17981"/>
    <cellStyle name="Обычный 19 5 6" xfId="17982"/>
    <cellStyle name="Обычный 19 5 6 2" xfId="17983"/>
    <cellStyle name="Обычный 19 5 6 2 2" xfId="17984"/>
    <cellStyle name="Обычный 19 5 6 2 2 2" xfId="17985"/>
    <cellStyle name="Обычный 19 5 6 2 3" xfId="17986"/>
    <cellStyle name="Обычный 19 5 6 3" xfId="17987"/>
    <cellStyle name="Обычный 19 5 6 3 2" xfId="17988"/>
    <cellStyle name="Обычный 19 5 6 4" xfId="17989"/>
    <cellStyle name="Обычный 19 5 7" xfId="17990"/>
    <cellStyle name="Обычный 19 5 7 2" xfId="17991"/>
    <cellStyle name="Обычный 19 5 7 2 2" xfId="17992"/>
    <cellStyle name="Обычный 19 5 7 3" xfId="17993"/>
    <cellStyle name="Обычный 19 5 8" xfId="17994"/>
    <cellStyle name="Обычный 19 5 8 2" xfId="17995"/>
    <cellStyle name="Обычный 19 5 9" xfId="17996"/>
    <cellStyle name="Обычный 19 5 9 2" xfId="17997"/>
    <cellStyle name="Обычный 19 6" xfId="17998"/>
    <cellStyle name="Обычный 19 6 10" xfId="17999"/>
    <cellStyle name="Обычный 19 6 2" xfId="18000"/>
    <cellStyle name="Обычный 19 6 2 2" xfId="18001"/>
    <cellStyle name="Обычный 19 6 2 2 2" xfId="18002"/>
    <cellStyle name="Обычный 19 6 2 2 2 2" xfId="18003"/>
    <cellStyle name="Обычный 19 6 2 2 2 2 2" xfId="18004"/>
    <cellStyle name="Обычный 19 6 2 2 2 3" xfId="18005"/>
    <cellStyle name="Обычный 19 6 2 2 3" xfId="18006"/>
    <cellStyle name="Обычный 19 6 2 2 3 2" xfId="18007"/>
    <cellStyle name="Обычный 19 6 2 2 4" xfId="18008"/>
    <cellStyle name="Обычный 19 6 2 2 4 2" xfId="18009"/>
    <cellStyle name="Обычный 19 6 2 2 5" xfId="18010"/>
    <cellStyle name="Обычный 19 6 2 3" xfId="18011"/>
    <cellStyle name="Обычный 19 6 2 3 2" xfId="18012"/>
    <cellStyle name="Обычный 19 6 2 3 2 2" xfId="18013"/>
    <cellStyle name="Обычный 19 6 2 3 2 2 2" xfId="18014"/>
    <cellStyle name="Обычный 19 6 2 3 2 3" xfId="18015"/>
    <cellStyle name="Обычный 19 6 2 3 3" xfId="18016"/>
    <cellStyle name="Обычный 19 6 2 3 3 2" xfId="18017"/>
    <cellStyle name="Обычный 19 6 2 3 4" xfId="18018"/>
    <cellStyle name="Обычный 19 6 2 4" xfId="18019"/>
    <cellStyle name="Обычный 19 6 2 4 2" xfId="18020"/>
    <cellStyle name="Обычный 19 6 2 4 2 2" xfId="18021"/>
    <cellStyle name="Обычный 19 6 2 4 3" xfId="18022"/>
    <cellStyle name="Обычный 19 6 2 5" xfId="18023"/>
    <cellStyle name="Обычный 19 6 2 5 2" xfId="18024"/>
    <cellStyle name="Обычный 19 6 2 6" xfId="18025"/>
    <cellStyle name="Обычный 19 6 2 6 2" xfId="18026"/>
    <cellStyle name="Обычный 19 6 2 7" xfId="18027"/>
    <cellStyle name="Обычный 19 6 2 8" xfId="18028"/>
    <cellStyle name="Обычный 19 6 3" xfId="18029"/>
    <cellStyle name="Обычный 19 6 3 2" xfId="18030"/>
    <cellStyle name="Обычный 19 6 3 2 2" xfId="18031"/>
    <cellStyle name="Обычный 19 6 3 2 2 2" xfId="18032"/>
    <cellStyle name="Обычный 19 6 3 2 3" xfId="18033"/>
    <cellStyle name="Обычный 19 6 3 3" xfId="18034"/>
    <cellStyle name="Обычный 19 6 3 3 2" xfId="18035"/>
    <cellStyle name="Обычный 19 6 3 4" xfId="18036"/>
    <cellStyle name="Обычный 19 6 3 4 2" xfId="18037"/>
    <cellStyle name="Обычный 19 6 3 5" xfId="18038"/>
    <cellStyle name="Обычный 19 6 3 6" xfId="18039"/>
    <cellStyle name="Обычный 19 6 4" xfId="18040"/>
    <cellStyle name="Обычный 19 6 4 2" xfId="18041"/>
    <cellStyle name="Обычный 19 6 4 2 2" xfId="18042"/>
    <cellStyle name="Обычный 19 6 4 2 2 2" xfId="18043"/>
    <cellStyle name="Обычный 19 6 4 2 3" xfId="18044"/>
    <cellStyle name="Обычный 19 6 4 3" xfId="18045"/>
    <cellStyle name="Обычный 19 6 4 3 2" xfId="18046"/>
    <cellStyle name="Обычный 19 6 4 4" xfId="18047"/>
    <cellStyle name="Обычный 19 6 5" xfId="18048"/>
    <cellStyle name="Обычный 19 6 5 2" xfId="18049"/>
    <cellStyle name="Обычный 19 6 5 2 2" xfId="18050"/>
    <cellStyle name="Обычный 19 6 5 3" xfId="18051"/>
    <cellStyle name="Обычный 19 6 6" xfId="18052"/>
    <cellStyle name="Обычный 19 6 6 2" xfId="18053"/>
    <cellStyle name="Обычный 19 6 7" xfId="18054"/>
    <cellStyle name="Обычный 19 6 7 2" xfId="18055"/>
    <cellStyle name="Обычный 19 6 8" xfId="18056"/>
    <cellStyle name="Обычный 19 6 8 2" xfId="18057"/>
    <cellStyle name="Обычный 19 6 9" xfId="18058"/>
    <cellStyle name="Обычный 19 7" xfId="18059"/>
    <cellStyle name="Обычный 19 7 10" xfId="18060"/>
    <cellStyle name="Обычный 19 7 2" xfId="18061"/>
    <cellStyle name="Обычный 19 7 2 2" xfId="18062"/>
    <cellStyle name="Обычный 19 7 2 2 2" xfId="18063"/>
    <cellStyle name="Обычный 19 7 2 2 2 2" xfId="18064"/>
    <cellStyle name="Обычный 19 7 2 2 2 2 2" xfId="18065"/>
    <cellStyle name="Обычный 19 7 2 2 2 3" xfId="18066"/>
    <cellStyle name="Обычный 19 7 2 2 3" xfId="18067"/>
    <cellStyle name="Обычный 19 7 2 2 3 2" xfId="18068"/>
    <cellStyle name="Обычный 19 7 2 2 4" xfId="18069"/>
    <cellStyle name="Обычный 19 7 2 2 4 2" xfId="18070"/>
    <cellStyle name="Обычный 19 7 2 2 5" xfId="18071"/>
    <cellStyle name="Обычный 19 7 2 3" xfId="18072"/>
    <cellStyle name="Обычный 19 7 2 3 2" xfId="18073"/>
    <cellStyle name="Обычный 19 7 2 3 2 2" xfId="18074"/>
    <cellStyle name="Обычный 19 7 2 3 2 2 2" xfId="18075"/>
    <cellStyle name="Обычный 19 7 2 3 2 3" xfId="18076"/>
    <cellStyle name="Обычный 19 7 2 3 3" xfId="18077"/>
    <cellStyle name="Обычный 19 7 2 3 3 2" xfId="18078"/>
    <cellStyle name="Обычный 19 7 2 3 4" xfId="18079"/>
    <cellStyle name="Обычный 19 7 2 4" xfId="18080"/>
    <cellStyle name="Обычный 19 7 2 4 2" xfId="18081"/>
    <cellStyle name="Обычный 19 7 2 4 2 2" xfId="18082"/>
    <cellStyle name="Обычный 19 7 2 4 3" xfId="18083"/>
    <cellStyle name="Обычный 19 7 2 5" xfId="18084"/>
    <cellStyle name="Обычный 19 7 2 5 2" xfId="18085"/>
    <cellStyle name="Обычный 19 7 2 6" xfId="18086"/>
    <cellStyle name="Обычный 19 7 2 6 2" xfId="18087"/>
    <cellStyle name="Обычный 19 7 2 7" xfId="18088"/>
    <cellStyle name="Обычный 19 7 2 8" xfId="18089"/>
    <cellStyle name="Обычный 19 7 3" xfId="18090"/>
    <cellStyle name="Обычный 19 7 3 2" xfId="18091"/>
    <cellStyle name="Обычный 19 7 3 2 2" xfId="18092"/>
    <cellStyle name="Обычный 19 7 3 2 2 2" xfId="18093"/>
    <cellStyle name="Обычный 19 7 3 2 3" xfId="18094"/>
    <cellStyle name="Обычный 19 7 3 3" xfId="18095"/>
    <cellStyle name="Обычный 19 7 3 3 2" xfId="18096"/>
    <cellStyle name="Обычный 19 7 3 4" xfId="18097"/>
    <cellStyle name="Обычный 19 7 3 4 2" xfId="18098"/>
    <cellStyle name="Обычный 19 7 3 5" xfId="18099"/>
    <cellStyle name="Обычный 19 7 3 6" xfId="18100"/>
    <cellStyle name="Обычный 19 7 4" xfId="18101"/>
    <cellStyle name="Обычный 19 7 4 2" xfId="18102"/>
    <cellStyle name="Обычный 19 7 4 2 2" xfId="18103"/>
    <cellStyle name="Обычный 19 7 4 2 2 2" xfId="18104"/>
    <cellStyle name="Обычный 19 7 4 2 3" xfId="18105"/>
    <cellStyle name="Обычный 19 7 4 3" xfId="18106"/>
    <cellStyle name="Обычный 19 7 4 3 2" xfId="18107"/>
    <cellStyle name="Обычный 19 7 4 4" xfId="18108"/>
    <cellStyle name="Обычный 19 7 5" xfId="18109"/>
    <cellStyle name="Обычный 19 7 5 2" xfId="18110"/>
    <cellStyle name="Обычный 19 7 5 2 2" xfId="18111"/>
    <cellStyle name="Обычный 19 7 5 3" xfId="18112"/>
    <cellStyle name="Обычный 19 7 6" xfId="18113"/>
    <cellStyle name="Обычный 19 7 6 2" xfId="18114"/>
    <cellStyle name="Обычный 19 7 7" xfId="18115"/>
    <cellStyle name="Обычный 19 7 7 2" xfId="18116"/>
    <cellStyle name="Обычный 19 7 8" xfId="18117"/>
    <cellStyle name="Обычный 19 7 8 2" xfId="18118"/>
    <cellStyle name="Обычный 19 7 9" xfId="18119"/>
    <cellStyle name="Обычный 19 8" xfId="18120"/>
    <cellStyle name="Обычный 19 8 2" xfId="18121"/>
    <cellStyle name="Обычный 19 8 2 2" xfId="18122"/>
    <cellStyle name="Обычный 19 8 2 2 2" xfId="18123"/>
    <cellStyle name="Обычный 19 8 2 2 2 2" xfId="18124"/>
    <cellStyle name="Обычный 19 8 2 2 3" xfId="18125"/>
    <cellStyle name="Обычный 19 8 2 3" xfId="18126"/>
    <cellStyle name="Обычный 19 8 2 3 2" xfId="18127"/>
    <cellStyle name="Обычный 19 8 2 4" xfId="18128"/>
    <cellStyle name="Обычный 19 8 2 4 2" xfId="18129"/>
    <cellStyle name="Обычный 19 8 2 5" xfId="18130"/>
    <cellStyle name="Обычный 19 8 3" xfId="18131"/>
    <cellStyle name="Обычный 19 8 3 2" xfId="18132"/>
    <cellStyle name="Обычный 19 8 3 2 2" xfId="18133"/>
    <cellStyle name="Обычный 19 8 3 2 2 2" xfId="18134"/>
    <cellStyle name="Обычный 19 8 3 2 3" xfId="18135"/>
    <cellStyle name="Обычный 19 8 3 3" xfId="18136"/>
    <cellStyle name="Обычный 19 8 3 3 2" xfId="18137"/>
    <cellStyle name="Обычный 19 8 3 4" xfId="18138"/>
    <cellStyle name="Обычный 19 8 4" xfId="18139"/>
    <cellStyle name="Обычный 19 8 4 2" xfId="18140"/>
    <cellStyle name="Обычный 19 8 4 2 2" xfId="18141"/>
    <cellStyle name="Обычный 19 8 4 3" xfId="18142"/>
    <cellStyle name="Обычный 19 8 5" xfId="18143"/>
    <cellStyle name="Обычный 19 8 5 2" xfId="18144"/>
    <cellStyle name="Обычный 19 8 6" xfId="18145"/>
    <cellStyle name="Обычный 19 8 6 2" xfId="18146"/>
    <cellStyle name="Обычный 19 8 7" xfId="18147"/>
    <cellStyle name="Обычный 19 8 7 2" xfId="18148"/>
    <cellStyle name="Обычный 19 8 8" xfId="18149"/>
    <cellStyle name="Обычный 19 8 9" xfId="18150"/>
    <cellStyle name="Обычный 19 9" xfId="18151"/>
    <cellStyle name="Обычный 19 9 2" xfId="18152"/>
    <cellStyle name="Обычный 19 9 2 2" xfId="18153"/>
    <cellStyle name="Обычный 19 9 2 2 2" xfId="18154"/>
    <cellStyle name="Обычный 19 9 2 3" xfId="18155"/>
    <cellStyle name="Обычный 19 9 3" xfId="18156"/>
    <cellStyle name="Обычный 19 9 3 2" xfId="18157"/>
    <cellStyle name="Обычный 19 9 4" xfId="18158"/>
    <cellStyle name="Обычный 19 9 4 2" xfId="18159"/>
    <cellStyle name="Обычный 19 9 5" xfId="18160"/>
    <cellStyle name="Обычный 19 9 6" xfId="18161"/>
    <cellStyle name="Обычный 19_КС2 июль13 дс1" xfId="18162"/>
    <cellStyle name="Обычный 2" xfId="1"/>
    <cellStyle name="Обычный 2 10" xfId="18163"/>
    <cellStyle name="Обычный 2 11" xfId="42302"/>
    <cellStyle name="Обычный 2 2" xfId="18164"/>
    <cellStyle name="Обычный 2 2 2" xfId="18165"/>
    <cellStyle name="Обычный 2 2 2 2" xfId="18166"/>
    <cellStyle name="Обычный 2 2 2 2 2" xfId="18167"/>
    <cellStyle name="Обычный 2 2 2 2 2 2" xfId="18168"/>
    <cellStyle name="Обычный 2 2 2 2 2 3" xfId="18169"/>
    <cellStyle name="Обычный 2 2 2 2 2 4" xfId="18170"/>
    <cellStyle name="Обычный 2 2 2 2 2 4 2" xfId="18171"/>
    <cellStyle name="Обычный 2 2 2 2 2 4 3" xfId="18172"/>
    <cellStyle name="Обычный 2 2 2 2 2 4 4" xfId="18173"/>
    <cellStyle name="Обычный 2 2 2 2 2 4 5" xfId="18174"/>
    <cellStyle name="Обычный 2 2 2 2 2 5" xfId="18175"/>
    <cellStyle name="Обычный 2 2 2 2 2 5 2" xfId="18176"/>
    <cellStyle name="Обычный 2 2 2 2 2 5 3" xfId="18177"/>
    <cellStyle name="Обычный 2 2 2 2 2 5 4" xfId="18178"/>
    <cellStyle name="Обычный 2 2 2 2 2 5 5" xfId="18179"/>
    <cellStyle name="Обычный 2 2 2 2 3" xfId="18180"/>
    <cellStyle name="Обычный 2 2 2 2 4" xfId="18181"/>
    <cellStyle name="Обычный 2 2 2 2 4 2" xfId="18182"/>
    <cellStyle name="Обычный 2 2 2 2 4 2 2" xfId="18183"/>
    <cellStyle name="Обычный 2 2 2 2 4 2 3" xfId="18184"/>
    <cellStyle name="Обычный 2 2 2 2 4 2 4" xfId="18185"/>
    <cellStyle name="Обычный 2 2 2 2 4 2 5" xfId="18186"/>
    <cellStyle name="Обычный 2 2 2 2 4 3" xfId="18187"/>
    <cellStyle name="Обычный 2 2 2 2 4 4" xfId="18188"/>
    <cellStyle name="Обычный 2 2 2 2 4 5" xfId="18189"/>
    <cellStyle name="Обычный 2 2 2 2 4 6" xfId="18190"/>
    <cellStyle name="Обычный 2 2 2 2 5" xfId="18191"/>
    <cellStyle name="Обычный 2 2 2 2 5 2" xfId="18192"/>
    <cellStyle name="Обычный 2 2 2 2 5 3" xfId="18193"/>
    <cellStyle name="Обычный 2 2 2 2 5 4" xfId="18194"/>
    <cellStyle name="Обычный 2 2 2 2 5 5" xfId="18195"/>
    <cellStyle name="Обычный 2 2 2 2 6" xfId="18196"/>
    <cellStyle name="Обычный 2 2 2 2 7" xfId="18197"/>
    <cellStyle name="Обычный 2 2 2 2 8" xfId="18198"/>
    <cellStyle name="Обычный 2 2 2 2 9" xfId="18199"/>
    <cellStyle name="Обычный 2 2 2 3" xfId="18200"/>
    <cellStyle name="Обычный 2 2 2 3 2" xfId="18201"/>
    <cellStyle name="Обычный 2 2 2 3 2 2" xfId="18202"/>
    <cellStyle name="Обычный 2 2 2 3 2 3" xfId="18203"/>
    <cellStyle name="Обычный 2 2 2 3 2 4" xfId="18204"/>
    <cellStyle name="Обычный 2 2 2 3 2 5" xfId="18205"/>
    <cellStyle name="Обычный 2 2 2 3 3" xfId="18206"/>
    <cellStyle name="Обычный 2 2 2 3 3 2" xfId="18207"/>
    <cellStyle name="Обычный 2 2 2 3 3 3" xfId="18208"/>
    <cellStyle name="Обычный 2 2 2 3 3 4" xfId="18209"/>
    <cellStyle name="Обычный 2 2 2 3 3 5" xfId="18210"/>
    <cellStyle name="Обычный 2 2 2 3 4" xfId="18211"/>
    <cellStyle name="Обычный 2 2 2 3 5" xfId="18212"/>
    <cellStyle name="Обычный 2 2 2 3 6" xfId="18213"/>
    <cellStyle name="Обычный 2 2 2 3 7" xfId="18214"/>
    <cellStyle name="Обычный 2 2 2 4" xfId="18215"/>
    <cellStyle name="Обычный 2 2 2 5" xfId="18216"/>
    <cellStyle name="Обычный 2 2 2 6" xfId="18217"/>
    <cellStyle name="Обычный 2 2 2 7" xfId="18218"/>
    <cellStyle name="Обычный 2 2 2 8" xfId="18219"/>
    <cellStyle name="Обычный 2 2 2 9" xfId="18220"/>
    <cellStyle name="Обычный 2 2 3" xfId="18221"/>
    <cellStyle name="Обычный 2 2 3 2" xfId="18222"/>
    <cellStyle name="Обычный 2 2 4" xfId="18223"/>
    <cellStyle name="Обычный 2 2 4 2" xfId="18224"/>
    <cellStyle name="Обычный 2 2 4 3" xfId="18225"/>
    <cellStyle name="Обычный 2 2 4 4" xfId="18226"/>
    <cellStyle name="Обычный 2 2 4 5" xfId="18227"/>
    <cellStyle name="Обычный 2 2 5" xfId="18228"/>
    <cellStyle name="Обычный 2 2 6" xfId="42303"/>
    <cellStyle name="Обычный 2 2_КС2 июль13 дс1" xfId="18229"/>
    <cellStyle name="Обычный 2 3" xfId="18230"/>
    <cellStyle name="Обычный 2 3 2" xfId="18231"/>
    <cellStyle name="Обычный 2 3 2 2" xfId="18232"/>
    <cellStyle name="Обычный 2 3 3" xfId="18233"/>
    <cellStyle name="Обычный 2 3 3 2" xfId="18234"/>
    <cellStyle name="Обычный 2 3 4" xfId="18235"/>
    <cellStyle name="Обычный 2 3 5" xfId="18236"/>
    <cellStyle name="Обычный 2 3 6" xfId="18237"/>
    <cellStyle name="Обычный 2 3 7" xfId="18238"/>
    <cellStyle name="Обычный 2 3_КС2 июль13 дс1" xfId="18239"/>
    <cellStyle name="Обычный 2 4" xfId="18240"/>
    <cellStyle name="Обычный 2 4 2" xfId="18241"/>
    <cellStyle name="Обычный 2 4 3" xfId="18242"/>
    <cellStyle name="Обычный 2 4 3 2" xfId="18243"/>
    <cellStyle name="Обычный 2 4 3 3" xfId="18244"/>
    <cellStyle name="Обычный 2 4 3 4" xfId="18245"/>
    <cellStyle name="Обычный 2 4 4" xfId="18246"/>
    <cellStyle name="Обычный 2 4_КС2 июль13 дс1" xfId="18247"/>
    <cellStyle name="Обычный 2 5" xfId="18248"/>
    <cellStyle name="Обычный 2 5 2" xfId="18249"/>
    <cellStyle name="Обычный 2 5 3" xfId="18250"/>
    <cellStyle name="Обычный 2 5_КС2 июль13 дс1" xfId="18251"/>
    <cellStyle name="Обычный 2 6" xfId="18252"/>
    <cellStyle name="Обычный 2 6 2" xfId="18253"/>
    <cellStyle name="Обычный 2 6 2 2" xfId="18254"/>
    <cellStyle name="Обычный 2 6 2 3" xfId="18255"/>
    <cellStyle name="Обычный 2 6 3" xfId="18256"/>
    <cellStyle name="Обычный 2 6 4" xfId="18257"/>
    <cellStyle name="Обычный 2 6 5" xfId="18258"/>
    <cellStyle name="Обычный 2 6_август2013" xfId="18259"/>
    <cellStyle name="Обычный 2 7" xfId="18260"/>
    <cellStyle name="Обычный 2 7 2" xfId="18261"/>
    <cellStyle name="Обычный 2 7 3" xfId="18262"/>
    <cellStyle name="Обычный 2 8" xfId="18263"/>
    <cellStyle name="Обычный 2 9" xfId="18264"/>
    <cellStyle name="Обычный 2_25.09.08" xfId="18265"/>
    <cellStyle name="Обычный 20" xfId="18266"/>
    <cellStyle name="Обычный 20 10" xfId="18267"/>
    <cellStyle name="Обычный 20 10 2" xfId="18268"/>
    <cellStyle name="Обычный 20 10 2 2" xfId="18269"/>
    <cellStyle name="Обычный 20 10 2 2 2" xfId="18270"/>
    <cellStyle name="Обычный 20 10 2 3" xfId="18271"/>
    <cellStyle name="Обычный 20 10 3" xfId="18272"/>
    <cellStyle name="Обычный 20 10 3 2" xfId="18273"/>
    <cellStyle name="Обычный 20 10 4" xfId="18274"/>
    <cellStyle name="Обычный 20 11" xfId="18275"/>
    <cellStyle name="Обычный 20 11 2" xfId="18276"/>
    <cellStyle name="Обычный 20 11 2 2" xfId="18277"/>
    <cellStyle name="Обычный 20 11 3" xfId="18278"/>
    <cellStyle name="Обычный 20 12" xfId="18279"/>
    <cellStyle name="Обычный 20 12 2" xfId="18280"/>
    <cellStyle name="Обычный 20 13" xfId="18281"/>
    <cellStyle name="Обычный 20 13 2" xfId="18282"/>
    <cellStyle name="Обычный 20 14" xfId="18283"/>
    <cellStyle name="Обычный 20 14 2" xfId="18284"/>
    <cellStyle name="Обычный 20 15" xfId="18285"/>
    <cellStyle name="Обычный 20 15 2" xfId="18286"/>
    <cellStyle name="Обычный 20 16" xfId="18287"/>
    <cellStyle name="Обычный 20 16 2" xfId="18288"/>
    <cellStyle name="Обычный 20 17" xfId="18289"/>
    <cellStyle name="Обычный 20 18" xfId="18290"/>
    <cellStyle name="Обычный 20 2" xfId="18291"/>
    <cellStyle name="Обычный 20 2 10" xfId="18292"/>
    <cellStyle name="Обычный 20 2 10 2" xfId="18293"/>
    <cellStyle name="Обычный 20 2 10 2 2" xfId="18294"/>
    <cellStyle name="Обычный 20 2 10 3" xfId="18295"/>
    <cellStyle name="Обычный 20 2 11" xfId="18296"/>
    <cellStyle name="Обычный 20 2 11 2" xfId="18297"/>
    <cellStyle name="Обычный 20 2 12" xfId="18298"/>
    <cellStyle name="Обычный 20 2 12 2" xfId="18299"/>
    <cellStyle name="Обычный 20 2 13" xfId="18300"/>
    <cellStyle name="Обычный 20 2 13 2" xfId="18301"/>
    <cellStyle name="Обычный 20 2 14" xfId="18302"/>
    <cellStyle name="Обычный 20 2 14 2" xfId="18303"/>
    <cellStyle name="Обычный 20 2 15" xfId="18304"/>
    <cellStyle name="Обычный 20 2 15 2" xfId="18305"/>
    <cellStyle name="Обычный 20 2 16" xfId="18306"/>
    <cellStyle name="Обычный 20 2 17" xfId="18307"/>
    <cellStyle name="Обычный 20 2 2" xfId="18308"/>
    <cellStyle name="Обычный 20 2 2 10" xfId="18309"/>
    <cellStyle name="Обычный 20 2 2 10 2" xfId="18310"/>
    <cellStyle name="Обычный 20 2 2 11" xfId="18311"/>
    <cellStyle name="Обычный 20 2 2 11 2" xfId="18312"/>
    <cellStyle name="Обычный 20 2 2 12" xfId="18313"/>
    <cellStyle name="Обычный 20 2 2 12 2" xfId="18314"/>
    <cellStyle name="Обычный 20 2 2 13" xfId="18315"/>
    <cellStyle name="Обычный 20 2 2 14" xfId="18316"/>
    <cellStyle name="Обычный 20 2 2 2" xfId="18317"/>
    <cellStyle name="Обычный 20 2 2 2 10" xfId="18318"/>
    <cellStyle name="Обычный 20 2 2 2 11" xfId="18319"/>
    <cellStyle name="Обычный 20 2 2 2 2" xfId="18320"/>
    <cellStyle name="Обычный 20 2 2 2 2 2" xfId="18321"/>
    <cellStyle name="Обычный 20 2 2 2 2 2 2" xfId="18322"/>
    <cellStyle name="Обычный 20 2 2 2 2 2 2 2" xfId="18323"/>
    <cellStyle name="Обычный 20 2 2 2 2 2 2 2 2" xfId="18324"/>
    <cellStyle name="Обычный 20 2 2 2 2 2 2 2 2 2" xfId="18325"/>
    <cellStyle name="Обычный 20 2 2 2 2 2 2 2 3" xfId="18326"/>
    <cellStyle name="Обычный 20 2 2 2 2 2 2 3" xfId="18327"/>
    <cellStyle name="Обычный 20 2 2 2 2 2 2 3 2" xfId="18328"/>
    <cellStyle name="Обычный 20 2 2 2 2 2 2 4" xfId="18329"/>
    <cellStyle name="Обычный 20 2 2 2 2 2 2 4 2" xfId="18330"/>
    <cellStyle name="Обычный 20 2 2 2 2 2 2 5" xfId="18331"/>
    <cellStyle name="Обычный 20 2 2 2 2 2 3" xfId="18332"/>
    <cellStyle name="Обычный 20 2 2 2 2 2 3 2" xfId="18333"/>
    <cellStyle name="Обычный 20 2 2 2 2 2 3 2 2" xfId="18334"/>
    <cellStyle name="Обычный 20 2 2 2 2 2 3 2 2 2" xfId="18335"/>
    <cellStyle name="Обычный 20 2 2 2 2 2 3 2 3" xfId="18336"/>
    <cellStyle name="Обычный 20 2 2 2 2 2 3 3" xfId="18337"/>
    <cellStyle name="Обычный 20 2 2 2 2 2 3 3 2" xfId="18338"/>
    <cellStyle name="Обычный 20 2 2 2 2 2 3 4" xfId="18339"/>
    <cellStyle name="Обычный 20 2 2 2 2 2 4" xfId="18340"/>
    <cellStyle name="Обычный 20 2 2 2 2 2 4 2" xfId="18341"/>
    <cellStyle name="Обычный 20 2 2 2 2 2 4 2 2" xfId="18342"/>
    <cellStyle name="Обычный 20 2 2 2 2 2 4 3" xfId="18343"/>
    <cellStyle name="Обычный 20 2 2 2 2 2 5" xfId="18344"/>
    <cellStyle name="Обычный 20 2 2 2 2 2 5 2" xfId="18345"/>
    <cellStyle name="Обычный 20 2 2 2 2 2 6" xfId="18346"/>
    <cellStyle name="Обычный 20 2 2 2 2 2 6 2" xfId="18347"/>
    <cellStyle name="Обычный 20 2 2 2 2 2 7" xfId="18348"/>
    <cellStyle name="Обычный 20 2 2 2 2 2 8" xfId="18349"/>
    <cellStyle name="Обычный 20 2 2 2 2 3" xfId="18350"/>
    <cellStyle name="Обычный 20 2 2 2 2 3 2" xfId="18351"/>
    <cellStyle name="Обычный 20 2 2 2 2 3 2 2" xfId="18352"/>
    <cellStyle name="Обычный 20 2 2 2 2 3 2 2 2" xfId="18353"/>
    <cellStyle name="Обычный 20 2 2 2 2 3 2 3" xfId="18354"/>
    <cellStyle name="Обычный 20 2 2 2 2 3 3" xfId="18355"/>
    <cellStyle name="Обычный 20 2 2 2 2 3 3 2" xfId="18356"/>
    <cellStyle name="Обычный 20 2 2 2 2 3 4" xfId="18357"/>
    <cellStyle name="Обычный 20 2 2 2 2 3 4 2" xfId="18358"/>
    <cellStyle name="Обычный 20 2 2 2 2 3 5" xfId="18359"/>
    <cellStyle name="Обычный 20 2 2 2 2 3 6" xfId="18360"/>
    <cellStyle name="Обычный 20 2 2 2 2 4" xfId="18361"/>
    <cellStyle name="Обычный 20 2 2 2 2 4 2" xfId="18362"/>
    <cellStyle name="Обычный 20 2 2 2 2 4 2 2" xfId="18363"/>
    <cellStyle name="Обычный 20 2 2 2 2 4 2 2 2" xfId="18364"/>
    <cellStyle name="Обычный 20 2 2 2 2 4 2 3" xfId="18365"/>
    <cellStyle name="Обычный 20 2 2 2 2 4 3" xfId="18366"/>
    <cellStyle name="Обычный 20 2 2 2 2 4 3 2" xfId="18367"/>
    <cellStyle name="Обычный 20 2 2 2 2 4 4" xfId="18368"/>
    <cellStyle name="Обычный 20 2 2 2 2 5" xfId="18369"/>
    <cellStyle name="Обычный 20 2 2 2 2 5 2" xfId="18370"/>
    <cellStyle name="Обычный 20 2 2 2 2 5 2 2" xfId="18371"/>
    <cellStyle name="Обычный 20 2 2 2 2 5 3" xfId="18372"/>
    <cellStyle name="Обычный 20 2 2 2 2 6" xfId="18373"/>
    <cellStyle name="Обычный 20 2 2 2 2 6 2" xfId="18374"/>
    <cellStyle name="Обычный 20 2 2 2 2 7" xfId="18375"/>
    <cellStyle name="Обычный 20 2 2 2 2 7 2" xfId="18376"/>
    <cellStyle name="Обычный 20 2 2 2 2 8" xfId="18377"/>
    <cellStyle name="Обычный 20 2 2 2 2 9" xfId="18378"/>
    <cellStyle name="Обычный 20 2 2 2 3" xfId="18379"/>
    <cellStyle name="Обычный 20 2 2 2 3 2" xfId="18380"/>
    <cellStyle name="Обычный 20 2 2 2 3 2 2" xfId="18381"/>
    <cellStyle name="Обычный 20 2 2 2 3 2 2 2" xfId="18382"/>
    <cellStyle name="Обычный 20 2 2 2 3 2 2 2 2" xfId="18383"/>
    <cellStyle name="Обычный 20 2 2 2 3 2 2 3" xfId="18384"/>
    <cellStyle name="Обычный 20 2 2 2 3 2 3" xfId="18385"/>
    <cellStyle name="Обычный 20 2 2 2 3 2 3 2" xfId="18386"/>
    <cellStyle name="Обычный 20 2 2 2 3 2 4" xfId="18387"/>
    <cellStyle name="Обычный 20 2 2 2 3 2 4 2" xfId="18388"/>
    <cellStyle name="Обычный 20 2 2 2 3 2 5" xfId="18389"/>
    <cellStyle name="Обычный 20 2 2 2 3 2 6" xfId="18390"/>
    <cellStyle name="Обычный 20 2 2 2 3 3" xfId="18391"/>
    <cellStyle name="Обычный 20 2 2 2 3 3 2" xfId="18392"/>
    <cellStyle name="Обычный 20 2 2 2 3 3 2 2" xfId="18393"/>
    <cellStyle name="Обычный 20 2 2 2 3 3 2 2 2" xfId="18394"/>
    <cellStyle name="Обычный 20 2 2 2 3 3 2 3" xfId="18395"/>
    <cellStyle name="Обычный 20 2 2 2 3 3 3" xfId="18396"/>
    <cellStyle name="Обычный 20 2 2 2 3 3 3 2" xfId="18397"/>
    <cellStyle name="Обычный 20 2 2 2 3 3 4" xfId="18398"/>
    <cellStyle name="Обычный 20 2 2 2 3 3 5" xfId="18399"/>
    <cellStyle name="Обычный 20 2 2 2 3 4" xfId="18400"/>
    <cellStyle name="Обычный 20 2 2 2 3 4 2" xfId="18401"/>
    <cellStyle name="Обычный 20 2 2 2 3 4 2 2" xfId="18402"/>
    <cellStyle name="Обычный 20 2 2 2 3 4 3" xfId="18403"/>
    <cellStyle name="Обычный 20 2 2 2 3 5" xfId="18404"/>
    <cellStyle name="Обычный 20 2 2 2 3 5 2" xfId="18405"/>
    <cellStyle name="Обычный 20 2 2 2 3 6" xfId="18406"/>
    <cellStyle name="Обычный 20 2 2 2 3 6 2" xfId="18407"/>
    <cellStyle name="Обычный 20 2 2 2 3 7" xfId="18408"/>
    <cellStyle name="Обычный 20 2 2 2 3 8" xfId="18409"/>
    <cellStyle name="Обычный 20 2 2 2 4" xfId="18410"/>
    <cellStyle name="Обычный 20 2 2 2 4 2" xfId="18411"/>
    <cellStyle name="Обычный 20 2 2 2 4 2 2" xfId="18412"/>
    <cellStyle name="Обычный 20 2 2 2 4 2 2 2" xfId="18413"/>
    <cellStyle name="Обычный 20 2 2 2 4 2 3" xfId="18414"/>
    <cellStyle name="Обычный 20 2 2 2 4 3" xfId="18415"/>
    <cellStyle name="Обычный 20 2 2 2 4 3 2" xfId="18416"/>
    <cellStyle name="Обычный 20 2 2 2 4 4" xfId="18417"/>
    <cellStyle name="Обычный 20 2 2 2 4 4 2" xfId="18418"/>
    <cellStyle name="Обычный 20 2 2 2 4 5" xfId="18419"/>
    <cellStyle name="Обычный 20 2 2 2 4 6" xfId="18420"/>
    <cellStyle name="Обычный 20 2 2 2 5" xfId="18421"/>
    <cellStyle name="Обычный 20 2 2 2 5 2" xfId="18422"/>
    <cellStyle name="Обычный 20 2 2 2 5 2 2" xfId="18423"/>
    <cellStyle name="Обычный 20 2 2 2 5 2 2 2" xfId="18424"/>
    <cellStyle name="Обычный 20 2 2 2 5 2 3" xfId="18425"/>
    <cellStyle name="Обычный 20 2 2 2 5 3" xfId="18426"/>
    <cellStyle name="Обычный 20 2 2 2 5 3 2" xfId="18427"/>
    <cellStyle name="Обычный 20 2 2 2 5 4" xfId="18428"/>
    <cellStyle name="Обычный 20 2 2 2 5 5" xfId="18429"/>
    <cellStyle name="Обычный 20 2 2 2 6" xfId="18430"/>
    <cellStyle name="Обычный 20 2 2 2 6 2" xfId="18431"/>
    <cellStyle name="Обычный 20 2 2 2 6 2 2" xfId="18432"/>
    <cellStyle name="Обычный 20 2 2 2 6 3" xfId="18433"/>
    <cellStyle name="Обычный 20 2 2 2 7" xfId="18434"/>
    <cellStyle name="Обычный 20 2 2 2 7 2" xfId="18435"/>
    <cellStyle name="Обычный 20 2 2 2 8" xfId="18436"/>
    <cellStyle name="Обычный 20 2 2 2 8 2" xfId="18437"/>
    <cellStyle name="Обычный 20 2 2 2 9" xfId="18438"/>
    <cellStyle name="Обычный 20 2 2 2 9 2" xfId="18439"/>
    <cellStyle name="Обычный 20 2 2 3" xfId="18440"/>
    <cellStyle name="Обычный 20 2 2 3 10" xfId="18441"/>
    <cellStyle name="Обычный 20 2 2 3 2" xfId="18442"/>
    <cellStyle name="Обычный 20 2 2 3 2 2" xfId="18443"/>
    <cellStyle name="Обычный 20 2 2 3 2 2 2" xfId="18444"/>
    <cellStyle name="Обычный 20 2 2 3 2 2 2 2" xfId="18445"/>
    <cellStyle name="Обычный 20 2 2 3 2 2 2 2 2" xfId="18446"/>
    <cellStyle name="Обычный 20 2 2 3 2 2 2 3" xfId="18447"/>
    <cellStyle name="Обычный 20 2 2 3 2 2 3" xfId="18448"/>
    <cellStyle name="Обычный 20 2 2 3 2 2 3 2" xfId="18449"/>
    <cellStyle name="Обычный 20 2 2 3 2 2 4" xfId="18450"/>
    <cellStyle name="Обычный 20 2 2 3 2 2 4 2" xfId="18451"/>
    <cellStyle name="Обычный 20 2 2 3 2 2 5" xfId="18452"/>
    <cellStyle name="Обычный 20 2 2 3 2 3" xfId="18453"/>
    <cellStyle name="Обычный 20 2 2 3 2 3 2" xfId="18454"/>
    <cellStyle name="Обычный 20 2 2 3 2 3 2 2" xfId="18455"/>
    <cellStyle name="Обычный 20 2 2 3 2 3 2 2 2" xfId="18456"/>
    <cellStyle name="Обычный 20 2 2 3 2 3 2 3" xfId="18457"/>
    <cellStyle name="Обычный 20 2 2 3 2 3 3" xfId="18458"/>
    <cellStyle name="Обычный 20 2 2 3 2 3 3 2" xfId="18459"/>
    <cellStyle name="Обычный 20 2 2 3 2 3 4" xfId="18460"/>
    <cellStyle name="Обычный 20 2 2 3 2 4" xfId="18461"/>
    <cellStyle name="Обычный 20 2 2 3 2 4 2" xfId="18462"/>
    <cellStyle name="Обычный 20 2 2 3 2 4 2 2" xfId="18463"/>
    <cellStyle name="Обычный 20 2 2 3 2 4 3" xfId="18464"/>
    <cellStyle name="Обычный 20 2 2 3 2 5" xfId="18465"/>
    <cellStyle name="Обычный 20 2 2 3 2 5 2" xfId="18466"/>
    <cellStyle name="Обычный 20 2 2 3 2 6" xfId="18467"/>
    <cellStyle name="Обычный 20 2 2 3 2 6 2" xfId="18468"/>
    <cellStyle name="Обычный 20 2 2 3 2 7" xfId="18469"/>
    <cellStyle name="Обычный 20 2 2 3 2 8" xfId="18470"/>
    <cellStyle name="Обычный 20 2 2 3 3" xfId="18471"/>
    <cellStyle name="Обычный 20 2 2 3 3 2" xfId="18472"/>
    <cellStyle name="Обычный 20 2 2 3 3 2 2" xfId="18473"/>
    <cellStyle name="Обычный 20 2 2 3 3 2 2 2" xfId="18474"/>
    <cellStyle name="Обычный 20 2 2 3 3 2 3" xfId="18475"/>
    <cellStyle name="Обычный 20 2 2 3 3 3" xfId="18476"/>
    <cellStyle name="Обычный 20 2 2 3 3 3 2" xfId="18477"/>
    <cellStyle name="Обычный 20 2 2 3 3 4" xfId="18478"/>
    <cellStyle name="Обычный 20 2 2 3 3 4 2" xfId="18479"/>
    <cellStyle name="Обычный 20 2 2 3 3 5" xfId="18480"/>
    <cellStyle name="Обычный 20 2 2 3 3 6" xfId="18481"/>
    <cellStyle name="Обычный 20 2 2 3 4" xfId="18482"/>
    <cellStyle name="Обычный 20 2 2 3 4 2" xfId="18483"/>
    <cellStyle name="Обычный 20 2 2 3 4 2 2" xfId="18484"/>
    <cellStyle name="Обычный 20 2 2 3 4 2 2 2" xfId="18485"/>
    <cellStyle name="Обычный 20 2 2 3 4 2 3" xfId="18486"/>
    <cellStyle name="Обычный 20 2 2 3 4 3" xfId="18487"/>
    <cellStyle name="Обычный 20 2 2 3 4 3 2" xfId="18488"/>
    <cellStyle name="Обычный 20 2 2 3 4 4" xfId="18489"/>
    <cellStyle name="Обычный 20 2 2 3 5" xfId="18490"/>
    <cellStyle name="Обычный 20 2 2 3 5 2" xfId="18491"/>
    <cellStyle name="Обычный 20 2 2 3 5 2 2" xfId="18492"/>
    <cellStyle name="Обычный 20 2 2 3 5 3" xfId="18493"/>
    <cellStyle name="Обычный 20 2 2 3 6" xfId="18494"/>
    <cellStyle name="Обычный 20 2 2 3 6 2" xfId="18495"/>
    <cellStyle name="Обычный 20 2 2 3 7" xfId="18496"/>
    <cellStyle name="Обычный 20 2 2 3 7 2" xfId="18497"/>
    <cellStyle name="Обычный 20 2 2 3 8" xfId="18498"/>
    <cellStyle name="Обычный 20 2 2 3 8 2" xfId="18499"/>
    <cellStyle name="Обычный 20 2 2 3 9" xfId="18500"/>
    <cellStyle name="Обычный 20 2 2 4" xfId="18501"/>
    <cellStyle name="Обычный 20 2 2 4 2" xfId="18502"/>
    <cellStyle name="Обычный 20 2 2 4 2 2" xfId="18503"/>
    <cellStyle name="Обычный 20 2 2 4 2 2 2" xfId="18504"/>
    <cellStyle name="Обычный 20 2 2 4 2 2 2 2" xfId="18505"/>
    <cellStyle name="Обычный 20 2 2 4 2 2 2 2 2" xfId="18506"/>
    <cellStyle name="Обычный 20 2 2 4 2 2 2 3" xfId="18507"/>
    <cellStyle name="Обычный 20 2 2 4 2 2 3" xfId="18508"/>
    <cellStyle name="Обычный 20 2 2 4 2 2 3 2" xfId="18509"/>
    <cellStyle name="Обычный 20 2 2 4 2 2 4" xfId="18510"/>
    <cellStyle name="Обычный 20 2 2 4 2 2 4 2" xfId="18511"/>
    <cellStyle name="Обычный 20 2 2 4 2 2 5" xfId="18512"/>
    <cellStyle name="Обычный 20 2 2 4 2 3" xfId="18513"/>
    <cellStyle name="Обычный 20 2 2 4 2 3 2" xfId="18514"/>
    <cellStyle name="Обычный 20 2 2 4 2 3 2 2" xfId="18515"/>
    <cellStyle name="Обычный 20 2 2 4 2 3 2 2 2" xfId="18516"/>
    <cellStyle name="Обычный 20 2 2 4 2 3 2 3" xfId="18517"/>
    <cellStyle name="Обычный 20 2 2 4 2 3 3" xfId="18518"/>
    <cellStyle name="Обычный 20 2 2 4 2 3 3 2" xfId="18519"/>
    <cellStyle name="Обычный 20 2 2 4 2 3 4" xfId="18520"/>
    <cellStyle name="Обычный 20 2 2 4 2 4" xfId="18521"/>
    <cellStyle name="Обычный 20 2 2 4 2 4 2" xfId="18522"/>
    <cellStyle name="Обычный 20 2 2 4 2 4 2 2" xfId="18523"/>
    <cellStyle name="Обычный 20 2 2 4 2 4 3" xfId="18524"/>
    <cellStyle name="Обычный 20 2 2 4 2 5" xfId="18525"/>
    <cellStyle name="Обычный 20 2 2 4 2 5 2" xfId="18526"/>
    <cellStyle name="Обычный 20 2 2 4 2 6" xfId="18527"/>
    <cellStyle name="Обычный 20 2 2 4 2 6 2" xfId="18528"/>
    <cellStyle name="Обычный 20 2 2 4 2 7" xfId="18529"/>
    <cellStyle name="Обычный 20 2 2 4 2 8" xfId="18530"/>
    <cellStyle name="Обычный 20 2 2 4 3" xfId="18531"/>
    <cellStyle name="Обычный 20 2 2 4 3 2" xfId="18532"/>
    <cellStyle name="Обычный 20 2 2 4 3 2 2" xfId="18533"/>
    <cellStyle name="Обычный 20 2 2 4 3 2 2 2" xfId="18534"/>
    <cellStyle name="Обычный 20 2 2 4 3 2 3" xfId="18535"/>
    <cellStyle name="Обычный 20 2 2 4 3 3" xfId="18536"/>
    <cellStyle name="Обычный 20 2 2 4 3 3 2" xfId="18537"/>
    <cellStyle name="Обычный 20 2 2 4 3 4" xfId="18538"/>
    <cellStyle name="Обычный 20 2 2 4 3 4 2" xfId="18539"/>
    <cellStyle name="Обычный 20 2 2 4 3 5" xfId="18540"/>
    <cellStyle name="Обычный 20 2 2 4 3 6" xfId="18541"/>
    <cellStyle name="Обычный 20 2 2 4 4" xfId="18542"/>
    <cellStyle name="Обычный 20 2 2 4 4 2" xfId="18543"/>
    <cellStyle name="Обычный 20 2 2 4 4 2 2" xfId="18544"/>
    <cellStyle name="Обычный 20 2 2 4 4 2 2 2" xfId="18545"/>
    <cellStyle name="Обычный 20 2 2 4 4 2 3" xfId="18546"/>
    <cellStyle name="Обычный 20 2 2 4 4 3" xfId="18547"/>
    <cellStyle name="Обычный 20 2 2 4 4 3 2" xfId="18548"/>
    <cellStyle name="Обычный 20 2 2 4 4 4" xfId="18549"/>
    <cellStyle name="Обычный 20 2 2 4 5" xfId="18550"/>
    <cellStyle name="Обычный 20 2 2 4 5 2" xfId="18551"/>
    <cellStyle name="Обычный 20 2 2 4 5 2 2" xfId="18552"/>
    <cellStyle name="Обычный 20 2 2 4 5 3" xfId="18553"/>
    <cellStyle name="Обычный 20 2 2 4 6" xfId="18554"/>
    <cellStyle name="Обычный 20 2 2 4 6 2" xfId="18555"/>
    <cellStyle name="Обычный 20 2 2 4 7" xfId="18556"/>
    <cellStyle name="Обычный 20 2 2 4 7 2" xfId="18557"/>
    <cellStyle name="Обычный 20 2 2 4 8" xfId="18558"/>
    <cellStyle name="Обычный 20 2 2 4 9" xfId="18559"/>
    <cellStyle name="Обычный 20 2 2 5" xfId="18560"/>
    <cellStyle name="Обычный 20 2 2 5 2" xfId="18561"/>
    <cellStyle name="Обычный 20 2 2 5 2 2" xfId="18562"/>
    <cellStyle name="Обычный 20 2 2 5 2 2 2" xfId="18563"/>
    <cellStyle name="Обычный 20 2 2 5 2 2 2 2" xfId="18564"/>
    <cellStyle name="Обычный 20 2 2 5 2 2 3" xfId="18565"/>
    <cellStyle name="Обычный 20 2 2 5 2 3" xfId="18566"/>
    <cellStyle name="Обычный 20 2 2 5 2 3 2" xfId="18567"/>
    <cellStyle name="Обычный 20 2 2 5 2 4" xfId="18568"/>
    <cellStyle name="Обычный 20 2 2 5 2 4 2" xfId="18569"/>
    <cellStyle name="Обычный 20 2 2 5 2 5" xfId="18570"/>
    <cellStyle name="Обычный 20 2 2 5 3" xfId="18571"/>
    <cellStyle name="Обычный 20 2 2 5 3 2" xfId="18572"/>
    <cellStyle name="Обычный 20 2 2 5 3 2 2" xfId="18573"/>
    <cellStyle name="Обычный 20 2 2 5 3 2 2 2" xfId="18574"/>
    <cellStyle name="Обычный 20 2 2 5 3 2 3" xfId="18575"/>
    <cellStyle name="Обычный 20 2 2 5 3 3" xfId="18576"/>
    <cellStyle name="Обычный 20 2 2 5 3 3 2" xfId="18577"/>
    <cellStyle name="Обычный 20 2 2 5 3 4" xfId="18578"/>
    <cellStyle name="Обычный 20 2 2 5 4" xfId="18579"/>
    <cellStyle name="Обычный 20 2 2 5 4 2" xfId="18580"/>
    <cellStyle name="Обычный 20 2 2 5 4 2 2" xfId="18581"/>
    <cellStyle name="Обычный 20 2 2 5 4 3" xfId="18582"/>
    <cellStyle name="Обычный 20 2 2 5 5" xfId="18583"/>
    <cellStyle name="Обычный 20 2 2 5 5 2" xfId="18584"/>
    <cellStyle name="Обычный 20 2 2 5 6" xfId="18585"/>
    <cellStyle name="Обычный 20 2 2 5 6 2" xfId="18586"/>
    <cellStyle name="Обычный 20 2 2 5 7" xfId="18587"/>
    <cellStyle name="Обычный 20 2 2 5 8" xfId="18588"/>
    <cellStyle name="Обычный 20 2 2 6" xfId="18589"/>
    <cellStyle name="Обычный 20 2 2 6 2" xfId="18590"/>
    <cellStyle name="Обычный 20 2 2 6 2 2" xfId="18591"/>
    <cellStyle name="Обычный 20 2 2 6 2 2 2" xfId="18592"/>
    <cellStyle name="Обычный 20 2 2 6 2 3" xfId="18593"/>
    <cellStyle name="Обычный 20 2 2 6 3" xfId="18594"/>
    <cellStyle name="Обычный 20 2 2 6 3 2" xfId="18595"/>
    <cellStyle name="Обычный 20 2 2 6 4" xfId="18596"/>
    <cellStyle name="Обычный 20 2 2 6 4 2" xfId="18597"/>
    <cellStyle name="Обычный 20 2 2 6 5" xfId="18598"/>
    <cellStyle name="Обычный 20 2 2 6 6" xfId="18599"/>
    <cellStyle name="Обычный 20 2 2 7" xfId="18600"/>
    <cellStyle name="Обычный 20 2 2 7 2" xfId="18601"/>
    <cellStyle name="Обычный 20 2 2 7 2 2" xfId="18602"/>
    <cellStyle name="Обычный 20 2 2 7 2 2 2" xfId="18603"/>
    <cellStyle name="Обычный 20 2 2 7 2 3" xfId="18604"/>
    <cellStyle name="Обычный 20 2 2 7 3" xfId="18605"/>
    <cellStyle name="Обычный 20 2 2 7 3 2" xfId="18606"/>
    <cellStyle name="Обычный 20 2 2 7 4" xfId="18607"/>
    <cellStyle name="Обычный 20 2 2 8" xfId="18608"/>
    <cellStyle name="Обычный 20 2 2 8 2" xfId="18609"/>
    <cellStyle name="Обычный 20 2 2 8 2 2" xfId="18610"/>
    <cellStyle name="Обычный 20 2 2 8 3" xfId="18611"/>
    <cellStyle name="Обычный 20 2 2 9" xfId="18612"/>
    <cellStyle name="Обычный 20 2 2 9 2" xfId="18613"/>
    <cellStyle name="Обычный 20 2 2_прот факт бол" xfId="18614"/>
    <cellStyle name="Обычный 20 2 3" xfId="18615"/>
    <cellStyle name="Обычный 20 2 3 10" xfId="18616"/>
    <cellStyle name="Обычный 20 2 3 10 2" xfId="18617"/>
    <cellStyle name="Обычный 20 2 3 11" xfId="18618"/>
    <cellStyle name="Обычный 20 2 3 12" xfId="18619"/>
    <cellStyle name="Обычный 20 2 3 2" xfId="18620"/>
    <cellStyle name="Обычный 20 2 3 2 10" xfId="18621"/>
    <cellStyle name="Обычный 20 2 3 2 2" xfId="18622"/>
    <cellStyle name="Обычный 20 2 3 2 2 2" xfId="18623"/>
    <cellStyle name="Обычный 20 2 3 2 2 2 2" xfId="18624"/>
    <cellStyle name="Обычный 20 2 3 2 2 2 2 2" xfId="18625"/>
    <cellStyle name="Обычный 20 2 3 2 2 2 2 2 2" xfId="18626"/>
    <cellStyle name="Обычный 20 2 3 2 2 2 2 3" xfId="18627"/>
    <cellStyle name="Обычный 20 2 3 2 2 2 3" xfId="18628"/>
    <cellStyle name="Обычный 20 2 3 2 2 2 3 2" xfId="18629"/>
    <cellStyle name="Обычный 20 2 3 2 2 2 4" xfId="18630"/>
    <cellStyle name="Обычный 20 2 3 2 2 2 4 2" xfId="18631"/>
    <cellStyle name="Обычный 20 2 3 2 2 2 5" xfId="18632"/>
    <cellStyle name="Обычный 20 2 3 2 2 3" xfId="18633"/>
    <cellStyle name="Обычный 20 2 3 2 2 3 2" xfId="18634"/>
    <cellStyle name="Обычный 20 2 3 2 2 3 2 2" xfId="18635"/>
    <cellStyle name="Обычный 20 2 3 2 2 3 2 2 2" xfId="18636"/>
    <cellStyle name="Обычный 20 2 3 2 2 3 2 3" xfId="18637"/>
    <cellStyle name="Обычный 20 2 3 2 2 3 3" xfId="18638"/>
    <cellStyle name="Обычный 20 2 3 2 2 3 3 2" xfId="18639"/>
    <cellStyle name="Обычный 20 2 3 2 2 3 4" xfId="18640"/>
    <cellStyle name="Обычный 20 2 3 2 2 4" xfId="18641"/>
    <cellStyle name="Обычный 20 2 3 2 2 4 2" xfId="18642"/>
    <cellStyle name="Обычный 20 2 3 2 2 4 2 2" xfId="18643"/>
    <cellStyle name="Обычный 20 2 3 2 2 4 3" xfId="18644"/>
    <cellStyle name="Обычный 20 2 3 2 2 5" xfId="18645"/>
    <cellStyle name="Обычный 20 2 3 2 2 5 2" xfId="18646"/>
    <cellStyle name="Обычный 20 2 3 2 2 6" xfId="18647"/>
    <cellStyle name="Обычный 20 2 3 2 2 6 2" xfId="18648"/>
    <cellStyle name="Обычный 20 2 3 2 2 7" xfId="18649"/>
    <cellStyle name="Обычный 20 2 3 2 2 8" xfId="18650"/>
    <cellStyle name="Обычный 20 2 3 2 3" xfId="18651"/>
    <cellStyle name="Обычный 20 2 3 2 3 2" xfId="18652"/>
    <cellStyle name="Обычный 20 2 3 2 3 2 2" xfId="18653"/>
    <cellStyle name="Обычный 20 2 3 2 3 2 2 2" xfId="18654"/>
    <cellStyle name="Обычный 20 2 3 2 3 2 3" xfId="18655"/>
    <cellStyle name="Обычный 20 2 3 2 3 3" xfId="18656"/>
    <cellStyle name="Обычный 20 2 3 2 3 3 2" xfId="18657"/>
    <cellStyle name="Обычный 20 2 3 2 3 4" xfId="18658"/>
    <cellStyle name="Обычный 20 2 3 2 3 4 2" xfId="18659"/>
    <cellStyle name="Обычный 20 2 3 2 3 5" xfId="18660"/>
    <cellStyle name="Обычный 20 2 3 2 3 6" xfId="18661"/>
    <cellStyle name="Обычный 20 2 3 2 4" xfId="18662"/>
    <cellStyle name="Обычный 20 2 3 2 4 2" xfId="18663"/>
    <cellStyle name="Обычный 20 2 3 2 4 2 2" xfId="18664"/>
    <cellStyle name="Обычный 20 2 3 2 4 2 2 2" xfId="18665"/>
    <cellStyle name="Обычный 20 2 3 2 4 2 3" xfId="18666"/>
    <cellStyle name="Обычный 20 2 3 2 4 3" xfId="18667"/>
    <cellStyle name="Обычный 20 2 3 2 4 3 2" xfId="18668"/>
    <cellStyle name="Обычный 20 2 3 2 4 4" xfId="18669"/>
    <cellStyle name="Обычный 20 2 3 2 5" xfId="18670"/>
    <cellStyle name="Обычный 20 2 3 2 5 2" xfId="18671"/>
    <cellStyle name="Обычный 20 2 3 2 5 2 2" xfId="18672"/>
    <cellStyle name="Обычный 20 2 3 2 5 3" xfId="18673"/>
    <cellStyle name="Обычный 20 2 3 2 6" xfId="18674"/>
    <cellStyle name="Обычный 20 2 3 2 6 2" xfId="18675"/>
    <cellStyle name="Обычный 20 2 3 2 7" xfId="18676"/>
    <cellStyle name="Обычный 20 2 3 2 7 2" xfId="18677"/>
    <cellStyle name="Обычный 20 2 3 2 8" xfId="18678"/>
    <cellStyle name="Обычный 20 2 3 2 8 2" xfId="18679"/>
    <cellStyle name="Обычный 20 2 3 2 9" xfId="18680"/>
    <cellStyle name="Обычный 20 2 3 3" xfId="18681"/>
    <cellStyle name="Обычный 20 2 3 3 10" xfId="18682"/>
    <cellStyle name="Обычный 20 2 3 3 2" xfId="18683"/>
    <cellStyle name="Обычный 20 2 3 3 2 2" xfId="18684"/>
    <cellStyle name="Обычный 20 2 3 3 2 2 2" xfId="18685"/>
    <cellStyle name="Обычный 20 2 3 3 2 2 2 2" xfId="18686"/>
    <cellStyle name="Обычный 20 2 3 3 2 2 2 2 2" xfId="18687"/>
    <cellStyle name="Обычный 20 2 3 3 2 2 2 3" xfId="18688"/>
    <cellStyle name="Обычный 20 2 3 3 2 2 3" xfId="18689"/>
    <cellStyle name="Обычный 20 2 3 3 2 2 3 2" xfId="18690"/>
    <cellStyle name="Обычный 20 2 3 3 2 2 4" xfId="18691"/>
    <cellStyle name="Обычный 20 2 3 3 2 2 4 2" xfId="18692"/>
    <cellStyle name="Обычный 20 2 3 3 2 2 5" xfId="18693"/>
    <cellStyle name="Обычный 20 2 3 3 2 3" xfId="18694"/>
    <cellStyle name="Обычный 20 2 3 3 2 3 2" xfId="18695"/>
    <cellStyle name="Обычный 20 2 3 3 2 3 2 2" xfId="18696"/>
    <cellStyle name="Обычный 20 2 3 3 2 3 2 2 2" xfId="18697"/>
    <cellStyle name="Обычный 20 2 3 3 2 3 2 3" xfId="18698"/>
    <cellStyle name="Обычный 20 2 3 3 2 3 3" xfId="18699"/>
    <cellStyle name="Обычный 20 2 3 3 2 3 3 2" xfId="18700"/>
    <cellStyle name="Обычный 20 2 3 3 2 3 4" xfId="18701"/>
    <cellStyle name="Обычный 20 2 3 3 2 4" xfId="18702"/>
    <cellStyle name="Обычный 20 2 3 3 2 4 2" xfId="18703"/>
    <cellStyle name="Обычный 20 2 3 3 2 4 2 2" xfId="18704"/>
    <cellStyle name="Обычный 20 2 3 3 2 4 3" xfId="18705"/>
    <cellStyle name="Обычный 20 2 3 3 2 5" xfId="18706"/>
    <cellStyle name="Обычный 20 2 3 3 2 5 2" xfId="18707"/>
    <cellStyle name="Обычный 20 2 3 3 2 6" xfId="18708"/>
    <cellStyle name="Обычный 20 2 3 3 2 6 2" xfId="18709"/>
    <cellStyle name="Обычный 20 2 3 3 2 7" xfId="18710"/>
    <cellStyle name="Обычный 20 2 3 3 2 8" xfId="18711"/>
    <cellStyle name="Обычный 20 2 3 3 3" xfId="18712"/>
    <cellStyle name="Обычный 20 2 3 3 3 2" xfId="18713"/>
    <cellStyle name="Обычный 20 2 3 3 3 2 2" xfId="18714"/>
    <cellStyle name="Обычный 20 2 3 3 3 2 2 2" xfId="18715"/>
    <cellStyle name="Обычный 20 2 3 3 3 2 3" xfId="18716"/>
    <cellStyle name="Обычный 20 2 3 3 3 3" xfId="18717"/>
    <cellStyle name="Обычный 20 2 3 3 3 3 2" xfId="18718"/>
    <cellStyle name="Обычный 20 2 3 3 3 4" xfId="18719"/>
    <cellStyle name="Обычный 20 2 3 3 3 4 2" xfId="18720"/>
    <cellStyle name="Обычный 20 2 3 3 3 5" xfId="18721"/>
    <cellStyle name="Обычный 20 2 3 3 3 6" xfId="18722"/>
    <cellStyle name="Обычный 20 2 3 3 4" xfId="18723"/>
    <cellStyle name="Обычный 20 2 3 3 4 2" xfId="18724"/>
    <cellStyle name="Обычный 20 2 3 3 4 2 2" xfId="18725"/>
    <cellStyle name="Обычный 20 2 3 3 4 2 2 2" xfId="18726"/>
    <cellStyle name="Обычный 20 2 3 3 4 2 3" xfId="18727"/>
    <cellStyle name="Обычный 20 2 3 3 4 3" xfId="18728"/>
    <cellStyle name="Обычный 20 2 3 3 4 3 2" xfId="18729"/>
    <cellStyle name="Обычный 20 2 3 3 4 4" xfId="18730"/>
    <cellStyle name="Обычный 20 2 3 3 5" xfId="18731"/>
    <cellStyle name="Обычный 20 2 3 3 5 2" xfId="18732"/>
    <cellStyle name="Обычный 20 2 3 3 5 2 2" xfId="18733"/>
    <cellStyle name="Обычный 20 2 3 3 5 3" xfId="18734"/>
    <cellStyle name="Обычный 20 2 3 3 6" xfId="18735"/>
    <cellStyle name="Обычный 20 2 3 3 6 2" xfId="18736"/>
    <cellStyle name="Обычный 20 2 3 3 7" xfId="18737"/>
    <cellStyle name="Обычный 20 2 3 3 7 2" xfId="18738"/>
    <cellStyle name="Обычный 20 2 3 3 8" xfId="18739"/>
    <cellStyle name="Обычный 20 2 3 3 8 2" xfId="18740"/>
    <cellStyle name="Обычный 20 2 3 3 9" xfId="18741"/>
    <cellStyle name="Обычный 20 2 3 4" xfId="18742"/>
    <cellStyle name="Обычный 20 2 3 4 2" xfId="18743"/>
    <cellStyle name="Обычный 20 2 3 4 2 2" xfId="18744"/>
    <cellStyle name="Обычный 20 2 3 4 2 2 2" xfId="18745"/>
    <cellStyle name="Обычный 20 2 3 4 2 2 2 2" xfId="18746"/>
    <cellStyle name="Обычный 20 2 3 4 2 2 3" xfId="18747"/>
    <cellStyle name="Обычный 20 2 3 4 2 3" xfId="18748"/>
    <cellStyle name="Обычный 20 2 3 4 2 3 2" xfId="18749"/>
    <cellStyle name="Обычный 20 2 3 4 2 4" xfId="18750"/>
    <cellStyle name="Обычный 20 2 3 4 2 4 2" xfId="18751"/>
    <cellStyle name="Обычный 20 2 3 4 2 5" xfId="18752"/>
    <cellStyle name="Обычный 20 2 3 4 3" xfId="18753"/>
    <cellStyle name="Обычный 20 2 3 4 3 2" xfId="18754"/>
    <cellStyle name="Обычный 20 2 3 4 3 2 2" xfId="18755"/>
    <cellStyle name="Обычный 20 2 3 4 3 2 2 2" xfId="18756"/>
    <cellStyle name="Обычный 20 2 3 4 3 2 3" xfId="18757"/>
    <cellStyle name="Обычный 20 2 3 4 3 3" xfId="18758"/>
    <cellStyle name="Обычный 20 2 3 4 3 3 2" xfId="18759"/>
    <cellStyle name="Обычный 20 2 3 4 3 4" xfId="18760"/>
    <cellStyle name="Обычный 20 2 3 4 4" xfId="18761"/>
    <cellStyle name="Обычный 20 2 3 4 4 2" xfId="18762"/>
    <cellStyle name="Обычный 20 2 3 4 4 2 2" xfId="18763"/>
    <cellStyle name="Обычный 20 2 3 4 4 3" xfId="18764"/>
    <cellStyle name="Обычный 20 2 3 4 5" xfId="18765"/>
    <cellStyle name="Обычный 20 2 3 4 5 2" xfId="18766"/>
    <cellStyle name="Обычный 20 2 3 4 6" xfId="18767"/>
    <cellStyle name="Обычный 20 2 3 4 6 2" xfId="18768"/>
    <cellStyle name="Обычный 20 2 3 4 7" xfId="18769"/>
    <cellStyle name="Обычный 20 2 3 4 8" xfId="18770"/>
    <cellStyle name="Обычный 20 2 3 5" xfId="18771"/>
    <cellStyle name="Обычный 20 2 3 5 2" xfId="18772"/>
    <cellStyle name="Обычный 20 2 3 5 2 2" xfId="18773"/>
    <cellStyle name="Обычный 20 2 3 5 2 2 2" xfId="18774"/>
    <cellStyle name="Обычный 20 2 3 5 2 3" xfId="18775"/>
    <cellStyle name="Обычный 20 2 3 5 3" xfId="18776"/>
    <cellStyle name="Обычный 20 2 3 5 3 2" xfId="18777"/>
    <cellStyle name="Обычный 20 2 3 5 4" xfId="18778"/>
    <cellStyle name="Обычный 20 2 3 5 4 2" xfId="18779"/>
    <cellStyle name="Обычный 20 2 3 5 5" xfId="18780"/>
    <cellStyle name="Обычный 20 2 3 5 6" xfId="18781"/>
    <cellStyle name="Обычный 20 2 3 6" xfId="18782"/>
    <cellStyle name="Обычный 20 2 3 6 2" xfId="18783"/>
    <cellStyle name="Обычный 20 2 3 6 2 2" xfId="18784"/>
    <cellStyle name="Обычный 20 2 3 6 2 2 2" xfId="18785"/>
    <cellStyle name="Обычный 20 2 3 6 2 3" xfId="18786"/>
    <cellStyle name="Обычный 20 2 3 6 3" xfId="18787"/>
    <cellStyle name="Обычный 20 2 3 6 3 2" xfId="18788"/>
    <cellStyle name="Обычный 20 2 3 6 4" xfId="18789"/>
    <cellStyle name="Обычный 20 2 3 7" xfId="18790"/>
    <cellStyle name="Обычный 20 2 3 7 2" xfId="18791"/>
    <cellStyle name="Обычный 20 2 3 7 2 2" xfId="18792"/>
    <cellStyle name="Обычный 20 2 3 7 3" xfId="18793"/>
    <cellStyle name="Обычный 20 2 3 8" xfId="18794"/>
    <cellStyle name="Обычный 20 2 3 8 2" xfId="18795"/>
    <cellStyle name="Обычный 20 2 3 9" xfId="18796"/>
    <cellStyle name="Обычный 20 2 3 9 2" xfId="18797"/>
    <cellStyle name="Обычный 20 2 4" xfId="18798"/>
    <cellStyle name="Обычный 20 2 4 10" xfId="18799"/>
    <cellStyle name="Обычный 20 2 4 10 2" xfId="18800"/>
    <cellStyle name="Обычный 20 2 4 11" xfId="18801"/>
    <cellStyle name="Обычный 20 2 4 12" xfId="18802"/>
    <cellStyle name="Обычный 20 2 4 2" xfId="18803"/>
    <cellStyle name="Обычный 20 2 4 2 2" xfId="18804"/>
    <cellStyle name="Обычный 20 2 4 2 2 2" xfId="18805"/>
    <cellStyle name="Обычный 20 2 4 2 2 2 2" xfId="18806"/>
    <cellStyle name="Обычный 20 2 4 2 2 2 2 2" xfId="18807"/>
    <cellStyle name="Обычный 20 2 4 2 2 2 2 2 2" xfId="18808"/>
    <cellStyle name="Обычный 20 2 4 2 2 2 2 3" xfId="18809"/>
    <cellStyle name="Обычный 20 2 4 2 2 2 3" xfId="18810"/>
    <cellStyle name="Обычный 20 2 4 2 2 2 3 2" xfId="18811"/>
    <cellStyle name="Обычный 20 2 4 2 2 2 4" xfId="18812"/>
    <cellStyle name="Обычный 20 2 4 2 2 2 4 2" xfId="18813"/>
    <cellStyle name="Обычный 20 2 4 2 2 2 5" xfId="18814"/>
    <cellStyle name="Обычный 20 2 4 2 2 3" xfId="18815"/>
    <cellStyle name="Обычный 20 2 4 2 2 3 2" xfId="18816"/>
    <cellStyle name="Обычный 20 2 4 2 2 3 2 2" xfId="18817"/>
    <cellStyle name="Обычный 20 2 4 2 2 3 2 2 2" xfId="18818"/>
    <cellStyle name="Обычный 20 2 4 2 2 3 2 3" xfId="18819"/>
    <cellStyle name="Обычный 20 2 4 2 2 3 3" xfId="18820"/>
    <cellStyle name="Обычный 20 2 4 2 2 3 3 2" xfId="18821"/>
    <cellStyle name="Обычный 20 2 4 2 2 3 4" xfId="18822"/>
    <cellStyle name="Обычный 20 2 4 2 2 4" xfId="18823"/>
    <cellStyle name="Обычный 20 2 4 2 2 4 2" xfId="18824"/>
    <cellStyle name="Обычный 20 2 4 2 2 4 2 2" xfId="18825"/>
    <cellStyle name="Обычный 20 2 4 2 2 4 3" xfId="18826"/>
    <cellStyle name="Обычный 20 2 4 2 2 5" xfId="18827"/>
    <cellStyle name="Обычный 20 2 4 2 2 5 2" xfId="18828"/>
    <cellStyle name="Обычный 20 2 4 2 2 6" xfId="18829"/>
    <cellStyle name="Обычный 20 2 4 2 2 6 2" xfId="18830"/>
    <cellStyle name="Обычный 20 2 4 2 2 7" xfId="18831"/>
    <cellStyle name="Обычный 20 2 4 2 2 8" xfId="18832"/>
    <cellStyle name="Обычный 20 2 4 2 3" xfId="18833"/>
    <cellStyle name="Обычный 20 2 4 2 3 2" xfId="18834"/>
    <cellStyle name="Обычный 20 2 4 2 3 2 2" xfId="18835"/>
    <cellStyle name="Обычный 20 2 4 2 3 2 2 2" xfId="18836"/>
    <cellStyle name="Обычный 20 2 4 2 3 2 3" xfId="18837"/>
    <cellStyle name="Обычный 20 2 4 2 3 3" xfId="18838"/>
    <cellStyle name="Обычный 20 2 4 2 3 3 2" xfId="18839"/>
    <cellStyle name="Обычный 20 2 4 2 3 4" xfId="18840"/>
    <cellStyle name="Обычный 20 2 4 2 3 4 2" xfId="18841"/>
    <cellStyle name="Обычный 20 2 4 2 3 5" xfId="18842"/>
    <cellStyle name="Обычный 20 2 4 2 3 6" xfId="18843"/>
    <cellStyle name="Обычный 20 2 4 2 4" xfId="18844"/>
    <cellStyle name="Обычный 20 2 4 2 4 2" xfId="18845"/>
    <cellStyle name="Обычный 20 2 4 2 4 2 2" xfId="18846"/>
    <cellStyle name="Обычный 20 2 4 2 4 2 2 2" xfId="18847"/>
    <cellStyle name="Обычный 20 2 4 2 4 2 3" xfId="18848"/>
    <cellStyle name="Обычный 20 2 4 2 4 3" xfId="18849"/>
    <cellStyle name="Обычный 20 2 4 2 4 3 2" xfId="18850"/>
    <cellStyle name="Обычный 20 2 4 2 4 4" xfId="18851"/>
    <cellStyle name="Обычный 20 2 4 2 5" xfId="18852"/>
    <cellStyle name="Обычный 20 2 4 2 5 2" xfId="18853"/>
    <cellStyle name="Обычный 20 2 4 2 5 2 2" xfId="18854"/>
    <cellStyle name="Обычный 20 2 4 2 5 3" xfId="18855"/>
    <cellStyle name="Обычный 20 2 4 2 6" xfId="18856"/>
    <cellStyle name="Обычный 20 2 4 2 6 2" xfId="18857"/>
    <cellStyle name="Обычный 20 2 4 2 7" xfId="18858"/>
    <cellStyle name="Обычный 20 2 4 2 7 2" xfId="18859"/>
    <cellStyle name="Обычный 20 2 4 2 8" xfId="18860"/>
    <cellStyle name="Обычный 20 2 4 2 9" xfId="18861"/>
    <cellStyle name="Обычный 20 2 4 3" xfId="18862"/>
    <cellStyle name="Обычный 20 2 4 3 2" xfId="18863"/>
    <cellStyle name="Обычный 20 2 4 3 2 2" xfId="18864"/>
    <cellStyle name="Обычный 20 2 4 3 2 2 2" xfId="18865"/>
    <cellStyle name="Обычный 20 2 4 3 2 2 2 2" xfId="18866"/>
    <cellStyle name="Обычный 20 2 4 3 2 2 2 2 2" xfId="18867"/>
    <cellStyle name="Обычный 20 2 4 3 2 2 2 3" xfId="18868"/>
    <cellStyle name="Обычный 20 2 4 3 2 2 3" xfId="18869"/>
    <cellStyle name="Обычный 20 2 4 3 2 2 3 2" xfId="18870"/>
    <cellStyle name="Обычный 20 2 4 3 2 2 4" xfId="18871"/>
    <cellStyle name="Обычный 20 2 4 3 2 2 4 2" xfId="18872"/>
    <cellStyle name="Обычный 20 2 4 3 2 2 5" xfId="18873"/>
    <cellStyle name="Обычный 20 2 4 3 2 3" xfId="18874"/>
    <cellStyle name="Обычный 20 2 4 3 2 3 2" xfId="18875"/>
    <cellStyle name="Обычный 20 2 4 3 2 3 2 2" xfId="18876"/>
    <cellStyle name="Обычный 20 2 4 3 2 3 2 2 2" xfId="18877"/>
    <cellStyle name="Обычный 20 2 4 3 2 3 2 3" xfId="18878"/>
    <cellStyle name="Обычный 20 2 4 3 2 3 3" xfId="18879"/>
    <cellStyle name="Обычный 20 2 4 3 2 3 3 2" xfId="18880"/>
    <cellStyle name="Обычный 20 2 4 3 2 3 4" xfId="18881"/>
    <cellStyle name="Обычный 20 2 4 3 2 4" xfId="18882"/>
    <cellStyle name="Обычный 20 2 4 3 2 4 2" xfId="18883"/>
    <cellStyle name="Обычный 20 2 4 3 2 4 2 2" xfId="18884"/>
    <cellStyle name="Обычный 20 2 4 3 2 4 3" xfId="18885"/>
    <cellStyle name="Обычный 20 2 4 3 2 5" xfId="18886"/>
    <cellStyle name="Обычный 20 2 4 3 2 5 2" xfId="18887"/>
    <cellStyle name="Обычный 20 2 4 3 2 6" xfId="18888"/>
    <cellStyle name="Обычный 20 2 4 3 2 6 2" xfId="18889"/>
    <cellStyle name="Обычный 20 2 4 3 2 7" xfId="18890"/>
    <cellStyle name="Обычный 20 2 4 3 2 8" xfId="18891"/>
    <cellStyle name="Обычный 20 2 4 3 3" xfId="18892"/>
    <cellStyle name="Обычный 20 2 4 3 3 2" xfId="18893"/>
    <cellStyle name="Обычный 20 2 4 3 3 2 2" xfId="18894"/>
    <cellStyle name="Обычный 20 2 4 3 3 2 2 2" xfId="18895"/>
    <cellStyle name="Обычный 20 2 4 3 3 2 3" xfId="18896"/>
    <cellStyle name="Обычный 20 2 4 3 3 3" xfId="18897"/>
    <cellStyle name="Обычный 20 2 4 3 3 3 2" xfId="18898"/>
    <cellStyle name="Обычный 20 2 4 3 3 4" xfId="18899"/>
    <cellStyle name="Обычный 20 2 4 3 3 4 2" xfId="18900"/>
    <cellStyle name="Обычный 20 2 4 3 3 5" xfId="18901"/>
    <cellStyle name="Обычный 20 2 4 3 3 6" xfId="18902"/>
    <cellStyle name="Обычный 20 2 4 3 4" xfId="18903"/>
    <cellStyle name="Обычный 20 2 4 3 4 2" xfId="18904"/>
    <cellStyle name="Обычный 20 2 4 3 4 2 2" xfId="18905"/>
    <cellStyle name="Обычный 20 2 4 3 4 2 2 2" xfId="18906"/>
    <cellStyle name="Обычный 20 2 4 3 4 2 3" xfId="18907"/>
    <cellStyle name="Обычный 20 2 4 3 4 3" xfId="18908"/>
    <cellStyle name="Обычный 20 2 4 3 4 3 2" xfId="18909"/>
    <cellStyle name="Обычный 20 2 4 3 4 4" xfId="18910"/>
    <cellStyle name="Обычный 20 2 4 3 5" xfId="18911"/>
    <cellStyle name="Обычный 20 2 4 3 5 2" xfId="18912"/>
    <cellStyle name="Обычный 20 2 4 3 5 2 2" xfId="18913"/>
    <cellStyle name="Обычный 20 2 4 3 5 3" xfId="18914"/>
    <cellStyle name="Обычный 20 2 4 3 6" xfId="18915"/>
    <cellStyle name="Обычный 20 2 4 3 6 2" xfId="18916"/>
    <cellStyle name="Обычный 20 2 4 3 7" xfId="18917"/>
    <cellStyle name="Обычный 20 2 4 3 7 2" xfId="18918"/>
    <cellStyle name="Обычный 20 2 4 3 8" xfId="18919"/>
    <cellStyle name="Обычный 20 2 4 3 9" xfId="18920"/>
    <cellStyle name="Обычный 20 2 4 4" xfId="18921"/>
    <cellStyle name="Обычный 20 2 4 4 2" xfId="18922"/>
    <cellStyle name="Обычный 20 2 4 4 2 2" xfId="18923"/>
    <cellStyle name="Обычный 20 2 4 4 2 2 2" xfId="18924"/>
    <cellStyle name="Обычный 20 2 4 4 2 2 2 2" xfId="18925"/>
    <cellStyle name="Обычный 20 2 4 4 2 2 3" xfId="18926"/>
    <cellStyle name="Обычный 20 2 4 4 2 3" xfId="18927"/>
    <cellStyle name="Обычный 20 2 4 4 2 3 2" xfId="18928"/>
    <cellStyle name="Обычный 20 2 4 4 2 4" xfId="18929"/>
    <cellStyle name="Обычный 20 2 4 4 2 4 2" xfId="18930"/>
    <cellStyle name="Обычный 20 2 4 4 2 5" xfId="18931"/>
    <cellStyle name="Обычный 20 2 4 4 3" xfId="18932"/>
    <cellStyle name="Обычный 20 2 4 4 3 2" xfId="18933"/>
    <cellStyle name="Обычный 20 2 4 4 3 2 2" xfId="18934"/>
    <cellStyle name="Обычный 20 2 4 4 3 2 2 2" xfId="18935"/>
    <cellStyle name="Обычный 20 2 4 4 3 2 3" xfId="18936"/>
    <cellStyle name="Обычный 20 2 4 4 3 3" xfId="18937"/>
    <cellStyle name="Обычный 20 2 4 4 3 3 2" xfId="18938"/>
    <cellStyle name="Обычный 20 2 4 4 3 4" xfId="18939"/>
    <cellStyle name="Обычный 20 2 4 4 4" xfId="18940"/>
    <cellStyle name="Обычный 20 2 4 4 4 2" xfId="18941"/>
    <cellStyle name="Обычный 20 2 4 4 4 2 2" xfId="18942"/>
    <cellStyle name="Обычный 20 2 4 4 4 3" xfId="18943"/>
    <cellStyle name="Обычный 20 2 4 4 5" xfId="18944"/>
    <cellStyle name="Обычный 20 2 4 4 5 2" xfId="18945"/>
    <cellStyle name="Обычный 20 2 4 4 6" xfId="18946"/>
    <cellStyle name="Обычный 20 2 4 4 6 2" xfId="18947"/>
    <cellStyle name="Обычный 20 2 4 4 7" xfId="18948"/>
    <cellStyle name="Обычный 20 2 4 4 8" xfId="18949"/>
    <cellStyle name="Обычный 20 2 4 5" xfId="18950"/>
    <cellStyle name="Обычный 20 2 4 5 2" xfId="18951"/>
    <cellStyle name="Обычный 20 2 4 5 2 2" xfId="18952"/>
    <cellStyle name="Обычный 20 2 4 5 2 2 2" xfId="18953"/>
    <cellStyle name="Обычный 20 2 4 5 2 3" xfId="18954"/>
    <cellStyle name="Обычный 20 2 4 5 3" xfId="18955"/>
    <cellStyle name="Обычный 20 2 4 5 3 2" xfId="18956"/>
    <cellStyle name="Обычный 20 2 4 5 4" xfId="18957"/>
    <cellStyle name="Обычный 20 2 4 5 4 2" xfId="18958"/>
    <cellStyle name="Обычный 20 2 4 5 5" xfId="18959"/>
    <cellStyle name="Обычный 20 2 4 5 6" xfId="18960"/>
    <cellStyle name="Обычный 20 2 4 6" xfId="18961"/>
    <cellStyle name="Обычный 20 2 4 6 2" xfId="18962"/>
    <cellStyle name="Обычный 20 2 4 6 2 2" xfId="18963"/>
    <cellStyle name="Обычный 20 2 4 6 2 2 2" xfId="18964"/>
    <cellStyle name="Обычный 20 2 4 6 2 3" xfId="18965"/>
    <cellStyle name="Обычный 20 2 4 6 3" xfId="18966"/>
    <cellStyle name="Обычный 20 2 4 6 3 2" xfId="18967"/>
    <cellStyle name="Обычный 20 2 4 6 4" xfId="18968"/>
    <cellStyle name="Обычный 20 2 4 7" xfId="18969"/>
    <cellStyle name="Обычный 20 2 4 7 2" xfId="18970"/>
    <cellStyle name="Обычный 20 2 4 7 2 2" xfId="18971"/>
    <cellStyle name="Обычный 20 2 4 7 3" xfId="18972"/>
    <cellStyle name="Обычный 20 2 4 8" xfId="18973"/>
    <cellStyle name="Обычный 20 2 4 8 2" xfId="18974"/>
    <cellStyle name="Обычный 20 2 4 9" xfId="18975"/>
    <cellStyle name="Обычный 20 2 4 9 2" xfId="18976"/>
    <cellStyle name="Обычный 20 2 5" xfId="18977"/>
    <cellStyle name="Обычный 20 2 5 10" xfId="18978"/>
    <cellStyle name="Обычный 20 2 5 2" xfId="18979"/>
    <cellStyle name="Обычный 20 2 5 2 2" xfId="18980"/>
    <cellStyle name="Обычный 20 2 5 2 2 2" xfId="18981"/>
    <cellStyle name="Обычный 20 2 5 2 2 2 2" xfId="18982"/>
    <cellStyle name="Обычный 20 2 5 2 2 2 2 2" xfId="18983"/>
    <cellStyle name="Обычный 20 2 5 2 2 2 3" xfId="18984"/>
    <cellStyle name="Обычный 20 2 5 2 2 3" xfId="18985"/>
    <cellStyle name="Обычный 20 2 5 2 2 3 2" xfId="18986"/>
    <cellStyle name="Обычный 20 2 5 2 2 4" xfId="18987"/>
    <cellStyle name="Обычный 20 2 5 2 2 4 2" xfId="18988"/>
    <cellStyle name="Обычный 20 2 5 2 2 5" xfId="18989"/>
    <cellStyle name="Обычный 20 2 5 2 3" xfId="18990"/>
    <cellStyle name="Обычный 20 2 5 2 3 2" xfId="18991"/>
    <cellStyle name="Обычный 20 2 5 2 3 2 2" xfId="18992"/>
    <cellStyle name="Обычный 20 2 5 2 3 2 2 2" xfId="18993"/>
    <cellStyle name="Обычный 20 2 5 2 3 2 3" xfId="18994"/>
    <cellStyle name="Обычный 20 2 5 2 3 3" xfId="18995"/>
    <cellStyle name="Обычный 20 2 5 2 3 3 2" xfId="18996"/>
    <cellStyle name="Обычный 20 2 5 2 3 4" xfId="18997"/>
    <cellStyle name="Обычный 20 2 5 2 4" xfId="18998"/>
    <cellStyle name="Обычный 20 2 5 2 4 2" xfId="18999"/>
    <cellStyle name="Обычный 20 2 5 2 4 2 2" xfId="19000"/>
    <cellStyle name="Обычный 20 2 5 2 4 3" xfId="19001"/>
    <cellStyle name="Обычный 20 2 5 2 5" xfId="19002"/>
    <cellStyle name="Обычный 20 2 5 2 5 2" xfId="19003"/>
    <cellStyle name="Обычный 20 2 5 2 6" xfId="19004"/>
    <cellStyle name="Обычный 20 2 5 2 6 2" xfId="19005"/>
    <cellStyle name="Обычный 20 2 5 2 7" xfId="19006"/>
    <cellStyle name="Обычный 20 2 5 2 8" xfId="19007"/>
    <cellStyle name="Обычный 20 2 5 3" xfId="19008"/>
    <cellStyle name="Обычный 20 2 5 3 2" xfId="19009"/>
    <cellStyle name="Обычный 20 2 5 3 2 2" xfId="19010"/>
    <cellStyle name="Обычный 20 2 5 3 2 2 2" xfId="19011"/>
    <cellStyle name="Обычный 20 2 5 3 2 3" xfId="19012"/>
    <cellStyle name="Обычный 20 2 5 3 3" xfId="19013"/>
    <cellStyle name="Обычный 20 2 5 3 3 2" xfId="19014"/>
    <cellStyle name="Обычный 20 2 5 3 4" xfId="19015"/>
    <cellStyle name="Обычный 20 2 5 3 4 2" xfId="19016"/>
    <cellStyle name="Обычный 20 2 5 3 5" xfId="19017"/>
    <cellStyle name="Обычный 20 2 5 3 6" xfId="19018"/>
    <cellStyle name="Обычный 20 2 5 4" xfId="19019"/>
    <cellStyle name="Обычный 20 2 5 4 2" xfId="19020"/>
    <cellStyle name="Обычный 20 2 5 4 2 2" xfId="19021"/>
    <cellStyle name="Обычный 20 2 5 4 2 2 2" xfId="19022"/>
    <cellStyle name="Обычный 20 2 5 4 2 3" xfId="19023"/>
    <cellStyle name="Обычный 20 2 5 4 3" xfId="19024"/>
    <cellStyle name="Обычный 20 2 5 4 3 2" xfId="19025"/>
    <cellStyle name="Обычный 20 2 5 4 4" xfId="19026"/>
    <cellStyle name="Обычный 20 2 5 5" xfId="19027"/>
    <cellStyle name="Обычный 20 2 5 5 2" xfId="19028"/>
    <cellStyle name="Обычный 20 2 5 5 2 2" xfId="19029"/>
    <cellStyle name="Обычный 20 2 5 5 3" xfId="19030"/>
    <cellStyle name="Обычный 20 2 5 6" xfId="19031"/>
    <cellStyle name="Обычный 20 2 5 6 2" xfId="19032"/>
    <cellStyle name="Обычный 20 2 5 7" xfId="19033"/>
    <cellStyle name="Обычный 20 2 5 7 2" xfId="19034"/>
    <cellStyle name="Обычный 20 2 5 8" xfId="19035"/>
    <cellStyle name="Обычный 20 2 5 8 2" xfId="19036"/>
    <cellStyle name="Обычный 20 2 5 9" xfId="19037"/>
    <cellStyle name="Обычный 20 2 6" xfId="19038"/>
    <cellStyle name="Обычный 20 2 6 10" xfId="19039"/>
    <cellStyle name="Обычный 20 2 6 2" xfId="19040"/>
    <cellStyle name="Обычный 20 2 6 2 2" xfId="19041"/>
    <cellStyle name="Обычный 20 2 6 2 2 2" xfId="19042"/>
    <cellStyle name="Обычный 20 2 6 2 2 2 2" xfId="19043"/>
    <cellStyle name="Обычный 20 2 6 2 2 2 2 2" xfId="19044"/>
    <cellStyle name="Обычный 20 2 6 2 2 2 3" xfId="19045"/>
    <cellStyle name="Обычный 20 2 6 2 2 3" xfId="19046"/>
    <cellStyle name="Обычный 20 2 6 2 2 3 2" xfId="19047"/>
    <cellStyle name="Обычный 20 2 6 2 2 4" xfId="19048"/>
    <cellStyle name="Обычный 20 2 6 2 2 4 2" xfId="19049"/>
    <cellStyle name="Обычный 20 2 6 2 2 5" xfId="19050"/>
    <cellStyle name="Обычный 20 2 6 2 3" xfId="19051"/>
    <cellStyle name="Обычный 20 2 6 2 3 2" xfId="19052"/>
    <cellStyle name="Обычный 20 2 6 2 3 2 2" xfId="19053"/>
    <cellStyle name="Обычный 20 2 6 2 3 2 2 2" xfId="19054"/>
    <cellStyle name="Обычный 20 2 6 2 3 2 3" xfId="19055"/>
    <cellStyle name="Обычный 20 2 6 2 3 3" xfId="19056"/>
    <cellStyle name="Обычный 20 2 6 2 3 3 2" xfId="19057"/>
    <cellStyle name="Обычный 20 2 6 2 3 4" xfId="19058"/>
    <cellStyle name="Обычный 20 2 6 2 4" xfId="19059"/>
    <cellStyle name="Обычный 20 2 6 2 4 2" xfId="19060"/>
    <cellStyle name="Обычный 20 2 6 2 4 2 2" xfId="19061"/>
    <cellStyle name="Обычный 20 2 6 2 4 3" xfId="19062"/>
    <cellStyle name="Обычный 20 2 6 2 5" xfId="19063"/>
    <cellStyle name="Обычный 20 2 6 2 5 2" xfId="19064"/>
    <cellStyle name="Обычный 20 2 6 2 6" xfId="19065"/>
    <cellStyle name="Обычный 20 2 6 2 6 2" xfId="19066"/>
    <cellStyle name="Обычный 20 2 6 2 7" xfId="19067"/>
    <cellStyle name="Обычный 20 2 6 2 8" xfId="19068"/>
    <cellStyle name="Обычный 20 2 6 3" xfId="19069"/>
    <cellStyle name="Обычный 20 2 6 3 2" xfId="19070"/>
    <cellStyle name="Обычный 20 2 6 3 2 2" xfId="19071"/>
    <cellStyle name="Обычный 20 2 6 3 2 2 2" xfId="19072"/>
    <cellStyle name="Обычный 20 2 6 3 2 3" xfId="19073"/>
    <cellStyle name="Обычный 20 2 6 3 3" xfId="19074"/>
    <cellStyle name="Обычный 20 2 6 3 3 2" xfId="19075"/>
    <cellStyle name="Обычный 20 2 6 3 4" xfId="19076"/>
    <cellStyle name="Обычный 20 2 6 3 4 2" xfId="19077"/>
    <cellStyle name="Обычный 20 2 6 3 5" xfId="19078"/>
    <cellStyle name="Обычный 20 2 6 3 6" xfId="19079"/>
    <cellStyle name="Обычный 20 2 6 4" xfId="19080"/>
    <cellStyle name="Обычный 20 2 6 4 2" xfId="19081"/>
    <cellStyle name="Обычный 20 2 6 4 2 2" xfId="19082"/>
    <cellStyle name="Обычный 20 2 6 4 2 2 2" xfId="19083"/>
    <cellStyle name="Обычный 20 2 6 4 2 3" xfId="19084"/>
    <cellStyle name="Обычный 20 2 6 4 3" xfId="19085"/>
    <cellStyle name="Обычный 20 2 6 4 3 2" xfId="19086"/>
    <cellStyle name="Обычный 20 2 6 4 4" xfId="19087"/>
    <cellStyle name="Обычный 20 2 6 5" xfId="19088"/>
    <cellStyle name="Обычный 20 2 6 5 2" xfId="19089"/>
    <cellStyle name="Обычный 20 2 6 5 2 2" xfId="19090"/>
    <cellStyle name="Обычный 20 2 6 5 3" xfId="19091"/>
    <cellStyle name="Обычный 20 2 6 6" xfId="19092"/>
    <cellStyle name="Обычный 20 2 6 6 2" xfId="19093"/>
    <cellStyle name="Обычный 20 2 6 7" xfId="19094"/>
    <cellStyle name="Обычный 20 2 6 7 2" xfId="19095"/>
    <cellStyle name="Обычный 20 2 6 8" xfId="19096"/>
    <cellStyle name="Обычный 20 2 6 8 2" xfId="19097"/>
    <cellStyle name="Обычный 20 2 6 9" xfId="19098"/>
    <cellStyle name="Обычный 20 2 7" xfId="19099"/>
    <cellStyle name="Обычный 20 2 7 2" xfId="19100"/>
    <cellStyle name="Обычный 20 2 7 2 2" xfId="19101"/>
    <cellStyle name="Обычный 20 2 7 2 2 2" xfId="19102"/>
    <cellStyle name="Обычный 20 2 7 2 2 2 2" xfId="19103"/>
    <cellStyle name="Обычный 20 2 7 2 2 3" xfId="19104"/>
    <cellStyle name="Обычный 20 2 7 2 3" xfId="19105"/>
    <cellStyle name="Обычный 20 2 7 2 3 2" xfId="19106"/>
    <cellStyle name="Обычный 20 2 7 2 4" xfId="19107"/>
    <cellStyle name="Обычный 20 2 7 2 4 2" xfId="19108"/>
    <cellStyle name="Обычный 20 2 7 2 5" xfId="19109"/>
    <cellStyle name="Обычный 20 2 7 3" xfId="19110"/>
    <cellStyle name="Обычный 20 2 7 3 2" xfId="19111"/>
    <cellStyle name="Обычный 20 2 7 3 2 2" xfId="19112"/>
    <cellStyle name="Обычный 20 2 7 3 2 2 2" xfId="19113"/>
    <cellStyle name="Обычный 20 2 7 3 2 3" xfId="19114"/>
    <cellStyle name="Обычный 20 2 7 3 3" xfId="19115"/>
    <cellStyle name="Обычный 20 2 7 3 3 2" xfId="19116"/>
    <cellStyle name="Обычный 20 2 7 3 4" xfId="19117"/>
    <cellStyle name="Обычный 20 2 7 4" xfId="19118"/>
    <cellStyle name="Обычный 20 2 7 4 2" xfId="19119"/>
    <cellStyle name="Обычный 20 2 7 4 2 2" xfId="19120"/>
    <cellStyle name="Обычный 20 2 7 4 3" xfId="19121"/>
    <cellStyle name="Обычный 20 2 7 5" xfId="19122"/>
    <cellStyle name="Обычный 20 2 7 5 2" xfId="19123"/>
    <cellStyle name="Обычный 20 2 7 6" xfId="19124"/>
    <cellStyle name="Обычный 20 2 7 6 2" xfId="19125"/>
    <cellStyle name="Обычный 20 2 7 7" xfId="19126"/>
    <cellStyle name="Обычный 20 2 7 7 2" xfId="19127"/>
    <cellStyle name="Обычный 20 2 7 8" xfId="19128"/>
    <cellStyle name="Обычный 20 2 7 9" xfId="19129"/>
    <cellStyle name="Обычный 20 2 8" xfId="19130"/>
    <cellStyle name="Обычный 20 2 8 2" xfId="19131"/>
    <cellStyle name="Обычный 20 2 8 2 2" xfId="19132"/>
    <cellStyle name="Обычный 20 2 8 2 2 2" xfId="19133"/>
    <cellStyle name="Обычный 20 2 8 2 3" xfId="19134"/>
    <cellStyle name="Обычный 20 2 8 3" xfId="19135"/>
    <cellStyle name="Обычный 20 2 8 3 2" xfId="19136"/>
    <cellStyle name="Обычный 20 2 8 4" xfId="19137"/>
    <cellStyle name="Обычный 20 2 8 4 2" xfId="19138"/>
    <cellStyle name="Обычный 20 2 8 5" xfId="19139"/>
    <cellStyle name="Обычный 20 2 8 6" xfId="19140"/>
    <cellStyle name="Обычный 20 2 9" xfId="19141"/>
    <cellStyle name="Обычный 20 2 9 2" xfId="19142"/>
    <cellStyle name="Обычный 20 2 9 2 2" xfId="19143"/>
    <cellStyle name="Обычный 20 2 9 2 2 2" xfId="19144"/>
    <cellStyle name="Обычный 20 2 9 2 3" xfId="19145"/>
    <cellStyle name="Обычный 20 2 9 3" xfId="19146"/>
    <cellStyle name="Обычный 20 2 9 3 2" xfId="19147"/>
    <cellStyle name="Обычный 20 2 9 4" xfId="19148"/>
    <cellStyle name="Обычный 20 2_прот  (факт) дс1" xfId="19149"/>
    <cellStyle name="Обычный 20 3" xfId="19150"/>
    <cellStyle name="Обычный 20 3 10" xfId="19151"/>
    <cellStyle name="Обычный 20 3 10 2" xfId="19152"/>
    <cellStyle name="Обычный 20 3 11" xfId="19153"/>
    <cellStyle name="Обычный 20 3 11 2" xfId="19154"/>
    <cellStyle name="Обычный 20 3 12" xfId="19155"/>
    <cellStyle name="Обычный 20 3 12 2" xfId="19156"/>
    <cellStyle name="Обычный 20 3 13" xfId="19157"/>
    <cellStyle name="Обычный 20 3 14" xfId="19158"/>
    <cellStyle name="Обычный 20 3 2" xfId="19159"/>
    <cellStyle name="Обычный 20 3 2 10" xfId="19160"/>
    <cellStyle name="Обычный 20 3 2 11" xfId="19161"/>
    <cellStyle name="Обычный 20 3 2 2" xfId="19162"/>
    <cellStyle name="Обычный 20 3 2 2 2" xfId="19163"/>
    <cellStyle name="Обычный 20 3 2 2 2 2" xfId="19164"/>
    <cellStyle name="Обычный 20 3 2 2 2 2 2" xfId="19165"/>
    <cellStyle name="Обычный 20 3 2 2 2 2 2 2" xfId="19166"/>
    <cellStyle name="Обычный 20 3 2 2 2 2 2 2 2" xfId="19167"/>
    <cellStyle name="Обычный 20 3 2 2 2 2 2 3" xfId="19168"/>
    <cellStyle name="Обычный 20 3 2 2 2 2 3" xfId="19169"/>
    <cellStyle name="Обычный 20 3 2 2 2 2 3 2" xfId="19170"/>
    <cellStyle name="Обычный 20 3 2 2 2 2 4" xfId="19171"/>
    <cellStyle name="Обычный 20 3 2 2 2 2 4 2" xfId="19172"/>
    <cellStyle name="Обычный 20 3 2 2 2 2 5" xfId="19173"/>
    <cellStyle name="Обычный 20 3 2 2 2 3" xfId="19174"/>
    <cellStyle name="Обычный 20 3 2 2 2 3 2" xfId="19175"/>
    <cellStyle name="Обычный 20 3 2 2 2 3 2 2" xfId="19176"/>
    <cellStyle name="Обычный 20 3 2 2 2 3 2 2 2" xfId="19177"/>
    <cellStyle name="Обычный 20 3 2 2 2 3 2 3" xfId="19178"/>
    <cellStyle name="Обычный 20 3 2 2 2 3 3" xfId="19179"/>
    <cellStyle name="Обычный 20 3 2 2 2 3 3 2" xfId="19180"/>
    <cellStyle name="Обычный 20 3 2 2 2 3 4" xfId="19181"/>
    <cellStyle name="Обычный 20 3 2 2 2 4" xfId="19182"/>
    <cellStyle name="Обычный 20 3 2 2 2 4 2" xfId="19183"/>
    <cellStyle name="Обычный 20 3 2 2 2 4 2 2" xfId="19184"/>
    <cellStyle name="Обычный 20 3 2 2 2 4 3" xfId="19185"/>
    <cellStyle name="Обычный 20 3 2 2 2 5" xfId="19186"/>
    <cellStyle name="Обычный 20 3 2 2 2 5 2" xfId="19187"/>
    <cellStyle name="Обычный 20 3 2 2 2 6" xfId="19188"/>
    <cellStyle name="Обычный 20 3 2 2 2 6 2" xfId="19189"/>
    <cellStyle name="Обычный 20 3 2 2 2 7" xfId="19190"/>
    <cellStyle name="Обычный 20 3 2 2 2 8" xfId="19191"/>
    <cellStyle name="Обычный 20 3 2 2 3" xfId="19192"/>
    <cellStyle name="Обычный 20 3 2 2 3 2" xfId="19193"/>
    <cellStyle name="Обычный 20 3 2 2 3 2 2" xfId="19194"/>
    <cellStyle name="Обычный 20 3 2 2 3 2 2 2" xfId="19195"/>
    <cellStyle name="Обычный 20 3 2 2 3 2 3" xfId="19196"/>
    <cellStyle name="Обычный 20 3 2 2 3 3" xfId="19197"/>
    <cellStyle name="Обычный 20 3 2 2 3 3 2" xfId="19198"/>
    <cellStyle name="Обычный 20 3 2 2 3 4" xfId="19199"/>
    <cellStyle name="Обычный 20 3 2 2 3 4 2" xfId="19200"/>
    <cellStyle name="Обычный 20 3 2 2 3 5" xfId="19201"/>
    <cellStyle name="Обычный 20 3 2 2 3 6" xfId="19202"/>
    <cellStyle name="Обычный 20 3 2 2 4" xfId="19203"/>
    <cellStyle name="Обычный 20 3 2 2 4 2" xfId="19204"/>
    <cellStyle name="Обычный 20 3 2 2 4 2 2" xfId="19205"/>
    <cellStyle name="Обычный 20 3 2 2 4 2 2 2" xfId="19206"/>
    <cellStyle name="Обычный 20 3 2 2 4 2 3" xfId="19207"/>
    <cellStyle name="Обычный 20 3 2 2 4 3" xfId="19208"/>
    <cellStyle name="Обычный 20 3 2 2 4 3 2" xfId="19209"/>
    <cellStyle name="Обычный 20 3 2 2 4 4" xfId="19210"/>
    <cellStyle name="Обычный 20 3 2 2 5" xfId="19211"/>
    <cellStyle name="Обычный 20 3 2 2 5 2" xfId="19212"/>
    <cellStyle name="Обычный 20 3 2 2 5 2 2" xfId="19213"/>
    <cellStyle name="Обычный 20 3 2 2 5 3" xfId="19214"/>
    <cellStyle name="Обычный 20 3 2 2 6" xfId="19215"/>
    <cellStyle name="Обычный 20 3 2 2 6 2" xfId="19216"/>
    <cellStyle name="Обычный 20 3 2 2 7" xfId="19217"/>
    <cellStyle name="Обычный 20 3 2 2 7 2" xfId="19218"/>
    <cellStyle name="Обычный 20 3 2 2 8" xfId="19219"/>
    <cellStyle name="Обычный 20 3 2 2 9" xfId="19220"/>
    <cellStyle name="Обычный 20 3 2 3" xfId="19221"/>
    <cellStyle name="Обычный 20 3 2 3 2" xfId="19222"/>
    <cellStyle name="Обычный 20 3 2 3 2 2" xfId="19223"/>
    <cellStyle name="Обычный 20 3 2 3 2 2 2" xfId="19224"/>
    <cellStyle name="Обычный 20 3 2 3 2 2 2 2" xfId="19225"/>
    <cellStyle name="Обычный 20 3 2 3 2 2 3" xfId="19226"/>
    <cellStyle name="Обычный 20 3 2 3 2 3" xfId="19227"/>
    <cellStyle name="Обычный 20 3 2 3 2 3 2" xfId="19228"/>
    <cellStyle name="Обычный 20 3 2 3 2 4" xfId="19229"/>
    <cellStyle name="Обычный 20 3 2 3 2 4 2" xfId="19230"/>
    <cellStyle name="Обычный 20 3 2 3 2 5" xfId="19231"/>
    <cellStyle name="Обычный 20 3 2 3 2 6" xfId="19232"/>
    <cellStyle name="Обычный 20 3 2 3 3" xfId="19233"/>
    <cellStyle name="Обычный 20 3 2 3 3 2" xfId="19234"/>
    <cellStyle name="Обычный 20 3 2 3 3 2 2" xfId="19235"/>
    <cellStyle name="Обычный 20 3 2 3 3 2 2 2" xfId="19236"/>
    <cellStyle name="Обычный 20 3 2 3 3 2 3" xfId="19237"/>
    <cellStyle name="Обычный 20 3 2 3 3 3" xfId="19238"/>
    <cellStyle name="Обычный 20 3 2 3 3 3 2" xfId="19239"/>
    <cellStyle name="Обычный 20 3 2 3 3 4" xfId="19240"/>
    <cellStyle name="Обычный 20 3 2 3 3 5" xfId="19241"/>
    <cellStyle name="Обычный 20 3 2 3 4" xfId="19242"/>
    <cellStyle name="Обычный 20 3 2 3 4 2" xfId="19243"/>
    <cellStyle name="Обычный 20 3 2 3 4 2 2" xfId="19244"/>
    <cellStyle name="Обычный 20 3 2 3 4 3" xfId="19245"/>
    <cellStyle name="Обычный 20 3 2 3 5" xfId="19246"/>
    <cellStyle name="Обычный 20 3 2 3 5 2" xfId="19247"/>
    <cellStyle name="Обычный 20 3 2 3 6" xfId="19248"/>
    <cellStyle name="Обычный 20 3 2 3 6 2" xfId="19249"/>
    <cellStyle name="Обычный 20 3 2 3 7" xfId="19250"/>
    <cellStyle name="Обычный 20 3 2 3 8" xfId="19251"/>
    <cellStyle name="Обычный 20 3 2 4" xfId="19252"/>
    <cellStyle name="Обычный 20 3 2 4 2" xfId="19253"/>
    <cellStyle name="Обычный 20 3 2 4 2 2" xfId="19254"/>
    <cellStyle name="Обычный 20 3 2 4 2 2 2" xfId="19255"/>
    <cellStyle name="Обычный 20 3 2 4 2 3" xfId="19256"/>
    <cellStyle name="Обычный 20 3 2 4 3" xfId="19257"/>
    <cellStyle name="Обычный 20 3 2 4 3 2" xfId="19258"/>
    <cellStyle name="Обычный 20 3 2 4 4" xfId="19259"/>
    <cellStyle name="Обычный 20 3 2 4 4 2" xfId="19260"/>
    <cellStyle name="Обычный 20 3 2 4 5" xfId="19261"/>
    <cellStyle name="Обычный 20 3 2 4 6" xfId="19262"/>
    <cellStyle name="Обычный 20 3 2 5" xfId="19263"/>
    <cellStyle name="Обычный 20 3 2 5 2" xfId="19264"/>
    <cellStyle name="Обычный 20 3 2 5 2 2" xfId="19265"/>
    <cellStyle name="Обычный 20 3 2 5 2 2 2" xfId="19266"/>
    <cellStyle name="Обычный 20 3 2 5 2 3" xfId="19267"/>
    <cellStyle name="Обычный 20 3 2 5 3" xfId="19268"/>
    <cellStyle name="Обычный 20 3 2 5 3 2" xfId="19269"/>
    <cellStyle name="Обычный 20 3 2 5 4" xfId="19270"/>
    <cellStyle name="Обычный 20 3 2 5 5" xfId="19271"/>
    <cellStyle name="Обычный 20 3 2 6" xfId="19272"/>
    <cellStyle name="Обычный 20 3 2 6 2" xfId="19273"/>
    <cellStyle name="Обычный 20 3 2 6 2 2" xfId="19274"/>
    <cellStyle name="Обычный 20 3 2 6 3" xfId="19275"/>
    <cellStyle name="Обычный 20 3 2 7" xfId="19276"/>
    <cellStyle name="Обычный 20 3 2 7 2" xfId="19277"/>
    <cellStyle name="Обычный 20 3 2 8" xfId="19278"/>
    <cellStyle name="Обычный 20 3 2 8 2" xfId="19279"/>
    <cellStyle name="Обычный 20 3 2 9" xfId="19280"/>
    <cellStyle name="Обычный 20 3 2 9 2" xfId="19281"/>
    <cellStyle name="Обычный 20 3 3" xfId="19282"/>
    <cellStyle name="Обычный 20 3 3 10" xfId="19283"/>
    <cellStyle name="Обычный 20 3 3 2" xfId="19284"/>
    <cellStyle name="Обычный 20 3 3 2 2" xfId="19285"/>
    <cellStyle name="Обычный 20 3 3 2 2 2" xfId="19286"/>
    <cellStyle name="Обычный 20 3 3 2 2 2 2" xfId="19287"/>
    <cellStyle name="Обычный 20 3 3 2 2 2 2 2" xfId="19288"/>
    <cellStyle name="Обычный 20 3 3 2 2 2 3" xfId="19289"/>
    <cellStyle name="Обычный 20 3 3 2 2 3" xfId="19290"/>
    <cellStyle name="Обычный 20 3 3 2 2 3 2" xfId="19291"/>
    <cellStyle name="Обычный 20 3 3 2 2 4" xfId="19292"/>
    <cellStyle name="Обычный 20 3 3 2 2 4 2" xfId="19293"/>
    <cellStyle name="Обычный 20 3 3 2 2 5" xfId="19294"/>
    <cellStyle name="Обычный 20 3 3 2 3" xfId="19295"/>
    <cellStyle name="Обычный 20 3 3 2 3 2" xfId="19296"/>
    <cellStyle name="Обычный 20 3 3 2 3 2 2" xfId="19297"/>
    <cellStyle name="Обычный 20 3 3 2 3 2 2 2" xfId="19298"/>
    <cellStyle name="Обычный 20 3 3 2 3 2 3" xfId="19299"/>
    <cellStyle name="Обычный 20 3 3 2 3 3" xfId="19300"/>
    <cellStyle name="Обычный 20 3 3 2 3 3 2" xfId="19301"/>
    <cellStyle name="Обычный 20 3 3 2 3 4" xfId="19302"/>
    <cellStyle name="Обычный 20 3 3 2 4" xfId="19303"/>
    <cellStyle name="Обычный 20 3 3 2 4 2" xfId="19304"/>
    <cellStyle name="Обычный 20 3 3 2 4 2 2" xfId="19305"/>
    <cellStyle name="Обычный 20 3 3 2 4 3" xfId="19306"/>
    <cellStyle name="Обычный 20 3 3 2 5" xfId="19307"/>
    <cellStyle name="Обычный 20 3 3 2 5 2" xfId="19308"/>
    <cellStyle name="Обычный 20 3 3 2 6" xfId="19309"/>
    <cellStyle name="Обычный 20 3 3 2 6 2" xfId="19310"/>
    <cellStyle name="Обычный 20 3 3 2 7" xfId="19311"/>
    <cellStyle name="Обычный 20 3 3 2 8" xfId="19312"/>
    <cellStyle name="Обычный 20 3 3 3" xfId="19313"/>
    <cellStyle name="Обычный 20 3 3 3 2" xfId="19314"/>
    <cellStyle name="Обычный 20 3 3 3 2 2" xfId="19315"/>
    <cellStyle name="Обычный 20 3 3 3 2 2 2" xfId="19316"/>
    <cellStyle name="Обычный 20 3 3 3 2 3" xfId="19317"/>
    <cellStyle name="Обычный 20 3 3 3 3" xfId="19318"/>
    <cellStyle name="Обычный 20 3 3 3 3 2" xfId="19319"/>
    <cellStyle name="Обычный 20 3 3 3 4" xfId="19320"/>
    <cellStyle name="Обычный 20 3 3 3 4 2" xfId="19321"/>
    <cellStyle name="Обычный 20 3 3 3 5" xfId="19322"/>
    <cellStyle name="Обычный 20 3 3 3 6" xfId="19323"/>
    <cellStyle name="Обычный 20 3 3 4" xfId="19324"/>
    <cellStyle name="Обычный 20 3 3 4 2" xfId="19325"/>
    <cellStyle name="Обычный 20 3 3 4 2 2" xfId="19326"/>
    <cellStyle name="Обычный 20 3 3 4 2 2 2" xfId="19327"/>
    <cellStyle name="Обычный 20 3 3 4 2 3" xfId="19328"/>
    <cellStyle name="Обычный 20 3 3 4 3" xfId="19329"/>
    <cellStyle name="Обычный 20 3 3 4 3 2" xfId="19330"/>
    <cellStyle name="Обычный 20 3 3 4 4" xfId="19331"/>
    <cellStyle name="Обычный 20 3 3 5" xfId="19332"/>
    <cellStyle name="Обычный 20 3 3 5 2" xfId="19333"/>
    <cellStyle name="Обычный 20 3 3 5 2 2" xfId="19334"/>
    <cellStyle name="Обычный 20 3 3 5 3" xfId="19335"/>
    <cellStyle name="Обычный 20 3 3 6" xfId="19336"/>
    <cellStyle name="Обычный 20 3 3 6 2" xfId="19337"/>
    <cellStyle name="Обычный 20 3 3 7" xfId="19338"/>
    <cellStyle name="Обычный 20 3 3 7 2" xfId="19339"/>
    <cellStyle name="Обычный 20 3 3 8" xfId="19340"/>
    <cellStyle name="Обычный 20 3 3 8 2" xfId="19341"/>
    <cellStyle name="Обычный 20 3 3 9" xfId="19342"/>
    <cellStyle name="Обычный 20 3 4" xfId="19343"/>
    <cellStyle name="Обычный 20 3 4 2" xfId="19344"/>
    <cellStyle name="Обычный 20 3 4 2 2" xfId="19345"/>
    <cellStyle name="Обычный 20 3 4 2 2 2" xfId="19346"/>
    <cellStyle name="Обычный 20 3 4 2 2 2 2" xfId="19347"/>
    <cellStyle name="Обычный 20 3 4 2 2 2 2 2" xfId="19348"/>
    <cellStyle name="Обычный 20 3 4 2 2 2 3" xfId="19349"/>
    <cellStyle name="Обычный 20 3 4 2 2 3" xfId="19350"/>
    <cellStyle name="Обычный 20 3 4 2 2 3 2" xfId="19351"/>
    <cellStyle name="Обычный 20 3 4 2 2 4" xfId="19352"/>
    <cellStyle name="Обычный 20 3 4 2 2 4 2" xfId="19353"/>
    <cellStyle name="Обычный 20 3 4 2 2 5" xfId="19354"/>
    <cellStyle name="Обычный 20 3 4 2 3" xfId="19355"/>
    <cellStyle name="Обычный 20 3 4 2 3 2" xfId="19356"/>
    <cellStyle name="Обычный 20 3 4 2 3 2 2" xfId="19357"/>
    <cellStyle name="Обычный 20 3 4 2 3 2 2 2" xfId="19358"/>
    <cellStyle name="Обычный 20 3 4 2 3 2 3" xfId="19359"/>
    <cellStyle name="Обычный 20 3 4 2 3 3" xfId="19360"/>
    <cellStyle name="Обычный 20 3 4 2 3 3 2" xfId="19361"/>
    <cellStyle name="Обычный 20 3 4 2 3 4" xfId="19362"/>
    <cellStyle name="Обычный 20 3 4 2 4" xfId="19363"/>
    <cellStyle name="Обычный 20 3 4 2 4 2" xfId="19364"/>
    <cellStyle name="Обычный 20 3 4 2 4 2 2" xfId="19365"/>
    <cellStyle name="Обычный 20 3 4 2 4 3" xfId="19366"/>
    <cellStyle name="Обычный 20 3 4 2 5" xfId="19367"/>
    <cellStyle name="Обычный 20 3 4 2 5 2" xfId="19368"/>
    <cellStyle name="Обычный 20 3 4 2 6" xfId="19369"/>
    <cellStyle name="Обычный 20 3 4 2 6 2" xfId="19370"/>
    <cellStyle name="Обычный 20 3 4 2 7" xfId="19371"/>
    <cellStyle name="Обычный 20 3 4 2 8" xfId="19372"/>
    <cellStyle name="Обычный 20 3 4 3" xfId="19373"/>
    <cellStyle name="Обычный 20 3 4 3 2" xfId="19374"/>
    <cellStyle name="Обычный 20 3 4 3 2 2" xfId="19375"/>
    <cellStyle name="Обычный 20 3 4 3 2 2 2" xfId="19376"/>
    <cellStyle name="Обычный 20 3 4 3 2 3" xfId="19377"/>
    <cellStyle name="Обычный 20 3 4 3 3" xfId="19378"/>
    <cellStyle name="Обычный 20 3 4 3 3 2" xfId="19379"/>
    <cellStyle name="Обычный 20 3 4 3 4" xfId="19380"/>
    <cellStyle name="Обычный 20 3 4 3 4 2" xfId="19381"/>
    <cellStyle name="Обычный 20 3 4 3 5" xfId="19382"/>
    <cellStyle name="Обычный 20 3 4 3 6" xfId="19383"/>
    <cellStyle name="Обычный 20 3 4 4" xfId="19384"/>
    <cellStyle name="Обычный 20 3 4 4 2" xfId="19385"/>
    <cellStyle name="Обычный 20 3 4 4 2 2" xfId="19386"/>
    <cellStyle name="Обычный 20 3 4 4 2 2 2" xfId="19387"/>
    <cellStyle name="Обычный 20 3 4 4 2 3" xfId="19388"/>
    <cellStyle name="Обычный 20 3 4 4 3" xfId="19389"/>
    <cellStyle name="Обычный 20 3 4 4 3 2" xfId="19390"/>
    <cellStyle name="Обычный 20 3 4 4 4" xfId="19391"/>
    <cellStyle name="Обычный 20 3 4 5" xfId="19392"/>
    <cellStyle name="Обычный 20 3 4 5 2" xfId="19393"/>
    <cellStyle name="Обычный 20 3 4 5 2 2" xfId="19394"/>
    <cellStyle name="Обычный 20 3 4 5 3" xfId="19395"/>
    <cellStyle name="Обычный 20 3 4 6" xfId="19396"/>
    <cellStyle name="Обычный 20 3 4 6 2" xfId="19397"/>
    <cellStyle name="Обычный 20 3 4 7" xfId="19398"/>
    <cellStyle name="Обычный 20 3 4 7 2" xfId="19399"/>
    <cellStyle name="Обычный 20 3 4 8" xfId="19400"/>
    <cellStyle name="Обычный 20 3 4 9" xfId="19401"/>
    <cellStyle name="Обычный 20 3 5" xfId="19402"/>
    <cellStyle name="Обычный 20 3 5 2" xfId="19403"/>
    <cellStyle name="Обычный 20 3 5 2 2" xfId="19404"/>
    <cellStyle name="Обычный 20 3 5 2 2 2" xfId="19405"/>
    <cellStyle name="Обычный 20 3 5 2 2 2 2" xfId="19406"/>
    <cellStyle name="Обычный 20 3 5 2 2 3" xfId="19407"/>
    <cellStyle name="Обычный 20 3 5 2 3" xfId="19408"/>
    <cellStyle name="Обычный 20 3 5 2 3 2" xfId="19409"/>
    <cellStyle name="Обычный 20 3 5 2 4" xfId="19410"/>
    <cellStyle name="Обычный 20 3 5 2 4 2" xfId="19411"/>
    <cellStyle name="Обычный 20 3 5 2 5" xfId="19412"/>
    <cellStyle name="Обычный 20 3 5 3" xfId="19413"/>
    <cellStyle name="Обычный 20 3 5 3 2" xfId="19414"/>
    <cellStyle name="Обычный 20 3 5 3 2 2" xfId="19415"/>
    <cellStyle name="Обычный 20 3 5 3 2 2 2" xfId="19416"/>
    <cellStyle name="Обычный 20 3 5 3 2 3" xfId="19417"/>
    <cellStyle name="Обычный 20 3 5 3 3" xfId="19418"/>
    <cellStyle name="Обычный 20 3 5 3 3 2" xfId="19419"/>
    <cellStyle name="Обычный 20 3 5 3 4" xfId="19420"/>
    <cellStyle name="Обычный 20 3 5 4" xfId="19421"/>
    <cellStyle name="Обычный 20 3 5 4 2" xfId="19422"/>
    <cellStyle name="Обычный 20 3 5 4 2 2" xfId="19423"/>
    <cellStyle name="Обычный 20 3 5 4 3" xfId="19424"/>
    <cellStyle name="Обычный 20 3 5 5" xfId="19425"/>
    <cellStyle name="Обычный 20 3 5 5 2" xfId="19426"/>
    <cellStyle name="Обычный 20 3 5 6" xfId="19427"/>
    <cellStyle name="Обычный 20 3 5 6 2" xfId="19428"/>
    <cellStyle name="Обычный 20 3 5 7" xfId="19429"/>
    <cellStyle name="Обычный 20 3 5 8" xfId="19430"/>
    <cellStyle name="Обычный 20 3 6" xfId="19431"/>
    <cellStyle name="Обычный 20 3 6 2" xfId="19432"/>
    <cellStyle name="Обычный 20 3 6 2 2" xfId="19433"/>
    <cellStyle name="Обычный 20 3 6 2 2 2" xfId="19434"/>
    <cellStyle name="Обычный 20 3 6 2 3" xfId="19435"/>
    <cellStyle name="Обычный 20 3 6 3" xfId="19436"/>
    <cellStyle name="Обычный 20 3 6 3 2" xfId="19437"/>
    <cellStyle name="Обычный 20 3 6 4" xfId="19438"/>
    <cellStyle name="Обычный 20 3 6 4 2" xfId="19439"/>
    <cellStyle name="Обычный 20 3 6 5" xfId="19440"/>
    <cellStyle name="Обычный 20 3 6 6" xfId="19441"/>
    <cellStyle name="Обычный 20 3 7" xfId="19442"/>
    <cellStyle name="Обычный 20 3 7 2" xfId="19443"/>
    <cellStyle name="Обычный 20 3 7 2 2" xfId="19444"/>
    <cellStyle name="Обычный 20 3 7 2 2 2" xfId="19445"/>
    <cellStyle name="Обычный 20 3 7 2 3" xfId="19446"/>
    <cellStyle name="Обычный 20 3 7 3" xfId="19447"/>
    <cellStyle name="Обычный 20 3 7 3 2" xfId="19448"/>
    <cellStyle name="Обычный 20 3 7 4" xfId="19449"/>
    <cellStyle name="Обычный 20 3 8" xfId="19450"/>
    <cellStyle name="Обычный 20 3 8 2" xfId="19451"/>
    <cellStyle name="Обычный 20 3 8 2 2" xfId="19452"/>
    <cellStyle name="Обычный 20 3 8 3" xfId="19453"/>
    <cellStyle name="Обычный 20 3 9" xfId="19454"/>
    <cellStyle name="Обычный 20 3 9 2" xfId="19455"/>
    <cellStyle name="Обычный 20 3_прот факт бол" xfId="19456"/>
    <cellStyle name="Обычный 20 4" xfId="19457"/>
    <cellStyle name="Обычный 20 4 10" xfId="19458"/>
    <cellStyle name="Обычный 20 4 10 2" xfId="19459"/>
    <cellStyle name="Обычный 20 4 11" xfId="19460"/>
    <cellStyle name="Обычный 20 4 12" xfId="19461"/>
    <cellStyle name="Обычный 20 4 2" xfId="19462"/>
    <cellStyle name="Обычный 20 4 2 10" xfId="19463"/>
    <cellStyle name="Обычный 20 4 2 2" xfId="19464"/>
    <cellStyle name="Обычный 20 4 2 2 2" xfId="19465"/>
    <cellStyle name="Обычный 20 4 2 2 2 2" xfId="19466"/>
    <cellStyle name="Обычный 20 4 2 2 2 2 2" xfId="19467"/>
    <cellStyle name="Обычный 20 4 2 2 2 2 2 2" xfId="19468"/>
    <cellStyle name="Обычный 20 4 2 2 2 2 3" xfId="19469"/>
    <cellStyle name="Обычный 20 4 2 2 2 3" xfId="19470"/>
    <cellStyle name="Обычный 20 4 2 2 2 3 2" xfId="19471"/>
    <cellStyle name="Обычный 20 4 2 2 2 4" xfId="19472"/>
    <cellStyle name="Обычный 20 4 2 2 2 4 2" xfId="19473"/>
    <cellStyle name="Обычный 20 4 2 2 2 5" xfId="19474"/>
    <cellStyle name="Обычный 20 4 2 2 3" xfId="19475"/>
    <cellStyle name="Обычный 20 4 2 2 3 2" xfId="19476"/>
    <cellStyle name="Обычный 20 4 2 2 3 2 2" xfId="19477"/>
    <cellStyle name="Обычный 20 4 2 2 3 2 2 2" xfId="19478"/>
    <cellStyle name="Обычный 20 4 2 2 3 2 3" xfId="19479"/>
    <cellStyle name="Обычный 20 4 2 2 3 3" xfId="19480"/>
    <cellStyle name="Обычный 20 4 2 2 3 3 2" xfId="19481"/>
    <cellStyle name="Обычный 20 4 2 2 3 4" xfId="19482"/>
    <cellStyle name="Обычный 20 4 2 2 4" xfId="19483"/>
    <cellStyle name="Обычный 20 4 2 2 4 2" xfId="19484"/>
    <cellStyle name="Обычный 20 4 2 2 4 2 2" xfId="19485"/>
    <cellStyle name="Обычный 20 4 2 2 4 3" xfId="19486"/>
    <cellStyle name="Обычный 20 4 2 2 5" xfId="19487"/>
    <cellStyle name="Обычный 20 4 2 2 5 2" xfId="19488"/>
    <cellStyle name="Обычный 20 4 2 2 6" xfId="19489"/>
    <cellStyle name="Обычный 20 4 2 2 6 2" xfId="19490"/>
    <cellStyle name="Обычный 20 4 2 2 7" xfId="19491"/>
    <cellStyle name="Обычный 20 4 2 2 8" xfId="19492"/>
    <cellStyle name="Обычный 20 4 2 3" xfId="19493"/>
    <cellStyle name="Обычный 20 4 2 3 2" xfId="19494"/>
    <cellStyle name="Обычный 20 4 2 3 2 2" xfId="19495"/>
    <cellStyle name="Обычный 20 4 2 3 2 2 2" xfId="19496"/>
    <cellStyle name="Обычный 20 4 2 3 2 3" xfId="19497"/>
    <cellStyle name="Обычный 20 4 2 3 3" xfId="19498"/>
    <cellStyle name="Обычный 20 4 2 3 3 2" xfId="19499"/>
    <cellStyle name="Обычный 20 4 2 3 4" xfId="19500"/>
    <cellStyle name="Обычный 20 4 2 3 4 2" xfId="19501"/>
    <cellStyle name="Обычный 20 4 2 3 5" xfId="19502"/>
    <cellStyle name="Обычный 20 4 2 3 6" xfId="19503"/>
    <cellStyle name="Обычный 20 4 2 4" xfId="19504"/>
    <cellStyle name="Обычный 20 4 2 4 2" xfId="19505"/>
    <cellStyle name="Обычный 20 4 2 4 2 2" xfId="19506"/>
    <cellStyle name="Обычный 20 4 2 4 2 2 2" xfId="19507"/>
    <cellStyle name="Обычный 20 4 2 4 2 3" xfId="19508"/>
    <cellStyle name="Обычный 20 4 2 4 3" xfId="19509"/>
    <cellStyle name="Обычный 20 4 2 4 3 2" xfId="19510"/>
    <cellStyle name="Обычный 20 4 2 4 4" xfId="19511"/>
    <cellStyle name="Обычный 20 4 2 5" xfId="19512"/>
    <cellStyle name="Обычный 20 4 2 5 2" xfId="19513"/>
    <cellStyle name="Обычный 20 4 2 5 2 2" xfId="19514"/>
    <cellStyle name="Обычный 20 4 2 5 3" xfId="19515"/>
    <cellStyle name="Обычный 20 4 2 6" xfId="19516"/>
    <cellStyle name="Обычный 20 4 2 6 2" xfId="19517"/>
    <cellStyle name="Обычный 20 4 2 7" xfId="19518"/>
    <cellStyle name="Обычный 20 4 2 7 2" xfId="19519"/>
    <cellStyle name="Обычный 20 4 2 8" xfId="19520"/>
    <cellStyle name="Обычный 20 4 2 8 2" xfId="19521"/>
    <cellStyle name="Обычный 20 4 2 9" xfId="19522"/>
    <cellStyle name="Обычный 20 4 3" xfId="19523"/>
    <cellStyle name="Обычный 20 4 3 10" xfId="19524"/>
    <cellStyle name="Обычный 20 4 3 2" xfId="19525"/>
    <cellStyle name="Обычный 20 4 3 2 2" xfId="19526"/>
    <cellStyle name="Обычный 20 4 3 2 2 2" xfId="19527"/>
    <cellStyle name="Обычный 20 4 3 2 2 2 2" xfId="19528"/>
    <cellStyle name="Обычный 20 4 3 2 2 2 2 2" xfId="19529"/>
    <cellStyle name="Обычный 20 4 3 2 2 2 3" xfId="19530"/>
    <cellStyle name="Обычный 20 4 3 2 2 3" xfId="19531"/>
    <cellStyle name="Обычный 20 4 3 2 2 3 2" xfId="19532"/>
    <cellStyle name="Обычный 20 4 3 2 2 4" xfId="19533"/>
    <cellStyle name="Обычный 20 4 3 2 2 4 2" xfId="19534"/>
    <cellStyle name="Обычный 20 4 3 2 2 5" xfId="19535"/>
    <cellStyle name="Обычный 20 4 3 2 3" xfId="19536"/>
    <cellStyle name="Обычный 20 4 3 2 3 2" xfId="19537"/>
    <cellStyle name="Обычный 20 4 3 2 3 2 2" xfId="19538"/>
    <cellStyle name="Обычный 20 4 3 2 3 2 2 2" xfId="19539"/>
    <cellStyle name="Обычный 20 4 3 2 3 2 3" xfId="19540"/>
    <cellStyle name="Обычный 20 4 3 2 3 3" xfId="19541"/>
    <cellStyle name="Обычный 20 4 3 2 3 3 2" xfId="19542"/>
    <cellStyle name="Обычный 20 4 3 2 3 4" xfId="19543"/>
    <cellStyle name="Обычный 20 4 3 2 4" xfId="19544"/>
    <cellStyle name="Обычный 20 4 3 2 4 2" xfId="19545"/>
    <cellStyle name="Обычный 20 4 3 2 4 2 2" xfId="19546"/>
    <cellStyle name="Обычный 20 4 3 2 4 3" xfId="19547"/>
    <cellStyle name="Обычный 20 4 3 2 5" xfId="19548"/>
    <cellStyle name="Обычный 20 4 3 2 5 2" xfId="19549"/>
    <cellStyle name="Обычный 20 4 3 2 6" xfId="19550"/>
    <cellStyle name="Обычный 20 4 3 2 6 2" xfId="19551"/>
    <cellStyle name="Обычный 20 4 3 2 7" xfId="19552"/>
    <cellStyle name="Обычный 20 4 3 2 8" xfId="19553"/>
    <cellStyle name="Обычный 20 4 3 3" xfId="19554"/>
    <cellStyle name="Обычный 20 4 3 3 2" xfId="19555"/>
    <cellStyle name="Обычный 20 4 3 3 2 2" xfId="19556"/>
    <cellStyle name="Обычный 20 4 3 3 2 2 2" xfId="19557"/>
    <cellStyle name="Обычный 20 4 3 3 2 3" xfId="19558"/>
    <cellStyle name="Обычный 20 4 3 3 3" xfId="19559"/>
    <cellStyle name="Обычный 20 4 3 3 3 2" xfId="19560"/>
    <cellStyle name="Обычный 20 4 3 3 4" xfId="19561"/>
    <cellStyle name="Обычный 20 4 3 3 4 2" xfId="19562"/>
    <cellStyle name="Обычный 20 4 3 3 5" xfId="19563"/>
    <cellStyle name="Обычный 20 4 3 3 6" xfId="19564"/>
    <cellStyle name="Обычный 20 4 3 4" xfId="19565"/>
    <cellStyle name="Обычный 20 4 3 4 2" xfId="19566"/>
    <cellStyle name="Обычный 20 4 3 4 2 2" xfId="19567"/>
    <cellStyle name="Обычный 20 4 3 4 2 2 2" xfId="19568"/>
    <cellStyle name="Обычный 20 4 3 4 2 3" xfId="19569"/>
    <cellStyle name="Обычный 20 4 3 4 3" xfId="19570"/>
    <cellStyle name="Обычный 20 4 3 4 3 2" xfId="19571"/>
    <cellStyle name="Обычный 20 4 3 4 4" xfId="19572"/>
    <cellStyle name="Обычный 20 4 3 5" xfId="19573"/>
    <cellStyle name="Обычный 20 4 3 5 2" xfId="19574"/>
    <cellStyle name="Обычный 20 4 3 5 2 2" xfId="19575"/>
    <cellStyle name="Обычный 20 4 3 5 3" xfId="19576"/>
    <cellStyle name="Обычный 20 4 3 6" xfId="19577"/>
    <cellStyle name="Обычный 20 4 3 6 2" xfId="19578"/>
    <cellStyle name="Обычный 20 4 3 7" xfId="19579"/>
    <cellStyle name="Обычный 20 4 3 7 2" xfId="19580"/>
    <cellStyle name="Обычный 20 4 3 8" xfId="19581"/>
    <cellStyle name="Обычный 20 4 3 8 2" xfId="19582"/>
    <cellStyle name="Обычный 20 4 3 9" xfId="19583"/>
    <cellStyle name="Обычный 20 4 4" xfId="19584"/>
    <cellStyle name="Обычный 20 4 4 2" xfId="19585"/>
    <cellStyle name="Обычный 20 4 4 2 2" xfId="19586"/>
    <cellStyle name="Обычный 20 4 4 2 2 2" xfId="19587"/>
    <cellStyle name="Обычный 20 4 4 2 2 2 2" xfId="19588"/>
    <cellStyle name="Обычный 20 4 4 2 2 3" xfId="19589"/>
    <cellStyle name="Обычный 20 4 4 2 3" xfId="19590"/>
    <cellStyle name="Обычный 20 4 4 2 3 2" xfId="19591"/>
    <cellStyle name="Обычный 20 4 4 2 4" xfId="19592"/>
    <cellStyle name="Обычный 20 4 4 2 4 2" xfId="19593"/>
    <cellStyle name="Обычный 20 4 4 2 5" xfId="19594"/>
    <cellStyle name="Обычный 20 4 4 3" xfId="19595"/>
    <cellStyle name="Обычный 20 4 4 3 2" xfId="19596"/>
    <cellStyle name="Обычный 20 4 4 3 2 2" xfId="19597"/>
    <cellStyle name="Обычный 20 4 4 3 2 2 2" xfId="19598"/>
    <cellStyle name="Обычный 20 4 4 3 2 3" xfId="19599"/>
    <cellStyle name="Обычный 20 4 4 3 3" xfId="19600"/>
    <cellStyle name="Обычный 20 4 4 3 3 2" xfId="19601"/>
    <cellStyle name="Обычный 20 4 4 3 4" xfId="19602"/>
    <cellStyle name="Обычный 20 4 4 4" xfId="19603"/>
    <cellStyle name="Обычный 20 4 4 4 2" xfId="19604"/>
    <cellStyle name="Обычный 20 4 4 4 2 2" xfId="19605"/>
    <cellStyle name="Обычный 20 4 4 4 3" xfId="19606"/>
    <cellStyle name="Обычный 20 4 4 5" xfId="19607"/>
    <cellStyle name="Обычный 20 4 4 5 2" xfId="19608"/>
    <cellStyle name="Обычный 20 4 4 6" xfId="19609"/>
    <cellStyle name="Обычный 20 4 4 6 2" xfId="19610"/>
    <cellStyle name="Обычный 20 4 4 7" xfId="19611"/>
    <cellStyle name="Обычный 20 4 4 8" xfId="19612"/>
    <cellStyle name="Обычный 20 4 5" xfId="19613"/>
    <cellStyle name="Обычный 20 4 5 2" xfId="19614"/>
    <cellStyle name="Обычный 20 4 5 2 2" xfId="19615"/>
    <cellStyle name="Обычный 20 4 5 2 2 2" xfId="19616"/>
    <cellStyle name="Обычный 20 4 5 2 3" xfId="19617"/>
    <cellStyle name="Обычный 20 4 5 3" xfId="19618"/>
    <cellStyle name="Обычный 20 4 5 3 2" xfId="19619"/>
    <cellStyle name="Обычный 20 4 5 4" xfId="19620"/>
    <cellStyle name="Обычный 20 4 5 4 2" xfId="19621"/>
    <cellStyle name="Обычный 20 4 5 5" xfId="19622"/>
    <cellStyle name="Обычный 20 4 5 6" xfId="19623"/>
    <cellStyle name="Обычный 20 4 6" xfId="19624"/>
    <cellStyle name="Обычный 20 4 6 2" xfId="19625"/>
    <cellStyle name="Обычный 20 4 6 2 2" xfId="19626"/>
    <cellStyle name="Обычный 20 4 6 2 2 2" xfId="19627"/>
    <cellStyle name="Обычный 20 4 6 2 3" xfId="19628"/>
    <cellStyle name="Обычный 20 4 6 3" xfId="19629"/>
    <cellStyle name="Обычный 20 4 6 3 2" xfId="19630"/>
    <cellStyle name="Обычный 20 4 6 4" xfId="19631"/>
    <cellStyle name="Обычный 20 4 7" xfId="19632"/>
    <cellStyle name="Обычный 20 4 7 2" xfId="19633"/>
    <cellStyle name="Обычный 20 4 7 2 2" xfId="19634"/>
    <cellStyle name="Обычный 20 4 7 3" xfId="19635"/>
    <cellStyle name="Обычный 20 4 8" xfId="19636"/>
    <cellStyle name="Обычный 20 4 8 2" xfId="19637"/>
    <cellStyle name="Обычный 20 4 9" xfId="19638"/>
    <cellStyle name="Обычный 20 4 9 2" xfId="19639"/>
    <cellStyle name="Обычный 20 5" xfId="19640"/>
    <cellStyle name="Обычный 20 5 10" xfId="19641"/>
    <cellStyle name="Обычный 20 5 10 2" xfId="19642"/>
    <cellStyle name="Обычный 20 5 11" xfId="19643"/>
    <cellStyle name="Обычный 20 5 12" xfId="19644"/>
    <cellStyle name="Обычный 20 5 2" xfId="19645"/>
    <cellStyle name="Обычный 20 5 2 2" xfId="19646"/>
    <cellStyle name="Обычный 20 5 2 2 2" xfId="19647"/>
    <cellStyle name="Обычный 20 5 2 2 2 2" xfId="19648"/>
    <cellStyle name="Обычный 20 5 2 2 2 2 2" xfId="19649"/>
    <cellStyle name="Обычный 20 5 2 2 2 2 2 2" xfId="19650"/>
    <cellStyle name="Обычный 20 5 2 2 2 2 3" xfId="19651"/>
    <cellStyle name="Обычный 20 5 2 2 2 3" xfId="19652"/>
    <cellStyle name="Обычный 20 5 2 2 2 3 2" xfId="19653"/>
    <cellStyle name="Обычный 20 5 2 2 2 4" xfId="19654"/>
    <cellStyle name="Обычный 20 5 2 2 2 4 2" xfId="19655"/>
    <cellStyle name="Обычный 20 5 2 2 2 5" xfId="19656"/>
    <cellStyle name="Обычный 20 5 2 2 3" xfId="19657"/>
    <cellStyle name="Обычный 20 5 2 2 3 2" xfId="19658"/>
    <cellStyle name="Обычный 20 5 2 2 3 2 2" xfId="19659"/>
    <cellStyle name="Обычный 20 5 2 2 3 2 2 2" xfId="19660"/>
    <cellStyle name="Обычный 20 5 2 2 3 2 3" xfId="19661"/>
    <cellStyle name="Обычный 20 5 2 2 3 3" xfId="19662"/>
    <cellStyle name="Обычный 20 5 2 2 3 3 2" xfId="19663"/>
    <cellStyle name="Обычный 20 5 2 2 3 4" xfId="19664"/>
    <cellStyle name="Обычный 20 5 2 2 4" xfId="19665"/>
    <cellStyle name="Обычный 20 5 2 2 4 2" xfId="19666"/>
    <cellStyle name="Обычный 20 5 2 2 4 2 2" xfId="19667"/>
    <cellStyle name="Обычный 20 5 2 2 4 3" xfId="19668"/>
    <cellStyle name="Обычный 20 5 2 2 5" xfId="19669"/>
    <cellStyle name="Обычный 20 5 2 2 5 2" xfId="19670"/>
    <cellStyle name="Обычный 20 5 2 2 6" xfId="19671"/>
    <cellStyle name="Обычный 20 5 2 2 6 2" xfId="19672"/>
    <cellStyle name="Обычный 20 5 2 2 7" xfId="19673"/>
    <cellStyle name="Обычный 20 5 2 2 8" xfId="19674"/>
    <cellStyle name="Обычный 20 5 2 3" xfId="19675"/>
    <cellStyle name="Обычный 20 5 2 3 2" xfId="19676"/>
    <cellStyle name="Обычный 20 5 2 3 2 2" xfId="19677"/>
    <cellStyle name="Обычный 20 5 2 3 2 2 2" xfId="19678"/>
    <cellStyle name="Обычный 20 5 2 3 2 3" xfId="19679"/>
    <cellStyle name="Обычный 20 5 2 3 3" xfId="19680"/>
    <cellStyle name="Обычный 20 5 2 3 3 2" xfId="19681"/>
    <cellStyle name="Обычный 20 5 2 3 4" xfId="19682"/>
    <cellStyle name="Обычный 20 5 2 3 4 2" xfId="19683"/>
    <cellStyle name="Обычный 20 5 2 3 5" xfId="19684"/>
    <cellStyle name="Обычный 20 5 2 3 6" xfId="19685"/>
    <cellStyle name="Обычный 20 5 2 4" xfId="19686"/>
    <cellStyle name="Обычный 20 5 2 4 2" xfId="19687"/>
    <cellStyle name="Обычный 20 5 2 4 2 2" xfId="19688"/>
    <cellStyle name="Обычный 20 5 2 4 2 2 2" xfId="19689"/>
    <cellStyle name="Обычный 20 5 2 4 2 3" xfId="19690"/>
    <cellStyle name="Обычный 20 5 2 4 3" xfId="19691"/>
    <cellStyle name="Обычный 20 5 2 4 3 2" xfId="19692"/>
    <cellStyle name="Обычный 20 5 2 4 4" xfId="19693"/>
    <cellStyle name="Обычный 20 5 2 5" xfId="19694"/>
    <cellStyle name="Обычный 20 5 2 5 2" xfId="19695"/>
    <cellStyle name="Обычный 20 5 2 5 2 2" xfId="19696"/>
    <cellStyle name="Обычный 20 5 2 5 3" xfId="19697"/>
    <cellStyle name="Обычный 20 5 2 6" xfId="19698"/>
    <cellStyle name="Обычный 20 5 2 6 2" xfId="19699"/>
    <cellStyle name="Обычный 20 5 2 7" xfId="19700"/>
    <cellStyle name="Обычный 20 5 2 7 2" xfId="19701"/>
    <cellStyle name="Обычный 20 5 2 8" xfId="19702"/>
    <cellStyle name="Обычный 20 5 2 9" xfId="19703"/>
    <cellStyle name="Обычный 20 5 3" xfId="19704"/>
    <cellStyle name="Обычный 20 5 3 2" xfId="19705"/>
    <cellStyle name="Обычный 20 5 3 2 2" xfId="19706"/>
    <cellStyle name="Обычный 20 5 3 2 2 2" xfId="19707"/>
    <cellStyle name="Обычный 20 5 3 2 2 2 2" xfId="19708"/>
    <cellStyle name="Обычный 20 5 3 2 2 2 2 2" xfId="19709"/>
    <cellStyle name="Обычный 20 5 3 2 2 2 3" xfId="19710"/>
    <cellStyle name="Обычный 20 5 3 2 2 3" xfId="19711"/>
    <cellStyle name="Обычный 20 5 3 2 2 3 2" xfId="19712"/>
    <cellStyle name="Обычный 20 5 3 2 2 4" xfId="19713"/>
    <cellStyle name="Обычный 20 5 3 2 2 4 2" xfId="19714"/>
    <cellStyle name="Обычный 20 5 3 2 2 5" xfId="19715"/>
    <cellStyle name="Обычный 20 5 3 2 3" xfId="19716"/>
    <cellStyle name="Обычный 20 5 3 2 3 2" xfId="19717"/>
    <cellStyle name="Обычный 20 5 3 2 3 2 2" xfId="19718"/>
    <cellStyle name="Обычный 20 5 3 2 3 2 2 2" xfId="19719"/>
    <cellStyle name="Обычный 20 5 3 2 3 2 3" xfId="19720"/>
    <cellStyle name="Обычный 20 5 3 2 3 3" xfId="19721"/>
    <cellStyle name="Обычный 20 5 3 2 3 3 2" xfId="19722"/>
    <cellStyle name="Обычный 20 5 3 2 3 4" xfId="19723"/>
    <cellStyle name="Обычный 20 5 3 2 4" xfId="19724"/>
    <cellStyle name="Обычный 20 5 3 2 4 2" xfId="19725"/>
    <cellStyle name="Обычный 20 5 3 2 4 2 2" xfId="19726"/>
    <cellStyle name="Обычный 20 5 3 2 4 3" xfId="19727"/>
    <cellStyle name="Обычный 20 5 3 2 5" xfId="19728"/>
    <cellStyle name="Обычный 20 5 3 2 5 2" xfId="19729"/>
    <cellStyle name="Обычный 20 5 3 2 6" xfId="19730"/>
    <cellStyle name="Обычный 20 5 3 2 6 2" xfId="19731"/>
    <cellStyle name="Обычный 20 5 3 2 7" xfId="19732"/>
    <cellStyle name="Обычный 20 5 3 2 8" xfId="19733"/>
    <cellStyle name="Обычный 20 5 3 3" xfId="19734"/>
    <cellStyle name="Обычный 20 5 3 3 2" xfId="19735"/>
    <cellStyle name="Обычный 20 5 3 3 2 2" xfId="19736"/>
    <cellStyle name="Обычный 20 5 3 3 2 2 2" xfId="19737"/>
    <cellStyle name="Обычный 20 5 3 3 2 3" xfId="19738"/>
    <cellStyle name="Обычный 20 5 3 3 3" xfId="19739"/>
    <cellStyle name="Обычный 20 5 3 3 3 2" xfId="19740"/>
    <cellStyle name="Обычный 20 5 3 3 4" xfId="19741"/>
    <cellStyle name="Обычный 20 5 3 3 4 2" xfId="19742"/>
    <cellStyle name="Обычный 20 5 3 3 5" xfId="19743"/>
    <cellStyle name="Обычный 20 5 3 3 6" xfId="19744"/>
    <cellStyle name="Обычный 20 5 3 4" xfId="19745"/>
    <cellStyle name="Обычный 20 5 3 4 2" xfId="19746"/>
    <cellStyle name="Обычный 20 5 3 4 2 2" xfId="19747"/>
    <cellStyle name="Обычный 20 5 3 4 2 2 2" xfId="19748"/>
    <cellStyle name="Обычный 20 5 3 4 2 3" xfId="19749"/>
    <cellStyle name="Обычный 20 5 3 4 3" xfId="19750"/>
    <cellStyle name="Обычный 20 5 3 4 3 2" xfId="19751"/>
    <cellStyle name="Обычный 20 5 3 4 4" xfId="19752"/>
    <cellStyle name="Обычный 20 5 3 5" xfId="19753"/>
    <cellStyle name="Обычный 20 5 3 5 2" xfId="19754"/>
    <cellStyle name="Обычный 20 5 3 5 2 2" xfId="19755"/>
    <cellStyle name="Обычный 20 5 3 5 3" xfId="19756"/>
    <cellStyle name="Обычный 20 5 3 6" xfId="19757"/>
    <cellStyle name="Обычный 20 5 3 6 2" xfId="19758"/>
    <cellStyle name="Обычный 20 5 3 7" xfId="19759"/>
    <cellStyle name="Обычный 20 5 3 7 2" xfId="19760"/>
    <cellStyle name="Обычный 20 5 3 8" xfId="19761"/>
    <cellStyle name="Обычный 20 5 3 9" xfId="19762"/>
    <cellStyle name="Обычный 20 5 4" xfId="19763"/>
    <cellStyle name="Обычный 20 5 4 2" xfId="19764"/>
    <cellStyle name="Обычный 20 5 4 2 2" xfId="19765"/>
    <cellStyle name="Обычный 20 5 4 2 2 2" xfId="19766"/>
    <cellStyle name="Обычный 20 5 4 2 2 2 2" xfId="19767"/>
    <cellStyle name="Обычный 20 5 4 2 2 3" xfId="19768"/>
    <cellStyle name="Обычный 20 5 4 2 3" xfId="19769"/>
    <cellStyle name="Обычный 20 5 4 2 3 2" xfId="19770"/>
    <cellStyle name="Обычный 20 5 4 2 4" xfId="19771"/>
    <cellStyle name="Обычный 20 5 4 2 4 2" xfId="19772"/>
    <cellStyle name="Обычный 20 5 4 2 5" xfId="19773"/>
    <cellStyle name="Обычный 20 5 4 3" xfId="19774"/>
    <cellStyle name="Обычный 20 5 4 3 2" xfId="19775"/>
    <cellStyle name="Обычный 20 5 4 3 2 2" xfId="19776"/>
    <cellStyle name="Обычный 20 5 4 3 2 2 2" xfId="19777"/>
    <cellStyle name="Обычный 20 5 4 3 2 3" xfId="19778"/>
    <cellStyle name="Обычный 20 5 4 3 3" xfId="19779"/>
    <cellStyle name="Обычный 20 5 4 3 3 2" xfId="19780"/>
    <cellStyle name="Обычный 20 5 4 3 4" xfId="19781"/>
    <cellStyle name="Обычный 20 5 4 4" xfId="19782"/>
    <cellStyle name="Обычный 20 5 4 4 2" xfId="19783"/>
    <cellStyle name="Обычный 20 5 4 4 2 2" xfId="19784"/>
    <cellStyle name="Обычный 20 5 4 4 3" xfId="19785"/>
    <cellStyle name="Обычный 20 5 4 5" xfId="19786"/>
    <cellStyle name="Обычный 20 5 4 5 2" xfId="19787"/>
    <cellStyle name="Обычный 20 5 4 6" xfId="19788"/>
    <cellStyle name="Обычный 20 5 4 6 2" xfId="19789"/>
    <cellStyle name="Обычный 20 5 4 7" xfId="19790"/>
    <cellStyle name="Обычный 20 5 4 8" xfId="19791"/>
    <cellStyle name="Обычный 20 5 5" xfId="19792"/>
    <cellStyle name="Обычный 20 5 5 2" xfId="19793"/>
    <cellStyle name="Обычный 20 5 5 2 2" xfId="19794"/>
    <cellStyle name="Обычный 20 5 5 2 2 2" xfId="19795"/>
    <cellStyle name="Обычный 20 5 5 2 3" xfId="19796"/>
    <cellStyle name="Обычный 20 5 5 3" xfId="19797"/>
    <cellStyle name="Обычный 20 5 5 3 2" xfId="19798"/>
    <cellStyle name="Обычный 20 5 5 4" xfId="19799"/>
    <cellStyle name="Обычный 20 5 5 4 2" xfId="19800"/>
    <cellStyle name="Обычный 20 5 5 5" xfId="19801"/>
    <cellStyle name="Обычный 20 5 5 6" xfId="19802"/>
    <cellStyle name="Обычный 20 5 6" xfId="19803"/>
    <cellStyle name="Обычный 20 5 6 2" xfId="19804"/>
    <cellStyle name="Обычный 20 5 6 2 2" xfId="19805"/>
    <cellStyle name="Обычный 20 5 6 2 2 2" xfId="19806"/>
    <cellStyle name="Обычный 20 5 6 2 3" xfId="19807"/>
    <cellStyle name="Обычный 20 5 6 3" xfId="19808"/>
    <cellStyle name="Обычный 20 5 6 3 2" xfId="19809"/>
    <cellStyle name="Обычный 20 5 6 4" xfId="19810"/>
    <cellStyle name="Обычный 20 5 7" xfId="19811"/>
    <cellStyle name="Обычный 20 5 7 2" xfId="19812"/>
    <cellStyle name="Обычный 20 5 7 2 2" xfId="19813"/>
    <cellStyle name="Обычный 20 5 7 3" xfId="19814"/>
    <cellStyle name="Обычный 20 5 8" xfId="19815"/>
    <cellStyle name="Обычный 20 5 8 2" xfId="19816"/>
    <cellStyle name="Обычный 20 5 9" xfId="19817"/>
    <cellStyle name="Обычный 20 5 9 2" xfId="19818"/>
    <cellStyle name="Обычный 20 6" xfId="19819"/>
    <cellStyle name="Обычный 20 6 10" xfId="19820"/>
    <cellStyle name="Обычный 20 6 2" xfId="19821"/>
    <cellStyle name="Обычный 20 6 2 2" xfId="19822"/>
    <cellStyle name="Обычный 20 6 2 2 2" xfId="19823"/>
    <cellStyle name="Обычный 20 6 2 2 2 2" xfId="19824"/>
    <cellStyle name="Обычный 20 6 2 2 2 2 2" xfId="19825"/>
    <cellStyle name="Обычный 20 6 2 2 2 3" xfId="19826"/>
    <cellStyle name="Обычный 20 6 2 2 3" xfId="19827"/>
    <cellStyle name="Обычный 20 6 2 2 3 2" xfId="19828"/>
    <cellStyle name="Обычный 20 6 2 2 4" xfId="19829"/>
    <cellStyle name="Обычный 20 6 2 2 4 2" xfId="19830"/>
    <cellStyle name="Обычный 20 6 2 2 5" xfId="19831"/>
    <cellStyle name="Обычный 20 6 2 3" xfId="19832"/>
    <cellStyle name="Обычный 20 6 2 3 2" xfId="19833"/>
    <cellStyle name="Обычный 20 6 2 3 2 2" xfId="19834"/>
    <cellStyle name="Обычный 20 6 2 3 2 2 2" xfId="19835"/>
    <cellStyle name="Обычный 20 6 2 3 2 3" xfId="19836"/>
    <cellStyle name="Обычный 20 6 2 3 3" xfId="19837"/>
    <cellStyle name="Обычный 20 6 2 3 3 2" xfId="19838"/>
    <cellStyle name="Обычный 20 6 2 3 4" xfId="19839"/>
    <cellStyle name="Обычный 20 6 2 4" xfId="19840"/>
    <cellStyle name="Обычный 20 6 2 4 2" xfId="19841"/>
    <cellStyle name="Обычный 20 6 2 4 2 2" xfId="19842"/>
    <cellStyle name="Обычный 20 6 2 4 3" xfId="19843"/>
    <cellStyle name="Обычный 20 6 2 5" xfId="19844"/>
    <cellStyle name="Обычный 20 6 2 5 2" xfId="19845"/>
    <cellStyle name="Обычный 20 6 2 6" xfId="19846"/>
    <cellStyle name="Обычный 20 6 2 6 2" xfId="19847"/>
    <cellStyle name="Обычный 20 6 2 7" xfId="19848"/>
    <cellStyle name="Обычный 20 6 2 8" xfId="19849"/>
    <cellStyle name="Обычный 20 6 3" xfId="19850"/>
    <cellStyle name="Обычный 20 6 3 2" xfId="19851"/>
    <cellStyle name="Обычный 20 6 3 2 2" xfId="19852"/>
    <cellStyle name="Обычный 20 6 3 2 2 2" xfId="19853"/>
    <cellStyle name="Обычный 20 6 3 2 3" xfId="19854"/>
    <cellStyle name="Обычный 20 6 3 3" xfId="19855"/>
    <cellStyle name="Обычный 20 6 3 3 2" xfId="19856"/>
    <cellStyle name="Обычный 20 6 3 4" xfId="19857"/>
    <cellStyle name="Обычный 20 6 3 4 2" xfId="19858"/>
    <cellStyle name="Обычный 20 6 3 5" xfId="19859"/>
    <cellStyle name="Обычный 20 6 3 6" xfId="19860"/>
    <cellStyle name="Обычный 20 6 4" xfId="19861"/>
    <cellStyle name="Обычный 20 6 4 2" xfId="19862"/>
    <cellStyle name="Обычный 20 6 4 2 2" xfId="19863"/>
    <cellStyle name="Обычный 20 6 4 2 2 2" xfId="19864"/>
    <cellStyle name="Обычный 20 6 4 2 3" xfId="19865"/>
    <cellStyle name="Обычный 20 6 4 3" xfId="19866"/>
    <cellStyle name="Обычный 20 6 4 3 2" xfId="19867"/>
    <cellStyle name="Обычный 20 6 4 4" xfId="19868"/>
    <cellStyle name="Обычный 20 6 5" xfId="19869"/>
    <cellStyle name="Обычный 20 6 5 2" xfId="19870"/>
    <cellStyle name="Обычный 20 6 5 2 2" xfId="19871"/>
    <cellStyle name="Обычный 20 6 5 3" xfId="19872"/>
    <cellStyle name="Обычный 20 6 6" xfId="19873"/>
    <cellStyle name="Обычный 20 6 6 2" xfId="19874"/>
    <cellStyle name="Обычный 20 6 7" xfId="19875"/>
    <cellStyle name="Обычный 20 6 7 2" xfId="19876"/>
    <cellStyle name="Обычный 20 6 8" xfId="19877"/>
    <cellStyle name="Обычный 20 6 8 2" xfId="19878"/>
    <cellStyle name="Обычный 20 6 9" xfId="19879"/>
    <cellStyle name="Обычный 20 7" xfId="19880"/>
    <cellStyle name="Обычный 20 7 10" xfId="19881"/>
    <cellStyle name="Обычный 20 7 2" xfId="19882"/>
    <cellStyle name="Обычный 20 7 2 2" xfId="19883"/>
    <cellStyle name="Обычный 20 7 2 2 2" xfId="19884"/>
    <cellStyle name="Обычный 20 7 2 2 2 2" xfId="19885"/>
    <cellStyle name="Обычный 20 7 2 2 2 2 2" xfId="19886"/>
    <cellStyle name="Обычный 20 7 2 2 2 3" xfId="19887"/>
    <cellStyle name="Обычный 20 7 2 2 3" xfId="19888"/>
    <cellStyle name="Обычный 20 7 2 2 3 2" xfId="19889"/>
    <cellStyle name="Обычный 20 7 2 2 4" xfId="19890"/>
    <cellStyle name="Обычный 20 7 2 2 4 2" xfId="19891"/>
    <cellStyle name="Обычный 20 7 2 2 5" xfId="19892"/>
    <cellStyle name="Обычный 20 7 2 3" xfId="19893"/>
    <cellStyle name="Обычный 20 7 2 3 2" xfId="19894"/>
    <cellStyle name="Обычный 20 7 2 3 2 2" xfId="19895"/>
    <cellStyle name="Обычный 20 7 2 3 2 2 2" xfId="19896"/>
    <cellStyle name="Обычный 20 7 2 3 2 3" xfId="19897"/>
    <cellStyle name="Обычный 20 7 2 3 3" xfId="19898"/>
    <cellStyle name="Обычный 20 7 2 3 3 2" xfId="19899"/>
    <cellStyle name="Обычный 20 7 2 3 4" xfId="19900"/>
    <cellStyle name="Обычный 20 7 2 4" xfId="19901"/>
    <cellStyle name="Обычный 20 7 2 4 2" xfId="19902"/>
    <cellStyle name="Обычный 20 7 2 4 2 2" xfId="19903"/>
    <cellStyle name="Обычный 20 7 2 4 3" xfId="19904"/>
    <cellStyle name="Обычный 20 7 2 5" xfId="19905"/>
    <cellStyle name="Обычный 20 7 2 5 2" xfId="19906"/>
    <cellStyle name="Обычный 20 7 2 6" xfId="19907"/>
    <cellStyle name="Обычный 20 7 2 6 2" xfId="19908"/>
    <cellStyle name="Обычный 20 7 2 7" xfId="19909"/>
    <cellStyle name="Обычный 20 7 2 8" xfId="19910"/>
    <cellStyle name="Обычный 20 7 3" xfId="19911"/>
    <cellStyle name="Обычный 20 7 3 2" xfId="19912"/>
    <cellStyle name="Обычный 20 7 3 2 2" xfId="19913"/>
    <cellStyle name="Обычный 20 7 3 2 2 2" xfId="19914"/>
    <cellStyle name="Обычный 20 7 3 2 3" xfId="19915"/>
    <cellStyle name="Обычный 20 7 3 3" xfId="19916"/>
    <cellStyle name="Обычный 20 7 3 3 2" xfId="19917"/>
    <cellStyle name="Обычный 20 7 3 4" xfId="19918"/>
    <cellStyle name="Обычный 20 7 3 4 2" xfId="19919"/>
    <cellStyle name="Обычный 20 7 3 5" xfId="19920"/>
    <cellStyle name="Обычный 20 7 3 6" xfId="19921"/>
    <cellStyle name="Обычный 20 7 4" xfId="19922"/>
    <cellStyle name="Обычный 20 7 4 2" xfId="19923"/>
    <cellStyle name="Обычный 20 7 4 2 2" xfId="19924"/>
    <cellStyle name="Обычный 20 7 4 2 2 2" xfId="19925"/>
    <cellStyle name="Обычный 20 7 4 2 3" xfId="19926"/>
    <cellStyle name="Обычный 20 7 4 3" xfId="19927"/>
    <cellStyle name="Обычный 20 7 4 3 2" xfId="19928"/>
    <cellStyle name="Обычный 20 7 4 4" xfId="19929"/>
    <cellStyle name="Обычный 20 7 5" xfId="19930"/>
    <cellStyle name="Обычный 20 7 5 2" xfId="19931"/>
    <cellStyle name="Обычный 20 7 5 2 2" xfId="19932"/>
    <cellStyle name="Обычный 20 7 5 3" xfId="19933"/>
    <cellStyle name="Обычный 20 7 6" xfId="19934"/>
    <cellStyle name="Обычный 20 7 6 2" xfId="19935"/>
    <cellStyle name="Обычный 20 7 7" xfId="19936"/>
    <cellStyle name="Обычный 20 7 7 2" xfId="19937"/>
    <cellStyle name="Обычный 20 7 8" xfId="19938"/>
    <cellStyle name="Обычный 20 7 8 2" xfId="19939"/>
    <cellStyle name="Обычный 20 7 9" xfId="19940"/>
    <cellStyle name="Обычный 20 8" xfId="19941"/>
    <cellStyle name="Обычный 20 8 2" xfId="19942"/>
    <cellStyle name="Обычный 20 8 2 2" xfId="19943"/>
    <cellStyle name="Обычный 20 8 2 2 2" xfId="19944"/>
    <cellStyle name="Обычный 20 8 2 2 2 2" xfId="19945"/>
    <cellStyle name="Обычный 20 8 2 2 3" xfId="19946"/>
    <cellStyle name="Обычный 20 8 2 3" xfId="19947"/>
    <cellStyle name="Обычный 20 8 2 3 2" xfId="19948"/>
    <cellStyle name="Обычный 20 8 2 4" xfId="19949"/>
    <cellStyle name="Обычный 20 8 2 4 2" xfId="19950"/>
    <cellStyle name="Обычный 20 8 2 5" xfId="19951"/>
    <cellStyle name="Обычный 20 8 3" xfId="19952"/>
    <cellStyle name="Обычный 20 8 3 2" xfId="19953"/>
    <cellStyle name="Обычный 20 8 3 2 2" xfId="19954"/>
    <cellStyle name="Обычный 20 8 3 2 2 2" xfId="19955"/>
    <cellStyle name="Обычный 20 8 3 2 3" xfId="19956"/>
    <cellStyle name="Обычный 20 8 3 3" xfId="19957"/>
    <cellStyle name="Обычный 20 8 3 3 2" xfId="19958"/>
    <cellStyle name="Обычный 20 8 3 4" xfId="19959"/>
    <cellStyle name="Обычный 20 8 4" xfId="19960"/>
    <cellStyle name="Обычный 20 8 4 2" xfId="19961"/>
    <cellStyle name="Обычный 20 8 4 2 2" xfId="19962"/>
    <cellStyle name="Обычный 20 8 4 3" xfId="19963"/>
    <cellStyle name="Обычный 20 8 5" xfId="19964"/>
    <cellStyle name="Обычный 20 8 5 2" xfId="19965"/>
    <cellStyle name="Обычный 20 8 6" xfId="19966"/>
    <cellStyle name="Обычный 20 8 6 2" xfId="19967"/>
    <cellStyle name="Обычный 20 8 7" xfId="19968"/>
    <cellStyle name="Обычный 20 8 7 2" xfId="19969"/>
    <cellStyle name="Обычный 20 8 8" xfId="19970"/>
    <cellStyle name="Обычный 20 8 9" xfId="19971"/>
    <cellStyle name="Обычный 20 9" xfId="19972"/>
    <cellStyle name="Обычный 20 9 2" xfId="19973"/>
    <cellStyle name="Обычный 20 9 2 2" xfId="19974"/>
    <cellStyle name="Обычный 20 9 2 2 2" xfId="19975"/>
    <cellStyle name="Обычный 20 9 2 3" xfId="19976"/>
    <cellStyle name="Обычный 20 9 3" xfId="19977"/>
    <cellStyle name="Обычный 20 9 3 2" xfId="19978"/>
    <cellStyle name="Обычный 20 9 4" xfId="19979"/>
    <cellStyle name="Обычный 20 9 4 2" xfId="19980"/>
    <cellStyle name="Обычный 20 9 5" xfId="19981"/>
    <cellStyle name="Обычный 20 9 6" xfId="19982"/>
    <cellStyle name="Обычный 20_КС2 июль13 дс1" xfId="19983"/>
    <cellStyle name="Обычный 21" xfId="19984"/>
    <cellStyle name="Обычный 21 10" xfId="19985"/>
    <cellStyle name="Обычный 21 10 2" xfId="19986"/>
    <cellStyle name="Обычный 21 10 2 2" xfId="19987"/>
    <cellStyle name="Обычный 21 10 2 2 2" xfId="19988"/>
    <cellStyle name="Обычный 21 10 2 3" xfId="19989"/>
    <cellStyle name="Обычный 21 10 3" xfId="19990"/>
    <cellStyle name="Обычный 21 10 3 2" xfId="19991"/>
    <cellStyle name="Обычный 21 10 4" xfId="19992"/>
    <cellStyle name="Обычный 21 11" xfId="19993"/>
    <cellStyle name="Обычный 21 11 2" xfId="19994"/>
    <cellStyle name="Обычный 21 11 2 2" xfId="19995"/>
    <cellStyle name="Обычный 21 11 3" xfId="19996"/>
    <cellStyle name="Обычный 21 12" xfId="19997"/>
    <cellStyle name="Обычный 21 12 2" xfId="19998"/>
    <cellStyle name="Обычный 21 13" xfId="19999"/>
    <cellStyle name="Обычный 21 13 2" xfId="20000"/>
    <cellStyle name="Обычный 21 14" xfId="20001"/>
    <cellStyle name="Обычный 21 14 2" xfId="20002"/>
    <cellStyle name="Обычный 21 15" xfId="20003"/>
    <cellStyle name="Обычный 21 15 2" xfId="20004"/>
    <cellStyle name="Обычный 21 16" xfId="20005"/>
    <cellStyle name="Обычный 21 16 2" xfId="20006"/>
    <cellStyle name="Обычный 21 17" xfId="20007"/>
    <cellStyle name="Обычный 21 18" xfId="20008"/>
    <cellStyle name="Обычный 21 2" xfId="20009"/>
    <cellStyle name="Обычный 21 2 10" xfId="20010"/>
    <cellStyle name="Обычный 21 2 10 2" xfId="20011"/>
    <cellStyle name="Обычный 21 2 10 2 2" xfId="20012"/>
    <cellStyle name="Обычный 21 2 10 3" xfId="20013"/>
    <cellStyle name="Обычный 21 2 11" xfId="20014"/>
    <cellStyle name="Обычный 21 2 11 2" xfId="20015"/>
    <cellStyle name="Обычный 21 2 12" xfId="20016"/>
    <cellStyle name="Обычный 21 2 12 2" xfId="20017"/>
    <cellStyle name="Обычный 21 2 13" xfId="20018"/>
    <cellStyle name="Обычный 21 2 13 2" xfId="20019"/>
    <cellStyle name="Обычный 21 2 14" xfId="20020"/>
    <cellStyle name="Обычный 21 2 14 2" xfId="20021"/>
    <cellStyle name="Обычный 21 2 15" xfId="20022"/>
    <cellStyle name="Обычный 21 2 15 2" xfId="20023"/>
    <cellStyle name="Обычный 21 2 16" xfId="20024"/>
    <cellStyle name="Обычный 21 2 17" xfId="20025"/>
    <cellStyle name="Обычный 21 2 2" xfId="20026"/>
    <cellStyle name="Обычный 21 2 2 10" xfId="20027"/>
    <cellStyle name="Обычный 21 2 2 10 2" xfId="20028"/>
    <cellStyle name="Обычный 21 2 2 11" xfId="20029"/>
    <cellStyle name="Обычный 21 2 2 11 2" xfId="20030"/>
    <cellStyle name="Обычный 21 2 2 12" xfId="20031"/>
    <cellStyle name="Обычный 21 2 2 12 2" xfId="20032"/>
    <cellStyle name="Обычный 21 2 2 13" xfId="20033"/>
    <cellStyle name="Обычный 21 2 2 14" xfId="20034"/>
    <cellStyle name="Обычный 21 2 2 2" xfId="20035"/>
    <cellStyle name="Обычный 21 2 2 2 10" xfId="20036"/>
    <cellStyle name="Обычный 21 2 2 2 11" xfId="20037"/>
    <cellStyle name="Обычный 21 2 2 2 2" xfId="20038"/>
    <cellStyle name="Обычный 21 2 2 2 2 2" xfId="20039"/>
    <cellStyle name="Обычный 21 2 2 2 2 2 2" xfId="20040"/>
    <cellStyle name="Обычный 21 2 2 2 2 2 2 2" xfId="20041"/>
    <cellStyle name="Обычный 21 2 2 2 2 2 2 2 2" xfId="20042"/>
    <cellStyle name="Обычный 21 2 2 2 2 2 2 2 2 2" xfId="20043"/>
    <cellStyle name="Обычный 21 2 2 2 2 2 2 2 3" xfId="20044"/>
    <cellStyle name="Обычный 21 2 2 2 2 2 2 3" xfId="20045"/>
    <cellStyle name="Обычный 21 2 2 2 2 2 2 3 2" xfId="20046"/>
    <cellStyle name="Обычный 21 2 2 2 2 2 2 4" xfId="20047"/>
    <cellStyle name="Обычный 21 2 2 2 2 2 2 4 2" xfId="20048"/>
    <cellStyle name="Обычный 21 2 2 2 2 2 2 5" xfId="20049"/>
    <cellStyle name="Обычный 21 2 2 2 2 2 3" xfId="20050"/>
    <cellStyle name="Обычный 21 2 2 2 2 2 3 2" xfId="20051"/>
    <cellStyle name="Обычный 21 2 2 2 2 2 3 2 2" xfId="20052"/>
    <cellStyle name="Обычный 21 2 2 2 2 2 3 2 2 2" xfId="20053"/>
    <cellStyle name="Обычный 21 2 2 2 2 2 3 2 3" xfId="20054"/>
    <cellStyle name="Обычный 21 2 2 2 2 2 3 3" xfId="20055"/>
    <cellStyle name="Обычный 21 2 2 2 2 2 3 3 2" xfId="20056"/>
    <cellStyle name="Обычный 21 2 2 2 2 2 3 4" xfId="20057"/>
    <cellStyle name="Обычный 21 2 2 2 2 2 4" xfId="20058"/>
    <cellStyle name="Обычный 21 2 2 2 2 2 4 2" xfId="20059"/>
    <cellStyle name="Обычный 21 2 2 2 2 2 4 2 2" xfId="20060"/>
    <cellStyle name="Обычный 21 2 2 2 2 2 4 3" xfId="20061"/>
    <cellStyle name="Обычный 21 2 2 2 2 2 5" xfId="20062"/>
    <cellStyle name="Обычный 21 2 2 2 2 2 5 2" xfId="20063"/>
    <cellStyle name="Обычный 21 2 2 2 2 2 6" xfId="20064"/>
    <cellStyle name="Обычный 21 2 2 2 2 2 6 2" xfId="20065"/>
    <cellStyle name="Обычный 21 2 2 2 2 2 7" xfId="20066"/>
    <cellStyle name="Обычный 21 2 2 2 2 2 8" xfId="20067"/>
    <cellStyle name="Обычный 21 2 2 2 2 3" xfId="20068"/>
    <cellStyle name="Обычный 21 2 2 2 2 3 2" xfId="20069"/>
    <cellStyle name="Обычный 21 2 2 2 2 3 2 2" xfId="20070"/>
    <cellStyle name="Обычный 21 2 2 2 2 3 2 2 2" xfId="20071"/>
    <cellStyle name="Обычный 21 2 2 2 2 3 2 3" xfId="20072"/>
    <cellStyle name="Обычный 21 2 2 2 2 3 3" xfId="20073"/>
    <cellStyle name="Обычный 21 2 2 2 2 3 3 2" xfId="20074"/>
    <cellStyle name="Обычный 21 2 2 2 2 3 4" xfId="20075"/>
    <cellStyle name="Обычный 21 2 2 2 2 3 4 2" xfId="20076"/>
    <cellStyle name="Обычный 21 2 2 2 2 3 5" xfId="20077"/>
    <cellStyle name="Обычный 21 2 2 2 2 3 6" xfId="20078"/>
    <cellStyle name="Обычный 21 2 2 2 2 4" xfId="20079"/>
    <cellStyle name="Обычный 21 2 2 2 2 4 2" xfId="20080"/>
    <cellStyle name="Обычный 21 2 2 2 2 4 2 2" xfId="20081"/>
    <cellStyle name="Обычный 21 2 2 2 2 4 2 2 2" xfId="20082"/>
    <cellStyle name="Обычный 21 2 2 2 2 4 2 3" xfId="20083"/>
    <cellStyle name="Обычный 21 2 2 2 2 4 3" xfId="20084"/>
    <cellStyle name="Обычный 21 2 2 2 2 4 3 2" xfId="20085"/>
    <cellStyle name="Обычный 21 2 2 2 2 4 4" xfId="20086"/>
    <cellStyle name="Обычный 21 2 2 2 2 5" xfId="20087"/>
    <cellStyle name="Обычный 21 2 2 2 2 5 2" xfId="20088"/>
    <cellStyle name="Обычный 21 2 2 2 2 5 2 2" xfId="20089"/>
    <cellStyle name="Обычный 21 2 2 2 2 5 3" xfId="20090"/>
    <cellStyle name="Обычный 21 2 2 2 2 6" xfId="20091"/>
    <cellStyle name="Обычный 21 2 2 2 2 6 2" xfId="20092"/>
    <cellStyle name="Обычный 21 2 2 2 2 7" xfId="20093"/>
    <cellStyle name="Обычный 21 2 2 2 2 7 2" xfId="20094"/>
    <cellStyle name="Обычный 21 2 2 2 2 8" xfId="20095"/>
    <cellStyle name="Обычный 21 2 2 2 2 9" xfId="20096"/>
    <cellStyle name="Обычный 21 2 2 2 3" xfId="20097"/>
    <cellStyle name="Обычный 21 2 2 2 3 2" xfId="20098"/>
    <cellStyle name="Обычный 21 2 2 2 3 2 2" xfId="20099"/>
    <cellStyle name="Обычный 21 2 2 2 3 2 2 2" xfId="20100"/>
    <cellStyle name="Обычный 21 2 2 2 3 2 2 2 2" xfId="20101"/>
    <cellStyle name="Обычный 21 2 2 2 3 2 2 3" xfId="20102"/>
    <cellStyle name="Обычный 21 2 2 2 3 2 3" xfId="20103"/>
    <cellStyle name="Обычный 21 2 2 2 3 2 3 2" xfId="20104"/>
    <cellStyle name="Обычный 21 2 2 2 3 2 4" xfId="20105"/>
    <cellStyle name="Обычный 21 2 2 2 3 2 4 2" xfId="20106"/>
    <cellStyle name="Обычный 21 2 2 2 3 2 5" xfId="20107"/>
    <cellStyle name="Обычный 21 2 2 2 3 2 6" xfId="20108"/>
    <cellStyle name="Обычный 21 2 2 2 3 3" xfId="20109"/>
    <cellStyle name="Обычный 21 2 2 2 3 3 2" xfId="20110"/>
    <cellStyle name="Обычный 21 2 2 2 3 3 2 2" xfId="20111"/>
    <cellStyle name="Обычный 21 2 2 2 3 3 2 2 2" xfId="20112"/>
    <cellStyle name="Обычный 21 2 2 2 3 3 2 3" xfId="20113"/>
    <cellStyle name="Обычный 21 2 2 2 3 3 3" xfId="20114"/>
    <cellStyle name="Обычный 21 2 2 2 3 3 3 2" xfId="20115"/>
    <cellStyle name="Обычный 21 2 2 2 3 3 4" xfId="20116"/>
    <cellStyle name="Обычный 21 2 2 2 3 3 5" xfId="20117"/>
    <cellStyle name="Обычный 21 2 2 2 3 4" xfId="20118"/>
    <cellStyle name="Обычный 21 2 2 2 3 4 2" xfId="20119"/>
    <cellStyle name="Обычный 21 2 2 2 3 4 2 2" xfId="20120"/>
    <cellStyle name="Обычный 21 2 2 2 3 4 3" xfId="20121"/>
    <cellStyle name="Обычный 21 2 2 2 3 5" xfId="20122"/>
    <cellStyle name="Обычный 21 2 2 2 3 5 2" xfId="20123"/>
    <cellStyle name="Обычный 21 2 2 2 3 6" xfId="20124"/>
    <cellStyle name="Обычный 21 2 2 2 3 6 2" xfId="20125"/>
    <cellStyle name="Обычный 21 2 2 2 3 7" xfId="20126"/>
    <cellStyle name="Обычный 21 2 2 2 3 8" xfId="20127"/>
    <cellStyle name="Обычный 21 2 2 2 4" xfId="20128"/>
    <cellStyle name="Обычный 21 2 2 2 4 2" xfId="20129"/>
    <cellStyle name="Обычный 21 2 2 2 4 2 2" xfId="20130"/>
    <cellStyle name="Обычный 21 2 2 2 4 2 2 2" xfId="20131"/>
    <cellStyle name="Обычный 21 2 2 2 4 2 3" xfId="20132"/>
    <cellStyle name="Обычный 21 2 2 2 4 3" xfId="20133"/>
    <cellStyle name="Обычный 21 2 2 2 4 3 2" xfId="20134"/>
    <cellStyle name="Обычный 21 2 2 2 4 4" xfId="20135"/>
    <cellStyle name="Обычный 21 2 2 2 4 4 2" xfId="20136"/>
    <cellStyle name="Обычный 21 2 2 2 4 5" xfId="20137"/>
    <cellStyle name="Обычный 21 2 2 2 4 6" xfId="20138"/>
    <cellStyle name="Обычный 21 2 2 2 5" xfId="20139"/>
    <cellStyle name="Обычный 21 2 2 2 5 2" xfId="20140"/>
    <cellStyle name="Обычный 21 2 2 2 5 2 2" xfId="20141"/>
    <cellStyle name="Обычный 21 2 2 2 5 2 2 2" xfId="20142"/>
    <cellStyle name="Обычный 21 2 2 2 5 2 3" xfId="20143"/>
    <cellStyle name="Обычный 21 2 2 2 5 3" xfId="20144"/>
    <cellStyle name="Обычный 21 2 2 2 5 3 2" xfId="20145"/>
    <cellStyle name="Обычный 21 2 2 2 5 4" xfId="20146"/>
    <cellStyle name="Обычный 21 2 2 2 5 5" xfId="20147"/>
    <cellStyle name="Обычный 21 2 2 2 6" xfId="20148"/>
    <cellStyle name="Обычный 21 2 2 2 6 2" xfId="20149"/>
    <cellStyle name="Обычный 21 2 2 2 6 2 2" xfId="20150"/>
    <cellStyle name="Обычный 21 2 2 2 6 3" xfId="20151"/>
    <cellStyle name="Обычный 21 2 2 2 7" xfId="20152"/>
    <cellStyle name="Обычный 21 2 2 2 7 2" xfId="20153"/>
    <cellStyle name="Обычный 21 2 2 2 8" xfId="20154"/>
    <cellStyle name="Обычный 21 2 2 2 8 2" xfId="20155"/>
    <cellStyle name="Обычный 21 2 2 2 9" xfId="20156"/>
    <cellStyle name="Обычный 21 2 2 2 9 2" xfId="20157"/>
    <cellStyle name="Обычный 21 2 2 3" xfId="20158"/>
    <cellStyle name="Обычный 21 2 2 3 10" xfId="20159"/>
    <cellStyle name="Обычный 21 2 2 3 2" xfId="20160"/>
    <cellStyle name="Обычный 21 2 2 3 2 2" xfId="20161"/>
    <cellStyle name="Обычный 21 2 2 3 2 2 2" xfId="20162"/>
    <cellStyle name="Обычный 21 2 2 3 2 2 2 2" xfId="20163"/>
    <cellStyle name="Обычный 21 2 2 3 2 2 2 2 2" xfId="20164"/>
    <cellStyle name="Обычный 21 2 2 3 2 2 2 3" xfId="20165"/>
    <cellStyle name="Обычный 21 2 2 3 2 2 3" xfId="20166"/>
    <cellStyle name="Обычный 21 2 2 3 2 2 3 2" xfId="20167"/>
    <cellStyle name="Обычный 21 2 2 3 2 2 4" xfId="20168"/>
    <cellStyle name="Обычный 21 2 2 3 2 2 4 2" xfId="20169"/>
    <cellStyle name="Обычный 21 2 2 3 2 2 5" xfId="20170"/>
    <cellStyle name="Обычный 21 2 2 3 2 3" xfId="20171"/>
    <cellStyle name="Обычный 21 2 2 3 2 3 2" xfId="20172"/>
    <cellStyle name="Обычный 21 2 2 3 2 3 2 2" xfId="20173"/>
    <cellStyle name="Обычный 21 2 2 3 2 3 2 2 2" xfId="20174"/>
    <cellStyle name="Обычный 21 2 2 3 2 3 2 3" xfId="20175"/>
    <cellStyle name="Обычный 21 2 2 3 2 3 3" xfId="20176"/>
    <cellStyle name="Обычный 21 2 2 3 2 3 3 2" xfId="20177"/>
    <cellStyle name="Обычный 21 2 2 3 2 3 4" xfId="20178"/>
    <cellStyle name="Обычный 21 2 2 3 2 4" xfId="20179"/>
    <cellStyle name="Обычный 21 2 2 3 2 4 2" xfId="20180"/>
    <cellStyle name="Обычный 21 2 2 3 2 4 2 2" xfId="20181"/>
    <cellStyle name="Обычный 21 2 2 3 2 4 3" xfId="20182"/>
    <cellStyle name="Обычный 21 2 2 3 2 5" xfId="20183"/>
    <cellStyle name="Обычный 21 2 2 3 2 5 2" xfId="20184"/>
    <cellStyle name="Обычный 21 2 2 3 2 6" xfId="20185"/>
    <cellStyle name="Обычный 21 2 2 3 2 6 2" xfId="20186"/>
    <cellStyle name="Обычный 21 2 2 3 2 7" xfId="20187"/>
    <cellStyle name="Обычный 21 2 2 3 2 8" xfId="20188"/>
    <cellStyle name="Обычный 21 2 2 3 3" xfId="20189"/>
    <cellStyle name="Обычный 21 2 2 3 3 2" xfId="20190"/>
    <cellStyle name="Обычный 21 2 2 3 3 2 2" xfId="20191"/>
    <cellStyle name="Обычный 21 2 2 3 3 2 2 2" xfId="20192"/>
    <cellStyle name="Обычный 21 2 2 3 3 2 3" xfId="20193"/>
    <cellStyle name="Обычный 21 2 2 3 3 3" xfId="20194"/>
    <cellStyle name="Обычный 21 2 2 3 3 3 2" xfId="20195"/>
    <cellStyle name="Обычный 21 2 2 3 3 4" xfId="20196"/>
    <cellStyle name="Обычный 21 2 2 3 3 4 2" xfId="20197"/>
    <cellStyle name="Обычный 21 2 2 3 3 5" xfId="20198"/>
    <cellStyle name="Обычный 21 2 2 3 3 6" xfId="20199"/>
    <cellStyle name="Обычный 21 2 2 3 4" xfId="20200"/>
    <cellStyle name="Обычный 21 2 2 3 4 2" xfId="20201"/>
    <cellStyle name="Обычный 21 2 2 3 4 2 2" xfId="20202"/>
    <cellStyle name="Обычный 21 2 2 3 4 2 2 2" xfId="20203"/>
    <cellStyle name="Обычный 21 2 2 3 4 2 3" xfId="20204"/>
    <cellStyle name="Обычный 21 2 2 3 4 3" xfId="20205"/>
    <cellStyle name="Обычный 21 2 2 3 4 3 2" xfId="20206"/>
    <cellStyle name="Обычный 21 2 2 3 4 4" xfId="20207"/>
    <cellStyle name="Обычный 21 2 2 3 5" xfId="20208"/>
    <cellStyle name="Обычный 21 2 2 3 5 2" xfId="20209"/>
    <cellStyle name="Обычный 21 2 2 3 5 2 2" xfId="20210"/>
    <cellStyle name="Обычный 21 2 2 3 5 3" xfId="20211"/>
    <cellStyle name="Обычный 21 2 2 3 6" xfId="20212"/>
    <cellStyle name="Обычный 21 2 2 3 6 2" xfId="20213"/>
    <cellStyle name="Обычный 21 2 2 3 7" xfId="20214"/>
    <cellStyle name="Обычный 21 2 2 3 7 2" xfId="20215"/>
    <cellStyle name="Обычный 21 2 2 3 8" xfId="20216"/>
    <cellStyle name="Обычный 21 2 2 3 8 2" xfId="20217"/>
    <cellStyle name="Обычный 21 2 2 3 9" xfId="20218"/>
    <cellStyle name="Обычный 21 2 2 4" xfId="20219"/>
    <cellStyle name="Обычный 21 2 2 4 2" xfId="20220"/>
    <cellStyle name="Обычный 21 2 2 4 2 2" xfId="20221"/>
    <cellStyle name="Обычный 21 2 2 4 2 2 2" xfId="20222"/>
    <cellStyle name="Обычный 21 2 2 4 2 2 2 2" xfId="20223"/>
    <cellStyle name="Обычный 21 2 2 4 2 2 2 2 2" xfId="20224"/>
    <cellStyle name="Обычный 21 2 2 4 2 2 2 3" xfId="20225"/>
    <cellStyle name="Обычный 21 2 2 4 2 2 3" xfId="20226"/>
    <cellStyle name="Обычный 21 2 2 4 2 2 3 2" xfId="20227"/>
    <cellStyle name="Обычный 21 2 2 4 2 2 4" xfId="20228"/>
    <cellStyle name="Обычный 21 2 2 4 2 2 4 2" xfId="20229"/>
    <cellStyle name="Обычный 21 2 2 4 2 2 5" xfId="20230"/>
    <cellStyle name="Обычный 21 2 2 4 2 3" xfId="20231"/>
    <cellStyle name="Обычный 21 2 2 4 2 3 2" xfId="20232"/>
    <cellStyle name="Обычный 21 2 2 4 2 3 2 2" xfId="20233"/>
    <cellStyle name="Обычный 21 2 2 4 2 3 2 2 2" xfId="20234"/>
    <cellStyle name="Обычный 21 2 2 4 2 3 2 3" xfId="20235"/>
    <cellStyle name="Обычный 21 2 2 4 2 3 3" xfId="20236"/>
    <cellStyle name="Обычный 21 2 2 4 2 3 3 2" xfId="20237"/>
    <cellStyle name="Обычный 21 2 2 4 2 3 4" xfId="20238"/>
    <cellStyle name="Обычный 21 2 2 4 2 4" xfId="20239"/>
    <cellStyle name="Обычный 21 2 2 4 2 4 2" xfId="20240"/>
    <cellStyle name="Обычный 21 2 2 4 2 4 2 2" xfId="20241"/>
    <cellStyle name="Обычный 21 2 2 4 2 4 3" xfId="20242"/>
    <cellStyle name="Обычный 21 2 2 4 2 5" xfId="20243"/>
    <cellStyle name="Обычный 21 2 2 4 2 5 2" xfId="20244"/>
    <cellStyle name="Обычный 21 2 2 4 2 6" xfId="20245"/>
    <cellStyle name="Обычный 21 2 2 4 2 6 2" xfId="20246"/>
    <cellStyle name="Обычный 21 2 2 4 2 7" xfId="20247"/>
    <cellStyle name="Обычный 21 2 2 4 2 8" xfId="20248"/>
    <cellStyle name="Обычный 21 2 2 4 3" xfId="20249"/>
    <cellStyle name="Обычный 21 2 2 4 3 2" xfId="20250"/>
    <cellStyle name="Обычный 21 2 2 4 3 2 2" xfId="20251"/>
    <cellStyle name="Обычный 21 2 2 4 3 2 2 2" xfId="20252"/>
    <cellStyle name="Обычный 21 2 2 4 3 2 3" xfId="20253"/>
    <cellStyle name="Обычный 21 2 2 4 3 3" xfId="20254"/>
    <cellStyle name="Обычный 21 2 2 4 3 3 2" xfId="20255"/>
    <cellStyle name="Обычный 21 2 2 4 3 4" xfId="20256"/>
    <cellStyle name="Обычный 21 2 2 4 3 4 2" xfId="20257"/>
    <cellStyle name="Обычный 21 2 2 4 3 5" xfId="20258"/>
    <cellStyle name="Обычный 21 2 2 4 3 6" xfId="20259"/>
    <cellStyle name="Обычный 21 2 2 4 4" xfId="20260"/>
    <cellStyle name="Обычный 21 2 2 4 4 2" xfId="20261"/>
    <cellStyle name="Обычный 21 2 2 4 4 2 2" xfId="20262"/>
    <cellStyle name="Обычный 21 2 2 4 4 2 2 2" xfId="20263"/>
    <cellStyle name="Обычный 21 2 2 4 4 2 3" xfId="20264"/>
    <cellStyle name="Обычный 21 2 2 4 4 3" xfId="20265"/>
    <cellStyle name="Обычный 21 2 2 4 4 3 2" xfId="20266"/>
    <cellStyle name="Обычный 21 2 2 4 4 4" xfId="20267"/>
    <cellStyle name="Обычный 21 2 2 4 5" xfId="20268"/>
    <cellStyle name="Обычный 21 2 2 4 5 2" xfId="20269"/>
    <cellStyle name="Обычный 21 2 2 4 5 2 2" xfId="20270"/>
    <cellStyle name="Обычный 21 2 2 4 5 3" xfId="20271"/>
    <cellStyle name="Обычный 21 2 2 4 6" xfId="20272"/>
    <cellStyle name="Обычный 21 2 2 4 6 2" xfId="20273"/>
    <cellStyle name="Обычный 21 2 2 4 7" xfId="20274"/>
    <cellStyle name="Обычный 21 2 2 4 7 2" xfId="20275"/>
    <cellStyle name="Обычный 21 2 2 4 8" xfId="20276"/>
    <cellStyle name="Обычный 21 2 2 4 9" xfId="20277"/>
    <cellStyle name="Обычный 21 2 2 5" xfId="20278"/>
    <cellStyle name="Обычный 21 2 2 5 2" xfId="20279"/>
    <cellStyle name="Обычный 21 2 2 5 2 2" xfId="20280"/>
    <cellStyle name="Обычный 21 2 2 5 2 2 2" xfId="20281"/>
    <cellStyle name="Обычный 21 2 2 5 2 2 2 2" xfId="20282"/>
    <cellStyle name="Обычный 21 2 2 5 2 2 3" xfId="20283"/>
    <cellStyle name="Обычный 21 2 2 5 2 3" xfId="20284"/>
    <cellStyle name="Обычный 21 2 2 5 2 3 2" xfId="20285"/>
    <cellStyle name="Обычный 21 2 2 5 2 4" xfId="20286"/>
    <cellStyle name="Обычный 21 2 2 5 2 4 2" xfId="20287"/>
    <cellStyle name="Обычный 21 2 2 5 2 5" xfId="20288"/>
    <cellStyle name="Обычный 21 2 2 5 3" xfId="20289"/>
    <cellStyle name="Обычный 21 2 2 5 3 2" xfId="20290"/>
    <cellStyle name="Обычный 21 2 2 5 3 2 2" xfId="20291"/>
    <cellStyle name="Обычный 21 2 2 5 3 2 2 2" xfId="20292"/>
    <cellStyle name="Обычный 21 2 2 5 3 2 3" xfId="20293"/>
    <cellStyle name="Обычный 21 2 2 5 3 3" xfId="20294"/>
    <cellStyle name="Обычный 21 2 2 5 3 3 2" xfId="20295"/>
    <cellStyle name="Обычный 21 2 2 5 3 4" xfId="20296"/>
    <cellStyle name="Обычный 21 2 2 5 4" xfId="20297"/>
    <cellStyle name="Обычный 21 2 2 5 4 2" xfId="20298"/>
    <cellStyle name="Обычный 21 2 2 5 4 2 2" xfId="20299"/>
    <cellStyle name="Обычный 21 2 2 5 4 3" xfId="20300"/>
    <cellStyle name="Обычный 21 2 2 5 5" xfId="20301"/>
    <cellStyle name="Обычный 21 2 2 5 5 2" xfId="20302"/>
    <cellStyle name="Обычный 21 2 2 5 6" xfId="20303"/>
    <cellStyle name="Обычный 21 2 2 5 6 2" xfId="20304"/>
    <cellStyle name="Обычный 21 2 2 5 7" xfId="20305"/>
    <cellStyle name="Обычный 21 2 2 5 8" xfId="20306"/>
    <cellStyle name="Обычный 21 2 2 6" xfId="20307"/>
    <cellStyle name="Обычный 21 2 2 6 2" xfId="20308"/>
    <cellStyle name="Обычный 21 2 2 6 2 2" xfId="20309"/>
    <cellStyle name="Обычный 21 2 2 6 2 2 2" xfId="20310"/>
    <cellStyle name="Обычный 21 2 2 6 2 3" xfId="20311"/>
    <cellStyle name="Обычный 21 2 2 6 3" xfId="20312"/>
    <cellStyle name="Обычный 21 2 2 6 3 2" xfId="20313"/>
    <cellStyle name="Обычный 21 2 2 6 4" xfId="20314"/>
    <cellStyle name="Обычный 21 2 2 6 4 2" xfId="20315"/>
    <cellStyle name="Обычный 21 2 2 6 5" xfId="20316"/>
    <cellStyle name="Обычный 21 2 2 6 6" xfId="20317"/>
    <cellStyle name="Обычный 21 2 2 7" xfId="20318"/>
    <cellStyle name="Обычный 21 2 2 7 2" xfId="20319"/>
    <cellStyle name="Обычный 21 2 2 7 2 2" xfId="20320"/>
    <cellStyle name="Обычный 21 2 2 7 2 2 2" xfId="20321"/>
    <cellStyle name="Обычный 21 2 2 7 2 3" xfId="20322"/>
    <cellStyle name="Обычный 21 2 2 7 3" xfId="20323"/>
    <cellStyle name="Обычный 21 2 2 7 3 2" xfId="20324"/>
    <cellStyle name="Обычный 21 2 2 7 4" xfId="20325"/>
    <cellStyle name="Обычный 21 2 2 8" xfId="20326"/>
    <cellStyle name="Обычный 21 2 2 8 2" xfId="20327"/>
    <cellStyle name="Обычный 21 2 2 8 2 2" xfId="20328"/>
    <cellStyle name="Обычный 21 2 2 8 3" xfId="20329"/>
    <cellStyle name="Обычный 21 2 2 9" xfId="20330"/>
    <cellStyle name="Обычный 21 2 2 9 2" xfId="20331"/>
    <cellStyle name="Обычный 21 2 2_прот факт бол" xfId="20332"/>
    <cellStyle name="Обычный 21 2 3" xfId="20333"/>
    <cellStyle name="Обычный 21 2 3 10" xfId="20334"/>
    <cellStyle name="Обычный 21 2 3 10 2" xfId="20335"/>
    <cellStyle name="Обычный 21 2 3 11" xfId="20336"/>
    <cellStyle name="Обычный 21 2 3 12" xfId="20337"/>
    <cellStyle name="Обычный 21 2 3 2" xfId="20338"/>
    <cellStyle name="Обычный 21 2 3 2 10" xfId="20339"/>
    <cellStyle name="Обычный 21 2 3 2 2" xfId="20340"/>
    <cellStyle name="Обычный 21 2 3 2 2 2" xfId="20341"/>
    <cellStyle name="Обычный 21 2 3 2 2 2 2" xfId="20342"/>
    <cellStyle name="Обычный 21 2 3 2 2 2 2 2" xfId="20343"/>
    <cellStyle name="Обычный 21 2 3 2 2 2 2 2 2" xfId="20344"/>
    <cellStyle name="Обычный 21 2 3 2 2 2 2 3" xfId="20345"/>
    <cellStyle name="Обычный 21 2 3 2 2 2 3" xfId="20346"/>
    <cellStyle name="Обычный 21 2 3 2 2 2 3 2" xfId="20347"/>
    <cellStyle name="Обычный 21 2 3 2 2 2 4" xfId="20348"/>
    <cellStyle name="Обычный 21 2 3 2 2 2 4 2" xfId="20349"/>
    <cellStyle name="Обычный 21 2 3 2 2 2 5" xfId="20350"/>
    <cellStyle name="Обычный 21 2 3 2 2 3" xfId="20351"/>
    <cellStyle name="Обычный 21 2 3 2 2 3 2" xfId="20352"/>
    <cellStyle name="Обычный 21 2 3 2 2 3 2 2" xfId="20353"/>
    <cellStyle name="Обычный 21 2 3 2 2 3 2 2 2" xfId="20354"/>
    <cellStyle name="Обычный 21 2 3 2 2 3 2 3" xfId="20355"/>
    <cellStyle name="Обычный 21 2 3 2 2 3 3" xfId="20356"/>
    <cellStyle name="Обычный 21 2 3 2 2 3 3 2" xfId="20357"/>
    <cellStyle name="Обычный 21 2 3 2 2 3 4" xfId="20358"/>
    <cellStyle name="Обычный 21 2 3 2 2 4" xfId="20359"/>
    <cellStyle name="Обычный 21 2 3 2 2 4 2" xfId="20360"/>
    <cellStyle name="Обычный 21 2 3 2 2 4 2 2" xfId="20361"/>
    <cellStyle name="Обычный 21 2 3 2 2 4 3" xfId="20362"/>
    <cellStyle name="Обычный 21 2 3 2 2 5" xfId="20363"/>
    <cellStyle name="Обычный 21 2 3 2 2 5 2" xfId="20364"/>
    <cellStyle name="Обычный 21 2 3 2 2 6" xfId="20365"/>
    <cellStyle name="Обычный 21 2 3 2 2 6 2" xfId="20366"/>
    <cellStyle name="Обычный 21 2 3 2 2 7" xfId="20367"/>
    <cellStyle name="Обычный 21 2 3 2 2 8" xfId="20368"/>
    <cellStyle name="Обычный 21 2 3 2 3" xfId="20369"/>
    <cellStyle name="Обычный 21 2 3 2 3 2" xfId="20370"/>
    <cellStyle name="Обычный 21 2 3 2 3 2 2" xfId="20371"/>
    <cellStyle name="Обычный 21 2 3 2 3 2 2 2" xfId="20372"/>
    <cellStyle name="Обычный 21 2 3 2 3 2 3" xfId="20373"/>
    <cellStyle name="Обычный 21 2 3 2 3 3" xfId="20374"/>
    <cellStyle name="Обычный 21 2 3 2 3 3 2" xfId="20375"/>
    <cellStyle name="Обычный 21 2 3 2 3 4" xfId="20376"/>
    <cellStyle name="Обычный 21 2 3 2 3 4 2" xfId="20377"/>
    <cellStyle name="Обычный 21 2 3 2 3 5" xfId="20378"/>
    <cellStyle name="Обычный 21 2 3 2 3 6" xfId="20379"/>
    <cellStyle name="Обычный 21 2 3 2 4" xfId="20380"/>
    <cellStyle name="Обычный 21 2 3 2 4 2" xfId="20381"/>
    <cellStyle name="Обычный 21 2 3 2 4 2 2" xfId="20382"/>
    <cellStyle name="Обычный 21 2 3 2 4 2 2 2" xfId="20383"/>
    <cellStyle name="Обычный 21 2 3 2 4 2 3" xfId="20384"/>
    <cellStyle name="Обычный 21 2 3 2 4 3" xfId="20385"/>
    <cellStyle name="Обычный 21 2 3 2 4 3 2" xfId="20386"/>
    <cellStyle name="Обычный 21 2 3 2 4 4" xfId="20387"/>
    <cellStyle name="Обычный 21 2 3 2 5" xfId="20388"/>
    <cellStyle name="Обычный 21 2 3 2 5 2" xfId="20389"/>
    <cellStyle name="Обычный 21 2 3 2 5 2 2" xfId="20390"/>
    <cellStyle name="Обычный 21 2 3 2 5 3" xfId="20391"/>
    <cellStyle name="Обычный 21 2 3 2 6" xfId="20392"/>
    <cellStyle name="Обычный 21 2 3 2 6 2" xfId="20393"/>
    <cellStyle name="Обычный 21 2 3 2 7" xfId="20394"/>
    <cellStyle name="Обычный 21 2 3 2 7 2" xfId="20395"/>
    <cellStyle name="Обычный 21 2 3 2 8" xfId="20396"/>
    <cellStyle name="Обычный 21 2 3 2 8 2" xfId="20397"/>
    <cellStyle name="Обычный 21 2 3 2 9" xfId="20398"/>
    <cellStyle name="Обычный 21 2 3 3" xfId="20399"/>
    <cellStyle name="Обычный 21 2 3 3 10" xfId="20400"/>
    <cellStyle name="Обычный 21 2 3 3 2" xfId="20401"/>
    <cellStyle name="Обычный 21 2 3 3 2 2" xfId="20402"/>
    <cellStyle name="Обычный 21 2 3 3 2 2 2" xfId="20403"/>
    <cellStyle name="Обычный 21 2 3 3 2 2 2 2" xfId="20404"/>
    <cellStyle name="Обычный 21 2 3 3 2 2 2 2 2" xfId="20405"/>
    <cellStyle name="Обычный 21 2 3 3 2 2 2 3" xfId="20406"/>
    <cellStyle name="Обычный 21 2 3 3 2 2 3" xfId="20407"/>
    <cellStyle name="Обычный 21 2 3 3 2 2 3 2" xfId="20408"/>
    <cellStyle name="Обычный 21 2 3 3 2 2 4" xfId="20409"/>
    <cellStyle name="Обычный 21 2 3 3 2 2 4 2" xfId="20410"/>
    <cellStyle name="Обычный 21 2 3 3 2 2 5" xfId="20411"/>
    <cellStyle name="Обычный 21 2 3 3 2 3" xfId="20412"/>
    <cellStyle name="Обычный 21 2 3 3 2 3 2" xfId="20413"/>
    <cellStyle name="Обычный 21 2 3 3 2 3 2 2" xfId="20414"/>
    <cellStyle name="Обычный 21 2 3 3 2 3 2 2 2" xfId="20415"/>
    <cellStyle name="Обычный 21 2 3 3 2 3 2 3" xfId="20416"/>
    <cellStyle name="Обычный 21 2 3 3 2 3 3" xfId="20417"/>
    <cellStyle name="Обычный 21 2 3 3 2 3 3 2" xfId="20418"/>
    <cellStyle name="Обычный 21 2 3 3 2 3 4" xfId="20419"/>
    <cellStyle name="Обычный 21 2 3 3 2 4" xfId="20420"/>
    <cellStyle name="Обычный 21 2 3 3 2 4 2" xfId="20421"/>
    <cellStyle name="Обычный 21 2 3 3 2 4 2 2" xfId="20422"/>
    <cellStyle name="Обычный 21 2 3 3 2 4 3" xfId="20423"/>
    <cellStyle name="Обычный 21 2 3 3 2 5" xfId="20424"/>
    <cellStyle name="Обычный 21 2 3 3 2 5 2" xfId="20425"/>
    <cellStyle name="Обычный 21 2 3 3 2 6" xfId="20426"/>
    <cellStyle name="Обычный 21 2 3 3 2 6 2" xfId="20427"/>
    <cellStyle name="Обычный 21 2 3 3 2 7" xfId="20428"/>
    <cellStyle name="Обычный 21 2 3 3 2 8" xfId="20429"/>
    <cellStyle name="Обычный 21 2 3 3 3" xfId="20430"/>
    <cellStyle name="Обычный 21 2 3 3 3 2" xfId="20431"/>
    <cellStyle name="Обычный 21 2 3 3 3 2 2" xfId="20432"/>
    <cellStyle name="Обычный 21 2 3 3 3 2 2 2" xfId="20433"/>
    <cellStyle name="Обычный 21 2 3 3 3 2 3" xfId="20434"/>
    <cellStyle name="Обычный 21 2 3 3 3 3" xfId="20435"/>
    <cellStyle name="Обычный 21 2 3 3 3 3 2" xfId="20436"/>
    <cellStyle name="Обычный 21 2 3 3 3 4" xfId="20437"/>
    <cellStyle name="Обычный 21 2 3 3 3 4 2" xfId="20438"/>
    <cellStyle name="Обычный 21 2 3 3 3 5" xfId="20439"/>
    <cellStyle name="Обычный 21 2 3 3 3 6" xfId="20440"/>
    <cellStyle name="Обычный 21 2 3 3 4" xfId="20441"/>
    <cellStyle name="Обычный 21 2 3 3 4 2" xfId="20442"/>
    <cellStyle name="Обычный 21 2 3 3 4 2 2" xfId="20443"/>
    <cellStyle name="Обычный 21 2 3 3 4 2 2 2" xfId="20444"/>
    <cellStyle name="Обычный 21 2 3 3 4 2 3" xfId="20445"/>
    <cellStyle name="Обычный 21 2 3 3 4 3" xfId="20446"/>
    <cellStyle name="Обычный 21 2 3 3 4 3 2" xfId="20447"/>
    <cellStyle name="Обычный 21 2 3 3 4 4" xfId="20448"/>
    <cellStyle name="Обычный 21 2 3 3 5" xfId="20449"/>
    <cellStyle name="Обычный 21 2 3 3 5 2" xfId="20450"/>
    <cellStyle name="Обычный 21 2 3 3 5 2 2" xfId="20451"/>
    <cellStyle name="Обычный 21 2 3 3 5 3" xfId="20452"/>
    <cellStyle name="Обычный 21 2 3 3 6" xfId="20453"/>
    <cellStyle name="Обычный 21 2 3 3 6 2" xfId="20454"/>
    <cellStyle name="Обычный 21 2 3 3 7" xfId="20455"/>
    <cellStyle name="Обычный 21 2 3 3 7 2" xfId="20456"/>
    <cellStyle name="Обычный 21 2 3 3 8" xfId="20457"/>
    <cellStyle name="Обычный 21 2 3 3 8 2" xfId="20458"/>
    <cellStyle name="Обычный 21 2 3 3 9" xfId="20459"/>
    <cellStyle name="Обычный 21 2 3 4" xfId="20460"/>
    <cellStyle name="Обычный 21 2 3 4 2" xfId="20461"/>
    <cellStyle name="Обычный 21 2 3 4 2 2" xfId="20462"/>
    <cellStyle name="Обычный 21 2 3 4 2 2 2" xfId="20463"/>
    <cellStyle name="Обычный 21 2 3 4 2 2 2 2" xfId="20464"/>
    <cellStyle name="Обычный 21 2 3 4 2 2 3" xfId="20465"/>
    <cellStyle name="Обычный 21 2 3 4 2 3" xfId="20466"/>
    <cellStyle name="Обычный 21 2 3 4 2 3 2" xfId="20467"/>
    <cellStyle name="Обычный 21 2 3 4 2 4" xfId="20468"/>
    <cellStyle name="Обычный 21 2 3 4 2 4 2" xfId="20469"/>
    <cellStyle name="Обычный 21 2 3 4 2 5" xfId="20470"/>
    <cellStyle name="Обычный 21 2 3 4 3" xfId="20471"/>
    <cellStyle name="Обычный 21 2 3 4 3 2" xfId="20472"/>
    <cellStyle name="Обычный 21 2 3 4 3 2 2" xfId="20473"/>
    <cellStyle name="Обычный 21 2 3 4 3 2 2 2" xfId="20474"/>
    <cellStyle name="Обычный 21 2 3 4 3 2 3" xfId="20475"/>
    <cellStyle name="Обычный 21 2 3 4 3 3" xfId="20476"/>
    <cellStyle name="Обычный 21 2 3 4 3 3 2" xfId="20477"/>
    <cellStyle name="Обычный 21 2 3 4 3 4" xfId="20478"/>
    <cellStyle name="Обычный 21 2 3 4 4" xfId="20479"/>
    <cellStyle name="Обычный 21 2 3 4 4 2" xfId="20480"/>
    <cellStyle name="Обычный 21 2 3 4 4 2 2" xfId="20481"/>
    <cellStyle name="Обычный 21 2 3 4 4 3" xfId="20482"/>
    <cellStyle name="Обычный 21 2 3 4 5" xfId="20483"/>
    <cellStyle name="Обычный 21 2 3 4 5 2" xfId="20484"/>
    <cellStyle name="Обычный 21 2 3 4 6" xfId="20485"/>
    <cellStyle name="Обычный 21 2 3 4 6 2" xfId="20486"/>
    <cellStyle name="Обычный 21 2 3 4 7" xfId="20487"/>
    <cellStyle name="Обычный 21 2 3 4 8" xfId="20488"/>
    <cellStyle name="Обычный 21 2 3 5" xfId="20489"/>
    <cellStyle name="Обычный 21 2 3 5 2" xfId="20490"/>
    <cellStyle name="Обычный 21 2 3 5 2 2" xfId="20491"/>
    <cellStyle name="Обычный 21 2 3 5 2 2 2" xfId="20492"/>
    <cellStyle name="Обычный 21 2 3 5 2 3" xfId="20493"/>
    <cellStyle name="Обычный 21 2 3 5 3" xfId="20494"/>
    <cellStyle name="Обычный 21 2 3 5 3 2" xfId="20495"/>
    <cellStyle name="Обычный 21 2 3 5 4" xfId="20496"/>
    <cellStyle name="Обычный 21 2 3 5 4 2" xfId="20497"/>
    <cellStyle name="Обычный 21 2 3 5 5" xfId="20498"/>
    <cellStyle name="Обычный 21 2 3 5 6" xfId="20499"/>
    <cellStyle name="Обычный 21 2 3 6" xfId="20500"/>
    <cellStyle name="Обычный 21 2 3 6 2" xfId="20501"/>
    <cellStyle name="Обычный 21 2 3 6 2 2" xfId="20502"/>
    <cellStyle name="Обычный 21 2 3 6 2 2 2" xfId="20503"/>
    <cellStyle name="Обычный 21 2 3 6 2 3" xfId="20504"/>
    <cellStyle name="Обычный 21 2 3 6 3" xfId="20505"/>
    <cellStyle name="Обычный 21 2 3 6 3 2" xfId="20506"/>
    <cellStyle name="Обычный 21 2 3 6 4" xfId="20507"/>
    <cellStyle name="Обычный 21 2 3 7" xfId="20508"/>
    <cellStyle name="Обычный 21 2 3 7 2" xfId="20509"/>
    <cellStyle name="Обычный 21 2 3 7 2 2" xfId="20510"/>
    <cellStyle name="Обычный 21 2 3 7 3" xfId="20511"/>
    <cellStyle name="Обычный 21 2 3 8" xfId="20512"/>
    <cellStyle name="Обычный 21 2 3 8 2" xfId="20513"/>
    <cellStyle name="Обычный 21 2 3 9" xfId="20514"/>
    <cellStyle name="Обычный 21 2 3 9 2" xfId="20515"/>
    <cellStyle name="Обычный 21 2 4" xfId="20516"/>
    <cellStyle name="Обычный 21 2 4 10" xfId="20517"/>
    <cellStyle name="Обычный 21 2 4 10 2" xfId="20518"/>
    <cellStyle name="Обычный 21 2 4 11" xfId="20519"/>
    <cellStyle name="Обычный 21 2 4 12" xfId="20520"/>
    <cellStyle name="Обычный 21 2 4 2" xfId="20521"/>
    <cellStyle name="Обычный 21 2 4 2 2" xfId="20522"/>
    <cellStyle name="Обычный 21 2 4 2 2 2" xfId="20523"/>
    <cellStyle name="Обычный 21 2 4 2 2 2 2" xfId="20524"/>
    <cellStyle name="Обычный 21 2 4 2 2 2 2 2" xfId="20525"/>
    <cellStyle name="Обычный 21 2 4 2 2 2 2 2 2" xfId="20526"/>
    <cellStyle name="Обычный 21 2 4 2 2 2 2 3" xfId="20527"/>
    <cellStyle name="Обычный 21 2 4 2 2 2 3" xfId="20528"/>
    <cellStyle name="Обычный 21 2 4 2 2 2 3 2" xfId="20529"/>
    <cellStyle name="Обычный 21 2 4 2 2 2 4" xfId="20530"/>
    <cellStyle name="Обычный 21 2 4 2 2 2 4 2" xfId="20531"/>
    <cellStyle name="Обычный 21 2 4 2 2 2 5" xfId="20532"/>
    <cellStyle name="Обычный 21 2 4 2 2 3" xfId="20533"/>
    <cellStyle name="Обычный 21 2 4 2 2 3 2" xfId="20534"/>
    <cellStyle name="Обычный 21 2 4 2 2 3 2 2" xfId="20535"/>
    <cellStyle name="Обычный 21 2 4 2 2 3 2 2 2" xfId="20536"/>
    <cellStyle name="Обычный 21 2 4 2 2 3 2 3" xfId="20537"/>
    <cellStyle name="Обычный 21 2 4 2 2 3 3" xfId="20538"/>
    <cellStyle name="Обычный 21 2 4 2 2 3 3 2" xfId="20539"/>
    <cellStyle name="Обычный 21 2 4 2 2 3 4" xfId="20540"/>
    <cellStyle name="Обычный 21 2 4 2 2 4" xfId="20541"/>
    <cellStyle name="Обычный 21 2 4 2 2 4 2" xfId="20542"/>
    <cellStyle name="Обычный 21 2 4 2 2 4 2 2" xfId="20543"/>
    <cellStyle name="Обычный 21 2 4 2 2 4 3" xfId="20544"/>
    <cellStyle name="Обычный 21 2 4 2 2 5" xfId="20545"/>
    <cellStyle name="Обычный 21 2 4 2 2 5 2" xfId="20546"/>
    <cellStyle name="Обычный 21 2 4 2 2 6" xfId="20547"/>
    <cellStyle name="Обычный 21 2 4 2 2 6 2" xfId="20548"/>
    <cellStyle name="Обычный 21 2 4 2 2 7" xfId="20549"/>
    <cellStyle name="Обычный 21 2 4 2 2 8" xfId="20550"/>
    <cellStyle name="Обычный 21 2 4 2 3" xfId="20551"/>
    <cellStyle name="Обычный 21 2 4 2 3 2" xfId="20552"/>
    <cellStyle name="Обычный 21 2 4 2 3 2 2" xfId="20553"/>
    <cellStyle name="Обычный 21 2 4 2 3 2 2 2" xfId="20554"/>
    <cellStyle name="Обычный 21 2 4 2 3 2 3" xfId="20555"/>
    <cellStyle name="Обычный 21 2 4 2 3 3" xfId="20556"/>
    <cellStyle name="Обычный 21 2 4 2 3 3 2" xfId="20557"/>
    <cellStyle name="Обычный 21 2 4 2 3 4" xfId="20558"/>
    <cellStyle name="Обычный 21 2 4 2 3 4 2" xfId="20559"/>
    <cellStyle name="Обычный 21 2 4 2 3 5" xfId="20560"/>
    <cellStyle name="Обычный 21 2 4 2 3 6" xfId="20561"/>
    <cellStyle name="Обычный 21 2 4 2 4" xfId="20562"/>
    <cellStyle name="Обычный 21 2 4 2 4 2" xfId="20563"/>
    <cellStyle name="Обычный 21 2 4 2 4 2 2" xfId="20564"/>
    <cellStyle name="Обычный 21 2 4 2 4 2 2 2" xfId="20565"/>
    <cellStyle name="Обычный 21 2 4 2 4 2 3" xfId="20566"/>
    <cellStyle name="Обычный 21 2 4 2 4 3" xfId="20567"/>
    <cellStyle name="Обычный 21 2 4 2 4 3 2" xfId="20568"/>
    <cellStyle name="Обычный 21 2 4 2 4 4" xfId="20569"/>
    <cellStyle name="Обычный 21 2 4 2 5" xfId="20570"/>
    <cellStyle name="Обычный 21 2 4 2 5 2" xfId="20571"/>
    <cellStyle name="Обычный 21 2 4 2 5 2 2" xfId="20572"/>
    <cellStyle name="Обычный 21 2 4 2 5 3" xfId="20573"/>
    <cellStyle name="Обычный 21 2 4 2 6" xfId="20574"/>
    <cellStyle name="Обычный 21 2 4 2 6 2" xfId="20575"/>
    <cellStyle name="Обычный 21 2 4 2 7" xfId="20576"/>
    <cellStyle name="Обычный 21 2 4 2 7 2" xfId="20577"/>
    <cellStyle name="Обычный 21 2 4 2 8" xfId="20578"/>
    <cellStyle name="Обычный 21 2 4 2 9" xfId="20579"/>
    <cellStyle name="Обычный 21 2 4 3" xfId="20580"/>
    <cellStyle name="Обычный 21 2 4 3 2" xfId="20581"/>
    <cellStyle name="Обычный 21 2 4 3 2 2" xfId="20582"/>
    <cellStyle name="Обычный 21 2 4 3 2 2 2" xfId="20583"/>
    <cellStyle name="Обычный 21 2 4 3 2 2 2 2" xfId="20584"/>
    <cellStyle name="Обычный 21 2 4 3 2 2 2 2 2" xfId="20585"/>
    <cellStyle name="Обычный 21 2 4 3 2 2 2 3" xfId="20586"/>
    <cellStyle name="Обычный 21 2 4 3 2 2 3" xfId="20587"/>
    <cellStyle name="Обычный 21 2 4 3 2 2 3 2" xfId="20588"/>
    <cellStyle name="Обычный 21 2 4 3 2 2 4" xfId="20589"/>
    <cellStyle name="Обычный 21 2 4 3 2 2 4 2" xfId="20590"/>
    <cellStyle name="Обычный 21 2 4 3 2 2 5" xfId="20591"/>
    <cellStyle name="Обычный 21 2 4 3 2 3" xfId="20592"/>
    <cellStyle name="Обычный 21 2 4 3 2 3 2" xfId="20593"/>
    <cellStyle name="Обычный 21 2 4 3 2 3 2 2" xfId="20594"/>
    <cellStyle name="Обычный 21 2 4 3 2 3 2 2 2" xfId="20595"/>
    <cellStyle name="Обычный 21 2 4 3 2 3 2 3" xfId="20596"/>
    <cellStyle name="Обычный 21 2 4 3 2 3 3" xfId="20597"/>
    <cellStyle name="Обычный 21 2 4 3 2 3 3 2" xfId="20598"/>
    <cellStyle name="Обычный 21 2 4 3 2 3 4" xfId="20599"/>
    <cellStyle name="Обычный 21 2 4 3 2 4" xfId="20600"/>
    <cellStyle name="Обычный 21 2 4 3 2 4 2" xfId="20601"/>
    <cellStyle name="Обычный 21 2 4 3 2 4 2 2" xfId="20602"/>
    <cellStyle name="Обычный 21 2 4 3 2 4 3" xfId="20603"/>
    <cellStyle name="Обычный 21 2 4 3 2 5" xfId="20604"/>
    <cellStyle name="Обычный 21 2 4 3 2 5 2" xfId="20605"/>
    <cellStyle name="Обычный 21 2 4 3 2 6" xfId="20606"/>
    <cellStyle name="Обычный 21 2 4 3 2 6 2" xfId="20607"/>
    <cellStyle name="Обычный 21 2 4 3 2 7" xfId="20608"/>
    <cellStyle name="Обычный 21 2 4 3 2 8" xfId="20609"/>
    <cellStyle name="Обычный 21 2 4 3 3" xfId="20610"/>
    <cellStyle name="Обычный 21 2 4 3 3 2" xfId="20611"/>
    <cellStyle name="Обычный 21 2 4 3 3 2 2" xfId="20612"/>
    <cellStyle name="Обычный 21 2 4 3 3 2 2 2" xfId="20613"/>
    <cellStyle name="Обычный 21 2 4 3 3 2 3" xfId="20614"/>
    <cellStyle name="Обычный 21 2 4 3 3 3" xfId="20615"/>
    <cellStyle name="Обычный 21 2 4 3 3 3 2" xfId="20616"/>
    <cellStyle name="Обычный 21 2 4 3 3 4" xfId="20617"/>
    <cellStyle name="Обычный 21 2 4 3 3 4 2" xfId="20618"/>
    <cellStyle name="Обычный 21 2 4 3 3 5" xfId="20619"/>
    <cellStyle name="Обычный 21 2 4 3 3 6" xfId="20620"/>
    <cellStyle name="Обычный 21 2 4 3 4" xfId="20621"/>
    <cellStyle name="Обычный 21 2 4 3 4 2" xfId="20622"/>
    <cellStyle name="Обычный 21 2 4 3 4 2 2" xfId="20623"/>
    <cellStyle name="Обычный 21 2 4 3 4 2 2 2" xfId="20624"/>
    <cellStyle name="Обычный 21 2 4 3 4 2 3" xfId="20625"/>
    <cellStyle name="Обычный 21 2 4 3 4 3" xfId="20626"/>
    <cellStyle name="Обычный 21 2 4 3 4 3 2" xfId="20627"/>
    <cellStyle name="Обычный 21 2 4 3 4 4" xfId="20628"/>
    <cellStyle name="Обычный 21 2 4 3 5" xfId="20629"/>
    <cellStyle name="Обычный 21 2 4 3 5 2" xfId="20630"/>
    <cellStyle name="Обычный 21 2 4 3 5 2 2" xfId="20631"/>
    <cellStyle name="Обычный 21 2 4 3 5 3" xfId="20632"/>
    <cellStyle name="Обычный 21 2 4 3 6" xfId="20633"/>
    <cellStyle name="Обычный 21 2 4 3 6 2" xfId="20634"/>
    <cellStyle name="Обычный 21 2 4 3 7" xfId="20635"/>
    <cellStyle name="Обычный 21 2 4 3 7 2" xfId="20636"/>
    <cellStyle name="Обычный 21 2 4 3 8" xfId="20637"/>
    <cellStyle name="Обычный 21 2 4 3 9" xfId="20638"/>
    <cellStyle name="Обычный 21 2 4 4" xfId="20639"/>
    <cellStyle name="Обычный 21 2 4 4 2" xfId="20640"/>
    <cellStyle name="Обычный 21 2 4 4 2 2" xfId="20641"/>
    <cellStyle name="Обычный 21 2 4 4 2 2 2" xfId="20642"/>
    <cellStyle name="Обычный 21 2 4 4 2 2 2 2" xfId="20643"/>
    <cellStyle name="Обычный 21 2 4 4 2 2 3" xfId="20644"/>
    <cellStyle name="Обычный 21 2 4 4 2 3" xfId="20645"/>
    <cellStyle name="Обычный 21 2 4 4 2 3 2" xfId="20646"/>
    <cellStyle name="Обычный 21 2 4 4 2 4" xfId="20647"/>
    <cellStyle name="Обычный 21 2 4 4 2 4 2" xfId="20648"/>
    <cellStyle name="Обычный 21 2 4 4 2 5" xfId="20649"/>
    <cellStyle name="Обычный 21 2 4 4 3" xfId="20650"/>
    <cellStyle name="Обычный 21 2 4 4 3 2" xfId="20651"/>
    <cellStyle name="Обычный 21 2 4 4 3 2 2" xfId="20652"/>
    <cellStyle name="Обычный 21 2 4 4 3 2 2 2" xfId="20653"/>
    <cellStyle name="Обычный 21 2 4 4 3 2 3" xfId="20654"/>
    <cellStyle name="Обычный 21 2 4 4 3 3" xfId="20655"/>
    <cellStyle name="Обычный 21 2 4 4 3 3 2" xfId="20656"/>
    <cellStyle name="Обычный 21 2 4 4 3 4" xfId="20657"/>
    <cellStyle name="Обычный 21 2 4 4 4" xfId="20658"/>
    <cellStyle name="Обычный 21 2 4 4 4 2" xfId="20659"/>
    <cellStyle name="Обычный 21 2 4 4 4 2 2" xfId="20660"/>
    <cellStyle name="Обычный 21 2 4 4 4 3" xfId="20661"/>
    <cellStyle name="Обычный 21 2 4 4 5" xfId="20662"/>
    <cellStyle name="Обычный 21 2 4 4 5 2" xfId="20663"/>
    <cellStyle name="Обычный 21 2 4 4 6" xfId="20664"/>
    <cellStyle name="Обычный 21 2 4 4 6 2" xfId="20665"/>
    <cellStyle name="Обычный 21 2 4 4 7" xfId="20666"/>
    <cellStyle name="Обычный 21 2 4 4 8" xfId="20667"/>
    <cellStyle name="Обычный 21 2 4 5" xfId="20668"/>
    <cellStyle name="Обычный 21 2 4 5 2" xfId="20669"/>
    <cellStyle name="Обычный 21 2 4 5 2 2" xfId="20670"/>
    <cellStyle name="Обычный 21 2 4 5 2 2 2" xfId="20671"/>
    <cellStyle name="Обычный 21 2 4 5 2 3" xfId="20672"/>
    <cellStyle name="Обычный 21 2 4 5 3" xfId="20673"/>
    <cellStyle name="Обычный 21 2 4 5 3 2" xfId="20674"/>
    <cellStyle name="Обычный 21 2 4 5 4" xfId="20675"/>
    <cellStyle name="Обычный 21 2 4 5 4 2" xfId="20676"/>
    <cellStyle name="Обычный 21 2 4 5 5" xfId="20677"/>
    <cellStyle name="Обычный 21 2 4 5 6" xfId="20678"/>
    <cellStyle name="Обычный 21 2 4 6" xfId="20679"/>
    <cellStyle name="Обычный 21 2 4 6 2" xfId="20680"/>
    <cellStyle name="Обычный 21 2 4 6 2 2" xfId="20681"/>
    <cellStyle name="Обычный 21 2 4 6 2 2 2" xfId="20682"/>
    <cellStyle name="Обычный 21 2 4 6 2 3" xfId="20683"/>
    <cellStyle name="Обычный 21 2 4 6 3" xfId="20684"/>
    <cellStyle name="Обычный 21 2 4 6 3 2" xfId="20685"/>
    <cellStyle name="Обычный 21 2 4 6 4" xfId="20686"/>
    <cellStyle name="Обычный 21 2 4 7" xfId="20687"/>
    <cellStyle name="Обычный 21 2 4 7 2" xfId="20688"/>
    <cellStyle name="Обычный 21 2 4 7 2 2" xfId="20689"/>
    <cellStyle name="Обычный 21 2 4 7 3" xfId="20690"/>
    <cellStyle name="Обычный 21 2 4 8" xfId="20691"/>
    <cellStyle name="Обычный 21 2 4 8 2" xfId="20692"/>
    <cellStyle name="Обычный 21 2 4 9" xfId="20693"/>
    <cellStyle name="Обычный 21 2 4 9 2" xfId="20694"/>
    <cellStyle name="Обычный 21 2 5" xfId="20695"/>
    <cellStyle name="Обычный 21 2 5 10" xfId="20696"/>
    <cellStyle name="Обычный 21 2 5 2" xfId="20697"/>
    <cellStyle name="Обычный 21 2 5 2 2" xfId="20698"/>
    <cellStyle name="Обычный 21 2 5 2 2 2" xfId="20699"/>
    <cellStyle name="Обычный 21 2 5 2 2 2 2" xfId="20700"/>
    <cellStyle name="Обычный 21 2 5 2 2 2 2 2" xfId="20701"/>
    <cellStyle name="Обычный 21 2 5 2 2 2 3" xfId="20702"/>
    <cellStyle name="Обычный 21 2 5 2 2 3" xfId="20703"/>
    <cellStyle name="Обычный 21 2 5 2 2 3 2" xfId="20704"/>
    <cellStyle name="Обычный 21 2 5 2 2 4" xfId="20705"/>
    <cellStyle name="Обычный 21 2 5 2 2 4 2" xfId="20706"/>
    <cellStyle name="Обычный 21 2 5 2 2 5" xfId="20707"/>
    <cellStyle name="Обычный 21 2 5 2 3" xfId="20708"/>
    <cellStyle name="Обычный 21 2 5 2 3 2" xfId="20709"/>
    <cellStyle name="Обычный 21 2 5 2 3 2 2" xfId="20710"/>
    <cellStyle name="Обычный 21 2 5 2 3 2 2 2" xfId="20711"/>
    <cellStyle name="Обычный 21 2 5 2 3 2 3" xfId="20712"/>
    <cellStyle name="Обычный 21 2 5 2 3 3" xfId="20713"/>
    <cellStyle name="Обычный 21 2 5 2 3 3 2" xfId="20714"/>
    <cellStyle name="Обычный 21 2 5 2 3 4" xfId="20715"/>
    <cellStyle name="Обычный 21 2 5 2 4" xfId="20716"/>
    <cellStyle name="Обычный 21 2 5 2 4 2" xfId="20717"/>
    <cellStyle name="Обычный 21 2 5 2 4 2 2" xfId="20718"/>
    <cellStyle name="Обычный 21 2 5 2 4 3" xfId="20719"/>
    <cellStyle name="Обычный 21 2 5 2 5" xfId="20720"/>
    <cellStyle name="Обычный 21 2 5 2 5 2" xfId="20721"/>
    <cellStyle name="Обычный 21 2 5 2 6" xfId="20722"/>
    <cellStyle name="Обычный 21 2 5 2 6 2" xfId="20723"/>
    <cellStyle name="Обычный 21 2 5 2 7" xfId="20724"/>
    <cellStyle name="Обычный 21 2 5 2 8" xfId="20725"/>
    <cellStyle name="Обычный 21 2 5 3" xfId="20726"/>
    <cellStyle name="Обычный 21 2 5 3 2" xfId="20727"/>
    <cellStyle name="Обычный 21 2 5 3 2 2" xfId="20728"/>
    <cellStyle name="Обычный 21 2 5 3 2 2 2" xfId="20729"/>
    <cellStyle name="Обычный 21 2 5 3 2 3" xfId="20730"/>
    <cellStyle name="Обычный 21 2 5 3 3" xfId="20731"/>
    <cellStyle name="Обычный 21 2 5 3 3 2" xfId="20732"/>
    <cellStyle name="Обычный 21 2 5 3 4" xfId="20733"/>
    <cellStyle name="Обычный 21 2 5 3 4 2" xfId="20734"/>
    <cellStyle name="Обычный 21 2 5 3 5" xfId="20735"/>
    <cellStyle name="Обычный 21 2 5 3 6" xfId="20736"/>
    <cellStyle name="Обычный 21 2 5 4" xfId="20737"/>
    <cellStyle name="Обычный 21 2 5 4 2" xfId="20738"/>
    <cellStyle name="Обычный 21 2 5 4 2 2" xfId="20739"/>
    <cellStyle name="Обычный 21 2 5 4 2 2 2" xfId="20740"/>
    <cellStyle name="Обычный 21 2 5 4 2 3" xfId="20741"/>
    <cellStyle name="Обычный 21 2 5 4 3" xfId="20742"/>
    <cellStyle name="Обычный 21 2 5 4 3 2" xfId="20743"/>
    <cellStyle name="Обычный 21 2 5 4 4" xfId="20744"/>
    <cellStyle name="Обычный 21 2 5 5" xfId="20745"/>
    <cellStyle name="Обычный 21 2 5 5 2" xfId="20746"/>
    <cellStyle name="Обычный 21 2 5 5 2 2" xfId="20747"/>
    <cellStyle name="Обычный 21 2 5 5 3" xfId="20748"/>
    <cellStyle name="Обычный 21 2 5 6" xfId="20749"/>
    <cellStyle name="Обычный 21 2 5 6 2" xfId="20750"/>
    <cellStyle name="Обычный 21 2 5 7" xfId="20751"/>
    <cellStyle name="Обычный 21 2 5 7 2" xfId="20752"/>
    <cellStyle name="Обычный 21 2 5 8" xfId="20753"/>
    <cellStyle name="Обычный 21 2 5 8 2" xfId="20754"/>
    <cellStyle name="Обычный 21 2 5 9" xfId="20755"/>
    <cellStyle name="Обычный 21 2 6" xfId="20756"/>
    <cellStyle name="Обычный 21 2 6 10" xfId="20757"/>
    <cellStyle name="Обычный 21 2 6 2" xfId="20758"/>
    <cellStyle name="Обычный 21 2 6 2 2" xfId="20759"/>
    <cellStyle name="Обычный 21 2 6 2 2 2" xfId="20760"/>
    <cellStyle name="Обычный 21 2 6 2 2 2 2" xfId="20761"/>
    <cellStyle name="Обычный 21 2 6 2 2 2 2 2" xfId="20762"/>
    <cellStyle name="Обычный 21 2 6 2 2 2 3" xfId="20763"/>
    <cellStyle name="Обычный 21 2 6 2 2 3" xfId="20764"/>
    <cellStyle name="Обычный 21 2 6 2 2 3 2" xfId="20765"/>
    <cellStyle name="Обычный 21 2 6 2 2 4" xfId="20766"/>
    <cellStyle name="Обычный 21 2 6 2 2 4 2" xfId="20767"/>
    <cellStyle name="Обычный 21 2 6 2 2 5" xfId="20768"/>
    <cellStyle name="Обычный 21 2 6 2 3" xfId="20769"/>
    <cellStyle name="Обычный 21 2 6 2 3 2" xfId="20770"/>
    <cellStyle name="Обычный 21 2 6 2 3 2 2" xfId="20771"/>
    <cellStyle name="Обычный 21 2 6 2 3 2 2 2" xfId="20772"/>
    <cellStyle name="Обычный 21 2 6 2 3 2 3" xfId="20773"/>
    <cellStyle name="Обычный 21 2 6 2 3 3" xfId="20774"/>
    <cellStyle name="Обычный 21 2 6 2 3 3 2" xfId="20775"/>
    <cellStyle name="Обычный 21 2 6 2 3 4" xfId="20776"/>
    <cellStyle name="Обычный 21 2 6 2 4" xfId="20777"/>
    <cellStyle name="Обычный 21 2 6 2 4 2" xfId="20778"/>
    <cellStyle name="Обычный 21 2 6 2 4 2 2" xfId="20779"/>
    <cellStyle name="Обычный 21 2 6 2 4 3" xfId="20780"/>
    <cellStyle name="Обычный 21 2 6 2 5" xfId="20781"/>
    <cellStyle name="Обычный 21 2 6 2 5 2" xfId="20782"/>
    <cellStyle name="Обычный 21 2 6 2 6" xfId="20783"/>
    <cellStyle name="Обычный 21 2 6 2 6 2" xfId="20784"/>
    <cellStyle name="Обычный 21 2 6 2 7" xfId="20785"/>
    <cellStyle name="Обычный 21 2 6 2 8" xfId="20786"/>
    <cellStyle name="Обычный 21 2 6 3" xfId="20787"/>
    <cellStyle name="Обычный 21 2 6 3 2" xfId="20788"/>
    <cellStyle name="Обычный 21 2 6 3 2 2" xfId="20789"/>
    <cellStyle name="Обычный 21 2 6 3 2 2 2" xfId="20790"/>
    <cellStyle name="Обычный 21 2 6 3 2 3" xfId="20791"/>
    <cellStyle name="Обычный 21 2 6 3 3" xfId="20792"/>
    <cellStyle name="Обычный 21 2 6 3 3 2" xfId="20793"/>
    <cellStyle name="Обычный 21 2 6 3 4" xfId="20794"/>
    <cellStyle name="Обычный 21 2 6 3 4 2" xfId="20795"/>
    <cellStyle name="Обычный 21 2 6 3 5" xfId="20796"/>
    <cellStyle name="Обычный 21 2 6 3 6" xfId="20797"/>
    <cellStyle name="Обычный 21 2 6 4" xfId="20798"/>
    <cellStyle name="Обычный 21 2 6 4 2" xfId="20799"/>
    <cellStyle name="Обычный 21 2 6 4 2 2" xfId="20800"/>
    <cellStyle name="Обычный 21 2 6 4 2 2 2" xfId="20801"/>
    <cellStyle name="Обычный 21 2 6 4 2 3" xfId="20802"/>
    <cellStyle name="Обычный 21 2 6 4 3" xfId="20803"/>
    <cellStyle name="Обычный 21 2 6 4 3 2" xfId="20804"/>
    <cellStyle name="Обычный 21 2 6 4 4" xfId="20805"/>
    <cellStyle name="Обычный 21 2 6 5" xfId="20806"/>
    <cellStyle name="Обычный 21 2 6 5 2" xfId="20807"/>
    <cellStyle name="Обычный 21 2 6 5 2 2" xfId="20808"/>
    <cellStyle name="Обычный 21 2 6 5 3" xfId="20809"/>
    <cellStyle name="Обычный 21 2 6 6" xfId="20810"/>
    <cellStyle name="Обычный 21 2 6 6 2" xfId="20811"/>
    <cellStyle name="Обычный 21 2 6 7" xfId="20812"/>
    <cellStyle name="Обычный 21 2 6 7 2" xfId="20813"/>
    <cellStyle name="Обычный 21 2 6 8" xfId="20814"/>
    <cellStyle name="Обычный 21 2 6 8 2" xfId="20815"/>
    <cellStyle name="Обычный 21 2 6 9" xfId="20816"/>
    <cellStyle name="Обычный 21 2 7" xfId="20817"/>
    <cellStyle name="Обычный 21 2 7 2" xfId="20818"/>
    <cellStyle name="Обычный 21 2 7 2 2" xfId="20819"/>
    <cellStyle name="Обычный 21 2 7 2 2 2" xfId="20820"/>
    <cellStyle name="Обычный 21 2 7 2 2 2 2" xfId="20821"/>
    <cellStyle name="Обычный 21 2 7 2 2 3" xfId="20822"/>
    <cellStyle name="Обычный 21 2 7 2 3" xfId="20823"/>
    <cellStyle name="Обычный 21 2 7 2 3 2" xfId="20824"/>
    <cellStyle name="Обычный 21 2 7 2 4" xfId="20825"/>
    <cellStyle name="Обычный 21 2 7 2 4 2" xfId="20826"/>
    <cellStyle name="Обычный 21 2 7 2 5" xfId="20827"/>
    <cellStyle name="Обычный 21 2 7 3" xfId="20828"/>
    <cellStyle name="Обычный 21 2 7 3 2" xfId="20829"/>
    <cellStyle name="Обычный 21 2 7 3 2 2" xfId="20830"/>
    <cellStyle name="Обычный 21 2 7 3 2 2 2" xfId="20831"/>
    <cellStyle name="Обычный 21 2 7 3 2 3" xfId="20832"/>
    <cellStyle name="Обычный 21 2 7 3 3" xfId="20833"/>
    <cellStyle name="Обычный 21 2 7 3 3 2" xfId="20834"/>
    <cellStyle name="Обычный 21 2 7 3 4" xfId="20835"/>
    <cellStyle name="Обычный 21 2 7 4" xfId="20836"/>
    <cellStyle name="Обычный 21 2 7 4 2" xfId="20837"/>
    <cellStyle name="Обычный 21 2 7 4 2 2" xfId="20838"/>
    <cellStyle name="Обычный 21 2 7 4 3" xfId="20839"/>
    <cellStyle name="Обычный 21 2 7 5" xfId="20840"/>
    <cellStyle name="Обычный 21 2 7 5 2" xfId="20841"/>
    <cellStyle name="Обычный 21 2 7 6" xfId="20842"/>
    <cellStyle name="Обычный 21 2 7 6 2" xfId="20843"/>
    <cellStyle name="Обычный 21 2 7 7" xfId="20844"/>
    <cellStyle name="Обычный 21 2 7 7 2" xfId="20845"/>
    <cellStyle name="Обычный 21 2 7 8" xfId="20846"/>
    <cellStyle name="Обычный 21 2 7 9" xfId="20847"/>
    <cellStyle name="Обычный 21 2 8" xfId="20848"/>
    <cellStyle name="Обычный 21 2 8 2" xfId="20849"/>
    <cellStyle name="Обычный 21 2 8 2 2" xfId="20850"/>
    <cellStyle name="Обычный 21 2 8 2 2 2" xfId="20851"/>
    <cellStyle name="Обычный 21 2 8 2 3" xfId="20852"/>
    <cellStyle name="Обычный 21 2 8 3" xfId="20853"/>
    <cellStyle name="Обычный 21 2 8 3 2" xfId="20854"/>
    <cellStyle name="Обычный 21 2 8 4" xfId="20855"/>
    <cellStyle name="Обычный 21 2 8 4 2" xfId="20856"/>
    <cellStyle name="Обычный 21 2 8 5" xfId="20857"/>
    <cellStyle name="Обычный 21 2 8 6" xfId="20858"/>
    <cellStyle name="Обычный 21 2 9" xfId="20859"/>
    <cellStyle name="Обычный 21 2 9 2" xfId="20860"/>
    <cellStyle name="Обычный 21 2 9 2 2" xfId="20861"/>
    <cellStyle name="Обычный 21 2 9 2 2 2" xfId="20862"/>
    <cellStyle name="Обычный 21 2 9 2 3" xfId="20863"/>
    <cellStyle name="Обычный 21 2 9 3" xfId="20864"/>
    <cellStyle name="Обычный 21 2 9 3 2" xfId="20865"/>
    <cellStyle name="Обычный 21 2 9 4" xfId="20866"/>
    <cellStyle name="Обычный 21 2_прот  (факт) дс1" xfId="20867"/>
    <cellStyle name="Обычный 21 3" xfId="20868"/>
    <cellStyle name="Обычный 21 3 10" xfId="20869"/>
    <cellStyle name="Обычный 21 3 10 2" xfId="20870"/>
    <cellStyle name="Обычный 21 3 11" xfId="20871"/>
    <cellStyle name="Обычный 21 3 11 2" xfId="20872"/>
    <cellStyle name="Обычный 21 3 12" xfId="20873"/>
    <cellStyle name="Обычный 21 3 12 2" xfId="20874"/>
    <cellStyle name="Обычный 21 3 13" xfId="20875"/>
    <cellStyle name="Обычный 21 3 14" xfId="20876"/>
    <cellStyle name="Обычный 21 3 2" xfId="20877"/>
    <cellStyle name="Обычный 21 3 2 10" xfId="20878"/>
    <cellStyle name="Обычный 21 3 2 11" xfId="20879"/>
    <cellStyle name="Обычный 21 3 2 2" xfId="20880"/>
    <cellStyle name="Обычный 21 3 2 2 2" xfId="20881"/>
    <cellStyle name="Обычный 21 3 2 2 2 2" xfId="20882"/>
    <cellStyle name="Обычный 21 3 2 2 2 2 2" xfId="20883"/>
    <cellStyle name="Обычный 21 3 2 2 2 2 2 2" xfId="20884"/>
    <cellStyle name="Обычный 21 3 2 2 2 2 2 2 2" xfId="20885"/>
    <cellStyle name="Обычный 21 3 2 2 2 2 2 3" xfId="20886"/>
    <cellStyle name="Обычный 21 3 2 2 2 2 3" xfId="20887"/>
    <cellStyle name="Обычный 21 3 2 2 2 2 3 2" xfId="20888"/>
    <cellStyle name="Обычный 21 3 2 2 2 2 4" xfId="20889"/>
    <cellStyle name="Обычный 21 3 2 2 2 2 4 2" xfId="20890"/>
    <cellStyle name="Обычный 21 3 2 2 2 2 5" xfId="20891"/>
    <cellStyle name="Обычный 21 3 2 2 2 3" xfId="20892"/>
    <cellStyle name="Обычный 21 3 2 2 2 3 2" xfId="20893"/>
    <cellStyle name="Обычный 21 3 2 2 2 3 2 2" xfId="20894"/>
    <cellStyle name="Обычный 21 3 2 2 2 3 2 2 2" xfId="20895"/>
    <cellStyle name="Обычный 21 3 2 2 2 3 2 3" xfId="20896"/>
    <cellStyle name="Обычный 21 3 2 2 2 3 3" xfId="20897"/>
    <cellStyle name="Обычный 21 3 2 2 2 3 3 2" xfId="20898"/>
    <cellStyle name="Обычный 21 3 2 2 2 3 4" xfId="20899"/>
    <cellStyle name="Обычный 21 3 2 2 2 4" xfId="20900"/>
    <cellStyle name="Обычный 21 3 2 2 2 4 2" xfId="20901"/>
    <cellStyle name="Обычный 21 3 2 2 2 4 2 2" xfId="20902"/>
    <cellStyle name="Обычный 21 3 2 2 2 4 3" xfId="20903"/>
    <cellStyle name="Обычный 21 3 2 2 2 5" xfId="20904"/>
    <cellStyle name="Обычный 21 3 2 2 2 5 2" xfId="20905"/>
    <cellStyle name="Обычный 21 3 2 2 2 6" xfId="20906"/>
    <cellStyle name="Обычный 21 3 2 2 2 6 2" xfId="20907"/>
    <cellStyle name="Обычный 21 3 2 2 2 7" xfId="20908"/>
    <cellStyle name="Обычный 21 3 2 2 2 8" xfId="20909"/>
    <cellStyle name="Обычный 21 3 2 2 3" xfId="20910"/>
    <cellStyle name="Обычный 21 3 2 2 3 2" xfId="20911"/>
    <cellStyle name="Обычный 21 3 2 2 3 2 2" xfId="20912"/>
    <cellStyle name="Обычный 21 3 2 2 3 2 2 2" xfId="20913"/>
    <cellStyle name="Обычный 21 3 2 2 3 2 3" xfId="20914"/>
    <cellStyle name="Обычный 21 3 2 2 3 3" xfId="20915"/>
    <cellStyle name="Обычный 21 3 2 2 3 3 2" xfId="20916"/>
    <cellStyle name="Обычный 21 3 2 2 3 4" xfId="20917"/>
    <cellStyle name="Обычный 21 3 2 2 3 4 2" xfId="20918"/>
    <cellStyle name="Обычный 21 3 2 2 3 5" xfId="20919"/>
    <cellStyle name="Обычный 21 3 2 2 3 6" xfId="20920"/>
    <cellStyle name="Обычный 21 3 2 2 4" xfId="20921"/>
    <cellStyle name="Обычный 21 3 2 2 4 2" xfId="20922"/>
    <cellStyle name="Обычный 21 3 2 2 4 2 2" xfId="20923"/>
    <cellStyle name="Обычный 21 3 2 2 4 2 2 2" xfId="20924"/>
    <cellStyle name="Обычный 21 3 2 2 4 2 3" xfId="20925"/>
    <cellStyle name="Обычный 21 3 2 2 4 3" xfId="20926"/>
    <cellStyle name="Обычный 21 3 2 2 4 3 2" xfId="20927"/>
    <cellStyle name="Обычный 21 3 2 2 4 4" xfId="20928"/>
    <cellStyle name="Обычный 21 3 2 2 5" xfId="20929"/>
    <cellStyle name="Обычный 21 3 2 2 5 2" xfId="20930"/>
    <cellStyle name="Обычный 21 3 2 2 5 2 2" xfId="20931"/>
    <cellStyle name="Обычный 21 3 2 2 5 3" xfId="20932"/>
    <cellStyle name="Обычный 21 3 2 2 6" xfId="20933"/>
    <cellStyle name="Обычный 21 3 2 2 6 2" xfId="20934"/>
    <cellStyle name="Обычный 21 3 2 2 7" xfId="20935"/>
    <cellStyle name="Обычный 21 3 2 2 7 2" xfId="20936"/>
    <cellStyle name="Обычный 21 3 2 2 8" xfId="20937"/>
    <cellStyle name="Обычный 21 3 2 2 9" xfId="20938"/>
    <cellStyle name="Обычный 21 3 2 3" xfId="20939"/>
    <cellStyle name="Обычный 21 3 2 3 2" xfId="20940"/>
    <cellStyle name="Обычный 21 3 2 3 2 2" xfId="20941"/>
    <cellStyle name="Обычный 21 3 2 3 2 2 2" xfId="20942"/>
    <cellStyle name="Обычный 21 3 2 3 2 2 2 2" xfId="20943"/>
    <cellStyle name="Обычный 21 3 2 3 2 2 3" xfId="20944"/>
    <cellStyle name="Обычный 21 3 2 3 2 3" xfId="20945"/>
    <cellStyle name="Обычный 21 3 2 3 2 3 2" xfId="20946"/>
    <cellStyle name="Обычный 21 3 2 3 2 4" xfId="20947"/>
    <cellStyle name="Обычный 21 3 2 3 2 4 2" xfId="20948"/>
    <cellStyle name="Обычный 21 3 2 3 2 5" xfId="20949"/>
    <cellStyle name="Обычный 21 3 2 3 2 6" xfId="20950"/>
    <cellStyle name="Обычный 21 3 2 3 3" xfId="20951"/>
    <cellStyle name="Обычный 21 3 2 3 3 2" xfId="20952"/>
    <cellStyle name="Обычный 21 3 2 3 3 2 2" xfId="20953"/>
    <cellStyle name="Обычный 21 3 2 3 3 2 2 2" xfId="20954"/>
    <cellStyle name="Обычный 21 3 2 3 3 2 3" xfId="20955"/>
    <cellStyle name="Обычный 21 3 2 3 3 3" xfId="20956"/>
    <cellStyle name="Обычный 21 3 2 3 3 3 2" xfId="20957"/>
    <cellStyle name="Обычный 21 3 2 3 3 4" xfId="20958"/>
    <cellStyle name="Обычный 21 3 2 3 3 5" xfId="20959"/>
    <cellStyle name="Обычный 21 3 2 3 4" xfId="20960"/>
    <cellStyle name="Обычный 21 3 2 3 4 2" xfId="20961"/>
    <cellStyle name="Обычный 21 3 2 3 4 2 2" xfId="20962"/>
    <cellStyle name="Обычный 21 3 2 3 4 3" xfId="20963"/>
    <cellStyle name="Обычный 21 3 2 3 5" xfId="20964"/>
    <cellStyle name="Обычный 21 3 2 3 5 2" xfId="20965"/>
    <cellStyle name="Обычный 21 3 2 3 6" xfId="20966"/>
    <cellStyle name="Обычный 21 3 2 3 6 2" xfId="20967"/>
    <cellStyle name="Обычный 21 3 2 3 7" xfId="20968"/>
    <cellStyle name="Обычный 21 3 2 3 8" xfId="20969"/>
    <cellStyle name="Обычный 21 3 2 4" xfId="20970"/>
    <cellStyle name="Обычный 21 3 2 4 2" xfId="20971"/>
    <cellStyle name="Обычный 21 3 2 4 2 2" xfId="20972"/>
    <cellStyle name="Обычный 21 3 2 4 2 2 2" xfId="20973"/>
    <cellStyle name="Обычный 21 3 2 4 2 3" xfId="20974"/>
    <cellStyle name="Обычный 21 3 2 4 3" xfId="20975"/>
    <cellStyle name="Обычный 21 3 2 4 3 2" xfId="20976"/>
    <cellStyle name="Обычный 21 3 2 4 4" xfId="20977"/>
    <cellStyle name="Обычный 21 3 2 4 4 2" xfId="20978"/>
    <cellStyle name="Обычный 21 3 2 4 5" xfId="20979"/>
    <cellStyle name="Обычный 21 3 2 4 6" xfId="20980"/>
    <cellStyle name="Обычный 21 3 2 5" xfId="20981"/>
    <cellStyle name="Обычный 21 3 2 5 2" xfId="20982"/>
    <cellStyle name="Обычный 21 3 2 5 2 2" xfId="20983"/>
    <cellStyle name="Обычный 21 3 2 5 2 2 2" xfId="20984"/>
    <cellStyle name="Обычный 21 3 2 5 2 3" xfId="20985"/>
    <cellStyle name="Обычный 21 3 2 5 3" xfId="20986"/>
    <cellStyle name="Обычный 21 3 2 5 3 2" xfId="20987"/>
    <cellStyle name="Обычный 21 3 2 5 4" xfId="20988"/>
    <cellStyle name="Обычный 21 3 2 5 5" xfId="20989"/>
    <cellStyle name="Обычный 21 3 2 6" xfId="20990"/>
    <cellStyle name="Обычный 21 3 2 6 2" xfId="20991"/>
    <cellStyle name="Обычный 21 3 2 6 2 2" xfId="20992"/>
    <cellStyle name="Обычный 21 3 2 6 3" xfId="20993"/>
    <cellStyle name="Обычный 21 3 2 7" xfId="20994"/>
    <cellStyle name="Обычный 21 3 2 7 2" xfId="20995"/>
    <cellStyle name="Обычный 21 3 2 8" xfId="20996"/>
    <cellStyle name="Обычный 21 3 2 8 2" xfId="20997"/>
    <cellStyle name="Обычный 21 3 2 9" xfId="20998"/>
    <cellStyle name="Обычный 21 3 2 9 2" xfId="20999"/>
    <cellStyle name="Обычный 21 3 3" xfId="21000"/>
    <cellStyle name="Обычный 21 3 3 10" xfId="21001"/>
    <cellStyle name="Обычный 21 3 3 2" xfId="21002"/>
    <cellStyle name="Обычный 21 3 3 2 2" xfId="21003"/>
    <cellStyle name="Обычный 21 3 3 2 2 2" xfId="21004"/>
    <cellStyle name="Обычный 21 3 3 2 2 2 2" xfId="21005"/>
    <cellStyle name="Обычный 21 3 3 2 2 2 2 2" xfId="21006"/>
    <cellStyle name="Обычный 21 3 3 2 2 2 3" xfId="21007"/>
    <cellStyle name="Обычный 21 3 3 2 2 3" xfId="21008"/>
    <cellStyle name="Обычный 21 3 3 2 2 3 2" xfId="21009"/>
    <cellStyle name="Обычный 21 3 3 2 2 4" xfId="21010"/>
    <cellStyle name="Обычный 21 3 3 2 2 4 2" xfId="21011"/>
    <cellStyle name="Обычный 21 3 3 2 2 5" xfId="21012"/>
    <cellStyle name="Обычный 21 3 3 2 3" xfId="21013"/>
    <cellStyle name="Обычный 21 3 3 2 3 2" xfId="21014"/>
    <cellStyle name="Обычный 21 3 3 2 3 2 2" xfId="21015"/>
    <cellStyle name="Обычный 21 3 3 2 3 2 2 2" xfId="21016"/>
    <cellStyle name="Обычный 21 3 3 2 3 2 3" xfId="21017"/>
    <cellStyle name="Обычный 21 3 3 2 3 3" xfId="21018"/>
    <cellStyle name="Обычный 21 3 3 2 3 3 2" xfId="21019"/>
    <cellStyle name="Обычный 21 3 3 2 3 4" xfId="21020"/>
    <cellStyle name="Обычный 21 3 3 2 4" xfId="21021"/>
    <cellStyle name="Обычный 21 3 3 2 4 2" xfId="21022"/>
    <cellStyle name="Обычный 21 3 3 2 4 2 2" xfId="21023"/>
    <cellStyle name="Обычный 21 3 3 2 4 3" xfId="21024"/>
    <cellStyle name="Обычный 21 3 3 2 5" xfId="21025"/>
    <cellStyle name="Обычный 21 3 3 2 5 2" xfId="21026"/>
    <cellStyle name="Обычный 21 3 3 2 6" xfId="21027"/>
    <cellStyle name="Обычный 21 3 3 2 6 2" xfId="21028"/>
    <cellStyle name="Обычный 21 3 3 2 7" xfId="21029"/>
    <cellStyle name="Обычный 21 3 3 2 8" xfId="21030"/>
    <cellStyle name="Обычный 21 3 3 3" xfId="21031"/>
    <cellStyle name="Обычный 21 3 3 3 2" xfId="21032"/>
    <cellStyle name="Обычный 21 3 3 3 2 2" xfId="21033"/>
    <cellStyle name="Обычный 21 3 3 3 2 2 2" xfId="21034"/>
    <cellStyle name="Обычный 21 3 3 3 2 3" xfId="21035"/>
    <cellStyle name="Обычный 21 3 3 3 3" xfId="21036"/>
    <cellStyle name="Обычный 21 3 3 3 3 2" xfId="21037"/>
    <cellStyle name="Обычный 21 3 3 3 4" xfId="21038"/>
    <cellStyle name="Обычный 21 3 3 3 4 2" xfId="21039"/>
    <cellStyle name="Обычный 21 3 3 3 5" xfId="21040"/>
    <cellStyle name="Обычный 21 3 3 3 6" xfId="21041"/>
    <cellStyle name="Обычный 21 3 3 4" xfId="21042"/>
    <cellStyle name="Обычный 21 3 3 4 2" xfId="21043"/>
    <cellStyle name="Обычный 21 3 3 4 2 2" xfId="21044"/>
    <cellStyle name="Обычный 21 3 3 4 2 2 2" xfId="21045"/>
    <cellStyle name="Обычный 21 3 3 4 2 3" xfId="21046"/>
    <cellStyle name="Обычный 21 3 3 4 3" xfId="21047"/>
    <cellStyle name="Обычный 21 3 3 4 3 2" xfId="21048"/>
    <cellStyle name="Обычный 21 3 3 4 4" xfId="21049"/>
    <cellStyle name="Обычный 21 3 3 5" xfId="21050"/>
    <cellStyle name="Обычный 21 3 3 5 2" xfId="21051"/>
    <cellStyle name="Обычный 21 3 3 5 2 2" xfId="21052"/>
    <cellStyle name="Обычный 21 3 3 5 3" xfId="21053"/>
    <cellStyle name="Обычный 21 3 3 6" xfId="21054"/>
    <cellStyle name="Обычный 21 3 3 6 2" xfId="21055"/>
    <cellStyle name="Обычный 21 3 3 7" xfId="21056"/>
    <cellStyle name="Обычный 21 3 3 7 2" xfId="21057"/>
    <cellStyle name="Обычный 21 3 3 8" xfId="21058"/>
    <cellStyle name="Обычный 21 3 3 8 2" xfId="21059"/>
    <cellStyle name="Обычный 21 3 3 9" xfId="21060"/>
    <cellStyle name="Обычный 21 3 4" xfId="21061"/>
    <cellStyle name="Обычный 21 3 4 2" xfId="21062"/>
    <cellStyle name="Обычный 21 3 4 2 2" xfId="21063"/>
    <cellStyle name="Обычный 21 3 4 2 2 2" xfId="21064"/>
    <cellStyle name="Обычный 21 3 4 2 2 2 2" xfId="21065"/>
    <cellStyle name="Обычный 21 3 4 2 2 2 2 2" xfId="21066"/>
    <cellStyle name="Обычный 21 3 4 2 2 2 3" xfId="21067"/>
    <cellStyle name="Обычный 21 3 4 2 2 3" xfId="21068"/>
    <cellStyle name="Обычный 21 3 4 2 2 3 2" xfId="21069"/>
    <cellStyle name="Обычный 21 3 4 2 2 4" xfId="21070"/>
    <cellStyle name="Обычный 21 3 4 2 2 4 2" xfId="21071"/>
    <cellStyle name="Обычный 21 3 4 2 2 5" xfId="21072"/>
    <cellStyle name="Обычный 21 3 4 2 3" xfId="21073"/>
    <cellStyle name="Обычный 21 3 4 2 3 2" xfId="21074"/>
    <cellStyle name="Обычный 21 3 4 2 3 2 2" xfId="21075"/>
    <cellStyle name="Обычный 21 3 4 2 3 2 2 2" xfId="21076"/>
    <cellStyle name="Обычный 21 3 4 2 3 2 3" xfId="21077"/>
    <cellStyle name="Обычный 21 3 4 2 3 3" xfId="21078"/>
    <cellStyle name="Обычный 21 3 4 2 3 3 2" xfId="21079"/>
    <cellStyle name="Обычный 21 3 4 2 3 4" xfId="21080"/>
    <cellStyle name="Обычный 21 3 4 2 4" xfId="21081"/>
    <cellStyle name="Обычный 21 3 4 2 4 2" xfId="21082"/>
    <cellStyle name="Обычный 21 3 4 2 4 2 2" xfId="21083"/>
    <cellStyle name="Обычный 21 3 4 2 4 3" xfId="21084"/>
    <cellStyle name="Обычный 21 3 4 2 5" xfId="21085"/>
    <cellStyle name="Обычный 21 3 4 2 5 2" xfId="21086"/>
    <cellStyle name="Обычный 21 3 4 2 6" xfId="21087"/>
    <cellStyle name="Обычный 21 3 4 2 6 2" xfId="21088"/>
    <cellStyle name="Обычный 21 3 4 2 7" xfId="21089"/>
    <cellStyle name="Обычный 21 3 4 2 8" xfId="21090"/>
    <cellStyle name="Обычный 21 3 4 3" xfId="21091"/>
    <cellStyle name="Обычный 21 3 4 3 2" xfId="21092"/>
    <cellStyle name="Обычный 21 3 4 3 2 2" xfId="21093"/>
    <cellStyle name="Обычный 21 3 4 3 2 2 2" xfId="21094"/>
    <cellStyle name="Обычный 21 3 4 3 2 3" xfId="21095"/>
    <cellStyle name="Обычный 21 3 4 3 3" xfId="21096"/>
    <cellStyle name="Обычный 21 3 4 3 3 2" xfId="21097"/>
    <cellStyle name="Обычный 21 3 4 3 4" xfId="21098"/>
    <cellStyle name="Обычный 21 3 4 3 4 2" xfId="21099"/>
    <cellStyle name="Обычный 21 3 4 3 5" xfId="21100"/>
    <cellStyle name="Обычный 21 3 4 3 6" xfId="21101"/>
    <cellStyle name="Обычный 21 3 4 4" xfId="21102"/>
    <cellStyle name="Обычный 21 3 4 4 2" xfId="21103"/>
    <cellStyle name="Обычный 21 3 4 4 2 2" xfId="21104"/>
    <cellStyle name="Обычный 21 3 4 4 2 2 2" xfId="21105"/>
    <cellStyle name="Обычный 21 3 4 4 2 3" xfId="21106"/>
    <cellStyle name="Обычный 21 3 4 4 3" xfId="21107"/>
    <cellStyle name="Обычный 21 3 4 4 3 2" xfId="21108"/>
    <cellStyle name="Обычный 21 3 4 4 4" xfId="21109"/>
    <cellStyle name="Обычный 21 3 4 5" xfId="21110"/>
    <cellStyle name="Обычный 21 3 4 5 2" xfId="21111"/>
    <cellStyle name="Обычный 21 3 4 5 2 2" xfId="21112"/>
    <cellStyle name="Обычный 21 3 4 5 3" xfId="21113"/>
    <cellStyle name="Обычный 21 3 4 6" xfId="21114"/>
    <cellStyle name="Обычный 21 3 4 6 2" xfId="21115"/>
    <cellStyle name="Обычный 21 3 4 7" xfId="21116"/>
    <cellStyle name="Обычный 21 3 4 7 2" xfId="21117"/>
    <cellStyle name="Обычный 21 3 4 8" xfId="21118"/>
    <cellStyle name="Обычный 21 3 4 9" xfId="21119"/>
    <cellStyle name="Обычный 21 3 5" xfId="21120"/>
    <cellStyle name="Обычный 21 3 5 2" xfId="21121"/>
    <cellStyle name="Обычный 21 3 5 2 2" xfId="21122"/>
    <cellStyle name="Обычный 21 3 5 2 2 2" xfId="21123"/>
    <cellStyle name="Обычный 21 3 5 2 2 2 2" xfId="21124"/>
    <cellStyle name="Обычный 21 3 5 2 2 3" xfId="21125"/>
    <cellStyle name="Обычный 21 3 5 2 3" xfId="21126"/>
    <cellStyle name="Обычный 21 3 5 2 3 2" xfId="21127"/>
    <cellStyle name="Обычный 21 3 5 2 4" xfId="21128"/>
    <cellStyle name="Обычный 21 3 5 2 4 2" xfId="21129"/>
    <cellStyle name="Обычный 21 3 5 2 5" xfId="21130"/>
    <cellStyle name="Обычный 21 3 5 3" xfId="21131"/>
    <cellStyle name="Обычный 21 3 5 3 2" xfId="21132"/>
    <cellStyle name="Обычный 21 3 5 3 2 2" xfId="21133"/>
    <cellStyle name="Обычный 21 3 5 3 2 2 2" xfId="21134"/>
    <cellStyle name="Обычный 21 3 5 3 2 3" xfId="21135"/>
    <cellStyle name="Обычный 21 3 5 3 3" xfId="21136"/>
    <cellStyle name="Обычный 21 3 5 3 3 2" xfId="21137"/>
    <cellStyle name="Обычный 21 3 5 3 4" xfId="21138"/>
    <cellStyle name="Обычный 21 3 5 4" xfId="21139"/>
    <cellStyle name="Обычный 21 3 5 4 2" xfId="21140"/>
    <cellStyle name="Обычный 21 3 5 4 2 2" xfId="21141"/>
    <cellStyle name="Обычный 21 3 5 4 3" xfId="21142"/>
    <cellStyle name="Обычный 21 3 5 5" xfId="21143"/>
    <cellStyle name="Обычный 21 3 5 5 2" xfId="21144"/>
    <cellStyle name="Обычный 21 3 5 6" xfId="21145"/>
    <cellStyle name="Обычный 21 3 5 6 2" xfId="21146"/>
    <cellStyle name="Обычный 21 3 5 7" xfId="21147"/>
    <cellStyle name="Обычный 21 3 5 8" xfId="21148"/>
    <cellStyle name="Обычный 21 3 6" xfId="21149"/>
    <cellStyle name="Обычный 21 3 6 2" xfId="21150"/>
    <cellStyle name="Обычный 21 3 6 2 2" xfId="21151"/>
    <cellStyle name="Обычный 21 3 6 2 2 2" xfId="21152"/>
    <cellStyle name="Обычный 21 3 6 2 3" xfId="21153"/>
    <cellStyle name="Обычный 21 3 6 3" xfId="21154"/>
    <cellStyle name="Обычный 21 3 6 3 2" xfId="21155"/>
    <cellStyle name="Обычный 21 3 6 4" xfId="21156"/>
    <cellStyle name="Обычный 21 3 6 4 2" xfId="21157"/>
    <cellStyle name="Обычный 21 3 6 5" xfId="21158"/>
    <cellStyle name="Обычный 21 3 6 6" xfId="21159"/>
    <cellStyle name="Обычный 21 3 7" xfId="21160"/>
    <cellStyle name="Обычный 21 3 7 2" xfId="21161"/>
    <cellStyle name="Обычный 21 3 7 2 2" xfId="21162"/>
    <cellStyle name="Обычный 21 3 7 2 2 2" xfId="21163"/>
    <cellStyle name="Обычный 21 3 7 2 3" xfId="21164"/>
    <cellStyle name="Обычный 21 3 7 3" xfId="21165"/>
    <cellStyle name="Обычный 21 3 7 3 2" xfId="21166"/>
    <cellStyle name="Обычный 21 3 7 4" xfId="21167"/>
    <cellStyle name="Обычный 21 3 8" xfId="21168"/>
    <cellStyle name="Обычный 21 3 8 2" xfId="21169"/>
    <cellStyle name="Обычный 21 3 8 2 2" xfId="21170"/>
    <cellStyle name="Обычный 21 3 8 3" xfId="21171"/>
    <cellStyle name="Обычный 21 3 9" xfId="21172"/>
    <cellStyle name="Обычный 21 3 9 2" xfId="21173"/>
    <cellStyle name="Обычный 21 3_прот факт бол" xfId="21174"/>
    <cellStyle name="Обычный 21 4" xfId="21175"/>
    <cellStyle name="Обычный 21 4 10" xfId="21176"/>
    <cellStyle name="Обычный 21 4 10 2" xfId="21177"/>
    <cellStyle name="Обычный 21 4 11" xfId="21178"/>
    <cellStyle name="Обычный 21 4 12" xfId="21179"/>
    <cellStyle name="Обычный 21 4 2" xfId="21180"/>
    <cellStyle name="Обычный 21 4 2 10" xfId="21181"/>
    <cellStyle name="Обычный 21 4 2 2" xfId="21182"/>
    <cellStyle name="Обычный 21 4 2 2 2" xfId="21183"/>
    <cellStyle name="Обычный 21 4 2 2 2 2" xfId="21184"/>
    <cellStyle name="Обычный 21 4 2 2 2 2 2" xfId="21185"/>
    <cellStyle name="Обычный 21 4 2 2 2 2 2 2" xfId="21186"/>
    <cellStyle name="Обычный 21 4 2 2 2 2 3" xfId="21187"/>
    <cellStyle name="Обычный 21 4 2 2 2 3" xfId="21188"/>
    <cellStyle name="Обычный 21 4 2 2 2 3 2" xfId="21189"/>
    <cellStyle name="Обычный 21 4 2 2 2 4" xfId="21190"/>
    <cellStyle name="Обычный 21 4 2 2 2 4 2" xfId="21191"/>
    <cellStyle name="Обычный 21 4 2 2 2 5" xfId="21192"/>
    <cellStyle name="Обычный 21 4 2 2 3" xfId="21193"/>
    <cellStyle name="Обычный 21 4 2 2 3 2" xfId="21194"/>
    <cellStyle name="Обычный 21 4 2 2 3 2 2" xfId="21195"/>
    <cellStyle name="Обычный 21 4 2 2 3 2 2 2" xfId="21196"/>
    <cellStyle name="Обычный 21 4 2 2 3 2 3" xfId="21197"/>
    <cellStyle name="Обычный 21 4 2 2 3 3" xfId="21198"/>
    <cellStyle name="Обычный 21 4 2 2 3 3 2" xfId="21199"/>
    <cellStyle name="Обычный 21 4 2 2 3 4" xfId="21200"/>
    <cellStyle name="Обычный 21 4 2 2 4" xfId="21201"/>
    <cellStyle name="Обычный 21 4 2 2 4 2" xfId="21202"/>
    <cellStyle name="Обычный 21 4 2 2 4 2 2" xfId="21203"/>
    <cellStyle name="Обычный 21 4 2 2 4 3" xfId="21204"/>
    <cellStyle name="Обычный 21 4 2 2 5" xfId="21205"/>
    <cellStyle name="Обычный 21 4 2 2 5 2" xfId="21206"/>
    <cellStyle name="Обычный 21 4 2 2 6" xfId="21207"/>
    <cellStyle name="Обычный 21 4 2 2 6 2" xfId="21208"/>
    <cellStyle name="Обычный 21 4 2 2 7" xfId="21209"/>
    <cellStyle name="Обычный 21 4 2 2 8" xfId="21210"/>
    <cellStyle name="Обычный 21 4 2 3" xfId="21211"/>
    <cellStyle name="Обычный 21 4 2 3 2" xfId="21212"/>
    <cellStyle name="Обычный 21 4 2 3 2 2" xfId="21213"/>
    <cellStyle name="Обычный 21 4 2 3 2 2 2" xfId="21214"/>
    <cellStyle name="Обычный 21 4 2 3 2 3" xfId="21215"/>
    <cellStyle name="Обычный 21 4 2 3 3" xfId="21216"/>
    <cellStyle name="Обычный 21 4 2 3 3 2" xfId="21217"/>
    <cellStyle name="Обычный 21 4 2 3 4" xfId="21218"/>
    <cellStyle name="Обычный 21 4 2 3 4 2" xfId="21219"/>
    <cellStyle name="Обычный 21 4 2 3 5" xfId="21220"/>
    <cellStyle name="Обычный 21 4 2 3 6" xfId="21221"/>
    <cellStyle name="Обычный 21 4 2 4" xfId="21222"/>
    <cellStyle name="Обычный 21 4 2 4 2" xfId="21223"/>
    <cellStyle name="Обычный 21 4 2 4 2 2" xfId="21224"/>
    <cellStyle name="Обычный 21 4 2 4 2 2 2" xfId="21225"/>
    <cellStyle name="Обычный 21 4 2 4 2 3" xfId="21226"/>
    <cellStyle name="Обычный 21 4 2 4 3" xfId="21227"/>
    <cellStyle name="Обычный 21 4 2 4 3 2" xfId="21228"/>
    <cellStyle name="Обычный 21 4 2 4 4" xfId="21229"/>
    <cellStyle name="Обычный 21 4 2 5" xfId="21230"/>
    <cellStyle name="Обычный 21 4 2 5 2" xfId="21231"/>
    <cellStyle name="Обычный 21 4 2 5 2 2" xfId="21232"/>
    <cellStyle name="Обычный 21 4 2 5 3" xfId="21233"/>
    <cellStyle name="Обычный 21 4 2 6" xfId="21234"/>
    <cellStyle name="Обычный 21 4 2 6 2" xfId="21235"/>
    <cellStyle name="Обычный 21 4 2 7" xfId="21236"/>
    <cellStyle name="Обычный 21 4 2 7 2" xfId="21237"/>
    <cellStyle name="Обычный 21 4 2 8" xfId="21238"/>
    <cellStyle name="Обычный 21 4 2 8 2" xfId="21239"/>
    <cellStyle name="Обычный 21 4 2 9" xfId="21240"/>
    <cellStyle name="Обычный 21 4 3" xfId="21241"/>
    <cellStyle name="Обычный 21 4 3 10" xfId="21242"/>
    <cellStyle name="Обычный 21 4 3 2" xfId="21243"/>
    <cellStyle name="Обычный 21 4 3 2 2" xfId="21244"/>
    <cellStyle name="Обычный 21 4 3 2 2 2" xfId="21245"/>
    <cellStyle name="Обычный 21 4 3 2 2 2 2" xfId="21246"/>
    <cellStyle name="Обычный 21 4 3 2 2 2 2 2" xfId="21247"/>
    <cellStyle name="Обычный 21 4 3 2 2 2 3" xfId="21248"/>
    <cellStyle name="Обычный 21 4 3 2 2 3" xfId="21249"/>
    <cellStyle name="Обычный 21 4 3 2 2 3 2" xfId="21250"/>
    <cellStyle name="Обычный 21 4 3 2 2 4" xfId="21251"/>
    <cellStyle name="Обычный 21 4 3 2 2 4 2" xfId="21252"/>
    <cellStyle name="Обычный 21 4 3 2 2 5" xfId="21253"/>
    <cellStyle name="Обычный 21 4 3 2 3" xfId="21254"/>
    <cellStyle name="Обычный 21 4 3 2 3 2" xfId="21255"/>
    <cellStyle name="Обычный 21 4 3 2 3 2 2" xfId="21256"/>
    <cellStyle name="Обычный 21 4 3 2 3 2 2 2" xfId="21257"/>
    <cellStyle name="Обычный 21 4 3 2 3 2 3" xfId="21258"/>
    <cellStyle name="Обычный 21 4 3 2 3 3" xfId="21259"/>
    <cellStyle name="Обычный 21 4 3 2 3 3 2" xfId="21260"/>
    <cellStyle name="Обычный 21 4 3 2 3 4" xfId="21261"/>
    <cellStyle name="Обычный 21 4 3 2 4" xfId="21262"/>
    <cellStyle name="Обычный 21 4 3 2 4 2" xfId="21263"/>
    <cellStyle name="Обычный 21 4 3 2 4 2 2" xfId="21264"/>
    <cellStyle name="Обычный 21 4 3 2 4 3" xfId="21265"/>
    <cellStyle name="Обычный 21 4 3 2 5" xfId="21266"/>
    <cellStyle name="Обычный 21 4 3 2 5 2" xfId="21267"/>
    <cellStyle name="Обычный 21 4 3 2 6" xfId="21268"/>
    <cellStyle name="Обычный 21 4 3 2 6 2" xfId="21269"/>
    <cellStyle name="Обычный 21 4 3 2 7" xfId="21270"/>
    <cellStyle name="Обычный 21 4 3 2 8" xfId="21271"/>
    <cellStyle name="Обычный 21 4 3 3" xfId="21272"/>
    <cellStyle name="Обычный 21 4 3 3 2" xfId="21273"/>
    <cellStyle name="Обычный 21 4 3 3 2 2" xfId="21274"/>
    <cellStyle name="Обычный 21 4 3 3 2 2 2" xfId="21275"/>
    <cellStyle name="Обычный 21 4 3 3 2 3" xfId="21276"/>
    <cellStyle name="Обычный 21 4 3 3 3" xfId="21277"/>
    <cellStyle name="Обычный 21 4 3 3 3 2" xfId="21278"/>
    <cellStyle name="Обычный 21 4 3 3 4" xfId="21279"/>
    <cellStyle name="Обычный 21 4 3 3 4 2" xfId="21280"/>
    <cellStyle name="Обычный 21 4 3 3 5" xfId="21281"/>
    <cellStyle name="Обычный 21 4 3 3 6" xfId="21282"/>
    <cellStyle name="Обычный 21 4 3 4" xfId="21283"/>
    <cellStyle name="Обычный 21 4 3 4 2" xfId="21284"/>
    <cellStyle name="Обычный 21 4 3 4 2 2" xfId="21285"/>
    <cellStyle name="Обычный 21 4 3 4 2 2 2" xfId="21286"/>
    <cellStyle name="Обычный 21 4 3 4 2 3" xfId="21287"/>
    <cellStyle name="Обычный 21 4 3 4 3" xfId="21288"/>
    <cellStyle name="Обычный 21 4 3 4 3 2" xfId="21289"/>
    <cellStyle name="Обычный 21 4 3 4 4" xfId="21290"/>
    <cellStyle name="Обычный 21 4 3 5" xfId="21291"/>
    <cellStyle name="Обычный 21 4 3 5 2" xfId="21292"/>
    <cellStyle name="Обычный 21 4 3 5 2 2" xfId="21293"/>
    <cellStyle name="Обычный 21 4 3 5 3" xfId="21294"/>
    <cellStyle name="Обычный 21 4 3 6" xfId="21295"/>
    <cellStyle name="Обычный 21 4 3 6 2" xfId="21296"/>
    <cellStyle name="Обычный 21 4 3 7" xfId="21297"/>
    <cellStyle name="Обычный 21 4 3 7 2" xfId="21298"/>
    <cellStyle name="Обычный 21 4 3 8" xfId="21299"/>
    <cellStyle name="Обычный 21 4 3 8 2" xfId="21300"/>
    <cellStyle name="Обычный 21 4 3 9" xfId="21301"/>
    <cellStyle name="Обычный 21 4 4" xfId="21302"/>
    <cellStyle name="Обычный 21 4 4 2" xfId="21303"/>
    <cellStyle name="Обычный 21 4 4 2 2" xfId="21304"/>
    <cellStyle name="Обычный 21 4 4 2 2 2" xfId="21305"/>
    <cellStyle name="Обычный 21 4 4 2 2 2 2" xfId="21306"/>
    <cellStyle name="Обычный 21 4 4 2 2 3" xfId="21307"/>
    <cellStyle name="Обычный 21 4 4 2 3" xfId="21308"/>
    <cellStyle name="Обычный 21 4 4 2 3 2" xfId="21309"/>
    <cellStyle name="Обычный 21 4 4 2 4" xfId="21310"/>
    <cellStyle name="Обычный 21 4 4 2 4 2" xfId="21311"/>
    <cellStyle name="Обычный 21 4 4 2 5" xfId="21312"/>
    <cellStyle name="Обычный 21 4 4 3" xfId="21313"/>
    <cellStyle name="Обычный 21 4 4 3 2" xfId="21314"/>
    <cellStyle name="Обычный 21 4 4 3 2 2" xfId="21315"/>
    <cellStyle name="Обычный 21 4 4 3 2 2 2" xfId="21316"/>
    <cellStyle name="Обычный 21 4 4 3 2 3" xfId="21317"/>
    <cellStyle name="Обычный 21 4 4 3 3" xfId="21318"/>
    <cellStyle name="Обычный 21 4 4 3 3 2" xfId="21319"/>
    <cellStyle name="Обычный 21 4 4 3 4" xfId="21320"/>
    <cellStyle name="Обычный 21 4 4 4" xfId="21321"/>
    <cellStyle name="Обычный 21 4 4 4 2" xfId="21322"/>
    <cellStyle name="Обычный 21 4 4 4 2 2" xfId="21323"/>
    <cellStyle name="Обычный 21 4 4 4 3" xfId="21324"/>
    <cellStyle name="Обычный 21 4 4 5" xfId="21325"/>
    <cellStyle name="Обычный 21 4 4 5 2" xfId="21326"/>
    <cellStyle name="Обычный 21 4 4 6" xfId="21327"/>
    <cellStyle name="Обычный 21 4 4 6 2" xfId="21328"/>
    <cellStyle name="Обычный 21 4 4 7" xfId="21329"/>
    <cellStyle name="Обычный 21 4 4 8" xfId="21330"/>
    <cellStyle name="Обычный 21 4 5" xfId="21331"/>
    <cellStyle name="Обычный 21 4 5 2" xfId="21332"/>
    <cellStyle name="Обычный 21 4 5 2 2" xfId="21333"/>
    <cellStyle name="Обычный 21 4 5 2 2 2" xfId="21334"/>
    <cellStyle name="Обычный 21 4 5 2 3" xfId="21335"/>
    <cellStyle name="Обычный 21 4 5 3" xfId="21336"/>
    <cellStyle name="Обычный 21 4 5 3 2" xfId="21337"/>
    <cellStyle name="Обычный 21 4 5 4" xfId="21338"/>
    <cellStyle name="Обычный 21 4 5 4 2" xfId="21339"/>
    <cellStyle name="Обычный 21 4 5 5" xfId="21340"/>
    <cellStyle name="Обычный 21 4 5 6" xfId="21341"/>
    <cellStyle name="Обычный 21 4 6" xfId="21342"/>
    <cellStyle name="Обычный 21 4 6 2" xfId="21343"/>
    <cellStyle name="Обычный 21 4 6 2 2" xfId="21344"/>
    <cellStyle name="Обычный 21 4 6 2 2 2" xfId="21345"/>
    <cellStyle name="Обычный 21 4 6 2 3" xfId="21346"/>
    <cellStyle name="Обычный 21 4 6 3" xfId="21347"/>
    <cellStyle name="Обычный 21 4 6 3 2" xfId="21348"/>
    <cellStyle name="Обычный 21 4 6 4" xfId="21349"/>
    <cellStyle name="Обычный 21 4 7" xfId="21350"/>
    <cellStyle name="Обычный 21 4 7 2" xfId="21351"/>
    <cellStyle name="Обычный 21 4 7 2 2" xfId="21352"/>
    <cellStyle name="Обычный 21 4 7 3" xfId="21353"/>
    <cellStyle name="Обычный 21 4 8" xfId="21354"/>
    <cellStyle name="Обычный 21 4 8 2" xfId="21355"/>
    <cellStyle name="Обычный 21 4 9" xfId="21356"/>
    <cellStyle name="Обычный 21 4 9 2" xfId="21357"/>
    <cellStyle name="Обычный 21 5" xfId="21358"/>
    <cellStyle name="Обычный 21 5 10" xfId="21359"/>
    <cellStyle name="Обычный 21 5 10 2" xfId="21360"/>
    <cellStyle name="Обычный 21 5 11" xfId="21361"/>
    <cellStyle name="Обычный 21 5 12" xfId="21362"/>
    <cellStyle name="Обычный 21 5 2" xfId="21363"/>
    <cellStyle name="Обычный 21 5 2 2" xfId="21364"/>
    <cellStyle name="Обычный 21 5 2 2 2" xfId="21365"/>
    <cellStyle name="Обычный 21 5 2 2 2 2" xfId="21366"/>
    <cellStyle name="Обычный 21 5 2 2 2 2 2" xfId="21367"/>
    <cellStyle name="Обычный 21 5 2 2 2 2 2 2" xfId="21368"/>
    <cellStyle name="Обычный 21 5 2 2 2 2 3" xfId="21369"/>
    <cellStyle name="Обычный 21 5 2 2 2 3" xfId="21370"/>
    <cellStyle name="Обычный 21 5 2 2 2 3 2" xfId="21371"/>
    <cellStyle name="Обычный 21 5 2 2 2 4" xfId="21372"/>
    <cellStyle name="Обычный 21 5 2 2 2 4 2" xfId="21373"/>
    <cellStyle name="Обычный 21 5 2 2 2 5" xfId="21374"/>
    <cellStyle name="Обычный 21 5 2 2 3" xfId="21375"/>
    <cellStyle name="Обычный 21 5 2 2 3 2" xfId="21376"/>
    <cellStyle name="Обычный 21 5 2 2 3 2 2" xfId="21377"/>
    <cellStyle name="Обычный 21 5 2 2 3 2 2 2" xfId="21378"/>
    <cellStyle name="Обычный 21 5 2 2 3 2 3" xfId="21379"/>
    <cellStyle name="Обычный 21 5 2 2 3 3" xfId="21380"/>
    <cellStyle name="Обычный 21 5 2 2 3 3 2" xfId="21381"/>
    <cellStyle name="Обычный 21 5 2 2 3 4" xfId="21382"/>
    <cellStyle name="Обычный 21 5 2 2 4" xfId="21383"/>
    <cellStyle name="Обычный 21 5 2 2 4 2" xfId="21384"/>
    <cellStyle name="Обычный 21 5 2 2 4 2 2" xfId="21385"/>
    <cellStyle name="Обычный 21 5 2 2 4 3" xfId="21386"/>
    <cellStyle name="Обычный 21 5 2 2 5" xfId="21387"/>
    <cellStyle name="Обычный 21 5 2 2 5 2" xfId="21388"/>
    <cellStyle name="Обычный 21 5 2 2 6" xfId="21389"/>
    <cellStyle name="Обычный 21 5 2 2 6 2" xfId="21390"/>
    <cellStyle name="Обычный 21 5 2 2 7" xfId="21391"/>
    <cellStyle name="Обычный 21 5 2 2 8" xfId="21392"/>
    <cellStyle name="Обычный 21 5 2 3" xfId="21393"/>
    <cellStyle name="Обычный 21 5 2 3 2" xfId="21394"/>
    <cellStyle name="Обычный 21 5 2 3 2 2" xfId="21395"/>
    <cellStyle name="Обычный 21 5 2 3 2 2 2" xfId="21396"/>
    <cellStyle name="Обычный 21 5 2 3 2 3" xfId="21397"/>
    <cellStyle name="Обычный 21 5 2 3 3" xfId="21398"/>
    <cellStyle name="Обычный 21 5 2 3 3 2" xfId="21399"/>
    <cellStyle name="Обычный 21 5 2 3 4" xfId="21400"/>
    <cellStyle name="Обычный 21 5 2 3 4 2" xfId="21401"/>
    <cellStyle name="Обычный 21 5 2 3 5" xfId="21402"/>
    <cellStyle name="Обычный 21 5 2 3 6" xfId="21403"/>
    <cellStyle name="Обычный 21 5 2 4" xfId="21404"/>
    <cellStyle name="Обычный 21 5 2 4 2" xfId="21405"/>
    <cellStyle name="Обычный 21 5 2 4 2 2" xfId="21406"/>
    <cellStyle name="Обычный 21 5 2 4 2 2 2" xfId="21407"/>
    <cellStyle name="Обычный 21 5 2 4 2 3" xfId="21408"/>
    <cellStyle name="Обычный 21 5 2 4 3" xfId="21409"/>
    <cellStyle name="Обычный 21 5 2 4 3 2" xfId="21410"/>
    <cellStyle name="Обычный 21 5 2 4 4" xfId="21411"/>
    <cellStyle name="Обычный 21 5 2 5" xfId="21412"/>
    <cellStyle name="Обычный 21 5 2 5 2" xfId="21413"/>
    <cellStyle name="Обычный 21 5 2 5 2 2" xfId="21414"/>
    <cellStyle name="Обычный 21 5 2 5 3" xfId="21415"/>
    <cellStyle name="Обычный 21 5 2 6" xfId="21416"/>
    <cellStyle name="Обычный 21 5 2 6 2" xfId="21417"/>
    <cellStyle name="Обычный 21 5 2 7" xfId="21418"/>
    <cellStyle name="Обычный 21 5 2 7 2" xfId="21419"/>
    <cellStyle name="Обычный 21 5 2 8" xfId="21420"/>
    <cellStyle name="Обычный 21 5 2 9" xfId="21421"/>
    <cellStyle name="Обычный 21 5 3" xfId="21422"/>
    <cellStyle name="Обычный 21 5 3 2" xfId="21423"/>
    <cellStyle name="Обычный 21 5 3 2 2" xfId="21424"/>
    <cellStyle name="Обычный 21 5 3 2 2 2" xfId="21425"/>
    <cellStyle name="Обычный 21 5 3 2 2 2 2" xfId="21426"/>
    <cellStyle name="Обычный 21 5 3 2 2 2 2 2" xfId="21427"/>
    <cellStyle name="Обычный 21 5 3 2 2 2 3" xfId="21428"/>
    <cellStyle name="Обычный 21 5 3 2 2 3" xfId="21429"/>
    <cellStyle name="Обычный 21 5 3 2 2 3 2" xfId="21430"/>
    <cellStyle name="Обычный 21 5 3 2 2 4" xfId="21431"/>
    <cellStyle name="Обычный 21 5 3 2 2 4 2" xfId="21432"/>
    <cellStyle name="Обычный 21 5 3 2 2 5" xfId="21433"/>
    <cellStyle name="Обычный 21 5 3 2 3" xfId="21434"/>
    <cellStyle name="Обычный 21 5 3 2 3 2" xfId="21435"/>
    <cellStyle name="Обычный 21 5 3 2 3 2 2" xfId="21436"/>
    <cellStyle name="Обычный 21 5 3 2 3 2 2 2" xfId="21437"/>
    <cellStyle name="Обычный 21 5 3 2 3 2 3" xfId="21438"/>
    <cellStyle name="Обычный 21 5 3 2 3 3" xfId="21439"/>
    <cellStyle name="Обычный 21 5 3 2 3 3 2" xfId="21440"/>
    <cellStyle name="Обычный 21 5 3 2 3 4" xfId="21441"/>
    <cellStyle name="Обычный 21 5 3 2 4" xfId="21442"/>
    <cellStyle name="Обычный 21 5 3 2 4 2" xfId="21443"/>
    <cellStyle name="Обычный 21 5 3 2 4 2 2" xfId="21444"/>
    <cellStyle name="Обычный 21 5 3 2 4 3" xfId="21445"/>
    <cellStyle name="Обычный 21 5 3 2 5" xfId="21446"/>
    <cellStyle name="Обычный 21 5 3 2 5 2" xfId="21447"/>
    <cellStyle name="Обычный 21 5 3 2 6" xfId="21448"/>
    <cellStyle name="Обычный 21 5 3 2 6 2" xfId="21449"/>
    <cellStyle name="Обычный 21 5 3 2 7" xfId="21450"/>
    <cellStyle name="Обычный 21 5 3 2 8" xfId="21451"/>
    <cellStyle name="Обычный 21 5 3 3" xfId="21452"/>
    <cellStyle name="Обычный 21 5 3 3 2" xfId="21453"/>
    <cellStyle name="Обычный 21 5 3 3 2 2" xfId="21454"/>
    <cellStyle name="Обычный 21 5 3 3 2 2 2" xfId="21455"/>
    <cellStyle name="Обычный 21 5 3 3 2 3" xfId="21456"/>
    <cellStyle name="Обычный 21 5 3 3 3" xfId="21457"/>
    <cellStyle name="Обычный 21 5 3 3 3 2" xfId="21458"/>
    <cellStyle name="Обычный 21 5 3 3 4" xfId="21459"/>
    <cellStyle name="Обычный 21 5 3 3 4 2" xfId="21460"/>
    <cellStyle name="Обычный 21 5 3 3 5" xfId="21461"/>
    <cellStyle name="Обычный 21 5 3 3 6" xfId="21462"/>
    <cellStyle name="Обычный 21 5 3 4" xfId="21463"/>
    <cellStyle name="Обычный 21 5 3 4 2" xfId="21464"/>
    <cellStyle name="Обычный 21 5 3 4 2 2" xfId="21465"/>
    <cellStyle name="Обычный 21 5 3 4 2 2 2" xfId="21466"/>
    <cellStyle name="Обычный 21 5 3 4 2 3" xfId="21467"/>
    <cellStyle name="Обычный 21 5 3 4 3" xfId="21468"/>
    <cellStyle name="Обычный 21 5 3 4 3 2" xfId="21469"/>
    <cellStyle name="Обычный 21 5 3 4 4" xfId="21470"/>
    <cellStyle name="Обычный 21 5 3 5" xfId="21471"/>
    <cellStyle name="Обычный 21 5 3 5 2" xfId="21472"/>
    <cellStyle name="Обычный 21 5 3 5 2 2" xfId="21473"/>
    <cellStyle name="Обычный 21 5 3 5 3" xfId="21474"/>
    <cellStyle name="Обычный 21 5 3 6" xfId="21475"/>
    <cellStyle name="Обычный 21 5 3 6 2" xfId="21476"/>
    <cellStyle name="Обычный 21 5 3 7" xfId="21477"/>
    <cellStyle name="Обычный 21 5 3 7 2" xfId="21478"/>
    <cellStyle name="Обычный 21 5 3 8" xfId="21479"/>
    <cellStyle name="Обычный 21 5 3 9" xfId="21480"/>
    <cellStyle name="Обычный 21 5 4" xfId="21481"/>
    <cellStyle name="Обычный 21 5 4 2" xfId="21482"/>
    <cellStyle name="Обычный 21 5 4 2 2" xfId="21483"/>
    <cellStyle name="Обычный 21 5 4 2 2 2" xfId="21484"/>
    <cellStyle name="Обычный 21 5 4 2 2 2 2" xfId="21485"/>
    <cellStyle name="Обычный 21 5 4 2 2 3" xfId="21486"/>
    <cellStyle name="Обычный 21 5 4 2 3" xfId="21487"/>
    <cellStyle name="Обычный 21 5 4 2 3 2" xfId="21488"/>
    <cellStyle name="Обычный 21 5 4 2 4" xfId="21489"/>
    <cellStyle name="Обычный 21 5 4 2 4 2" xfId="21490"/>
    <cellStyle name="Обычный 21 5 4 2 5" xfId="21491"/>
    <cellStyle name="Обычный 21 5 4 3" xfId="21492"/>
    <cellStyle name="Обычный 21 5 4 3 2" xfId="21493"/>
    <cellStyle name="Обычный 21 5 4 3 2 2" xfId="21494"/>
    <cellStyle name="Обычный 21 5 4 3 2 2 2" xfId="21495"/>
    <cellStyle name="Обычный 21 5 4 3 2 3" xfId="21496"/>
    <cellStyle name="Обычный 21 5 4 3 3" xfId="21497"/>
    <cellStyle name="Обычный 21 5 4 3 3 2" xfId="21498"/>
    <cellStyle name="Обычный 21 5 4 3 4" xfId="21499"/>
    <cellStyle name="Обычный 21 5 4 4" xfId="21500"/>
    <cellStyle name="Обычный 21 5 4 4 2" xfId="21501"/>
    <cellStyle name="Обычный 21 5 4 4 2 2" xfId="21502"/>
    <cellStyle name="Обычный 21 5 4 4 3" xfId="21503"/>
    <cellStyle name="Обычный 21 5 4 5" xfId="21504"/>
    <cellStyle name="Обычный 21 5 4 5 2" xfId="21505"/>
    <cellStyle name="Обычный 21 5 4 6" xfId="21506"/>
    <cellStyle name="Обычный 21 5 4 6 2" xfId="21507"/>
    <cellStyle name="Обычный 21 5 4 7" xfId="21508"/>
    <cellStyle name="Обычный 21 5 4 8" xfId="21509"/>
    <cellStyle name="Обычный 21 5 5" xfId="21510"/>
    <cellStyle name="Обычный 21 5 5 2" xfId="21511"/>
    <cellStyle name="Обычный 21 5 5 2 2" xfId="21512"/>
    <cellStyle name="Обычный 21 5 5 2 2 2" xfId="21513"/>
    <cellStyle name="Обычный 21 5 5 2 3" xfId="21514"/>
    <cellStyle name="Обычный 21 5 5 3" xfId="21515"/>
    <cellStyle name="Обычный 21 5 5 3 2" xfId="21516"/>
    <cellStyle name="Обычный 21 5 5 4" xfId="21517"/>
    <cellStyle name="Обычный 21 5 5 4 2" xfId="21518"/>
    <cellStyle name="Обычный 21 5 5 5" xfId="21519"/>
    <cellStyle name="Обычный 21 5 5 6" xfId="21520"/>
    <cellStyle name="Обычный 21 5 6" xfId="21521"/>
    <cellStyle name="Обычный 21 5 6 2" xfId="21522"/>
    <cellStyle name="Обычный 21 5 6 2 2" xfId="21523"/>
    <cellStyle name="Обычный 21 5 6 2 2 2" xfId="21524"/>
    <cellStyle name="Обычный 21 5 6 2 3" xfId="21525"/>
    <cellStyle name="Обычный 21 5 6 3" xfId="21526"/>
    <cellStyle name="Обычный 21 5 6 3 2" xfId="21527"/>
    <cellStyle name="Обычный 21 5 6 4" xfId="21528"/>
    <cellStyle name="Обычный 21 5 7" xfId="21529"/>
    <cellStyle name="Обычный 21 5 7 2" xfId="21530"/>
    <cellStyle name="Обычный 21 5 7 2 2" xfId="21531"/>
    <cellStyle name="Обычный 21 5 7 3" xfId="21532"/>
    <cellStyle name="Обычный 21 5 8" xfId="21533"/>
    <cellStyle name="Обычный 21 5 8 2" xfId="21534"/>
    <cellStyle name="Обычный 21 5 9" xfId="21535"/>
    <cellStyle name="Обычный 21 5 9 2" xfId="21536"/>
    <cellStyle name="Обычный 21 6" xfId="21537"/>
    <cellStyle name="Обычный 21 6 10" xfId="21538"/>
    <cellStyle name="Обычный 21 6 2" xfId="21539"/>
    <cellStyle name="Обычный 21 6 2 2" xfId="21540"/>
    <cellStyle name="Обычный 21 6 2 2 2" xfId="21541"/>
    <cellStyle name="Обычный 21 6 2 2 2 2" xfId="21542"/>
    <cellStyle name="Обычный 21 6 2 2 2 2 2" xfId="21543"/>
    <cellStyle name="Обычный 21 6 2 2 2 3" xfId="21544"/>
    <cellStyle name="Обычный 21 6 2 2 3" xfId="21545"/>
    <cellStyle name="Обычный 21 6 2 2 3 2" xfId="21546"/>
    <cellStyle name="Обычный 21 6 2 2 4" xfId="21547"/>
    <cellStyle name="Обычный 21 6 2 2 4 2" xfId="21548"/>
    <cellStyle name="Обычный 21 6 2 2 5" xfId="21549"/>
    <cellStyle name="Обычный 21 6 2 3" xfId="21550"/>
    <cellStyle name="Обычный 21 6 2 3 2" xfId="21551"/>
    <cellStyle name="Обычный 21 6 2 3 2 2" xfId="21552"/>
    <cellStyle name="Обычный 21 6 2 3 2 2 2" xfId="21553"/>
    <cellStyle name="Обычный 21 6 2 3 2 3" xfId="21554"/>
    <cellStyle name="Обычный 21 6 2 3 3" xfId="21555"/>
    <cellStyle name="Обычный 21 6 2 3 3 2" xfId="21556"/>
    <cellStyle name="Обычный 21 6 2 3 4" xfId="21557"/>
    <cellStyle name="Обычный 21 6 2 4" xfId="21558"/>
    <cellStyle name="Обычный 21 6 2 4 2" xfId="21559"/>
    <cellStyle name="Обычный 21 6 2 4 2 2" xfId="21560"/>
    <cellStyle name="Обычный 21 6 2 4 3" xfId="21561"/>
    <cellStyle name="Обычный 21 6 2 5" xfId="21562"/>
    <cellStyle name="Обычный 21 6 2 5 2" xfId="21563"/>
    <cellStyle name="Обычный 21 6 2 6" xfId="21564"/>
    <cellStyle name="Обычный 21 6 2 6 2" xfId="21565"/>
    <cellStyle name="Обычный 21 6 2 7" xfId="21566"/>
    <cellStyle name="Обычный 21 6 2 8" xfId="21567"/>
    <cellStyle name="Обычный 21 6 3" xfId="21568"/>
    <cellStyle name="Обычный 21 6 3 2" xfId="21569"/>
    <cellStyle name="Обычный 21 6 3 2 2" xfId="21570"/>
    <cellStyle name="Обычный 21 6 3 2 2 2" xfId="21571"/>
    <cellStyle name="Обычный 21 6 3 2 3" xfId="21572"/>
    <cellStyle name="Обычный 21 6 3 3" xfId="21573"/>
    <cellStyle name="Обычный 21 6 3 3 2" xfId="21574"/>
    <cellStyle name="Обычный 21 6 3 4" xfId="21575"/>
    <cellStyle name="Обычный 21 6 3 4 2" xfId="21576"/>
    <cellStyle name="Обычный 21 6 3 5" xfId="21577"/>
    <cellStyle name="Обычный 21 6 3 6" xfId="21578"/>
    <cellStyle name="Обычный 21 6 4" xfId="21579"/>
    <cellStyle name="Обычный 21 6 4 2" xfId="21580"/>
    <cellStyle name="Обычный 21 6 4 2 2" xfId="21581"/>
    <cellStyle name="Обычный 21 6 4 2 2 2" xfId="21582"/>
    <cellStyle name="Обычный 21 6 4 2 3" xfId="21583"/>
    <cellStyle name="Обычный 21 6 4 3" xfId="21584"/>
    <cellStyle name="Обычный 21 6 4 3 2" xfId="21585"/>
    <cellStyle name="Обычный 21 6 4 4" xfId="21586"/>
    <cellStyle name="Обычный 21 6 5" xfId="21587"/>
    <cellStyle name="Обычный 21 6 5 2" xfId="21588"/>
    <cellStyle name="Обычный 21 6 5 2 2" xfId="21589"/>
    <cellStyle name="Обычный 21 6 5 3" xfId="21590"/>
    <cellStyle name="Обычный 21 6 6" xfId="21591"/>
    <cellStyle name="Обычный 21 6 6 2" xfId="21592"/>
    <cellStyle name="Обычный 21 6 7" xfId="21593"/>
    <cellStyle name="Обычный 21 6 7 2" xfId="21594"/>
    <cellStyle name="Обычный 21 6 8" xfId="21595"/>
    <cellStyle name="Обычный 21 6 8 2" xfId="21596"/>
    <cellStyle name="Обычный 21 6 9" xfId="21597"/>
    <cellStyle name="Обычный 21 7" xfId="21598"/>
    <cellStyle name="Обычный 21 7 10" xfId="21599"/>
    <cellStyle name="Обычный 21 7 2" xfId="21600"/>
    <cellStyle name="Обычный 21 7 2 2" xfId="21601"/>
    <cellStyle name="Обычный 21 7 2 2 2" xfId="21602"/>
    <cellStyle name="Обычный 21 7 2 2 2 2" xfId="21603"/>
    <cellStyle name="Обычный 21 7 2 2 2 2 2" xfId="21604"/>
    <cellStyle name="Обычный 21 7 2 2 2 3" xfId="21605"/>
    <cellStyle name="Обычный 21 7 2 2 3" xfId="21606"/>
    <cellStyle name="Обычный 21 7 2 2 3 2" xfId="21607"/>
    <cellStyle name="Обычный 21 7 2 2 4" xfId="21608"/>
    <cellStyle name="Обычный 21 7 2 2 4 2" xfId="21609"/>
    <cellStyle name="Обычный 21 7 2 2 5" xfId="21610"/>
    <cellStyle name="Обычный 21 7 2 3" xfId="21611"/>
    <cellStyle name="Обычный 21 7 2 3 2" xfId="21612"/>
    <cellStyle name="Обычный 21 7 2 3 2 2" xfId="21613"/>
    <cellStyle name="Обычный 21 7 2 3 2 2 2" xfId="21614"/>
    <cellStyle name="Обычный 21 7 2 3 2 3" xfId="21615"/>
    <cellStyle name="Обычный 21 7 2 3 3" xfId="21616"/>
    <cellStyle name="Обычный 21 7 2 3 3 2" xfId="21617"/>
    <cellStyle name="Обычный 21 7 2 3 4" xfId="21618"/>
    <cellStyle name="Обычный 21 7 2 4" xfId="21619"/>
    <cellStyle name="Обычный 21 7 2 4 2" xfId="21620"/>
    <cellStyle name="Обычный 21 7 2 4 2 2" xfId="21621"/>
    <cellStyle name="Обычный 21 7 2 4 3" xfId="21622"/>
    <cellStyle name="Обычный 21 7 2 5" xfId="21623"/>
    <cellStyle name="Обычный 21 7 2 5 2" xfId="21624"/>
    <cellStyle name="Обычный 21 7 2 6" xfId="21625"/>
    <cellStyle name="Обычный 21 7 2 6 2" xfId="21626"/>
    <cellStyle name="Обычный 21 7 2 7" xfId="21627"/>
    <cellStyle name="Обычный 21 7 2 8" xfId="21628"/>
    <cellStyle name="Обычный 21 7 3" xfId="21629"/>
    <cellStyle name="Обычный 21 7 3 2" xfId="21630"/>
    <cellStyle name="Обычный 21 7 3 2 2" xfId="21631"/>
    <cellStyle name="Обычный 21 7 3 2 2 2" xfId="21632"/>
    <cellStyle name="Обычный 21 7 3 2 3" xfId="21633"/>
    <cellStyle name="Обычный 21 7 3 3" xfId="21634"/>
    <cellStyle name="Обычный 21 7 3 3 2" xfId="21635"/>
    <cellStyle name="Обычный 21 7 3 4" xfId="21636"/>
    <cellStyle name="Обычный 21 7 3 4 2" xfId="21637"/>
    <cellStyle name="Обычный 21 7 3 5" xfId="21638"/>
    <cellStyle name="Обычный 21 7 3 6" xfId="21639"/>
    <cellStyle name="Обычный 21 7 4" xfId="21640"/>
    <cellStyle name="Обычный 21 7 4 2" xfId="21641"/>
    <cellStyle name="Обычный 21 7 4 2 2" xfId="21642"/>
    <cellStyle name="Обычный 21 7 4 2 2 2" xfId="21643"/>
    <cellStyle name="Обычный 21 7 4 2 3" xfId="21644"/>
    <cellStyle name="Обычный 21 7 4 3" xfId="21645"/>
    <cellStyle name="Обычный 21 7 4 3 2" xfId="21646"/>
    <cellStyle name="Обычный 21 7 4 4" xfId="21647"/>
    <cellStyle name="Обычный 21 7 5" xfId="21648"/>
    <cellStyle name="Обычный 21 7 5 2" xfId="21649"/>
    <cellStyle name="Обычный 21 7 5 2 2" xfId="21650"/>
    <cellStyle name="Обычный 21 7 5 3" xfId="21651"/>
    <cellStyle name="Обычный 21 7 6" xfId="21652"/>
    <cellStyle name="Обычный 21 7 6 2" xfId="21653"/>
    <cellStyle name="Обычный 21 7 7" xfId="21654"/>
    <cellStyle name="Обычный 21 7 7 2" xfId="21655"/>
    <cellStyle name="Обычный 21 7 8" xfId="21656"/>
    <cellStyle name="Обычный 21 7 8 2" xfId="21657"/>
    <cellStyle name="Обычный 21 7 9" xfId="21658"/>
    <cellStyle name="Обычный 21 8" xfId="21659"/>
    <cellStyle name="Обычный 21 8 2" xfId="21660"/>
    <cellStyle name="Обычный 21 8 2 2" xfId="21661"/>
    <cellStyle name="Обычный 21 8 2 2 2" xfId="21662"/>
    <cellStyle name="Обычный 21 8 2 2 2 2" xfId="21663"/>
    <cellStyle name="Обычный 21 8 2 2 3" xfId="21664"/>
    <cellStyle name="Обычный 21 8 2 3" xfId="21665"/>
    <cellStyle name="Обычный 21 8 2 3 2" xfId="21666"/>
    <cellStyle name="Обычный 21 8 2 4" xfId="21667"/>
    <cellStyle name="Обычный 21 8 2 4 2" xfId="21668"/>
    <cellStyle name="Обычный 21 8 2 5" xfId="21669"/>
    <cellStyle name="Обычный 21 8 3" xfId="21670"/>
    <cellStyle name="Обычный 21 8 3 2" xfId="21671"/>
    <cellStyle name="Обычный 21 8 3 2 2" xfId="21672"/>
    <cellStyle name="Обычный 21 8 3 2 2 2" xfId="21673"/>
    <cellStyle name="Обычный 21 8 3 2 3" xfId="21674"/>
    <cellStyle name="Обычный 21 8 3 3" xfId="21675"/>
    <cellStyle name="Обычный 21 8 3 3 2" xfId="21676"/>
    <cellStyle name="Обычный 21 8 3 4" xfId="21677"/>
    <cellStyle name="Обычный 21 8 4" xfId="21678"/>
    <cellStyle name="Обычный 21 8 4 2" xfId="21679"/>
    <cellStyle name="Обычный 21 8 4 2 2" xfId="21680"/>
    <cellStyle name="Обычный 21 8 4 3" xfId="21681"/>
    <cellStyle name="Обычный 21 8 5" xfId="21682"/>
    <cellStyle name="Обычный 21 8 5 2" xfId="21683"/>
    <cellStyle name="Обычный 21 8 6" xfId="21684"/>
    <cellStyle name="Обычный 21 8 6 2" xfId="21685"/>
    <cellStyle name="Обычный 21 8 7" xfId="21686"/>
    <cellStyle name="Обычный 21 8 7 2" xfId="21687"/>
    <cellStyle name="Обычный 21 8 8" xfId="21688"/>
    <cellStyle name="Обычный 21 8 9" xfId="21689"/>
    <cellStyle name="Обычный 21 9" xfId="21690"/>
    <cellStyle name="Обычный 21 9 2" xfId="21691"/>
    <cellStyle name="Обычный 21 9 2 2" xfId="21692"/>
    <cellStyle name="Обычный 21 9 2 2 2" xfId="21693"/>
    <cellStyle name="Обычный 21 9 2 3" xfId="21694"/>
    <cellStyle name="Обычный 21 9 3" xfId="21695"/>
    <cellStyle name="Обычный 21 9 3 2" xfId="21696"/>
    <cellStyle name="Обычный 21 9 4" xfId="21697"/>
    <cellStyle name="Обычный 21 9 4 2" xfId="21698"/>
    <cellStyle name="Обычный 21 9 5" xfId="21699"/>
    <cellStyle name="Обычный 21 9 6" xfId="21700"/>
    <cellStyle name="Обычный 21_КС2 июль13 дс1" xfId="21701"/>
    <cellStyle name="Обычный 22" xfId="21702"/>
    <cellStyle name="Обычный 22 10" xfId="21703"/>
    <cellStyle name="Обычный 22 10 2" xfId="21704"/>
    <cellStyle name="Обычный 22 10 2 2" xfId="21705"/>
    <cellStyle name="Обычный 22 10 2 2 2" xfId="21706"/>
    <cellStyle name="Обычный 22 10 2 3" xfId="21707"/>
    <cellStyle name="Обычный 22 10 3" xfId="21708"/>
    <cellStyle name="Обычный 22 10 3 2" xfId="21709"/>
    <cellStyle name="Обычный 22 10 4" xfId="21710"/>
    <cellStyle name="Обычный 22 11" xfId="21711"/>
    <cellStyle name="Обычный 22 11 2" xfId="21712"/>
    <cellStyle name="Обычный 22 11 2 2" xfId="21713"/>
    <cellStyle name="Обычный 22 11 3" xfId="21714"/>
    <cellStyle name="Обычный 22 12" xfId="21715"/>
    <cellStyle name="Обычный 22 12 2" xfId="21716"/>
    <cellStyle name="Обычный 22 13" xfId="21717"/>
    <cellStyle name="Обычный 22 13 2" xfId="21718"/>
    <cellStyle name="Обычный 22 14" xfId="21719"/>
    <cellStyle name="Обычный 22 14 2" xfId="21720"/>
    <cellStyle name="Обычный 22 15" xfId="21721"/>
    <cellStyle name="Обычный 22 15 2" xfId="21722"/>
    <cellStyle name="Обычный 22 16" xfId="21723"/>
    <cellStyle name="Обычный 22 16 2" xfId="21724"/>
    <cellStyle name="Обычный 22 17" xfId="21725"/>
    <cellStyle name="Обычный 22 18" xfId="21726"/>
    <cellStyle name="Обычный 22 2" xfId="21727"/>
    <cellStyle name="Обычный 22 2 10" xfId="21728"/>
    <cellStyle name="Обычный 22 2 10 2" xfId="21729"/>
    <cellStyle name="Обычный 22 2 10 2 2" xfId="21730"/>
    <cellStyle name="Обычный 22 2 10 3" xfId="21731"/>
    <cellStyle name="Обычный 22 2 11" xfId="21732"/>
    <cellStyle name="Обычный 22 2 11 2" xfId="21733"/>
    <cellStyle name="Обычный 22 2 12" xfId="21734"/>
    <cellStyle name="Обычный 22 2 12 2" xfId="21735"/>
    <cellStyle name="Обычный 22 2 13" xfId="21736"/>
    <cellStyle name="Обычный 22 2 13 2" xfId="21737"/>
    <cellStyle name="Обычный 22 2 14" xfId="21738"/>
    <cellStyle name="Обычный 22 2 14 2" xfId="21739"/>
    <cellStyle name="Обычный 22 2 15" xfId="21740"/>
    <cellStyle name="Обычный 22 2 15 2" xfId="21741"/>
    <cellStyle name="Обычный 22 2 16" xfId="21742"/>
    <cellStyle name="Обычный 22 2 17" xfId="21743"/>
    <cellStyle name="Обычный 22 2 2" xfId="21744"/>
    <cellStyle name="Обычный 22 2 2 10" xfId="21745"/>
    <cellStyle name="Обычный 22 2 2 10 2" xfId="21746"/>
    <cellStyle name="Обычный 22 2 2 11" xfId="21747"/>
    <cellStyle name="Обычный 22 2 2 11 2" xfId="21748"/>
    <cellStyle name="Обычный 22 2 2 12" xfId="21749"/>
    <cellStyle name="Обычный 22 2 2 12 2" xfId="21750"/>
    <cellStyle name="Обычный 22 2 2 13" xfId="21751"/>
    <cellStyle name="Обычный 22 2 2 14" xfId="21752"/>
    <cellStyle name="Обычный 22 2 2 2" xfId="21753"/>
    <cellStyle name="Обычный 22 2 2 2 10" xfId="21754"/>
    <cellStyle name="Обычный 22 2 2 2 11" xfId="21755"/>
    <cellStyle name="Обычный 22 2 2 2 2" xfId="21756"/>
    <cellStyle name="Обычный 22 2 2 2 2 2" xfId="21757"/>
    <cellStyle name="Обычный 22 2 2 2 2 2 2" xfId="21758"/>
    <cellStyle name="Обычный 22 2 2 2 2 2 2 2" xfId="21759"/>
    <cellStyle name="Обычный 22 2 2 2 2 2 2 2 2" xfId="21760"/>
    <cellStyle name="Обычный 22 2 2 2 2 2 2 2 2 2" xfId="21761"/>
    <cellStyle name="Обычный 22 2 2 2 2 2 2 2 3" xfId="21762"/>
    <cellStyle name="Обычный 22 2 2 2 2 2 2 3" xfId="21763"/>
    <cellStyle name="Обычный 22 2 2 2 2 2 2 3 2" xfId="21764"/>
    <cellStyle name="Обычный 22 2 2 2 2 2 2 4" xfId="21765"/>
    <cellStyle name="Обычный 22 2 2 2 2 2 2 4 2" xfId="21766"/>
    <cellStyle name="Обычный 22 2 2 2 2 2 2 5" xfId="21767"/>
    <cellStyle name="Обычный 22 2 2 2 2 2 3" xfId="21768"/>
    <cellStyle name="Обычный 22 2 2 2 2 2 3 2" xfId="21769"/>
    <cellStyle name="Обычный 22 2 2 2 2 2 3 2 2" xfId="21770"/>
    <cellStyle name="Обычный 22 2 2 2 2 2 3 2 2 2" xfId="21771"/>
    <cellStyle name="Обычный 22 2 2 2 2 2 3 2 3" xfId="21772"/>
    <cellStyle name="Обычный 22 2 2 2 2 2 3 3" xfId="21773"/>
    <cellStyle name="Обычный 22 2 2 2 2 2 3 3 2" xfId="21774"/>
    <cellStyle name="Обычный 22 2 2 2 2 2 3 4" xfId="21775"/>
    <cellStyle name="Обычный 22 2 2 2 2 2 4" xfId="21776"/>
    <cellStyle name="Обычный 22 2 2 2 2 2 4 2" xfId="21777"/>
    <cellStyle name="Обычный 22 2 2 2 2 2 4 2 2" xfId="21778"/>
    <cellStyle name="Обычный 22 2 2 2 2 2 4 3" xfId="21779"/>
    <cellStyle name="Обычный 22 2 2 2 2 2 5" xfId="21780"/>
    <cellStyle name="Обычный 22 2 2 2 2 2 5 2" xfId="21781"/>
    <cellStyle name="Обычный 22 2 2 2 2 2 6" xfId="21782"/>
    <cellStyle name="Обычный 22 2 2 2 2 2 6 2" xfId="21783"/>
    <cellStyle name="Обычный 22 2 2 2 2 2 7" xfId="21784"/>
    <cellStyle name="Обычный 22 2 2 2 2 2 8" xfId="21785"/>
    <cellStyle name="Обычный 22 2 2 2 2 3" xfId="21786"/>
    <cellStyle name="Обычный 22 2 2 2 2 3 2" xfId="21787"/>
    <cellStyle name="Обычный 22 2 2 2 2 3 2 2" xfId="21788"/>
    <cellStyle name="Обычный 22 2 2 2 2 3 2 2 2" xfId="21789"/>
    <cellStyle name="Обычный 22 2 2 2 2 3 2 3" xfId="21790"/>
    <cellStyle name="Обычный 22 2 2 2 2 3 3" xfId="21791"/>
    <cellStyle name="Обычный 22 2 2 2 2 3 3 2" xfId="21792"/>
    <cellStyle name="Обычный 22 2 2 2 2 3 4" xfId="21793"/>
    <cellStyle name="Обычный 22 2 2 2 2 3 4 2" xfId="21794"/>
    <cellStyle name="Обычный 22 2 2 2 2 3 5" xfId="21795"/>
    <cellStyle name="Обычный 22 2 2 2 2 3 6" xfId="21796"/>
    <cellStyle name="Обычный 22 2 2 2 2 4" xfId="21797"/>
    <cellStyle name="Обычный 22 2 2 2 2 4 2" xfId="21798"/>
    <cellStyle name="Обычный 22 2 2 2 2 4 2 2" xfId="21799"/>
    <cellStyle name="Обычный 22 2 2 2 2 4 2 2 2" xfId="21800"/>
    <cellStyle name="Обычный 22 2 2 2 2 4 2 3" xfId="21801"/>
    <cellStyle name="Обычный 22 2 2 2 2 4 3" xfId="21802"/>
    <cellStyle name="Обычный 22 2 2 2 2 4 3 2" xfId="21803"/>
    <cellStyle name="Обычный 22 2 2 2 2 4 4" xfId="21804"/>
    <cellStyle name="Обычный 22 2 2 2 2 5" xfId="21805"/>
    <cellStyle name="Обычный 22 2 2 2 2 5 2" xfId="21806"/>
    <cellStyle name="Обычный 22 2 2 2 2 5 2 2" xfId="21807"/>
    <cellStyle name="Обычный 22 2 2 2 2 5 3" xfId="21808"/>
    <cellStyle name="Обычный 22 2 2 2 2 6" xfId="21809"/>
    <cellStyle name="Обычный 22 2 2 2 2 6 2" xfId="21810"/>
    <cellStyle name="Обычный 22 2 2 2 2 7" xfId="21811"/>
    <cellStyle name="Обычный 22 2 2 2 2 7 2" xfId="21812"/>
    <cellStyle name="Обычный 22 2 2 2 2 8" xfId="21813"/>
    <cellStyle name="Обычный 22 2 2 2 2 9" xfId="21814"/>
    <cellStyle name="Обычный 22 2 2 2 3" xfId="21815"/>
    <cellStyle name="Обычный 22 2 2 2 3 2" xfId="21816"/>
    <cellStyle name="Обычный 22 2 2 2 3 2 2" xfId="21817"/>
    <cellStyle name="Обычный 22 2 2 2 3 2 2 2" xfId="21818"/>
    <cellStyle name="Обычный 22 2 2 2 3 2 2 2 2" xfId="21819"/>
    <cellStyle name="Обычный 22 2 2 2 3 2 2 3" xfId="21820"/>
    <cellStyle name="Обычный 22 2 2 2 3 2 3" xfId="21821"/>
    <cellStyle name="Обычный 22 2 2 2 3 2 3 2" xfId="21822"/>
    <cellStyle name="Обычный 22 2 2 2 3 2 4" xfId="21823"/>
    <cellStyle name="Обычный 22 2 2 2 3 2 4 2" xfId="21824"/>
    <cellStyle name="Обычный 22 2 2 2 3 2 5" xfId="21825"/>
    <cellStyle name="Обычный 22 2 2 2 3 2 6" xfId="21826"/>
    <cellStyle name="Обычный 22 2 2 2 3 3" xfId="21827"/>
    <cellStyle name="Обычный 22 2 2 2 3 3 2" xfId="21828"/>
    <cellStyle name="Обычный 22 2 2 2 3 3 2 2" xfId="21829"/>
    <cellStyle name="Обычный 22 2 2 2 3 3 2 2 2" xfId="21830"/>
    <cellStyle name="Обычный 22 2 2 2 3 3 2 3" xfId="21831"/>
    <cellStyle name="Обычный 22 2 2 2 3 3 3" xfId="21832"/>
    <cellStyle name="Обычный 22 2 2 2 3 3 3 2" xfId="21833"/>
    <cellStyle name="Обычный 22 2 2 2 3 3 4" xfId="21834"/>
    <cellStyle name="Обычный 22 2 2 2 3 3 5" xfId="21835"/>
    <cellStyle name="Обычный 22 2 2 2 3 4" xfId="21836"/>
    <cellStyle name="Обычный 22 2 2 2 3 4 2" xfId="21837"/>
    <cellStyle name="Обычный 22 2 2 2 3 4 2 2" xfId="21838"/>
    <cellStyle name="Обычный 22 2 2 2 3 4 3" xfId="21839"/>
    <cellStyle name="Обычный 22 2 2 2 3 5" xfId="21840"/>
    <cellStyle name="Обычный 22 2 2 2 3 5 2" xfId="21841"/>
    <cellStyle name="Обычный 22 2 2 2 3 6" xfId="21842"/>
    <cellStyle name="Обычный 22 2 2 2 3 6 2" xfId="21843"/>
    <cellStyle name="Обычный 22 2 2 2 3 7" xfId="21844"/>
    <cellStyle name="Обычный 22 2 2 2 3 8" xfId="21845"/>
    <cellStyle name="Обычный 22 2 2 2 4" xfId="21846"/>
    <cellStyle name="Обычный 22 2 2 2 4 2" xfId="21847"/>
    <cellStyle name="Обычный 22 2 2 2 4 2 2" xfId="21848"/>
    <cellStyle name="Обычный 22 2 2 2 4 2 2 2" xfId="21849"/>
    <cellStyle name="Обычный 22 2 2 2 4 2 3" xfId="21850"/>
    <cellStyle name="Обычный 22 2 2 2 4 3" xfId="21851"/>
    <cellStyle name="Обычный 22 2 2 2 4 3 2" xfId="21852"/>
    <cellStyle name="Обычный 22 2 2 2 4 4" xfId="21853"/>
    <cellStyle name="Обычный 22 2 2 2 4 4 2" xfId="21854"/>
    <cellStyle name="Обычный 22 2 2 2 4 5" xfId="21855"/>
    <cellStyle name="Обычный 22 2 2 2 4 6" xfId="21856"/>
    <cellStyle name="Обычный 22 2 2 2 5" xfId="21857"/>
    <cellStyle name="Обычный 22 2 2 2 5 2" xfId="21858"/>
    <cellStyle name="Обычный 22 2 2 2 5 2 2" xfId="21859"/>
    <cellStyle name="Обычный 22 2 2 2 5 2 2 2" xfId="21860"/>
    <cellStyle name="Обычный 22 2 2 2 5 2 3" xfId="21861"/>
    <cellStyle name="Обычный 22 2 2 2 5 3" xfId="21862"/>
    <cellStyle name="Обычный 22 2 2 2 5 3 2" xfId="21863"/>
    <cellStyle name="Обычный 22 2 2 2 5 4" xfId="21864"/>
    <cellStyle name="Обычный 22 2 2 2 5 5" xfId="21865"/>
    <cellStyle name="Обычный 22 2 2 2 6" xfId="21866"/>
    <cellStyle name="Обычный 22 2 2 2 6 2" xfId="21867"/>
    <cellStyle name="Обычный 22 2 2 2 6 2 2" xfId="21868"/>
    <cellStyle name="Обычный 22 2 2 2 6 3" xfId="21869"/>
    <cellStyle name="Обычный 22 2 2 2 7" xfId="21870"/>
    <cellStyle name="Обычный 22 2 2 2 7 2" xfId="21871"/>
    <cellStyle name="Обычный 22 2 2 2 8" xfId="21872"/>
    <cellStyle name="Обычный 22 2 2 2 8 2" xfId="21873"/>
    <cellStyle name="Обычный 22 2 2 2 9" xfId="21874"/>
    <cellStyle name="Обычный 22 2 2 2 9 2" xfId="21875"/>
    <cellStyle name="Обычный 22 2 2 3" xfId="21876"/>
    <cellStyle name="Обычный 22 2 2 3 10" xfId="21877"/>
    <cellStyle name="Обычный 22 2 2 3 2" xfId="21878"/>
    <cellStyle name="Обычный 22 2 2 3 2 2" xfId="21879"/>
    <cellStyle name="Обычный 22 2 2 3 2 2 2" xfId="21880"/>
    <cellStyle name="Обычный 22 2 2 3 2 2 2 2" xfId="21881"/>
    <cellStyle name="Обычный 22 2 2 3 2 2 2 2 2" xfId="21882"/>
    <cellStyle name="Обычный 22 2 2 3 2 2 2 3" xfId="21883"/>
    <cellStyle name="Обычный 22 2 2 3 2 2 3" xfId="21884"/>
    <cellStyle name="Обычный 22 2 2 3 2 2 3 2" xfId="21885"/>
    <cellStyle name="Обычный 22 2 2 3 2 2 4" xfId="21886"/>
    <cellStyle name="Обычный 22 2 2 3 2 2 4 2" xfId="21887"/>
    <cellStyle name="Обычный 22 2 2 3 2 2 5" xfId="21888"/>
    <cellStyle name="Обычный 22 2 2 3 2 3" xfId="21889"/>
    <cellStyle name="Обычный 22 2 2 3 2 3 2" xfId="21890"/>
    <cellStyle name="Обычный 22 2 2 3 2 3 2 2" xfId="21891"/>
    <cellStyle name="Обычный 22 2 2 3 2 3 2 2 2" xfId="21892"/>
    <cellStyle name="Обычный 22 2 2 3 2 3 2 3" xfId="21893"/>
    <cellStyle name="Обычный 22 2 2 3 2 3 3" xfId="21894"/>
    <cellStyle name="Обычный 22 2 2 3 2 3 3 2" xfId="21895"/>
    <cellStyle name="Обычный 22 2 2 3 2 3 4" xfId="21896"/>
    <cellStyle name="Обычный 22 2 2 3 2 4" xfId="21897"/>
    <cellStyle name="Обычный 22 2 2 3 2 4 2" xfId="21898"/>
    <cellStyle name="Обычный 22 2 2 3 2 4 2 2" xfId="21899"/>
    <cellStyle name="Обычный 22 2 2 3 2 4 3" xfId="21900"/>
    <cellStyle name="Обычный 22 2 2 3 2 5" xfId="21901"/>
    <cellStyle name="Обычный 22 2 2 3 2 5 2" xfId="21902"/>
    <cellStyle name="Обычный 22 2 2 3 2 6" xfId="21903"/>
    <cellStyle name="Обычный 22 2 2 3 2 6 2" xfId="21904"/>
    <cellStyle name="Обычный 22 2 2 3 2 7" xfId="21905"/>
    <cellStyle name="Обычный 22 2 2 3 2 8" xfId="21906"/>
    <cellStyle name="Обычный 22 2 2 3 3" xfId="21907"/>
    <cellStyle name="Обычный 22 2 2 3 3 2" xfId="21908"/>
    <cellStyle name="Обычный 22 2 2 3 3 2 2" xfId="21909"/>
    <cellStyle name="Обычный 22 2 2 3 3 2 2 2" xfId="21910"/>
    <cellStyle name="Обычный 22 2 2 3 3 2 3" xfId="21911"/>
    <cellStyle name="Обычный 22 2 2 3 3 3" xfId="21912"/>
    <cellStyle name="Обычный 22 2 2 3 3 3 2" xfId="21913"/>
    <cellStyle name="Обычный 22 2 2 3 3 4" xfId="21914"/>
    <cellStyle name="Обычный 22 2 2 3 3 4 2" xfId="21915"/>
    <cellStyle name="Обычный 22 2 2 3 3 5" xfId="21916"/>
    <cellStyle name="Обычный 22 2 2 3 3 6" xfId="21917"/>
    <cellStyle name="Обычный 22 2 2 3 4" xfId="21918"/>
    <cellStyle name="Обычный 22 2 2 3 4 2" xfId="21919"/>
    <cellStyle name="Обычный 22 2 2 3 4 2 2" xfId="21920"/>
    <cellStyle name="Обычный 22 2 2 3 4 2 2 2" xfId="21921"/>
    <cellStyle name="Обычный 22 2 2 3 4 2 3" xfId="21922"/>
    <cellStyle name="Обычный 22 2 2 3 4 3" xfId="21923"/>
    <cellStyle name="Обычный 22 2 2 3 4 3 2" xfId="21924"/>
    <cellStyle name="Обычный 22 2 2 3 4 4" xfId="21925"/>
    <cellStyle name="Обычный 22 2 2 3 5" xfId="21926"/>
    <cellStyle name="Обычный 22 2 2 3 5 2" xfId="21927"/>
    <cellStyle name="Обычный 22 2 2 3 5 2 2" xfId="21928"/>
    <cellStyle name="Обычный 22 2 2 3 5 3" xfId="21929"/>
    <cellStyle name="Обычный 22 2 2 3 6" xfId="21930"/>
    <cellStyle name="Обычный 22 2 2 3 6 2" xfId="21931"/>
    <cellStyle name="Обычный 22 2 2 3 7" xfId="21932"/>
    <cellStyle name="Обычный 22 2 2 3 7 2" xfId="21933"/>
    <cellStyle name="Обычный 22 2 2 3 8" xfId="21934"/>
    <cellStyle name="Обычный 22 2 2 3 8 2" xfId="21935"/>
    <cellStyle name="Обычный 22 2 2 3 9" xfId="21936"/>
    <cellStyle name="Обычный 22 2 2 4" xfId="21937"/>
    <cellStyle name="Обычный 22 2 2 4 2" xfId="21938"/>
    <cellStyle name="Обычный 22 2 2 4 2 2" xfId="21939"/>
    <cellStyle name="Обычный 22 2 2 4 2 2 2" xfId="21940"/>
    <cellStyle name="Обычный 22 2 2 4 2 2 2 2" xfId="21941"/>
    <cellStyle name="Обычный 22 2 2 4 2 2 2 2 2" xfId="21942"/>
    <cellStyle name="Обычный 22 2 2 4 2 2 2 3" xfId="21943"/>
    <cellStyle name="Обычный 22 2 2 4 2 2 3" xfId="21944"/>
    <cellStyle name="Обычный 22 2 2 4 2 2 3 2" xfId="21945"/>
    <cellStyle name="Обычный 22 2 2 4 2 2 4" xfId="21946"/>
    <cellStyle name="Обычный 22 2 2 4 2 2 4 2" xfId="21947"/>
    <cellStyle name="Обычный 22 2 2 4 2 2 5" xfId="21948"/>
    <cellStyle name="Обычный 22 2 2 4 2 3" xfId="21949"/>
    <cellStyle name="Обычный 22 2 2 4 2 3 2" xfId="21950"/>
    <cellStyle name="Обычный 22 2 2 4 2 3 2 2" xfId="21951"/>
    <cellStyle name="Обычный 22 2 2 4 2 3 2 2 2" xfId="21952"/>
    <cellStyle name="Обычный 22 2 2 4 2 3 2 3" xfId="21953"/>
    <cellStyle name="Обычный 22 2 2 4 2 3 3" xfId="21954"/>
    <cellStyle name="Обычный 22 2 2 4 2 3 3 2" xfId="21955"/>
    <cellStyle name="Обычный 22 2 2 4 2 3 4" xfId="21956"/>
    <cellStyle name="Обычный 22 2 2 4 2 4" xfId="21957"/>
    <cellStyle name="Обычный 22 2 2 4 2 4 2" xfId="21958"/>
    <cellStyle name="Обычный 22 2 2 4 2 4 2 2" xfId="21959"/>
    <cellStyle name="Обычный 22 2 2 4 2 4 3" xfId="21960"/>
    <cellStyle name="Обычный 22 2 2 4 2 5" xfId="21961"/>
    <cellStyle name="Обычный 22 2 2 4 2 5 2" xfId="21962"/>
    <cellStyle name="Обычный 22 2 2 4 2 6" xfId="21963"/>
    <cellStyle name="Обычный 22 2 2 4 2 6 2" xfId="21964"/>
    <cellStyle name="Обычный 22 2 2 4 2 7" xfId="21965"/>
    <cellStyle name="Обычный 22 2 2 4 2 8" xfId="21966"/>
    <cellStyle name="Обычный 22 2 2 4 3" xfId="21967"/>
    <cellStyle name="Обычный 22 2 2 4 3 2" xfId="21968"/>
    <cellStyle name="Обычный 22 2 2 4 3 2 2" xfId="21969"/>
    <cellStyle name="Обычный 22 2 2 4 3 2 2 2" xfId="21970"/>
    <cellStyle name="Обычный 22 2 2 4 3 2 3" xfId="21971"/>
    <cellStyle name="Обычный 22 2 2 4 3 3" xfId="21972"/>
    <cellStyle name="Обычный 22 2 2 4 3 3 2" xfId="21973"/>
    <cellStyle name="Обычный 22 2 2 4 3 4" xfId="21974"/>
    <cellStyle name="Обычный 22 2 2 4 3 4 2" xfId="21975"/>
    <cellStyle name="Обычный 22 2 2 4 3 5" xfId="21976"/>
    <cellStyle name="Обычный 22 2 2 4 3 6" xfId="21977"/>
    <cellStyle name="Обычный 22 2 2 4 4" xfId="21978"/>
    <cellStyle name="Обычный 22 2 2 4 4 2" xfId="21979"/>
    <cellStyle name="Обычный 22 2 2 4 4 2 2" xfId="21980"/>
    <cellStyle name="Обычный 22 2 2 4 4 2 2 2" xfId="21981"/>
    <cellStyle name="Обычный 22 2 2 4 4 2 3" xfId="21982"/>
    <cellStyle name="Обычный 22 2 2 4 4 3" xfId="21983"/>
    <cellStyle name="Обычный 22 2 2 4 4 3 2" xfId="21984"/>
    <cellStyle name="Обычный 22 2 2 4 4 4" xfId="21985"/>
    <cellStyle name="Обычный 22 2 2 4 5" xfId="21986"/>
    <cellStyle name="Обычный 22 2 2 4 5 2" xfId="21987"/>
    <cellStyle name="Обычный 22 2 2 4 5 2 2" xfId="21988"/>
    <cellStyle name="Обычный 22 2 2 4 5 3" xfId="21989"/>
    <cellStyle name="Обычный 22 2 2 4 6" xfId="21990"/>
    <cellStyle name="Обычный 22 2 2 4 6 2" xfId="21991"/>
    <cellStyle name="Обычный 22 2 2 4 7" xfId="21992"/>
    <cellStyle name="Обычный 22 2 2 4 7 2" xfId="21993"/>
    <cellStyle name="Обычный 22 2 2 4 8" xfId="21994"/>
    <cellStyle name="Обычный 22 2 2 4 9" xfId="21995"/>
    <cellStyle name="Обычный 22 2 2 5" xfId="21996"/>
    <cellStyle name="Обычный 22 2 2 5 2" xfId="21997"/>
    <cellStyle name="Обычный 22 2 2 5 2 2" xfId="21998"/>
    <cellStyle name="Обычный 22 2 2 5 2 2 2" xfId="21999"/>
    <cellStyle name="Обычный 22 2 2 5 2 2 2 2" xfId="22000"/>
    <cellStyle name="Обычный 22 2 2 5 2 2 3" xfId="22001"/>
    <cellStyle name="Обычный 22 2 2 5 2 3" xfId="22002"/>
    <cellStyle name="Обычный 22 2 2 5 2 3 2" xfId="22003"/>
    <cellStyle name="Обычный 22 2 2 5 2 4" xfId="22004"/>
    <cellStyle name="Обычный 22 2 2 5 2 4 2" xfId="22005"/>
    <cellStyle name="Обычный 22 2 2 5 2 5" xfId="22006"/>
    <cellStyle name="Обычный 22 2 2 5 3" xfId="22007"/>
    <cellStyle name="Обычный 22 2 2 5 3 2" xfId="22008"/>
    <cellStyle name="Обычный 22 2 2 5 3 2 2" xfId="22009"/>
    <cellStyle name="Обычный 22 2 2 5 3 2 2 2" xfId="22010"/>
    <cellStyle name="Обычный 22 2 2 5 3 2 3" xfId="22011"/>
    <cellStyle name="Обычный 22 2 2 5 3 3" xfId="22012"/>
    <cellStyle name="Обычный 22 2 2 5 3 3 2" xfId="22013"/>
    <cellStyle name="Обычный 22 2 2 5 3 4" xfId="22014"/>
    <cellStyle name="Обычный 22 2 2 5 4" xfId="22015"/>
    <cellStyle name="Обычный 22 2 2 5 4 2" xfId="22016"/>
    <cellStyle name="Обычный 22 2 2 5 4 2 2" xfId="22017"/>
    <cellStyle name="Обычный 22 2 2 5 4 3" xfId="22018"/>
    <cellStyle name="Обычный 22 2 2 5 5" xfId="22019"/>
    <cellStyle name="Обычный 22 2 2 5 5 2" xfId="22020"/>
    <cellStyle name="Обычный 22 2 2 5 6" xfId="22021"/>
    <cellStyle name="Обычный 22 2 2 5 6 2" xfId="22022"/>
    <cellStyle name="Обычный 22 2 2 5 7" xfId="22023"/>
    <cellStyle name="Обычный 22 2 2 5 8" xfId="22024"/>
    <cellStyle name="Обычный 22 2 2 6" xfId="22025"/>
    <cellStyle name="Обычный 22 2 2 6 2" xfId="22026"/>
    <cellStyle name="Обычный 22 2 2 6 2 2" xfId="22027"/>
    <cellStyle name="Обычный 22 2 2 6 2 2 2" xfId="22028"/>
    <cellStyle name="Обычный 22 2 2 6 2 3" xfId="22029"/>
    <cellStyle name="Обычный 22 2 2 6 3" xfId="22030"/>
    <cellStyle name="Обычный 22 2 2 6 3 2" xfId="22031"/>
    <cellStyle name="Обычный 22 2 2 6 4" xfId="22032"/>
    <cellStyle name="Обычный 22 2 2 6 4 2" xfId="22033"/>
    <cellStyle name="Обычный 22 2 2 6 5" xfId="22034"/>
    <cellStyle name="Обычный 22 2 2 6 6" xfId="22035"/>
    <cellStyle name="Обычный 22 2 2 7" xfId="22036"/>
    <cellStyle name="Обычный 22 2 2 7 2" xfId="22037"/>
    <cellStyle name="Обычный 22 2 2 7 2 2" xfId="22038"/>
    <cellStyle name="Обычный 22 2 2 7 2 2 2" xfId="22039"/>
    <cellStyle name="Обычный 22 2 2 7 2 3" xfId="22040"/>
    <cellStyle name="Обычный 22 2 2 7 3" xfId="22041"/>
    <cellStyle name="Обычный 22 2 2 7 3 2" xfId="22042"/>
    <cellStyle name="Обычный 22 2 2 7 4" xfId="22043"/>
    <cellStyle name="Обычный 22 2 2 8" xfId="22044"/>
    <cellStyle name="Обычный 22 2 2 8 2" xfId="22045"/>
    <cellStyle name="Обычный 22 2 2 8 2 2" xfId="22046"/>
    <cellStyle name="Обычный 22 2 2 8 3" xfId="22047"/>
    <cellStyle name="Обычный 22 2 2 9" xfId="22048"/>
    <cellStyle name="Обычный 22 2 2 9 2" xfId="22049"/>
    <cellStyle name="Обычный 22 2 2_прот факт бол" xfId="22050"/>
    <cellStyle name="Обычный 22 2 3" xfId="22051"/>
    <cellStyle name="Обычный 22 2 3 10" xfId="22052"/>
    <cellStyle name="Обычный 22 2 3 10 2" xfId="22053"/>
    <cellStyle name="Обычный 22 2 3 11" xfId="22054"/>
    <cellStyle name="Обычный 22 2 3 12" xfId="22055"/>
    <cellStyle name="Обычный 22 2 3 2" xfId="22056"/>
    <cellStyle name="Обычный 22 2 3 2 10" xfId="22057"/>
    <cellStyle name="Обычный 22 2 3 2 2" xfId="22058"/>
    <cellStyle name="Обычный 22 2 3 2 2 2" xfId="22059"/>
    <cellStyle name="Обычный 22 2 3 2 2 2 2" xfId="22060"/>
    <cellStyle name="Обычный 22 2 3 2 2 2 2 2" xfId="22061"/>
    <cellStyle name="Обычный 22 2 3 2 2 2 2 2 2" xfId="22062"/>
    <cellStyle name="Обычный 22 2 3 2 2 2 2 3" xfId="22063"/>
    <cellStyle name="Обычный 22 2 3 2 2 2 3" xfId="22064"/>
    <cellStyle name="Обычный 22 2 3 2 2 2 3 2" xfId="22065"/>
    <cellStyle name="Обычный 22 2 3 2 2 2 4" xfId="22066"/>
    <cellStyle name="Обычный 22 2 3 2 2 2 4 2" xfId="22067"/>
    <cellStyle name="Обычный 22 2 3 2 2 2 5" xfId="22068"/>
    <cellStyle name="Обычный 22 2 3 2 2 3" xfId="22069"/>
    <cellStyle name="Обычный 22 2 3 2 2 3 2" xfId="22070"/>
    <cellStyle name="Обычный 22 2 3 2 2 3 2 2" xfId="22071"/>
    <cellStyle name="Обычный 22 2 3 2 2 3 2 2 2" xfId="22072"/>
    <cellStyle name="Обычный 22 2 3 2 2 3 2 3" xfId="22073"/>
    <cellStyle name="Обычный 22 2 3 2 2 3 3" xfId="22074"/>
    <cellStyle name="Обычный 22 2 3 2 2 3 3 2" xfId="22075"/>
    <cellStyle name="Обычный 22 2 3 2 2 3 4" xfId="22076"/>
    <cellStyle name="Обычный 22 2 3 2 2 4" xfId="22077"/>
    <cellStyle name="Обычный 22 2 3 2 2 4 2" xfId="22078"/>
    <cellStyle name="Обычный 22 2 3 2 2 4 2 2" xfId="22079"/>
    <cellStyle name="Обычный 22 2 3 2 2 4 3" xfId="22080"/>
    <cellStyle name="Обычный 22 2 3 2 2 5" xfId="22081"/>
    <cellStyle name="Обычный 22 2 3 2 2 5 2" xfId="22082"/>
    <cellStyle name="Обычный 22 2 3 2 2 6" xfId="22083"/>
    <cellStyle name="Обычный 22 2 3 2 2 6 2" xfId="22084"/>
    <cellStyle name="Обычный 22 2 3 2 2 7" xfId="22085"/>
    <cellStyle name="Обычный 22 2 3 2 2 8" xfId="22086"/>
    <cellStyle name="Обычный 22 2 3 2 3" xfId="22087"/>
    <cellStyle name="Обычный 22 2 3 2 3 2" xfId="22088"/>
    <cellStyle name="Обычный 22 2 3 2 3 2 2" xfId="22089"/>
    <cellStyle name="Обычный 22 2 3 2 3 2 2 2" xfId="22090"/>
    <cellStyle name="Обычный 22 2 3 2 3 2 3" xfId="22091"/>
    <cellStyle name="Обычный 22 2 3 2 3 3" xfId="22092"/>
    <cellStyle name="Обычный 22 2 3 2 3 3 2" xfId="22093"/>
    <cellStyle name="Обычный 22 2 3 2 3 4" xfId="22094"/>
    <cellStyle name="Обычный 22 2 3 2 3 4 2" xfId="22095"/>
    <cellStyle name="Обычный 22 2 3 2 3 5" xfId="22096"/>
    <cellStyle name="Обычный 22 2 3 2 3 6" xfId="22097"/>
    <cellStyle name="Обычный 22 2 3 2 4" xfId="22098"/>
    <cellStyle name="Обычный 22 2 3 2 4 2" xfId="22099"/>
    <cellStyle name="Обычный 22 2 3 2 4 2 2" xfId="22100"/>
    <cellStyle name="Обычный 22 2 3 2 4 2 2 2" xfId="22101"/>
    <cellStyle name="Обычный 22 2 3 2 4 2 3" xfId="22102"/>
    <cellStyle name="Обычный 22 2 3 2 4 3" xfId="22103"/>
    <cellStyle name="Обычный 22 2 3 2 4 3 2" xfId="22104"/>
    <cellStyle name="Обычный 22 2 3 2 4 4" xfId="22105"/>
    <cellStyle name="Обычный 22 2 3 2 5" xfId="22106"/>
    <cellStyle name="Обычный 22 2 3 2 5 2" xfId="22107"/>
    <cellStyle name="Обычный 22 2 3 2 5 2 2" xfId="22108"/>
    <cellStyle name="Обычный 22 2 3 2 5 3" xfId="22109"/>
    <cellStyle name="Обычный 22 2 3 2 6" xfId="22110"/>
    <cellStyle name="Обычный 22 2 3 2 6 2" xfId="22111"/>
    <cellStyle name="Обычный 22 2 3 2 7" xfId="22112"/>
    <cellStyle name="Обычный 22 2 3 2 7 2" xfId="22113"/>
    <cellStyle name="Обычный 22 2 3 2 8" xfId="22114"/>
    <cellStyle name="Обычный 22 2 3 2 8 2" xfId="22115"/>
    <cellStyle name="Обычный 22 2 3 2 9" xfId="22116"/>
    <cellStyle name="Обычный 22 2 3 3" xfId="22117"/>
    <cellStyle name="Обычный 22 2 3 3 10" xfId="22118"/>
    <cellStyle name="Обычный 22 2 3 3 2" xfId="22119"/>
    <cellStyle name="Обычный 22 2 3 3 2 2" xfId="22120"/>
    <cellStyle name="Обычный 22 2 3 3 2 2 2" xfId="22121"/>
    <cellStyle name="Обычный 22 2 3 3 2 2 2 2" xfId="22122"/>
    <cellStyle name="Обычный 22 2 3 3 2 2 2 2 2" xfId="22123"/>
    <cellStyle name="Обычный 22 2 3 3 2 2 2 3" xfId="22124"/>
    <cellStyle name="Обычный 22 2 3 3 2 2 3" xfId="22125"/>
    <cellStyle name="Обычный 22 2 3 3 2 2 3 2" xfId="22126"/>
    <cellStyle name="Обычный 22 2 3 3 2 2 4" xfId="22127"/>
    <cellStyle name="Обычный 22 2 3 3 2 2 4 2" xfId="22128"/>
    <cellStyle name="Обычный 22 2 3 3 2 2 5" xfId="22129"/>
    <cellStyle name="Обычный 22 2 3 3 2 3" xfId="22130"/>
    <cellStyle name="Обычный 22 2 3 3 2 3 2" xfId="22131"/>
    <cellStyle name="Обычный 22 2 3 3 2 3 2 2" xfId="22132"/>
    <cellStyle name="Обычный 22 2 3 3 2 3 2 2 2" xfId="22133"/>
    <cellStyle name="Обычный 22 2 3 3 2 3 2 3" xfId="22134"/>
    <cellStyle name="Обычный 22 2 3 3 2 3 3" xfId="22135"/>
    <cellStyle name="Обычный 22 2 3 3 2 3 3 2" xfId="22136"/>
    <cellStyle name="Обычный 22 2 3 3 2 3 4" xfId="22137"/>
    <cellStyle name="Обычный 22 2 3 3 2 4" xfId="22138"/>
    <cellStyle name="Обычный 22 2 3 3 2 4 2" xfId="22139"/>
    <cellStyle name="Обычный 22 2 3 3 2 4 2 2" xfId="22140"/>
    <cellStyle name="Обычный 22 2 3 3 2 4 3" xfId="22141"/>
    <cellStyle name="Обычный 22 2 3 3 2 5" xfId="22142"/>
    <cellStyle name="Обычный 22 2 3 3 2 5 2" xfId="22143"/>
    <cellStyle name="Обычный 22 2 3 3 2 6" xfId="22144"/>
    <cellStyle name="Обычный 22 2 3 3 2 6 2" xfId="22145"/>
    <cellStyle name="Обычный 22 2 3 3 2 7" xfId="22146"/>
    <cellStyle name="Обычный 22 2 3 3 2 8" xfId="22147"/>
    <cellStyle name="Обычный 22 2 3 3 3" xfId="22148"/>
    <cellStyle name="Обычный 22 2 3 3 3 2" xfId="22149"/>
    <cellStyle name="Обычный 22 2 3 3 3 2 2" xfId="22150"/>
    <cellStyle name="Обычный 22 2 3 3 3 2 2 2" xfId="22151"/>
    <cellStyle name="Обычный 22 2 3 3 3 2 3" xfId="22152"/>
    <cellStyle name="Обычный 22 2 3 3 3 3" xfId="22153"/>
    <cellStyle name="Обычный 22 2 3 3 3 3 2" xfId="22154"/>
    <cellStyle name="Обычный 22 2 3 3 3 4" xfId="22155"/>
    <cellStyle name="Обычный 22 2 3 3 3 4 2" xfId="22156"/>
    <cellStyle name="Обычный 22 2 3 3 3 5" xfId="22157"/>
    <cellStyle name="Обычный 22 2 3 3 3 6" xfId="22158"/>
    <cellStyle name="Обычный 22 2 3 3 4" xfId="22159"/>
    <cellStyle name="Обычный 22 2 3 3 4 2" xfId="22160"/>
    <cellStyle name="Обычный 22 2 3 3 4 2 2" xfId="22161"/>
    <cellStyle name="Обычный 22 2 3 3 4 2 2 2" xfId="22162"/>
    <cellStyle name="Обычный 22 2 3 3 4 2 3" xfId="22163"/>
    <cellStyle name="Обычный 22 2 3 3 4 3" xfId="22164"/>
    <cellStyle name="Обычный 22 2 3 3 4 3 2" xfId="22165"/>
    <cellStyle name="Обычный 22 2 3 3 4 4" xfId="22166"/>
    <cellStyle name="Обычный 22 2 3 3 5" xfId="22167"/>
    <cellStyle name="Обычный 22 2 3 3 5 2" xfId="22168"/>
    <cellStyle name="Обычный 22 2 3 3 5 2 2" xfId="22169"/>
    <cellStyle name="Обычный 22 2 3 3 5 3" xfId="22170"/>
    <cellStyle name="Обычный 22 2 3 3 6" xfId="22171"/>
    <cellStyle name="Обычный 22 2 3 3 6 2" xfId="22172"/>
    <cellStyle name="Обычный 22 2 3 3 7" xfId="22173"/>
    <cellStyle name="Обычный 22 2 3 3 7 2" xfId="22174"/>
    <cellStyle name="Обычный 22 2 3 3 8" xfId="22175"/>
    <cellStyle name="Обычный 22 2 3 3 8 2" xfId="22176"/>
    <cellStyle name="Обычный 22 2 3 3 9" xfId="22177"/>
    <cellStyle name="Обычный 22 2 3 4" xfId="22178"/>
    <cellStyle name="Обычный 22 2 3 4 2" xfId="22179"/>
    <cellStyle name="Обычный 22 2 3 4 2 2" xfId="22180"/>
    <cellStyle name="Обычный 22 2 3 4 2 2 2" xfId="22181"/>
    <cellStyle name="Обычный 22 2 3 4 2 2 2 2" xfId="22182"/>
    <cellStyle name="Обычный 22 2 3 4 2 2 3" xfId="22183"/>
    <cellStyle name="Обычный 22 2 3 4 2 3" xfId="22184"/>
    <cellStyle name="Обычный 22 2 3 4 2 3 2" xfId="22185"/>
    <cellStyle name="Обычный 22 2 3 4 2 4" xfId="22186"/>
    <cellStyle name="Обычный 22 2 3 4 2 4 2" xfId="22187"/>
    <cellStyle name="Обычный 22 2 3 4 2 5" xfId="22188"/>
    <cellStyle name="Обычный 22 2 3 4 3" xfId="22189"/>
    <cellStyle name="Обычный 22 2 3 4 3 2" xfId="22190"/>
    <cellStyle name="Обычный 22 2 3 4 3 2 2" xfId="22191"/>
    <cellStyle name="Обычный 22 2 3 4 3 2 2 2" xfId="22192"/>
    <cellStyle name="Обычный 22 2 3 4 3 2 3" xfId="22193"/>
    <cellStyle name="Обычный 22 2 3 4 3 3" xfId="22194"/>
    <cellStyle name="Обычный 22 2 3 4 3 3 2" xfId="22195"/>
    <cellStyle name="Обычный 22 2 3 4 3 4" xfId="22196"/>
    <cellStyle name="Обычный 22 2 3 4 4" xfId="22197"/>
    <cellStyle name="Обычный 22 2 3 4 4 2" xfId="22198"/>
    <cellStyle name="Обычный 22 2 3 4 4 2 2" xfId="22199"/>
    <cellStyle name="Обычный 22 2 3 4 4 3" xfId="22200"/>
    <cellStyle name="Обычный 22 2 3 4 5" xfId="22201"/>
    <cellStyle name="Обычный 22 2 3 4 5 2" xfId="22202"/>
    <cellStyle name="Обычный 22 2 3 4 6" xfId="22203"/>
    <cellStyle name="Обычный 22 2 3 4 6 2" xfId="22204"/>
    <cellStyle name="Обычный 22 2 3 4 7" xfId="22205"/>
    <cellStyle name="Обычный 22 2 3 4 8" xfId="22206"/>
    <cellStyle name="Обычный 22 2 3 5" xfId="22207"/>
    <cellStyle name="Обычный 22 2 3 5 2" xfId="22208"/>
    <cellStyle name="Обычный 22 2 3 5 2 2" xfId="22209"/>
    <cellStyle name="Обычный 22 2 3 5 2 2 2" xfId="22210"/>
    <cellStyle name="Обычный 22 2 3 5 2 3" xfId="22211"/>
    <cellStyle name="Обычный 22 2 3 5 3" xfId="22212"/>
    <cellStyle name="Обычный 22 2 3 5 3 2" xfId="22213"/>
    <cellStyle name="Обычный 22 2 3 5 4" xfId="22214"/>
    <cellStyle name="Обычный 22 2 3 5 4 2" xfId="22215"/>
    <cellStyle name="Обычный 22 2 3 5 5" xfId="22216"/>
    <cellStyle name="Обычный 22 2 3 5 6" xfId="22217"/>
    <cellStyle name="Обычный 22 2 3 6" xfId="22218"/>
    <cellStyle name="Обычный 22 2 3 6 2" xfId="22219"/>
    <cellStyle name="Обычный 22 2 3 6 2 2" xfId="22220"/>
    <cellStyle name="Обычный 22 2 3 6 2 2 2" xfId="22221"/>
    <cellStyle name="Обычный 22 2 3 6 2 3" xfId="22222"/>
    <cellStyle name="Обычный 22 2 3 6 3" xfId="22223"/>
    <cellStyle name="Обычный 22 2 3 6 3 2" xfId="22224"/>
    <cellStyle name="Обычный 22 2 3 6 4" xfId="22225"/>
    <cellStyle name="Обычный 22 2 3 7" xfId="22226"/>
    <cellStyle name="Обычный 22 2 3 7 2" xfId="22227"/>
    <cellStyle name="Обычный 22 2 3 7 2 2" xfId="22228"/>
    <cellStyle name="Обычный 22 2 3 7 3" xfId="22229"/>
    <cellStyle name="Обычный 22 2 3 8" xfId="22230"/>
    <cellStyle name="Обычный 22 2 3 8 2" xfId="22231"/>
    <cellStyle name="Обычный 22 2 3 9" xfId="22232"/>
    <cellStyle name="Обычный 22 2 3 9 2" xfId="22233"/>
    <cellStyle name="Обычный 22 2 4" xfId="22234"/>
    <cellStyle name="Обычный 22 2 4 10" xfId="22235"/>
    <cellStyle name="Обычный 22 2 4 10 2" xfId="22236"/>
    <cellStyle name="Обычный 22 2 4 11" xfId="22237"/>
    <cellStyle name="Обычный 22 2 4 12" xfId="22238"/>
    <cellStyle name="Обычный 22 2 4 2" xfId="22239"/>
    <cellStyle name="Обычный 22 2 4 2 2" xfId="22240"/>
    <cellStyle name="Обычный 22 2 4 2 2 2" xfId="22241"/>
    <cellStyle name="Обычный 22 2 4 2 2 2 2" xfId="22242"/>
    <cellStyle name="Обычный 22 2 4 2 2 2 2 2" xfId="22243"/>
    <cellStyle name="Обычный 22 2 4 2 2 2 2 2 2" xfId="22244"/>
    <cellStyle name="Обычный 22 2 4 2 2 2 2 3" xfId="22245"/>
    <cellStyle name="Обычный 22 2 4 2 2 2 3" xfId="22246"/>
    <cellStyle name="Обычный 22 2 4 2 2 2 3 2" xfId="22247"/>
    <cellStyle name="Обычный 22 2 4 2 2 2 4" xfId="22248"/>
    <cellStyle name="Обычный 22 2 4 2 2 2 4 2" xfId="22249"/>
    <cellStyle name="Обычный 22 2 4 2 2 2 5" xfId="22250"/>
    <cellStyle name="Обычный 22 2 4 2 2 3" xfId="22251"/>
    <cellStyle name="Обычный 22 2 4 2 2 3 2" xfId="22252"/>
    <cellStyle name="Обычный 22 2 4 2 2 3 2 2" xfId="22253"/>
    <cellStyle name="Обычный 22 2 4 2 2 3 2 2 2" xfId="22254"/>
    <cellStyle name="Обычный 22 2 4 2 2 3 2 3" xfId="22255"/>
    <cellStyle name="Обычный 22 2 4 2 2 3 3" xfId="22256"/>
    <cellStyle name="Обычный 22 2 4 2 2 3 3 2" xfId="22257"/>
    <cellStyle name="Обычный 22 2 4 2 2 3 4" xfId="22258"/>
    <cellStyle name="Обычный 22 2 4 2 2 4" xfId="22259"/>
    <cellStyle name="Обычный 22 2 4 2 2 4 2" xfId="22260"/>
    <cellStyle name="Обычный 22 2 4 2 2 4 2 2" xfId="22261"/>
    <cellStyle name="Обычный 22 2 4 2 2 4 3" xfId="22262"/>
    <cellStyle name="Обычный 22 2 4 2 2 5" xfId="22263"/>
    <cellStyle name="Обычный 22 2 4 2 2 5 2" xfId="22264"/>
    <cellStyle name="Обычный 22 2 4 2 2 6" xfId="22265"/>
    <cellStyle name="Обычный 22 2 4 2 2 6 2" xfId="22266"/>
    <cellStyle name="Обычный 22 2 4 2 2 7" xfId="22267"/>
    <cellStyle name="Обычный 22 2 4 2 2 8" xfId="22268"/>
    <cellStyle name="Обычный 22 2 4 2 3" xfId="22269"/>
    <cellStyle name="Обычный 22 2 4 2 3 2" xfId="22270"/>
    <cellStyle name="Обычный 22 2 4 2 3 2 2" xfId="22271"/>
    <cellStyle name="Обычный 22 2 4 2 3 2 2 2" xfId="22272"/>
    <cellStyle name="Обычный 22 2 4 2 3 2 3" xfId="22273"/>
    <cellStyle name="Обычный 22 2 4 2 3 3" xfId="22274"/>
    <cellStyle name="Обычный 22 2 4 2 3 3 2" xfId="22275"/>
    <cellStyle name="Обычный 22 2 4 2 3 4" xfId="22276"/>
    <cellStyle name="Обычный 22 2 4 2 3 4 2" xfId="22277"/>
    <cellStyle name="Обычный 22 2 4 2 3 5" xfId="22278"/>
    <cellStyle name="Обычный 22 2 4 2 3 6" xfId="22279"/>
    <cellStyle name="Обычный 22 2 4 2 4" xfId="22280"/>
    <cellStyle name="Обычный 22 2 4 2 4 2" xfId="22281"/>
    <cellStyle name="Обычный 22 2 4 2 4 2 2" xfId="22282"/>
    <cellStyle name="Обычный 22 2 4 2 4 2 2 2" xfId="22283"/>
    <cellStyle name="Обычный 22 2 4 2 4 2 3" xfId="22284"/>
    <cellStyle name="Обычный 22 2 4 2 4 3" xfId="22285"/>
    <cellStyle name="Обычный 22 2 4 2 4 3 2" xfId="22286"/>
    <cellStyle name="Обычный 22 2 4 2 4 4" xfId="22287"/>
    <cellStyle name="Обычный 22 2 4 2 5" xfId="22288"/>
    <cellStyle name="Обычный 22 2 4 2 5 2" xfId="22289"/>
    <cellStyle name="Обычный 22 2 4 2 5 2 2" xfId="22290"/>
    <cellStyle name="Обычный 22 2 4 2 5 3" xfId="22291"/>
    <cellStyle name="Обычный 22 2 4 2 6" xfId="22292"/>
    <cellStyle name="Обычный 22 2 4 2 6 2" xfId="22293"/>
    <cellStyle name="Обычный 22 2 4 2 7" xfId="22294"/>
    <cellStyle name="Обычный 22 2 4 2 7 2" xfId="22295"/>
    <cellStyle name="Обычный 22 2 4 2 8" xfId="22296"/>
    <cellStyle name="Обычный 22 2 4 2 9" xfId="22297"/>
    <cellStyle name="Обычный 22 2 4 3" xfId="22298"/>
    <cellStyle name="Обычный 22 2 4 3 2" xfId="22299"/>
    <cellStyle name="Обычный 22 2 4 3 2 2" xfId="22300"/>
    <cellStyle name="Обычный 22 2 4 3 2 2 2" xfId="22301"/>
    <cellStyle name="Обычный 22 2 4 3 2 2 2 2" xfId="22302"/>
    <cellStyle name="Обычный 22 2 4 3 2 2 2 2 2" xfId="22303"/>
    <cellStyle name="Обычный 22 2 4 3 2 2 2 3" xfId="22304"/>
    <cellStyle name="Обычный 22 2 4 3 2 2 3" xfId="22305"/>
    <cellStyle name="Обычный 22 2 4 3 2 2 3 2" xfId="22306"/>
    <cellStyle name="Обычный 22 2 4 3 2 2 4" xfId="22307"/>
    <cellStyle name="Обычный 22 2 4 3 2 2 4 2" xfId="22308"/>
    <cellStyle name="Обычный 22 2 4 3 2 2 5" xfId="22309"/>
    <cellStyle name="Обычный 22 2 4 3 2 3" xfId="22310"/>
    <cellStyle name="Обычный 22 2 4 3 2 3 2" xfId="22311"/>
    <cellStyle name="Обычный 22 2 4 3 2 3 2 2" xfId="22312"/>
    <cellStyle name="Обычный 22 2 4 3 2 3 2 2 2" xfId="22313"/>
    <cellStyle name="Обычный 22 2 4 3 2 3 2 3" xfId="22314"/>
    <cellStyle name="Обычный 22 2 4 3 2 3 3" xfId="22315"/>
    <cellStyle name="Обычный 22 2 4 3 2 3 3 2" xfId="22316"/>
    <cellStyle name="Обычный 22 2 4 3 2 3 4" xfId="22317"/>
    <cellStyle name="Обычный 22 2 4 3 2 4" xfId="22318"/>
    <cellStyle name="Обычный 22 2 4 3 2 4 2" xfId="22319"/>
    <cellStyle name="Обычный 22 2 4 3 2 4 2 2" xfId="22320"/>
    <cellStyle name="Обычный 22 2 4 3 2 4 3" xfId="22321"/>
    <cellStyle name="Обычный 22 2 4 3 2 5" xfId="22322"/>
    <cellStyle name="Обычный 22 2 4 3 2 5 2" xfId="22323"/>
    <cellStyle name="Обычный 22 2 4 3 2 6" xfId="22324"/>
    <cellStyle name="Обычный 22 2 4 3 2 6 2" xfId="22325"/>
    <cellStyle name="Обычный 22 2 4 3 2 7" xfId="22326"/>
    <cellStyle name="Обычный 22 2 4 3 2 8" xfId="22327"/>
    <cellStyle name="Обычный 22 2 4 3 3" xfId="22328"/>
    <cellStyle name="Обычный 22 2 4 3 3 2" xfId="22329"/>
    <cellStyle name="Обычный 22 2 4 3 3 2 2" xfId="22330"/>
    <cellStyle name="Обычный 22 2 4 3 3 2 2 2" xfId="22331"/>
    <cellStyle name="Обычный 22 2 4 3 3 2 3" xfId="22332"/>
    <cellStyle name="Обычный 22 2 4 3 3 3" xfId="22333"/>
    <cellStyle name="Обычный 22 2 4 3 3 3 2" xfId="22334"/>
    <cellStyle name="Обычный 22 2 4 3 3 4" xfId="22335"/>
    <cellStyle name="Обычный 22 2 4 3 3 4 2" xfId="22336"/>
    <cellStyle name="Обычный 22 2 4 3 3 5" xfId="22337"/>
    <cellStyle name="Обычный 22 2 4 3 3 6" xfId="22338"/>
    <cellStyle name="Обычный 22 2 4 3 4" xfId="22339"/>
    <cellStyle name="Обычный 22 2 4 3 4 2" xfId="22340"/>
    <cellStyle name="Обычный 22 2 4 3 4 2 2" xfId="22341"/>
    <cellStyle name="Обычный 22 2 4 3 4 2 2 2" xfId="22342"/>
    <cellStyle name="Обычный 22 2 4 3 4 2 3" xfId="22343"/>
    <cellStyle name="Обычный 22 2 4 3 4 3" xfId="22344"/>
    <cellStyle name="Обычный 22 2 4 3 4 3 2" xfId="22345"/>
    <cellStyle name="Обычный 22 2 4 3 4 4" xfId="22346"/>
    <cellStyle name="Обычный 22 2 4 3 5" xfId="22347"/>
    <cellStyle name="Обычный 22 2 4 3 5 2" xfId="22348"/>
    <cellStyle name="Обычный 22 2 4 3 5 2 2" xfId="22349"/>
    <cellStyle name="Обычный 22 2 4 3 5 3" xfId="22350"/>
    <cellStyle name="Обычный 22 2 4 3 6" xfId="22351"/>
    <cellStyle name="Обычный 22 2 4 3 6 2" xfId="22352"/>
    <cellStyle name="Обычный 22 2 4 3 7" xfId="22353"/>
    <cellStyle name="Обычный 22 2 4 3 7 2" xfId="22354"/>
    <cellStyle name="Обычный 22 2 4 3 8" xfId="22355"/>
    <cellStyle name="Обычный 22 2 4 3 9" xfId="22356"/>
    <cellStyle name="Обычный 22 2 4 4" xfId="22357"/>
    <cellStyle name="Обычный 22 2 4 4 2" xfId="22358"/>
    <cellStyle name="Обычный 22 2 4 4 2 2" xfId="22359"/>
    <cellStyle name="Обычный 22 2 4 4 2 2 2" xfId="22360"/>
    <cellStyle name="Обычный 22 2 4 4 2 2 2 2" xfId="22361"/>
    <cellStyle name="Обычный 22 2 4 4 2 2 3" xfId="22362"/>
    <cellStyle name="Обычный 22 2 4 4 2 3" xfId="22363"/>
    <cellStyle name="Обычный 22 2 4 4 2 3 2" xfId="22364"/>
    <cellStyle name="Обычный 22 2 4 4 2 4" xfId="22365"/>
    <cellStyle name="Обычный 22 2 4 4 2 4 2" xfId="22366"/>
    <cellStyle name="Обычный 22 2 4 4 2 5" xfId="22367"/>
    <cellStyle name="Обычный 22 2 4 4 3" xfId="22368"/>
    <cellStyle name="Обычный 22 2 4 4 3 2" xfId="22369"/>
    <cellStyle name="Обычный 22 2 4 4 3 2 2" xfId="22370"/>
    <cellStyle name="Обычный 22 2 4 4 3 2 2 2" xfId="22371"/>
    <cellStyle name="Обычный 22 2 4 4 3 2 3" xfId="22372"/>
    <cellStyle name="Обычный 22 2 4 4 3 3" xfId="22373"/>
    <cellStyle name="Обычный 22 2 4 4 3 3 2" xfId="22374"/>
    <cellStyle name="Обычный 22 2 4 4 3 4" xfId="22375"/>
    <cellStyle name="Обычный 22 2 4 4 4" xfId="22376"/>
    <cellStyle name="Обычный 22 2 4 4 4 2" xfId="22377"/>
    <cellStyle name="Обычный 22 2 4 4 4 2 2" xfId="22378"/>
    <cellStyle name="Обычный 22 2 4 4 4 3" xfId="22379"/>
    <cellStyle name="Обычный 22 2 4 4 5" xfId="22380"/>
    <cellStyle name="Обычный 22 2 4 4 5 2" xfId="22381"/>
    <cellStyle name="Обычный 22 2 4 4 6" xfId="22382"/>
    <cellStyle name="Обычный 22 2 4 4 6 2" xfId="22383"/>
    <cellStyle name="Обычный 22 2 4 4 7" xfId="22384"/>
    <cellStyle name="Обычный 22 2 4 4 8" xfId="22385"/>
    <cellStyle name="Обычный 22 2 4 5" xfId="22386"/>
    <cellStyle name="Обычный 22 2 4 5 2" xfId="22387"/>
    <cellStyle name="Обычный 22 2 4 5 2 2" xfId="22388"/>
    <cellStyle name="Обычный 22 2 4 5 2 2 2" xfId="22389"/>
    <cellStyle name="Обычный 22 2 4 5 2 3" xfId="22390"/>
    <cellStyle name="Обычный 22 2 4 5 3" xfId="22391"/>
    <cellStyle name="Обычный 22 2 4 5 3 2" xfId="22392"/>
    <cellStyle name="Обычный 22 2 4 5 4" xfId="22393"/>
    <cellStyle name="Обычный 22 2 4 5 4 2" xfId="22394"/>
    <cellStyle name="Обычный 22 2 4 5 5" xfId="22395"/>
    <cellStyle name="Обычный 22 2 4 5 6" xfId="22396"/>
    <cellStyle name="Обычный 22 2 4 6" xfId="22397"/>
    <cellStyle name="Обычный 22 2 4 6 2" xfId="22398"/>
    <cellStyle name="Обычный 22 2 4 6 2 2" xfId="22399"/>
    <cellStyle name="Обычный 22 2 4 6 2 2 2" xfId="22400"/>
    <cellStyle name="Обычный 22 2 4 6 2 3" xfId="22401"/>
    <cellStyle name="Обычный 22 2 4 6 3" xfId="22402"/>
    <cellStyle name="Обычный 22 2 4 6 3 2" xfId="22403"/>
    <cellStyle name="Обычный 22 2 4 6 4" xfId="22404"/>
    <cellStyle name="Обычный 22 2 4 7" xfId="22405"/>
    <cellStyle name="Обычный 22 2 4 7 2" xfId="22406"/>
    <cellStyle name="Обычный 22 2 4 7 2 2" xfId="22407"/>
    <cellStyle name="Обычный 22 2 4 7 3" xfId="22408"/>
    <cellStyle name="Обычный 22 2 4 8" xfId="22409"/>
    <cellStyle name="Обычный 22 2 4 8 2" xfId="22410"/>
    <cellStyle name="Обычный 22 2 4 9" xfId="22411"/>
    <cellStyle name="Обычный 22 2 4 9 2" xfId="22412"/>
    <cellStyle name="Обычный 22 2 5" xfId="22413"/>
    <cellStyle name="Обычный 22 2 5 10" xfId="22414"/>
    <cellStyle name="Обычный 22 2 5 2" xfId="22415"/>
    <cellStyle name="Обычный 22 2 5 2 2" xfId="22416"/>
    <cellStyle name="Обычный 22 2 5 2 2 2" xfId="22417"/>
    <cellStyle name="Обычный 22 2 5 2 2 2 2" xfId="22418"/>
    <cellStyle name="Обычный 22 2 5 2 2 2 2 2" xfId="22419"/>
    <cellStyle name="Обычный 22 2 5 2 2 2 3" xfId="22420"/>
    <cellStyle name="Обычный 22 2 5 2 2 3" xfId="22421"/>
    <cellStyle name="Обычный 22 2 5 2 2 3 2" xfId="22422"/>
    <cellStyle name="Обычный 22 2 5 2 2 4" xfId="22423"/>
    <cellStyle name="Обычный 22 2 5 2 2 4 2" xfId="22424"/>
    <cellStyle name="Обычный 22 2 5 2 2 5" xfId="22425"/>
    <cellStyle name="Обычный 22 2 5 2 3" xfId="22426"/>
    <cellStyle name="Обычный 22 2 5 2 3 2" xfId="22427"/>
    <cellStyle name="Обычный 22 2 5 2 3 2 2" xfId="22428"/>
    <cellStyle name="Обычный 22 2 5 2 3 2 2 2" xfId="22429"/>
    <cellStyle name="Обычный 22 2 5 2 3 2 3" xfId="22430"/>
    <cellStyle name="Обычный 22 2 5 2 3 3" xfId="22431"/>
    <cellStyle name="Обычный 22 2 5 2 3 3 2" xfId="22432"/>
    <cellStyle name="Обычный 22 2 5 2 3 4" xfId="22433"/>
    <cellStyle name="Обычный 22 2 5 2 4" xfId="22434"/>
    <cellStyle name="Обычный 22 2 5 2 4 2" xfId="22435"/>
    <cellStyle name="Обычный 22 2 5 2 4 2 2" xfId="22436"/>
    <cellStyle name="Обычный 22 2 5 2 4 3" xfId="22437"/>
    <cellStyle name="Обычный 22 2 5 2 5" xfId="22438"/>
    <cellStyle name="Обычный 22 2 5 2 5 2" xfId="22439"/>
    <cellStyle name="Обычный 22 2 5 2 6" xfId="22440"/>
    <cellStyle name="Обычный 22 2 5 2 6 2" xfId="22441"/>
    <cellStyle name="Обычный 22 2 5 2 7" xfId="22442"/>
    <cellStyle name="Обычный 22 2 5 2 8" xfId="22443"/>
    <cellStyle name="Обычный 22 2 5 3" xfId="22444"/>
    <cellStyle name="Обычный 22 2 5 3 2" xfId="22445"/>
    <cellStyle name="Обычный 22 2 5 3 2 2" xfId="22446"/>
    <cellStyle name="Обычный 22 2 5 3 2 2 2" xfId="22447"/>
    <cellStyle name="Обычный 22 2 5 3 2 3" xfId="22448"/>
    <cellStyle name="Обычный 22 2 5 3 3" xfId="22449"/>
    <cellStyle name="Обычный 22 2 5 3 3 2" xfId="22450"/>
    <cellStyle name="Обычный 22 2 5 3 4" xfId="22451"/>
    <cellStyle name="Обычный 22 2 5 3 4 2" xfId="22452"/>
    <cellStyle name="Обычный 22 2 5 3 5" xfId="22453"/>
    <cellStyle name="Обычный 22 2 5 3 6" xfId="22454"/>
    <cellStyle name="Обычный 22 2 5 4" xfId="22455"/>
    <cellStyle name="Обычный 22 2 5 4 2" xfId="22456"/>
    <cellStyle name="Обычный 22 2 5 4 2 2" xfId="22457"/>
    <cellStyle name="Обычный 22 2 5 4 2 2 2" xfId="22458"/>
    <cellStyle name="Обычный 22 2 5 4 2 3" xfId="22459"/>
    <cellStyle name="Обычный 22 2 5 4 3" xfId="22460"/>
    <cellStyle name="Обычный 22 2 5 4 3 2" xfId="22461"/>
    <cellStyle name="Обычный 22 2 5 4 4" xfId="22462"/>
    <cellStyle name="Обычный 22 2 5 5" xfId="22463"/>
    <cellStyle name="Обычный 22 2 5 5 2" xfId="22464"/>
    <cellStyle name="Обычный 22 2 5 5 2 2" xfId="22465"/>
    <cellStyle name="Обычный 22 2 5 5 3" xfId="22466"/>
    <cellStyle name="Обычный 22 2 5 6" xfId="22467"/>
    <cellStyle name="Обычный 22 2 5 6 2" xfId="22468"/>
    <cellStyle name="Обычный 22 2 5 7" xfId="22469"/>
    <cellStyle name="Обычный 22 2 5 7 2" xfId="22470"/>
    <cellStyle name="Обычный 22 2 5 8" xfId="22471"/>
    <cellStyle name="Обычный 22 2 5 8 2" xfId="22472"/>
    <cellStyle name="Обычный 22 2 5 9" xfId="22473"/>
    <cellStyle name="Обычный 22 2 6" xfId="22474"/>
    <cellStyle name="Обычный 22 2 6 10" xfId="22475"/>
    <cellStyle name="Обычный 22 2 6 2" xfId="22476"/>
    <cellStyle name="Обычный 22 2 6 2 2" xfId="22477"/>
    <cellStyle name="Обычный 22 2 6 2 2 2" xfId="22478"/>
    <cellStyle name="Обычный 22 2 6 2 2 2 2" xfId="22479"/>
    <cellStyle name="Обычный 22 2 6 2 2 2 2 2" xfId="22480"/>
    <cellStyle name="Обычный 22 2 6 2 2 2 3" xfId="22481"/>
    <cellStyle name="Обычный 22 2 6 2 2 3" xfId="22482"/>
    <cellStyle name="Обычный 22 2 6 2 2 3 2" xfId="22483"/>
    <cellStyle name="Обычный 22 2 6 2 2 4" xfId="22484"/>
    <cellStyle name="Обычный 22 2 6 2 2 4 2" xfId="22485"/>
    <cellStyle name="Обычный 22 2 6 2 2 5" xfId="22486"/>
    <cellStyle name="Обычный 22 2 6 2 3" xfId="22487"/>
    <cellStyle name="Обычный 22 2 6 2 3 2" xfId="22488"/>
    <cellStyle name="Обычный 22 2 6 2 3 2 2" xfId="22489"/>
    <cellStyle name="Обычный 22 2 6 2 3 2 2 2" xfId="22490"/>
    <cellStyle name="Обычный 22 2 6 2 3 2 3" xfId="22491"/>
    <cellStyle name="Обычный 22 2 6 2 3 3" xfId="22492"/>
    <cellStyle name="Обычный 22 2 6 2 3 3 2" xfId="22493"/>
    <cellStyle name="Обычный 22 2 6 2 3 4" xfId="22494"/>
    <cellStyle name="Обычный 22 2 6 2 4" xfId="22495"/>
    <cellStyle name="Обычный 22 2 6 2 4 2" xfId="22496"/>
    <cellStyle name="Обычный 22 2 6 2 4 2 2" xfId="22497"/>
    <cellStyle name="Обычный 22 2 6 2 4 3" xfId="22498"/>
    <cellStyle name="Обычный 22 2 6 2 5" xfId="22499"/>
    <cellStyle name="Обычный 22 2 6 2 5 2" xfId="22500"/>
    <cellStyle name="Обычный 22 2 6 2 6" xfId="22501"/>
    <cellStyle name="Обычный 22 2 6 2 6 2" xfId="22502"/>
    <cellStyle name="Обычный 22 2 6 2 7" xfId="22503"/>
    <cellStyle name="Обычный 22 2 6 2 8" xfId="22504"/>
    <cellStyle name="Обычный 22 2 6 3" xfId="22505"/>
    <cellStyle name="Обычный 22 2 6 3 2" xfId="22506"/>
    <cellStyle name="Обычный 22 2 6 3 2 2" xfId="22507"/>
    <cellStyle name="Обычный 22 2 6 3 2 2 2" xfId="22508"/>
    <cellStyle name="Обычный 22 2 6 3 2 3" xfId="22509"/>
    <cellStyle name="Обычный 22 2 6 3 3" xfId="22510"/>
    <cellStyle name="Обычный 22 2 6 3 3 2" xfId="22511"/>
    <cellStyle name="Обычный 22 2 6 3 4" xfId="22512"/>
    <cellStyle name="Обычный 22 2 6 3 4 2" xfId="22513"/>
    <cellStyle name="Обычный 22 2 6 3 5" xfId="22514"/>
    <cellStyle name="Обычный 22 2 6 3 6" xfId="22515"/>
    <cellStyle name="Обычный 22 2 6 4" xfId="22516"/>
    <cellStyle name="Обычный 22 2 6 4 2" xfId="22517"/>
    <cellStyle name="Обычный 22 2 6 4 2 2" xfId="22518"/>
    <cellStyle name="Обычный 22 2 6 4 2 2 2" xfId="22519"/>
    <cellStyle name="Обычный 22 2 6 4 2 3" xfId="22520"/>
    <cellStyle name="Обычный 22 2 6 4 3" xfId="22521"/>
    <cellStyle name="Обычный 22 2 6 4 3 2" xfId="22522"/>
    <cellStyle name="Обычный 22 2 6 4 4" xfId="22523"/>
    <cellStyle name="Обычный 22 2 6 5" xfId="22524"/>
    <cellStyle name="Обычный 22 2 6 5 2" xfId="22525"/>
    <cellStyle name="Обычный 22 2 6 5 2 2" xfId="22526"/>
    <cellStyle name="Обычный 22 2 6 5 3" xfId="22527"/>
    <cellStyle name="Обычный 22 2 6 6" xfId="22528"/>
    <cellStyle name="Обычный 22 2 6 6 2" xfId="22529"/>
    <cellStyle name="Обычный 22 2 6 7" xfId="22530"/>
    <cellStyle name="Обычный 22 2 6 7 2" xfId="22531"/>
    <cellStyle name="Обычный 22 2 6 8" xfId="22532"/>
    <cellStyle name="Обычный 22 2 6 8 2" xfId="22533"/>
    <cellStyle name="Обычный 22 2 6 9" xfId="22534"/>
    <cellStyle name="Обычный 22 2 7" xfId="22535"/>
    <cellStyle name="Обычный 22 2 7 2" xfId="22536"/>
    <cellStyle name="Обычный 22 2 7 2 2" xfId="22537"/>
    <cellStyle name="Обычный 22 2 7 2 2 2" xfId="22538"/>
    <cellStyle name="Обычный 22 2 7 2 2 2 2" xfId="22539"/>
    <cellStyle name="Обычный 22 2 7 2 2 3" xfId="22540"/>
    <cellStyle name="Обычный 22 2 7 2 3" xfId="22541"/>
    <cellStyle name="Обычный 22 2 7 2 3 2" xfId="22542"/>
    <cellStyle name="Обычный 22 2 7 2 4" xfId="22543"/>
    <cellStyle name="Обычный 22 2 7 2 4 2" xfId="22544"/>
    <cellStyle name="Обычный 22 2 7 2 5" xfId="22545"/>
    <cellStyle name="Обычный 22 2 7 3" xfId="22546"/>
    <cellStyle name="Обычный 22 2 7 3 2" xfId="22547"/>
    <cellStyle name="Обычный 22 2 7 3 2 2" xfId="22548"/>
    <cellStyle name="Обычный 22 2 7 3 2 2 2" xfId="22549"/>
    <cellStyle name="Обычный 22 2 7 3 2 3" xfId="22550"/>
    <cellStyle name="Обычный 22 2 7 3 3" xfId="22551"/>
    <cellStyle name="Обычный 22 2 7 3 3 2" xfId="22552"/>
    <cellStyle name="Обычный 22 2 7 3 4" xfId="22553"/>
    <cellStyle name="Обычный 22 2 7 4" xfId="22554"/>
    <cellStyle name="Обычный 22 2 7 4 2" xfId="22555"/>
    <cellStyle name="Обычный 22 2 7 4 2 2" xfId="22556"/>
    <cellStyle name="Обычный 22 2 7 4 3" xfId="22557"/>
    <cellStyle name="Обычный 22 2 7 5" xfId="22558"/>
    <cellStyle name="Обычный 22 2 7 5 2" xfId="22559"/>
    <cellStyle name="Обычный 22 2 7 6" xfId="22560"/>
    <cellStyle name="Обычный 22 2 7 6 2" xfId="22561"/>
    <cellStyle name="Обычный 22 2 7 7" xfId="22562"/>
    <cellStyle name="Обычный 22 2 7 7 2" xfId="22563"/>
    <cellStyle name="Обычный 22 2 7 8" xfId="22564"/>
    <cellStyle name="Обычный 22 2 7 9" xfId="22565"/>
    <cellStyle name="Обычный 22 2 8" xfId="22566"/>
    <cellStyle name="Обычный 22 2 8 2" xfId="22567"/>
    <cellStyle name="Обычный 22 2 8 2 2" xfId="22568"/>
    <cellStyle name="Обычный 22 2 8 2 2 2" xfId="22569"/>
    <cellStyle name="Обычный 22 2 8 2 3" xfId="22570"/>
    <cellStyle name="Обычный 22 2 8 3" xfId="22571"/>
    <cellStyle name="Обычный 22 2 8 3 2" xfId="22572"/>
    <cellStyle name="Обычный 22 2 8 4" xfId="22573"/>
    <cellStyle name="Обычный 22 2 8 4 2" xfId="22574"/>
    <cellStyle name="Обычный 22 2 8 5" xfId="22575"/>
    <cellStyle name="Обычный 22 2 8 6" xfId="22576"/>
    <cellStyle name="Обычный 22 2 9" xfId="22577"/>
    <cellStyle name="Обычный 22 2 9 2" xfId="22578"/>
    <cellStyle name="Обычный 22 2 9 2 2" xfId="22579"/>
    <cellStyle name="Обычный 22 2 9 2 2 2" xfId="22580"/>
    <cellStyle name="Обычный 22 2 9 2 3" xfId="22581"/>
    <cellStyle name="Обычный 22 2 9 3" xfId="22582"/>
    <cellStyle name="Обычный 22 2 9 3 2" xfId="22583"/>
    <cellStyle name="Обычный 22 2 9 4" xfId="22584"/>
    <cellStyle name="Обычный 22 2_прот  (факт) дс1" xfId="22585"/>
    <cellStyle name="Обычный 22 3" xfId="22586"/>
    <cellStyle name="Обычный 22 3 10" xfId="22587"/>
    <cellStyle name="Обычный 22 3 10 2" xfId="22588"/>
    <cellStyle name="Обычный 22 3 11" xfId="22589"/>
    <cellStyle name="Обычный 22 3 11 2" xfId="22590"/>
    <cellStyle name="Обычный 22 3 12" xfId="22591"/>
    <cellStyle name="Обычный 22 3 12 2" xfId="22592"/>
    <cellStyle name="Обычный 22 3 13" xfId="22593"/>
    <cellStyle name="Обычный 22 3 14" xfId="22594"/>
    <cellStyle name="Обычный 22 3 2" xfId="22595"/>
    <cellStyle name="Обычный 22 3 2 10" xfId="22596"/>
    <cellStyle name="Обычный 22 3 2 11" xfId="22597"/>
    <cellStyle name="Обычный 22 3 2 2" xfId="22598"/>
    <cellStyle name="Обычный 22 3 2 2 2" xfId="22599"/>
    <cellStyle name="Обычный 22 3 2 2 2 2" xfId="22600"/>
    <cellStyle name="Обычный 22 3 2 2 2 2 2" xfId="22601"/>
    <cellStyle name="Обычный 22 3 2 2 2 2 2 2" xfId="22602"/>
    <cellStyle name="Обычный 22 3 2 2 2 2 2 2 2" xfId="22603"/>
    <cellStyle name="Обычный 22 3 2 2 2 2 2 3" xfId="22604"/>
    <cellStyle name="Обычный 22 3 2 2 2 2 3" xfId="22605"/>
    <cellStyle name="Обычный 22 3 2 2 2 2 3 2" xfId="22606"/>
    <cellStyle name="Обычный 22 3 2 2 2 2 4" xfId="22607"/>
    <cellStyle name="Обычный 22 3 2 2 2 2 4 2" xfId="22608"/>
    <cellStyle name="Обычный 22 3 2 2 2 2 5" xfId="22609"/>
    <cellStyle name="Обычный 22 3 2 2 2 3" xfId="22610"/>
    <cellStyle name="Обычный 22 3 2 2 2 3 2" xfId="22611"/>
    <cellStyle name="Обычный 22 3 2 2 2 3 2 2" xfId="22612"/>
    <cellStyle name="Обычный 22 3 2 2 2 3 2 2 2" xfId="22613"/>
    <cellStyle name="Обычный 22 3 2 2 2 3 2 3" xfId="22614"/>
    <cellStyle name="Обычный 22 3 2 2 2 3 3" xfId="22615"/>
    <cellStyle name="Обычный 22 3 2 2 2 3 3 2" xfId="22616"/>
    <cellStyle name="Обычный 22 3 2 2 2 3 4" xfId="22617"/>
    <cellStyle name="Обычный 22 3 2 2 2 4" xfId="22618"/>
    <cellStyle name="Обычный 22 3 2 2 2 4 2" xfId="22619"/>
    <cellStyle name="Обычный 22 3 2 2 2 4 2 2" xfId="22620"/>
    <cellStyle name="Обычный 22 3 2 2 2 4 3" xfId="22621"/>
    <cellStyle name="Обычный 22 3 2 2 2 5" xfId="22622"/>
    <cellStyle name="Обычный 22 3 2 2 2 5 2" xfId="22623"/>
    <cellStyle name="Обычный 22 3 2 2 2 6" xfId="22624"/>
    <cellStyle name="Обычный 22 3 2 2 2 6 2" xfId="22625"/>
    <cellStyle name="Обычный 22 3 2 2 2 7" xfId="22626"/>
    <cellStyle name="Обычный 22 3 2 2 2 8" xfId="22627"/>
    <cellStyle name="Обычный 22 3 2 2 3" xfId="22628"/>
    <cellStyle name="Обычный 22 3 2 2 3 2" xfId="22629"/>
    <cellStyle name="Обычный 22 3 2 2 3 2 2" xfId="22630"/>
    <cellStyle name="Обычный 22 3 2 2 3 2 2 2" xfId="22631"/>
    <cellStyle name="Обычный 22 3 2 2 3 2 3" xfId="22632"/>
    <cellStyle name="Обычный 22 3 2 2 3 3" xfId="22633"/>
    <cellStyle name="Обычный 22 3 2 2 3 3 2" xfId="22634"/>
    <cellStyle name="Обычный 22 3 2 2 3 4" xfId="22635"/>
    <cellStyle name="Обычный 22 3 2 2 3 4 2" xfId="22636"/>
    <cellStyle name="Обычный 22 3 2 2 3 5" xfId="22637"/>
    <cellStyle name="Обычный 22 3 2 2 3 6" xfId="22638"/>
    <cellStyle name="Обычный 22 3 2 2 4" xfId="22639"/>
    <cellStyle name="Обычный 22 3 2 2 4 2" xfId="22640"/>
    <cellStyle name="Обычный 22 3 2 2 4 2 2" xfId="22641"/>
    <cellStyle name="Обычный 22 3 2 2 4 2 2 2" xfId="22642"/>
    <cellStyle name="Обычный 22 3 2 2 4 2 3" xfId="22643"/>
    <cellStyle name="Обычный 22 3 2 2 4 3" xfId="22644"/>
    <cellStyle name="Обычный 22 3 2 2 4 3 2" xfId="22645"/>
    <cellStyle name="Обычный 22 3 2 2 4 4" xfId="22646"/>
    <cellStyle name="Обычный 22 3 2 2 5" xfId="22647"/>
    <cellStyle name="Обычный 22 3 2 2 5 2" xfId="22648"/>
    <cellStyle name="Обычный 22 3 2 2 5 2 2" xfId="22649"/>
    <cellStyle name="Обычный 22 3 2 2 5 3" xfId="22650"/>
    <cellStyle name="Обычный 22 3 2 2 6" xfId="22651"/>
    <cellStyle name="Обычный 22 3 2 2 6 2" xfId="22652"/>
    <cellStyle name="Обычный 22 3 2 2 7" xfId="22653"/>
    <cellStyle name="Обычный 22 3 2 2 7 2" xfId="22654"/>
    <cellStyle name="Обычный 22 3 2 2 8" xfId="22655"/>
    <cellStyle name="Обычный 22 3 2 2 9" xfId="22656"/>
    <cellStyle name="Обычный 22 3 2 3" xfId="22657"/>
    <cellStyle name="Обычный 22 3 2 3 2" xfId="22658"/>
    <cellStyle name="Обычный 22 3 2 3 2 2" xfId="22659"/>
    <cellStyle name="Обычный 22 3 2 3 2 2 2" xfId="22660"/>
    <cellStyle name="Обычный 22 3 2 3 2 2 2 2" xfId="22661"/>
    <cellStyle name="Обычный 22 3 2 3 2 2 3" xfId="22662"/>
    <cellStyle name="Обычный 22 3 2 3 2 3" xfId="22663"/>
    <cellStyle name="Обычный 22 3 2 3 2 3 2" xfId="22664"/>
    <cellStyle name="Обычный 22 3 2 3 2 4" xfId="22665"/>
    <cellStyle name="Обычный 22 3 2 3 2 4 2" xfId="22666"/>
    <cellStyle name="Обычный 22 3 2 3 2 5" xfId="22667"/>
    <cellStyle name="Обычный 22 3 2 3 2 6" xfId="22668"/>
    <cellStyle name="Обычный 22 3 2 3 3" xfId="22669"/>
    <cellStyle name="Обычный 22 3 2 3 3 2" xfId="22670"/>
    <cellStyle name="Обычный 22 3 2 3 3 2 2" xfId="22671"/>
    <cellStyle name="Обычный 22 3 2 3 3 2 2 2" xfId="22672"/>
    <cellStyle name="Обычный 22 3 2 3 3 2 3" xfId="22673"/>
    <cellStyle name="Обычный 22 3 2 3 3 3" xfId="22674"/>
    <cellStyle name="Обычный 22 3 2 3 3 3 2" xfId="22675"/>
    <cellStyle name="Обычный 22 3 2 3 3 4" xfId="22676"/>
    <cellStyle name="Обычный 22 3 2 3 3 5" xfId="22677"/>
    <cellStyle name="Обычный 22 3 2 3 4" xfId="22678"/>
    <cellStyle name="Обычный 22 3 2 3 4 2" xfId="22679"/>
    <cellStyle name="Обычный 22 3 2 3 4 2 2" xfId="22680"/>
    <cellStyle name="Обычный 22 3 2 3 4 3" xfId="22681"/>
    <cellStyle name="Обычный 22 3 2 3 5" xfId="22682"/>
    <cellStyle name="Обычный 22 3 2 3 5 2" xfId="22683"/>
    <cellStyle name="Обычный 22 3 2 3 6" xfId="22684"/>
    <cellStyle name="Обычный 22 3 2 3 6 2" xfId="22685"/>
    <cellStyle name="Обычный 22 3 2 3 7" xfId="22686"/>
    <cellStyle name="Обычный 22 3 2 3 8" xfId="22687"/>
    <cellStyle name="Обычный 22 3 2 4" xfId="22688"/>
    <cellStyle name="Обычный 22 3 2 4 2" xfId="22689"/>
    <cellStyle name="Обычный 22 3 2 4 2 2" xfId="22690"/>
    <cellStyle name="Обычный 22 3 2 4 2 2 2" xfId="22691"/>
    <cellStyle name="Обычный 22 3 2 4 2 3" xfId="22692"/>
    <cellStyle name="Обычный 22 3 2 4 3" xfId="22693"/>
    <cellStyle name="Обычный 22 3 2 4 3 2" xfId="22694"/>
    <cellStyle name="Обычный 22 3 2 4 4" xfId="22695"/>
    <cellStyle name="Обычный 22 3 2 4 4 2" xfId="22696"/>
    <cellStyle name="Обычный 22 3 2 4 5" xfId="22697"/>
    <cellStyle name="Обычный 22 3 2 4 6" xfId="22698"/>
    <cellStyle name="Обычный 22 3 2 5" xfId="22699"/>
    <cellStyle name="Обычный 22 3 2 5 2" xfId="22700"/>
    <cellStyle name="Обычный 22 3 2 5 2 2" xfId="22701"/>
    <cellStyle name="Обычный 22 3 2 5 2 2 2" xfId="22702"/>
    <cellStyle name="Обычный 22 3 2 5 2 3" xfId="22703"/>
    <cellStyle name="Обычный 22 3 2 5 3" xfId="22704"/>
    <cellStyle name="Обычный 22 3 2 5 3 2" xfId="22705"/>
    <cellStyle name="Обычный 22 3 2 5 4" xfId="22706"/>
    <cellStyle name="Обычный 22 3 2 5 5" xfId="22707"/>
    <cellStyle name="Обычный 22 3 2 6" xfId="22708"/>
    <cellStyle name="Обычный 22 3 2 6 2" xfId="22709"/>
    <cellStyle name="Обычный 22 3 2 6 2 2" xfId="22710"/>
    <cellStyle name="Обычный 22 3 2 6 3" xfId="22711"/>
    <cellStyle name="Обычный 22 3 2 7" xfId="22712"/>
    <cellStyle name="Обычный 22 3 2 7 2" xfId="22713"/>
    <cellStyle name="Обычный 22 3 2 8" xfId="22714"/>
    <cellStyle name="Обычный 22 3 2 8 2" xfId="22715"/>
    <cellStyle name="Обычный 22 3 2 9" xfId="22716"/>
    <cellStyle name="Обычный 22 3 2 9 2" xfId="22717"/>
    <cellStyle name="Обычный 22 3 3" xfId="22718"/>
    <cellStyle name="Обычный 22 3 3 10" xfId="22719"/>
    <cellStyle name="Обычный 22 3 3 2" xfId="22720"/>
    <cellStyle name="Обычный 22 3 3 2 2" xfId="22721"/>
    <cellStyle name="Обычный 22 3 3 2 2 2" xfId="22722"/>
    <cellStyle name="Обычный 22 3 3 2 2 2 2" xfId="22723"/>
    <cellStyle name="Обычный 22 3 3 2 2 2 2 2" xfId="22724"/>
    <cellStyle name="Обычный 22 3 3 2 2 2 3" xfId="22725"/>
    <cellStyle name="Обычный 22 3 3 2 2 3" xfId="22726"/>
    <cellStyle name="Обычный 22 3 3 2 2 3 2" xfId="22727"/>
    <cellStyle name="Обычный 22 3 3 2 2 4" xfId="22728"/>
    <cellStyle name="Обычный 22 3 3 2 2 4 2" xfId="22729"/>
    <cellStyle name="Обычный 22 3 3 2 2 5" xfId="22730"/>
    <cellStyle name="Обычный 22 3 3 2 3" xfId="22731"/>
    <cellStyle name="Обычный 22 3 3 2 3 2" xfId="22732"/>
    <cellStyle name="Обычный 22 3 3 2 3 2 2" xfId="22733"/>
    <cellStyle name="Обычный 22 3 3 2 3 2 2 2" xfId="22734"/>
    <cellStyle name="Обычный 22 3 3 2 3 2 3" xfId="22735"/>
    <cellStyle name="Обычный 22 3 3 2 3 3" xfId="22736"/>
    <cellStyle name="Обычный 22 3 3 2 3 3 2" xfId="22737"/>
    <cellStyle name="Обычный 22 3 3 2 3 4" xfId="22738"/>
    <cellStyle name="Обычный 22 3 3 2 4" xfId="22739"/>
    <cellStyle name="Обычный 22 3 3 2 4 2" xfId="22740"/>
    <cellStyle name="Обычный 22 3 3 2 4 2 2" xfId="22741"/>
    <cellStyle name="Обычный 22 3 3 2 4 3" xfId="22742"/>
    <cellStyle name="Обычный 22 3 3 2 5" xfId="22743"/>
    <cellStyle name="Обычный 22 3 3 2 5 2" xfId="22744"/>
    <cellStyle name="Обычный 22 3 3 2 6" xfId="22745"/>
    <cellStyle name="Обычный 22 3 3 2 6 2" xfId="22746"/>
    <cellStyle name="Обычный 22 3 3 2 7" xfId="22747"/>
    <cellStyle name="Обычный 22 3 3 2 8" xfId="22748"/>
    <cellStyle name="Обычный 22 3 3 3" xfId="22749"/>
    <cellStyle name="Обычный 22 3 3 3 2" xfId="22750"/>
    <cellStyle name="Обычный 22 3 3 3 2 2" xfId="22751"/>
    <cellStyle name="Обычный 22 3 3 3 2 2 2" xfId="22752"/>
    <cellStyle name="Обычный 22 3 3 3 2 3" xfId="22753"/>
    <cellStyle name="Обычный 22 3 3 3 3" xfId="22754"/>
    <cellStyle name="Обычный 22 3 3 3 3 2" xfId="22755"/>
    <cellStyle name="Обычный 22 3 3 3 4" xfId="22756"/>
    <cellStyle name="Обычный 22 3 3 3 4 2" xfId="22757"/>
    <cellStyle name="Обычный 22 3 3 3 5" xfId="22758"/>
    <cellStyle name="Обычный 22 3 3 3 6" xfId="22759"/>
    <cellStyle name="Обычный 22 3 3 4" xfId="22760"/>
    <cellStyle name="Обычный 22 3 3 4 2" xfId="22761"/>
    <cellStyle name="Обычный 22 3 3 4 2 2" xfId="22762"/>
    <cellStyle name="Обычный 22 3 3 4 2 2 2" xfId="22763"/>
    <cellStyle name="Обычный 22 3 3 4 2 3" xfId="22764"/>
    <cellStyle name="Обычный 22 3 3 4 3" xfId="22765"/>
    <cellStyle name="Обычный 22 3 3 4 3 2" xfId="22766"/>
    <cellStyle name="Обычный 22 3 3 4 4" xfId="22767"/>
    <cellStyle name="Обычный 22 3 3 5" xfId="22768"/>
    <cellStyle name="Обычный 22 3 3 5 2" xfId="22769"/>
    <cellStyle name="Обычный 22 3 3 5 2 2" xfId="22770"/>
    <cellStyle name="Обычный 22 3 3 5 3" xfId="22771"/>
    <cellStyle name="Обычный 22 3 3 6" xfId="22772"/>
    <cellStyle name="Обычный 22 3 3 6 2" xfId="22773"/>
    <cellStyle name="Обычный 22 3 3 7" xfId="22774"/>
    <cellStyle name="Обычный 22 3 3 7 2" xfId="22775"/>
    <cellStyle name="Обычный 22 3 3 8" xfId="22776"/>
    <cellStyle name="Обычный 22 3 3 8 2" xfId="22777"/>
    <cellStyle name="Обычный 22 3 3 9" xfId="22778"/>
    <cellStyle name="Обычный 22 3 4" xfId="22779"/>
    <cellStyle name="Обычный 22 3 4 2" xfId="22780"/>
    <cellStyle name="Обычный 22 3 4 2 2" xfId="22781"/>
    <cellStyle name="Обычный 22 3 4 2 2 2" xfId="22782"/>
    <cellStyle name="Обычный 22 3 4 2 2 2 2" xfId="22783"/>
    <cellStyle name="Обычный 22 3 4 2 2 2 2 2" xfId="22784"/>
    <cellStyle name="Обычный 22 3 4 2 2 2 3" xfId="22785"/>
    <cellStyle name="Обычный 22 3 4 2 2 3" xfId="22786"/>
    <cellStyle name="Обычный 22 3 4 2 2 3 2" xfId="22787"/>
    <cellStyle name="Обычный 22 3 4 2 2 4" xfId="22788"/>
    <cellStyle name="Обычный 22 3 4 2 2 4 2" xfId="22789"/>
    <cellStyle name="Обычный 22 3 4 2 2 5" xfId="22790"/>
    <cellStyle name="Обычный 22 3 4 2 3" xfId="22791"/>
    <cellStyle name="Обычный 22 3 4 2 3 2" xfId="22792"/>
    <cellStyle name="Обычный 22 3 4 2 3 2 2" xfId="22793"/>
    <cellStyle name="Обычный 22 3 4 2 3 2 2 2" xfId="22794"/>
    <cellStyle name="Обычный 22 3 4 2 3 2 3" xfId="22795"/>
    <cellStyle name="Обычный 22 3 4 2 3 3" xfId="22796"/>
    <cellStyle name="Обычный 22 3 4 2 3 3 2" xfId="22797"/>
    <cellStyle name="Обычный 22 3 4 2 3 4" xfId="22798"/>
    <cellStyle name="Обычный 22 3 4 2 4" xfId="22799"/>
    <cellStyle name="Обычный 22 3 4 2 4 2" xfId="22800"/>
    <cellStyle name="Обычный 22 3 4 2 4 2 2" xfId="22801"/>
    <cellStyle name="Обычный 22 3 4 2 4 3" xfId="22802"/>
    <cellStyle name="Обычный 22 3 4 2 5" xfId="22803"/>
    <cellStyle name="Обычный 22 3 4 2 5 2" xfId="22804"/>
    <cellStyle name="Обычный 22 3 4 2 6" xfId="22805"/>
    <cellStyle name="Обычный 22 3 4 2 6 2" xfId="22806"/>
    <cellStyle name="Обычный 22 3 4 2 7" xfId="22807"/>
    <cellStyle name="Обычный 22 3 4 2 8" xfId="22808"/>
    <cellStyle name="Обычный 22 3 4 3" xfId="22809"/>
    <cellStyle name="Обычный 22 3 4 3 2" xfId="22810"/>
    <cellStyle name="Обычный 22 3 4 3 2 2" xfId="22811"/>
    <cellStyle name="Обычный 22 3 4 3 2 2 2" xfId="22812"/>
    <cellStyle name="Обычный 22 3 4 3 2 3" xfId="22813"/>
    <cellStyle name="Обычный 22 3 4 3 3" xfId="22814"/>
    <cellStyle name="Обычный 22 3 4 3 3 2" xfId="22815"/>
    <cellStyle name="Обычный 22 3 4 3 4" xfId="22816"/>
    <cellStyle name="Обычный 22 3 4 3 4 2" xfId="22817"/>
    <cellStyle name="Обычный 22 3 4 3 5" xfId="22818"/>
    <cellStyle name="Обычный 22 3 4 3 6" xfId="22819"/>
    <cellStyle name="Обычный 22 3 4 4" xfId="22820"/>
    <cellStyle name="Обычный 22 3 4 4 2" xfId="22821"/>
    <cellStyle name="Обычный 22 3 4 4 2 2" xfId="22822"/>
    <cellStyle name="Обычный 22 3 4 4 2 2 2" xfId="22823"/>
    <cellStyle name="Обычный 22 3 4 4 2 3" xfId="22824"/>
    <cellStyle name="Обычный 22 3 4 4 3" xfId="22825"/>
    <cellStyle name="Обычный 22 3 4 4 3 2" xfId="22826"/>
    <cellStyle name="Обычный 22 3 4 4 4" xfId="22827"/>
    <cellStyle name="Обычный 22 3 4 5" xfId="22828"/>
    <cellStyle name="Обычный 22 3 4 5 2" xfId="22829"/>
    <cellStyle name="Обычный 22 3 4 5 2 2" xfId="22830"/>
    <cellStyle name="Обычный 22 3 4 5 3" xfId="22831"/>
    <cellStyle name="Обычный 22 3 4 6" xfId="22832"/>
    <cellStyle name="Обычный 22 3 4 6 2" xfId="22833"/>
    <cellStyle name="Обычный 22 3 4 7" xfId="22834"/>
    <cellStyle name="Обычный 22 3 4 7 2" xfId="22835"/>
    <cellStyle name="Обычный 22 3 4 8" xfId="22836"/>
    <cellStyle name="Обычный 22 3 4 9" xfId="22837"/>
    <cellStyle name="Обычный 22 3 5" xfId="22838"/>
    <cellStyle name="Обычный 22 3 5 2" xfId="22839"/>
    <cellStyle name="Обычный 22 3 5 2 2" xfId="22840"/>
    <cellStyle name="Обычный 22 3 5 2 2 2" xfId="22841"/>
    <cellStyle name="Обычный 22 3 5 2 2 2 2" xfId="22842"/>
    <cellStyle name="Обычный 22 3 5 2 2 3" xfId="22843"/>
    <cellStyle name="Обычный 22 3 5 2 3" xfId="22844"/>
    <cellStyle name="Обычный 22 3 5 2 3 2" xfId="22845"/>
    <cellStyle name="Обычный 22 3 5 2 4" xfId="22846"/>
    <cellStyle name="Обычный 22 3 5 2 4 2" xfId="22847"/>
    <cellStyle name="Обычный 22 3 5 2 5" xfId="22848"/>
    <cellStyle name="Обычный 22 3 5 3" xfId="22849"/>
    <cellStyle name="Обычный 22 3 5 3 2" xfId="22850"/>
    <cellStyle name="Обычный 22 3 5 3 2 2" xfId="22851"/>
    <cellStyle name="Обычный 22 3 5 3 2 2 2" xfId="22852"/>
    <cellStyle name="Обычный 22 3 5 3 2 3" xfId="22853"/>
    <cellStyle name="Обычный 22 3 5 3 3" xfId="22854"/>
    <cellStyle name="Обычный 22 3 5 3 3 2" xfId="22855"/>
    <cellStyle name="Обычный 22 3 5 3 4" xfId="22856"/>
    <cellStyle name="Обычный 22 3 5 4" xfId="22857"/>
    <cellStyle name="Обычный 22 3 5 4 2" xfId="22858"/>
    <cellStyle name="Обычный 22 3 5 4 2 2" xfId="22859"/>
    <cellStyle name="Обычный 22 3 5 4 3" xfId="22860"/>
    <cellStyle name="Обычный 22 3 5 5" xfId="22861"/>
    <cellStyle name="Обычный 22 3 5 5 2" xfId="22862"/>
    <cellStyle name="Обычный 22 3 5 6" xfId="22863"/>
    <cellStyle name="Обычный 22 3 5 6 2" xfId="22864"/>
    <cellStyle name="Обычный 22 3 5 7" xfId="22865"/>
    <cellStyle name="Обычный 22 3 5 8" xfId="22866"/>
    <cellStyle name="Обычный 22 3 6" xfId="22867"/>
    <cellStyle name="Обычный 22 3 6 2" xfId="22868"/>
    <cellStyle name="Обычный 22 3 6 2 2" xfId="22869"/>
    <cellStyle name="Обычный 22 3 6 2 2 2" xfId="22870"/>
    <cellStyle name="Обычный 22 3 6 2 3" xfId="22871"/>
    <cellStyle name="Обычный 22 3 6 3" xfId="22872"/>
    <cellStyle name="Обычный 22 3 6 3 2" xfId="22873"/>
    <cellStyle name="Обычный 22 3 6 4" xfId="22874"/>
    <cellStyle name="Обычный 22 3 6 4 2" xfId="22875"/>
    <cellStyle name="Обычный 22 3 6 5" xfId="22876"/>
    <cellStyle name="Обычный 22 3 6 6" xfId="22877"/>
    <cellStyle name="Обычный 22 3 7" xfId="22878"/>
    <cellStyle name="Обычный 22 3 7 2" xfId="22879"/>
    <cellStyle name="Обычный 22 3 7 2 2" xfId="22880"/>
    <cellStyle name="Обычный 22 3 7 2 2 2" xfId="22881"/>
    <cellStyle name="Обычный 22 3 7 2 3" xfId="22882"/>
    <cellStyle name="Обычный 22 3 7 3" xfId="22883"/>
    <cellStyle name="Обычный 22 3 7 3 2" xfId="22884"/>
    <cellStyle name="Обычный 22 3 7 4" xfId="22885"/>
    <cellStyle name="Обычный 22 3 8" xfId="22886"/>
    <cellStyle name="Обычный 22 3 8 2" xfId="22887"/>
    <cellStyle name="Обычный 22 3 8 2 2" xfId="22888"/>
    <cellStyle name="Обычный 22 3 8 3" xfId="22889"/>
    <cellStyle name="Обычный 22 3 9" xfId="22890"/>
    <cellStyle name="Обычный 22 3 9 2" xfId="22891"/>
    <cellStyle name="Обычный 22 3_прот факт бол" xfId="22892"/>
    <cellStyle name="Обычный 22 4" xfId="22893"/>
    <cellStyle name="Обычный 22 4 10" xfId="22894"/>
    <cellStyle name="Обычный 22 4 10 2" xfId="22895"/>
    <cellStyle name="Обычный 22 4 11" xfId="22896"/>
    <cellStyle name="Обычный 22 4 12" xfId="22897"/>
    <cellStyle name="Обычный 22 4 2" xfId="22898"/>
    <cellStyle name="Обычный 22 4 2 10" xfId="22899"/>
    <cellStyle name="Обычный 22 4 2 2" xfId="22900"/>
    <cellStyle name="Обычный 22 4 2 2 2" xfId="22901"/>
    <cellStyle name="Обычный 22 4 2 2 2 2" xfId="22902"/>
    <cellStyle name="Обычный 22 4 2 2 2 2 2" xfId="22903"/>
    <cellStyle name="Обычный 22 4 2 2 2 2 2 2" xfId="22904"/>
    <cellStyle name="Обычный 22 4 2 2 2 2 3" xfId="22905"/>
    <cellStyle name="Обычный 22 4 2 2 2 3" xfId="22906"/>
    <cellStyle name="Обычный 22 4 2 2 2 3 2" xfId="22907"/>
    <cellStyle name="Обычный 22 4 2 2 2 4" xfId="22908"/>
    <cellStyle name="Обычный 22 4 2 2 2 4 2" xfId="22909"/>
    <cellStyle name="Обычный 22 4 2 2 2 5" xfId="22910"/>
    <cellStyle name="Обычный 22 4 2 2 3" xfId="22911"/>
    <cellStyle name="Обычный 22 4 2 2 3 2" xfId="22912"/>
    <cellStyle name="Обычный 22 4 2 2 3 2 2" xfId="22913"/>
    <cellStyle name="Обычный 22 4 2 2 3 2 2 2" xfId="22914"/>
    <cellStyle name="Обычный 22 4 2 2 3 2 3" xfId="22915"/>
    <cellStyle name="Обычный 22 4 2 2 3 3" xfId="22916"/>
    <cellStyle name="Обычный 22 4 2 2 3 3 2" xfId="22917"/>
    <cellStyle name="Обычный 22 4 2 2 3 4" xfId="22918"/>
    <cellStyle name="Обычный 22 4 2 2 4" xfId="22919"/>
    <cellStyle name="Обычный 22 4 2 2 4 2" xfId="22920"/>
    <cellStyle name="Обычный 22 4 2 2 4 2 2" xfId="22921"/>
    <cellStyle name="Обычный 22 4 2 2 4 3" xfId="22922"/>
    <cellStyle name="Обычный 22 4 2 2 5" xfId="22923"/>
    <cellStyle name="Обычный 22 4 2 2 5 2" xfId="22924"/>
    <cellStyle name="Обычный 22 4 2 2 6" xfId="22925"/>
    <cellStyle name="Обычный 22 4 2 2 6 2" xfId="22926"/>
    <cellStyle name="Обычный 22 4 2 2 7" xfId="22927"/>
    <cellStyle name="Обычный 22 4 2 2 8" xfId="22928"/>
    <cellStyle name="Обычный 22 4 2 3" xfId="22929"/>
    <cellStyle name="Обычный 22 4 2 3 2" xfId="22930"/>
    <cellStyle name="Обычный 22 4 2 3 2 2" xfId="22931"/>
    <cellStyle name="Обычный 22 4 2 3 2 2 2" xfId="22932"/>
    <cellStyle name="Обычный 22 4 2 3 2 3" xfId="22933"/>
    <cellStyle name="Обычный 22 4 2 3 3" xfId="22934"/>
    <cellStyle name="Обычный 22 4 2 3 3 2" xfId="22935"/>
    <cellStyle name="Обычный 22 4 2 3 4" xfId="22936"/>
    <cellStyle name="Обычный 22 4 2 3 4 2" xfId="22937"/>
    <cellStyle name="Обычный 22 4 2 3 5" xfId="22938"/>
    <cellStyle name="Обычный 22 4 2 3 6" xfId="22939"/>
    <cellStyle name="Обычный 22 4 2 4" xfId="22940"/>
    <cellStyle name="Обычный 22 4 2 4 2" xfId="22941"/>
    <cellStyle name="Обычный 22 4 2 4 2 2" xfId="22942"/>
    <cellStyle name="Обычный 22 4 2 4 2 2 2" xfId="22943"/>
    <cellStyle name="Обычный 22 4 2 4 2 3" xfId="22944"/>
    <cellStyle name="Обычный 22 4 2 4 3" xfId="22945"/>
    <cellStyle name="Обычный 22 4 2 4 3 2" xfId="22946"/>
    <cellStyle name="Обычный 22 4 2 4 4" xfId="22947"/>
    <cellStyle name="Обычный 22 4 2 5" xfId="22948"/>
    <cellStyle name="Обычный 22 4 2 5 2" xfId="22949"/>
    <cellStyle name="Обычный 22 4 2 5 2 2" xfId="22950"/>
    <cellStyle name="Обычный 22 4 2 5 3" xfId="22951"/>
    <cellStyle name="Обычный 22 4 2 6" xfId="22952"/>
    <cellStyle name="Обычный 22 4 2 6 2" xfId="22953"/>
    <cellStyle name="Обычный 22 4 2 7" xfId="22954"/>
    <cellStyle name="Обычный 22 4 2 7 2" xfId="22955"/>
    <cellStyle name="Обычный 22 4 2 8" xfId="22956"/>
    <cellStyle name="Обычный 22 4 2 8 2" xfId="22957"/>
    <cellStyle name="Обычный 22 4 2 9" xfId="22958"/>
    <cellStyle name="Обычный 22 4 3" xfId="22959"/>
    <cellStyle name="Обычный 22 4 3 10" xfId="22960"/>
    <cellStyle name="Обычный 22 4 3 2" xfId="22961"/>
    <cellStyle name="Обычный 22 4 3 2 2" xfId="22962"/>
    <cellStyle name="Обычный 22 4 3 2 2 2" xfId="22963"/>
    <cellStyle name="Обычный 22 4 3 2 2 2 2" xfId="22964"/>
    <cellStyle name="Обычный 22 4 3 2 2 2 2 2" xfId="22965"/>
    <cellStyle name="Обычный 22 4 3 2 2 2 3" xfId="22966"/>
    <cellStyle name="Обычный 22 4 3 2 2 3" xfId="22967"/>
    <cellStyle name="Обычный 22 4 3 2 2 3 2" xfId="22968"/>
    <cellStyle name="Обычный 22 4 3 2 2 4" xfId="22969"/>
    <cellStyle name="Обычный 22 4 3 2 2 4 2" xfId="22970"/>
    <cellStyle name="Обычный 22 4 3 2 2 5" xfId="22971"/>
    <cellStyle name="Обычный 22 4 3 2 3" xfId="22972"/>
    <cellStyle name="Обычный 22 4 3 2 3 2" xfId="22973"/>
    <cellStyle name="Обычный 22 4 3 2 3 2 2" xfId="22974"/>
    <cellStyle name="Обычный 22 4 3 2 3 2 2 2" xfId="22975"/>
    <cellStyle name="Обычный 22 4 3 2 3 2 3" xfId="22976"/>
    <cellStyle name="Обычный 22 4 3 2 3 3" xfId="22977"/>
    <cellStyle name="Обычный 22 4 3 2 3 3 2" xfId="22978"/>
    <cellStyle name="Обычный 22 4 3 2 3 4" xfId="22979"/>
    <cellStyle name="Обычный 22 4 3 2 4" xfId="22980"/>
    <cellStyle name="Обычный 22 4 3 2 4 2" xfId="22981"/>
    <cellStyle name="Обычный 22 4 3 2 4 2 2" xfId="22982"/>
    <cellStyle name="Обычный 22 4 3 2 4 3" xfId="22983"/>
    <cellStyle name="Обычный 22 4 3 2 5" xfId="22984"/>
    <cellStyle name="Обычный 22 4 3 2 5 2" xfId="22985"/>
    <cellStyle name="Обычный 22 4 3 2 6" xfId="22986"/>
    <cellStyle name="Обычный 22 4 3 2 6 2" xfId="22987"/>
    <cellStyle name="Обычный 22 4 3 2 7" xfId="22988"/>
    <cellStyle name="Обычный 22 4 3 2 8" xfId="22989"/>
    <cellStyle name="Обычный 22 4 3 3" xfId="22990"/>
    <cellStyle name="Обычный 22 4 3 3 2" xfId="22991"/>
    <cellStyle name="Обычный 22 4 3 3 2 2" xfId="22992"/>
    <cellStyle name="Обычный 22 4 3 3 2 2 2" xfId="22993"/>
    <cellStyle name="Обычный 22 4 3 3 2 3" xfId="22994"/>
    <cellStyle name="Обычный 22 4 3 3 3" xfId="22995"/>
    <cellStyle name="Обычный 22 4 3 3 3 2" xfId="22996"/>
    <cellStyle name="Обычный 22 4 3 3 4" xfId="22997"/>
    <cellStyle name="Обычный 22 4 3 3 4 2" xfId="22998"/>
    <cellStyle name="Обычный 22 4 3 3 5" xfId="22999"/>
    <cellStyle name="Обычный 22 4 3 3 6" xfId="23000"/>
    <cellStyle name="Обычный 22 4 3 4" xfId="23001"/>
    <cellStyle name="Обычный 22 4 3 4 2" xfId="23002"/>
    <cellStyle name="Обычный 22 4 3 4 2 2" xfId="23003"/>
    <cellStyle name="Обычный 22 4 3 4 2 2 2" xfId="23004"/>
    <cellStyle name="Обычный 22 4 3 4 2 3" xfId="23005"/>
    <cellStyle name="Обычный 22 4 3 4 3" xfId="23006"/>
    <cellStyle name="Обычный 22 4 3 4 3 2" xfId="23007"/>
    <cellStyle name="Обычный 22 4 3 4 4" xfId="23008"/>
    <cellStyle name="Обычный 22 4 3 5" xfId="23009"/>
    <cellStyle name="Обычный 22 4 3 5 2" xfId="23010"/>
    <cellStyle name="Обычный 22 4 3 5 2 2" xfId="23011"/>
    <cellStyle name="Обычный 22 4 3 5 3" xfId="23012"/>
    <cellStyle name="Обычный 22 4 3 6" xfId="23013"/>
    <cellStyle name="Обычный 22 4 3 6 2" xfId="23014"/>
    <cellStyle name="Обычный 22 4 3 7" xfId="23015"/>
    <cellStyle name="Обычный 22 4 3 7 2" xfId="23016"/>
    <cellStyle name="Обычный 22 4 3 8" xfId="23017"/>
    <cellStyle name="Обычный 22 4 3 8 2" xfId="23018"/>
    <cellStyle name="Обычный 22 4 3 9" xfId="23019"/>
    <cellStyle name="Обычный 22 4 4" xfId="23020"/>
    <cellStyle name="Обычный 22 4 4 2" xfId="23021"/>
    <cellStyle name="Обычный 22 4 4 2 2" xfId="23022"/>
    <cellStyle name="Обычный 22 4 4 2 2 2" xfId="23023"/>
    <cellStyle name="Обычный 22 4 4 2 2 2 2" xfId="23024"/>
    <cellStyle name="Обычный 22 4 4 2 2 3" xfId="23025"/>
    <cellStyle name="Обычный 22 4 4 2 3" xfId="23026"/>
    <cellStyle name="Обычный 22 4 4 2 3 2" xfId="23027"/>
    <cellStyle name="Обычный 22 4 4 2 4" xfId="23028"/>
    <cellStyle name="Обычный 22 4 4 2 4 2" xfId="23029"/>
    <cellStyle name="Обычный 22 4 4 2 5" xfId="23030"/>
    <cellStyle name="Обычный 22 4 4 3" xfId="23031"/>
    <cellStyle name="Обычный 22 4 4 3 2" xfId="23032"/>
    <cellStyle name="Обычный 22 4 4 3 2 2" xfId="23033"/>
    <cellStyle name="Обычный 22 4 4 3 2 2 2" xfId="23034"/>
    <cellStyle name="Обычный 22 4 4 3 2 3" xfId="23035"/>
    <cellStyle name="Обычный 22 4 4 3 3" xfId="23036"/>
    <cellStyle name="Обычный 22 4 4 3 3 2" xfId="23037"/>
    <cellStyle name="Обычный 22 4 4 3 4" xfId="23038"/>
    <cellStyle name="Обычный 22 4 4 4" xfId="23039"/>
    <cellStyle name="Обычный 22 4 4 4 2" xfId="23040"/>
    <cellStyle name="Обычный 22 4 4 4 2 2" xfId="23041"/>
    <cellStyle name="Обычный 22 4 4 4 3" xfId="23042"/>
    <cellStyle name="Обычный 22 4 4 5" xfId="23043"/>
    <cellStyle name="Обычный 22 4 4 5 2" xfId="23044"/>
    <cellStyle name="Обычный 22 4 4 6" xfId="23045"/>
    <cellStyle name="Обычный 22 4 4 6 2" xfId="23046"/>
    <cellStyle name="Обычный 22 4 4 7" xfId="23047"/>
    <cellStyle name="Обычный 22 4 4 8" xfId="23048"/>
    <cellStyle name="Обычный 22 4 5" xfId="23049"/>
    <cellStyle name="Обычный 22 4 5 2" xfId="23050"/>
    <cellStyle name="Обычный 22 4 5 2 2" xfId="23051"/>
    <cellStyle name="Обычный 22 4 5 2 2 2" xfId="23052"/>
    <cellStyle name="Обычный 22 4 5 2 3" xfId="23053"/>
    <cellStyle name="Обычный 22 4 5 3" xfId="23054"/>
    <cellStyle name="Обычный 22 4 5 3 2" xfId="23055"/>
    <cellStyle name="Обычный 22 4 5 4" xfId="23056"/>
    <cellStyle name="Обычный 22 4 5 4 2" xfId="23057"/>
    <cellStyle name="Обычный 22 4 5 5" xfId="23058"/>
    <cellStyle name="Обычный 22 4 5 6" xfId="23059"/>
    <cellStyle name="Обычный 22 4 6" xfId="23060"/>
    <cellStyle name="Обычный 22 4 6 2" xfId="23061"/>
    <cellStyle name="Обычный 22 4 6 2 2" xfId="23062"/>
    <cellStyle name="Обычный 22 4 6 2 2 2" xfId="23063"/>
    <cellStyle name="Обычный 22 4 6 2 3" xfId="23064"/>
    <cellStyle name="Обычный 22 4 6 3" xfId="23065"/>
    <cellStyle name="Обычный 22 4 6 3 2" xfId="23066"/>
    <cellStyle name="Обычный 22 4 6 4" xfId="23067"/>
    <cellStyle name="Обычный 22 4 7" xfId="23068"/>
    <cellStyle name="Обычный 22 4 7 2" xfId="23069"/>
    <cellStyle name="Обычный 22 4 7 2 2" xfId="23070"/>
    <cellStyle name="Обычный 22 4 7 3" xfId="23071"/>
    <cellStyle name="Обычный 22 4 8" xfId="23072"/>
    <cellStyle name="Обычный 22 4 8 2" xfId="23073"/>
    <cellStyle name="Обычный 22 4 9" xfId="23074"/>
    <cellStyle name="Обычный 22 4 9 2" xfId="23075"/>
    <cellStyle name="Обычный 22 5" xfId="23076"/>
    <cellStyle name="Обычный 22 5 10" xfId="23077"/>
    <cellStyle name="Обычный 22 5 10 2" xfId="23078"/>
    <cellStyle name="Обычный 22 5 11" xfId="23079"/>
    <cellStyle name="Обычный 22 5 12" xfId="23080"/>
    <cellStyle name="Обычный 22 5 2" xfId="23081"/>
    <cellStyle name="Обычный 22 5 2 2" xfId="23082"/>
    <cellStyle name="Обычный 22 5 2 2 2" xfId="23083"/>
    <cellStyle name="Обычный 22 5 2 2 2 2" xfId="23084"/>
    <cellStyle name="Обычный 22 5 2 2 2 2 2" xfId="23085"/>
    <cellStyle name="Обычный 22 5 2 2 2 2 2 2" xfId="23086"/>
    <cellStyle name="Обычный 22 5 2 2 2 2 3" xfId="23087"/>
    <cellStyle name="Обычный 22 5 2 2 2 3" xfId="23088"/>
    <cellStyle name="Обычный 22 5 2 2 2 3 2" xfId="23089"/>
    <cellStyle name="Обычный 22 5 2 2 2 4" xfId="23090"/>
    <cellStyle name="Обычный 22 5 2 2 2 4 2" xfId="23091"/>
    <cellStyle name="Обычный 22 5 2 2 2 5" xfId="23092"/>
    <cellStyle name="Обычный 22 5 2 2 3" xfId="23093"/>
    <cellStyle name="Обычный 22 5 2 2 3 2" xfId="23094"/>
    <cellStyle name="Обычный 22 5 2 2 3 2 2" xfId="23095"/>
    <cellStyle name="Обычный 22 5 2 2 3 2 2 2" xfId="23096"/>
    <cellStyle name="Обычный 22 5 2 2 3 2 3" xfId="23097"/>
    <cellStyle name="Обычный 22 5 2 2 3 3" xfId="23098"/>
    <cellStyle name="Обычный 22 5 2 2 3 3 2" xfId="23099"/>
    <cellStyle name="Обычный 22 5 2 2 3 4" xfId="23100"/>
    <cellStyle name="Обычный 22 5 2 2 4" xfId="23101"/>
    <cellStyle name="Обычный 22 5 2 2 4 2" xfId="23102"/>
    <cellStyle name="Обычный 22 5 2 2 4 2 2" xfId="23103"/>
    <cellStyle name="Обычный 22 5 2 2 4 3" xfId="23104"/>
    <cellStyle name="Обычный 22 5 2 2 5" xfId="23105"/>
    <cellStyle name="Обычный 22 5 2 2 5 2" xfId="23106"/>
    <cellStyle name="Обычный 22 5 2 2 6" xfId="23107"/>
    <cellStyle name="Обычный 22 5 2 2 6 2" xfId="23108"/>
    <cellStyle name="Обычный 22 5 2 2 7" xfId="23109"/>
    <cellStyle name="Обычный 22 5 2 2 8" xfId="23110"/>
    <cellStyle name="Обычный 22 5 2 3" xfId="23111"/>
    <cellStyle name="Обычный 22 5 2 3 2" xfId="23112"/>
    <cellStyle name="Обычный 22 5 2 3 2 2" xfId="23113"/>
    <cellStyle name="Обычный 22 5 2 3 2 2 2" xfId="23114"/>
    <cellStyle name="Обычный 22 5 2 3 2 3" xfId="23115"/>
    <cellStyle name="Обычный 22 5 2 3 3" xfId="23116"/>
    <cellStyle name="Обычный 22 5 2 3 3 2" xfId="23117"/>
    <cellStyle name="Обычный 22 5 2 3 4" xfId="23118"/>
    <cellStyle name="Обычный 22 5 2 3 4 2" xfId="23119"/>
    <cellStyle name="Обычный 22 5 2 3 5" xfId="23120"/>
    <cellStyle name="Обычный 22 5 2 3 6" xfId="23121"/>
    <cellStyle name="Обычный 22 5 2 4" xfId="23122"/>
    <cellStyle name="Обычный 22 5 2 4 2" xfId="23123"/>
    <cellStyle name="Обычный 22 5 2 4 2 2" xfId="23124"/>
    <cellStyle name="Обычный 22 5 2 4 2 2 2" xfId="23125"/>
    <cellStyle name="Обычный 22 5 2 4 2 3" xfId="23126"/>
    <cellStyle name="Обычный 22 5 2 4 3" xfId="23127"/>
    <cellStyle name="Обычный 22 5 2 4 3 2" xfId="23128"/>
    <cellStyle name="Обычный 22 5 2 4 4" xfId="23129"/>
    <cellStyle name="Обычный 22 5 2 5" xfId="23130"/>
    <cellStyle name="Обычный 22 5 2 5 2" xfId="23131"/>
    <cellStyle name="Обычный 22 5 2 5 2 2" xfId="23132"/>
    <cellStyle name="Обычный 22 5 2 5 3" xfId="23133"/>
    <cellStyle name="Обычный 22 5 2 6" xfId="23134"/>
    <cellStyle name="Обычный 22 5 2 6 2" xfId="23135"/>
    <cellStyle name="Обычный 22 5 2 7" xfId="23136"/>
    <cellStyle name="Обычный 22 5 2 7 2" xfId="23137"/>
    <cellStyle name="Обычный 22 5 2 8" xfId="23138"/>
    <cellStyle name="Обычный 22 5 2 9" xfId="23139"/>
    <cellStyle name="Обычный 22 5 3" xfId="23140"/>
    <cellStyle name="Обычный 22 5 3 2" xfId="23141"/>
    <cellStyle name="Обычный 22 5 3 2 2" xfId="23142"/>
    <cellStyle name="Обычный 22 5 3 2 2 2" xfId="23143"/>
    <cellStyle name="Обычный 22 5 3 2 2 2 2" xfId="23144"/>
    <cellStyle name="Обычный 22 5 3 2 2 2 2 2" xfId="23145"/>
    <cellStyle name="Обычный 22 5 3 2 2 2 3" xfId="23146"/>
    <cellStyle name="Обычный 22 5 3 2 2 3" xfId="23147"/>
    <cellStyle name="Обычный 22 5 3 2 2 3 2" xfId="23148"/>
    <cellStyle name="Обычный 22 5 3 2 2 4" xfId="23149"/>
    <cellStyle name="Обычный 22 5 3 2 2 4 2" xfId="23150"/>
    <cellStyle name="Обычный 22 5 3 2 2 5" xfId="23151"/>
    <cellStyle name="Обычный 22 5 3 2 3" xfId="23152"/>
    <cellStyle name="Обычный 22 5 3 2 3 2" xfId="23153"/>
    <cellStyle name="Обычный 22 5 3 2 3 2 2" xfId="23154"/>
    <cellStyle name="Обычный 22 5 3 2 3 2 2 2" xfId="23155"/>
    <cellStyle name="Обычный 22 5 3 2 3 2 3" xfId="23156"/>
    <cellStyle name="Обычный 22 5 3 2 3 3" xfId="23157"/>
    <cellStyle name="Обычный 22 5 3 2 3 3 2" xfId="23158"/>
    <cellStyle name="Обычный 22 5 3 2 3 4" xfId="23159"/>
    <cellStyle name="Обычный 22 5 3 2 4" xfId="23160"/>
    <cellStyle name="Обычный 22 5 3 2 4 2" xfId="23161"/>
    <cellStyle name="Обычный 22 5 3 2 4 2 2" xfId="23162"/>
    <cellStyle name="Обычный 22 5 3 2 4 3" xfId="23163"/>
    <cellStyle name="Обычный 22 5 3 2 5" xfId="23164"/>
    <cellStyle name="Обычный 22 5 3 2 5 2" xfId="23165"/>
    <cellStyle name="Обычный 22 5 3 2 6" xfId="23166"/>
    <cellStyle name="Обычный 22 5 3 2 6 2" xfId="23167"/>
    <cellStyle name="Обычный 22 5 3 2 7" xfId="23168"/>
    <cellStyle name="Обычный 22 5 3 2 8" xfId="23169"/>
    <cellStyle name="Обычный 22 5 3 3" xfId="23170"/>
    <cellStyle name="Обычный 22 5 3 3 2" xfId="23171"/>
    <cellStyle name="Обычный 22 5 3 3 2 2" xfId="23172"/>
    <cellStyle name="Обычный 22 5 3 3 2 2 2" xfId="23173"/>
    <cellStyle name="Обычный 22 5 3 3 2 3" xfId="23174"/>
    <cellStyle name="Обычный 22 5 3 3 3" xfId="23175"/>
    <cellStyle name="Обычный 22 5 3 3 3 2" xfId="23176"/>
    <cellStyle name="Обычный 22 5 3 3 4" xfId="23177"/>
    <cellStyle name="Обычный 22 5 3 3 4 2" xfId="23178"/>
    <cellStyle name="Обычный 22 5 3 3 5" xfId="23179"/>
    <cellStyle name="Обычный 22 5 3 3 6" xfId="23180"/>
    <cellStyle name="Обычный 22 5 3 4" xfId="23181"/>
    <cellStyle name="Обычный 22 5 3 4 2" xfId="23182"/>
    <cellStyle name="Обычный 22 5 3 4 2 2" xfId="23183"/>
    <cellStyle name="Обычный 22 5 3 4 2 2 2" xfId="23184"/>
    <cellStyle name="Обычный 22 5 3 4 2 3" xfId="23185"/>
    <cellStyle name="Обычный 22 5 3 4 3" xfId="23186"/>
    <cellStyle name="Обычный 22 5 3 4 3 2" xfId="23187"/>
    <cellStyle name="Обычный 22 5 3 4 4" xfId="23188"/>
    <cellStyle name="Обычный 22 5 3 5" xfId="23189"/>
    <cellStyle name="Обычный 22 5 3 5 2" xfId="23190"/>
    <cellStyle name="Обычный 22 5 3 5 2 2" xfId="23191"/>
    <cellStyle name="Обычный 22 5 3 5 3" xfId="23192"/>
    <cellStyle name="Обычный 22 5 3 6" xfId="23193"/>
    <cellStyle name="Обычный 22 5 3 6 2" xfId="23194"/>
    <cellStyle name="Обычный 22 5 3 7" xfId="23195"/>
    <cellStyle name="Обычный 22 5 3 7 2" xfId="23196"/>
    <cellStyle name="Обычный 22 5 3 8" xfId="23197"/>
    <cellStyle name="Обычный 22 5 3 9" xfId="23198"/>
    <cellStyle name="Обычный 22 5 4" xfId="23199"/>
    <cellStyle name="Обычный 22 5 4 2" xfId="23200"/>
    <cellStyle name="Обычный 22 5 4 2 2" xfId="23201"/>
    <cellStyle name="Обычный 22 5 4 2 2 2" xfId="23202"/>
    <cellStyle name="Обычный 22 5 4 2 2 2 2" xfId="23203"/>
    <cellStyle name="Обычный 22 5 4 2 2 3" xfId="23204"/>
    <cellStyle name="Обычный 22 5 4 2 3" xfId="23205"/>
    <cellStyle name="Обычный 22 5 4 2 3 2" xfId="23206"/>
    <cellStyle name="Обычный 22 5 4 2 4" xfId="23207"/>
    <cellStyle name="Обычный 22 5 4 2 4 2" xfId="23208"/>
    <cellStyle name="Обычный 22 5 4 2 5" xfId="23209"/>
    <cellStyle name="Обычный 22 5 4 3" xfId="23210"/>
    <cellStyle name="Обычный 22 5 4 3 2" xfId="23211"/>
    <cellStyle name="Обычный 22 5 4 3 2 2" xfId="23212"/>
    <cellStyle name="Обычный 22 5 4 3 2 2 2" xfId="23213"/>
    <cellStyle name="Обычный 22 5 4 3 2 3" xfId="23214"/>
    <cellStyle name="Обычный 22 5 4 3 3" xfId="23215"/>
    <cellStyle name="Обычный 22 5 4 3 3 2" xfId="23216"/>
    <cellStyle name="Обычный 22 5 4 3 4" xfId="23217"/>
    <cellStyle name="Обычный 22 5 4 4" xfId="23218"/>
    <cellStyle name="Обычный 22 5 4 4 2" xfId="23219"/>
    <cellStyle name="Обычный 22 5 4 4 2 2" xfId="23220"/>
    <cellStyle name="Обычный 22 5 4 4 3" xfId="23221"/>
    <cellStyle name="Обычный 22 5 4 5" xfId="23222"/>
    <cellStyle name="Обычный 22 5 4 5 2" xfId="23223"/>
    <cellStyle name="Обычный 22 5 4 6" xfId="23224"/>
    <cellStyle name="Обычный 22 5 4 6 2" xfId="23225"/>
    <cellStyle name="Обычный 22 5 4 7" xfId="23226"/>
    <cellStyle name="Обычный 22 5 4 8" xfId="23227"/>
    <cellStyle name="Обычный 22 5 5" xfId="23228"/>
    <cellStyle name="Обычный 22 5 5 2" xfId="23229"/>
    <cellStyle name="Обычный 22 5 5 2 2" xfId="23230"/>
    <cellStyle name="Обычный 22 5 5 2 2 2" xfId="23231"/>
    <cellStyle name="Обычный 22 5 5 2 3" xfId="23232"/>
    <cellStyle name="Обычный 22 5 5 3" xfId="23233"/>
    <cellStyle name="Обычный 22 5 5 3 2" xfId="23234"/>
    <cellStyle name="Обычный 22 5 5 4" xfId="23235"/>
    <cellStyle name="Обычный 22 5 5 4 2" xfId="23236"/>
    <cellStyle name="Обычный 22 5 5 5" xfId="23237"/>
    <cellStyle name="Обычный 22 5 5 6" xfId="23238"/>
    <cellStyle name="Обычный 22 5 6" xfId="23239"/>
    <cellStyle name="Обычный 22 5 6 2" xfId="23240"/>
    <cellStyle name="Обычный 22 5 6 2 2" xfId="23241"/>
    <cellStyle name="Обычный 22 5 6 2 2 2" xfId="23242"/>
    <cellStyle name="Обычный 22 5 6 2 3" xfId="23243"/>
    <cellStyle name="Обычный 22 5 6 3" xfId="23244"/>
    <cellStyle name="Обычный 22 5 6 3 2" xfId="23245"/>
    <cellStyle name="Обычный 22 5 6 4" xfId="23246"/>
    <cellStyle name="Обычный 22 5 7" xfId="23247"/>
    <cellStyle name="Обычный 22 5 7 2" xfId="23248"/>
    <cellStyle name="Обычный 22 5 7 2 2" xfId="23249"/>
    <cellStyle name="Обычный 22 5 7 3" xfId="23250"/>
    <cellStyle name="Обычный 22 5 8" xfId="23251"/>
    <cellStyle name="Обычный 22 5 8 2" xfId="23252"/>
    <cellStyle name="Обычный 22 5 9" xfId="23253"/>
    <cellStyle name="Обычный 22 5 9 2" xfId="23254"/>
    <cellStyle name="Обычный 22 6" xfId="23255"/>
    <cellStyle name="Обычный 22 6 10" xfId="23256"/>
    <cellStyle name="Обычный 22 6 2" xfId="23257"/>
    <cellStyle name="Обычный 22 6 2 2" xfId="23258"/>
    <cellStyle name="Обычный 22 6 2 2 2" xfId="23259"/>
    <cellStyle name="Обычный 22 6 2 2 2 2" xfId="23260"/>
    <cellStyle name="Обычный 22 6 2 2 2 2 2" xfId="23261"/>
    <cellStyle name="Обычный 22 6 2 2 2 3" xfId="23262"/>
    <cellStyle name="Обычный 22 6 2 2 3" xfId="23263"/>
    <cellStyle name="Обычный 22 6 2 2 3 2" xfId="23264"/>
    <cellStyle name="Обычный 22 6 2 2 4" xfId="23265"/>
    <cellStyle name="Обычный 22 6 2 2 4 2" xfId="23266"/>
    <cellStyle name="Обычный 22 6 2 2 5" xfId="23267"/>
    <cellStyle name="Обычный 22 6 2 3" xfId="23268"/>
    <cellStyle name="Обычный 22 6 2 3 2" xfId="23269"/>
    <cellStyle name="Обычный 22 6 2 3 2 2" xfId="23270"/>
    <cellStyle name="Обычный 22 6 2 3 2 2 2" xfId="23271"/>
    <cellStyle name="Обычный 22 6 2 3 2 3" xfId="23272"/>
    <cellStyle name="Обычный 22 6 2 3 3" xfId="23273"/>
    <cellStyle name="Обычный 22 6 2 3 3 2" xfId="23274"/>
    <cellStyle name="Обычный 22 6 2 3 4" xfId="23275"/>
    <cellStyle name="Обычный 22 6 2 4" xfId="23276"/>
    <cellStyle name="Обычный 22 6 2 4 2" xfId="23277"/>
    <cellStyle name="Обычный 22 6 2 4 2 2" xfId="23278"/>
    <cellStyle name="Обычный 22 6 2 4 3" xfId="23279"/>
    <cellStyle name="Обычный 22 6 2 5" xfId="23280"/>
    <cellStyle name="Обычный 22 6 2 5 2" xfId="23281"/>
    <cellStyle name="Обычный 22 6 2 6" xfId="23282"/>
    <cellStyle name="Обычный 22 6 2 6 2" xfId="23283"/>
    <cellStyle name="Обычный 22 6 2 7" xfId="23284"/>
    <cellStyle name="Обычный 22 6 2 8" xfId="23285"/>
    <cellStyle name="Обычный 22 6 3" xfId="23286"/>
    <cellStyle name="Обычный 22 6 3 2" xfId="23287"/>
    <cellStyle name="Обычный 22 6 3 2 2" xfId="23288"/>
    <cellStyle name="Обычный 22 6 3 2 2 2" xfId="23289"/>
    <cellStyle name="Обычный 22 6 3 2 3" xfId="23290"/>
    <cellStyle name="Обычный 22 6 3 3" xfId="23291"/>
    <cellStyle name="Обычный 22 6 3 3 2" xfId="23292"/>
    <cellStyle name="Обычный 22 6 3 4" xfId="23293"/>
    <cellStyle name="Обычный 22 6 3 4 2" xfId="23294"/>
    <cellStyle name="Обычный 22 6 3 5" xfId="23295"/>
    <cellStyle name="Обычный 22 6 3 6" xfId="23296"/>
    <cellStyle name="Обычный 22 6 4" xfId="23297"/>
    <cellStyle name="Обычный 22 6 4 2" xfId="23298"/>
    <cellStyle name="Обычный 22 6 4 2 2" xfId="23299"/>
    <cellStyle name="Обычный 22 6 4 2 2 2" xfId="23300"/>
    <cellStyle name="Обычный 22 6 4 2 3" xfId="23301"/>
    <cellStyle name="Обычный 22 6 4 3" xfId="23302"/>
    <cellStyle name="Обычный 22 6 4 3 2" xfId="23303"/>
    <cellStyle name="Обычный 22 6 4 4" xfId="23304"/>
    <cellStyle name="Обычный 22 6 5" xfId="23305"/>
    <cellStyle name="Обычный 22 6 5 2" xfId="23306"/>
    <cellStyle name="Обычный 22 6 5 2 2" xfId="23307"/>
    <cellStyle name="Обычный 22 6 5 3" xfId="23308"/>
    <cellStyle name="Обычный 22 6 6" xfId="23309"/>
    <cellStyle name="Обычный 22 6 6 2" xfId="23310"/>
    <cellStyle name="Обычный 22 6 7" xfId="23311"/>
    <cellStyle name="Обычный 22 6 7 2" xfId="23312"/>
    <cellStyle name="Обычный 22 6 8" xfId="23313"/>
    <cellStyle name="Обычный 22 6 8 2" xfId="23314"/>
    <cellStyle name="Обычный 22 6 9" xfId="23315"/>
    <cellStyle name="Обычный 22 7" xfId="23316"/>
    <cellStyle name="Обычный 22 7 10" xfId="23317"/>
    <cellStyle name="Обычный 22 7 2" xfId="23318"/>
    <cellStyle name="Обычный 22 7 2 2" xfId="23319"/>
    <cellStyle name="Обычный 22 7 2 2 2" xfId="23320"/>
    <cellStyle name="Обычный 22 7 2 2 2 2" xfId="23321"/>
    <cellStyle name="Обычный 22 7 2 2 2 2 2" xfId="23322"/>
    <cellStyle name="Обычный 22 7 2 2 2 3" xfId="23323"/>
    <cellStyle name="Обычный 22 7 2 2 3" xfId="23324"/>
    <cellStyle name="Обычный 22 7 2 2 3 2" xfId="23325"/>
    <cellStyle name="Обычный 22 7 2 2 4" xfId="23326"/>
    <cellStyle name="Обычный 22 7 2 2 4 2" xfId="23327"/>
    <cellStyle name="Обычный 22 7 2 2 5" xfId="23328"/>
    <cellStyle name="Обычный 22 7 2 3" xfId="23329"/>
    <cellStyle name="Обычный 22 7 2 3 2" xfId="23330"/>
    <cellStyle name="Обычный 22 7 2 3 2 2" xfId="23331"/>
    <cellStyle name="Обычный 22 7 2 3 2 2 2" xfId="23332"/>
    <cellStyle name="Обычный 22 7 2 3 2 3" xfId="23333"/>
    <cellStyle name="Обычный 22 7 2 3 3" xfId="23334"/>
    <cellStyle name="Обычный 22 7 2 3 3 2" xfId="23335"/>
    <cellStyle name="Обычный 22 7 2 3 4" xfId="23336"/>
    <cellStyle name="Обычный 22 7 2 4" xfId="23337"/>
    <cellStyle name="Обычный 22 7 2 4 2" xfId="23338"/>
    <cellStyle name="Обычный 22 7 2 4 2 2" xfId="23339"/>
    <cellStyle name="Обычный 22 7 2 4 3" xfId="23340"/>
    <cellStyle name="Обычный 22 7 2 5" xfId="23341"/>
    <cellStyle name="Обычный 22 7 2 5 2" xfId="23342"/>
    <cellStyle name="Обычный 22 7 2 6" xfId="23343"/>
    <cellStyle name="Обычный 22 7 2 6 2" xfId="23344"/>
    <cellStyle name="Обычный 22 7 2 7" xfId="23345"/>
    <cellStyle name="Обычный 22 7 2 8" xfId="23346"/>
    <cellStyle name="Обычный 22 7 3" xfId="23347"/>
    <cellStyle name="Обычный 22 7 3 2" xfId="23348"/>
    <cellStyle name="Обычный 22 7 3 2 2" xfId="23349"/>
    <cellStyle name="Обычный 22 7 3 2 2 2" xfId="23350"/>
    <cellStyle name="Обычный 22 7 3 2 3" xfId="23351"/>
    <cellStyle name="Обычный 22 7 3 3" xfId="23352"/>
    <cellStyle name="Обычный 22 7 3 3 2" xfId="23353"/>
    <cellStyle name="Обычный 22 7 3 4" xfId="23354"/>
    <cellStyle name="Обычный 22 7 3 4 2" xfId="23355"/>
    <cellStyle name="Обычный 22 7 3 5" xfId="23356"/>
    <cellStyle name="Обычный 22 7 3 6" xfId="23357"/>
    <cellStyle name="Обычный 22 7 4" xfId="23358"/>
    <cellStyle name="Обычный 22 7 4 2" xfId="23359"/>
    <cellStyle name="Обычный 22 7 4 2 2" xfId="23360"/>
    <cellStyle name="Обычный 22 7 4 2 2 2" xfId="23361"/>
    <cellStyle name="Обычный 22 7 4 2 3" xfId="23362"/>
    <cellStyle name="Обычный 22 7 4 3" xfId="23363"/>
    <cellStyle name="Обычный 22 7 4 3 2" xfId="23364"/>
    <cellStyle name="Обычный 22 7 4 4" xfId="23365"/>
    <cellStyle name="Обычный 22 7 5" xfId="23366"/>
    <cellStyle name="Обычный 22 7 5 2" xfId="23367"/>
    <cellStyle name="Обычный 22 7 5 2 2" xfId="23368"/>
    <cellStyle name="Обычный 22 7 5 3" xfId="23369"/>
    <cellStyle name="Обычный 22 7 6" xfId="23370"/>
    <cellStyle name="Обычный 22 7 6 2" xfId="23371"/>
    <cellStyle name="Обычный 22 7 7" xfId="23372"/>
    <cellStyle name="Обычный 22 7 7 2" xfId="23373"/>
    <cellStyle name="Обычный 22 7 8" xfId="23374"/>
    <cellStyle name="Обычный 22 7 8 2" xfId="23375"/>
    <cellStyle name="Обычный 22 7 9" xfId="23376"/>
    <cellStyle name="Обычный 22 8" xfId="23377"/>
    <cellStyle name="Обычный 22 8 2" xfId="23378"/>
    <cellStyle name="Обычный 22 8 2 2" xfId="23379"/>
    <cellStyle name="Обычный 22 8 2 2 2" xfId="23380"/>
    <cellStyle name="Обычный 22 8 2 2 2 2" xfId="23381"/>
    <cellStyle name="Обычный 22 8 2 2 3" xfId="23382"/>
    <cellStyle name="Обычный 22 8 2 3" xfId="23383"/>
    <cellStyle name="Обычный 22 8 2 3 2" xfId="23384"/>
    <cellStyle name="Обычный 22 8 2 4" xfId="23385"/>
    <cellStyle name="Обычный 22 8 2 4 2" xfId="23386"/>
    <cellStyle name="Обычный 22 8 2 5" xfId="23387"/>
    <cellStyle name="Обычный 22 8 3" xfId="23388"/>
    <cellStyle name="Обычный 22 8 3 2" xfId="23389"/>
    <cellStyle name="Обычный 22 8 3 2 2" xfId="23390"/>
    <cellStyle name="Обычный 22 8 3 2 2 2" xfId="23391"/>
    <cellStyle name="Обычный 22 8 3 2 3" xfId="23392"/>
    <cellStyle name="Обычный 22 8 3 3" xfId="23393"/>
    <cellStyle name="Обычный 22 8 3 3 2" xfId="23394"/>
    <cellStyle name="Обычный 22 8 3 4" xfId="23395"/>
    <cellStyle name="Обычный 22 8 4" xfId="23396"/>
    <cellStyle name="Обычный 22 8 4 2" xfId="23397"/>
    <cellStyle name="Обычный 22 8 4 2 2" xfId="23398"/>
    <cellStyle name="Обычный 22 8 4 3" xfId="23399"/>
    <cellStyle name="Обычный 22 8 5" xfId="23400"/>
    <cellStyle name="Обычный 22 8 5 2" xfId="23401"/>
    <cellStyle name="Обычный 22 8 6" xfId="23402"/>
    <cellStyle name="Обычный 22 8 6 2" xfId="23403"/>
    <cellStyle name="Обычный 22 8 7" xfId="23404"/>
    <cellStyle name="Обычный 22 8 7 2" xfId="23405"/>
    <cellStyle name="Обычный 22 8 8" xfId="23406"/>
    <cellStyle name="Обычный 22 8 9" xfId="23407"/>
    <cellStyle name="Обычный 22 9" xfId="23408"/>
    <cellStyle name="Обычный 22 9 2" xfId="23409"/>
    <cellStyle name="Обычный 22 9 2 2" xfId="23410"/>
    <cellStyle name="Обычный 22 9 2 2 2" xfId="23411"/>
    <cellStyle name="Обычный 22 9 2 3" xfId="23412"/>
    <cellStyle name="Обычный 22 9 3" xfId="23413"/>
    <cellStyle name="Обычный 22 9 3 2" xfId="23414"/>
    <cellStyle name="Обычный 22 9 4" xfId="23415"/>
    <cellStyle name="Обычный 22 9 4 2" xfId="23416"/>
    <cellStyle name="Обычный 22 9 5" xfId="23417"/>
    <cellStyle name="Обычный 22 9 6" xfId="23418"/>
    <cellStyle name="Обычный 22_КС2 июль13 дс1" xfId="23419"/>
    <cellStyle name="Обычный 23" xfId="23420"/>
    <cellStyle name="Обычный 23 2" xfId="23421"/>
    <cellStyle name="Обычный 23 3" xfId="23422"/>
    <cellStyle name="Обычный 23_АСС-ГП АС-Ленд" xfId="23423"/>
    <cellStyle name="Обычный 24" xfId="23424"/>
    <cellStyle name="Обычный 24 10" xfId="23425"/>
    <cellStyle name="Обычный 24 10 2" xfId="23426"/>
    <cellStyle name="Обычный 24 10 2 2" xfId="23427"/>
    <cellStyle name="Обычный 24 10 2 2 2" xfId="23428"/>
    <cellStyle name="Обычный 24 10 2 3" xfId="23429"/>
    <cellStyle name="Обычный 24 10 3" xfId="23430"/>
    <cellStyle name="Обычный 24 10 3 2" xfId="23431"/>
    <cellStyle name="Обычный 24 10 4" xfId="23432"/>
    <cellStyle name="Обычный 24 11" xfId="23433"/>
    <cellStyle name="Обычный 24 11 2" xfId="23434"/>
    <cellStyle name="Обычный 24 11 2 2" xfId="23435"/>
    <cellStyle name="Обычный 24 11 3" xfId="23436"/>
    <cellStyle name="Обычный 24 12" xfId="23437"/>
    <cellStyle name="Обычный 24 12 2" xfId="23438"/>
    <cellStyle name="Обычный 24 13" xfId="23439"/>
    <cellStyle name="Обычный 24 13 2" xfId="23440"/>
    <cellStyle name="Обычный 24 14" xfId="23441"/>
    <cellStyle name="Обычный 24 14 2" xfId="23442"/>
    <cellStyle name="Обычный 24 15" xfId="23443"/>
    <cellStyle name="Обычный 24 15 2" xfId="23444"/>
    <cellStyle name="Обычный 24 16" xfId="23445"/>
    <cellStyle name="Обычный 24 16 2" xfId="23446"/>
    <cellStyle name="Обычный 24 17" xfId="23447"/>
    <cellStyle name="Обычный 24 18" xfId="23448"/>
    <cellStyle name="Обычный 24 2" xfId="23449"/>
    <cellStyle name="Обычный 24 2 10" xfId="23450"/>
    <cellStyle name="Обычный 24 2 10 2" xfId="23451"/>
    <cellStyle name="Обычный 24 2 10 2 2" xfId="23452"/>
    <cellStyle name="Обычный 24 2 10 3" xfId="23453"/>
    <cellStyle name="Обычный 24 2 11" xfId="23454"/>
    <cellStyle name="Обычный 24 2 11 2" xfId="23455"/>
    <cellStyle name="Обычный 24 2 12" xfId="23456"/>
    <cellStyle name="Обычный 24 2 12 2" xfId="23457"/>
    <cellStyle name="Обычный 24 2 13" xfId="23458"/>
    <cellStyle name="Обычный 24 2 13 2" xfId="23459"/>
    <cellStyle name="Обычный 24 2 14" xfId="23460"/>
    <cellStyle name="Обычный 24 2 14 2" xfId="23461"/>
    <cellStyle name="Обычный 24 2 15" xfId="23462"/>
    <cellStyle name="Обычный 24 2 15 2" xfId="23463"/>
    <cellStyle name="Обычный 24 2 16" xfId="23464"/>
    <cellStyle name="Обычный 24 2 17" xfId="23465"/>
    <cellStyle name="Обычный 24 2 2" xfId="23466"/>
    <cellStyle name="Обычный 24 2 2 10" xfId="23467"/>
    <cellStyle name="Обычный 24 2 2 10 2" xfId="23468"/>
    <cellStyle name="Обычный 24 2 2 11" xfId="23469"/>
    <cellStyle name="Обычный 24 2 2 11 2" xfId="23470"/>
    <cellStyle name="Обычный 24 2 2 12" xfId="23471"/>
    <cellStyle name="Обычный 24 2 2 12 2" xfId="23472"/>
    <cellStyle name="Обычный 24 2 2 13" xfId="23473"/>
    <cellStyle name="Обычный 24 2 2 14" xfId="23474"/>
    <cellStyle name="Обычный 24 2 2 2" xfId="23475"/>
    <cellStyle name="Обычный 24 2 2 2 10" xfId="23476"/>
    <cellStyle name="Обычный 24 2 2 2 11" xfId="23477"/>
    <cellStyle name="Обычный 24 2 2 2 2" xfId="23478"/>
    <cellStyle name="Обычный 24 2 2 2 2 2" xfId="23479"/>
    <cellStyle name="Обычный 24 2 2 2 2 2 2" xfId="23480"/>
    <cellStyle name="Обычный 24 2 2 2 2 2 2 2" xfId="23481"/>
    <cellStyle name="Обычный 24 2 2 2 2 2 2 2 2" xfId="23482"/>
    <cellStyle name="Обычный 24 2 2 2 2 2 2 2 2 2" xfId="23483"/>
    <cellStyle name="Обычный 24 2 2 2 2 2 2 2 3" xfId="23484"/>
    <cellStyle name="Обычный 24 2 2 2 2 2 2 3" xfId="23485"/>
    <cellStyle name="Обычный 24 2 2 2 2 2 2 3 2" xfId="23486"/>
    <cellStyle name="Обычный 24 2 2 2 2 2 2 4" xfId="23487"/>
    <cellStyle name="Обычный 24 2 2 2 2 2 2 4 2" xfId="23488"/>
    <cellStyle name="Обычный 24 2 2 2 2 2 2 5" xfId="23489"/>
    <cellStyle name="Обычный 24 2 2 2 2 2 3" xfId="23490"/>
    <cellStyle name="Обычный 24 2 2 2 2 2 3 2" xfId="23491"/>
    <cellStyle name="Обычный 24 2 2 2 2 2 3 2 2" xfId="23492"/>
    <cellStyle name="Обычный 24 2 2 2 2 2 3 2 2 2" xfId="23493"/>
    <cellStyle name="Обычный 24 2 2 2 2 2 3 2 3" xfId="23494"/>
    <cellStyle name="Обычный 24 2 2 2 2 2 3 3" xfId="23495"/>
    <cellStyle name="Обычный 24 2 2 2 2 2 3 3 2" xfId="23496"/>
    <cellStyle name="Обычный 24 2 2 2 2 2 3 4" xfId="23497"/>
    <cellStyle name="Обычный 24 2 2 2 2 2 4" xfId="23498"/>
    <cellStyle name="Обычный 24 2 2 2 2 2 4 2" xfId="23499"/>
    <cellStyle name="Обычный 24 2 2 2 2 2 4 2 2" xfId="23500"/>
    <cellStyle name="Обычный 24 2 2 2 2 2 4 3" xfId="23501"/>
    <cellStyle name="Обычный 24 2 2 2 2 2 5" xfId="23502"/>
    <cellStyle name="Обычный 24 2 2 2 2 2 5 2" xfId="23503"/>
    <cellStyle name="Обычный 24 2 2 2 2 2 6" xfId="23504"/>
    <cellStyle name="Обычный 24 2 2 2 2 2 6 2" xfId="23505"/>
    <cellStyle name="Обычный 24 2 2 2 2 2 7" xfId="23506"/>
    <cellStyle name="Обычный 24 2 2 2 2 2 8" xfId="23507"/>
    <cellStyle name="Обычный 24 2 2 2 2 3" xfId="23508"/>
    <cellStyle name="Обычный 24 2 2 2 2 3 2" xfId="23509"/>
    <cellStyle name="Обычный 24 2 2 2 2 3 2 2" xfId="23510"/>
    <cellStyle name="Обычный 24 2 2 2 2 3 2 2 2" xfId="23511"/>
    <cellStyle name="Обычный 24 2 2 2 2 3 2 3" xfId="23512"/>
    <cellStyle name="Обычный 24 2 2 2 2 3 3" xfId="23513"/>
    <cellStyle name="Обычный 24 2 2 2 2 3 3 2" xfId="23514"/>
    <cellStyle name="Обычный 24 2 2 2 2 3 4" xfId="23515"/>
    <cellStyle name="Обычный 24 2 2 2 2 3 4 2" xfId="23516"/>
    <cellStyle name="Обычный 24 2 2 2 2 3 5" xfId="23517"/>
    <cellStyle name="Обычный 24 2 2 2 2 3 6" xfId="23518"/>
    <cellStyle name="Обычный 24 2 2 2 2 4" xfId="23519"/>
    <cellStyle name="Обычный 24 2 2 2 2 4 2" xfId="23520"/>
    <cellStyle name="Обычный 24 2 2 2 2 4 2 2" xfId="23521"/>
    <cellStyle name="Обычный 24 2 2 2 2 4 2 2 2" xfId="23522"/>
    <cellStyle name="Обычный 24 2 2 2 2 4 2 3" xfId="23523"/>
    <cellStyle name="Обычный 24 2 2 2 2 4 3" xfId="23524"/>
    <cellStyle name="Обычный 24 2 2 2 2 4 3 2" xfId="23525"/>
    <cellStyle name="Обычный 24 2 2 2 2 4 4" xfId="23526"/>
    <cellStyle name="Обычный 24 2 2 2 2 5" xfId="23527"/>
    <cellStyle name="Обычный 24 2 2 2 2 5 2" xfId="23528"/>
    <cellStyle name="Обычный 24 2 2 2 2 5 2 2" xfId="23529"/>
    <cellStyle name="Обычный 24 2 2 2 2 5 3" xfId="23530"/>
    <cellStyle name="Обычный 24 2 2 2 2 6" xfId="23531"/>
    <cellStyle name="Обычный 24 2 2 2 2 6 2" xfId="23532"/>
    <cellStyle name="Обычный 24 2 2 2 2 7" xfId="23533"/>
    <cellStyle name="Обычный 24 2 2 2 2 7 2" xfId="23534"/>
    <cellStyle name="Обычный 24 2 2 2 2 8" xfId="23535"/>
    <cellStyle name="Обычный 24 2 2 2 2 9" xfId="23536"/>
    <cellStyle name="Обычный 24 2 2 2 3" xfId="23537"/>
    <cellStyle name="Обычный 24 2 2 2 3 2" xfId="23538"/>
    <cellStyle name="Обычный 24 2 2 2 3 2 2" xfId="23539"/>
    <cellStyle name="Обычный 24 2 2 2 3 2 2 2" xfId="23540"/>
    <cellStyle name="Обычный 24 2 2 2 3 2 2 2 2" xfId="23541"/>
    <cellStyle name="Обычный 24 2 2 2 3 2 2 3" xfId="23542"/>
    <cellStyle name="Обычный 24 2 2 2 3 2 3" xfId="23543"/>
    <cellStyle name="Обычный 24 2 2 2 3 2 3 2" xfId="23544"/>
    <cellStyle name="Обычный 24 2 2 2 3 2 4" xfId="23545"/>
    <cellStyle name="Обычный 24 2 2 2 3 2 4 2" xfId="23546"/>
    <cellStyle name="Обычный 24 2 2 2 3 2 5" xfId="23547"/>
    <cellStyle name="Обычный 24 2 2 2 3 2 6" xfId="23548"/>
    <cellStyle name="Обычный 24 2 2 2 3 3" xfId="23549"/>
    <cellStyle name="Обычный 24 2 2 2 3 3 2" xfId="23550"/>
    <cellStyle name="Обычный 24 2 2 2 3 3 2 2" xfId="23551"/>
    <cellStyle name="Обычный 24 2 2 2 3 3 2 2 2" xfId="23552"/>
    <cellStyle name="Обычный 24 2 2 2 3 3 2 3" xfId="23553"/>
    <cellStyle name="Обычный 24 2 2 2 3 3 3" xfId="23554"/>
    <cellStyle name="Обычный 24 2 2 2 3 3 3 2" xfId="23555"/>
    <cellStyle name="Обычный 24 2 2 2 3 3 4" xfId="23556"/>
    <cellStyle name="Обычный 24 2 2 2 3 3 5" xfId="23557"/>
    <cellStyle name="Обычный 24 2 2 2 3 4" xfId="23558"/>
    <cellStyle name="Обычный 24 2 2 2 3 4 2" xfId="23559"/>
    <cellStyle name="Обычный 24 2 2 2 3 4 2 2" xfId="23560"/>
    <cellStyle name="Обычный 24 2 2 2 3 4 3" xfId="23561"/>
    <cellStyle name="Обычный 24 2 2 2 3 5" xfId="23562"/>
    <cellStyle name="Обычный 24 2 2 2 3 5 2" xfId="23563"/>
    <cellStyle name="Обычный 24 2 2 2 3 6" xfId="23564"/>
    <cellStyle name="Обычный 24 2 2 2 3 6 2" xfId="23565"/>
    <cellStyle name="Обычный 24 2 2 2 3 7" xfId="23566"/>
    <cellStyle name="Обычный 24 2 2 2 3 8" xfId="23567"/>
    <cellStyle name="Обычный 24 2 2 2 4" xfId="23568"/>
    <cellStyle name="Обычный 24 2 2 2 4 2" xfId="23569"/>
    <cellStyle name="Обычный 24 2 2 2 4 2 2" xfId="23570"/>
    <cellStyle name="Обычный 24 2 2 2 4 2 2 2" xfId="23571"/>
    <cellStyle name="Обычный 24 2 2 2 4 2 3" xfId="23572"/>
    <cellStyle name="Обычный 24 2 2 2 4 3" xfId="23573"/>
    <cellStyle name="Обычный 24 2 2 2 4 3 2" xfId="23574"/>
    <cellStyle name="Обычный 24 2 2 2 4 4" xfId="23575"/>
    <cellStyle name="Обычный 24 2 2 2 4 4 2" xfId="23576"/>
    <cellStyle name="Обычный 24 2 2 2 4 5" xfId="23577"/>
    <cellStyle name="Обычный 24 2 2 2 4 6" xfId="23578"/>
    <cellStyle name="Обычный 24 2 2 2 5" xfId="23579"/>
    <cellStyle name="Обычный 24 2 2 2 5 2" xfId="23580"/>
    <cellStyle name="Обычный 24 2 2 2 5 2 2" xfId="23581"/>
    <cellStyle name="Обычный 24 2 2 2 5 2 2 2" xfId="23582"/>
    <cellStyle name="Обычный 24 2 2 2 5 2 3" xfId="23583"/>
    <cellStyle name="Обычный 24 2 2 2 5 3" xfId="23584"/>
    <cellStyle name="Обычный 24 2 2 2 5 3 2" xfId="23585"/>
    <cellStyle name="Обычный 24 2 2 2 5 4" xfId="23586"/>
    <cellStyle name="Обычный 24 2 2 2 5 5" xfId="23587"/>
    <cellStyle name="Обычный 24 2 2 2 6" xfId="23588"/>
    <cellStyle name="Обычный 24 2 2 2 6 2" xfId="23589"/>
    <cellStyle name="Обычный 24 2 2 2 6 2 2" xfId="23590"/>
    <cellStyle name="Обычный 24 2 2 2 6 3" xfId="23591"/>
    <cellStyle name="Обычный 24 2 2 2 7" xfId="23592"/>
    <cellStyle name="Обычный 24 2 2 2 7 2" xfId="23593"/>
    <cellStyle name="Обычный 24 2 2 2 8" xfId="23594"/>
    <cellStyle name="Обычный 24 2 2 2 8 2" xfId="23595"/>
    <cellStyle name="Обычный 24 2 2 2 9" xfId="23596"/>
    <cellStyle name="Обычный 24 2 2 2 9 2" xfId="23597"/>
    <cellStyle name="Обычный 24 2 2 3" xfId="23598"/>
    <cellStyle name="Обычный 24 2 2 3 10" xfId="23599"/>
    <cellStyle name="Обычный 24 2 2 3 2" xfId="23600"/>
    <cellStyle name="Обычный 24 2 2 3 2 2" xfId="23601"/>
    <cellStyle name="Обычный 24 2 2 3 2 2 2" xfId="23602"/>
    <cellStyle name="Обычный 24 2 2 3 2 2 2 2" xfId="23603"/>
    <cellStyle name="Обычный 24 2 2 3 2 2 2 2 2" xfId="23604"/>
    <cellStyle name="Обычный 24 2 2 3 2 2 2 3" xfId="23605"/>
    <cellStyle name="Обычный 24 2 2 3 2 2 3" xfId="23606"/>
    <cellStyle name="Обычный 24 2 2 3 2 2 3 2" xfId="23607"/>
    <cellStyle name="Обычный 24 2 2 3 2 2 4" xfId="23608"/>
    <cellStyle name="Обычный 24 2 2 3 2 2 4 2" xfId="23609"/>
    <cellStyle name="Обычный 24 2 2 3 2 2 5" xfId="23610"/>
    <cellStyle name="Обычный 24 2 2 3 2 3" xfId="23611"/>
    <cellStyle name="Обычный 24 2 2 3 2 3 2" xfId="23612"/>
    <cellStyle name="Обычный 24 2 2 3 2 3 2 2" xfId="23613"/>
    <cellStyle name="Обычный 24 2 2 3 2 3 2 2 2" xfId="23614"/>
    <cellStyle name="Обычный 24 2 2 3 2 3 2 3" xfId="23615"/>
    <cellStyle name="Обычный 24 2 2 3 2 3 3" xfId="23616"/>
    <cellStyle name="Обычный 24 2 2 3 2 3 3 2" xfId="23617"/>
    <cellStyle name="Обычный 24 2 2 3 2 3 4" xfId="23618"/>
    <cellStyle name="Обычный 24 2 2 3 2 4" xfId="23619"/>
    <cellStyle name="Обычный 24 2 2 3 2 4 2" xfId="23620"/>
    <cellStyle name="Обычный 24 2 2 3 2 4 2 2" xfId="23621"/>
    <cellStyle name="Обычный 24 2 2 3 2 4 3" xfId="23622"/>
    <cellStyle name="Обычный 24 2 2 3 2 5" xfId="23623"/>
    <cellStyle name="Обычный 24 2 2 3 2 5 2" xfId="23624"/>
    <cellStyle name="Обычный 24 2 2 3 2 6" xfId="23625"/>
    <cellStyle name="Обычный 24 2 2 3 2 6 2" xfId="23626"/>
    <cellStyle name="Обычный 24 2 2 3 2 7" xfId="23627"/>
    <cellStyle name="Обычный 24 2 2 3 2 8" xfId="23628"/>
    <cellStyle name="Обычный 24 2 2 3 3" xfId="23629"/>
    <cellStyle name="Обычный 24 2 2 3 3 2" xfId="23630"/>
    <cellStyle name="Обычный 24 2 2 3 3 2 2" xfId="23631"/>
    <cellStyle name="Обычный 24 2 2 3 3 2 2 2" xfId="23632"/>
    <cellStyle name="Обычный 24 2 2 3 3 2 3" xfId="23633"/>
    <cellStyle name="Обычный 24 2 2 3 3 3" xfId="23634"/>
    <cellStyle name="Обычный 24 2 2 3 3 3 2" xfId="23635"/>
    <cellStyle name="Обычный 24 2 2 3 3 4" xfId="23636"/>
    <cellStyle name="Обычный 24 2 2 3 3 4 2" xfId="23637"/>
    <cellStyle name="Обычный 24 2 2 3 3 5" xfId="23638"/>
    <cellStyle name="Обычный 24 2 2 3 3 6" xfId="23639"/>
    <cellStyle name="Обычный 24 2 2 3 4" xfId="23640"/>
    <cellStyle name="Обычный 24 2 2 3 4 2" xfId="23641"/>
    <cellStyle name="Обычный 24 2 2 3 4 2 2" xfId="23642"/>
    <cellStyle name="Обычный 24 2 2 3 4 2 2 2" xfId="23643"/>
    <cellStyle name="Обычный 24 2 2 3 4 2 3" xfId="23644"/>
    <cellStyle name="Обычный 24 2 2 3 4 3" xfId="23645"/>
    <cellStyle name="Обычный 24 2 2 3 4 3 2" xfId="23646"/>
    <cellStyle name="Обычный 24 2 2 3 4 4" xfId="23647"/>
    <cellStyle name="Обычный 24 2 2 3 5" xfId="23648"/>
    <cellStyle name="Обычный 24 2 2 3 5 2" xfId="23649"/>
    <cellStyle name="Обычный 24 2 2 3 5 2 2" xfId="23650"/>
    <cellStyle name="Обычный 24 2 2 3 5 3" xfId="23651"/>
    <cellStyle name="Обычный 24 2 2 3 6" xfId="23652"/>
    <cellStyle name="Обычный 24 2 2 3 6 2" xfId="23653"/>
    <cellStyle name="Обычный 24 2 2 3 7" xfId="23654"/>
    <cellStyle name="Обычный 24 2 2 3 7 2" xfId="23655"/>
    <cellStyle name="Обычный 24 2 2 3 8" xfId="23656"/>
    <cellStyle name="Обычный 24 2 2 3 8 2" xfId="23657"/>
    <cellStyle name="Обычный 24 2 2 3 9" xfId="23658"/>
    <cellStyle name="Обычный 24 2 2 4" xfId="23659"/>
    <cellStyle name="Обычный 24 2 2 4 2" xfId="23660"/>
    <cellStyle name="Обычный 24 2 2 4 2 2" xfId="23661"/>
    <cellStyle name="Обычный 24 2 2 4 2 2 2" xfId="23662"/>
    <cellStyle name="Обычный 24 2 2 4 2 2 2 2" xfId="23663"/>
    <cellStyle name="Обычный 24 2 2 4 2 2 2 2 2" xfId="23664"/>
    <cellStyle name="Обычный 24 2 2 4 2 2 2 3" xfId="23665"/>
    <cellStyle name="Обычный 24 2 2 4 2 2 3" xfId="23666"/>
    <cellStyle name="Обычный 24 2 2 4 2 2 3 2" xfId="23667"/>
    <cellStyle name="Обычный 24 2 2 4 2 2 4" xfId="23668"/>
    <cellStyle name="Обычный 24 2 2 4 2 2 4 2" xfId="23669"/>
    <cellStyle name="Обычный 24 2 2 4 2 2 5" xfId="23670"/>
    <cellStyle name="Обычный 24 2 2 4 2 3" xfId="23671"/>
    <cellStyle name="Обычный 24 2 2 4 2 3 2" xfId="23672"/>
    <cellStyle name="Обычный 24 2 2 4 2 3 2 2" xfId="23673"/>
    <cellStyle name="Обычный 24 2 2 4 2 3 2 2 2" xfId="23674"/>
    <cellStyle name="Обычный 24 2 2 4 2 3 2 3" xfId="23675"/>
    <cellStyle name="Обычный 24 2 2 4 2 3 3" xfId="23676"/>
    <cellStyle name="Обычный 24 2 2 4 2 3 3 2" xfId="23677"/>
    <cellStyle name="Обычный 24 2 2 4 2 3 4" xfId="23678"/>
    <cellStyle name="Обычный 24 2 2 4 2 4" xfId="23679"/>
    <cellStyle name="Обычный 24 2 2 4 2 4 2" xfId="23680"/>
    <cellStyle name="Обычный 24 2 2 4 2 4 2 2" xfId="23681"/>
    <cellStyle name="Обычный 24 2 2 4 2 4 3" xfId="23682"/>
    <cellStyle name="Обычный 24 2 2 4 2 5" xfId="23683"/>
    <cellStyle name="Обычный 24 2 2 4 2 5 2" xfId="23684"/>
    <cellStyle name="Обычный 24 2 2 4 2 6" xfId="23685"/>
    <cellStyle name="Обычный 24 2 2 4 2 6 2" xfId="23686"/>
    <cellStyle name="Обычный 24 2 2 4 2 7" xfId="23687"/>
    <cellStyle name="Обычный 24 2 2 4 2 8" xfId="23688"/>
    <cellStyle name="Обычный 24 2 2 4 3" xfId="23689"/>
    <cellStyle name="Обычный 24 2 2 4 3 2" xfId="23690"/>
    <cellStyle name="Обычный 24 2 2 4 3 2 2" xfId="23691"/>
    <cellStyle name="Обычный 24 2 2 4 3 2 2 2" xfId="23692"/>
    <cellStyle name="Обычный 24 2 2 4 3 2 3" xfId="23693"/>
    <cellStyle name="Обычный 24 2 2 4 3 3" xfId="23694"/>
    <cellStyle name="Обычный 24 2 2 4 3 3 2" xfId="23695"/>
    <cellStyle name="Обычный 24 2 2 4 3 4" xfId="23696"/>
    <cellStyle name="Обычный 24 2 2 4 3 4 2" xfId="23697"/>
    <cellStyle name="Обычный 24 2 2 4 3 5" xfId="23698"/>
    <cellStyle name="Обычный 24 2 2 4 3 6" xfId="23699"/>
    <cellStyle name="Обычный 24 2 2 4 4" xfId="23700"/>
    <cellStyle name="Обычный 24 2 2 4 4 2" xfId="23701"/>
    <cellStyle name="Обычный 24 2 2 4 4 2 2" xfId="23702"/>
    <cellStyle name="Обычный 24 2 2 4 4 2 2 2" xfId="23703"/>
    <cellStyle name="Обычный 24 2 2 4 4 2 3" xfId="23704"/>
    <cellStyle name="Обычный 24 2 2 4 4 3" xfId="23705"/>
    <cellStyle name="Обычный 24 2 2 4 4 3 2" xfId="23706"/>
    <cellStyle name="Обычный 24 2 2 4 4 4" xfId="23707"/>
    <cellStyle name="Обычный 24 2 2 4 5" xfId="23708"/>
    <cellStyle name="Обычный 24 2 2 4 5 2" xfId="23709"/>
    <cellStyle name="Обычный 24 2 2 4 5 2 2" xfId="23710"/>
    <cellStyle name="Обычный 24 2 2 4 5 3" xfId="23711"/>
    <cellStyle name="Обычный 24 2 2 4 6" xfId="23712"/>
    <cellStyle name="Обычный 24 2 2 4 6 2" xfId="23713"/>
    <cellStyle name="Обычный 24 2 2 4 7" xfId="23714"/>
    <cellStyle name="Обычный 24 2 2 4 7 2" xfId="23715"/>
    <cellStyle name="Обычный 24 2 2 4 8" xfId="23716"/>
    <cellStyle name="Обычный 24 2 2 4 9" xfId="23717"/>
    <cellStyle name="Обычный 24 2 2 5" xfId="23718"/>
    <cellStyle name="Обычный 24 2 2 5 2" xfId="23719"/>
    <cellStyle name="Обычный 24 2 2 5 2 2" xfId="23720"/>
    <cellStyle name="Обычный 24 2 2 5 2 2 2" xfId="23721"/>
    <cellStyle name="Обычный 24 2 2 5 2 2 2 2" xfId="23722"/>
    <cellStyle name="Обычный 24 2 2 5 2 2 3" xfId="23723"/>
    <cellStyle name="Обычный 24 2 2 5 2 3" xfId="23724"/>
    <cellStyle name="Обычный 24 2 2 5 2 3 2" xfId="23725"/>
    <cellStyle name="Обычный 24 2 2 5 2 4" xfId="23726"/>
    <cellStyle name="Обычный 24 2 2 5 2 4 2" xfId="23727"/>
    <cellStyle name="Обычный 24 2 2 5 2 5" xfId="23728"/>
    <cellStyle name="Обычный 24 2 2 5 3" xfId="23729"/>
    <cellStyle name="Обычный 24 2 2 5 3 2" xfId="23730"/>
    <cellStyle name="Обычный 24 2 2 5 3 2 2" xfId="23731"/>
    <cellStyle name="Обычный 24 2 2 5 3 2 2 2" xfId="23732"/>
    <cellStyle name="Обычный 24 2 2 5 3 2 3" xfId="23733"/>
    <cellStyle name="Обычный 24 2 2 5 3 3" xfId="23734"/>
    <cellStyle name="Обычный 24 2 2 5 3 3 2" xfId="23735"/>
    <cellStyle name="Обычный 24 2 2 5 3 4" xfId="23736"/>
    <cellStyle name="Обычный 24 2 2 5 4" xfId="23737"/>
    <cellStyle name="Обычный 24 2 2 5 4 2" xfId="23738"/>
    <cellStyle name="Обычный 24 2 2 5 4 2 2" xfId="23739"/>
    <cellStyle name="Обычный 24 2 2 5 4 3" xfId="23740"/>
    <cellStyle name="Обычный 24 2 2 5 5" xfId="23741"/>
    <cellStyle name="Обычный 24 2 2 5 5 2" xfId="23742"/>
    <cellStyle name="Обычный 24 2 2 5 6" xfId="23743"/>
    <cellStyle name="Обычный 24 2 2 5 6 2" xfId="23744"/>
    <cellStyle name="Обычный 24 2 2 5 7" xfId="23745"/>
    <cellStyle name="Обычный 24 2 2 5 8" xfId="23746"/>
    <cellStyle name="Обычный 24 2 2 6" xfId="23747"/>
    <cellStyle name="Обычный 24 2 2 6 2" xfId="23748"/>
    <cellStyle name="Обычный 24 2 2 6 2 2" xfId="23749"/>
    <cellStyle name="Обычный 24 2 2 6 2 2 2" xfId="23750"/>
    <cellStyle name="Обычный 24 2 2 6 2 3" xfId="23751"/>
    <cellStyle name="Обычный 24 2 2 6 3" xfId="23752"/>
    <cellStyle name="Обычный 24 2 2 6 3 2" xfId="23753"/>
    <cellStyle name="Обычный 24 2 2 6 4" xfId="23754"/>
    <cellStyle name="Обычный 24 2 2 6 4 2" xfId="23755"/>
    <cellStyle name="Обычный 24 2 2 6 5" xfId="23756"/>
    <cellStyle name="Обычный 24 2 2 6 6" xfId="23757"/>
    <cellStyle name="Обычный 24 2 2 7" xfId="23758"/>
    <cellStyle name="Обычный 24 2 2 7 2" xfId="23759"/>
    <cellStyle name="Обычный 24 2 2 7 2 2" xfId="23760"/>
    <cellStyle name="Обычный 24 2 2 7 2 2 2" xfId="23761"/>
    <cellStyle name="Обычный 24 2 2 7 2 3" xfId="23762"/>
    <cellStyle name="Обычный 24 2 2 7 3" xfId="23763"/>
    <cellStyle name="Обычный 24 2 2 7 3 2" xfId="23764"/>
    <cellStyle name="Обычный 24 2 2 7 4" xfId="23765"/>
    <cellStyle name="Обычный 24 2 2 8" xfId="23766"/>
    <cellStyle name="Обычный 24 2 2 8 2" xfId="23767"/>
    <cellStyle name="Обычный 24 2 2 8 2 2" xfId="23768"/>
    <cellStyle name="Обычный 24 2 2 8 3" xfId="23769"/>
    <cellStyle name="Обычный 24 2 2 9" xfId="23770"/>
    <cellStyle name="Обычный 24 2 2 9 2" xfId="23771"/>
    <cellStyle name="Обычный 24 2 2_прот факт бол" xfId="23772"/>
    <cellStyle name="Обычный 24 2 3" xfId="23773"/>
    <cellStyle name="Обычный 24 2 3 10" xfId="23774"/>
    <cellStyle name="Обычный 24 2 3 10 2" xfId="23775"/>
    <cellStyle name="Обычный 24 2 3 11" xfId="23776"/>
    <cellStyle name="Обычный 24 2 3 12" xfId="23777"/>
    <cellStyle name="Обычный 24 2 3 2" xfId="23778"/>
    <cellStyle name="Обычный 24 2 3 2 10" xfId="23779"/>
    <cellStyle name="Обычный 24 2 3 2 2" xfId="23780"/>
    <cellStyle name="Обычный 24 2 3 2 2 2" xfId="23781"/>
    <cellStyle name="Обычный 24 2 3 2 2 2 2" xfId="23782"/>
    <cellStyle name="Обычный 24 2 3 2 2 2 2 2" xfId="23783"/>
    <cellStyle name="Обычный 24 2 3 2 2 2 2 2 2" xfId="23784"/>
    <cellStyle name="Обычный 24 2 3 2 2 2 2 3" xfId="23785"/>
    <cellStyle name="Обычный 24 2 3 2 2 2 3" xfId="23786"/>
    <cellStyle name="Обычный 24 2 3 2 2 2 3 2" xfId="23787"/>
    <cellStyle name="Обычный 24 2 3 2 2 2 4" xfId="23788"/>
    <cellStyle name="Обычный 24 2 3 2 2 2 4 2" xfId="23789"/>
    <cellStyle name="Обычный 24 2 3 2 2 2 5" xfId="23790"/>
    <cellStyle name="Обычный 24 2 3 2 2 3" xfId="23791"/>
    <cellStyle name="Обычный 24 2 3 2 2 3 2" xfId="23792"/>
    <cellStyle name="Обычный 24 2 3 2 2 3 2 2" xfId="23793"/>
    <cellStyle name="Обычный 24 2 3 2 2 3 2 2 2" xfId="23794"/>
    <cellStyle name="Обычный 24 2 3 2 2 3 2 3" xfId="23795"/>
    <cellStyle name="Обычный 24 2 3 2 2 3 3" xfId="23796"/>
    <cellStyle name="Обычный 24 2 3 2 2 3 3 2" xfId="23797"/>
    <cellStyle name="Обычный 24 2 3 2 2 3 4" xfId="23798"/>
    <cellStyle name="Обычный 24 2 3 2 2 4" xfId="23799"/>
    <cellStyle name="Обычный 24 2 3 2 2 4 2" xfId="23800"/>
    <cellStyle name="Обычный 24 2 3 2 2 4 2 2" xfId="23801"/>
    <cellStyle name="Обычный 24 2 3 2 2 4 3" xfId="23802"/>
    <cellStyle name="Обычный 24 2 3 2 2 5" xfId="23803"/>
    <cellStyle name="Обычный 24 2 3 2 2 5 2" xfId="23804"/>
    <cellStyle name="Обычный 24 2 3 2 2 6" xfId="23805"/>
    <cellStyle name="Обычный 24 2 3 2 2 6 2" xfId="23806"/>
    <cellStyle name="Обычный 24 2 3 2 2 7" xfId="23807"/>
    <cellStyle name="Обычный 24 2 3 2 2 8" xfId="23808"/>
    <cellStyle name="Обычный 24 2 3 2 3" xfId="23809"/>
    <cellStyle name="Обычный 24 2 3 2 3 2" xfId="23810"/>
    <cellStyle name="Обычный 24 2 3 2 3 2 2" xfId="23811"/>
    <cellStyle name="Обычный 24 2 3 2 3 2 2 2" xfId="23812"/>
    <cellStyle name="Обычный 24 2 3 2 3 2 3" xfId="23813"/>
    <cellStyle name="Обычный 24 2 3 2 3 3" xfId="23814"/>
    <cellStyle name="Обычный 24 2 3 2 3 3 2" xfId="23815"/>
    <cellStyle name="Обычный 24 2 3 2 3 4" xfId="23816"/>
    <cellStyle name="Обычный 24 2 3 2 3 4 2" xfId="23817"/>
    <cellStyle name="Обычный 24 2 3 2 3 5" xfId="23818"/>
    <cellStyle name="Обычный 24 2 3 2 3 6" xfId="23819"/>
    <cellStyle name="Обычный 24 2 3 2 4" xfId="23820"/>
    <cellStyle name="Обычный 24 2 3 2 4 2" xfId="23821"/>
    <cellStyle name="Обычный 24 2 3 2 4 2 2" xfId="23822"/>
    <cellStyle name="Обычный 24 2 3 2 4 2 2 2" xfId="23823"/>
    <cellStyle name="Обычный 24 2 3 2 4 2 3" xfId="23824"/>
    <cellStyle name="Обычный 24 2 3 2 4 3" xfId="23825"/>
    <cellStyle name="Обычный 24 2 3 2 4 3 2" xfId="23826"/>
    <cellStyle name="Обычный 24 2 3 2 4 4" xfId="23827"/>
    <cellStyle name="Обычный 24 2 3 2 5" xfId="23828"/>
    <cellStyle name="Обычный 24 2 3 2 5 2" xfId="23829"/>
    <cellStyle name="Обычный 24 2 3 2 5 2 2" xfId="23830"/>
    <cellStyle name="Обычный 24 2 3 2 5 3" xfId="23831"/>
    <cellStyle name="Обычный 24 2 3 2 6" xfId="23832"/>
    <cellStyle name="Обычный 24 2 3 2 6 2" xfId="23833"/>
    <cellStyle name="Обычный 24 2 3 2 7" xfId="23834"/>
    <cellStyle name="Обычный 24 2 3 2 7 2" xfId="23835"/>
    <cellStyle name="Обычный 24 2 3 2 8" xfId="23836"/>
    <cellStyle name="Обычный 24 2 3 2 8 2" xfId="23837"/>
    <cellStyle name="Обычный 24 2 3 2 9" xfId="23838"/>
    <cellStyle name="Обычный 24 2 3 3" xfId="23839"/>
    <cellStyle name="Обычный 24 2 3 3 10" xfId="23840"/>
    <cellStyle name="Обычный 24 2 3 3 2" xfId="23841"/>
    <cellStyle name="Обычный 24 2 3 3 2 2" xfId="23842"/>
    <cellStyle name="Обычный 24 2 3 3 2 2 2" xfId="23843"/>
    <cellStyle name="Обычный 24 2 3 3 2 2 2 2" xfId="23844"/>
    <cellStyle name="Обычный 24 2 3 3 2 2 2 2 2" xfId="23845"/>
    <cellStyle name="Обычный 24 2 3 3 2 2 2 3" xfId="23846"/>
    <cellStyle name="Обычный 24 2 3 3 2 2 3" xfId="23847"/>
    <cellStyle name="Обычный 24 2 3 3 2 2 3 2" xfId="23848"/>
    <cellStyle name="Обычный 24 2 3 3 2 2 4" xfId="23849"/>
    <cellStyle name="Обычный 24 2 3 3 2 2 4 2" xfId="23850"/>
    <cellStyle name="Обычный 24 2 3 3 2 2 5" xfId="23851"/>
    <cellStyle name="Обычный 24 2 3 3 2 3" xfId="23852"/>
    <cellStyle name="Обычный 24 2 3 3 2 3 2" xfId="23853"/>
    <cellStyle name="Обычный 24 2 3 3 2 3 2 2" xfId="23854"/>
    <cellStyle name="Обычный 24 2 3 3 2 3 2 2 2" xfId="23855"/>
    <cellStyle name="Обычный 24 2 3 3 2 3 2 3" xfId="23856"/>
    <cellStyle name="Обычный 24 2 3 3 2 3 3" xfId="23857"/>
    <cellStyle name="Обычный 24 2 3 3 2 3 3 2" xfId="23858"/>
    <cellStyle name="Обычный 24 2 3 3 2 3 4" xfId="23859"/>
    <cellStyle name="Обычный 24 2 3 3 2 4" xfId="23860"/>
    <cellStyle name="Обычный 24 2 3 3 2 4 2" xfId="23861"/>
    <cellStyle name="Обычный 24 2 3 3 2 4 2 2" xfId="23862"/>
    <cellStyle name="Обычный 24 2 3 3 2 4 3" xfId="23863"/>
    <cellStyle name="Обычный 24 2 3 3 2 5" xfId="23864"/>
    <cellStyle name="Обычный 24 2 3 3 2 5 2" xfId="23865"/>
    <cellStyle name="Обычный 24 2 3 3 2 6" xfId="23866"/>
    <cellStyle name="Обычный 24 2 3 3 2 6 2" xfId="23867"/>
    <cellStyle name="Обычный 24 2 3 3 2 7" xfId="23868"/>
    <cellStyle name="Обычный 24 2 3 3 2 8" xfId="23869"/>
    <cellStyle name="Обычный 24 2 3 3 3" xfId="23870"/>
    <cellStyle name="Обычный 24 2 3 3 3 2" xfId="23871"/>
    <cellStyle name="Обычный 24 2 3 3 3 2 2" xfId="23872"/>
    <cellStyle name="Обычный 24 2 3 3 3 2 2 2" xfId="23873"/>
    <cellStyle name="Обычный 24 2 3 3 3 2 3" xfId="23874"/>
    <cellStyle name="Обычный 24 2 3 3 3 3" xfId="23875"/>
    <cellStyle name="Обычный 24 2 3 3 3 3 2" xfId="23876"/>
    <cellStyle name="Обычный 24 2 3 3 3 4" xfId="23877"/>
    <cellStyle name="Обычный 24 2 3 3 3 4 2" xfId="23878"/>
    <cellStyle name="Обычный 24 2 3 3 3 5" xfId="23879"/>
    <cellStyle name="Обычный 24 2 3 3 3 6" xfId="23880"/>
    <cellStyle name="Обычный 24 2 3 3 4" xfId="23881"/>
    <cellStyle name="Обычный 24 2 3 3 4 2" xfId="23882"/>
    <cellStyle name="Обычный 24 2 3 3 4 2 2" xfId="23883"/>
    <cellStyle name="Обычный 24 2 3 3 4 2 2 2" xfId="23884"/>
    <cellStyle name="Обычный 24 2 3 3 4 2 3" xfId="23885"/>
    <cellStyle name="Обычный 24 2 3 3 4 3" xfId="23886"/>
    <cellStyle name="Обычный 24 2 3 3 4 3 2" xfId="23887"/>
    <cellStyle name="Обычный 24 2 3 3 4 4" xfId="23888"/>
    <cellStyle name="Обычный 24 2 3 3 5" xfId="23889"/>
    <cellStyle name="Обычный 24 2 3 3 5 2" xfId="23890"/>
    <cellStyle name="Обычный 24 2 3 3 5 2 2" xfId="23891"/>
    <cellStyle name="Обычный 24 2 3 3 5 3" xfId="23892"/>
    <cellStyle name="Обычный 24 2 3 3 6" xfId="23893"/>
    <cellStyle name="Обычный 24 2 3 3 6 2" xfId="23894"/>
    <cellStyle name="Обычный 24 2 3 3 7" xfId="23895"/>
    <cellStyle name="Обычный 24 2 3 3 7 2" xfId="23896"/>
    <cellStyle name="Обычный 24 2 3 3 8" xfId="23897"/>
    <cellStyle name="Обычный 24 2 3 3 8 2" xfId="23898"/>
    <cellStyle name="Обычный 24 2 3 3 9" xfId="23899"/>
    <cellStyle name="Обычный 24 2 3 4" xfId="23900"/>
    <cellStyle name="Обычный 24 2 3 4 2" xfId="23901"/>
    <cellStyle name="Обычный 24 2 3 4 2 2" xfId="23902"/>
    <cellStyle name="Обычный 24 2 3 4 2 2 2" xfId="23903"/>
    <cellStyle name="Обычный 24 2 3 4 2 2 2 2" xfId="23904"/>
    <cellStyle name="Обычный 24 2 3 4 2 2 3" xfId="23905"/>
    <cellStyle name="Обычный 24 2 3 4 2 3" xfId="23906"/>
    <cellStyle name="Обычный 24 2 3 4 2 3 2" xfId="23907"/>
    <cellStyle name="Обычный 24 2 3 4 2 4" xfId="23908"/>
    <cellStyle name="Обычный 24 2 3 4 2 4 2" xfId="23909"/>
    <cellStyle name="Обычный 24 2 3 4 2 5" xfId="23910"/>
    <cellStyle name="Обычный 24 2 3 4 3" xfId="23911"/>
    <cellStyle name="Обычный 24 2 3 4 3 2" xfId="23912"/>
    <cellStyle name="Обычный 24 2 3 4 3 2 2" xfId="23913"/>
    <cellStyle name="Обычный 24 2 3 4 3 2 2 2" xfId="23914"/>
    <cellStyle name="Обычный 24 2 3 4 3 2 3" xfId="23915"/>
    <cellStyle name="Обычный 24 2 3 4 3 3" xfId="23916"/>
    <cellStyle name="Обычный 24 2 3 4 3 3 2" xfId="23917"/>
    <cellStyle name="Обычный 24 2 3 4 3 4" xfId="23918"/>
    <cellStyle name="Обычный 24 2 3 4 4" xfId="23919"/>
    <cellStyle name="Обычный 24 2 3 4 4 2" xfId="23920"/>
    <cellStyle name="Обычный 24 2 3 4 4 2 2" xfId="23921"/>
    <cellStyle name="Обычный 24 2 3 4 4 3" xfId="23922"/>
    <cellStyle name="Обычный 24 2 3 4 5" xfId="23923"/>
    <cellStyle name="Обычный 24 2 3 4 5 2" xfId="23924"/>
    <cellStyle name="Обычный 24 2 3 4 6" xfId="23925"/>
    <cellStyle name="Обычный 24 2 3 4 6 2" xfId="23926"/>
    <cellStyle name="Обычный 24 2 3 4 7" xfId="23927"/>
    <cellStyle name="Обычный 24 2 3 4 8" xfId="23928"/>
    <cellStyle name="Обычный 24 2 3 5" xfId="23929"/>
    <cellStyle name="Обычный 24 2 3 5 2" xfId="23930"/>
    <cellStyle name="Обычный 24 2 3 5 2 2" xfId="23931"/>
    <cellStyle name="Обычный 24 2 3 5 2 2 2" xfId="23932"/>
    <cellStyle name="Обычный 24 2 3 5 2 3" xfId="23933"/>
    <cellStyle name="Обычный 24 2 3 5 3" xfId="23934"/>
    <cellStyle name="Обычный 24 2 3 5 3 2" xfId="23935"/>
    <cellStyle name="Обычный 24 2 3 5 4" xfId="23936"/>
    <cellStyle name="Обычный 24 2 3 5 4 2" xfId="23937"/>
    <cellStyle name="Обычный 24 2 3 5 5" xfId="23938"/>
    <cellStyle name="Обычный 24 2 3 5 6" xfId="23939"/>
    <cellStyle name="Обычный 24 2 3 6" xfId="23940"/>
    <cellStyle name="Обычный 24 2 3 6 2" xfId="23941"/>
    <cellStyle name="Обычный 24 2 3 6 2 2" xfId="23942"/>
    <cellStyle name="Обычный 24 2 3 6 2 2 2" xfId="23943"/>
    <cellStyle name="Обычный 24 2 3 6 2 3" xfId="23944"/>
    <cellStyle name="Обычный 24 2 3 6 3" xfId="23945"/>
    <cellStyle name="Обычный 24 2 3 6 3 2" xfId="23946"/>
    <cellStyle name="Обычный 24 2 3 6 4" xfId="23947"/>
    <cellStyle name="Обычный 24 2 3 7" xfId="23948"/>
    <cellStyle name="Обычный 24 2 3 7 2" xfId="23949"/>
    <cellStyle name="Обычный 24 2 3 7 2 2" xfId="23950"/>
    <cellStyle name="Обычный 24 2 3 7 3" xfId="23951"/>
    <cellStyle name="Обычный 24 2 3 8" xfId="23952"/>
    <cellStyle name="Обычный 24 2 3 8 2" xfId="23953"/>
    <cellStyle name="Обычный 24 2 3 9" xfId="23954"/>
    <cellStyle name="Обычный 24 2 3 9 2" xfId="23955"/>
    <cellStyle name="Обычный 24 2 4" xfId="23956"/>
    <cellStyle name="Обычный 24 2 4 10" xfId="23957"/>
    <cellStyle name="Обычный 24 2 4 10 2" xfId="23958"/>
    <cellStyle name="Обычный 24 2 4 11" xfId="23959"/>
    <cellStyle name="Обычный 24 2 4 12" xfId="23960"/>
    <cellStyle name="Обычный 24 2 4 2" xfId="23961"/>
    <cellStyle name="Обычный 24 2 4 2 2" xfId="23962"/>
    <cellStyle name="Обычный 24 2 4 2 2 2" xfId="23963"/>
    <cellStyle name="Обычный 24 2 4 2 2 2 2" xfId="23964"/>
    <cellStyle name="Обычный 24 2 4 2 2 2 2 2" xfId="23965"/>
    <cellStyle name="Обычный 24 2 4 2 2 2 2 2 2" xfId="23966"/>
    <cellStyle name="Обычный 24 2 4 2 2 2 2 3" xfId="23967"/>
    <cellStyle name="Обычный 24 2 4 2 2 2 3" xfId="23968"/>
    <cellStyle name="Обычный 24 2 4 2 2 2 3 2" xfId="23969"/>
    <cellStyle name="Обычный 24 2 4 2 2 2 4" xfId="23970"/>
    <cellStyle name="Обычный 24 2 4 2 2 2 4 2" xfId="23971"/>
    <cellStyle name="Обычный 24 2 4 2 2 2 5" xfId="23972"/>
    <cellStyle name="Обычный 24 2 4 2 2 3" xfId="23973"/>
    <cellStyle name="Обычный 24 2 4 2 2 3 2" xfId="23974"/>
    <cellStyle name="Обычный 24 2 4 2 2 3 2 2" xfId="23975"/>
    <cellStyle name="Обычный 24 2 4 2 2 3 2 2 2" xfId="23976"/>
    <cellStyle name="Обычный 24 2 4 2 2 3 2 3" xfId="23977"/>
    <cellStyle name="Обычный 24 2 4 2 2 3 3" xfId="23978"/>
    <cellStyle name="Обычный 24 2 4 2 2 3 3 2" xfId="23979"/>
    <cellStyle name="Обычный 24 2 4 2 2 3 4" xfId="23980"/>
    <cellStyle name="Обычный 24 2 4 2 2 4" xfId="23981"/>
    <cellStyle name="Обычный 24 2 4 2 2 4 2" xfId="23982"/>
    <cellStyle name="Обычный 24 2 4 2 2 4 2 2" xfId="23983"/>
    <cellStyle name="Обычный 24 2 4 2 2 4 3" xfId="23984"/>
    <cellStyle name="Обычный 24 2 4 2 2 5" xfId="23985"/>
    <cellStyle name="Обычный 24 2 4 2 2 5 2" xfId="23986"/>
    <cellStyle name="Обычный 24 2 4 2 2 6" xfId="23987"/>
    <cellStyle name="Обычный 24 2 4 2 2 6 2" xfId="23988"/>
    <cellStyle name="Обычный 24 2 4 2 2 7" xfId="23989"/>
    <cellStyle name="Обычный 24 2 4 2 2 8" xfId="23990"/>
    <cellStyle name="Обычный 24 2 4 2 3" xfId="23991"/>
    <cellStyle name="Обычный 24 2 4 2 3 2" xfId="23992"/>
    <cellStyle name="Обычный 24 2 4 2 3 2 2" xfId="23993"/>
    <cellStyle name="Обычный 24 2 4 2 3 2 2 2" xfId="23994"/>
    <cellStyle name="Обычный 24 2 4 2 3 2 3" xfId="23995"/>
    <cellStyle name="Обычный 24 2 4 2 3 3" xfId="23996"/>
    <cellStyle name="Обычный 24 2 4 2 3 3 2" xfId="23997"/>
    <cellStyle name="Обычный 24 2 4 2 3 4" xfId="23998"/>
    <cellStyle name="Обычный 24 2 4 2 3 4 2" xfId="23999"/>
    <cellStyle name="Обычный 24 2 4 2 3 5" xfId="24000"/>
    <cellStyle name="Обычный 24 2 4 2 3 6" xfId="24001"/>
    <cellStyle name="Обычный 24 2 4 2 4" xfId="24002"/>
    <cellStyle name="Обычный 24 2 4 2 4 2" xfId="24003"/>
    <cellStyle name="Обычный 24 2 4 2 4 2 2" xfId="24004"/>
    <cellStyle name="Обычный 24 2 4 2 4 2 2 2" xfId="24005"/>
    <cellStyle name="Обычный 24 2 4 2 4 2 3" xfId="24006"/>
    <cellStyle name="Обычный 24 2 4 2 4 3" xfId="24007"/>
    <cellStyle name="Обычный 24 2 4 2 4 3 2" xfId="24008"/>
    <cellStyle name="Обычный 24 2 4 2 4 4" xfId="24009"/>
    <cellStyle name="Обычный 24 2 4 2 5" xfId="24010"/>
    <cellStyle name="Обычный 24 2 4 2 5 2" xfId="24011"/>
    <cellStyle name="Обычный 24 2 4 2 5 2 2" xfId="24012"/>
    <cellStyle name="Обычный 24 2 4 2 5 3" xfId="24013"/>
    <cellStyle name="Обычный 24 2 4 2 6" xfId="24014"/>
    <cellStyle name="Обычный 24 2 4 2 6 2" xfId="24015"/>
    <cellStyle name="Обычный 24 2 4 2 7" xfId="24016"/>
    <cellStyle name="Обычный 24 2 4 2 7 2" xfId="24017"/>
    <cellStyle name="Обычный 24 2 4 2 8" xfId="24018"/>
    <cellStyle name="Обычный 24 2 4 2 9" xfId="24019"/>
    <cellStyle name="Обычный 24 2 4 3" xfId="24020"/>
    <cellStyle name="Обычный 24 2 4 3 2" xfId="24021"/>
    <cellStyle name="Обычный 24 2 4 3 2 2" xfId="24022"/>
    <cellStyle name="Обычный 24 2 4 3 2 2 2" xfId="24023"/>
    <cellStyle name="Обычный 24 2 4 3 2 2 2 2" xfId="24024"/>
    <cellStyle name="Обычный 24 2 4 3 2 2 2 2 2" xfId="24025"/>
    <cellStyle name="Обычный 24 2 4 3 2 2 2 3" xfId="24026"/>
    <cellStyle name="Обычный 24 2 4 3 2 2 3" xfId="24027"/>
    <cellStyle name="Обычный 24 2 4 3 2 2 3 2" xfId="24028"/>
    <cellStyle name="Обычный 24 2 4 3 2 2 4" xfId="24029"/>
    <cellStyle name="Обычный 24 2 4 3 2 2 4 2" xfId="24030"/>
    <cellStyle name="Обычный 24 2 4 3 2 2 5" xfId="24031"/>
    <cellStyle name="Обычный 24 2 4 3 2 3" xfId="24032"/>
    <cellStyle name="Обычный 24 2 4 3 2 3 2" xfId="24033"/>
    <cellStyle name="Обычный 24 2 4 3 2 3 2 2" xfId="24034"/>
    <cellStyle name="Обычный 24 2 4 3 2 3 2 2 2" xfId="24035"/>
    <cellStyle name="Обычный 24 2 4 3 2 3 2 3" xfId="24036"/>
    <cellStyle name="Обычный 24 2 4 3 2 3 3" xfId="24037"/>
    <cellStyle name="Обычный 24 2 4 3 2 3 3 2" xfId="24038"/>
    <cellStyle name="Обычный 24 2 4 3 2 3 4" xfId="24039"/>
    <cellStyle name="Обычный 24 2 4 3 2 4" xfId="24040"/>
    <cellStyle name="Обычный 24 2 4 3 2 4 2" xfId="24041"/>
    <cellStyle name="Обычный 24 2 4 3 2 4 2 2" xfId="24042"/>
    <cellStyle name="Обычный 24 2 4 3 2 4 3" xfId="24043"/>
    <cellStyle name="Обычный 24 2 4 3 2 5" xfId="24044"/>
    <cellStyle name="Обычный 24 2 4 3 2 5 2" xfId="24045"/>
    <cellStyle name="Обычный 24 2 4 3 2 6" xfId="24046"/>
    <cellStyle name="Обычный 24 2 4 3 2 6 2" xfId="24047"/>
    <cellStyle name="Обычный 24 2 4 3 2 7" xfId="24048"/>
    <cellStyle name="Обычный 24 2 4 3 2 8" xfId="24049"/>
    <cellStyle name="Обычный 24 2 4 3 3" xfId="24050"/>
    <cellStyle name="Обычный 24 2 4 3 3 2" xfId="24051"/>
    <cellStyle name="Обычный 24 2 4 3 3 2 2" xfId="24052"/>
    <cellStyle name="Обычный 24 2 4 3 3 2 2 2" xfId="24053"/>
    <cellStyle name="Обычный 24 2 4 3 3 2 3" xfId="24054"/>
    <cellStyle name="Обычный 24 2 4 3 3 3" xfId="24055"/>
    <cellStyle name="Обычный 24 2 4 3 3 3 2" xfId="24056"/>
    <cellStyle name="Обычный 24 2 4 3 3 4" xfId="24057"/>
    <cellStyle name="Обычный 24 2 4 3 3 4 2" xfId="24058"/>
    <cellStyle name="Обычный 24 2 4 3 3 5" xfId="24059"/>
    <cellStyle name="Обычный 24 2 4 3 3 6" xfId="24060"/>
    <cellStyle name="Обычный 24 2 4 3 4" xfId="24061"/>
    <cellStyle name="Обычный 24 2 4 3 4 2" xfId="24062"/>
    <cellStyle name="Обычный 24 2 4 3 4 2 2" xfId="24063"/>
    <cellStyle name="Обычный 24 2 4 3 4 2 2 2" xfId="24064"/>
    <cellStyle name="Обычный 24 2 4 3 4 2 3" xfId="24065"/>
    <cellStyle name="Обычный 24 2 4 3 4 3" xfId="24066"/>
    <cellStyle name="Обычный 24 2 4 3 4 3 2" xfId="24067"/>
    <cellStyle name="Обычный 24 2 4 3 4 4" xfId="24068"/>
    <cellStyle name="Обычный 24 2 4 3 5" xfId="24069"/>
    <cellStyle name="Обычный 24 2 4 3 5 2" xfId="24070"/>
    <cellStyle name="Обычный 24 2 4 3 5 2 2" xfId="24071"/>
    <cellStyle name="Обычный 24 2 4 3 5 3" xfId="24072"/>
    <cellStyle name="Обычный 24 2 4 3 6" xfId="24073"/>
    <cellStyle name="Обычный 24 2 4 3 6 2" xfId="24074"/>
    <cellStyle name="Обычный 24 2 4 3 7" xfId="24075"/>
    <cellStyle name="Обычный 24 2 4 3 7 2" xfId="24076"/>
    <cellStyle name="Обычный 24 2 4 3 8" xfId="24077"/>
    <cellStyle name="Обычный 24 2 4 3 9" xfId="24078"/>
    <cellStyle name="Обычный 24 2 4 4" xfId="24079"/>
    <cellStyle name="Обычный 24 2 4 4 2" xfId="24080"/>
    <cellStyle name="Обычный 24 2 4 4 2 2" xfId="24081"/>
    <cellStyle name="Обычный 24 2 4 4 2 2 2" xfId="24082"/>
    <cellStyle name="Обычный 24 2 4 4 2 2 2 2" xfId="24083"/>
    <cellStyle name="Обычный 24 2 4 4 2 2 3" xfId="24084"/>
    <cellStyle name="Обычный 24 2 4 4 2 3" xfId="24085"/>
    <cellStyle name="Обычный 24 2 4 4 2 3 2" xfId="24086"/>
    <cellStyle name="Обычный 24 2 4 4 2 4" xfId="24087"/>
    <cellStyle name="Обычный 24 2 4 4 2 4 2" xfId="24088"/>
    <cellStyle name="Обычный 24 2 4 4 2 5" xfId="24089"/>
    <cellStyle name="Обычный 24 2 4 4 3" xfId="24090"/>
    <cellStyle name="Обычный 24 2 4 4 3 2" xfId="24091"/>
    <cellStyle name="Обычный 24 2 4 4 3 2 2" xfId="24092"/>
    <cellStyle name="Обычный 24 2 4 4 3 2 2 2" xfId="24093"/>
    <cellStyle name="Обычный 24 2 4 4 3 2 3" xfId="24094"/>
    <cellStyle name="Обычный 24 2 4 4 3 3" xfId="24095"/>
    <cellStyle name="Обычный 24 2 4 4 3 3 2" xfId="24096"/>
    <cellStyle name="Обычный 24 2 4 4 3 4" xfId="24097"/>
    <cellStyle name="Обычный 24 2 4 4 4" xfId="24098"/>
    <cellStyle name="Обычный 24 2 4 4 4 2" xfId="24099"/>
    <cellStyle name="Обычный 24 2 4 4 4 2 2" xfId="24100"/>
    <cellStyle name="Обычный 24 2 4 4 4 3" xfId="24101"/>
    <cellStyle name="Обычный 24 2 4 4 5" xfId="24102"/>
    <cellStyle name="Обычный 24 2 4 4 5 2" xfId="24103"/>
    <cellStyle name="Обычный 24 2 4 4 6" xfId="24104"/>
    <cellStyle name="Обычный 24 2 4 4 6 2" xfId="24105"/>
    <cellStyle name="Обычный 24 2 4 4 7" xfId="24106"/>
    <cellStyle name="Обычный 24 2 4 4 8" xfId="24107"/>
    <cellStyle name="Обычный 24 2 4 5" xfId="24108"/>
    <cellStyle name="Обычный 24 2 4 5 2" xfId="24109"/>
    <cellStyle name="Обычный 24 2 4 5 2 2" xfId="24110"/>
    <cellStyle name="Обычный 24 2 4 5 2 2 2" xfId="24111"/>
    <cellStyle name="Обычный 24 2 4 5 2 3" xfId="24112"/>
    <cellStyle name="Обычный 24 2 4 5 3" xfId="24113"/>
    <cellStyle name="Обычный 24 2 4 5 3 2" xfId="24114"/>
    <cellStyle name="Обычный 24 2 4 5 4" xfId="24115"/>
    <cellStyle name="Обычный 24 2 4 5 4 2" xfId="24116"/>
    <cellStyle name="Обычный 24 2 4 5 5" xfId="24117"/>
    <cellStyle name="Обычный 24 2 4 5 6" xfId="24118"/>
    <cellStyle name="Обычный 24 2 4 6" xfId="24119"/>
    <cellStyle name="Обычный 24 2 4 6 2" xfId="24120"/>
    <cellStyle name="Обычный 24 2 4 6 2 2" xfId="24121"/>
    <cellStyle name="Обычный 24 2 4 6 2 2 2" xfId="24122"/>
    <cellStyle name="Обычный 24 2 4 6 2 3" xfId="24123"/>
    <cellStyle name="Обычный 24 2 4 6 3" xfId="24124"/>
    <cellStyle name="Обычный 24 2 4 6 3 2" xfId="24125"/>
    <cellStyle name="Обычный 24 2 4 6 4" xfId="24126"/>
    <cellStyle name="Обычный 24 2 4 7" xfId="24127"/>
    <cellStyle name="Обычный 24 2 4 7 2" xfId="24128"/>
    <cellStyle name="Обычный 24 2 4 7 2 2" xfId="24129"/>
    <cellStyle name="Обычный 24 2 4 7 3" xfId="24130"/>
    <cellStyle name="Обычный 24 2 4 8" xfId="24131"/>
    <cellStyle name="Обычный 24 2 4 8 2" xfId="24132"/>
    <cellStyle name="Обычный 24 2 4 9" xfId="24133"/>
    <cellStyle name="Обычный 24 2 4 9 2" xfId="24134"/>
    <cellStyle name="Обычный 24 2 5" xfId="24135"/>
    <cellStyle name="Обычный 24 2 5 10" xfId="24136"/>
    <cellStyle name="Обычный 24 2 5 2" xfId="24137"/>
    <cellStyle name="Обычный 24 2 5 2 2" xfId="24138"/>
    <cellStyle name="Обычный 24 2 5 2 2 2" xfId="24139"/>
    <cellStyle name="Обычный 24 2 5 2 2 2 2" xfId="24140"/>
    <cellStyle name="Обычный 24 2 5 2 2 2 2 2" xfId="24141"/>
    <cellStyle name="Обычный 24 2 5 2 2 2 3" xfId="24142"/>
    <cellStyle name="Обычный 24 2 5 2 2 3" xfId="24143"/>
    <cellStyle name="Обычный 24 2 5 2 2 3 2" xfId="24144"/>
    <cellStyle name="Обычный 24 2 5 2 2 4" xfId="24145"/>
    <cellStyle name="Обычный 24 2 5 2 2 4 2" xfId="24146"/>
    <cellStyle name="Обычный 24 2 5 2 2 5" xfId="24147"/>
    <cellStyle name="Обычный 24 2 5 2 3" xfId="24148"/>
    <cellStyle name="Обычный 24 2 5 2 3 2" xfId="24149"/>
    <cellStyle name="Обычный 24 2 5 2 3 2 2" xfId="24150"/>
    <cellStyle name="Обычный 24 2 5 2 3 2 2 2" xfId="24151"/>
    <cellStyle name="Обычный 24 2 5 2 3 2 3" xfId="24152"/>
    <cellStyle name="Обычный 24 2 5 2 3 3" xfId="24153"/>
    <cellStyle name="Обычный 24 2 5 2 3 3 2" xfId="24154"/>
    <cellStyle name="Обычный 24 2 5 2 3 4" xfId="24155"/>
    <cellStyle name="Обычный 24 2 5 2 4" xfId="24156"/>
    <cellStyle name="Обычный 24 2 5 2 4 2" xfId="24157"/>
    <cellStyle name="Обычный 24 2 5 2 4 2 2" xfId="24158"/>
    <cellStyle name="Обычный 24 2 5 2 4 3" xfId="24159"/>
    <cellStyle name="Обычный 24 2 5 2 5" xfId="24160"/>
    <cellStyle name="Обычный 24 2 5 2 5 2" xfId="24161"/>
    <cellStyle name="Обычный 24 2 5 2 6" xfId="24162"/>
    <cellStyle name="Обычный 24 2 5 2 6 2" xfId="24163"/>
    <cellStyle name="Обычный 24 2 5 2 7" xfId="24164"/>
    <cellStyle name="Обычный 24 2 5 2 8" xfId="24165"/>
    <cellStyle name="Обычный 24 2 5 3" xfId="24166"/>
    <cellStyle name="Обычный 24 2 5 3 2" xfId="24167"/>
    <cellStyle name="Обычный 24 2 5 3 2 2" xfId="24168"/>
    <cellStyle name="Обычный 24 2 5 3 2 2 2" xfId="24169"/>
    <cellStyle name="Обычный 24 2 5 3 2 3" xfId="24170"/>
    <cellStyle name="Обычный 24 2 5 3 3" xfId="24171"/>
    <cellStyle name="Обычный 24 2 5 3 3 2" xfId="24172"/>
    <cellStyle name="Обычный 24 2 5 3 4" xfId="24173"/>
    <cellStyle name="Обычный 24 2 5 3 4 2" xfId="24174"/>
    <cellStyle name="Обычный 24 2 5 3 5" xfId="24175"/>
    <cellStyle name="Обычный 24 2 5 3 6" xfId="24176"/>
    <cellStyle name="Обычный 24 2 5 4" xfId="24177"/>
    <cellStyle name="Обычный 24 2 5 4 2" xfId="24178"/>
    <cellStyle name="Обычный 24 2 5 4 2 2" xfId="24179"/>
    <cellStyle name="Обычный 24 2 5 4 2 2 2" xfId="24180"/>
    <cellStyle name="Обычный 24 2 5 4 2 3" xfId="24181"/>
    <cellStyle name="Обычный 24 2 5 4 3" xfId="24182"/>
    <cellStyle name="Обычный 24 2 5 4 3 2" xfId="24183"/>
    <cellStyle name="Обычный 24 2 5 4 4" xfId="24184"/>
    <cellStyle name="Обычный 24 2 5 5" xfId="24185"/>
    <cellStyle name="Обычный 24 2 5 5 2" xfId="24186"/>
    <cellStyle name="Обычный 24 2 5 5 2 2" xfId="24187"/>
    <cellStyle name="Обычный 24 2 5 5 3" xfId="24188"/>
    <cellStyle name="Обычный 24 2 5 6" xfId="24189"/>
    <cellStyle name="Обычный 24 2 5 6 2" xfId="24190"/>
    <cellStyle name="Обычный 24 2 5 7" xfId="24191"/>
    <cellStyle name="Обычный 24 2 5 7 2" xfId="24192"/>
    <cellStyle name="Обычный 24 2 5 8" xfId="24193"/>
    <cellStyle name="Обычный 24 2 5 8 2" xfId="24194"/>
    <cellStyle name="Обычный 24 2 5 9" xfId="24195"/>
    <cellStyle name="Обычный 24 2 6" xfId="24196"/>
    <cellStyle name="Обычный 24 2 6 10" xfId="24197"/>
    <cellStyle name="Обычный 24 2 6 2" xfId="24198"/>
    <cellStyle name="Обычный 24 2 6 2 2" xfId="24199"/>
    <cellStyle name="Обычный 24 2 6 2 2 2" xfId="24200"/>
    <cellStyle name="Обычный 24 2 6 2 2 2 2" xfId="24201"/>
    <cellStyle name="Обычный 24 2 6 2 2 2 2 2" xfId="24202"/>
    <cellStyle name="Обычный 24 2 6 2 2 2 3" xfId="24203"/>
    <cellStyle name="Обычный 24 2 6 2 2 3" xfId="24204"/>
    <cellStyle name="Обычный 24 2 6 2 2 3 2" xfId="24205"/>
    <cellStyle name="Обычный 24 2 6 2 2 4" xfId="24206"/>
    <cellStyle name="Обычный 24 2 6 2 2 4 2" xfId="24207"/>
    <cellStyle name="Обычный 24 2 6 2 2 5" xfId="24208"/>
    <cellStyle name="Обычный 24 2 6 2 3" xfId="24209"/>
    <cellStyle name="Обычный 24 2 6 2 3 2" xfId="24210"/>
    <cellStyle name="Обычный 24 2 6 2 3 2 2" xfId="24211"/>
    <cellStyle name="Обычный 24 2 6 2 3 2 2 2" xfId="24212"/>
    <cellStyle name="Обычный 24 2 6 2 3 2 3" xfId="24213"/>
    <cellStyle name="Обычный 24 2 6 2 3 3" xfId="24214"/>
    <cellStyle name="Обычный 24 2 6 2 3 3 2" xfId="24215"/>
    <cellStyle name="Обычный 24 2 6 2 3 4" xfId="24216"/>
    <cellStyle name="Обычный 24 2 6 2 4" xfId="24217"/>
    <cellStyle name="Обычный 24 2 6 2 4 2" xfId="24218"/>
    <cellStyle name="Обычный 24 2 6 2 4 2 2" xfId="24219"/>
    <cellStyle name="Обычный 24 2 6 2 4 3" xfId="24220"/>
    <cellStyle name="Обычный 24 2 6 2 5" xfId="24221"/>
    <cellStyle name="Обычный 24 2 6 2 5 2" xfId="24222"/>
    <cellStyle name="Обычный 24 2 6 2 6" xfId="24223"/>
    <cellStyle name="Обычный 24 2 6 2 6 2" xfId="24224"/>
    <cellStyle name="Обычный 24 2 6 2 7" xfId="24225"/>
    <cellStyle name="Обычный 24 2 6 2 8" xfId="24226"/>
    <cellStyle name="Обычный 24 2 6 3" xfId="24227"/>
    <cellStyle name="Обычный 24 2 6 3 2" xfId="24228"/>
    <cellStyle name="Обычный 24 2 6 3 2 2" xfId="24229"/>
    <cellStyle name="Обычный 24 2 6 3 2 2 2" xfId="24230"/>
    <cellStyle name="Обычный 24 2 6 3 2 3" xfId="24231"/>
    <cellStyle name="Обычный 24 2 6 3 3" xfId="24232"/>
    <cellStyle name="Обычный 24 2 6 3 3 2" xfId="24233"/>
    <cellStyle name="Обычный 24 2 6 3 4" xfId="24234"/>
    <cellStyle name="Обычный 24 2 6 3 4 2" xfId="24235"/>
    <cellStyle name="Обычный 24 2 6 3 5" xfId="24236"/>
    <cellStyle name="Обычный 24 2 6 3 6" xfId="24237"/>
    <cellStyle name="Обычный 24 2 6 4" xfId="24238"/>
    <cellStyle name="Обычный 24 2 6 4 2" xfId="24239"/>
    <cellStyle name="Обычный 24 2 6 4 2 2" xfId="24240"/>
    <cellStyle name="Обычный 24 2 6 4 2 2 2" xfId="24241"/>
    <cellStyle name="Обычный 24 2 6 4 2 3" xfId="24242"/>
    <cellStyle name="Обычный 24 2 6 4 3" xfId="24243"/>
    <cellStyle name="Обычный 24 2 6 4 3 2" xfId="24244"/>
    <cellStyle name="Обычный 24 2 6 4 4" xfId="24245"/>
    <cellStyle name="Обычный 24 2 6 5" xfId="24246"/>
    <cellStyle name="Обычный 24 2 6 5 2" xfId="24247"/>
    <cellStyle name="Обычный 24 2 6 5 2 2" xfId="24248"/>
    <cellStyle name="Обычный 24 2 6 5 3" xfId="24249"/>
    <cellStyle name="Обычный 24 2 6 6" xfId="24250"/>
    <cellStyle name="Обычный 24 2 6 6 2" xfId="24251"/>
    <cellStyle name="Обычный 24 2 6 7" xfId="24252"/>
    <cellStyle name="Обычный 24 2 6 7 2" xfId="24253"/>
    <cellStyle name="Обычный 24 2 6 8" xfId="24254"/>
    <cellStyle name="Обычный 24 2 6 8 2" xfId="24255"/>
    <cellStyle name="Обычный 24 2 6 9" xfId="24256"/>
    <cellStyle name="Обычный 24 2 7" xfId="24257"/>
    <cellStyle name="Обычный 24 2 7 2" xfId="24258"/>
    <cellStyle name="Обычный 24 2 7 2 2" xfId="24259"/>
    <cellStyle name="Обычный 24 2 7 2 2 2" xfId="24260"/>
    <cellStyle name="Обычный 24 2 7 2 2 2 2" xfId="24261"/>
    <cellStyle name="Обычный 24 2 7 2 2 3" xfId="24262"/>
    <cellStyle name="Обычный 24 2 7 2 3" xfId="24263"/>
    <cellStyle name="Обычный 24 2 7 2 3 2" xfId="24264"/>
    <cellStyle name="Обычный 24 2 7 2 4" xfId="24265"/>
    <cellStyle name="Обычный 24 2 7 2 4 2" xfId="24266"/>
    <cellStyle name="Обычный 24 2 7 2 5" xfId="24267"/>
    <cellStyle name="Обычный 24 2 7 3" xfId="24268"/>
    <cellStyle name="Обычный 24 2 7 3 2" xfId="24269"/>
    <cellStyle name="Обычный 24 2 7 3 2 2" xfId="24270"/>
    <cellStyle name="Обычный 24 2 7 3 2 2 2" xfId="24271"/>
    <cellStyle name="Обычный 24 2 7 3 2 3" xfId="24272"/>
    <cellStyle name="Обычный 24 2 7 3 3" xfId="24273"/>
    <cellStyle name="Обычный 24 2 7 3 3 2" xfId="24274"/>
    <cellStyle name="Обычный 24 2 7 3 4" xfId="24275"/>
    <cellStyle name="Обычный 24 2 7 4" xfId="24276"/>
    <cellStyle name="Обычный 24 2 7 4 2" xfId="24277"/>
    <cellStyle name="Обычный 24 2 7 4 2 2" xfId="24278"/>
    <cellStyle name="Обычный 24 2 7 4 3" xfId="24279"/>
    <cellStyle name="Обычный 24 2 7 5" xfId="24280"/>
    <cellStyle name="Обычный 24 2 7 5 2" xfId="24281"/>
    <cellStyle name="Обычный 24 2 7 6" xfId="24282"/>
    <cellStyle name="Обычный 24 2 7 6 2" xfId="24283"/>
    <cellStyle name="Обычный 24 2 7 7" xfId="24284"/>
    <cellStyle name="Обычный 24 2 7 7 2" xfId="24285"/>
    <cellStyle name="Обычный 24 2 7 8" xfId="24286"/>
    <cellStyle name="Обычный 24 2 7 9" xfId="24287"/>
    <cellStyle name="Обычный 24 2 8" xfId="24288"/>
    <cellStyle name="Обычный 24 2 8 2" xfId="24289"/>
    <cellStyle name="Обычный 24 2 8 2 2" xfId="24290"/>
    <cellStyle name="Обычный 24 2 8 2 2 2" xfId="24291"/>
    <cellStyle name="Обычный 24 2 8 2 3" xfId="24292"/>
    <cellStyle name="Обычный 24 2 8 3" xfId="24293"/>
    <cellStyle name="Обычный 24 2 8 3 2" xfId="24294"/>
    <cellStyle name="Обычный 24 2 8 4" xfId="24295"/>
    <cellStyle name="Обычный 24 2 8 4 2" xfId="24296"/>
    <cellStyle name="Обычный 24 2 8 5" xfId="24297"/>
    <cellStyle name="Обычный 24 2 8 6" xfId="24298"/>
    <cellStyle name="Обычный 24 2 9" xfId="24299"/>
    <cellStyle name="Обычный 24 2 9 2" xfId="24300"/>
    <cellStyle name="Обычный 24 2 9 2 2" xfId="24301"/>
    <cellStyle name="Обычный 24 2 9 2 2 2" xfId="24302"/>
    <cellStyle name="Обычный 24 2 9 2 3" xfId="24303"/>
    <cellStyle name="Обычный 24 2 9 3" xfId="24304"/>
    <cellStyle name="Обычный 24 2 9 3 2" xfId="24305"/>
    <cellStyle name="Обычный 24 2 9 4" xfId="24306"/>
    <cellStyle name="Обычный 24 2_прот  (факт) дс1" xfId="24307"/>
    <cellStyle name="Обычный 24 3" xfId="24308"/>
    <cellStyle name="Обычный 24 3 10" xfId="24309"/>
    <cellStyle name="Обычный 24 3 10 2" xfId="24310"/>
    <cellStyle name="Обычный 24 3 11" xfId="24311"/>
    <cellStyle name="Обычный 24 3 11 2" xfId="24312"/>
    <cellStyle name="Обычный 24 3 12" xfId="24313"/>
    <cellStyle name="Обычный 24 3 12 2" xfId="24314"/>
    <cellStyle name="Обычный 24 3 13" xfId="24315"/>
    <cellStyle name="Обычный 24 3 14" xfId="24316"/>
    <cellStyle name="Обычный 24 3 2" xfId="24317"/>
    <cellStyle name="Обычный 24 3 2 10" xfId="24318"/>
    <cellStyle name="Обычный 24 3 2 11" xfId="24319"/>
    <cellStyle name="Обычный 24 3 2 2" xfId="24320"/>
    <cellStyle name="Обычный 24 3 2 2 2" xfId="24321"/>
    <cellStyle name="Обычный 24 3 2 2 2 2" xfId="24322"/>
    <cellStyle name="Обычный 24 3 2 2 2 2 2" xfId="24323"/>
    <cellStyle name="Обычный 24 3 2 2 2 2 2 2" xfId="24324"/>
    <cellStyle name="Обычный 24 3 2 2 2 2 2 2 2" xfId="24325"/>
    <cellStyle name="Обычный 24 3 2 2 2 2 2 3" xfId="24326"/>
    <cellStyle name="Обычный 24 3 2 2 2 2 3" xfId="24327"/>
    <cellStyle name="Обычный 24 3 2 2 2 2 3 2" xfId="24328"/>
    <cellStyle name="Обычный 24 3 2 2 2 2 4" xfId="24329"/>
    <cellStyle name="Обычный 24 3 2 2 2 2 4 2" xfId="24330"/>
    <cellStyle name="Обычный 24 3 2 2 2 2 5" xfId="24331"/>
    <cellStyle name="Обычный 24 3 2 2 2 3" xfId="24332"/>
    <cellStyle name="Обычный 24 3 2 2 2 3 2" xfId="24333"/>
    <cellStyle name="Обычный 24 3 2 2 2 3 2 2" xfId="24334"/>
    <cellStyle name="Обычный 24 3 2 2 2 3 2 2 2" xfId="24335"/>
    <cellStyle name="Обычный 24 3 2 2 2 3 2 3" xfId="24336"/>
    <cellStyle name="Обычный 24 3 2 2 2 3 3" xfId="24337"/>
    <cellStyle name="Обычный 24 3 2 2 2 3 3 2" xfId="24338"/>
    <cellStyle name="Обычный 24 3 2 2 2 3 4" xfId="24339"/>
    <cellStyle name="Обычный 24 3 2 2 2 4" xfId="24340"/>
    <cellStyle name="Обычный 24 3 2 2 2 4 2" xfId="24341"/>
    <cellStyle name="Обычный 24 3 2 2 2 4 2 2" xfId="24342"/>
    <cellStyle name="Обычный 24 3 2 2 2 4 3" xfId="24343"/>
    <cellStyle name="Обычный 24 3 2 2 2 5" xfId="24344"/>
    <cellStyle name="Обычный 24 3 2 2 2 5 2" xfId="24345"/>
    <cellStyle name="Обычный 24 3 2 2 2 6" xfId="24346"/>
    <cellStyle name="Обычный 24 3 2 2 2 6 2" xfId="24347"/>
    <cellStyle name="Обычный 24 3 2 2 2 7" xfId="24348"/>
    <cellStyle name="Обычный 24 3 2 2 2 8" xfId="24349"/>
    <cellStyle name="Обычный 24 3 2 2 3" xfId="24350"/>
    <cellStyle name="Обычный 24 3 2 2 3 2" xfId="24351"/>
    <cellStyle name="Обычный 24 3 2 2 3 2 2" xfId="24352"/>
    <cellStyle name="Обычный 24 3 2 2 3 2 2 2" xfId="24353"/>
    <cellStyle name="Обычный 24 3 2 2 3 2 3" xfId="24354"/>
    <cellStyle name="Обычный 24 3 2 2 3 3" xfId="24355"/>
    <cellStyle name="Обычный 24 3 2 2 3 3 2" xfId="24356"/>
    <cellStyle name="Обычный 24 3 2 2 3 4" xfId="24357"/>
    <cellStyle name="Обычный 24 3 2 2 3 4 2" xfId="24358"/>
    <cellStyle name="Обычный 24 3 2 2 3 5" xfId="24359"/>
    <cellStyle name="Обычный 24 3 2 2 3 6" xfId="24360"/>
    <cellStyle name="Обычный 24 3 2 2 4" xfId="24361"/>
    <cellStyle name="Обычный 24 3 2 2 4 2" xfId="24362"/>
    <cellStyle name="Обычный 24 3 2 2 4 2 2" xfId="24363"/>
    <cellStyle name="Обычный 24 3 2 2 4 2 2 2" xfId="24364"/>
    <cellStyle name="Обычный 24 3 2 2 4 2 3" xfId="24365"/>
    <cellStyle name="Обычный 24 3 2 2 4 3" xfId="24366"/>
    <cellStyle name="Обычный 24 3 2 2 4 3 2" xfId="24367"/>
    <cellStyle name="Обычный 24 3 2 2 4 4" xfId="24368"/>
    <cellStyle name="Обычный 24 3 2 2 5" xfId="24369"/>
    <cellStyle name="Обычный 24 3 2 2 5 2" xfId="24370"/>
    <cellStyle name="Обычный 24 3 2 2 5 2 2" xfId="24371"/>
    <cellStyle name="Обычный 24 3 2 2 5 3" xfId="24372"/>
    <cellStyle name="Обычный 24 3 2 2 6" xfId="24373"/>
    <cellStyle name="Обычный 24 3 2 2 6 2" xfId="24374"/>
    <cellStyle name="Обычный 24 3 2 2 7" xfId="24375"/>
    <cellStyle name="Обычный 24 3 2 2 7 2" xfId="24376"/>
    <cellStyle name="Обычный 24 3 2 2 8" xfId="24377"/>
    <cellStyle name="Обычный 24 3 2 2 9" xfId="24378"/>
    <cellStyle name="Обычный 24 3 2 3" xfId="24379"/>
    <cellStyle name="Обычный 24 3 2 3 2" xfId="24380"/>
    <cellStyle name="Обычный 24 3 2 3 2 2" xfId="24381"/>
    <cellStyle name="Обычный 24 3 2 3 2 2 2" xfId="24382"/>
    <cellStyle name="Обычный 24 3 2 3 2 2 2 2" xfId="24383"/>
    <cellStyle name="Обычный 24 3 2 3 2 2 3" xfId="24384"/>
    <cellStyle name="Обычный 24 3 2 3 2 3" xfId="24385"/>
    <cellStyle name="Обычный 24 3 2 3 2 3 2" xfId="24386"/>
    <cellStyle name="Обычный 24 3 2 3 2 4" xfId="24387"/>
    <cellStyle name="Обычный 24 3 2 3 2 4 2" xfId="24388"/>
    <cellStyle name="Обычный 24 3 2 3 2 5" xfId="24389"/>
    <cellStyle name="Обычный 24 3 2 3 2 6" xfId="24390"/>
    <cellStyle name="Обычный 24 3 2 3 3" xfId="24391"/>
    <cellStyle name="Обычный 24 3 2 3 3 2" xfId="24392"/>
    <cellStyle name="Обычный 24 3 2 3 3 2 2" xfId="24393"/>
    <cellStyle name="Обычный 24 3 2 3 3 2 2 2" xfId="24394"/>
    <cellStyle name="Обычный 24 3 2 3 3 2 3" xfId="24395"/>
    <cellStyle name="Обычный 24 3 2 3 3 3" xfId="24396"/>
    <cellStyle name="Обычный 24 3 2 3 3 3 2" xfId="24397"/>
    <cellStyle name="Обычный 24 3 2 3 3 4" xfId="24398"/>
    <cellStyle name="Обычный 24 3 2 3 3 5" xfId="24399"/>
    <cellStyle name="Обычный 24 3 2 3 4" xfId="24400"/>
    <cellStyle name="Обычный 24 3 2 3 4 2" xfId="24401"/>
    <cellStyle name="Обычный 24 3 2 3 4 2 2" xfId="24402"/>
    <cellStyle name="Обычный 24 3 2 3 4 3" xfId="24403"/>
    <cellStyle name="Обычный 24 3 2 3 5" xfId="24404"/>
    <cellStyle name="Обычный 24 3 2 3 5 2" xfId="24405"/>
    <cellStyle name="Обычный 24 3 2 3 6" xfId="24406"/>
    <cellStyle name="Обычный 24 3 2 3 6 2" xfId="24407"/>
    <cellStyle name="Обычный 24 3 2 3 7" xfId="24408"/>
    <cellStyle name="Обычный 24 3 2 3 8" xfId="24409"/>
    <cellStyle name="Обычный 24 3 2 4" xfId="24410"/>
    <cellStyle name="Обычный 24 3 2 4 2" xfId="24411"/>
    <cellStyle name="Обычный 24 3 2 4 2 2" xfId="24412"/>
    <cellStyle name="Обычный 24 3 2 4 2 2 2" xfId="24413"/>
    <cellStyle name="Обычный 24 3 2 4 2 3" xfId="24414"/>
    <cellStyle name="Обычный 24 3 2 4 3" xfId="24415"/>
    <cellStyle name="Обычный 24 3 2 4 3 2" xfId="24416"/>
    <cellStyle name="Обычный 24 3 2 4 4" xfId="24417"/>
    <cellStyle name="Обычный 24 3 2 4 4 2" xfId="24418"/>
    <cellStyle name="Обычный 24 3 2 4 5" xfId="24419"/>
    <cellStyle name="Обычный 24 3 2 4 6" xfId="24420"/>
    <cellStyle name="Обычный 24 3 2 5" xfId="24421"/>
    <cellStyle name="Обычный 24 3 2 5 2" xfId="24422"/>
    <cellStyle name="Обычный 24 3 2 5 2 2" xfId="24423"/>
    <cellStyle name="Обычный 24 3 2 5 2 2 2" xfId="24424"/>
    <cellStyle name="Обычный 24 3 2 5 2 3" xfId="24425"/>
    <cellStyle name="Обычный 24 3 2 5 3" xfId="24426"/>
    <cellStyle name="Обычный 24 3 2 5 3 2" xfId="24427"/>
    <cellStyle name="Обычный 24 3 2 5 4" xfId="24428"/>
    <cellStyle name="Обычный 24 3 2 5 5" xfId="24429"/>
    <cellStyle name="Обычный 24 3 2 6" xfId="24430"/>
    <cellStyle name="Обычный 24 3 2 6 2" xfId="24431"/>
    <cellStyle name="Обычный 24 3 2 6 2 2" xfId="24432"/>
    <cellStyle name="Обычный 24 3 2 6 3" xfId="24433"/>
    <cellStyle name="Обычный 24 3 2 7" xfId="24434"/>
    <cellStyle name="Обычный 24 3 2 7 2" xfId="24435"/>
    <cellStyle name="Обычный 24 3 2 8" xfId="24436"/>
    <cellStyle name="Обычный 24 3 2 8 2" xfId="24437"/>
    <cellStyle name="Обычный 24 3 2 9" xfId="24438"/>
    <cellStyle name="Обычный 24 3 2 9 2" xfId="24439"/>
    <cellStyle name="Обычный 24 3 3" xfId="24440"/>
    <cellStyle name="Обычный 24 3 3 10" xfId="24441"/>
    <cellStyle name="Обычный 24 3 3 2" xfId="24442"/>
    <cellStyle name="Обычный 24 3 3 2 2" xfId="24443"/>
    <cellStyle name="Обычный 24 3 3 2 2 2" xfId="24444"/>
    <cellStyle name="Обычный 24 3 3 2 2 2 2" xfId="24445"/>
    <cellStyle name="Обычный 24 3 3 2 2 2 2 2" xfId="24446"/>
    <cellStyle name="Обычный 24 3 3 2 2 2 3" xfId="24447"/>
    <cellStyle name="Обычный 24 3 3 2 2 3" xfId="24448"/>
    <cellStyle name="Обычный 24 3 3 2 2 3 2" xfId="24449"/>
    <cellStyle name="Обычный 24 3 3 2 2 4" xfId="24450"/>
    <cellStyle name="Обычный 24 3 3 2 2 4 2" xfId="24451"/>
    <cellStyle name="Обычный 24 3 3 2 2 5" xfId="24452"/>
    <cellStyle name="Обычный 24 3 3 2 3" xfId="24453"/>
    <cellStyle name="Обычный 24 3 3 2 3 2" xfId="24454"/>
    <cellStyle name="Обычный 24 3 3 2 3 2 2" xfId="24455"/>
    <cellStyle name="Обычный 24 3 3 2 3 2 2 2" xfId="24456"/>
    <cellStyle name="Обычный 24 3 3 2 3 2 3" xfId="24457"/>
    <cellStyle name="Обычный 24 3 3 2 3 3" xfId="24458"/>
    <cellStyle name="Обычный 24 3 3 2 3 3 2" xfId="24459"/>
    <cellStyle name="Обычный 24 3 3 2 3 4" xfId="24460"/>
    <cellStyle name="Обычный 24 3 3 2 4" xfId="24461"/>
    <cellStyle name="Обычный 24 3 3 2 4 2" xfId="24462"/>
    <cellStyle name="Обычный 24 3 3 2 4 2 2" xfId="24463"/>
    <cellStyle name="Обычный 24 3 3 2 4 3" xfId="24464"/>
    <cellStyle name="Обычный 24 3 3 2 5" xfId="24465"/>
    <cellStyle name="Обычный 24 3 3 2 5 2" xfId="24466"/>
    <cellStyle name="Обычный 24 3 3 2 6" xfId="24467"/>
    <cellStyle name="Обычный 24 3 3 2 6 2" xfId="24468"/>
    <cellStyle name="Обычный 24 3 3 2 7" xfId="24469"/>
    <cellStyle name="Обычный 24 3 3 2 8" xfId="24470"/>
    <cellStyle name="Обычный 24 3 3 3" xfId="24471"/>
    <cellStyle name="Обычный 24 3 3 3 2" xfId="24472"/>
    <cellStyle name="Обычный 24 3 3 3 2 2" xfId="24473"/>
    <cellStyle name="Обычный 24 3 3 3 2 2 2" xfId="24474"/>
    <cellStyle name="Обычный 24 3 3 3 2 3" xfId="24475"/>
    <cellStyle name="Обычный 24 3 3 3 3" xfId="24476"/>
    <cellStyle name="Обычный 24 3 3 3 3 2" xfId="24477"/>
    <cellStyle name="Обычный 24 3 3 3 4" xfId="24478"/>
    <cellStyle name="Обычный 24 3 3 3 4 2" xfId="24479"/>
    <cellStyle name="Обычный 24 3 3 3 5" xfId="24480"/>
    <cellStyle name="Обычный 24 3 3 3 6" xfId="24481"/>
    <cellStyle name="Обычный 24 3 3 4" xfId="24482"/>
    <cellStyle name="Обычный 24 3 3 4 2" xfId="24483"/>
    <cellStyle name="Обычный 24 3 3 4 2 2" xfId="24484"/>
    <cellStyle name="Обычный 24 3 3 4 2 2 2" xfId="24485"/>
    <cellStyle name="Обычный 24 3 3 4 2 3" xfId="24486"/>
    <cellStyle name="Обычный 24 3 3 4 3" xfId="24487"/>
    <cellStyle name="Обычный 24 3 3 4 3 2" xfId="24488"/>
    <cellStyle name="Обычный 24 3 3 4 4" xfId="24489"/>
    <cellStyle name="Обычный 24 3 3 5" xfId="24490"/>
    <cellStyle name="Обычный 24 3 3 5 2" xfId="24491"/>
    <cellStyle name="Обычный 24 3 3 5 2 2" xfId="24492"/>
    <cellStyle name="Обычный 24 3 3 5 3" xfId="24493"/>
    <cellStyle name="Обычный 24 3 3 6" xfId="24494"/>
    <cellStyle name="Обычный 24 3 3 6 2" xfId="24495"/>
    <cellStyle name="Обычный 24 3 3 7" xfId="24496"/>
    <cellStyle name="Обычный 24 3 3 7 2" xfId="24497"/>
    <cellStyle name="Обычный 24 3 3 8" xfId="24498"/>
    <cellStyle name="Обычный 24 3 3 8 2" xfId="24499"/>
    <cellStyle name="Обычный 24 3 3 9" xfId="24500"/>
    <cellStyle name="Обычный 24 3 4" xfId="24501"/>
    <cellStyle name="Обычный 24 3 4 2" xfId="24502"/>
    <cellStyle name="Обычный 24 3 4 2 2" xfId="24503"/>
    <cellStyle name="Обычный 24 3 4 2 2 2" xfId="24504"/>
    <cellStyle name="Обычный 24 3 4 2 2 2 2" xfId="24505"/>
    <cellStyle name="Обычный 24 3 4 2 2 2 2 2" xfId="24506"/>
    <cellStyle name="Обычный 24 3 4 2 2 2 3" xfId="24507"/>
    <cellStyle name="Обычный 24 3 4 2 2 3" xfId="24508"/>
    <cellStyle name="Обычный 24 3 4 2 2 3 2" xfId="24509"/>
    <cellStyle name="Обычный 24 3 4 2 2 4" xfId="24510"/>
    <cellStyle name="Обычный 24 3 4 2 2 4 2" xfId="24511"/>
    <cellStyle name="Обычный 24 3 4 2 2 5" xfId="24512"/>
    <cellStyle name="Обычный 24 3 4 2 3" xfId="24513"/>
    <cellStyle name="Обычный 24 3 4 2 3 2" xfId="24514"/>
    <cellStyle name="Обычный 24 3 4 2 3 2 2" xfId="24515"/>
    <cellStyle name="Обычный 24 3 4 2 3 2 2 2" xfId="24516"/>
    <cellStyle name="Обычный 24 3 4 2 3 2 3" xfId="24517"/>
    <cellStyle name="Обычный 24 3 4 2 3 3" xfId="24518"/>
    <cellStyle name="Обычный 24 3 4 2 3 3 2" xfId="24519"/>
    <cellStyle name="Обычный 24 3 4 2 3 4" xfId="24520"/>
    <cellStyle name="Обычный 24 3 4 2 4" xfId="24521"/>
    <cellStyle name="Обычный 24 3 4 2 4 2" xfId="24522"/>
    <cellStyle name="Обычный 24 3 4 2 4 2 2" xfId="24523"/>
    <cellStyle name="Обычный 24 3 4 2 4 3" xfId="24524"/>
    <cellStyle name="Обычный 24 3 4 2 5" xfId="24525"/>
    <cellStyle name="Обычный 24 3 4 2 5 2" xfId="24526"/>
    <cellStyle name="Обычный 24 3 4 2 6" xfId="24527"/>
    <cellStyle name="Обычный 24 3 4 2 6 2" xfId="24528"/>
    <cellStyle name="Обычный 24 3 4 2 7" xfId="24529"/>
    <cellStyle name="Обычный 24 3 4 2 8" xfId="24530"/>
    <cellStyle name="Обычный 24 3 4 3" xfId="24531"/>
    <cellStyle name="Обычный 24 3 4 3 2" xfId="24532"/>
    <cellStyle name="Обычный 24 3 4 3 2 2" xfId="24533"/>
    <cellStyle name="Обычный 24 3 4 3 2 2 2" xfId="24534"/>
    <cellStyle name="Обычный 24 3 4 3 2 3" xfId="24535"/>
    <cellStyle name="Обычный 24 3 4 3 3" xfId="24536"/>
    <cellStyle name="Обычный 24 3 4 3 3 2" xfId="24537"/>
    <cellStyle name="Обычный 24 3 4 3 4" xfId="24538"/>
    <cellStyle name="Обычный 24 3 4 3 4 2" xfId="24539"/>
    <cellStyle name="Обычный 24 3 4 3 5" xfId="24540"/>
    <cellStyle name="Обычный 24 3 4 3 6" xfId="24541"/>
    <cellStyle name="Обычный 24 3 4 4" xfId="24542"/>
    <cellStyle name="Обычный 24 3 4 4 2" xfId="24543"/>
    <cellStyle name="Обычный 24 3 4 4 2 2" xfId="24544"/>
    <cellStyle name="Обычный 24 3 4 4 2 2 2" xfId="24545"/>
    <cellStyle name="Обычный 24 3 4 4 2 3" xfId="24546"/>
    <cellStyle name="Обычный 24 3 4 4 3" xfId="24547"/>
    <cellStyle name="Обычный 24 3 4 4 3 2" xfId="24548"/>
    <cellStyle name="Обычный 24 3 4 4 4" xfId="24549"/>
    <cellStyle name="Обычный 24 3 4 5" xfId="24550"/>
    <cellStyle name="Обычный 24 3 4 5 2" xfId="24551"/>
    <cellStyle name="Обычный 24 3 4 5 2 2" xfId="24552"/>
    <cellStyle name="Обычный 24 3 4 5 3" xfId="24553"/>
    <cellStyle name="Обычный 24 3 4 6" xfId="24554"/>
    <cellStyle name="Обычный 24 3 4 6 2" xfId="24555"/>
    <cellStyle name="Обычный 24 3 4 7" xfId="24556"/>
    <cellStyle name="Обычный 24 3 4 7 2" xfId="24557"/>
    <cellStyle name="Обычный 24 3 4 8" xfId="24558"/>
    <cellStyle name="Обычный 24 3 4 9" xfId="24559"/>
    <cellStyle name="Обычный 24 3 5" xfId="24560"/>
    <cellStyle name="Обычный 24 3 5 2" xfId="24561"/>
    <cellStyle name="Обычный 24 3 5 2 2" xfId="24562"/>
    <cellStyle name="Обычный 24 3 5 2 2 2" xfId="24563"/>
    <cellStyle name="Обычный 24 3 5 2 2 2 2" xfId="24564"/>
    <cellStyle name="Обычный 24 3 5 2 2 3" xfId="24565"/>
    <cellStyle name="Обычный 24 3 5 2 3" xfId="24566"/>
    <cellStyle name="Обычный 24 3 5 2 3 2" xfId="24567"/>
    <cellStyle name="Обычный 24 3 5 2 4" xfId="24568"/>
    <cellStyle name="Обычный 24 3 5 2 4 2" xfId="24569"/>
    <cellStyle name="Обычный 24 3 5 2 5" xfId="24570"/>
    <cellStyle name="Обычный 24 3 5 3" xfId="24571"/>
    <cellStyle name="Обычный 24 3 5 3 2" xfId="24572"/>
    <cellStyle name="Обычный 24 3 5 3 2 2" xfId="24573"/>
    <cellStyle name="Обычный 24 3 5 3 2 2 2" xfId="24574"/>
    <cellStyle name="Обычный 24 3 5 3 2 3" xfId="24575"/>
    <cellStyle name="Обычный 24 3 5 3 3" xfId="24576"/>
    <cellStyle name="Обычный 24 3 5 3 3 2" xfId="24577"/>
    <cellStyle name="Обычный 24 3 5 3 4" xfId="24578"/>
    <cellStyle name="Обычный 24 3 5 4" xfId="24579"/>
    <cellStyle name="Обычный 24 3 5 4 2" xfId="24580"/>
    <cellStyle name="Обычный 24 3 5 4 2 2" xfId="24581"/>
    <cellStyle name="Обычный 24 3 5 4 3" xfId="24582"/>
    <cellStyle name="Обычный 24 3 5 5" xfId="24583"/>
    <cellStyle name="Обычный 24 3 5 5 2" xfId="24584"/>
    <cellStyle name="Обычный 24 3 5 6" xfId="24585"/>
    <cellStyle name="Обычный 24 3 5 6 2" xfId="24586"/>
    <cellStyle name="Обычный 24 3 5 7" xfId="24587"/>
    <cellStyle name="Обычный 24 3 5 8" xfId="24588"/>
    <cellStyle name="Обычный 24 3 6" xfId="24589"/>
    <cellStyle name="Обычный 24 3 6 2" xfId="24590"/>
    <cellStyle name="Обычный 24 3 6 2 2" xfId="24591"/>
    <cellStyle name="Обычный 24 3 6 2 2 2" xfId="24592"/>
    <cellStyle name="Обычный 24 3 6 2 3" xfId="24593"/>
    <cellStyle name="Обычный 24 3 6 3" xfId="24594"/>
    <cellStyle name="Обычный 24 3 6 3 2" xfId="24595"/>
    <cellStyle name="Обычный 24 3 6 4" xfId="24596"/>
    <cellStyle name="Обычный 24 3 6 4 2" xfId="24597"/>
    <cellStyle name="Обычный 24 3 6 5" xfId="24598"/>
    <cellStyle name="Обычный 24 3 6 6" xfId="24599"/>
    <cellStyle name="Обычный 24 3 7" xfId="24600"/>
    <cellStyle name="Обычный 24 3 7 2" xfId="24601"/>
    <cellStyle name="Обычный 24 3 7 2 2" xfId="24602"/>
    <cellStyle name="Обычный 24 3 7 2 2 2" xfId="24603"/>
    <cellStyle name="Обычный 24 3 7 2 3" xfId="24604"/>
    <cellStyle name="Обычный 24 3 7 3" xfId="24605"/>
    <cellStyle name="Обычный 24 3 7 3 2" xfId="24606"/>
    <cellStyle name="Обычный 24 3 7 4" xfId="24607"/>
    <cellStyle name="Обычный 24 3 8" xfId="24608"/>
    <cellStyle name="Обычный 24 3 8 2" xfId="24609"/>
    <cellStyle name="Обычный 24 3 8 2 2" xfId="24610"/>
    <cellStyle name="Обычный 24 3 8 3" xfId="24611"/>
    <cellStyle name="Обычный 24 3 9" xfId="24612"/>
    <cellStyle name="Обычный 24 3 9 2" xfId="24613"/>
    <cellStyle name="Обычный 24 3_прот факт бол" xfId="24614"/>
    <cellStyle name="Обычный 24 4" xfId="24615"/>
    <cellStyle name="Обычный 24 4 10" xfId="24616"/>
    <cellStyle name="Обычный 24 4 10 2" xfId="24617"/>
    <cellStyle name="Обычный 24 4 11" xfId="24618"/>
    <cellStyle name="Обычный 24 4 12" xfId="24619"/>
    <cellStyle name="Обычный 24 4 2" xfId="24620"/>
    <cellStyle name="Обычный 24 4 2 10" xfId="24621"/>
    <cellStyle name="Обычный 24 4 2 2" xfId="24622"/>
    <cellStyle name="Обычный 24 4 2 2 2" xfId="24623"/>
    <cellStyle name="Обычный 24 4 2 2 2 2" xfId="24624"/>
    <cellStyle name="Обычный 24 4 2 2 2 2 2" xfId="24625"/>
    <cellStyle name="Обычный 24 4 2 2 2 2 2 2" xfId="24626"/>
    <cellStyle name="Обычный 24 4 2 2 2 2 3" xfId="24627"/>
    <cellStyle name="Обычный 24 4 2 2 2 3" xfId="24628"/>
    <cellStyle name="Обычный 24 4 2 2 2 3 2" xfId="24629"/>
    <cellStyle name="Обычный 24 4 2 2 2 4" xfId="24630"/>
    <cellStyle name="Обычный 24 4 2 2 2 4 2" xfId="24631"/>
    <cellStyle name="Обычный 24 4 2 2 2 5" xfId="24632"/>
    <cellStyle name="Обычный 24 4 2 2 3" xfId="24633"/>
    <cellStyle name="Обычный 24 4 2 2 3 2" xfId="24634"/>
    <cellStyle name="Обычный 24 4 2 2 3 2 2" xfId="24635"/>
    <cellStyle name="Обычный 24 4 2 2 3 2 2 2" xfId="24636"/>
    <cellStyle name="Обычный 24 4 2 2 3 2 3" xfId="24637"/>
    <cellStyle name="Обычный 24 4 2 2 3 3" xfId="24638"/>
    <cellStyle name="Обычный 24 4 2 2 3 3 2" xfId="24639"/>
    <cellStyle name="Обычный 24 4 2 2 3 4" xfId="24640"/>
    <cellStyle name="Обычный 24 4 2 2 4" xfId="24641"/>
    <cellStyle name="Обычный 24 4 2 2 4 2" xfId="24642"/>
    <cellStyle name="Обычный 24 4 2 2 4 2 2" xfId="24643"/>
    <cellStyle name="Обычный 24 4 2 2 4 3" xfId="24644"/>
    <cellStyle name="Обычный 24 4 2 2 5" xfId="24645"/>
    <cellStyle name="Обычный 24 4 2 2 5 2" xfId="24646"/>
    <cellStyle name="Обычный 24 4 2 2 6" xfId="24647"/>
    <cellStyle name="Обычный 24 4 2 2 6 2" xfId="24648"/>
    <cellStyle name="Обычный 24 4 2 2 7" xfId="24649"/>
    <cellStyle name="Обычный 24 4 2 2 8" xfId="24650"/>
    <cellStyle name="Обычный 24 4 2 3" xfId="24651"/>
    <cellStyle name="Обычный 24 4 2 3 2" xfId="24652"/>
    <cellStyle name="Обычный 24 4 2 3 2 2" xfId="24653"/>
    <cellStyle name="Обычный 24 4 2 3 2 2 2" xfId="24654"/>
    <cellStyle name="Обычный 24 4 2 3 2 3" xfId="24655"/>
    <cellStyle name="Обычный 24 4 2 3 3" xfId="24656"/>
    <cellStyle name="Обычный 24 4 2 3 3 2" xfId="24657"/>
    <cellStyle name="Обычный 24 4 2 3 4" xfId="24658"/>
    <cellStyle name="Обычный 24 4 2 3 4 2" xfId="24659"/>
    <cellStyle name="Обычный 24 4 2 3 5" xfId="24660"/>
    <cellStyle name="Обычный 24 4 2 3 6" xfId="24661"/>
    <cellStyle name="Обычный 24 4 2 4" xfId="24662"/>
    <cellStyle name="Обычный 24 4 2 4 2" xfId="24663"/>
    <cellStyle name="Обычный 24 4 2 4 2 2" xfId="24664"/>
    <cellStyle name="Обычный 24 4 2 4 2 2 2" xfId="24665"/>
    <cellStyle name="Обычный 24 4 2 4 2 3" xfId="24666"/>
    <cellStyle name="Обычный 24 4 2 4 3" xfId="24667"/>
    <cellStyle name="Обычный 24 4 2 4 3 2" xfId="24668"/>
    <cellStyle name="Обычный 24 4 2 4 4" xfId="24669"/>
    <cellStyle name="Обычный 24 4 2 5" xfId="24670"/>
    <cellStyle name="Обычный 24 4 2 5 2" xfId="24671"/>
    <cellStyle name="Обычный 24 4 2 5 2 2" xfId="24672"/>
    <cellStyle name="Обычный 24 4 2 5 3" xfId="24673"/>
    <cellStyle name="Обычный 24 4 2 6" xfId="24674"/>
    <cellStyle name="Обычный 24 4 2 6 2" xfId="24675"/>
    <cellStyle name="Обычный 24 4 2 7" xfId="24676"/>
    <cellStyle name="Обычный 24 4 2 7 2" xfId="24677"/>
    <cellStyle name="Обычный 24 4 2 8" xfId="24678"/>
    <cellStyle name="Обычный 24 4 2 8 2" xfId="24679"/>
    <cellStyle name="Обычный 24 4 2 9" xfId="24680"/>
    <cellStyle name="Обычный 24 4 3" xfId="24681"/>
    <cellStyle name="Обычный 24 4 3 10" xfId="24682"/>
    <cellStyle name="Обычный 24 4 3 2" xfId="24683"/>
    <cellStyle name="Обычный 24 4 3 2 2" xfId="24684"/>
    <cellStyle name="Обычный 24 4 3 2 2 2" xfId="24685"/>
    <cellStyle name="Обычный 24 4 3 2 2 2 2" xfId="24686"/>
    <cellStyle name="Обычный 24 4 3 2 2 2 2 2" xfId="24687"/>
    <cellStyle name="Обычный 24 4 3 2 2 2 3" xfId="24688"/>
    <cellStyle name="Обычный 24 4 3 2 2 3" xfId="24689"/>
    <cellStyle name="Обычный 24 4 3 2 2 3 2" xfId="24690"/>
    <cellStyle name="Обычный 24 4 3 2 2 4" xfId="24691"/>
    <cellStyle name="Обычный 24 4 3 2 2 4 2" xfId="24692"/>
    <cellStyle name="Обычный 24 4 3 2 2 5" xfId="24693"/>
    <cellStyle name="Обычный 24 4 3 2 3" xfId="24694"/>
    <cellStyle name="Обычный 24 4 3 2 3 2" xfId="24695"/>
    <cellStyle name="Обычный 24 4 3 2 3 2 2" xfId="24696"/>
    <cellStyle name="Обычный 24 4 3 2 3 2 2 2" xfId="24697"/>
    <cellStyle name="Обычный 24 4 3 2 3 2 3" xfId="24698"/>
    <cellStyle name="Обычный 24 4 3 2 3 3" xfId="24699"/>
    <cellStyle name="Обычный 24 4 3 2 3 3 2" xfId="24700"/>
    <cellStyle name="Обычный 24 4 3 2 3 4" xfId="24701"/>
    <cellStyle name="Обычный 24 4 3 2 4" xfId="24702"/>
    <cellStyle name="Обычный 24 4 3 2 4 2" xfId="24703"/>
    <cellStyle name="Обычный 24 4 3 2 4 2 2" xfId="24704"/>
    <cellStyle name="Обычный 24 4 3 2 4 3" xfId="24705"/>
    <cellStyle name="Обычный 24 4 3 2 5" xfId="24706"/>
    <cellStyle name="Обычный 24 4 3 2 5 2" xfId="24707"/>
    <cellStyle name="Обычный 24 4 3 2 6" xfId="24708"/>
    <cellStyle name="Обычный 24 4 3 2 6 2" xfId="24709"/>
    <cellStyle name="Обычный 24 4 3 2 7" xfId="24710"/>
    <cellStyle name="Обычный 24 4 3 2 8" xfId="24711"/>
    <cellStyle name="Обычный 24 4 3 3" xfId="24712"/>
    <cellStyle name="Обычный 24 4 3 3 2" xfId="24713"/>
    <cellStyle name="Обычный 24 4 3 3 2 2" xfId="24714"/>
    <cellStyle name="Обычный 24 4 3 3 2 2 2" xfId="24715"/>
    <cellStyle name="Обычный 24 4 3 3 2 3" xfId="24716"/>
    <cellStyle name="Обычный 24 4 3 3 3" xfId="24717"/>
    <cellStyle name="Обычный 24 4 3 3 3 2" xfId="24718"/>
    <cellStyle name="Обычный 24 4 3 3 4" xfId="24719"/>
    <cellStyle name="Обычный 24 4 3 3 4 2" xfId="24720"/>
    <cellStyle name="Обычный 24 4 3 3 5" xfId="24721"/>
    <cellStyle name="Обычный 24 4 3 3 6" xfId="24722"/>
    <cellStyle name="Обычный 24 4 3 4" xfId="24723"/>
    <cellStyle name="Обычный 24 4 3 4 2" xfId="24724"/>
    <cellStyle name="Обычный 24 4 3 4 2 2" xfId="24725"/>
    <cellStyle name="Обычный 24 4 3 4 2 2 2" xfId="24726"/>
    <cellStyle name="Обычный 24 4 3 4 2 3" xfId="24727"/>
    <cellStyle name="Обычный 24 4 3 4 3" xfId="24728"/>
    <cellStyle name="Обычный 24 4 3 4 3 2" xfId="24729"/>
    <cellStyle name="Обычный 24 4 3 4 4" xfId="24730"/>
    <cellStyle name="Обычный 24 4 3 5" xfId="24731"/>
    <cellStyle name="Обычный 24 4 3 5 2" xfId="24732"/>
    <cellStyle name="Обычный 24 4 3 5 2 2" xfId="24733"/>
    <cellStyle name="Обычный 24 4 3 5 3" xfId="24734"/>
    <cellStyle name="Обычный 24 4 3 6" xfId="24735"/>
    <cellStyle name="Обычный 24 4 3 6 2" xfId="24736"/>
    <cellStyle name="Обычный 24 4 3 7" xfId="24737"/>
    <cellStyle name="Обычный 24 4 3 7 2" xfId="24738"/>
    <cellStyle name="Обычный 24 4 3 8" xfId="24739"/>
    <cellStyle name="Обычный 24 4 3 8 2" xfId="24740"/>
    <cellStyle name="Обычный 24 4 3 9" xfId="24741"/>
    <cellStyle name="Обычный 24 4 4" xfId="24742"/>
    <cellStyle name="Обычный 24 4 4 2" xfId="24743"/>
    <cellStyle name="Обычный 24 4 4 2 2" xfId="24744"/>
    <cellStyle name="Обычный 24 4 4 2 2 2" xfId="24745"/>
    <cellStyle name="Обычный 24 4 4 2 2 2 2" xfId="24746"/>
    <cellStyle name="Обычный 24 4 4 2 2 3" xfId="24747"/>
    <cellStyle name="Обычный 24 4 4 2 3" xfId="24748"/>
    <cellStyle name="Обычный 24 4 4 2 3 2" xfId="24749"/>
    <cellStyle name="Обычный 24 4 4 2 4" xfId="24750"/>
    <cellStyle name="Обычный 24 4 4 2 4 2" xfId="24751"/>
    <cellStyle name="Обычный 24 4 4 2 5" xfId="24752"/>
    <cellStyle name="Обычный 24 4 4 3" xfId="24753"/>
    <cellStyle name="Обычный 24 4 4 3 2" xfId="24754"/>
    <cellStyle name="Обычный 24 4 4 3 2 2" xfId="24755"/>
    <cellStyle name="Обычный 24 4 4 3 2 2 2" xfId="24756"/>
    <cellStyle name="Обычный 24 4 4 3 2 3" xfId="24757"/>
    <cellStyle name="Обычный 24 4 4 3 3" xfId="24758"/>
    <cellStyle name="Обычный 24 4 4 3 3 2" xfId="24759"/>
    <cellStyle name="Обычный 24 4 4 3 4" xfId="24760"/>
    <cellStyle name="Обычный 24 4 4 4" xfId="24761"/>
    <cellStyle name="Обычный 24 4 4 4 2" xfId="24762"/>
    <cellStyle name="Обычный 24 4 4 4 2 2" xfId="24763"/>
    <cellStyle name="Обычный 24 4 4 4 3" xfId="24764"/>
    <cellStyle name="Обычный 24 4 4 5" xfId="24765"/>
    <cellStyle name="Обычный 24 4 4 5 2" xfId="24766"/>
    <cellStyle name="Обычный 24 4 4 6" xfId="24767"/>
    <cellStyle name="Обычный 24 4 4 6 2" xfId="24768"/>
    <cellStyle name="Обычный 24 4 4 7" xfId="24769"/>
    <cellStyle name="Обычный 24 4 4 8" xfId="24770"/>
    <cellStyle name="Обычный 24 4 5" xfId="24771"/>
    <cellStyle name="Обычный 24 4 5 2" xfId="24772"/>
    <cellStyle name="Обычный 24 4 5 2 2" xfId="24773"/>
    <cellStyle name="Обычный 24 4 5 2 2 2" xfId="24774"/>
    <cellStyle name="Обычный 24 4 5 2 3" xfId="24775"/>
    <cellStyle name="Обычный 24 4 5 3" xfId="24776"/>
    <cellStyle name="Обычный 24 4 5 3 2" xfId="24777"/>
    <cellStyle name="Обычный 24 4 5 4" xfId="24778"/>
    <cellStyle name="Обычный 24 4 5 4 2" xfId="24779"/>
    <cellStyle name="Обычный 24 4 5 5" xfId="24780"/>
    <cellStyle name="Обычный 24 4 5 6" xfId="24781"/>
    <cellStyle name="Обычный 24 4 6" xfId="24782"/>
    <cellStyle name="Обычный 24 4 6 2" xfId="24783"/>
    <cellStyle name="Обычный 24 4 6 2 2" xfId="24784"/>
    <cellStyle name="Обычный 24 4 6 2 2 2" xfId="24785"/>
    <cellStyle name="Обычный 24 4 6 2 3" xfId="24786"/>
    <cellStyle name="Обычный 24 4 6 3" xfId="24787"/>
    <cellStyle name="Обычный 24 4 6 3 2" xfId="24788"/>
    <cellStyle name="Обычный 24 4 6 4" xfId="24789"/>
    <cellStyle name="Обычный 24 4 7" xfId="24790"/>
    <cellStyle name="Обычный 24 4 7 2" xfId="24791"/>
    <cellStyle name="Обычный 24 4 7 2 2" xfId="24792"/>
    <cellStyle name="Обычный 24 4 7 3" xfId="24793"/>
    <cellStyle name="Обычный 24 4 8" xfId="24794"/>
    <cellStyle name="Обычный 24 4 8 2" xfId="24795"/>
    <cellStyle name="Обычный 24 4 9" xfId="24796"/>
    <cellStyle name="Обычный 24 4 9 2" xfId="24797"/>
    <cellStyle name="Обычный 24 5" xfId="24798"/>
    <cellStyle name="Обычный 24 5 10" xfId="24799"/>
    <cellStyle name="Обычный 24 5 10 2" xfId="24800"/>
    <cellStyle name="Обычный 24 5 11" xfId="24801"/>
    <cellStyle name="Обычный 24 5 12" xfId="24802"/>
    <cellStyle name="Обычный 24 5 2" xfId="24803"/>
    <cellStyle name="Обычный 24 5 2 2" xfId="24804"/>
    <cellStyle name="Обычный 24 5 2 2 2" xfId="24805"/>
    <cellStyle name="Обычный 24 5 2 2 2 2" xfId="24806"/>
    <cellStyle name="Обычный 24 5 2 2 2 2 2" xfId="24807"/>
    <cellStyle name="Обычный 24 5 2 2 2 2 2 2" xfId="24808"/>
    <cellStyle name="Обычный 24 5 2 2 2 2 3" xfId="24809"/>
    <cellStyle name="Обычный 24 5 2 2 2 3" xfId="24810"/>
    <cellStyle name="Обычный 24 5 2 2 2 3 2" xfId="24811"/>
    <cellStyle name="Обычный 24 5 2 2 2 4" xfId="24812"/>
    <cellStyle name="Обычный 24 5 2 2 2 4 2" xfId="24813"/>
    <cellStyle name="Обычный 24 5 2 2 2 5" xfId="24814"/>
    <cellStyle name="Обычный 24 5 2 2 3" xfId="24815"/>
    <cellStyle name="Обычный 24 5 2 2 3 2" xfId="24816"/>
    <cellStyle name="Обычный 24 5 2 2 3 2 2" xfId="24817"/>
    <cellStyle name="Обычный 24 5 2 2 3 2 2 2" xfId="24818"/>
    <cellStyle name="Обычный 24 5 2 2 3 2 3" xfId="24819"/>
    <cellStyle name="Обычный 24 5 2 2 3 3" xfId="24820"/>
    <cellStyle name="Обычный 24 5 2 2 3 3 2" xfId="24821"/>
    <cellStyle name="Обычный 24 5 2 2 3 4" xfId="24822"/>
    <cellStyle name="Обычный 24 5 2 2 4" xfId="24823"/>
    <cellStyle name="Обычный 24 5 2 2 4 2" xfId="24824"/>
    <cellStyle name="Обычный 24 5 2 2 4 2 2" xfId="24825"/>
    <cellStyle name="Обычный 24 5 2 2 4 3" xfId="24826"/>
    <cellStyle name="Обычный 24 5 2 2 5" xfId="24827"/>
    <cellStyle name="Обычный 24 5 2 2 5 2" xfId="24828"/>
    <cellStyle name="Обычный 24 5 2 2 6" xfId="24829"/>
    <cellStyle name="Обычный 24 5 2 2 6 2" xfId="24830"/>
    <cellStyle name="Обычный 24 5 2 2 7" xfId="24831"/>
    <cellStyle name="Обычный 24 5 2 2 8" xfId="24832"/>
    <cellStyle name="Обычный 24 5 2 3" xfId="24833"/>
    <cellStyle name="Обычный 24 5 2 3 2" xfId="24834"/>
    <cellStyle name="Обычный 24 5 2 3 2 2" xfId="24835"/>
    <cellStyle name="Обычный 24 5 2 3 2 2 2" xfId="24836"/>
    <cellStyle name="Обычный 24 5 2 3 2 3" xfId="24837"/>
    <cellStyle name="Обычный 24 5 2 3 3" xfId="24838"/>
    <cellStyle name="Обычный 24 5 2 3 3 2" xfId="24839"/>
    <cellStyle name="Обычный 24 5 2 3 4" xfId="24840"/>
    <cellStyle name="Обычный 24 5 2 3 4 2" xfId="24841"/>
    <cellStyle name="Обычный 24 5 2 3 5" xfId="24842"/>
    <cellStyle name="Обычный 24 5 2 3 6" xfId="24843"/>
    <cellStyle name="Обычный 24 5 2 4" xfId="24844"/>
    <cellStyle name="Обычный 24 5 2 4 2" xfId="24845"/>
    <cellStyle name="Обычный 24 5 2 4 2 2" xfId="24846"/>
    <cellStyle name="Обычный 24 5 2 4 2 2 2" xfId="24847"/>
    <cellStyle name="Обычный 24 5 2 4 2 3" xfId="24848"/>
    <cellStyle name="Обычный 24 5 2 4 3" xfId="24849"/>
    <cellStyle name="Обычный 24 5 2 4 3 2" xfId="24850"/>
    <cellStyle name="Обычный 24 5 2 4 4" xfId="24851"/>
    <cellStyle name="Обычный 24 5 2 5" xfId="24852"/>
    <cellStyle name="Обычный 24 5 2 5 2" xfId="24853"/>
    <cellStyle name="Обычный 24 5 2 5 2 2" xfId="24854"/>
    <cellStyle name="Обычный 24 5 2 5 3" xfId="24855"/>
    <cellStyle name="Обычный 24 5 2 6" xfId="24856"/>
    <cellStyle name="Обычный 24 5 2 6 2" xfId="24857"/>
    <cellStyle name="Обычный 24 5 2 7" xfId="24858"/>
    <cellStyle name="Обычный 24 5 2 7 2" xfId="24859"/>
    <cellStyle name="Обычный 24 5 2 8" xfId="24860"/>
    <cellStyle name="Обычный 24 5 2 9" xfId="24861"/>
    <cellStyle name="Обычный 24 5 3" xfId="24862"/>
    <cellStyle name="Обычный 24 5 3 2" xfId="24863"/>
    <cellStyle name="Обычный 24 5 3 2 2" xfId="24864"/>
    <cellStyle name="Обычный 24 5 3 2 2 2" xfId="24865"/>
    <cellStyle name="Обычный 24 5 3 2 2 2 2" xfId="24866"/>
    <cellStyle name="Обычный 24 5 3 2 2 2 2 2" xfId="24867"/>
    <cellStyle name="Обычный 24 5 3 2 2 2 3" xfId="24868"/>
    <cellStyle name="Обычный 24 5 3 2 2 3" xfId="24869"/>
    <cellStyle name="Обычный 24 5 3 2 2 3 2" xfId="24870"/>
    <cellStyle name="Обычный 24 5 3 2 2 4" xfId="24871"/>
    <cellStyle name="Обычный 24 5 3 2 2 4 2" xfId="24872"/>
    <cellStyle name="Обычный 24 5 3 2 2 5" xfId="24873"/>
    <cellStyle name="Обычный 24 5 3 2 3" xfId="24874"/>
    <cellStyle name="Обычный 24 5 3 2 3 2" xfId="24875"/>
    <cellStyle name="Обычный 24 5 3 2 3 2 2" xfId="24876"/>
    <cellStyle name="Обычный 24 5 3 2 3 2 2 2" xfId="24877"/>
    <cellStyle name="Обычный 24 5 3 2 3 2 3" xfId="24878"/>
    <cellStyle name="Обычный 24 5 3 2 3 3" xfId="24879"/>
    <cellStyle name="Обычный 24 5 3 2 3 3 2" xfId="24880"/>
    <cellStyle name="Обычный 24 5 3 2 3 4" xfId="24881"/>
    <cellStyle name="Обычный 24 5 3 2 4" xfId="24882"/>
    <cellStyle name="Обычный 24 5 3 2 4 2" xfId="24883"/>
    <cellStyle name="Обычный 24 5 3 2 4 2 2" xfId="24884"/>
    <cellStyle name="Обычный 24 5 3 2 4 3" xfId="24885"/>
    <cellStyle name="Обычный 24 5 3 2 5" xfId="24886"/>
    <cellStyle name="Обычный 24 5 3 2 5 2" xfId="24887"/>
    <cellStyle name="Обычный 24 5 3 2 6" xfId="24888"/>
    <cellStyle name="Обычный 24 5 3 2 6 2" xfId="24889"/>
    <cellStyle name="Обычный 24 5 3 2 7" xfId="24890"/>
    <cellStyle name="Обычный 24 5 3 2 8" xfId="24891"/>
    <cellStyle name="Обычный 24 5 3 3" xfId="24892"/>
    <cellStyle name="Обычный 24 5 3 3 2" xfId="24893"/>
    <cellStyle name="Обычный 24 5 3 3 2 2" xfId="24894"/>
    <cellStyle name="Обычный 24 5 3 3 2 2 2" xfId="24895"/>
    <cellStyle name="Обычный 24 5 3 3 2 3" xfId="24896"/>
    <cellStyle name="Обычный 24 5 3 3 3" xfId="24897"/>
    <cellStyle name="Обычный 24 5 3 3 3 2" xfId="24898"/>
    <cellStyle name="Обычный 24 5 3 3 4" xfId="24899"/>
    <cellStyle name="Обычный 24 5 3 3 4 2" xfId="24900"/>
    <cellStyle name="Обычный 24 5 3 3 5" xfId="24901"/>
    <cellStyle name="Обычный 24 5 3 3 6" xfId="24902"/>
    <cellStyle name="Обычный 24 5 3 4" xfId="24903"/>
    <cellStyle name="Обычный 24 5 3 4 2" xfId="24904"/>
    <cellStyle name="Обычный 24 5 3 4 2 2" xfId="24905"/>
    <cellStyle name="Обычный 24 5 3 4 2 2 2" xfId="24906"/>
    <cellStyle name="Обычный 24 5 3 4 2 3" xfId="24907"/>
    <cellStyle name="Обычный 24 5 3 4 3" xfId="24908"/>
    <cellStyle name="Обычный 24 5 3 4 3 2" xfId="24909"/>
    <cellStyle name="Обычный 24 5 3 4 4" xfId="24910"/>
    <cellStyle name="Обычный 24 5 3 5" xfId="24911"/>
    <cellStyle name="Обычный 24 5 3 5 2" xfId="24912"/>
    <cellStyle name="Обычный 24 5 3 5 2 2" xfId="24913"/>
    <cellStyle name="Обычный 24 5 3 5 3" xfId="24914"/>
    <cellStyle name="Обычный 24 5 3 6" xfId="24915"/>
    <cellStyle name="Обычный 24 5 3 6 2" xfId="24916"/>
    <cellStyle name="Обычный 24 5 3 7" xfId="24917"/>
    <cellStyle name="Обычный 24 5 3 7 2" xfId="24918"/>
    <cellStyle name="Обычный 24 5 3 8" xfId="24919"/>
    <cellStyle name="Обычный 24 5 3 9" xfId="24920"/>
    <cellStyle name="Обычный 24 5 4" xfId="24921"/>
    <cellStyle name="Обычный 24 5 4 2" xfId="24922"/>
    <cellStyle name="Обычный 24 5 4 2 2" xfId="24923"/>
    <cellStyle name="Обычный 24 5 4 2 2 2" xfId="24924"/>
    <cellStyle name="Обычный 24 5 4 2 2 2 2" xfId="24925"/>
    <cellStyle name="Обычный 24 5 4 2 2 3" xfId="24926"/>
    <cellStyle name="Обычный 24 5 4 2 3" xfId="24927"/>
    <cellStyle name="Обычный 24 5 4 2 3 2" xfId="24928"/>
    <cellStyle name="Обычный 24 5 4 2 4" xfId="24929"/>
    <cellStyle name="Обычный 24 5 4 2 4 2" xfId="24930"/>
    <cellStyle name="Обычный 24 5 4 2 5" xfId="24931"/>
    <cellStyle name="Обычный 24 5 4 3" xfId="24932"/>
    <cellStyle name="Обычный 24 5 4 3 2" xfId="24933"/>
    <cellStyle name="Обычный 24 5 4 3 2 2" xfId="24934"/>
    <cellStyle name="Обычный 24 5 4 3 2 2 2" xfId="24935"/>
    <cellStyle name="Обычный 24 5 4 3 2 3" xfId="24936"/>
    <cellStyle name="Обычный 24 5 4 3 3" xfId="24937"/>
    <cellStyle name="Обычный 24 5 4 3 3 2" xfId="24938"/>
    <cellStyle name="Обычный 24 5 4 3 4" xfId="24939"/>
    <cellStyle name="Обычный 24 5 4 4" xfId="24940"/>
    <cellStyle name="Обычный 24 5 4 4 2" xfId="24941"/>
    <cellStyle name="Обычный 24 5 4 4 2 2" xfId="24942"/>
    <cellStyle name="Обычный 24 5 4 4 3" xfId="24943"/>
    <cellStyle name="Обычный 24 5 4 5" xfId="24944"/>
    <cellStyle name="Обычный 24 5 4 5 2" xfId="24945"/>
    <cellStyle name="Обычный 24 5 4 6" xfId="24946"/>
    <cellStyle name="Обычный 24 5 4 6 2" xfId="24947"/>
    <cellStyle name="Обычный 24 5 4 7" xfId="24948"/>
    <cellStyle name="Обычный 24 5 4 8" xfId="24949"/>
    <cellStyle name="Обычный 24 5 5" xfId="24950"/>
    <cellStyle name="Обычный 24 5 5 2" xfId="24951"/>
    <cellStyle name="Обычный 24 5 5 2 2" xfId="24952"/>
    <cellStyle name="Обычный 24 5 5 2 2 2" xfId="24953"/>
    <cellStyle name="Обычный 24 5 5 2 3" xfId="24954"/>
    <cellStyle name="Обычный 24 5 5 3" xfId="24955"/>
    <cellStyle name="Обычный 24 5 5 3 2" xfId="24956"/>
    <cellStyle name="Обычный 24 5 5 4" xfId="24957"/>
    <cellStyle name="Обычный 24 5 5 4 2" xfId="24958"/>
    <cellStyle name="Обычный 24 5 5 5" xfId="24959"/>
    <cellStyle name="Обычный 24 5 5 6" xfId="24960"/>
    <cellStyle name="Обычный 24 5 6" xfId="24961"/>
    <cellStyle name="Обычный 24 5 6 2" xfId="24962"/>
    <cellStyle name="Обычный 24 5 6 2 2" xfId="24963"/>
    <cellStyle name="Обычный 24 5 6 2 2 2" xfId="24964"/>
    <cellStyle name="Обычный 24 5 6 2 3" xfId="24965"/>
    <cellStyle name="Обычный 24 5 6 3" xfId="24966"/>
    <cellStyle name="Обычный 24 5 6 3 2" xfId="24967"/>
    <cellStyle name="Обычный 24 5 6 4" xfId="24968"/>
    <cellStyle name="Обычный 24 5 7" xfId="24969"/>
    <cellStyle name="Обычный 24 5 7 2" xfId="24970"/>
    <cellStyle name="Обычный 24 5 7 2 2" xfId="24971"/>
    <cellStyle name="Обычный 24 5 7 3" xfId="24972"/>
    <cellStyle name="Обычный 24 5 8" xfId="24973"/>
    <cellStyle name="Обычный 24 5 8 2" xfId="24974"/>
    <cellStyle name="Обычный 24 5 9" xfId="24975"/>
    <cellStyle name="Обычный 24 5 9 2" xfId="24976"/>
    <cellStyle name="Обычный 24 6" xfId="24977"/>
    <cellStyle name="Обычный 24 6 10" xfId="24978"/>
    <cellStyle name="Обычный 24 6 2" xfId="24979"/>
    <cellStyle name="Обычный 24 6 2 2" xfId="24980"/>
    <cellStyle name="Обычный 24 6 2 2 2" xfId="24981"/>
    <cellStyle name="Обычный 24 6 2 2 2 2" xfId="24982"/>
    <cellStyle name="Обычный 24 6 2 2 2 2 2" xfId="24983"/>
    <cellStyle name="Обычный 24 6 2 2 2 3" xfId="24984"/>
    <cellStyle name="Обычный 24 6 2 2 3" xfId="24985"/>
    <cellStyle name="Обычный 24 6 2 2 3 2" xfId="24986"/>
    <cellStyle name="Обычный 24 6 2 2 4" xfId="24987"/>
    <cellStyle name="Обычный 24 6 2 2 4 2" xfId="24988"/>
    <cellStyle name="Обычный 24 6 2 2 5" xfId="24989"/>
    <cellStyle name="Обычный 24 6 2 3" xfId="24990"/>
    <cellStyle name="Обычный 24 6 2 3 2" xfId="24991"/>
    <cellStyle name="Обычный 24 6 2 3 2 2" xfId="24992"/>
    <cellStyle name="Обычный 24 6 2 3 2 2 2" xfId="24993"/>
    <cellStyle name="Обычный 24 6 2 3 2 3" xfId="24994"/>
    <cellStyle name="Обычный 24 6 2 3 3" xfId="24995"/>
    <cellStyle name="Обычный 24 6 2 3 3 2" xfId="24996"/>
    <cellStyle name="Обычный 24 6 2 3 4" xfId="24997"/>
    <cellStyle name="Обычный 24 6 2 4" xfId="24998"/>
    <cellStyle name="Обычный 24 6 2 4 2" xfId="24999"/>
    <cellStyle name="Обычный 24 6 2 4 2 2" xfId="25000"/>
    <cellStyle name="Обычный 24 6 2 4 3" xfId="25001"/>
    <cellStyle name="Обычный 24 6 2 5" xfId="25002"/>
    <cellStyle name="Обычный 24 6 2 5 2" xfId="25003"/>
    <cellStyle name="Обычный 24 6 2 6" xfId="25004"/>
    <cellStyle name="Обычный 24 6 2 6 2" xfId="25005"/>
    <cellStyle name="Обычный 24 6 2 7" xfId="25006"/>
    <cellStyle name="Обычный 24 6 2 8" xfId="25007"/>
    <cellStyle name="Обычный 24 6 3" xfId="25008"/>
    <cellStyle name="Обычный 24 6 3 2" xfId="25009"/>
    <cellStyle name="Обычный 24 6 3 2 2" xfId="25010"/>
    <cellStyle name="Обычный 24 6 3 2 2 2" xfId="25011"/>
    <cellStyle name="Обычный 24 6 3 2 3" xfId="25012"/>
    <cellStyle name="Обычный 24 6 3 3" xfId="25013"/>
    <cellStyle name="Обычный 24 6 3 3 2" xfId="25014"/>
    <cellStyle name="Обычный 24 6 3 4" xfId="25015"/>
    <cellStyle name="Обычный 24 6 3 4 2" xfId="25016"/>
    <cellStyle name="Обычный 24 6 3 5" xfId="25017"/>
    <cellStyle name="Обычный 24 6 3 6" xfId="25018"/>
    <cellStyle name="Обычный 24 6 4" xfId="25019"/>
    <cellStyle name="Обычный 24 6 4 2" xfId="25020"/>
    <cellStyle name="Обычный 24 6 4 2 2" xfId="25021"/>
    <cellStyle name="Обычный 24 6 4 2 2 2" xfId="25022"/>
    <cellStyle name="Обычный 24 6 4 2 3" xfId="25023"/>
    <cellStyle name="Обычный 24 6 4 3" xfId="25024"/>
    <cellStyle name="Обычный 24 6 4 3 2" xfId="25025"/>
    <cellStyle name="Обычный 24 6 4 4" xfId="25026"/>
    <cellStyle name="Обычный 24 6 5" xfId="25027"/>
    <cellStyle name="Обычный 24 6 5 2" xfId="25028"/>
    <cellStyle name="Обычный 24 6 5 2 2" xfId="25029"/>
    <cellStyle name="Обычный 24 6 5 3" xfId="25030"/>
    <cellStyle name="Обычный 24 6 6" xfId="25031"/>
    <cellStyle name="Обычный 24 6 6 2" xfId="25032"/>
    <cellStyle name="Обычный 24 6 7" xfId="25033"/>
    <cellStyle name="Обычный 24 6 7 2" xfId="25034"/>
    <cellStyle name="Обычный 24 6 8" xfId="25035"/>
    <cellStyle name="Обычный 24 6 8 2" xfId="25036"/>
    <cellStyle name="Обычный 24 6 9" xfId="25037"/>
    <cellStyle name="Обычный 24 7" xfId="25038"/>
    <cellStyle name="Обычный 24 7 10" xfId="25039"/>
    <cellStyle name="Обычный 24 7 2" xfId="25040"/>
    <cellStyle name="Обычный 24 7 2 2" xfId="25041"/>
    <cellStyle name="Обычный 24 7 2 2 2" xfId="25042"/>
    <cellStyle name="Обычный 24 7 2 2 2 2" xfId="25043"/>
    <cellStyle name="Обычный 24 7 2 2 2 2 2" xfId="25044"/>
    <cellStyle name="Обычный 24 7 2 2 2 3" xfId="25045"/>
    <cellStyle name="Обычный 24 7 2 2 3" xfId="25046"/>
    <cellStyle name="Обычный 24 7 2 2 3 2" xfId="25047"/>
    <cellStyle name="Обычный 24 7 2 2 4" xfId="25048"/>
    <cellStyle name="Обычный 24 7 2 2 4 2" xfId="25049"/>
    <cellStyle name="Обычный 24 7 2 2 5" xfId="25050"/>
    <cellStyle name="Обычный 24 7 2 3" xfId="25051"/>
    <cellStyle name="Обычный 24 7 2 3 2" xfId="25052"/>
    <cellStyle name="Обычный 24 7 2 3 2 2" xfId="25053"/>
    <cellStyle name="Обычный 24 7 2 3 2 2 2" xfId="25054"/>
    <cellStyle name="Обычный 24 7 2 3 2 3" xfId="25055"/>
    <cellStyle name="Обычный 24 7 2 3 3" xfId="25056"/>
    <cellStyle name="Обычный 24 7 2 3 3 2" xfId="25057"/>
    <cellStyle name="Обычный 24 7 2 3 4" xfId="25058"/>
    <cellStyle name="Обычный 24 7 2 4" xfId="25059"/>
    <cellStyle name="Обычный 24 7 2 4 2" xfId="25060"/>
    <cellStyle name="Обычный 24 7 2 4 2 2" xfId="25061"/>
    <cellStyle name="Обычный 24 7 2 4 3" xfId="25062"/>
    <cellStyle name="Обычный 24 7 2 5" xfId="25063"/>
    <cellStyle name="Обычный 24 7 2 5 2" xfId="25064"/>
    <cellStyle name="Обычный 24 7 2 6" xfId="25065"/>
    <cellStyle name="Обычный 24 7 2 6 2" xfId="25066"/>
    <cellStyle name="Обычный 24 7 2 7" xfId="25067"/>
    <cellStyle name="Обычный 24 7 2 8" xfId="25068"/>
    <cellStyle name="Обычный 24 7 3" xfId="25069"/>
    <cellStyle name="Обычный 24 7 3 2" xfId="25070"/>
    <cellStyle name="Обычный 24 7 3 2 2" xfId="25071"/>
    <cellStyle name="Обычный 24 7 3 2 2 2" xfId="25072"/>
    <cellStyle name="Обычный 24 7 3 2 3" xfId="25073"/>
    <cellStyle name="Обычный 24 7 3 3" xfId="25074"/>
    <cellStyle name="Обычный 24 7 3 3 2" xfId="25075"/>
    <cellStyle name="Обычный 24 7 3 4" xfId="25076"/>
    <cellStyle name="Обычный 24 7 3 4 2" xfId="25077"/>
    <cellStyle name="Обычный 24 7 3 5" xfId="25078"/>
    <cellStyle name="Обычный 24 7 3 6" xfId="25079"/>
    <cellStyle name="Обычный 24 7 4" xfId="25080"/>
    <cellStyle name="Обычный 24 7 4 2" xfId="25081"/>
    <cellStyle name="Обычный 24 7 4 2 2" xfId="25082"/>
    <cellStyle name="Обычный 24 7 4 2 2 2" xfId="25083"/>
    <cellStyle name="Обычный 24 7 4 2 3" xfId="25084"/>
    <cellStyle name="Обычный 24 7 4 3" xfId="25085"/>
    <cellStyle name="Обычный 24 7 4 3 2" xfId="25086"/>
    <cellStyle name="Обычный 24 7 4 4" xfId="25087"/>
    <cellStyle name="Обычный 24 7 5" xfId="25088"/>
    <cellStyle name="Обычный 24 7 5 2" xfId="25089"/>
    <cellStyle name="Обычный 24 7 5 2 2" xfId="25090"/>
    <cellStyle name="Обычный 24 7 5 3" xfId="25091"/>
    <cellStyle name="Обычный 24 7 6" xfId="25092"/>
    <cellStyle name="Обычный 24 7 6 2" xfId="25093"/>
    <cellStyle name="Обычный 24 7 7" xfId="25094"/>
    <cellStyle name="Обычный 24 7 7 2" xfId="25095"/>
    <cellStyle name="Обычный 24 7 8" xfId="25096"/>
    <cellStyle name="Обычный 24 7 8 2" xfId="25097"/>
    <cellStyle name="Обычный 24 7 9" xfId="25098"/>
    <cellStyle name="Обычный 24 8" xfId="25099"/>
    <cellStyle name="Обычный 24 8 2" xfId="25100"/>
    <cellStyle name="Обычный 24 8 2 2" xfId="25101"/>
    <cellStyle name="Обычный 24 8 2 2 2" xfId="25102"/>
    <cellStyle name="Обычный 24 8 2 2 2 2" xfId="25103"/>
    <cellStyle name="Обычный 24 8 2 2 3" xfId="25104"/>
    <cellStyle name="Обычный 24 8 2 3" xfId="25105"/>
    <cellStyle name="Обычный 24 8 2 3 2" xfId="25106"/>
    <cellStyle name="Обычный 24 8 2 4" xfId="25107"/>
    <cellStyle name="Обычный 24 8 2 4 2" xfId="25108"/>
    <cellStyle name="Обычный 24 8 2 5" xfId="25109"/>
    <cellStyle name="Обычный 24 8 3" xfId="25110"/>
    <cellStyle name="Обычный 24 8 3 2" xfId="25111"/>
    <cellStyle name="Обычный 24 8 3 2 2" xfId="25112"/>
    <cellStyle name="Обычный 24 8 3 2 2 2" xfId="25113"/>
    <cellStyle name="Обычный 24 8 3 2 3" xfId="25114"/>
    <cellStyle name="Обычный 24 8 3 3" xfId="25115"/>
    <cellStyle name="Обычный 24 8 3 3 2" xfId="25116"/>
    <cellStyle name="Обычный 24 8 3 4" xfId="25117"/>
    <cellStyle name="Обычный 24 8 4" xfId="25118"/>
    <cellStyle name="Обычный 24 8 4 2" xfId="25119"/>
    <cellStyle name="Обычный 24 8 4 2 2" xfId="25120"/>
    <cellStyle name="Обычный 24 8 4 3" xfId="25121"/>
    <cellStyle name="Обычный 24 8 5" xfId="25122"/>
    <cellStyle name="Обычный 24 8 5 2" xfId="25123"/>
    <cellStyle name="Обычный 24 8 6" xfId="25124"/>
    <cellStyle name="Обычный 24 8 6 2" xfId="25125"/>
    <cellStyle name="Обычный 24 8 7" xfId="25126"/>
    <cellStyle name="Обычный 24 8 7 2" xfId="25127"/>
    <cellStyle name="Обычный 24 8 8" xfId="25128"/>
    <cellStyle name="Обычный 24 8 9" xfId="25129"/>
    <cellStyle name="Обычный 24 9" xfId="25130"/>
    <cellStyle name="Обычный 24 9 2" xfId="25131"/>
    <cellStyle name="Обычный 24 9 2 2" xfId="25132"/>
    <cellStyle name="Обычный 24 9 2 2 2" xfId="25133"/>
    <cellStyle name="Обычный 24 9 2 3" xfId="25134"/>
    <cellStyle name="Обычный 24 9 3" xfId="25135"/>
    <cellStyle name="Обычный 24 9 3 2" xfId="25136"/>
    <cellStyle name="Обычный 24 9 4" xfId="25137"/>
    <cellStyle name="Обычный 24 9 4 2" xfId="25138"/>
    <cellStyle name="Обычный 24 9 5" xfId="25139"/>
    <cellStyle name="Обычный 24 9 6" xfId="25140"/>
    <cellStyle name="Обычный 24_КС2 июль13 дс1" xfId="25141"/>
    <cellStyle name="Обычный 25" xfId="25142"/>
    <cellStyle name="Обычный 25 10" xfId="25143"/>
    <cellStyle name="Обычный 25 10 2" xfId="25144"/>
    <cellStyle name="Обычный 25 10 2 2" xfId="25145"/>
    <cellStyle name="Обычный 25 10 2 2 2" xfId="25146"/>
    <cellStyle name="Обычный 25 10 2 3" xfId="25147"/>
    <cellStyle name="Обычный 25 10 3" xfId="25148"/>
    <cellStyle name="Обычный 25 10 3 2" xfId="25149"/>
    <cellStyle name="Обычный 25 10 4" xfId="25150"/>
    <cellStyle name="Обычный 25 11" xfId="25151"/>
    <cellStyle name="Обычный 25 11 2" xfId="25152"/>
    <cellStyle name="Обычный 25 11 2 2" xfId="25153"/>
    <cellStyle name="Обычный 25 11 3" xfId="25154"/>
    <cellStyle name="Обычный 25 12" xfId="25155"/>
    <cellStyle name="Обычный 25 12 2" xfId="25156"/>
    <cellStyle name="Обычный 25 13" xfId="25157"/>
    <cellStyle name="Обычный 25 13 2" xfId="25158"/>
    <cellStyle name="Обычный 25 14" xfId="25159"/>
    <cellStyle name="Обычный 25 14 2" xfId="25160"/>
    <cellStyle name="Обычный 25 15" xfId="25161"/>
    <cellStyle name="Обычный 25 15 2" xfId="25162"/>
    <cellStyle name="Обычный 25 16" xfId="25163"/>
    <cellStyle name="Обычный 25 16 2" xfId="25164"/>
    <cellStyle name="Обычный 25 17" xfId="25165"/>
    <cellStyle name="Обычный 25 18" xfId="25166"/>
    <cellStyle name="Обычный 25 2" xfId="25167"/>
    <cellStyle name="Обычный 25 2 10" xfId="25168"/>
    <cellStyle name="Обычный 25 2 10 2" xfId="25169"/>
    <cellStyle name="Обычный 25 2 10 2 2" xfId="25170"/>
    <cellStyle name="Обычный 25 2 10 3" xfId="25171"/>
    <cellStyle name="Обычный 25 2 11" xfId="25172"/>
    <cellStyle name="Обычный 25 2 11 2" xfId="25173"/>
    <cellStyle name="Обычный 25 2 12" xfId="25174"/>
    <cellStyle name="Обычный 25 2 12 2" xfId="25175"/>
    <cellStyle name="Обычный 25 2 13" xfId="25176"/>
    <cellStyle name="Обычный 25 2 13 2" xfId="25177"/>
    <cellStyle name="Обычный 25 2 14" xfId="25178"/>
    <cellStyle name="Обычный 25 2 14 2" xfId="25179"/>
    <cellStyle name="Обычный 25 2 15" xfId="25180"/>
    <cellStyle name="Обычный 25 2 15 2" xfId="25181"/>
    <cellStyle name="Обычный 25 2 16" xfId="25182"/>
    <cellStyle name="Обычный 25 2 17" xfId="25183"/>
    <cellStyle name="Обычный 25 2 2" xfId="25184"/>
    <cellStyle name="Обычный 25 2 2 10" xfId="25185"/>
    <cellStyle name="Обычный 25 2 2 10 2" xfId="25186"/>
    <cellStyle name="Обычный 25 2 2 11" xfId="25187"/>
    <cellStyle name="Обычный 25 2 2 11 2" xfId="25188"/>
    <cellStyle name="Обычный 25 2 2 12" xfId="25189"/>
    <cellStyle name="Обычный 25 2 2 12 2" xfId="25190"/>
    <cellStyle name="Обычный 25 2 2 13" xfId="25191"/>
    <cellStyle name="Обычный 25 2 2 14" xfId="25192"/>
    <cellStyle name="Обычный 25 2 2 2" xfId="25193"/>
    <cellStyle name="Обычный 25 2 2 2 10" xfId="25194"/>
    <cellStyle name="Обычный 25 2 2 2 11" xfId="25195"/>
    <cellStyle name="Обычный 25 2 2 2 2" xfId="25196"/>
    <cellStyle name="Обычный 25 2 2 2 2 2" xfId="25197"/>
    <cellStyle name="Обычный 25 2 2 2 2 2 2" xfId="25198"/>
    <cellStyle name="Обычный 25 2 2 2 2 2 2 2" xfId="25199"/>
    <cellStyle name="Обычный 25 2 2 2 2 2 2 2 2" xfId="25200"/>
    <cellStyle name="Обычный 25 2 2 2 2 2 2 2 2 2" xfId="25201"/>
    <cellStyle name="Обычный 25 2 2 2 2 2 2 2 3" xfId="25202"/>
    <cellStyle name="Обычный 25 2 2 2 2 2 2 3" xfId="25203"/>
    <cellStyle name="Обычный 25 2 2 2 2 2 2 3 2" xfId="25204"/>
    <cellStyle name="Обычный 25 2 2 2 2 2 2 4" xfId="25205"/>
    <cellStyle name="Обычный 25 2 2 2 2 2 2 4 2" xfId="25206"/>
    <cellStyle name="Обычный 25 2 2 2 2 2 2 5" xfId="25207"/>
    <cellStyle name="Обычный 25 2 2 2 2 2 3" xfId="25208"/>
    <cellStyle name="Обычный 25 2 2 2 2 2 3 2" xfId="25209"/>
    <cellStyle name="Обычный 25 2 2 2 2 2 3 2 2" xfId="25210"/>
    <cellStyle name="Обычный 25 2 2 2 2 2 3 2 2 2" xfId="25211"/>
    <cellStyle name="Обычный 25 2 2 2 2 2 3 2 3" xfId="25212"/>
    <cellStyle name="Обычный 25 2 2 2 2 2 3 3" xfId="25213"/>
    <cellStyle name="Обычный 25 2 2 2 2 2 3 3 2" xfId="25214"/>
    <cellStyle name="Обычный 25 2 2 2 2 2 3 4" xfId="25215"/>
    <cellStyle name="Обычный 25 2 2 2 2 2 4" xfId="25216"/>
    <cellStyle name="Обычный 25 2 2 2 2 2 4 2" xfId="25217"/>
    <cellStyle name="Обычный 25 2 2 2 2 2 4 2 2" xfId="25218"/>
    <cellStyle name="Обычный 25 2 2 2 2 2 4 3" xfId="25219"/>
    <cellStyle name="Обычный 25 2 2 2 2 2 5" xfId="25220"/>
    <cellStyle name="Обычный 25 2 2 2 2 2 5 2" xfId="25221"/>
    <cellStyle name="Обычный 25 2 2 2 2 2 6" xfId="25222"/>
    <cellStyle name="Обычный 25 2 2 2 2 2 6 2" xfId="25223"/>
    <cellStyle name="Обычный 25 2 2 2 2 2 7" xfId="25224"/>
    <cellStyle name="Обычный 25 2 2 2 2 2 8" xfId="25225"/>
    <cellStyle name="Обычный 25 2 2 2 2 3" xfId="25226"/>
    <cellStyle name="Обычный 25 2 2 2 2 3 2" xfId="25227"/>
    <cellStyle name="Обычный 25 2 2 2 2 3 2 2" xfId="25228"/>
    <cellStyle name="Обычный 25 2 2 2 2 3 2 2 2" xfId="25229"/>
    <cellStyle name="Обычный 25 2 2 2 2 3 2 3" xfId="25230"/>
    <cellStyle name="Обычный 25 2 2 2 2 3 3" xfId="25231"/>
    <cellStyle name="Обычный 25 2 2 2 2 3 3 2" xfId="25232"/>
    <cellStyle name="Обычный 25 2 2 2 2 3 4" xfId="25233"/>
    <cellStyle name="Обычный 25 2 2 2 2 3 4 2" xfId="25234"/>
    <cellStyle name="Обычный 25 2 2 2 2 3 5" xfId="25235"/>
    <cellStyle name="Обычный 25 2 2 2 2 3 6" xfId="25236"/>
    <cellStyle name="Обычный 25 2 2 2 2 4" xfId="25237"/>
    <cellStyle name="Обычный 25 2 2 2 2 4 2" xfId="25238"/>
    <cellStyle name="Обычный 25 2 2 2 2 4 2 2" xfId="25239"/>
    <cellStyle name="Обычный 25 2 2 2 2 4 2 2 2" xfId="25240"/>
    <cellStyle name="Обычный 25 2 2 2 2 4 2 3" xfId="25241"/>
    <cellStyle name="Обычный 25 2 2 2 2 4 3" xfId="25242"/>
    <cellStyle name="Обычный 25 2 2 2 2 4 3 2" xfId="25243"/>
    <cellStyle name="Обычный 25 2 2 2 2 4 4" xfId="25244"/>
    <cellStyle name="Обычный 25 2 2 2 2 5" xfId="25245"/>
    <cellStyle name="Обычный 25 2 2 2 2 5 2" xfId="25246"/>
    <cellStyle name="Обычный 25 2 2 2 2 5 2 2" xfId="25247"/>
    <cellStyle name="Обычный 25 2 2 2 2 5 3" xfId="25248"/>
    <cellStyle name="Обычный 25 2 2 2 2 6" xfId="25249"/>
    <cellStyle name="Обычный 25 2 2 2 2 6 2" xfId="25250"/>
    <cellStyle name="Обычный 25 2 2 2 2 7" xfId="25251"/>
    <cellStyle name="Обычный 25 2 2 2 2 7 2" xfId="25252"/>
    <cellStyle name="Обычный 25 2 2 2 2 8" xfId="25253"/>
    <cellStyle name="Обычный 25 2 2 2 2 9" xfId="25254"/>
    <cellStyle name="Обычный 25 2 2 2 3" xfId="25255"/>
    <cellStyle name="Обычный 25 2 2 2 3 2" xfId="25256"/>
    <cellStyle name="Обычный 25 2 2 2 3 2 2" xfId="25257"/>
    <cellStyle name="Обычный 25 2 2 2 3 2 2 2" xfId="25258"/>
    <cellStyle name="Обычный 25 2 2 2 3 2 2 2 2" xfId="25259"/>
    <cellStyle name="Обычный 25 2 2 2 3 2 2 3" xfId="25260"/>
    <cellStyle name="Обычный 25 2 2 2 3 2 3" xfId="25261"/>
    <cellStyle name="Обычный 25 2 2 2 3 2 3 2" xfId="25262"/>
    <cellStyle name="Обычный 25 2 2 2 3 2 4" xfId="25263"/>
    <cellStyle name="Обычный 25 2 2 2 3 2 4 2" xfId="25264"/>
    <cellStyle name="Обычный 25 2 2 2 3 2 5" xfId="25265"/>
    <cellStyle name="Обычный 25 2 2 2 3 2 6" xfId="25266"/>
    <cellStyle name="Обычный 25 2 2 2 3 3" xfId="25267"/>
    <cellStyle name="Обычный 25 2 2 2 3 3 2" xfId="25268"/>
    <cellStyle name="Обычный 25 2 2 2 3 3 2 2" xfId="25269"/>
    <cellStyle name="Обычный 25 2 2 2 3 3 2 2 2" xfId="25270"/>
    <cellStyle name="Обычный 25 2 2 2 3 3 2 3" xfId="25271"/>
    <cellStyle name="Обычный 25 2 2 2 3 3 3" xfId="25272"/>
    <cellStyle name="Обычный 25 2 2 2 3 3 3 2" xfId="25273"/>
    <cellStyle name="Обычный 25 2 2 2 3 3 4" xfId="25274"/>
    <cellStyle name="Обычный 25 2 2 2 3 3 5" xfId="25275"/>
    <cellStyle name="Обычный 25 2 2 2 3 4" xfId="25276"/>
    <cellStyle name="Обычный 25 2 2 2 3 4 2" xfId="25277"/>
    <cellStyle name="Обычный 25 2 2 2 3 4 2 2" xfId="25278"/>
    <cellStyle name="Обычный 25 2 2 2 3 4 3" xfId="25279"/>
    <cellStyle name="Обычный 25 2 2 2 3 5" xfId="25280"/>
    <cellStyle name="Обычный 25 2 2 2 3 5 2" xfId="25281"/>
    <cellStyle name="Обычный 25 2 2 2 3 6" xfId="25282"/>
    <cellStyle name="Обычный 25 2 2 2 3 6 2" xfId="25283"/>
    <cellStyle name="Обычный 25 2 2 2 3 7" xfId="25284"/>
    <cellStyle name="Обычный 25 2 2 2 3 8" xfId="25285"/>
    <cellStyle name="Обычный 25 2 2 2 4" xfId="25286"/>
    <cellStyle name="Обычный 25 2 2 2 4 2" xfId="25287"/>
    <cellStyle name="Обычный 25 2 2 2 4 2 2" xfId="25288"/>
    <cellStyle name="Обычный 25 2 2 2 4 2 2 2" xfId="25289"/>
    <cellStyle name="Обычный 25 2 2 2 4 2 3" xfId="25290"/>
    <cellStyle name="Обычный 25 2 2 2 4 3" xfId="25291"/>
    <cellStyle name="Обычный 25 2 2 2 4 3 2" xfId="25292"/>
    <cellStyle name="Обычный 25 2 2 2 4 4" xfId="25293"/>
    <cellStyle name="Обычный 25 2 2 2 4 4 2" xfId="25294"/>
    <cellStyle name="Обычный 25 2 2 2 4 5" xfId="25295"/>
    <cellStyle name="Обычный 25 2 2 2 4 6" xfId="25296"/>
    <cellStyle name="Обычный 25 2 2 2 5" xfId="25297"/>
    <cellStyle name="Обычный 25 2 2 2 5 2" xfId="25298"/>
    <cellStyle name="Обычный 25 2 2 2 5 2 2" xfId="25299"/>
    <cellStyle name="Обычный 25 2 2 2 5 2 2 2" xfId="25300"/>
    <cellStyle name="Обычный 25 2 2 2 5 2 3" xfId="25301"/>
    <cellStyle name="Обычный 25 2 2 2 5 3" xfId="25302"/>
    <cellStyle name="Обычный 25 2 2 2 5 3 2" xfId="25303"/>
    <cellStyle name="Обычный 25 2 2 2 5 4" xfId="25304"/>
    <cellStyle name="Обычный 25 2 2 2 5 5" xfId="25305"/>
    <cellStyle name="Обычный 25 2 2 2 6" xfId="25306"/>
    <cellStyle name="Обычный 25 2 2 2 6 2" xfId="25307"/>
    <cellStyle name="Обычный 25 2 2 2 6 2 2" xfId="25308"/>
    <cellStyle name="Обычный 25 2 2 2 6 3" xfId="25309"/>
    <cellStyle name="Обычный 25 2 2 2 7" xfId="25310"/>
    <cellStyle name="Обычный 25 2 2 2 7 2" xfId="25311"/>
    <cellStyle name="Обычный 25 2 2 2 8" xfId="25312"/>
    <cellStyle name="Обычный 25 2 2 2 8 2" xfId="25313"/>
    <cellStyle name="Обычный 25 2 2 2 9" xfId="25314"/>
    <cellStyle name="Обычный 25 2 2 2 9 2" xfId="25315"/>
    <cellStyle name="Обычный 25 2 2 3" xfId="25316"/>
    <cellStyle name="Обычный 25 2 2 3 10" xfId="25317"/>
    <cellStyle name="Обычный 25 2 2 3 2" xfId="25318"/>
    <cellStyle name="Обычный 25 2 2 3 2 2" xfId="25319"/>
    <cellStyle name="Обычный 25 2 2 3 2 2 2" xfId="25320"/>
    <cellStyle name="Обычный 25 2 2 3 2 2 2 2" xfId="25321"/>
    <cellStyle name="Обычный 25 2 2 3 2 2 2 2 2" xfId="25322"/>
    <cellStyle name="Обычный 25 2 2 3 2 2 2 3" xfId="25323"/>
    <cellStyle name="Обычный 25 2 2 3 2 2 3" xfId="25324"/>
    <cellStyle name="Обычный 25 2 2 3 2 2 3 2" xfId="25325"/>
    <cellStyle name="Обычный 25 2 2 3 2 2 4" xfId="25326"/>
    <cellStyle name="Обычный 25 2 2 3 2 2 4 2" xfId="25327"/>
    <cellStyle name="Обычный 25 2 2 3 2 2 5" xfId="25328"/>
    <cellStyle name="Обычный 25 2 2 3 2 3" xfId="25329"/>
    <cellStyle name="Обычный 25 2 2 3 2 3 2" xfId="25330"/>
    <cellStyle name="Обычный 25 2 2 3 2 3 2 2" xfId="25331"/>
    <cellStyle name="Обычный 25 2 2 3 2 3 2 2 2" xfId="25332"/>
    <cellStyle name="Обычный 25 2 2 3 2 3 2 3" xfId="25333"/>
    <cellStyle name="Обычный 25 2 2 3 2 3 3" xfId="25334"/>
    <cellStyle name="Обычный 25 2 2 3 2 3 3 2" xfId="25335"/>
    <cellStyle name="Обычный 25 2 2 3 2 3 4" xfId="25336"/>
    <cellStyle name="Обычный 25 2 2 3 2 4" xfId="25337"/>
    <cellStyle name="Обычный 25 2 2 3 2 4 2" xfId="25338"/>
    <cellStyle name="Обычный 25 2 2 3 2 4 2 2" xfId="25339"/>
    <cellStyle name="Обычный 25 2 2 3 2 4 3" xfId="25340"/>
    <cellStyle name="Обычный 25 2 2 3 2 5" xfId="25341"/>
    <cellStyle name="Обычный 25 2 2 3 2 5 2" xfId="25342"/>
    <cellStyle name="Обычный 25 2 2 3 2 6" xfId="25343"/>
    <cellStyle name="Обычный 25 2 2 3 2 6 2" xfId="25344"/>
    <cellStyle name="Обычный 25 2 2 3 2 7" xfId="25345"/>
    <cellStyle name="Обычный 25 2 2 3 2 8" xfId="25346"/>
    <cellStyle name="Обычный 25 2 2 3 3" xfId="25347"/>
    <cellStyle name="Обычный 25 2 2 3 3 2" xfId="25348"/>
    <cellStyle name="Обычный 25 2 2 3 3 2 2" xfId="25349"/>
    <cellStyle name="Обычный 25 2 2 3 3 2 2 2" xfId="25350"/>
    <cellStyle name="Обычный 25 2 2 3 3 2 3" xfId="25351"/>
    <cellStyle name="Обычный 25 2 2 3 3 3" xfId="25352"/>
    <cellStyle name="Обычный 25 2 2 3 3 3 2" xfId="25353"/>
    <cellStyle name="Обычный 25 2 2 3 3 4" xfId="25354"/>
    <cellStyle name="Обычный 25 2 2 3 3 4 2" xfId="25355"/>
    <cellStyle name="Обычный 25 2 2 3 3 5" xfId="25356"/>
    <cellStyle name="Обычный 25 2 2 3 3 6" xfId="25357"/>
    <cellStyle name="Обычный 25 2 2 3 4" xfId="25358"/>
    <cellStyle name="Обычный 25 2 2 3 4 2" xfId="25359"/>
    <cellStyle name="Обычный 25 2 2 3 4 2 2" xfId="25360"/>
    <cellStyle name="Обычный 25 2 2 3 4 2 2 2" xfId="25361"/>
    <cellStyle name="Обычный 25 2 2 3 4 2 3" xfId="25362"/>
    <cellStyle name="Обычный 25 2 2 3 4 3" xfId="25363"/>
    <cellStyle name="Обычный 25 2 2 3 4 3 2" xfId="25364"/>
    <cellStyle name="Обычный 25 2 2 3 4 4" xfId="25365"/>
    <cellStyle name="Обычный 25 2 2 3 5" xfId="25366"/>
    <cellStyle name="Обычный 25 2 2 3 5 2" xfId="25367"/>
    <cellStyle name="Обычный 25 2 2 3 5 2 2" xfId="25368"/>
    <cellStyle name="Обычный 25 2 2 3 5 3" xfId="25369"/>
    <cellStyle name="Обычный 25 2 2 3 6" xfId="25370"/>
    <cellStyle name="Обычный 25 2 2 3 6 2" xfId="25371"/>
    <cellStyle name="Обычный 25 2 2 3 7" xfId="25372"/>
    <cellStyle name="Обычный 25 2 2 3 7 2" xfId="25373"/>
    <cellStyle name="Обычный 25 2 2 3 8" xfId="25374"/>
    <cellStyle name="Обычный 25 2 2 3 8 2" xfId="25375"/>
    <cellStyle name="Обычный 25 2 2 3 9" xfId="25376"/>
    <cellStyle name="Обычный 25 2 2 4" xfId="25377"/>
    <cellStyle name="Обычный 25 2 2 4 2" xfId="25378"/>
    <cellStyle name="Обычный 25 2 2 4 2 2" xfId="25379"/>
    <cellStyle name="Обычный 25 2 2 4 2 2 2" xfId="25380"/>
    <cellStyle name="Обычный 25 2 2 4 2 2 2 2" xfId="25381"/>
    <cellStyle name="Обычный 25 2 2 4 2 2 2 2 2" xfId="25382"/>
    <cellStyle name="Обычный 25 2 2 4 2 2 2 3" xfId="25383"/>
    <cellStyle name="Обычный 25 2 2 4 2 2 3" xfId="25384"/>
    <cellStyle name="Обычный 25 2 2 4 2 2 3 2" xfId="25385"/>
    <cellStyle name="Обычный 25 2 2 4 2 2 4" xfId="25386"/>
    <cellStyle name="Обычный 25 2 2 4 2 2 4 2" xfId="25387"/>
    <cellStyle name="Обычный 25 2 2 4 2 2 5" xfId="25388"/>
    <cellStyle name="Обычный 25 2 2 4 2 3" xfId="25389"/>
    <cellStyle name="Обычный 25 2 2 4 2 3 2" xfId="25390"/>
    <cellStyle name="Обычный 25 2 2 4 2 3 2 2" xfId="25391"/>
    <cellStyle name="Обычный 25 2 2 4 2 3 2 2 2" xfId="25392"/>
    <cellStyle name="Обычный 25 2 2 4 2 3 2 3" xfId="25393"/>
    <cellStyle name="Обычный 25 2 2 4 2 3 3" xfId="25394"/>
    <cellStyle name="Обычный 25 2 2 4 2 3 3 2" xfId="25395"/>
    <cellStyle name="Обычный 25 2 2 4 2 3 4" xfId="25396"/>
    <cellStyle name="Обычный 25 2 2 4 2 4" xfId="25397"/>
    <cellStyle name="Обычный 25 2 2 4 2 4 2" xfId="25398"/>
    <cellStyle name="Обычный 25 2 2 4 2 4 2 2" xfId="25399"/>
    <cellStyle name="Обычный 25 2 2 4 2 4 3" xfId="25400"/>
    <cellStyle name="Обычный 25 2 2 4 2 5" xfId="25401"/>
    <cellStyle name="Обычный 25 2 2 4 2 5 2" xfId="25402"/>
    <cellStyle name="Обычный 25 2 2 4 2 6" xfId="25403"/>
    <cellStyle name="Обычный 25 2 2 4 2 6 2" xfId="25404"/>
    <cellStyle name="Обычный 25 2 2 4 2 7" xfId="25405"/>
    <cellStyle name="Обычный 25 2 2 4 2 8" xfId="25406"/>
    <cellStyle name="Обычный 25 2 2 4 3" xfId="25407"/>
    <cellStyle name="Обычный 25 2 2 4 3 2" xfId="25408"/>
    <cellStyle name="Обычный 25 2 2 4 3 2 2" xfId="25409"/>
    <cellStyle name="Обычный 25 2 2 4 3 2 2 2" xfId="25410"/>
    <cellStyle name="Обычный 25 2 2 4 3 2 3" xfId="25411"/>
    <cellStyle name="Обычный 25 2 2 4 3 3" xfId="25412"/>
    <cellStyle name="Обычный 25 2 2 4 3 3 2" xfId="25413"/>
    <cellStyle name="Обычный 25 2 2 4 3 4" xfId="25414"/>
    <cellStyle name="Обычный 25 2 2 4 3 4 2" xfId="25415"/>
    <cellStyle name="Обычный 25 2 2 4 3 5" xfId="25416"/>
    <cellStyle name="Обычный 25 2 2 4 3 6" xfId="25417"/>
    <cellStyle name="Обычный 25 2 2 4 4" xfId="25418"/>
    <cellStyle name="Обычный 25 2 2 4 4 2" xfId="25419"/>
    <cellStyle name="Обычный 25 2 2 4 4 2 2" xfId="25420"/>
    <cellStyle name="Обычный 25 2 2 4 4 2 2 2" xfId="25421"/>
    <cellStyle name="Обычный 25 2 2 4 4 2 3" xfId="25422"/>
    <cellStyle name="Обычный 25 2 2 4 4 3" xfId="25423"/>
    <cellStyle name="Обычный 25 2 2 4 4 3 2" xfId="25424"/>
    <cellStyle name="Обычный 25 2 2 4 4 4" xfId="25425"/>
    <cellStyle name="Обычный 25 2 2 4 5" xfId="25426"/>
    <cellStyle name="Обычный 25 2 2 4 5 2" xfId="25427"/>
    <cellStyle name="Обычный 25 2 2 4 5 2 2" xfId="25428"/>
    <cellStyle name="Обычный 25 2 2 4 5 3" xfId="25429"/>
    <cellStyle name="Обычный 25 2 2 4 6" xfId="25430"/>
    <cellStyle name="Обычный 25 2 2 4 6 2" xfId="25431"/>
    <cellStyle name="Обычный 25 2 2 4 7" xfId="25432"/>
    <cellStyle name="Обычный 25 2 2 4 7 2" xfId="25433"/>
    <cellStyle name="Обычный 25 2 2 4 8" xfId="25434"/>
    <cellStyle name="Обычный 25 2 2 4 9" xfId="25435"/>
    <cellStyle name="Обычный 25 2 2 5" xfId="25436"/>
    <cellStyle name="Обычный 25 2 2 5 2" xfId="25437"/>
    <cellStyle name="Обычный 25 2 2 5 2 2" xfId="25438"/>
    <cellStyle name="Обычный 25 2 2 5 2 2 2" xfId="25439"/>
    <cellStyle name="Обычный 25 2 2 5 2 2 2 2" xfId="25440"/>
    <cellStyle name="Обычный 25 2 2 5 2 2 3" xfId="25441"/>
    <cellStyle name="Обычный 25 2 2 5 2 3" xfId="25442"/>
    <cellStyle name="Обычный 25 2 2 5 2 3 2" xfId="25443"/>
    <cellStyle name="Обычный 25 2 2 5 2 4" xfId="25444"/>
    <cellStyle name="Обычный 25 2 2 5 2 4 2" xfId="25445"/>
    <cellStyle name="Обычный 25 2 2 5 2 5" xfId="25446"/>
    <cellStyle name="Обычный 25 2 2 5 3" xfId="25447"/>
    <cellStyle name="Обычный 25 2 2 5 3 2" xfId="25448"/>
    <cellStyle name="Обычный 25 2 2 5 3 2 2" xfId="25449"/>
    <cellStyle name="Обычный 25 2 2 5 3 2 2 2" xfId="25450"/>
    <cellStyle name="Обычный 25 2 2 5 3 2 3" xfId="25451"/>
    <cellStyle name="Обычный 25 2 2 5 3 3" xfId="25452"/>
    <cellStyle name="Обычный 25 2 2 5 3 3 2" xfId="25453"/>
    <cellStyle name="Обычный 25 2 2 5 3 4" xfId="25454"/>
    <cellStyle name="Обычный 25 2 2 5 4" xfId="25455"/>
    <cellStyle name="Обычный 25 2 2 5 4 2" xfId="25456"/>
    <cellStyle name="Обычный 25 2 2 5 4 2 2" xfId="25457"/>
    <cellStyle name="Обычный 25 2 2 5 4 3" xfId="25458"/>
    <cellStyle name="Обычный 25 2 2 5 5" xfId="25459"/>
    <cellStyle name="Обычный 25 2 2 5 5 2" xfId="25460"/>
    <cellStyle name="Обычный 25 2 2 5 6" xfId="25461"/>
    <cellStyle name="Обычный 25 2 2 5 6 2" xfId="25462"/>
    <cellStyle name="Обычный 25 2 2 5 7" xfId="25463"/>
    <cellStyle name="Обычный 25 2 2 5 8" xfId="25464"/>
    <cellStyle name="Обычный 25 2 2 6" xfId="25465"/>
    <cellStyle name="Обычный 25 2 2 6 2" xfId="25466"/>
    <cellStyle name="Обычный 25 2 2 6 2 2" xfId="25467"/>
    <cellStyle name="Обычный 25 2 2 6 2 2 2" xfId="25468"/>
    <cellStyle name="Обычный 25 2 2 6 2 3" xfId="25469"/>
    <cellStyle name="Обычный 25 2 2 6 3" xfId="25470"/>
    <cellStyle name="Обычный 25 2 2 6 3 2" xfId="25471"/>
    <cellStyle name="Обычный 25 2 2 6 4" xfId="25472"/>
    <cellStyle name="Обычный 25 2 2 6 4 2" xfId="25473"/>
    <cellStyle name="Обычный 25 2 2 6 5" xfId="25474"/>
    <cellStyle name="Обычный 25 2 2 6 6" xfId="25475"/>
    <cellStyle name="Обычный 25 2 2 7" xfId="25476"/>
    <cellStyle name="Обычный 25 2 2 7 2" xfId="25477"/>
    <cellStyle name="Обычный 25 2 2 7 2 2" xfId="25478"/>
    <cellStyle name="Обычный 25 2 2 7 2 2 2" xfId="25479"/>
    <cellStyle name="Обычный 25 2 2 7 2 3" xfId="25480"/>
    <cellStyle name="Обычный 25 2 2 7 3" xfId="25481"/>
    <cellStyle name="Обычный 25 2 2 7 3 2" xfId="25482"/>
    <cellStyle name="Обычный 25 2 2 7 4" xfId="25483"/>
    <cellStyle name="Обычный 25 2 2 8" xfId="25484"/>
    <cellStyle name="Обычный 25 2 2 8 2" xfId="25485"/>
    <cellStyle name="Обычный 25 2 2 8 2 2" xfId="25486"/>
    <cellStyle name="Обычный 25 2 2 8 3" xfId="25487"/>
    <cellStyle name="Обычный 25 2 2 9" xfId="25488"/>
    <cellStyle name="Обычный 25 2 2 9 2" xfId="25489"/>
    <cellStyle name="Обычный 25 2 2_прот факт бол" xfId="25490"/>
    <cellStyle name="Обычный 25 2 3" xfId="25491"/>
    <cellStyle name="Обычный 25 2 3 10" xfId="25492"/>
    <cellStyle name="Обычный 25 2 3 10 2" xfId="25493"/>
    <cellStyle name="Обычный 25 2 3 11" xfId="25494"/>
    <cellStyle name="Обычный 25 2 3 12" xfId="25495"/>
    <cellStyle name="Обычный 25 2 3 2" xfId="25496"/>
    <cellStyle name="Обычный 25 2 3 2 10" xfId="25497"/>
    <cellStyle name="Обычный 25 2 3 2 2" xfId="25498"/>
    <cellStyle name="Обычный 25 2 3 2 2 2" xfId="25499"/>
    <cellStyle name="Обычный 25 2 3 2 2 2 2" xfId="25500"/>
    <cellStyle name="Обычный 25 2 3 2 2 2 2 2" xfId="25501"/>
    <cellStyle name="Обычный 25 2 3 2 2 2 2 2 2" xfId="25502"/>
    <cellStyle name="Обычный 25 2 3 2 2 2 2 3" xfId="25503"/>
    <cellStyle name="Обычный 25 2 3 2 2 2 3" xfId="25504"/>
    <cellStyle name="Обычный 25 2 3 2 2 2 3 2" xfId="25505"/>
    <cellStyle name="Обычный 25 2 3 2 2 2 4" xfId="25506"/>
    <cellStyle name="Обычный 25 2 3 2 2 2 4 2" xfId="25507"/>
    <cellStyle name="Обычный 25 2 3 2 2 2 5" xfId="25508"/>
    <cellStyle name="Обычный 25 2 3 2 2 3" xfId="25509"/>
    <cellStyle name="Обычный 25 2 3 2 2 3 2" xfId="25510"/>
    <cellStyle name="Обычный 25 2 3 2 2 3 2 2" xfId="25511"/>
    <cellStyle name="Обычный 25 2 3 2 2 3 2 2 2" xfId="25512"/>
    <cellStyle name="Обычный 25 2 3 2 2 3 2 3" xfId="25513"/>
    <cellStyle name="Обычный 25 2 3 2 2 3 3" xfId="25514"/>
    <cellStyle name="Обычный 25 2 3 2 2 3 3 2" xfId="25515"/>
    <cellStyle name="Обычный 25 2 3 2 2 3 4" xfId="25516"/>
    <cellStyle name="Обычный 25 2 3 2 2 4" xfId="25517"/>
    <cellStyle name="Обычный 25 2 3 2 2 4 2" xfId="25518"/>
    <cellStyle name="Обычный 25 2 3 2 2 4 2 2" xfId="25519"/>
    <cellStyle name="Обычный 25 2 3 2 2 4 3" xfId="25520"/>
    <cellStyle name="Обычный 25 2 3 2 2 5" xfId="25521"/>
    <cellStyle name="Обычный 25 2 3 2 2 5 2" xfId="25522"/>
    <cellStyle name="Обычный 25 2 3 2 2 6" xfId="25523"/>
    <cellStyle name="Обычный 25 2 3 2 2 6 2" xfId="25524"/>
    <cellStyle name="Обычный 25 2 3 2 2 7" xfId="25525"/>
    <cellStyle name="Обычный 25 2 3 2 2 8" xfId="25526"/>
    <cellStyle name="Обычный 25 2 3 2 3" xfId="25527"/>
    <cellStyle name="Обычный 25 2 3 2 3 2" xfId="25528"/>
    <cellStyle name="Обычный 25 2 3 2 3 2 2" xfId="25529"/>
    <cellStyle name="Обычный 25 2 3 2 3 2 2 2" xfId="25530"/>
    <cellStyle name="Обычный 25 2 3 2 3 2 3" xfId="25531"/>
    <cellStyle name="Обычный 25 2 3 2 3 3" xfId="25532"/>
    <cellStyle name="Обычный 25 2 3 2 3 3 2" xfId="25533"/>
    <cellStyle name="Обычный 25 2 3 2 3 4" xfId="25534"/>
    <cellStyle name="Обычный 25 2 3 2 3 4 2" xfId="25535"/>
    <cellStyle name="Обычный 25 2 3 2 3 5" xfId="25536"/>
    <cellStyle name="Обычный 25 2 3 2 3 6" xfId="25537"/>
    <cellStyle name="Обычный 25 2 3 2 4" xfId="25538"/>
    <cellStyle name="Обычный 25 2 3 2 4 2" xfId="25539"/>
    <cellStyle name="Обычный 25 2 3 2 4 2 2" xfId="25540"/>
    <cellStyle name="Обычный 25 2 3 2 4 2 2 2" xfId="25541"/>
    <cellStyle name="Обычный 25 2 3 2 4 2 3" xfId="25542"/>
    <cellStyle name="Обычный 25 2 3 2 4 3" xfId="25543"/>
    <cellStyle name="Обычный 25 2 3 2 4 3 2" xfId="25544"/>
    <cellStyle name="Обычный 25 2 3 2 4 4" xfId="25545"/>
    <cellStyle name="Обычный 25 2 3 2 5" xfId="25546"/>
    <cellStyle name="Обычный 25 2 3 2 5 2" xfId="25547"/>
    <cellStyle name="Обычный 25 2 3 2 5 2 2" xfId="25548"/>
    <cellStyle name="Обычный 25 2 3 2 5 3" xfId="25549"/>
    <cellStyle name="Обычный 25 2 3 2 6" xfId="25550"/>
    <cellStyle name="Обычный 25 2 3 2 6 2" xfId="25551"/>
    <cellStyle name="Обычный 25 2 3 2 7" xfId="25552"/>
    <cellStyle name="Обычный 25 2 3 2 7 2" xfId="25553"/>
    <cellStyle name="Обычный 25 2 3 2 8" xfId="25554"/>
    <cellStyle name="Обычный 25 2 3 2 8 2" xfId="25555"/>
    <cellStyle name="Обычный 25 2 3 2 9" xfId="25556"/>
    <cellStyle name="Обычный 25 2 3 3" xfId="25557"/>
    <cellStyle name="Обычный 25 2 3 3 10" xfId="25558"/>
    <cellStyle name="Обычный 25 2 3 3 2" xfId="25559"/>
    <cellStyle name="Обычный 25 2 3 3 2 2" xfId="25560"/>
    <cellStyle name="Обычный 25 2 3 3 2 2 2" xfId="25561"/>
    <cellStyle name="Обычный 25 2 3 3 2 2 2 2" xfId="25562"/>
    <cellStyle name="Обычный 25 2 3 3 2 2 2 2 2" xfId="25563"/>
    <cellStyle name="Обычный 25 2 3 3 2 2 2 3" xfId="25564"/>
    <cellStyle name="Обычный 25 2 3 3 2 2 3" xfId="25565"/>
    <cellStyle name="Обычный 25 2 3 3 2 2 3 2" xfId="25566"/>
    <cellStyle name="Обычный 25 2 3 3 2 2 4" xfId="25567"/>
    <cellStyle name="Обычный 25 2 3 3 2 2 4 2" xfId="25568"/>
    <cellStyle name="Обычный 25 2 3 3 2 2 5" xfId="25569"/>
    <cellStyle name="Обычный 25 2 3 3 2 3" xfId="25570"/>
    <cellStyle name="Обычный 25 2 3 3 2 3 2" xfId="25571"/>
    <cellStyle name="Обычный 25 2 3 3 2 3 2 2" xfId="25572"/>
    <cellStyle name="Обычный 25 2 3 3 2 3 2 2 2" xfId="25573"/>
    <cellStyle name="Обычный 25 2 3 3 2 3 2 3" xfId="25574"/>
    <cellStyle name="Обычный 25 2 3 3 2 3 3" xfId="25575"/>
    <cellStyle name="Обычный 25 2 3 3 2 3 3 2" xfId="25576"/>
    <cellStyle name="Обычный 25 2 3 3 2 3 4" xfId="25577"/>
    <cellStyle name="Обычный 25 2 3 3 2 4" xfId="25578"/>
    <cellStyle name="Обычный 25 2 3 3 2 4 2" xfId="25579"/>
    <cellStyle name="Обычный 25 2 3 3 2 4 2 2" xfId="25580"/>
    <cellStyle name="Обычный 25 2 3 3 2 4 3" xfId="25581"/>
    <cellStyle name="Обычный 25 2 3 3 2 5" xfId="25582"/>
    <cellStyle name="Обычный 25 2 3 3 2 5 2" xfId="25583"/>
    <cellStyle name="Обычный 25 2 3 3 2 6" xfId="25584"/>
    <cellStyle name="Обычный 25 2 3 3 2 6 2" xfId="25585"/>
    <cellStyle name="Обычный 25 2 3 3 2 7" xfId="25586"/>
    <cellStyle name="Обычный 25 2 3 3 2 8" xfId="25587"/>
    <cellStyle name="Обычный 25 2 3 3 3" xfId="25588"/>
    <cellStyle name="Обычный 25 2 3 3 3 2" xfId="25589"/>
    <cellStyle name="Обычный 25 2 3 3 3 2 2" xfId="25590"/>
    <cellStyle name="Обычный 25 2 3 3 3 2 2 2" xfId="25591"/>
    <cellStyle name="Обычный 25 2 3 3 3 2 3" xfId="25592"/>
    <cellStyle name="Обычный 25 2 3 3 3 3" xfId="25593"/>
    <cellStyle name="Обычный 25 2 3 3 3 3 2" xfId="25594"/>
    <cellStyle name="Обычный 25 2 3 3 3 4" xfId="25595"/>
    <cellStyle name="Обычный 25 2 3 3 3 4 2" xfId="25596"/>
    <cellStyle name="Обычный 25 2 3 3 3 5" xfId="25597"/>
    <cellStyle name="Обычный 25 2 3 3 3 6" xfId="25598"/>
    <cellStyle name="Обычный 25 2 3 3 4" xfId="25599"/>
    <cellStyle name="Обычный 25 2 3 3 4 2" xfId="25600"/>
    <cellStyle name="Обычный 25 2 3 3 4 2 2" xfId="25601"/>
    <cellStyle name="Обычный 25 2 3 3 4 2 2 2" xfId="25602"/>
    <cellStyle name="Обычный 25 2 3 3 4 2 3" xfId="25603"/>
    <cellStyle name="Обычный 25 2 3 3 4 3" xfId="25604"/>
    <cellStyle name="Обычный 25 2 3 3 4 3 2" xfId="25605"/>
    <cellStyle name="Обычный 25 2 3 3 4 4" xfId="25606"/>
    <cellStyle name="Обычный 25 2 3 3 5" xfId="25607"/>
    <cellStyle name="Обычный 25 2 3 3 5 2" xfId="25608"/>
    <cellStyle name="Обычный 25 2 3 3 5 2 2" xfId="25609"/>
    <cellStyle name="Обычный 25 2 3 3 5 3" xfId="25610"/>
    <cellStyle name="Обычный 25 2 3 3 6" xfId="25611"/>
    <cellStyle name="Обычный 25 2 3 3 6 2" xfId="25612"/>
    <cellStyle name="Обычный 25 2 3 3 7" xfId="25613"/>
    <cellStyle name="Обычный 25 2 3 3 7 2" xfId="25614"/>
    <cellStyle name="Обычный 25 2 3 3 8" xfId="25615"/>
    <cellStyle name="Обычный 25 2 3 3 8 2" xfId="25616"/>
    <cellStyle name="Обычный 25 2 3 3 9" xfId="25617"/>
    <cellStyle name="Обычный 25 2 3 4" xfId="25618"/>
    <cellStyle name="Обычный 25 2 3 4 2" xfId="25619"/>
    <cellStyle name="Обычный 25 2 3 4 2 2" xfId="25620"/>
    <cellStyle name="Обычный 25 2 3 4 2 2 2" xfId="25621"/>
    <cellStyle name="Обычный 25 2 3 4 2 2 2 2" xfId="25622"/>
    <cellStyle name="Обычный 25 2 3 4 2 2 3" xfId="25623"/>
    <cellStyle name="Обычный 25 2 3 4 2 3" xfId="25624"/>
    <cellStyle name="Обычный 25 2 3 4 2 3 2" xfId="25625"/>
    <cellStyle name="Обычный 25 2 3 4 2 4" xfId="25626"/>
    <cellStyle name="Обычный 25 2 3 4 2 4 2" xfId="25627"/>
    <cellStyle name="Обычный 25 2 3 4 2 5" xfId="25628"/>
    <cellStyle name="Обычный 25 2 3 4 3" xfId="25629"/>
    <cellStyle name="Обычный 25 2 3 4 3 2" xfId="25630"/>
    <cellStyle name="Обычный 25 2 3 4 3 2 2" xfId="25631"/>
    <cellStyle name="Обычный 25 2 3 4 3 2 2 2" xfId="25632"/>
    <cellStyle name="Обычный 25 2 3 4 3 2 3" xfId="25633"/>
    <cellStyle name="Обычный 25 2 3 4 3 3" xfId="25634"/>
    <cellStyle name="Обычный 25 2 3 4 3 3 2" xfId="25635"/>
    <cellStyle name="Обычный 25 2 3 4 3 4" xfId="25636"/>
    <cellStyle name="Обычный 25 2 3 4 4" xfId="25637"/>
    <cellStyle name="Обычный 25 2 3 4 4 2" xfId="25638"/>
    <cellStyle name="Обычный 25 2 3 4 4 2 2" xfId="25639"/>
    <cellStyle name="Обычный 25 2 3 4 4 3" xfId="25640"/>
    <cellStyle name="Обычный 25 2 3 4 5" xfId="25641"/>
    <cellStyle name="Обычный 25 2 3 4 5 2" xfId="25642"/>
    <cellStyle name="Обычный 25 2 3 4 6" xfId="25643"/>
    <cellStyle name="Обычный 25 2 3 4 6 2" xfId="25644"/>
    <cellStyle name="Обычный 25 2 3 4 7" xfId="25645"/>
    <cellStyle name="Обычный 25 2 3 4 8" xfId="25646"/>
    <cellStyle name="Обычный 25 2 3 5" xfId="25647"/>
    <cellStyle name="Обычный 25 2 3 5 2" xfId="25648"/>
    <cellStyle name="Обычный 25 2 3 5 2 2" xfId="25649"/>
    <cellStyle name="Обычный 25 2 3 5 2 2 2" xfId="25650"/>
    <cellStyle name="Обычный 25 2 3 5 2 3" xfId="25651"/>
    <cellStyle name="Обычный 25 2 3 5 3" xfId="25652"/>
    <cellStyle name="Обычный 25 2 3 5 3 2" xfId="25653"/>
    <cellStyle name="Обычный 25 2 3 5 4" xfId="25654"/>
    <cellStyle name="Обычный 25 2 3 5 4 2" xfId="25655"/>
    <cellStyle name="Обычный 25 2 3 5 5" xfId="25656"/>
    <cellStyle name="Обычный 25 2 3 5 6" xfId="25657"/>
    <cellStyle name="Обычный 25 2 3 6" xfId="25658"/>
    <cellStyle name="Обычный 25 2 3 6 2" xfId="25659"/>
    <cellStyle name="Обычный 25 2 3 6 2 2" xfId="25660"/>
    <cellStyle name="Обычный 25 2 3 6 2 2 2" xfId="25661"/>
    <cellStyle name="Обычный 25 2 3 6 2 3" xfId="25662"/>
    <cellStyle name="Обычный 25 2 3 6 3" xfId="25663"/>
    <cellStyle name="Обычный 25 2 3 6 3 2" xfId="25664"/>
    <cellStyle name="Обычный 25 2 3 6 4" xfId="25665"/>
    <cellStyle name="Обычный 25 2 3 7" xfId="25666"/>
    <cellStyle name="Обычный 25 2 3 7 2" xfId="25667"/>
    <cellStyle name="Обычный 25 2 3 7 2 2" xfId="25668"/>
    <cellStyle name="Обычный 25 2 3 7 3" xfId="25669"/>
    <cellStyle name="Обычный 25 2 3 8" xfId="25670"/>
    <cellStyle name="Обычный 25 2 3 8 2" xfId="25671"/>
    <cellStyle name="Обычный 25 2 3 9" xfId="25672"/>
    <cellStyle name="Обычный 25 2 3 9 2" xfId="25673"/>
    <cellStyle name="Обычный 25 2 4" xfId="25674"/>
    <cellStyle name="Обычный 25 2 4 10" xfId="25675"/>
    <cellStyle name="Обычный 25 2 4 10 2" xfId="25676"/>
    <cellStyle name="Обычный 25 2 4 11" xfId="25677"/>
    <cellStyle name="Обычный 25 2 4 12" xfId="25678"/>
    <cellStyle name="Обычный 25 2 4 2" xfId="25679"/>
    <cellStyle name="Обычный 25 2 4 2 2" xfId="25680"/>
    <cellStyle name="Обычный 25 2 4 2 2 2" xfId="25681"/>
    <cellStyle name="Обычный 25 2 4 2 2 2 2" xfId="25682"/>
    <cellStyle name="Обычный 25 2 4 2 2 2 2 2" xfId="25683"/>
    <cellStyle name="Обычный 25 2 4 2 2 2 2 2 2" xfId="25684"/>
    <cellStyle name="Обычный 25 2 4 2 2 2 2 3" xfId="25685"/>
    <cellStyle name="Обычный 25 2 4 2 2 2 3" xfId="25686"/>
    <cellStyle name="Обычный 25 2 4 2 2 2 3 2" xfId="25687"/>
    <cellStyle name="Обычный 25 2 4 2 2 2 4" xfId="25688"/>
    <cellStyle name="Обычный 25 2 4 2 2 2 4 2" xfId="25689"/>
    <cellStyle name="Обычный 25 2 4 2 2 2 5" xfId="25690"/>
    <cellStyle name="Обычный 25 2 4 2 2 3" xfId="25691"/>
    <cellStyle name="Обычный 25 2 4 2 2 3 2" xfId="25692"/>
    <cellStyle name="Обычный 25 2 4 2 2 3 2 2" xfId="25693"/>
    <cellStyle name="Обычный 25 2 4 2 2 3 2 2 2" xfId="25694"/>
    <cellStyle name="Обычный 25 2 4 2 2 3 2 3" xfId="25695"/>
    <cellStyle name="Обычный 25 2 4 2 2 3 3" xfId="25696"/>
    <cellStyle name="Обычный 25 2 4 2 2 3 3 2" xfId="25697"/>
    <cellStyle name="Обычный 25 2 4 2 2 3 4" xfId="25698"/>
    <cellStyle name="Обычный 25 2 4 2 2 4" xfId="25699"/>
    <cellStyle name="Обычный 25 2 4 2 2 4 2" xfId="25700"/>
    <cellStyle name="Обычный 25 2 4 2 2 4 2 2" xfId="25701"/>
    <cellStyle name="Обычный 25 2 4 2 2 4 3" xfId="25702"/>
    <cellStyle name="Обычный 25 2 4 2 2 5" xfId="25703"/>
    <cellStyle name="Обычный 25 2 4 2 2 5 2" xfId="25704"/>
    <cellStyle name="Обычный 25 2 4 2 2 6" xfId="25705"/>
    <cellStyle name="Обычный 25 2 4 2 2 6 2" xfId="25706"/>
    <cellStyle name="Обычный 25 2 4 2 2 7" xfId="25707"/>
    <cellStyle name="Обычный 25 2 4 2 2 8" xfId="25708"/>
    <cellStyle name="Обычный 25 2 4 2 3" xfId="25709"/>
    <cellStyle name="Обычный 25 2 4 2 3 2" xfId="25710"/>
    <cellStyle name="Обычный 25 2 4 2 3 2 2" xfId="25711"/>
    <cellStyle name="Обычный 25 2 4 2 3 2 2 2" xfId="25712"/>
    <cellStyle name="Обычный 25 2 4 2 3 2 3" xfId="25713"/>
    <cellStyle name="Обычный 25 2 4 2 3 3" xfId="25714"/>
    <cellStyle name="Обычный 25 2 4 2 3 3 2" xfId="25715"/>
    <cellStyle name="Обычный 25 2 4 2 3 4" xfId="25716"/>
    <cellStyle name="Обычный 25 2 4 2 3 4 2" xfId="25717"/>
    <cellStyle name="Обычный 25 2 4 2 3 5" xfId="25718"/>
    <cellStyle name="Обычный 25 2 4 2 3 6" xfId="25719"/>
    <cellStyle name="Обычный 25 2 4 2 4" xfId="25720"/>
    <cellStyle name="Обычный 25 2 4 2 4 2" xfId="25721"/>
    <cellStyle name="Обычный 25 2 4 2 4 2 2" xfId="25722"/>
    <cellStyle name="Обычный 25 2 4 2 4 2 2 2" xfId="25723"/>
    <cellStyle name="Обычный 25 2 4 2 4 2 3" xfId="25724"/>
    <cellStyle name="Обычный 25 2 4 2 4 3" xfId="25725"/>
    <cellStyle name="Обычный 25 2 4 2 4 3 2" xfId="25726"/>
    <cellStyle name="Обычный 25 2 4 2 4 4" xfId="25727"/>
    <cellStyle name="Обычный 25 2 4 2 5" xfId="25728"/>
    <cellStyle name="Обычный 25 2 4 2 5 2" xfId="25729"/>
    <cellStyle name="Обычный 25 2 4 2 5 2 2" xfId="25730"/>
    <cellStyle name="Обычный 25 2 4 2 5 3" xfId="25731"/>
    <cellStyle name="Обычный 25 2 4 2 6" xfId="25732"/>
    <cellStyle name="Обычный 25 2 4 2 6 2" xfId="25733"/>
    <cellStyle name="Обычный 25 2 4 2 7" xfId="25734"/>
    <cellStyle name="Обычный 25 2 4 2 7 2" xfId="25735"/>
    <cellStyle name="Обычный 25 2 4 2 8" xfId="25736"/>
    <cellStyle name="Обычный 25 2 4 2 9" xfId="25737"/>
    <cellStyle name="Обычный 25 2 4 3" xfId="25738"/>
    <cellStyle name="Обычный 25 2 4 3 2" xfId="25739"/>
    <cellStyle name="Обычный 25 2 4 3 2 2" xfId="25740"/>
    <cellStyle name="Обычный 25 2 4 3 2 2 2" xfId="25741"/>
    <cellStyle name="Обычный 25 2 4 3 2 2 2 2" xfId="25742"/>
    <cellStyle name="Обычный 25 2 4 3 2 2 2 2 2" xfId="25743"/>
    <cellStyle name="Обычный 25 2 4 3 2 2 2 3" xfId="25744"/>
    <cellStyle name="Обычный 25 2 4 3 2 2 3" xfId="25745"/>
    <cellStyle name="Обычный 25 2 4 3 2 2 3 2" xfId="25746"/>
    <cellStyle name="Обычный 25 2 4 3 2 2 4" xfId="25747"/>
    <cellStyle name="Обычный 25 2 4 3 2 2 4 2" xfId="25748"/>
    <cellStyle name="Обычный 25 2 4 3 2 2 5" xfId="25749"/>
    <cellStyle name="Обычный 25 2 4 3 2 3" xfId="25750"/>
    <cellStyle name="Обычный 25 2 4 3 2 3 2" xfId="25751"/>
    <cellStyle name="Обычный 25 2 4 3 2 3 2 2" xfId="25752"/>
    <cellStyle name="Обычный 25 2 4 3 2 3 2 2 2" xfId="25753"/>
    <cellStyle name="Обычный 25 2 4 3 2 3 2 3" xfId="25754"/>
    <cellStyle name="Обычный 25 2 4 3 2 3 3" xfId="25755"/>
    <cellStyle name="Обычный 25 2 4 3 2 3 3 2" xfId="25756"/>
    <cellStyle name="Обычный 25 2 4 3 2 3 4" xfId="25757"/>
    <cellStyle name="Обычный 25 2 4 3 2 4" xfId="25758"/>
    <cellStyle name="Обычный 25 2 4 3 2 4 2" xfId="25759"/>
    <cellStyle name="Обычный 25 2 4 3 2 4 2 2" xfId="25760"/>
    <cellStyle name="Обычный 25 2 4 3 2 4 3" xfId="25761"/>
    <cellStyle name="Обычный 25 2 4 3 2 5" xfId="25762"/>
    <cellStyle name="Обычный 25 2 4 3 2 5 2" xfId="25763"/>
    <cellStyle name="Обычный 25 2 4 3 2 6" xfId="25764"/>
    <cellStyle name="Обычный 25 2 4 3 2 6 2" xfId="25765"/>
    <cellStyle name="Обычный 25 2 4 3 2 7" xfId="25766"/>
    <cellStyle name="Обычный 25 2 4 3 2 8" xfId="25767"/>
    <cellStyle name="Обычный 25 2 4 3 3" xfId="25768"/>
    <cellStyle name="Обычный 25 2 4 3 3 2" xfId="25769"/>
    <cellStyle name="Обычный 25 2 4 3 3 2 2" xfId="25770"/>
    <cellStyle name="Обычный 25 2 4 3 3 2 2 2" xfId="25771"/>
    <cellStyle name="Обычный 25 2 4 3 3 2 3" xfId="25772"/>
    <cellStyle name="Обычный 25 2 4 3 3 3" xfId="25773"/>
    <cellStyle name="Обычный 25 2 4 3 3 3 2" xfId="25774"/>
    <cellStyle name="Обычный 25 2 4 3 3 4" xfId="25775"/>
    <cellStyle name="Обычный 25 2 4 3 3 4 2" xfId="25776"/>
    <cellStyle name="Обычный 25 2 4 3 3 5" xfId="25777"/>
    <cellStyle name="Обычный 25 2 4 3 3 6" xfId="25778"/>
    <cellStyle name="Обычный 25 2 4 3 4" xfId="25779"/>
    <cellStyle name="Обычный 25 2 4 3 4 2" xfId="25780"/>
    <cellStyle name="Обычный 25 2 4 3 4 2 2" xfId="25781"/>
    <cellStyle name="Обычный 25 2 4 3 4 2 2 2" xfId="25782"/>
    <cellStyle name="Обычный 25 2 4 3 4 2 3" xfId="25783"/>
    <cellStyle name="Обычный 25 2 4 3 4 3" xfId="25784"/>
    <cellStyle name="Обычный 25 2 4 3 4 3 2" xfId="25785"/>
    <cellStyle name="Обычный 25 2 4 3 4 4" xfId="25786"/>
    <cellStyle name="Обычный 25 2 4 3 5" xfId="25787"/>
    <cellStyle name="Обычный 25 2 4 3 5 2" xfId="25788"/>
    <cellStyle name="Обычный 25 2 4 3 5 2 2" xfId="25789"/>
    <cellStyle name="Обычный 25 2 4 3 5 3" xfId="25790"/>
    <cellStyle name="Обычный 25 2 4 3 6" xfId="25791"/>
    <cellStyle name="Обычный 25 2 4 3 6 2" xfId="25792"/>
    <cellStyle name="Обычный 25 2 4 3 7" xfId="25793"/>
    <cellStyle name="Обычный 25 2 4 3 7 2" xfId="25794"/>
    <cellStyle name="Обычный 25 2 4 3 8" xfId="25795"/>
    <cellStyle name="Обычный 25 2 4 3 9" xfId="25796"/>
    <cellStyle name="Обычный 25 2 4 4" xfId="25797"/>
    <cellStyle name="Обычный 25 2 4 4 2" xfId="25798"/>
    <cellStyle name="Обычный 25 2 4 4 2 2" xfId="25799"/>
    <cellStyle name="Обычный 25 2 4 4 2 2 2" xfId="25800"/>
    <cellStyle name="Обычный 25 2 4 4 2 2 2 2" xfId="25801"/>
    <cellStyle name="Обычный 25 2 4 4 2 2 3" xfId="25802"/>
    <cellStyle name="Обычный 25 2 4 4 2 3" xfId="25803"/>
    <cellStyle name="Обычный 25 2 4 4 2 3 2" xfId="25804"/>
    <cellStyle name="Обычный 25 2 4 4 2 4" xfId="25805"/>
    <cellStyle name="Обычный 25 2 4 4 2 4 2" xfId="25806"/>
    <cellStyle name="Обычный 25 2 4 4 2 5" xfId="25807"/>
    <cellStyle name="Обычный 25 2 4 4 3" xfId="25808"/>
    <cellStyle name="Обычный 25 2 4 4 3 2" xfId="25809"/>
    <cellStyle name="Обычный 25 2 4 4 3 2 2" xfId="25810"/>
    <cellStyle name="Обычный 25 2 4 4 3 2 2 2" xfId="25811"/>
    <cellStyle name="Обычный 25 2 4 4 3 2 3" xfId="25812"/>
    <cellStyle name="Обычный 25 2 4 4 3 3" xfId="25813"/>
    <cellStyle name="Обычный 25 2 4 4 3 3 2" xfId="25814"/>
    <cellStyle name="Обычный 25 2 4 4 3 4" xfId="25815"/>
    <cellStyle name="Обычный 25 2 4 4 4" xfId="25816"/>
    <cellStyle name="Обычный 25 2 4 4 4 2" xfId="25817"/>
    <cellStyle name="Обычный 25 2 4 4 4 2 2" xfId="25818"/>
    <cellStyle name="Обычный 25 2 4 4 4 3" xfId="25819"/>
    <cellStyle name="Обычный 25 2 4 4 5" xfId="25820"/>
    <cellStyle name="Обычный 25 2 4 4 5 2" xfId="25821"/>
    <cellStyle name="Обычный 25 2 4 4 6" xfId="25822"/>
    <cellStyle name="Обычный 25 2 4 4 6 2" xfId="25823"/>
    <cellStyle name="Обычный 25 2 4 4 7" xfId="25824"/>
    <cellStyle name="Обычный 25 2 4 4 8" xfId="25825"/>
    <cellStyle name="Обычный 25 2 4 5" xfId="25826"/>
    <cellStyle name="Обычный 25 2 4 5 2" xfId="25827"/>
    <cellStyle name="Обычный 25 2 4 5 2 2" xfId="25828"/>
    <cellStyle name="Обычный 25 2 4 5 2 2 2" xfId="25829"/>
    <cellStyle name="Обычный 25 2 4 5 2 3" xfId="25830"/>
    <cellStyle name="Обычный 25 2 4 5 3" xfId="25831"/>
    <cellStyle name="Обычный 25 2 4 5 3 2" xfId="25832"/>
    <cellStyle name="Обычный 25 2 4 5 4" xfId="25833"/>
    <cellStyle name="Обычный 25 2 4 5 4 2" xfId="25834"/>
    <cellStyle name="Обычный 25 2 4 5 5" xfId="25835"/>
    <cellStyle name="Обычный 25 2 4 5 6" xfId="25836"/>
    <cellStyle name="Обычный 25 2 4 6" xfId="25837"/>
    <cellStyle name="Обычный 25 2 4 6 2" xfId="25838"/>
    <cellStyle name="Обычный 25 2 4 6 2 2" xfId="25839"/>
    <cellStyle name="Обычный 25 2 4 6 2 2 2" xfId="25840"/>
    <cellStyle name="Обычный 25 2 4 6 2 3" xfId="25841"/>
    <cellStyle name="Обычный 25 2 4 6 3" xfId="25842"/>
    <cellStyle name="Обычный 25 2 4 6 3 2" xfId="25843"/>
    <cellStyle name="Обычный 25 2 4 6 4" xfId="25844"/>
    <cellStyle name="Обычный 25 2 4 7" xfId="25845"/>
    <cellStyle name="Обычный 25 2 4 7 2" xfId="25846"/>
    <cellStyle name="Обычный 25 2 4 7 2 2" xfId="25847"/>
    <cellStyle name="Обычный 25 2 4 7 3" xfId="25848"/>
    <cellStyle name="Обычный 25 2 4 8" xfId="25849"/>
    <cellStyle name="Обычный 25 2 4 8 2" xfId="25850"/>
    <cellStyle name="Обычный 25 2 4 9" xfId="25851"/>
    <cellStyle name="Обычный 25 2 4 9 2" xfId="25852"/>
    <cellStyle name="Обычный 25 2 5" xfId="25853"/>
    <cellStyle name="Обычный 25 2 5 10" xfId="25854"/>
    <cellStyle name="Обычный 25 2 5 2" xfId="25855"/>
    <cellStyle name="Обычный 25 2 5 2 2" xfId="25856"/>
    <cellStyle name="Обычный 25 2 5 2 2 2" xfId="25857"/>
    <cellStyle name="Обычный 25 2 5 2 2 2 2" xfId="25858"/>
    <cellStyle name="Обычный 25 2 5 2 2 2 2 2" xfId="25859"/>
    <cellStyle name="Обычный 25 2 5 2 2 2 3" xfId="25860"/>
    <cellStyle name="Обычный 25 2 5 2 2 3" xfId="25861"/>
    <cellStyle name="Обычный 25 2 5 2 2 3 2" xfId="25862"/>
    <cellStyle name="Обычный 25 2 5 2 2 4" xfId="25863"/>
    <cellStyle name="Обычный 25 2 5 2 2 4 2" xfId="25864"/>
    <cellStyle name="Обычный 25 2 5 2 2 5" xfId="25865"/>
    <cellStyle name="Обычный 25 2 5 2 3" xfId="25866"/>
    <cellStyle name="Обычный 25 2 5 2 3 2" xfId="25867"/>
    <cellStyle name="Обычный 25 2 5 2 3 2 2" xfId="25868"/>
    <cellStyle name="Обычный 25 2 5 2 3 2 2 2" xfId="25869"/>
    <cellStyle name="Обычный 25 2 5 2 3 2 3" xfId="25870"/>
    <cellStyle name="Обычный 25 2 5 2 3 3" xfId="25871"/>
    <cellStyle name="Обычный 25 2 5 2 3 3 2" xfId="25872"/>
    <cellStyle name="Обычный 25 2 5 2 3 4" xfId="25873"/>
    <cellStyle name="Обычный 25 2 5 2 4" xfId="25874"/>
    <cellStyle name="Обычный 25 2 5 2 4 2" xfId="25875"/>
    <cellStyle name="Обычный 25 2 5 2 4 2 2" xfId="25876"/>
    <cellStyle name="Обычный 25 2 5 2 4 3" xfId="25877"/>
    <cellStyle name="Обычный 25 2 5 2 5" xfId="25878"/>
    <cellStyle name="Обычный 25 2 5 2 5 2" xfId="25879"/>
    <cellStyle name="Обычный 25 2 5 2 6" xfId="25880"/>
    <cellStyle name="Обычный 25 2 5 2 6 2" xfId="25881"/>
    <cellStyle name="Обычный 25 2 5 2 7" xfId="25882"/>
    <cellStyle name="Обычный 25 2 5 2 8" xfId="25883"/>
    <cellStyle name="Обычный 25 2 5 3" xfId="25884"/>
    <cellStyle name="Обычный 25 2 5 3 2" xfId="25885"/>
    <cellStyle name="Обычный 25 2 5 3 2 2" xfId="25886"/>
    <cellStyle name="Обычный 25 2 5 3 2 2 2" xfId="25887"/>
    <cellStyle name="Обычный 25 2 5 3 2 3" xfId="25888"/>
    <cellStyle name="Обычный 25 2 5 3 3" xfId="25889"/>
    <cellStyle name="Обычный 25 2 5 3 3 2" xfId="25890"/>
    <cellStyle name="Обычный 25 2 5 3 4" xfId="25891"/>
    <cellStyle name="Обычный 25 2 5 3 4 2" xfId="25892"/>
    <cellStyle name="Обычный 25 2 5 3 5" xfId="25893"/>
    <cellStyle name="Обычный 25 2 5 3 6" xfId="25894"/>
    <cellStyle name="Обычный 25 2 5 4" xfId="25895"/>
    <cellStyle name="Обычный 25 2 5 4 2" xfId="25896"/>
    <cellStyle name="Обычный 25 2 5 4 2 2" xfId="25897"/>
    <cellStyle name="Обычный 25 2 5 4 2 2 2" xfId="25898"/>
    <cellStyle name="Обычный 25 2 5 4 2 3" xfId="25899"/>
    <cellStyle name="Обычный 25 2 5 4 3" xfId="25900"/>
    <cellStyle name="Обычный 25 2 5 4 3 2" xfId="25901"/>
    <cellStyle name="Обычный 25 2 5 4 4" xfId="25902"/>
    <cellStyle name="Обычный 25 2 5 5" xfId="25903"/>
    <cellStyle name="Обычный 25 2 5 5 2" xfId="25904"/>
    <cellStyle name="Обычный 25 2 5 5 2 2" xfId="25905"/>
    <cellStyle name="Обычный 25 2 5 5 3" xfId="25906"/>
    <cellStyle name="Обычный 25 2 5 6" xfId="25907"/>
    <cellStyle name="Обычный 25 2 5 6 2" xfId="25908"/>
    <cellStyle name="Обычный 25 2 5 7" xfId="25909"/>
    <cellStyle name="Обычный 25 2 5 7 2" xfId="25910"/>
    <cellStyle name="Обычный 25 2 5 8" xfId="25911"/>
    <cellStyle name="Обычный 25 2 5 8 2" xfId="25912"/>
    <cellStyle name="Обычный 25 2 5 9" xfId="25913"/>
    <cellStyle name="Обычный 25 2 6" xfId="25914"/>
    <cellStyle name="Обычный 25 2 6 10" xfId="25915"/>
    <cellStyle name="Обычный 25 2 6 2" xfId="25916"/>
    <cellStyle name="Обычный 25 2 6 2 2" xfId="25917"/>
    <cellStyle name="Обычный 25 2 6 2 2 2" xfId="25918"/>
    <cellStyle name="Обычный 25 2 6 2 2 2 2" xfId="25919"/>
    <cellStyle name="Обычный 25 2 6 2 2 2 2 2" xfId="25920"/>
    <cellStyle name="Обычный 25 2 6 2 2 2 3" xfId="25921"/>
    <cellStyle name="Обычный 25 2 6 2 2 3" xfId="25922"/>
    <cellStyle name="Обычный 25 2 6 2 2 3 2" xfId="25923"/>
    <cellStyle name="Обычный 25 2 6 2 2 4" xfId="25924"/>
    <cellStyle name="Обычный 25 2 6 2 2 4 2" xfId="25925"/>
    <cellStyle name="Обычный 25 2 6 2 2 5" xfId="25926"/>
    <cellStyle name="Обычный 25 2 6 2 3" xfId="25927"/>
    <cellStyle name="Обычный 25 2 6 2 3 2" xfId="25928"/>
    <cellStyle name="Обычный 25 2 6 2 3 2 2" xfId="25929"/>
    <cellStyle name="Обычный 25 2 6 2 3 2 2 2" xfId="25930"/>
    <cellStyle name="Обычный 25 2 6 2 3 2 3" xfId="25931"/>
    <cellStyle name="Обычный 25 2 6 2 3 3" xfId="25932"/>
    <cellStyle name="Обычный 25 2 6 2 3 3 2" xfId="25933"/>
    <cellStyle name="Обычный 25 2 6 2 3 4" xfId="25934"/>
    <cellStyle name="Обычный 25 2 6 2 4" xfId="25935"/>
    <cellStyle name="Обычный 25 2 6 2 4 2" xfId="25936"/>
    <cellStyle name="Обычный 25 2 6 2 4 2 2" xfId="25937"/>
    <cellStyle name="Обычный 25 2 6 2 4 3" xfId="25938"/>
    <cellStyle name="Обычный 25 2 6 2 5" xfId="25939"/>
    <cellStyle name="Обычный 25 2 6 2 5 2" xfId="25940"/>
    <cellStyle name="Обычный 25 2 6 2 6" xfId="25941"/>
    <cellStyle name="Обычный 25 2 6 2 6 2" xfId="25942"/>
    <cellStyle name="Обычный 25 2 6 2 7" xfId="25943"/>
    <cellStyle name="Обычный 25 2 6 2 8" xfId="25944"/>
    <cellStyle name="Обычный 25 2 6 3" xfId="25945"/>
    <cellStyle name="Обычный 25 2 6 3 2" xfId="25946"/>
    <cellStyle name="Обычный 25 2 6 3 2 2" xfId="25947"/>
    <cellStyle name="Обычный 25 2 6 3 2 2 2" xfId="25948"/>
    <cellStyle name="Обычный 25 2 6 3 2 3" xfId="25949"/>
    <cellStyle name="Обычный 25 2 6 3 3" xfId="25950"/>
    <cellStyle name="Обычный 25 2 6 3 3 2" xfId="25951"/>
    <cellStyle name="Обычный 25 2 6 3 4" xfId="25952"/>
    <cellStyle name="Обычный 25 2 6 3 4 2" xfId="25953"/>
    <cellStyle name="Обычный 25 2 6 3 5" xfId="25954"/>
    <cellStyle name="Обычный 25 2 6 3 6" xfId="25955"/>
    <cellStyle name="Обычный 25 2 6 4" xfId="25956"/>
    <cellStyle name="Обычный 25 2 6 4 2" xfId="25957"/>
    <cellStyle name="Обычный 25 2 6 4 2 2" xfId="25958"/>
    <cellStyle name="Обычный 25 2 6 4 2 2 2" xfId="25959"/>
    <cellStyle name="Обычный 25 2 6 4 2 3" xfId="25960"/>
    <cellStyle name="Обычный 25 2 6 4 3" xfId="25961"/>
    <cellStyle name="Обычный 25 2 6 4 3 2" xfId="25962"/>
    <cellStyle name="Обычный 25 2 6 4 4" xfId="25963"/>
    <cellStyle name="Обычный 25 2 6 5" xfId="25964"/>
    <cellStyle name="Обычный 25 2 6 5 2" xfId="25965"/>
    <cellStyle name="Обычный 25 2 6 5 2 2" xfId="25966"/>
    <cellStyle name="Обычный 25 2 6 5 3" xfId="25967"/>
    <cellStyle name="Обычный 25 2 6 6" xfId="25968"/>
    <cellStyle name="Обычный 25 2 6 6 2" xfId="25969"/>
    <cellStyle name="Обычный 25 2 6 7" xfId="25970"/>
    <cellStyle name="Обычный 25 2 6 7 2" xfId="25971"/>
    <cellStyle name="Обычный 25 2 6 8" xfId="25972"/>
    <cellStyle name="Обычный 25 2 6 8 2" xfId="25973"/>
    <cellStyle name="Обычный 25 2 6 9" xfId="25974"/>
    <cellStyle name="Обычный 25 2 7" xfId="25975"/>
    <cellStyle name="Обычный 25 2 7 2" xfId="25976"/>
    <cellStyle name="Обычный 25 2 7 2 2" xfId="25977"/>
    <cellStyle name="Обычный 25 2 7 2 2 2" xfId="25978"/>
    <cellStyle name="Обычный 25 2 7 2 2 2 2" xfId="25979"/>
    <cellStyle name="Обычный 25 2 7 2 2 3" xfId="25980"/>
    <cellStyle name="Обычный 25 2 7 2 3" xfId="25981"/>
    <cellStyle name="Обычный 25 2 7 2 3 2" xfId="25982"/>
    <cellStyle name="Обычный 25 2 7 2 4" xfId="25983"/>
    <cellStyle name="Обычный 25 2 7 2 4 2" xfId="25984"/>
    <cellStyle name="Обычный 25 2 7 2 5" xfId="25985"/>
    <cellStyle name="Обычный 25 2 7 3" xfId="25986"/>
    <cellStyle name="Обычный 25 2 7 3 2" xfId="25987"/>
    <cellStyle name="Обычный 25 2 7 3 2 2" xfId="25988"/>
    <cellStyle name="Обычный 25 2 7 3 2 2 2" xfId="25989"/>
    <cellStyle name="Обычный 25 2 7 3 2 3" xfId="25990"/>
    <cellStyle name="Обычный 25 2 7 3 3" xfId="25991"/>
    <cellStyle name="Обычный 25 2 7 3 3 2" xfId="25992"/>
    <cellStyle name="Обычный 25 2 7 3 4" xfId="25993"/>
    <cellStyle name="Обычный 25 2 7 4" xfId="25994"/>
    <cellStyle name="Обычный 25 2 7 4 2" xfId="25995"/>
    <cellStyle name="Обычный 25 2 7 4 2 2" xfId="25996"/>
    <cellStyle name="Обычный 25 2 7 4 3" xfId="25997"/>
    <cellStyle name="Обычный 25 2 7 5" xfId="25998"/>
    <cellStyle name="Обычный 25 2 7 5 2" xfId="25999"/>
    <cellStyle name="Обычный 25 2 7 6" xfId="26000"/>
    <cellStyle name="Обычный 25 2 7 6 2" xfId="26001"/>
    <cellStyle name="Обычный 25 2 7 7" xfId="26002"/>
    <cellStyle name="Обычный 25 2 7 7 2" xfId="26003"/>
    <cellStyle name="Обычный 25 2 7 8" xfId="26004"/>
    <cellStyle name="Обычный 25 2 7 9" xfId="26005"/>
    <cellStyle name="Обычный 25 2 8" xfId="26006"/>
    <cellStyle name="Обычный 25 2 8 2" xfId="26007"/>
    <cellStyle name="Обычный 25 2 8 2 2" xfId="26008"/>
    <cellStyle name="Обычный 25 2 8 2 2 2" xfId="26009"/>
    <cellStyle name="Обычный 25 2 8 2 3" xfId="26010"/>
    <cellStyle name="Обычный 25 2 8 3" xfId="26011"/>
    <cellStyle name="Обычный 25 2 8 3 2" xfId="26012"/>
    <cellStyle name="Обычный 25 2 8 4" xfId="26013"/>
    <cellStyle name="Обычный 25 2 8 4 2" xfId="26014"/>
    <cellStyle name="Обычный 25 2 8 5" xfId="26015"/>
    <cellStyle name="Обычный 25 2 8 6" xfId="26016"/>
    <cellStyle name="Обычный 25 2 9" xfId="26017"/>
    <cellStyle name="Обычный 25 2 9 2" xfId="26018"/>
    <cellStyle name="Обычный 25 2 9 2 2" xfId="26019"/>
    <cellStyle name="Обычный 25 2 9 2 2 2" xfId="26020"/>
    <cellStyle name="Обычный 25 2 9 2 3" xfId="26021"/>
    <cellStyle name="Обычный 25 2 9 3" xfId="26022"/>
    <cellStyle name="Обычный 25 2 9 3 2" xfId="26023"/>
    <cellStyle name="Обычный 25 2 9 4" xfId="26024"/>
    <cellStyle name="Обычный 25 2_прот  (факт) дс1" xfId="26025"/>
    <cellStyle name="Обычный 25 3" xfId="26026"/>
    <cellStyle name="Обычный 25 3 10" xfId="26027"/>
    <cellStyle name="Обычный 25 3 10 2" xfId="26028"/>
    <cellStyle name="Обычный 25 3 11" xfId="26029"/>
    <cellStyle name="Обычный 25 3 11 2" xfId="26030"/>
    <cellStyle name="Обычный 25 3 12" xfId="26031"/>
    <cellStyle name="Обычный 25 3 12 2" xfId="26032"/>
    <cellStyle name="Обычный 25 3 13" xfId="26033"/>
    <cellStyle name="Обычный 25 3 14" xfId="26034"/>
    <cellStyle name="Обычный 25 3 2" xfId="26035"/>
    <cellStyle name="Обычный 25 3 2 10" xfId="26036"/>
    <cellStyle name="Обычный 25 3 2 11" xfId="26037"/>
    <cellStyle name="Обычный 25 3 2 2" xfId="26038"/>
    <cellStyle name="Обычный 25 3 2 2 2" xfId="26039"/>
    <cellStyle name="Обычный 25 3 2 2 2 2" xfId="26040"/>
    <cellStyle name="Обычный 25 3 2 2 2 2 2" xfId="26041"/>
    <cellStyle name="Обычный 25 3 2 2 2 2 2 2" xfId="26042"/>
    <cellStyle name="Обычный 25 3 2 2 2 2 2 2 2" xfId="26043"/>
    <cellStyle name="Обычный 25 3 2 2 2 2 2 3" xfId="26044"/>
    <cellStyle name="Обычный 25 3 2 2 2 2 3" xfId="26045"/>
    <cellStyle name="Обычный 25 3 2 2 2 2 3 2" xfId="26046"/>
    <cellStyle name="Обычный 25 3 2 2 2 2 4" xfId="26047"/>
    <cellStyle name="Обычный 25 3 2 2 2 2 4 2" xfId="26048"/>
    <cellStyle name="Обычный 25 3 2 2 2 2 5" xfId="26049"/>
    <cellStyle name="Обычный 25 3 2 2 2 3" xfId="26050"/>
    <cellStyle name="Обычный 25 3 2 2 2 3 2" xfId="26051"/>
    <cellStyle name="Обычный 25 3 2 2 2 3 2 2" xfId="26052"/>
    <cellStyle name="Обычный 25 3 2 2 2 3 2 2 2" xfId="26053"/>
    <cellStyle name="Обычный 25 3 2 2 2 3 2 3" xfId="26054"/>
    <cellStyle name="Обычный 25 3 2 2 2 3 3" xfId="26055"/>
    <cellStyle name="Обычный 25 3 2 2 2 3 3 2" xfId="26056"/>
    <cellStyle name="Обычный 25 3 2 2 2 3 4" xfId="26057"/>
    <cellStyle name="Обычный 25 3 2 2 2 4" xfId="26058"/>
    <cellStyle name="Обычный 25 3 2 2 2 4 2" xfId="26059"/>
    <cellStyle name="Обычный 25 3 2 2 2 4 2 2" xfId="26060"/>
    <cellStyle name="Обычный 25 3 2 2 2 4 3" xfId="26061"/>
    <cellStyle name="Обычный 25 3 2 2 2 5" xfId="26062"/>
    <cellStyle name="Обычный 25 3 2 2 2 5 2" xfId="26063"/>
    <cellStyle name="Обычный 25 3 2 2 2 6" xfId="26064"/>
    <cellStyle name="Обычный 25 3 2 2 2 6 2" xfId="26065"/>
    <cellStyle name="Обычный 25 3 2 2 2 7" xfId="26066"/>
    <cellStyle name="Обычный 25 3 2 2 2 8" xfId="26067"/>
    <cellStyle name="Обычный 25 3 2 2 3" xfId="26068"/>
    <cellStyle name="Обычный 25 3 2 2 3 2" xfId="26069"/>
    <cellStyle name="Обычный 25 3 2 2 3 2 2" xfId="26070"/>
    <cellStyle name="Обычный 25 3 2 2 3 2 2 2" xfId="26071"/>
    <cellStyle name="Обычный 25 3 2 2 3 2 3" xfId="26072"/>
    <cellStyle name="Обычный 25 3 2 2 3 3" xfId="26073"/>
    <cellStyle name="Обычный 25 3 2 2 3 3 2" xfId="26074"/>
    <cellStyle name="Обычный 25 3 2 2 3 4" xfId="26075"/>
    <cellStyle name="Обычный 25 3 2 2 3 4 2" xfId="26076"/>
    <cellStyle name="Обычный 25 3 2 2 3 5" xfId="26077"/>
    <cellStyle name="Обычный 25 3 2 2 3 6" xfId="26078"/>
    <cellStyle name="Обычный 25 3 2 2 4" xfId="26079"/>
    <cellStyle name="Обычный 25 3 2 2 4 2" xfId="26080"/>
    <cellStyle name="Обычный 25 3 2 2 4 2 2" xfId="26081"/>
    <cellStyle name="Обычный 25 3 2 2 4 2 2 2" xfId="26082"/>
    <cellStyle name="Обычный 25 3 2 2 4 2 3" xfId="26083"/>
    <cellStyle name="Обычный 25 3 2 2 4 3" xfId="26084"/>
    <cellStyle name="Обычный 25 3 2 2 4 3 2" xfId="26085"/>
    <cellStyle name="Обычный 25 3 2 2 4 4" xfId="26086"/>
    <cellStyle name="Обычный 25 3 2 2 5" xfId="26087"/>
    <cellStyle name="Обычный 25 3 2 2 5 2" xfId="26088"/>
    <cellStyle name="Обычный 25 3 2 2 5 2 2" xfId="26089"/>
    <cellStyle name="Обычный 25 3 2 2 5 3" xfId="26090"/>
    <cellStyle name="Обычный 25 3 2 2 6" xfId="26091"/>
    <cellStyle name="Обычный 25 3 2 2 6 2" xfId="26092"/>
    <cellStyle name="Обычный 25 3 2 2 7" xfId="26093"/>
    <cellStyle name="Обычный 25 3 2 2 7 2" xfId="26094"/>
    <cellStyle name="Обычный 25 3 2 2 8" xfId="26095"/>
    <cellStyle name="Обычный 25 3 2 2 9" xfId="26096"/>
    <cellStyle name="Обычный 25 3 2 3" xfId="26097"/>
    <cellStyle name="Обычный 25 3 2 3 2" xfId="26098"/>
    <cellStyle name="Обычный 25 3 2 3 2 2" xfId="26099"/>
    <cellStyle name="Обычный 25 3 2 3 2 2 2" xfId="26100"/>
    <cellStyle name="Обычный 25 3 2 3 2 2 2 2" xfId="26101"/>
    <cellStyle name="Обычный 25 3 2 3 2 2 3" xfId="26102"/>
    <cellStyle name="Обычный 25 3 2 3 2 3" xfId="26103"/>
    <cellStyle name="Обычный 25 3 2 3 2 3 2" xfId="26104"/>
    <cellStyle name="Обычный 25 3 2 3 2 4" xfId="26105"/>
    <cellStyle name="Обычный 25 3 2 3 2 4 2" xfId="26106"/>
    <cellStyle name="Обычный 25 3 2 3 2 5" xfId="26107"/>
    <cellStyle name="Обычный 25 3 2 3 2 6" xfId="26108"/>
    <cellStyle name="Обычный 25 3 2 3 3" xfId="26109"/>
    <cellStyle name="Обычный 25 3 2 3 3 2" xfId="26110"/>
    <cellStyle name="Обычный 25 3 2 3 3 2 2" xfId="26111"/>
    <cellStyle name="Обычный 25 3 2 3 3 2 2 2" xfId="26112"/>
    <cellStyle name="Обычный 25 3 2 3 3 2 3" xfId="26113"/>
    <cellStyle name="Обычный 25 3 2 3 3 3" xfId="26114"/>
    <cellStyle name="Обычный 25 3 2 3 3 3 2" xfId="26115"/>
    <cellStyle name="Обычный 25 3 2 3 3 4" xfId="26116"/>
    <cellStyle name="Обычный 25 3 2 3 3 5" xfId="26117"/>
    <cellStyle name="Обычный 25 3 2 3 4" xfId="26118"/>
    <cellStyle name="Обычный 25 3 2 3 4 2" xfId="26119"/>
    <cellStyle name="Обычный 25 3 2 3 4 2 2" xfId="26120"/>
    <cellStyle name="Обычный 25 3 2 3 4 3" xfId="26121"/>
    <cellStyle name="Обычный 25 3 2 3 5" xfId="26122"/>
    <cellStyle name="Обычный 25 3 2 3 5 2" xfId="26123"/>
    <cellStyle name="Обычный 25 3 2 3 6" xfId="26124"/>
    <cellStyle name="Обычный 25 3 2 3 6 2" xfId="26125"/>
    <cellStyle name="Обычный 25 3 2 3 7" xfId="26126"/>
    <cellStyle name="Обычный 25 3 2 3 8" xfId="26127"/>
    <cellStyle name="Обычный 25 3 2 4" xfId="26128"/>
    <cellStyle name="Обычный 25 3 2 4 2" xfId="26129"/>
    <cellStyle name="Обычный 25 3 2 4 2 2" xfId="26130"/>
    <cellStyle name="Обычный 25 3 2 4 2 2 2" xfId="26131"/>
    <cellStyle name="Обычный 25 3 2 4 2 3" xfId="26132"/>
    <cellStyle name="Обычный 25 3 2 4 3" xfId="26133"/>
    <cellStyle name="Обычный 25 3 2 4 3 2" xfId="26134"/>
    <cellStyle name="Обычный 25 3 2 4 4" xfId="26135"/>
    <cellStyle name="Обычный 25 3 2 4 4 2" xfId="26136"/>
    <cellStyle name="Обычный 25 3 2 4 5" xfId="26137"/>
    <cellStyle name="Обычный 25 3 2 4 6" xfId="26138"/>
    <cellStyle name="Обычный 25 3 2 5" xfId="26139"/>
    <cellStyle name="Обычный 25 3 2 5 2" xfId="26140"/>
    <cellStyle name="Обычный 25 3 2 5 2 2" xfId="26141"/>
    <cellStyle name="Обычный 25 3 2 5 2 2 2" xfId="26142"/>
    <cellStyle name="Обычный 25 3 2 5 2 3" xfId="26143"/>
    <cellStyle name="Обычный 25 3 2 5 3" xfId="26144"/>
    <cellStyle name="Обычный 25 3 2 5 3 2" xfId="26145"/>
    <cellStyle name="Обычный 25 3 2 5 4" xfId="26146"/>
    <cellStyle name="Обычный 25 3 2 5 5" xfId="26147"/>
    <cellStyle name="Обычный 25 3 2 6" xfId="26148"/>
    <cellStyle name="Обычный 25 3 2 6 2" xfId="26149"/>
    <cellStyle name="Обычный 25 3 2 6 2 2" xfId="26150"/>
    <cellStyle name="Обычный 25 3 2 6 3" xfId="26151"/>
    <cellStyle name="Обычный 25 3 2 7" xfId="26152"/>
    <cellStyle name="Обычный 25 3 2 7 2" xfId="26153"/>
    <cellStyle name="Обычный 25 3 2 8" xfId="26154"/>
    <cellStyle name="Обычный 25 3 2 8 2" xfId="26155"/>
    <cellStyle name="Обычный 25 3 2 9" xfId="26156"/>
    <cellStyle name="Обычный 25 3 2 9 2" xfId="26157"/>
    <cellStyle name="Обычный 25 3 3" xfId="26158"/>
    <cellStyle name="Обычный 25 3 3 10" xfId="26159"/>
    <cellStyle name="Обычный 25 3 3 2" xfId="26160"/>
    <cellStyle name="Обычный 25 3 3 2 2" xfId="26161"/>
    <cellStyle name="Обычный 25 3 3 2 2 2" xfId="26162"/>
    <cellStyle name="Обычный 25 3 3 2 2 2 2" xfId="26163"/>
    <cellStyle name="Обычный 25 3 3 2 2 2 2 2" xfId="26164"/>
    <cellStyle name="Обычный 25 3 3 2 2 2 3" xfId="26165"/>
    <cellStyle name="Обычный 25 3 3 2 2 3" xfId="26166"/>
    <cellStyle name="Обычный 25 3 3 2 2 3 2" xfId="26167"/>
    <cellStyle name="Обычный 25 3 3 2 2 4" xfId="26168"/>
    <cellStyle name="Обычный 25 3 3 2 2 4 2" xfId="26169"/>
    <cellStyle name="Обычный 25 3 3 2 2 5" xfId="26170"/>
    <cellStyle name="Обычный 25 3 3 2 3" xfId="26171"/>
    <cellStyle name="Обычный 25 3 3 2 3 2" xfId="26172"/>
    <cellStyle name="Обычный 25 3 3 2 3 2 2" xfId="26173"/>
    <cellStyle name="Обычный 25 3 3 2 3 2 2 2" xfId="26174"/>
    <cellStyle name="Обычный 25 3 3 2 3 2 3" xfId="26175"/>
    <cellStyle name="Обычный 25 3 3 2 3 3" xfId="26176"/>
    <cellStyle name="Обычный 25 3 3 2 3 3 2" xfId="26177"/>
    <cellStyle name="Обычный 25 3 3 2 3 4" xfId="26178"/>
    <cellStyle name="Обычный 25 3 3 2 4" xfId="26179"/>
    <cellStyle name="Обычный 25 3 3 2 4 2" xfId="26180"/>
    <cellStyle name="Обычный 25 3 3 2 4 2 2" xfId="26181"/>
    <cellStyle name="Обычный 25 3 3 2 4 3" xfId="26182"/>
    <cellStyle name="Обычный 25 3 3 2 5" xfId="26183"/>
    <cellStyle name="Обычный 25 3 3 2 5 2" xfId="26184"/>
    <cellStyle name="Обычный 25 3 3 2 6" xfId="26185"/>
    <cellStyle name="Обычный 25 3 3 2 6 2" xfId="26186"/>
    <cellStyle name="Обычный 25 3 3 2 7" xfId="26187"/>
    <cellStyle name="Обычный 25 3 3 2 8" xfId="26188"/>
    <cellStyle name="Обычный 25 3 3 3" xfId="26189"/>
    <cellStyle name="Обычный 25 3 3 3 2" xfId="26190"/>
    <cellStyle name="Обычный 25 3 3 3 2 2" xfId="26191"/>
    <cellStyle name="Обычный 25 3 3 3 2 2 2" xfId="26192"/>
    <cellStyle name="Обычный 25 3 3 3 2 3" xfId="26193"/>
    <cellStyle name="Обычный 25 3 3 3 3" xfId="26194"/>
    <cellStyle name="Обычный 25 3 3 3 3 2" xfId="26195"/>
    <cellStyle name="Обычный 25 3 3 3 4" xfId="26196"/>
    <cellStyle name="Обычный 25 3 3 3 4 2" xfId="26197"/>
    <cellStyle name="Обычный 25 3 3 3 5" xfId="26198"/>
    <cellStyle name="Обычный 25 3 3 3 6" xfId="26199"/>
    <cellStyle name="Обычный 25 3 3 4" xfId="26200"/>
    <cellStyle name="Обычный 25 3 3 4 2" xfId="26201"/>
    <cellStyle name="Обычный 25 3 3 4 2 2" xfId="26202"/>
    <cellStyle name="Обычный 25 3 3 4 2 2 2" xfId="26203"/>
    <cellStyle name="Обычный 25 3 3 4 2 3" xfId="26204"/>
    <cellStyle name="Обычный 25 3 3 4 3" xfId="26205"/>
    <cellStyle name="Обычный 25 3 3 4 3 2" xfId="26206"/>
    <cellStyle name="Обычный 25 3 3 4 4" xfId="26207"/>
    <cellStyle name="Обычный 25 3 3 5" xfId="26208"/>
    <cellStyle name="Обычный 25 3 3 5 2" xfId="26209"/>
    <cellStyle name="Обычный 25 3 3 5 2 2" xfId="26210"/>
    <cellStyle name="Обычный 25 3 3 5 3" xfId="26211"/>
    <cellStyle name="Обычный 25 3 3 6" xfId="26212"/>
    <cellStyle name="Обычный 25 3 3 6 2" xfId="26213"/>
    <cellStyle name="Обычный 25 3 3 7" xfId="26214"/>
    <cellStyle name="Обычный 25 3 3 7 2" xfId="26215"/>
    <cellStyle name="Обычный 25 3 3 8" xfId="26216"/>
    <cellStyle name="Обычный 25 3 3 8 2" xfId="26217"/>
    <cellStyle name="Обычный 25 3 3 9" xfId="26218"/>
    <cellStyle name="Обычный 25 3 4" xfId="26219"/>
    <cellStyle name="Обычный 25 3 4 2" xfId="26220"/>
    <cellStyle name="Обычный 25 3 4 2 2" xfId="26221"/>
    <cellStyle name="Обычный 25 3 4 2 2 2" xfId="26222"/>
    <cellStyle name="Обычный 25 3 4 2 2 2 2" xfId="26223"/>
    <cellStyle name="Обычный 25 3 4 2 2 2 2 2" xfId="26224"/>
    <cellStyle name="Обычный 25 3 4 2 2 2 3" xfId="26225"/>
    <cellStyle name="Обычный 25 3 4 2 2 3" xfId="26226"/>
    <cellStyle name="Обычный 25 3 4 2 2 3 2" xfId="26227"/>
    <cellStyle name="Обычный 25 3 4 2 2 4" xfId="26228"/>
    <cellStyle name="Обычный 25 3 4 2 2 4 2" xfId="26229"/>
    <cellStyle name="Обычный 25 3 4 2 2 5" xfId="26230"/>
    <cellStyle name="Обычный 25 3 4 2 3" xfId="26231"/>
    <cellStyle name="Обычный 25 3 4 2 3 2" xfId="26232"/>
    <cellStyle name="Обычный 25 3 4 2 3 2 2" xfId="26233"/>
    <cellStyle name="Обычный 25 3 4 2 3 2 2 2" xfId="26234"/>
    <cellStyle name="Обычный 25 3 4 2 3 2 3" xfId="26235"/>
    <cellStyle name="Обычный 25 3 4 2 3 3" xfId="26236"/>
    <cellStyle name="Обычный 25 3 4 2 3 3 2" xfId="26237"/>
    <cellStyle name="Обычный 25 3 4 2 3 4" xfId="26238"/>
    <cellStyle name="Обычный 25 3 4 2 4" xfId="26239"/>
    <cellStyle name="Обычный 25 3 4 2 4 2" xfId="26240"/>
    <cellStyle name="Обычный 25 3 4 2 4 2 2" xfId="26241"/>
    <cellStyle name="Обычный 25 3 4 2 4 3" xfId="26242"/>
    <cellStyle name="Обычный 25 3 4 2 5" xfId="26243"/>
    <cellStyle name="Обычный 25 3 4 2 5 2" xfId="26244"/>
    <cellStyle name="Обычный 25 3 4 2 6" xfId="26245"/>
    <cellStyle name="Обычный 25 3 4 2 6 2" xfId="26246"/>
    <cellStyle name="Обычный 25 3 4 2 7" xfId="26247"/>
    <cellStyle name="Обычный 25 3 4 2 8" xfId="26248"/>
    <cellStyle name="Обычный 25 3 4 3" xfId="26249"/>
    <cellStyle name="Обычный 25 3 4 3 2" xfId="26250"/>
    <cellStyle name="Обычный 25 3 4 3 2 2" xfId="26251"/>
    <cellStyle name="Обычный 25 3 4 3 2 2 2" xfId="26252"/>
    <cellStyle name="Обычный 25 3 4 3 2 3" xfId="26253"/>
    <cellStyle name="Обычный 25 3 4 3 3" xfId="26254"/>
    <cellStyle name="Обычный 25 3 4 3 3 2" xfId="26255"/>
    <cellStyle name="Обычный 25 3 4 3 4" xfId="26256"/>
    <cellStyle name="Обычный 25 3 4 3 4 2" xfId="26257"/>
    <cellStyle name="Обычный 25 3 4 3 5" xfId="26258"/>
    <cellStyle name="Обычный 25 3 4 3 6" xfId="26259"/>
    <cellStyle name="Обычный 25 3 4 4" xfId="26260"/>
    <cellStyle name="Обычный 25 3 4 4 2" xfId="26261"/>
    <cellStyle name="Обычный 25 3 4 4 2 2" xfId="26262"/>
    <cellStyle name="Обычный 25 3 4 4 2 2 2" xfId="26263"/>
    <cellStyle name="Обычный 25 3 4 4 2 3" xfId="26264"/>
    <cellStyle name="Обычный 25 3 4 4 3" xfId="26265"/>
    <cellStyle name="Обычный 25 3 4 4 3 2" xfId="26266"/>
    <cellStyle name="Обычный 25 3 4 4 4" xfId="26267"/>
    <cellStyle name="Обычный 25 3 4 5" xfId="26268"/>
    <cellStyle name="Обычный 25 3 4 5 2" xfId="26269"/>
    <cellStyle name="Обычный 25 3 4 5 2 2" xfId="26270"/>
    <cellStyle name="Обычный 25 3 4 5 3" xfId="26271"/>
    <cellStyle name="Обычный 25 3 4 6" xfId="26272"/>
    <cellStyle name="Обычный 25 3 4 6 2" xfId="26273"/>
    <cellStyle name="Обычный 25 3 4 7" xfId="26274"/>
    <cellStyle name="Обычный 25 3 4 7 2" xfId="26275"/>
    <cellStyle name="Обычный 25 3 4 8" xfId="26276"/>
    <cellStyle name="Обычный 25 3 4 9" xfId="26277"/>
    <cellStyle name="Обычный 25 3 5" xfId="26278"/>
    <cellStyle name="Обычный 25 3 5 2" xfId="26279"/>
    <cellStyle name="Обычный 25 3 5 2 2" xfId="26280"/>
    <cellStyle name="Обычный 25 3 5 2 2 2" xfId="26281"/>
    <cellStyle name="Обычный 25 3 5 2 2 2 2" xfId="26282"/>
    <cellStyle name="Обычный 25 3 5 2 2 3" xfId="26283"/>
    <cellStyle name="Обычный 25 3 5 2 3" xfId="26284"/>
    <cellStyle name="Обычный 25 3 5 2 3 2" xfId="26285"/>
    <cellStyle name="Обычный 25 3 5 2 4" xfId="26286"/>
    <cellStyle name="Обычный 25 3 5 2 4 2" xfId="26287"/>
    <cellStyle name="Обычный 25 3 5 2 5" xfId="26288"/>
    <cellStyle name="Обычный 25 3 5 3" xfId="26289"/>
    <cellStyle name="Обычный 25 3 5 3 2" xfId="26290"/>
    <cellStyle name="Обычный 25 3 5 3 2 2" xfId="26291"/>
    <cellStyle name="Обычный 25 3 5 3 2 2 2" xfId="26292"/>
    <cellStyle name="Обычный 25 3 5 3 2 3" xfId="26293"/>
    <cellStyle name="Обычный 25 3 5 3 3" xfId="26294"/>
    <cellStyle name="Обычный 25 3 5 3 3 2" xfId="26295"/>
    <cellStyle name="Обычный 25 3 5 3 4" xfId="26296"/>
    <cellStyle name="Обычный 25 3 5 4" xfId="26297"/>
    <cellStyle name="Обычный 25 3 5 4 2" xfId="26298"/>
    <cellStyle name="Обычный 25 3 5 4 2 2" xfId="26299"/>
    <cellStyle name="Обычный 25 3 5 4 3" xfId="26300"/>
    <cellStyle name="Обычный 25 3 5 5" xfId="26301"/>
    <cellStyle name="Обычный 25 3 5 5 2" xfId="26302"/>
    <cellStyle name="Обычный 25 3 5 6" xfId="26303"/>
    <cellStyle name="Обычный 25 3 5 6 2" xfId="26304"/>
    <cellStyle name="Обычный 25 3 5 7" xfId="26305"/>
    <cellStyle name="Обычный 25 3 5 8" xfId="26306"/>
    <cellStyle name="Обычный 25 3 6" xfId="26307"/>
    <cellStyle name="Обычный 25 3 6 2" xfId="26308"/>
    <cellStyle name="Обычный 25 3 6 2 2" xfId="26309"/>
    <cellStyle name="Обычный 25 3 6 2 2 2" xfId="26310"/>
    <cellStyle name="Обычный 25 3 6 2 3" xfId="26311"/>
    <cellStyle name="Обычный 25 3 6 3" xfId="26312"/>
    <cellStyle name="Обычный 25 3 6 3 2" xfId="26313"/>
    <cellStyle name="Обычный 25 3 6 4" xfId="26314"/>
    <cellStyle name="Обычный 25 3 6 4 2" xfId="26315"/>
    <cellStyle name="Обычный 25 3 6 5" xfId="26316"/>
    <cellStyle name="Обычный 25 3 6 6" xfId="26317"/>
    <cellStyle name="Обычный 25 3 7" xfId="26318"/>
    <cellStyle name="Обычный 25 3 7 2" xfId="26319"/>
    <cellStyle name="Обычный 25 3 7 2 2" xfId="26320"/>
    <cellStyle name="Обычный 25 3 7 2 2 2" xfId="26321"/>
    <cellStyle name="Обычный 25 3 7 2 3" xfId="26322"/>
    <cellStyle name="Обычный 25 3 7 3" xfId="26323"/>
    <cellStyle name="Обычный 25 3 7 3 2" xfId="26324"/>
    <cellStyle name="Обычный 25 3 7 4" xfId="26325"/>
    <cellStyle name="Обычный 25 3 8" xfId="26326"/>
    <cellStyle name="Обычный 25 3 8 2" xfId="26327"/>
    <cellStyle name="Обычный 25 3 8 2 2" xfId="26328"/>
    <cellStyle name="Обычный 25 3 8 3" xfId="26329"/>
    <cellStyle name="Обычный 25 3 9" xfId="26330"/>
    <cellStyle name="Обычный 25 3 9 2" xfId="26331"/>
    <cellStyle name="Обычный 25 3_прот факт бол" xfId="26332"/>
    <cellStyle name="Обычный 25 4" xfId="26333"/>
    <cellStyle name="Обычный 25 4 10" xfId="26334"/>
    <cellStyle name="Обычный 25 4 10 2" xfId="26335"/>
    <cellStyle name="Обычный 25 4 11" xfId="26336"/>
    <cellStyle name="Обычный 25 4 12" xfId="26337"/>
    <cellStyle name="Обычный 25 4 2" xfId="26338"/>
    <cellStyle name="Обычный 25 4 2 10" xfId="26339"/>
    <cellStyle name="Обычный 25 4 2 2" xfId="26340"/>
    <cellStyle name="Обычный 25 4 2 2 2" xfId="26341"/>
    <cellStyle name="Обычный 25 4 2 2 2 2" xfId="26342"/>
    <cellStyle name="Обычный 25 4 2 2 2 2 2" xfId="26343"/>
    <cellStyle name="Обычный 25 4 2 2 2 2 2 2" xfId="26344"/>
    <cellStyle name="Обычный 25 4 2 2 2 2 3" xfId="26345"/>
    <cellStyle name="Обычный 25 4 2 2 2 3" xfId="26346"/>
    <cellStyle name="Обычный 25 4 2 2 2 3 2" xfId="26347"/>
    <cellStyle name="Обычный 25 4 2 2 2 4" xfId="26348"/>
    <cellStyle name="Обычный 25 4 2 2 2 4 2" xfId="26349"/>
    <cellStyle name="Обычный 25 4 2 2 2 5" xfId="26350"/>
    <cellStyle name="Обычный 25 4 2 2 3" xfId="26351"/>
    <cellStyle name="Обычный 25 4 2 2 3 2" xfId="26352"/>
    <cellStyle name="Обычный 25 4 2 2 3 2 2" xfId="26353"/>
    <cellStyle name="Обычный 25 4 2 2 3 2 2 2" xfId="26354"/>
    <cellStyle name="Обычный 25 4 2 2 3 2 3" xfId="26355"/>
    <cellStyle name="Обычный 25 4 2 2 3 3" xfId="26356"/>
    <cellStyle name="Обычный 25 4 2 2 3 3 2" xfId="26357"/>
    <cellStyle name="Обычный 25 4 2 2 3 4" xfId="26358"/>
    <cellStyle name="Обычный 25 4 2 2 4" xfId="26359"/>
    <cellStyle name="Обычный 25 4 2 2 4 2" xfId="26360"/>
    <cellStyle name="Обычный 25 4 2 2 4 2 2" xfId="26361"/>
    <cellStyle name="Обычный 25 4 2 2 4 3" xfId="26362"/>
    <cellStyle name="Обычный 25 4 2 2 5" xfId="26363"/>
    <cellStyle name="Обычный 25 4 2 2 5 2" xfId="26364"/>
    <cellStyle name="Обычный 25 4 2 2 6" xfId="26365"/>
    <cellStyle name="Обычный 25 4 2 2 6 2" xfId="26366"/>
    <cellStyle name="Обычный 25 4 2 2 7" xfId="26367"/>
    <cellStyle name="Обычный 25 4 2 2 8" xfId="26368"/>
    <cellStyle name="Обычный 25 4 2 3" xfId="26369"/>
    <cellStyle name="Обычный 25 4 2 3 2" xfId="26370"/>
    <cellStyle name="Обычный 25 4 2 3 2 2" xfId="26371"/>
    <cellStyle name="Обычный 25 4 2 3 2 2 2" xfId="26372"/>
    <cellStyle name="Обычный 25 4 2 3 2 3" xfId="26373"/>
    <cellStyle name="Обычный 25 4 2 3 3" xfId="26374"/>
    <cellStyle name="Обычный 25 4 2 3 3 2" xfId="26375"/>
    <cellStyle name="Обычный 25 4 2 3 4" xfId="26376"/>
    <cellStyle name="Обычный 25 4 2 3 4 2" xfId="26377"/>
    <cellStyle name="Обычный 25 4 2 3 5" xfId="26378"/>
    <cellStyle name="Обычный 25 4 2 3 6" xfId="26379"/>
    <cellStyle name="Обычный 25 4 2 4" xfId="26380"/>
    <cellStyle name="Обычный 25 4 2 4 2" xfId="26381"/>
    <cellStyle name="Обычный 25 4 2 4 2 2" xfId="26382"/>
    <cellStyle name="Обычный 25 4 2 4 2 2 2" xfId="26383"/>
    <cellStyle name="Обычный 25 4 2 4 2 3" xfId="26384"/>
    <cellStyle name="Обычный 25 4 2 4 3" xfId="26385"/>
    <cellStyle name="Обычный 25 4 2 4 3 2" xfId="26386"/>
    <cellStyle name="Обычный 25 4 2 4 4" xfId="26387"/>
    <cellStyle name="Обычный 25 4 2 5" xfId="26388"/>
    <cellStyle name="Обычный 25 4 2 5 2" xfId="26389"/>
    <cellStyle name="Обычный 25 4 2 5 2 2" xfId="26390"/>
    <cellStyle name="Обычный 25 4 2 5 3" xfId="26391"/>
    <cellStyle name="Обычный 25 4 2 6" xfId="26392"/>
    <cellStyle name="Обычный 25 4 2 6 2" xfId="26393"/>
    <cellStyle name="Обычный 25 4 2 7" xfId="26394"/>
    <cellStyle name="Обычный 25 4 2 7 2" xfId="26395"/>
    <cellStyle name="Обычный 25 4 2 8" xfId="26396"/>
    <cellStyle name="Обычный 25 4 2 8 2" xfId="26397"/>
    <cellStyle name="Обычный 25 4 2 9" xfId="26398"/>
    <cellStyle name="Обычный 25 4 3" xfId="26399"/>
    <cellStyle name="Обычный 25 4 3 10" xfId="26400"/>
    <cellStyle name="Обычный 25 4 3 2" xfId="26401"/>
    <cellStyle name="Обычный 25 4 3 2 2" xfId="26402"/>
    <cellStyle name="Обычный 25 4 3 2 2 2" xfId="26403"/>
    <cellStyle name="Обычный 25 4 3 2 2 2 2" xfId="26404"/>
    <cellStyle name="Обычный 25 4 3 2 2 2 2 2" xfId="26405"/>
    <cellStyle name="Обычный 25 4 3 2 2 2 3" xfId="26406"/>
    <cellStyle name="Обычный 25 4 3 2 2 3" xfId="26407"/>
    <cellStyle name="Обычный 25 4 3 2 2 3 2" xfId="26408"/>
    <cellStyle name="Обычный 25 4 3 2 2 4" xfId="26409"/>
    <cellStyle name="Обычный 25 4 3 2 2 4 2" xfId="26410"/>
    <cellStyle name="Обычный 25 4 3 2 2 5" xfId="26411"/>
    <cellStyle name="Обычный 25 4 3 2 3" xfId="26412"/>
    <cellStyle name="Обычный 25 4 3 2 3 2" xfId="26413"/>
    <cellStyle name="Обычный 25 4 3 2 3 2 2" xfId="26414"/>
    <cellStyle name="Обычный 25 4 3 2 3 2 2 2" xfId="26415"/>
    <cellStyle name="Обычный 25 4 3 2 3 2 3" xfId="26416"/>
    <cellStyle name="Обычный 25 4 3 2 3 3" xfId="26417"/>
    <cellStyle name="Обычный 25 4 3 2 3 3 2" xfId="26418"/>
    <cellStyle name="Обычный 25 4 3 2 3 4" xfId="26419"/>
    <cellStyle name="Обычный 25 4 3 2 4" xfId="26420"/>
    <cellStyle name="Обычный 25 4 3 2 4 2" xfId="26421"/>
    <cellStyle name="Обычный 25 4 3 2 4 2 2" xfId="26422"/>
    <cellStyle name="Обычный 25 4 3 2 4 3" xfId="26423"/>
    <cellStyle name="Обычный 25 4 3 2 5" xfId="26424"/>
    <cellStyle name="Обычный 25 4 3 2 5 2" xfId="26425"/>
    <cellStyle name="Обычный 25 4 3 2 6" xfId="26426"/>
    <cellStyle name="Обычный 25 4 3 2 6 2" xfId="26427"/>
    <cellStyle name="Обычный 25 4 3 2 7" xfId="26428"/>
    <cellStyle name="Обычный 25 4 3 2 8" xfId="26429"/>
    <cellStyle name="Обычный 25 4 3 3" xfId="26430"/>
    <cellStyle name="Обычный 25 4 3 3 2" xfId="26431"/>
    <cellStyle name="Обычный 25 4 3 3 2 2" xfId="26432"/>
    <cellStyle name="Обычный 25 4 3 3 2 2 2" xfId="26433"/>
    <cellStyle name="Обычный 25 4 3 3 2 3" xfId="26434"/>
    <cellStyle name="Обычный 25 4 3 3 3" xfId="26435"/>
    <cellStyle name="Обычный 25 4 3 3 3 2" xfId="26436"/>
    <cellStyle name="Обычный 25 4 3 3 4" xfId="26437"/>
    <cellStyle name="Обычный 25 4 3 3 4 2" xfId="26438"/>
    <cellStyle name="Обычный 25 4 3 3 5" xfId="26439"/>
    <cellStyle name="Обычный 25 4 3 3 6" xfId="26440"/>
    <cellStyle name="Обычный 25 4 3 4" xfId="26441"/>
    <cellStyle name="Обычный 25 4 3 4 2" xfId="26442"/>
    <cellStyle name="Обычный 25 4 3 4 2 2" xfId="26443"/>
    <cellStyle name="Обычный 25 4 3 4 2 2 2" xfId="26444"/>
    <cellStyle name="Обычный 25 4 3 4 2 3" xfId="26445"/>
    <cellStyle name="Обычный 25 4 3 4 3" xfId="26446"/>
    <cellStyle name="Обычный 25 4 3 4 3 2" xfId="26447"/>
    <cellStyle name="Обычный 25 4 3 4 4" xfId="26448"/>
    <cellStyle name="Обычный 25 4 3 5" xfId="26449"/>
    <cellStyle name="Обычный 25 4 3 5 2" xfId="26450"/>
    <cellStyle name="Обычный 25 4 3 5 2 2" xfId="26451"/>
    <cellStyle name="Обычный 25 4 3 5 3" xfId="26452"/>
    <cellStyle name="Обычный 25 4 3 6" xfId="26453"/>
    <cellStyle name="Обычный 25 4 3 6 2" xfId="26454"/>
    <cellStyle name="Обычный 25 4 3 7" xfId="26455"/>
    <cellStyle name="Обычный 25 4 3 7 2" xfId="26456"/>
    <cellStyle name="Обычный 25 4 3 8" xfId="26457"/>
    <cellStyle name="Обычный 25 4 3 8 2" xfId="26458"/>
    <cellStyle name="Обычный 25 4 3 9" xfId="26459"/>
    <cellStyle name="Обычный 25 4 4" xfId="26460"/>
    <cellStyle name="Обычный 25 4 4 2" xfId="26461"/>
    <cellStyle name="Обычный 25 4 4 2 2" xfId="26462"/>
    <cellStyle name="Обычный 25 4 4 2 2 2" xfId="26463"/>
    <cellStyle name="Обычный 25 4 4 2 2 2 2" xfId="26464"/>
    <cellStyle name="Обычный 25 4 4 2 2 3" xfId="26465"/>
    <cellStyle name="Обычный 25 4 4 2 3" xfId="26466"/>
    <cellStyle name="Обычный 25 4 4 2 3 2" xfId="26467"/>
    <cellStyle name="Обычный 25 4 4 2 4" xfId="26468"/>
    <cellStyle name="Обычный 25 4 4 2 4 2" xfId="26469"/>
    <cellStyle name="Обычный 25 4 4 2 5" xfId="26470"/>
    <cellStyle name="Обычный 25 4 4 3" xfId="26471"/>
    <cellStyle name="Обычный 25 4 4 3 2" xfId="26472"/>
    <cellStyle name="Обычный 25 4 4 3 2 2" xfId="26473"/>
    <cellStyle name="Обычный 25 4 4 3 2 2 2" xfId="26474"/>
    <cellStyle name="Обычный 25 4 4 3 2 3" xfId="26475"/>
    <cellStyle name="Обычный 25 4 4 3 3" xfId="26476"/>
    <cellStyle name="Обычный 25 4 4 3 3 2" xfId="26477"/>
    <cellStyle name="Обычный 25 4 4 3 4" xfId="26478"/>
    <cellStyle name="Обычный 25 4 4 4" xfId="26479"/>
    <cellStyle name="Обычный 25 4 4 4 2" xfId="26480"/>
    <cellStyle name="Обычный 25 4 4 4 2 2" xfId="26481"/>
    <cellStyle name="Обычный 25 4 4 4 3" xfId="26482"/>
    <cellStyle name="Обычный 25 4 4 5" xfId="26483"/>
    <cellStyle name="Обычный 25 4 4 5 2" xfId="26484"/>
    <cellStyle name="Обычный 25 4 4 6" xfId="26485"/>
    <cellStyle name="Обычный 25 4 4 6 2" xfId="26486"/>
    <cellStyle name="Обычный 25 4 4 7" xfId="26487"/>
    <cellStyle name="Обычный 25 4 4 8" xfId="26488"/>
    <cellStyle name="Обычный 25 4 5" xfId="26489"/>
    <cellStyle name="Обычный 25 4 5 2" xfId="26490"/>
    <cellStyle name="Обычный 25 4 5 2 2" xfId="26491"/>
    <cellStyle name="Обычный 25 4 5 2 2 2" xfId="26492"/>
    <cellStyle name="Обычный 25 4 5 2 3" xfId="26493"/>
    <cellStyle name="Обычный 25 4 5 3" xfId="26494"/>
    <cellStyle name="Обычный 25 4 5 3 2" xfId="26495"/>
    <cellStyle name="Обычный 25 4 5 4" xfId="26496"/>
    <cellStyle name="Обычный 25 4 5 4 2" xfId="26497"/>
    <cellStyle name="Обычный 25 4 5 5" xfId="26498"/>
    <cellStyle name="Обычный 25 4 5 6" xfId="26499"/>
    <cellStyle name="Обычный 25 4 6" xfId="26500"/>
    <cellStyle name="Обычный 25 4 6 2" xfId="26501"/>
    <cellStyle name="Обычный 25 4 6 2 2" xfId="26502"/>
    <cellStyle name="Обычный 25 4 6 2 2 2" xfId="26503"/>
    <cellStyle name="Обычный 25 4 6 2 3" xfId="26504"/>
    <cellStyle name="Обычный 25 4 6 3" xfId="26505"/>
    <cellStyle name="Обычный 25 4 6 3 2" xfId="26506"/>
    <cellStyle name="Обычный 25 4 6 4" xfId="26507"/>
    <cellStyle name="Обычный 25 4 7" xfId="26508"/>
    <cellStyle name="Обычный 25 4 7 2" xfId="26509"/>
    <cellStyle name="Обычный 25 4 7 2 2" xfId="26510"/>
    <cellStyle name="Обычный 25 4 7 3" xfId="26511"/>
    <cellStyle name="Обычный 25 4 8" xfId="26512"/>
    <cellStyle name="Обычный 25 4 8 2" xfId="26513"/>
    <cellStyle name="Обычный 25 4 9" xfId="26514"/>
    <cellStyle name="Обычный 25 4 9 2" xfId="26515"/>
    <cellStyle name="Обычный 25 5" xfId="26516"/>
    <cellStyle name="Обычный 25 5 10" xfId="26517"/>
    <cellStyle name="Обычный 25 5 10 2" xfId="26518"/>
    <cellStyle name="Обычный 25 5 11" xfId="26519"/>
    <cellStyle name="Обычный 25 5 12" xfId="26520"/>
    <cellStyle name="Обычный 25 5 2" xfId="26521"/>
    <cellStyle name="Обычный 25 5 2 2" xfId="26522"/>
    <cellStyle name="Обычный 25 5 2 2 2" xfId="26523"/>
    <cellStyle name="Обычный 25 5 2 2 2 2" xfId="26524"/>
    <cellStyle name="Обычный 25 5 2 2 2 2 2" xfId="26525"/>
    <cellStyle name="Обычный 25 5 2 2 2 2 2 2" xfId="26526"/>
    <cellStyle name="Обычный 25 5 2 2 2 2 3" xfId="26527"/>
    <cellStyle name="Обычный 25 5 2 2 2 3" xfId="26528"/>
    <cellStyle name="Обычный 25 5 2 2 2 3 2" xfId="26529"/>
    <cellStyle name="Обычный 25 5 2 2 2 4" xfId="26530"/>
    <cellStyle name="Обычный 25 5 2 2 2 4 2" xfId="26531"/>
    <cellStyle name="Обычный 25 5 2 2 2 5" xfId="26532"/>
    <cellStyle name="Обычный 25 5 2 2 3" xfId="26533"/>
    <cellStyle name="Обычный 25 5 2 2 3 2" xfId="26534"/>
    <cellStyle name="Обычный 25 5 2 2 3 2 2" xfId="26535"/>
    <cellStyle name="Обычный 25 5 2 2 3 2 2 2" xfId="26536"/>
    <cellStyle name="Обычный 25 5 2 2 3 2 3" xfId="26537"/>
    <cellStyle name="Обычный 25 5 2 2 3 3" xfId="26538"/>
    <cellStyle name="Обычный 25 5 2 2 3 3 2" xfId="26539"/>
    <cellStyle name="Обычный 25 5 2 2 3 4" xfId="26540"/>
    <cellStyle name="Обычный 25 5 2 2 4" xfId="26541"/>
    <cellStyle name="Обычный 25 5 2 2 4 2" xfId="26542"/>
    <cellStyle name="Обычный 25 5 2 2 4 2 2" xfId="26543"/>
    <cellStyle name="Обычный 25 5 2 2 4 3" xfId="26544"/>
    <cellStyle name="Обычный 25 5 2 2 5" xfId="26545"/>
    <cellStyle name="Обычный 25 5 2 2 5 2" xfId="26546"/>
    <cellStyle name="Обычный 25 5 2 2 6" xfId="26547"/>
    <cellStyle name="Обычный 25 5 2 2 6 2" xfId="26548"/>
    <cellStyle name="Обычный 25 5 2 2 7" xfId="26549"/>
    <cellStyle name="Обычный 25 5 2 2 8" xfId="26550"/>
    <cellStyle name="Обычный 25 5 2 3" xfId="26551"/>
    <cellStyle name="Обычный 25 5 2 3 2" xfId="26552"/>
    <cellStyle name="Обычный 25 5 2 3 2 2" xfId="26553"/>
    <cellStyle name="Обычный 25 5 2 3 2 2 2" xfId="26554"/>
    <cellStyle name="Обычный 25 5 2 3 2 3" xfId="26555"/>
    <cellStyle name="Обычный 25 5 2 3 3" xfId="26556"/>
    <cellStyle name="Обычный 25 5 2 3 3 2" xfId="26557"/>
    <cellStyle name="Обычный 25 5 2 3 4" xfId="26558"/>
    <cellStyle name="Обычный 25 5 2 3 4 2" xfId="26559"/>
    <cellStyle name="Обычный 25 5 2 3 5" xfId="26560"/>
    <cellStyle name="Обычный 25 5 2 3 6" xfId="26561"/>
    <cellStyle name="Обычный 25 5 2 4" xfId="26562"/>
    <cellStyle name="Обычный 25 5 2 4 2" xfId="26563"/>
    <cellStyle name="Обычный 25 5 2 4 2 2" xfId="26564"/>
    <cellStyle name="Обычный 25 5 2 4 2 2 2" xfId="26565"/>
    <cellStyle name="Обычный 25 5 2 4 2 3" xfId="26566"/>
    <cellStyle name="Обычный 25 5 2 4 3" xfId="26567"/>
    <cellStyle name="Обычный 25 5 2 4 3 2" xfId="26568"/>
    <cellStyle name="Обычный 25 5 2 4 4" xfId="26569"/>
    <cellStyle name="Обычный 25 5 2 5" xfId="26570"/>
    <cellStyle name="Обычный 25 5 2 5 2" xfId="26571"/>
    <cellStyle name="Обычный 25 5 2 5 2 2" xfId="26572"/>
    <cellStyle name="Обычный 25 5 2 5 3" xfId="26573"/>
    <cellStyle name="Обычный 25 5 2 6" xfId="26574"/>
    <cellStyle name="Обычный 25 5 2 6 2" xfId="26575"/>
    <cellStyle name="Обычный 25 5 2 7" xfId="26576"/>
    <cellStyle name="Обычный 25 5 2 7 2" xfId="26577"/>
    <cellStyle name="Обычный 25 5 2 8" xfId="26578"/>
    <cellStyle name="Обычный 25 5 2 9" xfId="26579"/>
    <cellStyle name="Обычный 25 5 3" xfId="26580"/>
    <cellStyle name="Обычный 25 5 3 2" xfId="26581"/>
    <cellStyle name="Обычный 25 5 3 2 2" xfId="26582"/>
    <cellStyle name="Обычный 25 5 3 2 2 2" xfId="26583"/>
    <cellStyle name="Обычный 25 5 3 2 2 2 2" xfId="26584"/>
    <cellStyle name="Обычный 25 5 3 2 2 2 2 2" xfId="26585"/>
    <cellStyle name="Обычный 25 5 3 2 2 2 3" xfId="26586"/>
    <cellStyle name="Обычный 25 5 3 2 2 3" xfId="26587"/>
    <cellStyle name="Обычный 25 5 3 2 2 3 2" xfId="26588"/>
    <cellStyle name="Обычный 25 5 3 2 2 4" xfId="26589"/>
    <cellStyle name="Обычный 25 5 3 2 2 4 2" xfId="26590"/>
    <cellStyle name="Обычный 25 5 3 2 2 5" xfId="26591"/>
    <cellStyle name="Обычный 25 5 3 2 3" xfId="26592"/>
    <cellStyle name="Обычный 25 5 3 2 3 2" xfId="26593"/>
    <cellStyle name="Обычный 25 5 3 2 3 2 2" xfId="26594"/>
    <cellStyle name="Обычный 25 5 3 2 3 2 2 2" xfId="26595"/>
    <cellStyle name="Обычный 25 5 3 2 3 2 3" xfId="26596"/>
    <cellStyle name="Обычный 25 5 3 2 3 3" xfId="26597"/>
    <cellStyle name="Обычный 25 5 3 2 3 3 2" xfId="26598"/>
    <cellStyle name="Обычный 25 5 3 2 3 4" xfId="26599"/>
    <cellStyle name="Обычный 25 5 3 2 4" xfId="26600"/>
    <cellStyle name="Обычный 25 5 3 2 4 2" xfId="26601"/>
    <cellStyle name="Обычный 25 5 3 2 4 2 2" xfId="26602"/>
    <cellStyle name="Обычный 25 5 3 2 4 3" xfId="26603"/>
    <cellStyle name="Обычный 25 5 3 2 5" xfId="26604"/>
    <cellStyle name="Обычный 25 5 3 2 5 2" xfId="26605"/>
    <cellStyle name="Обычный 25 5 3 2 6" xfId="26606"/>
    <cellStyle name="Обычный 25 5 3 2 6 2" xfId="26607"/>
    <cellStyle name="Обычный 25 5 3 2 7" xfId="26608"/>
    <cellStyle name="Обычный 25 5 3 2 8" xfId="26609"/>
    <cellStyle name="Обычный 25 5 3 3" xfId="26610"/>
    <cellStyle name="Обычный 25 5 3 3 2" xfId="26611"/>
    <cellStyle name="Обычный 25 5 3 3 2 2" xfId="26612"/>
    <cellStyle name="Обычный 25 5 3 3 2 2 2" xfId="26613"/>
    <cellStyle name="Обычный 25 5 3 3 2 3" xfId="26614"/>
    <cellStyle name="Обычный 25 5 3 3 3" xfId="26615"/>
    <cellStyle name="Обычный 25 5 3 3 3 2" xfId="26616"/>
    <cellStyle name="Обычный 25 5 3 3 4" xfId="26617"/>
    <cellStyle name="Обычный 25 5 3 3 4 2" xfId="26618"/>
    <cellStyle name="Обычный 25 5 3 3 5" xfId="26619"/>
    <cellStyle name="Обычный 25 5 3 3 6" xfId="26620"/>
    <cellStyle name="Обычный 25 5 3 4" xfId="26621"/>
    <cellStyle name="Обычный 25 5 3 4 2" xfId="26622"/>
    <cellStyle name="Обычный 25 5 3 4 2 2" xfId="26623"/>
    <cellStyle name="Обычный 25 5 3 4 2 2 2" xfId="26624"/>
    <cellStyle name="Обычный 25 5 3 4 2 3" xfId="26625"/>
    <cellStyle name="Обычный 25 5 3 4 3" xfId="26626"/>
    <cellStyle name="Обычный 25 5 3 4 3 2" xfId="26627"/>
    <cellStyle name="Обычный 25 5 3 4 4" xfId="26628"/>
    <cellStyle name="Обычный 25 5 3 5" xfId="26629"/>
    <cellStyle name="Обычный 25 5 3 5 2" xfId="26630"/>
    <cellStyle name="Обычный 25 5 3 5 2 2" xfId="26631"/>
    <cellStyle name="Обычный 25 5 3 5 3" xfId="26632"/>
    <cellStyle name="Обычный 25 5 3 6" xfId="26633"/>
    <cellStyle name="Обычный 25 5 3 6 2" xfId="26634"/>
    <cellStyle name="Обычный 25 5 3 7" xfId="26635"/>
    <cellStyle name="Обычный 25 5 3 7 2" xfId="26636"/>
    <cellStyle name="Обычный 25 5 3 8" xfId="26637"/>
    <cellStyle name="Обычный 25 5 3 9" xfId="26638"/>
    <cellStyle name="Обычный 25 5 4" xfId="26639"/>
    <cellStyle name="Обычный 25 5 4 2" xfId="26640"/>
    <cellStyle name="Обычный 25 5 4 2 2" xfId="26641"/>
    <cellStyle name="Обычный 25 5 4 2 2 2" xfId="26642"/>
    <cellStyle name="Обычный 25 5 4 2 2 2 2" xfId="26643"/>
    <cellStyle name="Обычный 25 5 4 2 2 3" xfId="26644"/>
    <cellStyle name="Обычный 25 5 4 2 3" xfId="26645"/>
    <cellStyle name="Обычный 25 5 4 2 3 2" xfId="26646"/>
    <cellStyle name="Обычный 25 5 4 2 4" xfId="26647"/>
    <cellStyle name="Обычный 25 5 4 2 4 2" xfId="26648"/>
    <cellStyle name="Обычный 25 5 4 2 5" xfId="26649"/>
    <cellStyle name="Обычный 25 5 4 3" xfId="26650"/>
    <cellStyle name="Обычный 25 5 4 3 2" xfId="26651"/>
    <cellStyle name="Обычный 25 5 4 3 2 2" xfId="26652"/>
    <cellStyle name="Обычный 25 5 4 3 2 2 2" xfId="26653"/>
    <cellStyle name="Обычный 25 5 4 3 2 3" xfId="26654"/>
    <cellStyle name="Обычный 25 5 4 3 3" xfId="26655"/>
    <cellStyle name="Обычный 25 5 4 3 3 2" xfId="26656"/>
    <cellStyle name="Обычный 25 5 4 3 4" xfId="26657"/>
    <cellStyle name="Обычный 25 5 4 4" xfId="26658"/>
    <cellStyle name="Обычный 25 5 4 4 2" xfId="26659"/>
    <cellStyle name="Обычный 25 5 4 4 2 2" xfId="26660"/>
    <cellStyle name="Обычный 25 5 4 4 3" xfId="26661"/>
    <cellStyle name="Обычный 25 5 4 5" xfId="26662"/>
    <cellStyle name="Обычный 25 5 4 5 2" xfId="26663"/>
    <cellStyle name="Обычный 25 5 4 6" xfId="26664"/>
    <cellStyle name="Обычный 25 5 4 6 2" xfId="26665"/>
    <cellStyle name="Обычный 25 5 4 7" xfId="26666"/>
    <cellStyle name="Обычный 25 5 4 8" xfId="26667"/>
    <cellStyle name="Обычный 25 5 5" xfId="26668"/>
    <cellStyle name="Обычный 25 5 5 2" xfId="26669"/>
    <cellStyle name="Обычный 25 5 5 2 2" xfId="26670"/>
    <cellStyle name="Обычный 25 5 5 2 2 2" xfId="26671"/>
    <cellStyle name="Обычный 25 5 5 2 3" xfId="26672"/>
    <cellStyle name="Обычный 25 5 5 3" xfId="26673"/>
    <cellStyle name="Обычный 25 5 5 3 2" xfId="26674"/>
    <cellStyle name="Обычный 25 5 5 4" xfId="26675"/>
    <cellStyle name="Обычный 25 5 5 4 2" xfId="26676"/>
    <cellStyle name="Обычный 25 5 5 5" xfId="26677"/>
    <cellStyle name="Обычный 25 5 5 6" xfId="26678"/>
    <cellStyle name="Обычный 25 5 6" xfId="26679"/>
    <cellStyle name="Обычный 25 5 6 2" xfId="26680"/>
    <cellStyle name="Обычный 25 5 6 2 2" xfId="26681"/>
    <cellStyle name="Обычный 25 5 6 2 2 2" xfId="26682"/>
    <cellStyle name="Обычный 25 5 6 2 3" xfId="26683"/>
    <cellStyle name="Обычный 25 5 6 3" xfId="26684"/>
    <cellStyle name="Обычный 25 5 6 3 2" xfId="26685"/>
    <cellStyle name="Обычный 25 5 6 4" xfId="26686"/>
    <cellStyle name="Обычный 25 5 7" xfId="26687"/>
    <cellStyle name="Обычный 25 5 7 2" xfId="26688"/>
    <cellStyle name="Обычный 25 5 7 2 2" xfId="26689"/>
    <cellStyle name="Обычный 25 5 7 3" xfId="26690"/>
    <cellStyle name="Обычный 25 5 8" xfId="26691"/>
    <cellStyle name="Обычный 25 5 8 2" xfId="26692"/>
    <cellStyle name="Обычный 25 5 9" xfId="26693"/>
    <cellStyle name="Обычный 25 5 9 2" xfId="26694"/>
    <cellStyle name="Обычный 25 6" xfId="26695"/>
    <cellStyle name="Обычный 25 6 10" xfId="26696"/>
    <cellStyle name="Обычный 25 6 2" xfId="26697"/>
    <cellStyle name="Обычный 25 6 2 2" xfId="26698"/>
    <cellStyle name="Обычный 25 6 2 2 2" xfId="26699"/>
    <cellStyle name="Обычный 25 6 2 2 2 2" xfId="26700"/>
    <cellStyle name="Обычный 25 6 2 2 2 2 2" xfId="26701"/>
    <cellStyle name="Обычный 25 6 2 2 2 3" xfId="26702"/>
    <cellStyle name="Обычный 25 6 2 2 3" xfId="26703"/>
    <cellStyle name="Обычный 25 6 2 2 3 2" xfId="26704"/>
    <cellStyle name="Обычный 25 6 2 2 4" xfId="26705"/>
    <cellStyle name="Обычный 25 6 2 2 4 2" xfId="26706"/>
    <cellStyle name="Обычный 25 6 2 2 5" xfId="26707"/>
    <cellStyle name="Обычный 25 6 2 3" xfId="26708"/>
    <cellStyle name="Обычный 25 6 2 3 2" xfId="26709"/>
    <cellStyle name="Обычный 25 6 2 3 2 2" xfId="26710"/>
    <cellStyle name="Обычный 25 6 2 3 2 2 2" xfId="26711"/>
    <cellStyle name="Обычный 25 6 2 3 2 3" xfId="26712"/>
    <cellStyle name="Обычный 25 6 2 3 3" xfId="26713"/>
    <cellStyle name="Обычный 25 6 2 3 3 2" xfId="26714"/>
    <cellStyle name="Обычный 25 6 2 3 4" xfId="26715"/>
    <cellStyle name="Обычный 25 6 2 4" xfId="26716"/>
    <cellStyle name="Обычный 25 6 2 4 2" xfId="26717"/>
    <cellStyle name="Обычный 25 6 2 4 2 2" xfId="26718"/>
    <cellStyle name="Обычный 25 6 2 4 3" xfId="26719"/>
    <cellStyle name="Обычный 25 6 2 5" xfId="26720"/>
    <cellStyle name="Обычный 25 6 2 5 2" xfId="26721"/>
    <cellStyle name="Обычный 25 6 2 6" xfId="26722"/>
    <cellStyle name="Обычный 25 6 2 6 2" xfId="26723"/>
    <cellStyle name="Обычный 25 6 2 7" xfId="26724"/>
    <cellStyle name="Обычный 25 6 2 8" xfId="26725"/>
    <cellStyle name="Обычный 25 6 3" xfId="26726"/>
    <cellStyle name="Обычный 25 6 3 2" xfId="26727"/>
    <cellStyle name="Обычный 25 6 3 2 2" xfId="26728"/>
    <cellStyle name="Обычный 25 6 3 2 2 2" xfId="26729"/>
    <cellStyle name="Обычный 25 6 3 2 3" xfId="26730"/>
    <cellStyle name="Обычный 25 6 3 3" xfId="26731"/>
    <cellStyle name="Обычный 25 6 3 3 2" xfId="26732"/>
    <cellStyle name="Обычный 25 6 3 4" xfId="26733"/>
    <cellStyle name="Обычный 25 6 3 4 2" xfId="26734"/>
    <cellStyle name="Обычный 25 6 3 5" xfId="26735"/>
    <cellStyle name="Обычный 25 6 3 6" xfId="26736"/>
    <cellStyle name="Обычный 25 6 4" xfId="26737"/>
    <cellStyle name="Обычный 25 6 4 2" xfId="26738"/>
    <cellStyle name="Обычный 25 6 4 2 2" xfId="26739"/>
    <cellStyle name="Обычный 25 6 4 2 2 2" xfId="26740"/>
    <cellStyle name="Обычный 25 6 4 2 3" xfId="26741"/>
    <cellStyle name="Обычный 25 6 4 3" xfId="26742"/>
    <cellStyle name="Обычный 25 6 4 3 2" xfId="26743"/>
    <cellStyle name="Обычный 25 6 4 4" xfId="26744"/>
    <cellStyle name="Обычный 25 6 5" xfId="26745"/>
    <cellStyle name="Обычный 25 6 5 2" xfId="26746"/>
    <cellStyle name="Обычный 25 6 5 2 2" xfId="26747"/>
    <cellStyle name="Обычный 25 6 5 3" xfId="26748"/>
    <cellStyle name="Обычный 25 6 6" xfId="26749"/>
    <cellStyle name="Обычный 25 6 6 2" xfId="26750"/>
    <cellStyle name="Обычный 25 6 7" xfId="26751"/>
    <cellStyle name="Обычный 25 6 7 2" xfId="26752"/>
    <cellStyle name="Обычный 25 6 8" xfId="26753"/>
    <cellStyle name="Обычный 25 6 8 2" xfId="26754"/>
    <cellStyle name="Обычный 25 6 9" xfId="26755"/>
    <cellStyle name="Обычный 25 7" xfId="26756"/>
    <cellStyle name="Обычный 25 7 10" xfId="26757"/>
    <cellStyle name="Обычный 25 7 2" xfId="26758"/>
    <cellStyle name="Обычный 25 7 2 2" xfId="26759"/>
    <cellStyle name="Обычный 25 7 2 2 2" xfId="26760"/>
    <cellStyle name="Обычный 25 7 2 2 2 2" xfId="26761"/>
    <cellStyle name="Обычный 25 7 2 2 2 2 2" xfId="26762"/>
    <cellStyle name="Обычный 25 7 2 2 2 3" xfId="26763"/>
    <cellStyle name="Обычный 25 7 2 2 3" xfId="26764"/>
    <cellStyle name="Обычный 25 7 2 2 3 2" xfId="26765"/>
    <cellStyle name="Обычный 25 7 2 2 4" xfId="26766"/>
    <cellStyle name="Обычный 25 7 2 2 4 2" xfId="26767"/>
    <cellStyle name="Обычный 25 7 2 2 5" xfId="26768"/>
    <cellStyle name="Обычный 25 7 2 3" xfId="26769"/>
    <cellStyle name="Обычный 25 7 2 3 2" xfId="26770"/>
    <cellStyle name="Обычный 25 7 2 3 2 2" xfId="26771"/>
    <cellStyle name="Обычный 25 7 2 3 2 2 2" xfId="26772"/>
    <cellStyle name="Обычный 25 7 2 3 2 3" xfId="26773"/>
    <cellStyle name="Обычный 25 7 2 3 3" xfId="26774"/>
    <cellStyle name="Обычный 25 7 2 3 3 2" xfId="26775"/>
    <cellStyle name="Обычный 25 7 2 3 4" xfId="26776"/>
    <cellStyle name="Обычный 25 7 2 4" xfId="26777"/>
    <cellStyle name="Обычный 25 7 2 4 2" xfId="26778"/>
    <cellStyle name="Обычный 25 7 2 4 2 2" xfId="26779"/>
    <cellStyle name="Обычный 25 7 2 4 3" xfId="26780"/>
    <cellStyle name="Обычный 25 7 2 5" xfId="26781"/>
    <cellStyle name="Обычный 25 7 2 5 2" xfId="26782"/>
    <cellStyle name="Обычный 25 7 2 6" xfId="26783"/>
    <cellStyle name="Обычный 25 7 2 6 2" xfId="26784"/>
    <cellStyle name="Обычный 25 7 2 7" xfId="26785"/>
    <cellStyle name="Обычный 25 7 2 8" xfId="26786"/>
    <cellStyle name="Обычный 25 7 3" xfId="26787"/>
    <cellStyle name="Обычный 25 7 3 2" xfId="26788"/>
    <cellStyle name="Обычный 25 7 3 2 2" xfId="26789"/>
    <cellStyle name="Обычный 25 7 3 2 2 2" xfId="26790"/>
    <cellStyle name="Обычный 25 7 3 2 3" xfId="26791"/>
    <cellStyle name="Обычный 25 7 3 3" xfId="26792"/>
    <cellStyle name="Обычный 25 7 3 3 2" xfId="26793"/>
    <cellStyle name="Обычный 25 7 3 4" xfId="26794"/>
    <cellStyle name="Обычный 25 7 3 4 2" xfId="26795"/>
    <cellStyle name="Обычный 25 7 3 5" xfId="26796"/>
    <cellStyle name="Обычный 25 7 3 6" xfId="26797"/>
    <cellStyle name="Обычный 25 7 4" xfId="26798"/>
    <cellStyle name="Обычный 25 7 4 2" xfId="26799"/>
    <cellStyle name="Обычный 25 7 4 2 2" xfId="26800"/>
    <cellStyle name="Обычный 25 7 4 2 2 2" xfId="26801"/>
    <cellStyle name="Обычный 25 7 4 2 3" xfId="26802"/>
    <cellStyle name="Обычный 25 7 4 3" xfId="26803"/>
    <cellStyle name="Обычный 25 7 4 3 2" xfId="26804"/>
    <cellStyle name="Обычный 25 7 4 4" xfId="26805"/>
    <cellStyle name="Обычный 25 7 5" xfId="26806"/>
    <cellStyle name="Обычный 25 7 5 2" xfId="26807"/>
    <cellStyle name="Обычный 25 7 5 2 2" xfId="26808"/>
    <cellStyle name="Обычный 25 7 5 3" xfId="26809"/>
    <cellStyle name="Обычный 25 7 6" xfId="26810"/>
    <cellStyle name="Обычный 25 7 6 2" xfId="26811"/>
    <cellStyle name="Обычный 25 7 7" xfId="26812"/>
    <cellStyle name="Обычный 25 7 7 2" xfId="26813"/>
    <cellStyle name="Обычный 25 7 8" xfId="26814"/>
    <cellStyle name="Обычный 25 7 8 2" xfId="26815"/>
    <cellStyle name="Обычный 25 7 9" xfId="26816"/>
    <cellStyle name="Обычный 25 8" xfId="26817"/>
    <cellStyle name="Обычный 25 8 2" xfId="26818"/>
    <cellStyle name="Обычный 25 8 2 2" xfId="26819"/>
    <cellStyle name="Обычный 25 8 2 2 2" xfId="26820"/>
    <cellStyle name="Обычный 25 8 2 2 2 2" xfId="26821"/>
    <cellStyle name="Обычный 25 8 2 2 3" xfId="26822"/>
    <cellStyle name="Обычный 25 8 2 3" xfId="26823"/>
    <cellStyle name="Обычный 25 8 2 3 2" xfId="26824"/>
    <cellStyle name="Обычный 25 8 2 4" xfId="26825"/>
    <cellStyle name="Обычный 25 8 2 4 2" xfId="26826"/>
    <cellStyle name="Обычный 25 8 2 5" xfId="26827"/>
    <cellStyle name="Обычный 25 8 3" xfId="26828"/>
    <cellStyle name="Обычный 25 8 3 2" xfId="26829"/>
    <cellStyle name="Обычный 25 8 3 2 2" xfId="26830"/>
    <cellStyle name="Обычный 25 8 3 2 2 2" xfId="26831"/>
    <cellStyle name="Обычный 25 8 3 2 3" xfId="26832"/>
    <cellStyle name="Обычный 25 8 3 3" xfId="26833"/>
    <cellStyle name="Обычный 25 8 3 3 2" xfId="26834"/>
    <cellStyle name="Обычный 25 8 3 4" xfId="26835"/>
    <cellStyle name="Обычный 25 8 4" xfId="26836"/>
    <cellStyle name="Обычный 25 8 4 2" xfId="26837"/>
    <cellStyle name="Обычный 25 8 4 2 2" xfId="26838"/>
    <cellStyle name="Обычный 25 8 4 3" xfId="26839"/>
    <cellStyle name="Обычный 25 8 5" xfId="26840"/>
    <cellStyle name="Обычный 25 8 5 2" xfId="26841"/>
    <cellStyle name="Обычный 25 8 6" xfId="26842"/>
    <cellStyle name="Обычный 25 8 6 2" xfId="26843"/>
    <cellStyle name="Обычный 25 8 7" xfId="26844"/>
    <cellStyle name="Обычный 25 8 7 2" xfId="26845"/>
    <cellStyle name="Обычный 25 8 8" xfId="26846"/>
    <cellStyle name="Обычный 25 8 9" xfId="26847"/>
    <cellStyle name="Обычный 25 9" xfId="26848"/>
    <cellStyle name="Обычный 25 9 2" xfId="26849"/>
    <cellStyle name="Обычный 25 9 2 2" xfId="26850"/>
    <cellStyle name="Обычный 25 9 2 2 2" xfId="26851"/>
    <cellStyle name="Обычный 25 9 2 3" xfId="26852"/>
    <cellStyle name="Обычный 25 9 3" xfId="26853"/>
    <cellStyle name="Обычный 25 9 3 2" xfId="26854"/>
    <cellStyle name="Обычный 25 9 4" xfId="26855"/>
    <cellStyle name="Обычный 25 9 4 2" xfId="26856"/>
    <cellStyle name="Обычный 25 9 5" xfId="26857"/>
    <cellStyle name="Обычный 25 9 6" xfId="26858"/>
    <cellStyle name="Обычный 25_КС2 июль13 дс1" xfId="26859"/>
    <cellStyle name="Обычный 26" xfId="26860"/>
    <cellStyle name="Обычный 26 10" xfId="26861"/>
    <cellStyle name="Обычный 26 10 2" xfId="26862"/>
    <cellStyle name="Обычный 26 10 2 2" xfId="26863"/>
    <cellStyle name="Обычный 26 10 2 2 2" xfId="26864"/>
    <cellStyle name="Обычный 26 10 2 3" xfId="26865"/>
    <cellStyle name="Обычный 26 10 3" xfId="26866"/>
    <cellStyle name="Обычный 26 10 3 2" xfId="26867"/>
    <cellStyle name="Обычный 26 10 4" xfId="26868"/>
    <cellStyle name="Обычный 26 11" xfId="26869"/>
    <cellStyle name="Обычный 26 11 2" xfId="26870"/>
    <cellStyle name="Обычный 26 11 2 2" xfId="26871"/>
    <cellStyle name="Обычный 26 11 3" xfId="26872"/>
    <cellStyle name="Обычный 26 12" xfId="26873"/>
    <cellStyle name="Обычный 26 12 2" xfId="26874"/>
    <cellStyle name="Обычный 26 13" xfId="26875"/>
    <cellStyle name="Обычный 26 13 2" xfId="26876"/>
    <cellStyle name="Обычный 26 14" xfId="26877"/>
    <cellStyle name="Обычный 26 14 2" xfId="26878"/>
    <cellStyle name="Обычный 26 15" xfId="26879"/>
    <cellStyle name="Обычный 26 15 2" xfId="26880"/>
    <cellStyle name="Обычный 26 16" xfId="26881"/>
    <cellStyle name="Обычный 26 16 2" xfId="26882"/>
    <cellStyle name="Обычный 26 17" xfId="26883"/>
    <cellStyle name="Обычный 26 18" xfId="26884"/>
    <cellStyle name="Обычный 26 2" xfId="26885"/>
    <cellStyle name="Обычный 26 2 10" xfId="26886"/>
    <cellStyle name="Обычный 26 2 10 2" xfId="26887"/>
    <cellStyle name="Обычный 26 2 10 2 2" xfId="26888"/>
    <cellStyle name="Обычный 26 2 10 3" xfId="26889"/>
    <cellStyle name="Обычный 26 2 11" xfId="26890"/>
    <cellStyle name="Обычный 26 2 11 2" xfId="26891"/>
    <cellStyle name="Обычный 26 2 12" xfId="26892"/>
    <cellStyle name="Обычный 26 2 12 2" xfId="26893"/>
    <cellStyle name="Обычный 26 2 13" xfId="26894"/>
    <cellStyle name="Обычный 26 2 13 2" xfId="26895"/>
    <cellStyle name="Обычный 26 2 14" xfId="26896"/>
    <cellStyle name="Обычный 26 2 14 2" xfId="26897"/>
    <cellStyle name="Обычный 26 2 15" xfId="26898"/>
    <cellStyle name="Обычный 26 2 15 2" xfId="26899"/>
    <cellStyle name="Обычный 26 2 16" xfId="26900"/>
    <cellStyle name="Обычный 26 2 17" xfId="26901"/>
    <cellStyle name="Обычный 26 2 2" xfId="26902"/>
    <cellStyle name="Обычный 26 2 2 10" xfId="26903"/>
    <cellStyle name="Обычный 26 2 2 10 2" xfId="26904"/>
    <cellStyle name="Обычный 26 2 2 11" xfId="26905"/>
    <cellStyle name="Обычный 26 2 2 11 2" xfId="26906"/>
    <cellStyle name="Обычный 26 2 2 12" xfId="26907"/>
    <cellStyle name="Обычный 26 2 2 12 2" xfId="26908"/>
    <cellStyle name="Обычный 26 2 2 13" xfId="26909"/>
    <cellStyle name="Обычный 26 2 2 14" xfId="26910"/>
    <cellStyle name="Обычный 26 2 2 2" xfId="26911"/>
    <cellStyle name="Обычный 26 2 2 2 10" xfId="26912"/>
    <cellStyle name="Обычный 26 2 2 2 11" xfId="26913"/>
    <cellStyle name="Обычный 26 2 2 2 2" xfId="26914"/>
    <cellStyle name="Обычный 26 2 2 2 2 2" xfId="26915"/>
    <cellStyle name="Обычный 26 2 2 2 2 2 2" xfId="26916"/>
    <cellStyle name="Обычный 26 2 2 2 2 2 2 2" xfId="26917"/>
    <cellStyle name="Обычный 26 2 2 2 2 2 2 2 2" xfId="26918"/>
    <cellStyle name="Обычный 26 2 2 2 2 2 2 2 2 2" xfId="26919"/>
    <cellStyle name="Обычный 26 2 2 2 2 2 2 2 3" xfId="26920"/>
    <cellStyle name="Обычный 26 2 2 2 2 2 2 3" xfId="26921"/>
    <cellStyle name="Обычный 26 2 2 2 2 2 2 3 2" xfId="26922"/>
    <cellStyle name="Обычный 26 2 2 2 2 2 2 4" xfId="26923"/>
    <cellStyle name="Обычный 26 2 2 2 2 2 2 4 2" xfId="26924"/>
    <cellStyle name="Обычный 26 2 2 2 2 2 2 5" xfId="26925"/>
    <cellStyle name="Обычный 26 2 2 2 2 2 3" xfId="26926"/>
    <cellStyle name="Обычный 26 2 2 2 2 2 3 2" xfId="26927"/>
    <cellStyle name="Обычный 26 2 2 2 2 2 3 2 2" xfId="26928"/>
    <cellStyle name="Обычный 26 2 2 2 2 2 3 2 2 2" xfId="26929"/>
    <cellStyle name="Обычный 26 2 2 2 2 2 3 2 3" xfId="26930"/>
    <cellStyle name="Обычный 26 2 2 2 2 2 3 3" xfId="26931"/>
    <cellStyle name="Обычный 26 2 2 2 2 2 3 3 2" xfId="26932"/>
    <cellStyle name="Обычный 26 2 2 2 2 2 3 4" xfId="26933"/>
    <cellStyle name="Обычный 26 2 2 2 2 2 4" xfId="26934"/>
    <cellStyle name="Обычный 26 2 2 2 2 2 4 2" xfId="26935"/>
    <cellStyle name="Обычный 26 2 2 2 2 2 4 2 2" xfId="26936"/>
    <cellStyle name="Обычный 26 2 2 2 2 2 4 3" xfId="26937"/>
    <cellStyle name="Обычный 26 2 2 2 2 2 5" xfId="26938"/>
    <cellStyle name="Обычный 26 2 2 2 2 2 5 2" xfId="26939"/>
    <cellStyle name="Обычный 26 2 2 2 2 2 6" xfId="26940"/>
    <cellStyle name="Обычный 26 2 2 2 2 2 6 2" xfId="26941"/>
    <cellStyle name="Обычный 26 2 2 2 2 2 7" xfId="26942"/>
    <cellStyle name="Обычный 26 2 2 2 2 2 8" xfId="26943"/>
    <cellStyle name="Обычный 26 2 2 2 2 3" xfId="26944"/>
    <cellStyle name="Обычный 26 2 2 2 2 3 2" xfId="26945"/>
    <cellStyle name="Обычный 26 2 2 2 2 3 2 2" xfId="26946"/>
    <cellStyle name="Обычный 26 2 2 2 2 3 2 2 2" xfId="26947"/>
    <cellStyle name="Обычный 26 2 2 2 2 3 2 3" xfId="26948"/>
    <cellStyle name="Обычный 26 2 2 2 2 3 3" xfId="26949"/>
    <cellStyle name="Обычный 26 2 2 2 2 3 3 2" xfId="26950"/>
    <cellStyle name="Обычный 26 2 2 2 2 3 4" xfId="26951"/>
    <cellStyle name="Обычный 26 2 2 2 2 3 4 2" xfId="26952"/>
    <cellStyle name="Обычный 26 2 2 2 2 3 5" xfId="26953"/>
    <cellStyle name="Обычный 26 2 2 2 2 3 6" xfId="26954"/>
    <cellStyle name="Обычный 26 2 2 2 2 4" xfId="26955"/>
    <cellStyle name="Обычный 26 2 2 2 2 4 2" xfId="26956"/>
    <cellStyle name="Обычный 26 2 2 2 2 4 2 2" xfId="26957"/>
    <cellStyle name="Обычный 26 2 2 2 2 4 2 2 2" xfId="26958"/>
    <cellStyle name="Обычный 26 2 2 2 2 4 2 3" xfId="26959"/>
    <cellStyle name="Обычный 26 2 2 2 2 4 3" xfId="26960"/>
    <cellStyle name="Обычный 26 2 2 2 2 4 3 2" xfId="26961"/>
    <cellStyle name="Обычный 26 2 2 2 2 4 4" xfId="26962"/>
    <cellStyle name="Обычный 26 2 2 2 2 5" xfId="26963"/>
    <cellStyle name="Обычный 26 2 2 2 2 5 2" xfId="26964"/>
    <cellStyle name="Обычный 26 2 2 2 2 5 2 2" xfId="26965"/>
    <cellStyle name="Обычный 26 2 2 2 2 5 3" xfId="26966"/>
    <cellStyle name="Обычный 26 2 2 2 2 6" xfId="26967"/>
    <cellStyle name="Обычный 26 2 2 2 2 6 2" xfId="26968"/>
    <cellStyle name="Обычный 26 2 2 2 2 7" xfId="26969"/>
    <cellStyle name="Обычный 26 2 2 2 2 7 2" xfId="26970"/>
    <cellStyle name="Обычный 26 2 2 2 2 8" xfId="26971"/>
    <cellStyle name="Обычный 26 2 2 2 2 9" xfId="26972"/>
    <cellStyle name="Обычный 26 2 2 2 3" xfId="26973"/>
    <cellStyle name="Обычный 26 2 2 2 3 2" xfId="26974"/>
    <cellStyle name="Обычный 26 2 2 2 3 2 2" xfId="26975"/>
    <cellStyle name="Обычный 26 2 2 2 3 2 2 2" xfId="26976"/>
    <cellStyle name="Обычный 26 2 2 2 3 2 2 2 2" xfId="26977"/>
    <cellStyle name="Обычный 26 2 2 2 3 2 2 3" xfId="26978"/>
    <cellStyle name="Обычный 26 2 2 2 3 2 3" xfId="26979"/>
    <cellStyle name="Обычный 26 2 2 2 3 2 3 2" xfId="26980"/>
    <cellStyle name="Обычный 26 2 2 2 3 2 4" xfId="26981"/>
    <cellStyle name="Обычный 26 2 2 2 3 2 4 2" xfId="26982"/>
    <cellStyle name="Обычный 26 2 2 2 3 2 5" xfId="26983"/>
    <cellStyle name="Обычный 26 2 2 2 3 2 6" xfId="26984"/>
    <cellStyle name="Обычный 26 2 2 2 3 3" xfId="26985"/>
    <cellStyle name="Обычный 26 2 2 2 3 3 2" xfId="26986"/>
    <cellStyle name="Обычный 26 2 2 2 3 3 2 2" xfId="26987"/>
    <cellStyle name="Обычный 26 2 2 2 3 3 2 2 2" xfId="26988"/>
    <cellStyle name="Обычный 26 2 2 2 3 3 2 3" xfId="26989"/>
    <cellStyle name="Обычный 26 2 2 2 3 3 3" xfId="26990"/>
    <cellStyle name="Обычный 26 2 2 2 3 3 3 2" xfId="26991"/>
    <cellStyle name="Обычный 26 2 2 2 3 3 4" xfId="26992"/>
    <cellStyle name="Обычный 26 2 2 2 3 3 5" xfId="26993"/>
    <cellStyle name="Обычный 26 2 2 2 3 4" xfId="26994"/>
    <cellStyle name="Обычный 26 2 2 2 3 4 2" xfId="26995"/>
    <cellStyle name="Обычный 26 2 2 2 3 4 2 2" xfId="26996"/>
    <cellStyle name="Обычный 26 2 2 2 3 4 3" xfId="26997"/>
    <cellStyle name="Обычный 26 2 2 2 3 5" xfId="26998"/>
    <cellStyle name="Обычный 26 2 2 2 3 5 2" xfId="26999"/>
    <cellStyle name="Обычный 26 2 2 2 3 6" xfId="27000"/>
    <cellStyle name="Обычный 26 2 2 2 3 6 2" xfId="27001"/>
    <cellStyle name="Обычный 26 2 2 2 3 7" xfId="27002"/>
    <cellStyle name="Обычный 26 2 2 2 3 8" xfId="27003"/>
    <cellStyle name="Обычный 26 2 2 2 4" xfId="27004"/>
    <cellStyle name="Обычный 26 2 2 2 4 2" xfId="27005"/>
    <cellStyle name="Обычный 26 2 2 2 4 2 2" xfId="27006"/>
    <cellStyle name="Обычный 26 2 2 2 4 2 2 2" xfId="27007"/>
    <cellStyle name="Обычный 26 2 2 2 4 2 3" xfId="27008"/>
    <cellStyle name="Обычный 26 2 2 2 4 3" xfId="27009"/>
    <cellStyle name="Обычный 26 2 2 2 4 3 2" xfId="27010"/>
    <cellStyle name="Обычный 26 2 2 2 4 4" xfId="27011"/>
    <cellStyle name="Обычный 26 2 2 2 4 4 2" xfId="27012"/>
    <cellStyle name="Обычный 26 2 2 2 4 5" xfId="27013"/>
    <cellStyle name="Обычный 26 2 2 2 4 6" xfId="27014"/>
    <cellStyle name="Обычный 26 2 2 2 5" xfId="27015"/>
    <cellStyle name="Обычный 26 2 2 2 5 2" xfId="27016"/>
    <cellStyle name="Обычный 26 2 2 2 5 2 2" xfId="27017"/>
    <cellStyle name="Обычный 26 2 2 2 5 2 2 2" xfId="27018"/>
    <cellStyle name="Обычный 26 2 2 2 5 2 3" xfId="27019"/>
    <cellStyle name="Обычный 26 2 2 2 5 3" xfId="27020"/>
    <cellStyle name="Обычный 26 2 2 2 5 3 2" xfId="27021"/>
    <cellStyle name="Обычный 26 2 2 2 5 4" xfId="27022"/>
    <cellStyle name="Обычный 26 2 2 2 5 5" xfId="27023"/>
    <cellStyle name="Обычный 26 2 2 2 6" xfId="27024"/>
    <cellStyle name="Обычный 26 2 2 2 6 2" xfId="27025"/>
    <cellStyle name="Обычный 26 2 2 2 6 2 2" xfId="27026"/>
    <cellStyle name="Обычный 26 2 2 2 6 3" xfId="27027"/>
    <cellStyle name="Обычный 26 2 2 2 7" xfId="27028"/>
    <cellStyle name="Обычный 26 2 2 2 7 2" xfId="27029"/>
    <cellStyle name="Обычный 26 2 2 2 8" xfId="27030"/>
    <cellStyle name="Обычный 26 2 2 2 8 2" xfId="27031"/>
    <cellStyle name="Обычный 26 2 2 2 9" xfId="27032"/>
    <cellStyle name="Обычный 26 2 2 2 9 2" xfId="27033"/>
    <cellStyle name="Обычный 26 2 2 3" xfId="27034"/>
    <cellStyle name="Обычный 26 2 2 3 10" xfId="27035"/>
    <cellStyle name="Обычный 26 2 2 3 2" xfId="27036"/>
    <cellStyle name="Обычный 26 2 2 3 2 2" xfId="27037"/>
    <cellStyle name="Обычный 26 2 2 3 2 2 2" xfId="27038"/>
    <cellStyle name="Обычный 26 2 2 3 2 2 2 2" xfId="27039"/>
    <cellStyle name="Обычный 26 2 2 3 2 2 2 2 2" xfId="27040"/>
    <cellStyle name="Обычный 26 2 2 3 2 2 2 3" xfId="27041"/>
    <cellStyle name="Обычный 26 2 2 3 2 2 3" xfId="27042"/>
    <cellStyle name="Обычный 26 2 2 3 2 2 3 2" xfId="27043"/>
    <cellStyle name="Обычный 26 2 2 3 2 2 4" xfId="27044"/>
    <cellStyle name="Обычный 26 2 2 3 2 2 4 2" xfId="27045"/>
    <cellStyle name="Обычный 26 2 2 3 2 2 5" xfId="27046"/>
    <cellStyle name="Обычный 26 2 2 3 2 3" xfId="27047"/>
    <cellStyle name="Обычный 26 2 2 3 2 3 2" xfId="27048"/>
    <cellStyle name="Обычный 26 2 2 3 2 3 2 2" xfId="27049"/>
    <cellStyle name="Обычный 26 2 2 3 2 3 2 2 2" xfId="27050"/>
    <cellStyle name="Обычный 26 2 2 3 2 3 2 3" xfId="27051"/>
    <cellStyle name="Обычный 26 2 2 3 2 3 3" xfId="27052"/>
    <cellStyle name="Обычный 26 2 2 3 2 3 3 2" xfId="27053"/>
    <cellStyle name="Обычный 26 2 2 3 2 3 4" xfId="27054"/>
    <cellStyle name="Обычный 26 2 2 3 2 4" xfId="27055"/>
    <cellStyle name="Обычный 26 2 2 3 2 4 2" xfId="27056"/>
    <cellStyle name="Обычный 26 2 2 3 2 4 2 2" xfId="27057"/>
    <cellStyle name="Обычный 26 2 2 3 2 4 3" xfId="27058"/>
    <cellStyle name="Обычный 26 2 2 3 2 5" xfId="27059"/>
    <cellStyle name="Обычный 26 2 2 3 2 5 2" xfId="27060"/>
    <cellStyle name="Обычный 26 2 2 3 2 6" xfId="27061"/>
    <cellStyle name="Обычный 26 2 2 3 2 6 2" xfId="27062"/>
    <cellStyle name="Обычный 26 2 2 3 2 7" xfId="27063"/>
    <cellStyle name="Обычный 26 2 2 3 2 8" xfId="27064"/>
    <cellStyle name="Обычный 26 2 2 3 3" xfId="27065"/>
    <cellStyle name="Обычный 26 2 2 3 3 2" xfId="27066"/>
    <cellStyle name="Обычный 26 2 2 3 3 2 2" xfId="27067"/>
    <cellStyle name="Обычный 26 2 2 3 3 2 2 2" xfId="27068"/>
    <cellStyle name="Обычный 26 2 2 3 3 2 3" xfId="27069"/>
    <cellStyle name="Обычный 26 2 2 3 3 3" xfId="27070"/>
    <cellStyle name="Обычный 26 2 2 3 3 3 2" xfId="27071"/>
    <cellStyle name="Обычный 26 2 2 3 3 4" xfId="27072"/>
    <cellStyle name="Обычный 26 2 2 3 3 4 2" xfId="27073"/>
    <cellStyle name="Обычный 26 2 2 3 3 5" xfId="27074"/>
    <cellStyle name="Обычный 26 2 2 3 3 6" xfId="27075"/>
    <cellStyle name="Обычный 26 2 2 3 4" xfId="27076"/>
    <cellStyle name="Обычный 26 2 2 3 4 2" xfId="27077"/>
    <cellStyle name="Обычный 26 2 2 3 4 2 2" xfId="27078"/>
    <cellStyle name="Обычный 26 2 2 3 4 2 2 2" xfId="27079"/>
    <cellStyle name="Обычный 26 2 2 3 4 2 3" xfId="27080"/>
    <cellStyle name="Обычный 26 2 2 3 4 3" xfId="27081"/>
    <cellStyle name="Обычный 26 2 2 3 4 3 2" xfId="27082"/>
    <cellStyle name="Обычный 26 2 2 3 4 4" xfId="27083"/>
    <cellStyle name="Обычный 26 2 2 3 5" xfId="27084"/>
    <cellStyle name="Обычный 26 2 2 3 5 2" xfId="27085"/>
    <cellStyle name="Обычный 26 2 2 3 5 2 2" xfId="27086"/>
    <cellStyle name="Обычный 26 2 2 3 5 3" xfId="27087"/>
    <cellStyle name="Обычный 26 2 2 3 6" xfId="27088"/>
    <cellStyle name="Обычный 26 2 2 3 6 2" xfId="27089"/>
    <cellStyle name="Обычный 26 2 2 3 7" xfId="27090"/>
    <cellStyle name="Обычный 26 2 2 3 7 2" xfId="27091"/>
    <cellStyle name="Обычный 26 2 2 3 8" xfId="27092"/>
    <cellStyle name="Обычный 26 2 2 3 8 2" xfId="27093"/>
    <cellStyle name="Обычный 26 2 2 3 9" xfId="27094"/>
    <cellStyle name="Обычный 26 2 2 4" xfId="27095"/>
    <cellStyle name="Обычный 26 2 2 4 2" xfId="27096"/>
    <cellStyle name="Обычный 26 2 2 4 2 2" xfId="27097"/>
    <cellStyle name="Обычный 26 2 2 4 2 2 2" xfId="27098"/>
    <cellStyle name="Обычный 26 2 2 4 2 2 2 2" xfId="27099"/>
    <cellStyle name="Обычный 26 2 2 4 2 2 2 2 2" xfId="27100"/>
    <cellStyle name="Обычный 26 2 2 4 2 2 2 3" xfId="27101"/>
    <cellStyle name="Обычный 26 2 2 4 2 2 3" xfId="27102"/>
    <cellStyle name="Обычный 26 2 2 4 2 2 3 2" xfId="27103"/>
    <cellStyle name="Обычный 26 2 2 4 2 2 4" xfId="27104"/>
    <cellStyle name="Обычный 26 2 2 4 2 2 4 2" xfId="27105"/>
    <cellStyle name="Обычный 26 2 2 4 2 2 5" xfId="27106"/>
    <cellStyle name="Обычный 26 2 2 4 2 3" xfId="27107"/>
    <cellStyle name="Обычный 26 2 2 4 2 3 2" xfId="27108"/>
    <cellStyle name="Обычный 26 2 2 4 2 3 2 2" xfId="27109"/>
    <cellStyle name="Обычный 26 2 2 4 2 3 2 2 2" xfId="27110"/>
    <cellStyle name="Обычный 26 2 2 4 2 3 2 3" xfId="27111"/>
    <cellStyle name="Обычный 26 2 2 4 2 3 3" xfId="27112"/>
    <cellStyle name="Обычный 26 2 2 4 2 3 3 2" xfId="27113"/>
    <cellStyle name="Обычный 26 2 2 4 2 3 4" xfId="27114"/>
    <cellStyle name="Обычный 26 2 2 4 2 4" xfId="27115"/>
    <cellStyle name="Обычный 26 2 2 4 2 4 2" xfId="27116"/>
    <cellStyle name="Обычный 26 2 2 4 2 4 2 2" xfId="27117"/>
    <cellStyle name="Обычный 26 2 2 4 2 4 3" xfId="27118"/>
    <cellStyle name="Обычный 26 2 2 4 2 5" xfId="27119"/>
    <cellStyle name="Обычный 26 2 2 4 2 5 2" xfId="27120"/>
    <cellStyle name="Обычный 26 2 2 4 2 6" xfId="27121"/>
    <cellStyle name="Обычный 26 2 2 4 2 6 2" xfId="27122"/>
    <cellStyle name="Обычный 26 2 2 4 2 7" xfId="27123"/>
    <cellStyle name="Обычный 26 2 2 4 2 8" xfId="27124"/>
    <cellStyle name="Обычный 26 2 2 4 3" xfId="27125"/>
    <cellStyle name="Обычный 26 2 2 4 3 2" xfId="27126"/>
    <cellStyle name="Обычный 26 2 2 4 3 2 2" xfId="27127"/>
    <cellStyle name="Обычный 26 2 2 4 3 2 2 2" xfId="27128"/>
    <cellStyle name="Обычный 26 2 2 4 3 2 3" xfId="27129"/>
    <cellStyle name="Обычный 26 2 2 4 3 3" xfId="27130"/>
    <cellStyle name="Обычный 26 2 2 4 3 3 2" xfId="27131"/>
    <cellStyle name="Обычный 26 2 2 4 3 4" xfId="27132"/>
    <cellStyle name="Обычный 26 2 2 4 3 4 2" xfId="27133"/>
    <cellStyle name="Обычный 26 2 2 4 3 5" xfId="27134"/>
    <cellStyle name="Обычный 26 2 2 4 3 6" xfId="27135"/>
    <cellStyle name="Обычный 26 2 2 4 4" xfId="27136"/>
    <cellStyle name="Обычный 26 2 2 4 4 2" xfId="27137"/>
    <cellStyle name="Обычный 26 2 2 4 4 2 2" xfId="27138"/>
    <cellStyle name="Обычный 26 2 2 4 4 2 2 2" xfId="27139"/>
    <cellStyle name="Обычный 26 2 2 4 4 2 3" xfId="27140"/>
    <cellStyle name="Обычный 26 2 2 4 4 3" xfId="27141"/>
    <cellStyle name="Обычный 26 2 2 4 4 3 2" xfId="27142"/>
    <cellStyle name="Обычный 26 2 2 4 4 4" xfId="27143"/>
    <cellStyle name="Обычный 26 2 2 4 5" xfId="27144"/>
    <cellStyle name="Обычный 26 2 2 4 5 2" xfId="27145"/>
    <cellStyle name="Обычный 26 2 2 4 5 2 2" xfId="27146"/>
    <cellStyle name="Обычный 26 2 2 4 5 3" xfId="27147"/>
    <cellStyle name="Обычный 26 2 2 4 6" xfId="27148"/>
    <cellStyle name="Обычный 26 2 2 4 6 2" xfId="27149"/>
    <cellStyle name="Обычный 26 2 2 4 7" xfId="27150"/>
    <cellStyle name="Обычный 26 2 2 4 7 2" xfId="27151"/>
    <cellStyle name="Обычный 26 2 2 4 8" xfId="27152"/>
    <cellStyle name="Обычный 26 2 2 4 9" xfId="27153"/>
    <cellStyle name="Обычный 26 2 2 5" xfId="27154"/>
    <cellStyle name="Обычный 26 2 2 5 2" xfId="27155"/>
    <cellStyle name="Обычный 26 2 2 5 2 2" xfId="27156"/>
    <cellStyle name="Обычный 26 2 2 5 2 2 2" xfId="27157"/>
    <cellStyle name="Обычный 26 2 2 5 2 2 2 2" xfId="27158"/>
    <cellStyle name="Обычный 26 2 2 5 2 2 3" xfId="27159"/>
    <cellStyle name="Обычный 26 2 2 5 2 3" xfId="27160"/>
    <cellStyle name="Обычный 26 2 2 5 2 3 2" xfId="27161"/>
    <cellStyle name="Обычный 26 2 2 5 2 4" xfId="27162"/>
    <cellStyle name="Обычный 26 2 2 5 2 4 2" xfId="27163"/>
    <cellStyle name="Обычный 26 2 2 5 2 5" xfId="27164"/>
    <cellStyle name="Обычный 26 2 2 5 3" xfId="27165"/>
    <cellStyle name="Обычный 26 2 2 5 3 2" xfId="27166"/>
    <cellStyle name="Обычный 26 2 2 5 3 2 2" xfId="27167"/>
    <cellStyle name="Обычный 26 2 2 5 3 2 2 2" xfId="27168"/>
    <cellStyle name="Обычный 26 2 2 5 3 2 3" xfId="27169"/>
    <cellStyle name="Обычный 26 2 2 5 3 3" xfId="27170"/>
    <cellStyle name="Обычный 26 2 2 5 3 3 2" xfId="27171"/>
    <cellStyle name="Обычный 26 2 2 5 3 4" xfId="27172"/>
    <cellStyle name="Обычный 26 2 2 5 4" xfId="27173"/>
    <cellStyle name="Обычный 26 2 2 5 4 2" xfId="27174"/>
    <cellStyle name="Обычный 26 2 2 5 4 2 2" xfId="27175"/>
    <cellStyle name="Обычный 26 2 2 5 4 3" xfId="27176"/>
    <cellStyle name="Обычный 26 2 2 5 5" xfId="27177"/>
    <cellStyle name="Обычный 26 2 2 5 5 2" xfId="27178"/>
    <cellStyle name="Обычный 26 2 2 5 6" xfId="27179"/>
    <cellStyle name="Обычный 26 2 2 5 6 2" xfId="27180"/>
    <cellStyle name="Обычный 26 2 2 5 7" xfId="27181"/>
    <cellStyle name="Обычный 26 2 2 5 8" xfId="27182"/>
    <cellStyle name="Обычный 26 2 2 6" xfId="27183"/>
    <cellStyle name="Обычный 26 2 2 6 2" xfId="27184"/>
    <cellStyle name="Обычный 26 2 2 6 2 2" xfId="27185"/>
    <cellStyle name="Обычный 26 2 2 6 2 2 2" xfId="27186"/>
    <cellStyle name="Обычный 26 2 2 6 2 3" xfId="27187"/>
    <cellStyle name="Обычный 26 2 2 6 3" xfId="27188"/>
    <cellStyle name="Обычный 26 2 2 6 3 2" xfId="27189"/>
    <cellStyle name="Обычный 26 2 2 6 4" xfId="27190"/>
    <cellStyle name="Обычный 26 2 2 6 4 2" xfId="27191"/>
    <cellStyle name="Обычный 26 2 2 6 5" xfId="27192"/>
    <cellStyle name="Обычный 26 2 2 6 6" xfId="27193"/>
    <cellStyle name="Обычный 26 2 2 7" xfId="27194"/>
    <cellStyle name="Обычный 26 2 2 7 2" xfId="27195"/>
    <cellStyle name="Обычный 26 2 2 7 2 2" xfId="27196"/>
    <cellStyle name="Обычный 26 2 2 7 2 2 2" xfId="27197"/>
    <cellStyle name="Обычный 26 2 2 7 2 3" xfId="27198"/>
    <cellStyle name="Обычный 26 2 2 7 3" xfId="27199"/>
    <cellStyle name="Обычный 26 2 2 7 3 2" xfId="27200"/>
    <cellStyle name="Обычный 26 2 2 7 4" xfId="27201"/>
    <cellStyle name="Обычный 26 2 2 8" xfId="27202"/>
    <cellStyle name="Обычный 26 2 2 8 2" xfId="27203"/>
    <cellStyle name="Обычный 26 2 2 8 2 2" xfId="27204"/>
    <cellStyle name="Обычный 26 2 2 8 3" xfId="27205"/>
    <cellStyle name="Обычный 26 2 2 9" xfId="27206"/>
    <cellStyle name="Обычный 26 2 2 9 2" xfId="27207"/>
    <cellStyle name="Обычный 26 2 2_прот факт бол" xfId="27208"/>
    <cellStyle name="Обычный 26 2 3" xfId="27209"/>
    <cellStyle name="Обычный 26 2 3 10" xfId="27210"/>
    <cellStyle name="Обычный 26 2 3 10 2" xfId="27211"/>
    <cellStyle name="Обычный 26 2 3 11" xfId="27212"/>
    <cellStyle name="Обычный 26 2 3 12" xfId="27213"/>
    <cellStyle name="Обычный 26 2 3 2" xfId="27214"/>
    <cellStyle name="Обычный 26 2 3 2 10" xfId="27215"/>
    <cellStyle name="Обычный 26 2 3 2 2" xfId="27216"/>
    <cellStyle name="Обычный 26 2 3 2 2 2" xfId="27217"/>
    <cellStyle name="Обычный 26 2 3 2 2 2 2" xfId="27218"/>
    <cellStyle name="Обычный 26 2 3 2 2 2 2 2" xfId="27219"/>
    <cellStyle name="Обычный 26 2 3 2 2 2 2 2 2" xfId="27220"/>
    <cellStyle name="Обычный 26 2 3 2 2 2 2 3" xfId="27221"/>
    <cellStyle name="Обычный 26 2 3 2 2 2 3" xfId="27222"/>
    <cellStyle name="Обычный 26 2 3 2 2 2 3 2" xfId="27223"/>
    <cellStyle name="Обычный 26 2 3 2 2 2 4" xfId="27224"/>
    <cellStyle name="Обычный 26 2 3 2 2 2 4 2" xfId="27225"/>
    <cellStyle name="Обычный 26 2 3 2 2 2 5" xfId="27226"/>
    <cellStyle name="Обычный 26 2 3 2 2 3" xfId="27227"/>
    <cellStyle name="Обычный 26 2 3 2 2 3 2" xfId="27228"/>
    <cellStyle name="Обычный 26 2 3 2 2 3 2 2" xfId="27229"/>
    <cellStyle name="Обычный 26 2 3 2 2 3 2 2 2" xfId="27230"/>
    <cellStyle name="Обычный 26 2 3 2 2 3 2 3" xfId="27231"/>
    <cellStyle name="Обычный 26 2 3 2 2 3 3" xfId="27232"/>
    <cellStyle name="Обычный 26 2 3 2 2 3 3 2" xfId="27233"/>
    <cellStyle name="Обычный 26 2 3 2 2 3 4" xfId="27234"/>
    <cellStyle name="Обычный 26 2 3 2 2 4" xfId="27235"/>
    <cellStyle name="Обычный 26 2 3 2 2 4 2" xfId="27236"/>
    <cellStyle name="Обычный 26 2 3 2 2 4 2 2" xfId="27237"/>
    <cellStyle name="Обычный 26 2 3 2 2 4 3" xfId="27238"/>
    <cellStyle name="Обычный 26 2 3 2 2 5" xfId="27239"/>
    <cellStyle name="Обычный 26 2 3 2 2 5 2" xfId="27240"/>
    <cellStyle name="Обычный 26 2 3 2 2 6" xfId="27241"/>
    <cellStyle name="Обычный 26 2 3 2 2 6 2" xfId="27242"/>
    <cellStyle name="Обычный 26 2 3 2 2 7" xfId="27243"/>
    <cellStyle name="Обычный 26 2 3 2 2 8" xfId="27244"/>
    <cellStyle name="Обычный 26 2 3 2 3" xfId="27245"/>
    <cellStyle name="Обычный 26 2 3 2 3 2" xfId="27246"/>
    <cellStyle name="Обычный 26 2 3 2 3 2 2" xfId="27247"/>
    <cellStyle name="Обычный 26 2 3 2 3 2 2 2" xfId="27248"/>
    <cellStyle name="Обычный 26 2 3 2 3 2 3" xfId="27249"/>
    <cellStyle name="Обычный 26 2 3 2 3 3" xfId="27250"/>
    <cellStyle name="Обычный 26 2 3 2 3 3 2" xfId="27251"/>
    <cellStyle name="Обычный 26 2 3 2 3 4" xfId="27252"/>
    <cellStyle name="Обычный 26 2 3 2 3 4 2" xfId="27253"/>
    <cellStyle name="Обычный 26 2 3 2 3 5" xfId="27254"/>
    <cellStyle name="Обычный 26 2 3 2 3 6" xfId="27255"/>
    <cellStyle name="Обычный 26 2 3 2 4" xfId="27256"/>
    <cellStyle name="Обычный 26 2 3 2 4 2" xfId="27257"/>
    <cellStyle name="Обычный 26 2 3 2 4 2 2" xfId="27258"/>
    <cellStyle name="Обычный 26 2 3 2 4 2 2 2" xfId="27259"/>
    <cellStyle name="Обычный 26 2 3 2 4 2 3" xfId="27260"/>
    <cellStyle name="Обычный 26 2 3 2 4 3" xfId="27261"/>
    <cellStyle name="Обычный 26 2 3 2 4 3 2" xfId="27262"/>
    <cellStyle name="Обычный 26 2 3 2 4 4" xfId="27263"/>
    <cellStyle name="Обычный 26 2 3 2 5" xfId="27264"/>
    <cellStyle name="Обычный 26 2 3 2 5 2" xfId="27265"/>
    <cellStyle name="Обычный 26 2 3 2 5 2 2" xfId="27266"/>
    <cellStyle name="Обычный 26 2 3 2 5 3" xfId="27267"/>
    <cellStyle name="Обычный 26 2 3 2 6" xfId="27268"/>
    <cellStyle name="Обычный 26 2 3 2 6 2" xfId="27269"/>
    <cellStyle name="Обычный 26 2 3 2 7" xfId="27270"/>
    <cellStyle name="Обычный 26 2 3 2 7 2" xfId="27271"/>
    <cellStyle name="Обычный 26 2 3 2 8" xfId="27272"/>
    <cellStyle name="Обычный 26 2 3 2 8 2" xfId="27273"/>
    <cellStyle name="Обычный 26 2 3 2 9" xfId="27274"/>
    <cellStyle name="Обычный 26 2 3 3" xfId="27275"/>
    <cellStyle name="Обычный 26 2 3 3 10" xfId="27276"/>
    <cellStyle name="Обычный 26 2 3 3 2" xfId="27277"/>
    <cellStyle name="Обычный 26 2 3 3 2 2" xfId="27278"/>
    <cellStyle name="Обычный 26 2 3 3 2 2 2" xfId="27279"/>
    <cellStyle name="Обычный 26 2 3 3 2 2 2 2" xfId="27280"/>
    <cellStyle name="Обычный 26 2 3 3 2 2 2 2 2" xfId="27281"/>
    <cellStyle name="Обычный 26 2 3 3 2 2 2 3" xfId="27282"/>
    <cellStyle name="Обычный 26 2 3 3 2 2 3" xfId="27283"/>
    <cellStyle name="Обычный 26 2 3 3 2 2 3 2" xfId="27284"/>
    <cellStyle name="Обычный 26 2 3 3 2 2 4" xfId="27285"/>
    <cellStyle name="Обычный 26 2 3 3 2 2 4 2" xfId="27286"/>
    <cellStyle name="Обычный 26 2 3 3 2 2 5" xfId="27287"/>
    <cellStyle name="Обычный 26 2 3 3 2 3" xfId="27288"/>
    <cellStyle name="Обычный 26 2 3 3 2 3 2" xfId="27289"/>
    <cellStyle name="Обычный 26 2 3 3 2 3 2 2" xfId="27290"/>
    <cellStyle name="Обычный 26 2 3 3 2 3 2 2 2" xfId="27291"/>
    <cellStyle name="Обычный 26 2 3 3 2 3 2 3" xfId="27292"/>
    <cellStyle name="Обычный 26 2 3 3 2 3 3" xfId="27293"/>
    <cellStyle name="Обычный 26 2 3 3 2 3 3 2" xfId="27294"/>
    <cellStyle name="Обычный 26 2 3 3 2 3 4" xfId="27295"/>
    <cellStyle name="Обычный 26 2 3 3 2 4" xfId="27296"/>
    <cellStyle name="Обычный 26 2 3 3 2 4 2" xfId="27297"/>
    <cellStyle name="Обычный 26 2 3 3 2 4 2 2" xfId="27298"/>
    <cellStyle name="Обычный 26 2 3 3 2 4 3" xfId="27299"/>
    <cellStyle name="Обычный 26 2 3 3 2 5" xfId="27300"/>
    <cellStyle name="Обычный 26 2 3 3 2 5 2" xfId="27301"/>
    <cellStyle name="Обычный 26 2 3 3 2 6" xfId="27302"/>
    <cellStyle name="Обычный 26 2 3 3 2 6 2" xfId="27303"/>
    <cellStyle name="Обычный 26 2 3 3 2 7" xfId="27304"/>
    <cellStyle name="Обычный 26 2 3 3 2 8" xfId="27305"/>
    <cellStyle name="Обычный 26 2 3 3 3" xfId="27306"/>
    <cellStyle name="Обычный 26 2 3 3 3 2" xfId="27307"/>
    <cellStyle name="Обычный 26 2 3 3 3 2 2" xfId="27308"/>
    <cellStyle name="Обычный 26 2 3 3 3 2 2 2" xfId="27309"/>
    <cellStyle name="Обычный 26 2 3 3 3 2 3" xfId="27310"/>
    <cellStyle name="Обычный 26 2 3 3 3 3" xfId="27311"/>
    <cellStyle name="Обычный 26 2 3 3 3 3 2" xfId="27312"/>
    <cellStyle name="Обычный 26 2 3 3 3 4" xfId="27313"/>
    <cellStyle name="Обычный 26 2 3 3 3 4 2" xfId="27314"/>
    <cellStyle name="Обычный 26 2 3 3 3 5" xfId="27315"/>
    <cellStyle name="Обычный 26 2 3 3 3 6" xfId="27316"/>
    <cellStyle name="Обычный 26 2 3 3 4" xfId="27317"/>
    <cellStyle name="Обычный 26 2 3 3 4 2" xfId="27318"/>
    <cellStyle name="Обычный 26 2 3 3 4 2 2" xfId="27319"/>
    <cellStyle name="Обычный 26 2 3 3 4 2 2 2" xfId="27320"/>
    <cellStyle name="Обычный 26 2 3 3 4 2 3" xfId="27321"/>
    <cellStyle name="Обычный 26 2 3 3 4 3" xfId="27322"/>
    <cellStyle name="Обычный 26 2 3 3 4 3 2" xfId="27323"/>
    <cellStyle name="Обычный 26 2 3 3 4 4" xfId="27324"/>
    <cellStyle name="Обычный 26 2 3 3 5" xfId="27325"/>
    <cellStyle name="Обычный 26 2 3 3 5 2" xfId="27326"/>
    <cellStyle name="Обычный 26 2 3 3 5 2 2" xfId="27327"/>
    <cellStyle name="Обычный 26 2 3 3 5 3" xfId="27328"/>
    <cellStyle name="Обычный 26 2 3 3 6" xfId="27329"/>
    <cellStyle name="Обычный 26 2 3 3 6 2" xfId="27330"/>
    <cellStyle name="Обычный 26 2 3 3 7" xfId="27331"/>
    <cellStyle name="Обычный 26 2 3 3 7 2" xfId="27332"/>
    <cellStyle name="Обычный 26 2 3 3 8" xfId="27333"/>
    <cellStyle name="Обычный 26 2 3 3 8 2" xfId="27334"/>
    <cellStyle name="Обычный 26 2 3 3 9" xfId="27335"/>
    <cellStyle name="Обычный 26 2 3 4" xfId="27336"/>
    <cellStyle name="Обычный 26 2 3 4 2" xfId="27337"/>
    <cellStyle name="Обычный 26 2 3 4 2 2" xfId="27338"/>
    <cellStyle name="Обычный 26 2 3 4 2 2 2" xfId="27339"/>
    <cellStyle name="Обычный 26 2 3 4 2 2 2 2" xfId="27340"/>
    <cellStyle name="Обычный 26 2 3 4 2 2 3" xfId="27341"/>
    <cellStyle name="Обычный 26 2 3 4 2 3" xfId="27342"/>
    <cellStyle name="Обычный 26 2 3 4 2 3 2" xfId="27343"/>
    <cellStyle name="Обычный 26 2 3 4 2 4" xfId="27344"/>
    <cellStyle name="Обычный 26 2 3 4 2 4 2" xfId="27345"/>
    <cellStyle name="Обычный 26 2 3 4 2 5" xfId="27346"/>
    <cellStyle name="Обычный 26 2 3 4 3" xfId="27347"/>
    <cellStyle name="Обычный 26 2 3 4 3 2" xfId="27348"/>
    <cellStyle name="Обычный 26 2 3 4 3 2 2" xfId="27349"/>
    <cellStyle name="Обычный 26 2 3 4 3 2 2 2" xfId="27350"/>
    <cellStyle name="Обычный 26 2 3 4 3 2 3" xfId="27351"/>
    <cellStyle name="Обычный 26 2 3 4 3 3" xfId="27352"/>
    <cellStyle name="Обычный 26 2 3 4 3 3 2" xfId="27353"/>
    <cellStyle name="Обычный 26 2 3 4 3 4" xfId="27354"/>
    <cellStyle name="Обычный 26 2 3 4 4" xfId="27355"/>
    <cellStyle name="Обычный 26 2 3 4 4 2" xfId="27356"/>
    <cellStyle name="Обычный 26 2 3 4 4 2 2" xfId="27357"/>
    <cellStyle name="Обычный 26 2 3 4 4 3" xfId="27358"/>
    <cellStyle name="Обычный 26 2 3 4 5" xfId="27359"/>
    <cellStyle name="Обычный 26 2 3 4 5 2" xfId="27360"/>
    <cellStyle name="Обычный 26 2 3 4 6" xfId="27361"/>
    <cellStyle name="Обычный 26 2 3 4 6 2" xfId="27362"/>
    <cellStyle name="Обычный 26 2 3 4 7" xfId="27363"/>
    <cellStyle name="Обычный 26 2 3 4 8" xfId="27364"/>
    <cellStyle name="Обычный 26 2 3 5" xfId="27365"/>
    <cellStyle name="Обычный 26 2 3 5 2" xfId="27366"/>
    <cellStyle name="Обычный 26 2 3 5 2 2" xfId="27367"/>
    <cellStyle name="Обычный 26 2 3 5 2 2 2" xfId="27368"/>
    <cellStyle name="Обычный 26 2 3 5 2 3" xfId="27369"/>
    <cellStyle name="Обычный 26 2 3 5 3" xfId="27370"/>
    <cellStyle name="Обычный 26 2 3 5 3 2" xfId="27371"/>
    <cellStyle name="Обычный 26 2 3 5 4" xfId="27372"/>
    <cellStyle name="Обычный 26 2 3 5 4 2" xfId="27373"/>
    <cellStyle name="Обычный 26 2 3 5 5" xfId="27374"/>
    <cellStyle name="Обычный 26 2 3 5 6" xfId="27375"/>
    <cellStyle name="Обычный 26 2 3 6" xfId="27376"/>
    <cellStyle name="Обычный 26 2 3 6 2" xfId="27377"/>
    <cellStyle name="Обычный 26 2 3 6 2 2" xfId="27378"/>
    <cellStyle name="Обычный 26 2 3 6 2 2 2" xfId="27379"/>
    <cellStyle name="Обычный 26 2 3 6 2 3" xfId="27380"/>
    <cellStyle name="Обычный 26 2 3 6 3" xfId="27381"/>
    <cellStyle name="Обычный 26 2 3 6 3 2" xfId="27382"/>
    <cellStyle name="Обычный 26 2 3 6 4" xfId="27383"/>
    <cellStyle name="Обычный 26 2 3 7" xfId="27384"/>
    <cellStyle name="Обычный 26 2 3 7 2" xfId="27385"/>
    <cellStyle name="Обычный 26 2 3 7 2 2" xfId="27386"/>
    <cellStyle name="Обычный 26 2 3 7 3" xfId="27387"/>
    <cellStyle name="Обычный 26 2 3 8" xfId="27388"/>
    <cellStyle name="Обычный 26 2 3 8 2" xfId="27389"/>
    <cellStyle name="Обычный 26 2 3 9" xfId="27390"/>
    <cellStyle name="Обычный 26 2 3 9 2" xfId="27391"/>
    <cellStyle name="Обычный 26 2 4" xfId="27392"/>
    <cellStyle name="Обычный 26 2 4 10" xfId="27393"/>
    <cellStyle name="Обычный 26 2 4 10 2" xfId="27394"/>
    <cellStyle name="Обычный 26 2 4 11" xfId="27395"/>
    <cellStyle name="Обычный 26 2 4 12" xfId="27396"/>
    <cellStyle name="Обычный 26 2 4 2" xfId="27397"/>
    <cellStyle name="Обычный 26 2 4 2 2" xfId="27398"/>
    <cellStyle name="Обычный 26 2 4 2 2 2" xfId="27399"/>
    <cellStyle name="Обычный 26 2 4 2 2 2 2" xfId="27400"/>
    <cellStyle name="Обычный 26 2 4 2 2 2 2 2" xfId="27401"/>
    <cellStyle name="Обычный 26 2 4 2 2 2 2 2 2" xfId="27402"/>
    <cellStyle name="Обычный 26 2 4 2 2 2 2 3" xfId="27403"/>
    <cellStyle name="Обычный 26 2 4 2 2 2 3" xfId="27404"/>
    <cellStyle name="Обычный 26 2 4 2 2 2 3 2" xfId="27405"/>
    <cellStyle name="Обычный 26 2 4 2 2 2 4" xfId="27406"/>
    <cellStyle name="Обычный 26 2 4 2 2 2 4 2" xfId="27407"/>
    <cellStyle name="Обычный 26 2 4 2 2 2 5" xfId="27408"/>
    <cellStyle name="Обычный 26 2 4 2 2 3" xfId="27409"/>
    <cellStyle name="Обычный 26 2 4 2 2 3 2" xfId="27410"/>
    <cellStyle name="Обычный 26 2 4 2 2 3 2 2" xfId="27411"/>
    <cellStyle name="Обычный 26 2 4 2 2 3 2 2 2" xfId="27412"/>
    <cellStyle name="Обычный 26 2 4 2 2 3 2 3" xfId="27413"/>
    <cellStyle name="Обычный 26 2 4 2 2 3 3" xfId="27414"/>
    <cellStyle name="Обычный 26 2 4 2 2 3 3 2" xfId="27415"/>
    <cellStyle name="Обычный 26 2 4 2 2 3 4" xfId="27416"/>
    <cellStyle name="Обычный 26 2 4 2 2 4" xfId="27417"/>
    <cellStyle name="Обычный 26 2 4 2 2 4 2" xfId="27418"/>
    <cellStyle name="Обычный 26 2 4 2 2 4 2 2" xfId="27419"/>
    <cellStyle name="Обычный 26 2 4 2 2 4 3" xfId="27420"/>
    <cellStyle name="Обычный 26 2 4 2 2 5" xfId="27421"/>
    <cellStyle name="Обычный 26 2 4 2 2 5 2" xfId="27422"/>
    <cellStyle name="Обычный 26 2 4 2 2 6" xfId="27423"/>
    <cellStyle name="Обычный 26 2 4 2 2 6 2" xfId="27424"/>
    <cellStyle name="Обычный 26 2 4 2 2 7" xfId="27425"/>
    <cellStyle name="Обычный 26 2 4 2 2 8" xfId="27426"/>
    <cellStyle name="Обычный 26 2 4 2 3" xfId="27427"/>
    <cellStyle name="Обычный 26 2 4 2 3 2" xfId="27428"/>
    <cellStyle name="Обычный 26 2 4 2 3 2 2" xfId="27429"/>
    <cellStyle name="Обычный 26 2 4 2 3 2 2 2" xfId="27430"/>
    <cellStyle name="Обычный 26 2 4 2 3 2 3" xfId="27431"/>
    <cellStyle name="Обычный 26 2 4 2 3 3" xfId="27432"/>
    <cellStyle name="Обычный 26 2 4 2 3 3 2" xfId="27433"/>
    <cellStyle name="Обычный 26 2 4 2 3 4" xfId="27434"/>
    <cellStyle name="Обычный 26 2 4 2 3 4 2" xfId="27435"/>
    <cellStyle name="Обычный 26 2 4 2 3 5" xfId="27436"/>
    <cellStyle name="Обычный 26 2 4 2 3 6" xfId="27437"/>
    <cellStyle name="Обычный 26 2 4 2 4" xfId="27438"/>
    <cellStyle name="Обычный 26 2 4 2 4 2" xfId="27439"/>
    <cellStyle name="Обычный 26 2 4 2 4 2 2" xfId="27440"/>
    <cellStyle name="Обычный 26 2 4 2 4 2 2 2" xfId="27441"/>
    <cellStyle name="Обычный 26 2 4 2 4 2 3" xfId="27442"/>
    <cellStyle name="Обычный 26 2 4 2 4 3" xfId="27443"/>
    <cellStyle name="Обычный 26 2 4 2 4 3 2" xfId="27444"/>
    <cellStyle name="Обычный 26 2 4 2 4 4" xfId="27445"/>
    <cellStyle name="Обычный 26 2 4 2 5" xfId="27446"/>
    <cellStyle name="Обычный 26 2 4 2 5 2" xfId="27447"/>
    <cellStyle name="Обычный 26 2 4 2 5 2 2" xfId="27448"/>
    <cellStyle name="Обычный 26 2 4 2 5 3" xfId="27449"/>
    <cellStyle name="Обычный 26 2 4 2 6" xfId="27450"/>
    <cellStyle name="Обычный 26 2 4 2 6 2" xfId="27451"/>
    <cellStyle name="Обычный 26 2 4 2 7" xfId="27452"/>
    <cellStyle name="Обычный 26 2 4 2 7 2" xfId="27453"/>
    <cellStyle name="Обычный 26 2 4 2 8" xfId="27454"/>
    <cellStyle name="Обычный 26 2 4 2 9" xfId="27455"/>
    <cellStyle name="Обычный 26 2 4 3" xfId="27456"/>
    <cellStyle name="Обычный 26 2 4 3 2" xfId="27457"/>
    <cellStyle name="Обычный 26 2 4 3 2 2" xfId="27458"/>
    <cellStyle name="Обычный 26 2 4 3 2 2 2" xfId="27459"/>
    <cellStyle name="Обычный 26 2 4 3 2 2 2 2" xfId="27460"/>
    <cellStyle name="Обычный 26 2 4 3 2 2 2 2 2" xfId="27461"/>
    <cellStyle name="Обычный 26 2 4 3 2 2 2 3" xfId="27462"/>
    <cellStyle name="Обычный 26 2 4 3 2 2 3" xfId="27463"/>
    <cellStyle name="Обычный 26 2 4 3 2 2 3 2" xfId="27464"/>
    <cellStyle name="Обычный 26 2 4 3 2 2 4" xfId="27465"/>
    <cellStyle name="Обычный 26 2 4 3 2 2 4 2" xfId="27466"/>
    <cellStyle name="Обычный 26 2 4 3 2 2 5" xfId="27467"/>
    <cellStyle name="Обычный 26 2 4 3 2 3" xfId="27468"/>
    <cellStyle name="Обычный 26 2 4 3 2 3 2" xfId="27469"/>
    <cellStyle name="Обычный 26 2 4 3 2 3 2 2" xfId="27470"/>
    <cellStyle name="Обычный 26 2 4 3 2 3 2 2 2" xfId="27471"/>
    <cellStyle name="Обычный 26 2 4 3 2 3 2 3" xfId="27472"/>
    <cellStyle name="Обычный 26 2 4 3 2 3 3" xfId="27473"/>
    <cellStyle name="Обычный 26 2 4 3 2 3 3 2" xfId="27474"/>
    <cellStyle name="Обычный 26 2 4 3 2 3 4" xfId="27475"/>
    <cellStyle name="Обычный 26 2 4 3 2 4" xfId="27476"/>
    <cellStyle name="Обычный 26 2 4 3 2 4 2" xfId="27477"/>
    <cellStyle name="Обычный 26 2 4 3 2 4 2 2" xfId="27478"/>
    <cellStyle name="Обычный 26 2 4 3 2 4 3" xfId="27479"/>
    <cellStyle name="Обычный 26 2 4 3 2 5" xfId="27480"/>
    <cellStyle name="Обычный 26 2 4 3 2 5 2" xfId="27481"/>
    <cellStyle name="Обычный 26 2 4 3 2 6" xfId="27482"/>
    <cellStyle name="Обычный 26 2 4 3 2 6 2" xfId="27483"/>
    <cellStyle name="Обычный 26 2 4 3 2 7" xfId="27484"/>
    <cellStyle name="Обычный 26 2 4 3 2 8" xfId="27485"/>
    <cellStyle name="Обычный 26 2 4 3 3" xfId="27486"/>
    <cellStyle name="Обычный 26 2 4 3 3 2" xfId="27487"/>
    <cellStyle name="Обычный 26 2 4 3 3 2 2" xfId="27488"/>
    <cellStyle name="Обычный 26 2 4 3 3 2 2 2" xfId="27489"/>
    <cellStyle name="Обычный 26 2 4 3 3 2 3" xfId="27490"/>
    <cellStyle name="Обычный 26 2 4 3 3 3" xfId="27491"/>
    <cellStyle name="Обычный 26 2 4 3 3 3 2" xfId="27492"/>
    <cellStyle name="Обычный 26 2 4 3 3 4" xfId="27493"/>
    <cellStyle name="Обычный 26 2 4 3 3 4 2" xfId="27494"/>
    <cellStyle name="Обычный 26 2 4 3 3 5" xfId="27495"/>
    <cellStyle name="Обычный 26 2 4 3 3 6" xfId="27496"/>
    <cellStyle name="Обычный 26 2 4 3 4" xfId="27497"/>
    <cellStyle name="Обычный 26 2 4 3 4 2" xfId="27498"/>
    <cellStyle name="Обычный 26 2 4 3 4 2 2" xfId="27499"/>
    <cellStyle name="Обычный 26 2 4 3 4 2 2 2" xfId="27500"/>
    <cellStyle name="Обычный 26 2 4 3 4 2 3" xfId="27501"/>
    <cellStyle name="Обычный 26 2 4 3 4 3" xfId="27502"/>
    <cellStyle name="Обычный 26 2 4 3 4 3 2" xfId="27503"/>
    <cellStyle name="Обычный 26 2 4 3 4 4" xfId="27504"/>
    <cellStyle name="Обычный 26 2 4 3 5" xfId="27505"/>
    <cellStyle name="Обычный 26 2 4 3 5 2" xfId="27506"/>
    <cellStyle name="Обычный 26 2 4 3 5 2 2" xfId="27507"/>
    <cellStyle name="Обычный 26 2 4 3 5 3" xfId="27508"/>
    <cellStyle name="Обычный 26 2 4 3 6" xfId="27509"/>
    <cellStyle name="Обычный 26 2 4 3 6 2" xfId="27510"/>
    <cellStyle name="Обычный 26 2 4 3 7" xfId="27511"/>
    <cellStyle name="Обычный 26 2 4 3 7 2" xfId="27512"/>
    <cellStyle name="Обычный 26 2 4 3 8" xfId="27513"/>
    <cellStyle name="Обычный 26 2 4 3 9" xfId="27514"/>
    <cellStyle name="Обычный 26 2 4 4" xfId="27515"/>
    <cellStyle name="Обычный 26 2 4 4 2" xfId="27516"/>
    <cellStyle name="Обычный 26 2 4 4 2 2" xfId="27517"/>
    <cellStyle name="Обычный 26 2 4 4 2 2 2" xfId="27518"/>
    <cellStyle name="Обычный 26 2 4 4 2 2 2 2" xfId="27519"/>
    <cellStyle name="Обычный 26 2 4 4 2 2 3" xfId="27520"/>
    <cellStyle name="Обычный 26 2 4 4 2 3" xfId="27521"/>
    <cellStyle name="Обычный 26 2 4 4 2 3 2" xfId="27522"/>
    <cellStyle name="Обычный 26 2 4 4 2 4" xfId="27523"/>
    <cellStyle name="Обычный 26 2 4 4 2 4 2" xfId="27524"/>
    <cellStyle name="Обычный 26 2 4 4 2 5" xfId="27525"/>
    <cellStyle name="Обычный 26 2 4 4 3" xfId="27526"/>
    <cellStyle name="Обычный 26 2 4 4 3 2" xfId="27527"/>
    <cellStyle name="Обычный 26 2 4 4 3 2 2" xfId="27528"/>
    <cellStyle name="Обычный 26 2 4 4 3 2 2 2" xfId="27529"/>
    <cellStyle name="Обычный 26 2 4 4 3 2 3" xfId="27530"/>
    <cellStyle name="Обычный 26 2 4 4 3 3" xfId="27531"/>
    <cellStyle name="Обычный 26 2 4 4 3 3 2" xfId="27532"/>
    <cellStyle name="Обычный 26 2 4 4 3 4" xfId="27533"/>
    <cellStyle name="Обычный 26 2 4 4 4" xfId="27534"/>
    <cellStyle name="Обычный 26 2 4 4 4 2" xfId="27535"/>
    <cellStyle name="Обычный 26 2 4 4 4 2 2" xfId="27536"/>
    <cellStyle name="Обычный 26 2 4 4 4 3" xfId="27537"/>
    <cellStyle name="Обычный 26 2 4 4 5" xfId="27538"/>
    <cellStyle name="Обычный 26 2 4 4 5 2" xfId="27539"/>
    <cellStyle name="Обычный 26 2 4 4 6" xfId="27540"/>
    <cellStyle name="Обычный 26 2 4 4 6 2" xfId="27541"/>
    <cellStyle name="Обычный 26 2 4 4 7" xfId="27542"/>
    <cellStyle name="Обычный 26 2 4 4 8" xfId="27543"/>
    <cellStyle name="Обычный 26 2 4 5" xfId="27544"/>
    <cellStyle name="Обычный 26 2 4 5 2" xfId="27545"/>
    <cellStyle name="Обычный 26 2 4 5 2 2" xfId="27546"/>
    <cellStyle name="Обычный 26 2 4 5 2 2 2" xfId="27547"/>
    <cellStyle name="Обычный 26 2 4 5 2 3" xfId="27548"/>
    <cellStyle name="Обычный 26 2 4 5 3" xfId="27549"/>
    <cellStyle name="Обычный 26 2 4 5 3 2" xfId="27550"/>
    <cellStyle name="Обычный 26 2 4 5 4" xfId="27551"/>
    <cellStyle name="Обычный 26 2 4 5 4 2" xfId="27552"/>
    <cellStyle name="Обычный 26 2 4 5 5" xfId="27553"/>
    <cellStyle name="Обычный 26 2 4 5 6" xfId="27554"/>
    <cellStyle name="Обычный 26 2 4 6" xfId="27555"/>
    <cellStyle name="Обычный 26 2 4 6 2" xfId="27556"/>
    <cellStyle name="Обычный 26 2 4 6 2 2" xfId="27557"/>
    <cellStyle name="Обычный 26 2 4 6 2 2 2" xfId="27558"/>
    <cellStyle name="Обычный 26 2 4 6 2 3" xfId="27559"/>
    <cellStyle name="Обычный 26 2 4 6 3" xfId="27560"/>
    <cellStyle name="Обычный 26 2 4 6 3 2" xfId="27561"/>
    <cellStyle name="Обычный 26 2 4 6 4" xfId="27562"/>
    <cellStyle name="Обычный 26 2 4 7" xfId="27563"/>
    <cellStyle name="Обычный 26 2 4 7 2" xfId="27564"/>
    <cellStyle name="Обычный 26 2 4 7 2 2" xfId="27565"/>
    <cellStyle name="Обычный 26 2 4 7 3" xfId="27566"/>
    <cellStyle name="Обычный 26 2 4 8" xfId="27567"/>
    <cellStyle name="Обычный 26 2 4 8 2" xfId="27568"/>
    <cellStyle name="Обычный 26 2 4 9" xfId="27569"/>
    <cellStyle name="Обычный 26 2 4 9 2" xfId="27570"/>
    <cellStyle name="Обычный 26 2 5" xfId="27571"/>
    <cellStyle name="Обычный 26 2 5 10" xfId="27572"/>
    <cellStyle name="Обычный 26 2 5 2" xfId="27573"/>
    <cellStyle name="Обычный 26 2 5 2 2" xfId="27574"/>
    <cellStyle name="Обычный 26 2 5 2 2 2" xfId="27575"/>
    <cellStyle name="Обычный 26 2 5 2 2 2 2" xfId="27576"/>
    <cellStyle name="Обычный 26 2 5 2 2 2 2 2" xfId="27577"/>
    <cellStyle name="Обычный 26 2 5 2 2 2 3" xfId="27578"/>
    <cellStyle name="Обычный 26 2 5 2 2 3" xfId="27579"/>
    <cellStyle name="Обычный 26 2 5 2 2 3 2" xfId="27580"/>
    <cellStyle name="Обычный 26 2 5 2 2 4" xfId="27581"/>
    <cellStyle name="Обычный 26 2 5 2 2 4 2" xfId="27582"/>
    <cellStyle name="Обычный 26 2 5 2 2 5" xfId="27583"/>
    <cellStyle name="Обычный 26 2 5 2 3" xfId="27584"/>
    <cellStyle name="Обычный 26 2 5 2 3 2" xfId="27585"/>
    <cellStyle name="Обычный 26 2 5 2 3 2 2" xfId="27586"/>
    <cellStyle name="Обычный 26 2 5 2 3 2 2 2" xfId="27587"/>
    <cellStyle name="Обычный 26 2 5 2 3 2 3" xfId="27588"/>
    <cellStyle name="Обычный 26 2 5 2 3 3" xfId="27589"/>
    <cellStyle name="Обычный 26 2 5 2 3 3 2" xfId="27590"/>
    <cellStyle name="Обычный 26 2 5 2 3 4" xfId="27591"/>
    <cellStyle name="Обычный 26 2 5 2 4" xfId="27592"/>
    <cellStyle name="Обычный 26 2 5 2 4 2" xfId="27593"/>
    <cellStyle name="Обычный 26 2 5 2 4 2 2" xfId="27594"/>
    <cellStyle name="Обычный 26 2 5 2 4 3" xfId="27595"/>
    <cellStyle name="Обычный 26 2 5 2 5" xfId="27596"/>
    <cellStyle name="Обычный 26 2 5 2 5 2" xfId="27597"/>
    <cellStyle name="Обычный 26 2 5 2 6" xfId="27598"/>
    <cellStyle name="Обычный 26 2 5 2 6 2" xfId="27599"/>
    <cellStyle name="Обычный 26 2 5 2 7" xfId="27600"/>
    <cellStyle name="Обычный 26 2 5 2 8" xfId="27601"/>
    <cellStyle name="Обычный 26 2 5 3" xfId="27602"/>
    <cellStyle name="Обычный 26 2 5 3 2" xfId="27603"/>
    <cellStyle name="Обычный 26 2 5 3 2 2" xfId="27604"/>
    <cellStyle name="Обычный 26 2 5 3 2 2 2" xfId="27605"/>
    <cellStyle name="Обычный 26 2 5 3 2 3" xfId="27606"/>
    <cellStyle name="Обычный 26 2 5 3 3" xfId="27607"/>
    <cellStyle name="Обычный 26 2 5 3 3 2" xfId="27608"/>
    <cellStyle name="Обычный 26 2 5 3 4" xfId="27609"/>
    <cellStyle name="Обычный 26 2 5 3 4 2" xfId="27610"/>
    <cellStyle name="Обычный 26 2 5 3 5" xfId="27611"/>
    <cellStyle name="Обычный 26 2 5 3 6" xfId="27612"/>
    <cellStyle name="Обычный 26 2 5 4" xfId="27613"/>
    <cellStyle name="Обычный 26 2 5 4 2" xfId="27614"/>
    <cellStyle name="Обычный 26 2 5 4 2 2" xfId="27615"/>
    <cellStyle name="Обычный 26 2 5 4 2 2 2" xfId="27616"/>
    <cellStyle name="Обычный 26 2 5 4 2 3" xfId="27617"/>
    <cellStyle name="Обычный 26 2 5 4 3" xfId="27618"/>
    <cellStyle name="Обычный 26 2 5 4 3 2" xfId="27619"/>
    <cellStyle name="Обычный 26 2 5 4 4" xfId="27620"/>
    <cellStyle name="Обычный 26 2 5 5" xfId="27621"/>
    <cellStyle name="Обычный 26 2 5 5 2" xfId="27622"/>
    <cellStyle name="Обычный 26 2 5 5 2 2" xfId="27623"/>
    <cellStyle name="Обычный 26 2 5 5 3" xfId="27624"/>
    <cellStyle name="Обычный 26 2 5 6" xfId="27625"/>
    <cellStyle name="Обычный 26 2 5 6 2" xfId="27626"/>
    <cellStyle name="Обычный 26 2 5 7" xfId="27627"/>
    <cellStyle name="Обычный 26 2 5 7 2" xfId="27628"/>
    <cellStyle name="Обычный 26 2 5 8" xfId="27629"/>
    <cellStyle name="Обычный 26 2 5 8 2" xfId="27630"/>
    <cellStyle name="Обычный 26 2 5 9" xfId="27631"/>
    <cellStyle name="Обычный 26 2 6" xfId="27632"/>
    <cellStyle name="Обычный 26 2 6 10" xfId="27633"/>
    <cellStyle name="Обычный 26 2 6 2" xfId="27634"/>
    <cellStyle name="Обычный 26 2 6 2 2" xfId="27635"/>
    <cellStyle name="Обычный 26 2 6 2 2 2" xfId="27636"/>
    <cellStyle name="Обычный 26 2 6 2 2 2 2" xfId="27637"/>
    <cellStyle name="Обычный 26 2 6 2 2 2 2 2" xfId="27638"/>
    <cellStyle name="Обычный 26 2 6 2 2 2 3" xfId="27639"/>
    <cellStyle name="Обычный 26 2 6 2 2 3" xfId="27640"/>
    <cellStyle name="Обычный 26 2 6 2 2 3 2" xfId="27641"/>
    <cellStyle name="Обычный 26 2 6 2 2 4" xfId="27642"/>
    <cellStyle name="Обычный 26 2 6 2 2 4 2" xfId="27643"/>
    <cellStyle name="Обычный 26 2 6 2 2 5" xfId="27644"/>
    <cellStyle name="Обычный 26 2 6 2 3" xfId="27645"/>
    <cellStyle name="Обычный 26 2 6 2 3 2" xfId="27646"/>
    <cellStyle name="Обычный 26 2 6 2 3 2 2" xfId="27647"/>
    <cellStyle name="Обычный 26 2 6 2 3 2 2 2" xfId="27648"/>
    <cellStyle name="Обычный 26 2 6 2 3 2 3" xfId="27649"/>
    <cellStyle name="Обычный 26 2 6 2 3 3" xfId="27650"/>
    <cellStyle name="Обычный 26 2 6 2 3 3 2" xfId="27651"/>
    <cellStyle name="Обычный 26 2 6 2 3 4" xfId="27652"/>
    <cellStyle name="Обычный 26 2 6 2 4" xfId="27653"/>
    <cellStyle name="Обычный 26 2 6 2 4 2" xfId="27654"/>
    <cellStyle name="Обычный 26 2 6 2 4 2 2" xfId="27655"/>
    <cellStyle name="Обычный 26 2 6 2 4 3" xfId="27656"/>
    <cellStyle name="Обычный 26 2 6 2 5" xfId="27657"/>
    <cellStyle name="Обычный 26 2 6 2 5 2" xfId="27658"/>
    <cellStyle name="Обычный 26 2 6 2 6" xfId="27659"/>
    <cellStyle name="Обычный 26 2 6 2 6 2" xfId="27660"/>
    <cellStyle name="Обычный 26 2 6 2 7" xfId="27661"/>
    <cellStyle name="Обычный 26 2 6 2 8" xfId="27662"/>
    <cellStyle name="Обычный 26 2 6 3" xfId="27663"/>
    <cellStyle name="Обычный 26 2 6 3 2" xfId="27664"/>
    <cellStyle name="Обычный 26 2 6 3 2 2" xfId="27665"/>
    <cellStyle name="Обычный 26 2 6 3 2 2 2" xfId="27666"/>
    <cellStyle name="Обычный 26 2 6 3 2 3" xfId="27667"/>
    <cellStyle name="Обычный 26 2 6 3 3" xfId="27668"/>
    <cellStyle name="Обычный 26 2 6 3 3 2" xfId="27669"/>
    <cellStyle name="Обычный 26 2 6 3 4" xfId="27670"/>
    <cellStyle name="Обычный 26 2 6 3 4 2" xfId="27671"/>
    <cellStyle name="Обычный 26 2 6 3 5" xfId="27672"/>
    <cellStyle name="Обычный 26 2 6 3 6" xfId="27673"/>
    <cellStyle name="Обычный 26 2 6 4" xfId="27674"/>
    <cellStyle name="Обычный 26 2 6 4 2" xfId="27675"/>
    <cellStyle name="Обычный 26 2 6 4 2 2" xfId="27676"/>
    <cellStyle name="Обычный 26 2 6 4 2 2 2" xfId="27677"/>
    <cellStyle name="Обычный 26 2 6 4 2 3" xfId="27678"/>
    <cellStyle name="Обычный 26 2 6 4 3" xfId="27679"/>
    <cellStyle name="Обычный 26 2 6 4 3 2" xfId="27680"/>
    <cellStyle name="Обычный 26 2 6 4 4" xfId="27681"/>
    <cellStyle name="Обычный 26 2 6 5" xfId="27682"/>
    <cellStyle name="Обычный 26 2 6 5 2" xfId="27683"/>
    <cellStyle name="Обычный 26 2 6 5 2 2" xfId="27684"/>
    <cellStyle name="Обычный 26 2 6 5 3" xfId="27685"/>
    <cellStyle name="Обычный 26 2 6 6" xfId="27686"/>
    <cellStyle name="Обычный 26 2 6 6 2" xfId="27687"/>
    <cellStyle name="Обычный 26 2 6 7" xfId="27688"/>
    <cellStyle name="Обычный 26 2 6 7 2" xfId="27689"/>
    <cellStyle name="Обычный 26 2 6 8" xfId="27690"/>
    <cellStyle name="Обычный 26 2 6 8 2" xfId="27691"/>
    <cellStyle name="Обычный 26 2 6 9" xfId="27692"/>
    <cellStyle name="Обычный 26 2 7" xfId="27693"/>
    <cellStyle name="Обычный 26 2 7 2" xfId="27694"/>
    <cellStyle name="Обычный 26 2 7 2 2" xfId="27695"/>
    <cellStyle name="Обычный 26 2 7 2 2 2" xfId="27696"/>
    <cellStyle name="Обычный 26 2 7 2 2 2 2" xfId="27697"/>
    <cellStyle name="Обычный 26 2 7 2 2 3" xfId="27698"/>
    <cellStyle name="Обычный 26 2 7 2 3" xfId="27699"/>
    <cellStyle name="Обычный 26 2 7 2 3 2" xfId="27700"/>
    <cellStyle name="Обычный 26 2 7 2 4" xfId="27701"/>
    <cellStyle name="Обычный 26 2 7 2 4 2" xfId="27702"/>
    <cellStyle name="Обычный 26 2 7 2 5" xfId="27703"/>
    <cellStyle name="Обычный 26 2 7 3" xfId="27704"/>
    <cellStyle name="Обычный 26 2 7 3 2" xfId="27705"/>
    <cellStyle name="Обычный 26 2 7 3 2 2" xfId="27706"/>
    <cellStyle name="Обычный 26 2 7 3 2 2 2" xfId="27707"/>
    <cellStyle name="Обычный 26 2 7 3 2 3" xfId="27708"/>
    <cellStyle name="Обычный 26 2 7 3 3" xfId="27709"/>
    <cellStyle name="Обычный 26 2 7 3 3 2" xfId="27710"/>
    <cellStyle name="Обычный 26 2 7 3 4" xfId="27711"/>
    <cellStyle name="Обычный 26 2 7 4" xfId="27712"/>
    <cellStyle name="Обычный 26 2 7 4 2" xfId="27713"/>
    <cellStyle name="Обычный 26 2 7 4 2 2" xfId="27714"/>
    <cellStyle name="Обычный 26 2 7 4 3" xfId="27715"/>
    <cellStyle name="Обычный 26 2 7 5" xfId="27716"/>
    <cellStyle name="Обычный 26 2 7 5 2" xfId="27717"/>
    <cellStyle name="Обычный 26 2 7 6" xfId="27718"/>
    <cellStyle name="Обычный 26 2 7 6 2" xfId="27719"/>
    <cellStyle name="Обычный 26 2 7 7" xfId="27720"/>
    <cellStyle name="Обычный 26 2 7 7 2" xfId="27721"/>
    <cellStyle name="Обычный 26 2 7 8" xfId="27722"/>
    <cellStyle name="Обычный 26 2 7 9" xfId="27723"/>
    <cellStyle name="Обычный 26 2 8" xfId="27724"/>
    <cellStyle name="Обычный 26 2 8 2" xfId="27725"/>
    <cellStyle name="Обычный 26 2 8 2 2" xfId="27726"/>
    <cellStyle name="Обычный 26 2 8 2 2 2" xfId="27727"/>
    <cellStyle name="Обычный 26 2 8 2 3" xfId="27728"/>
    <cellStyle name="Обычный 26 2 8 3" xfId="27729"/>
    <cellStyle name="Обычный 26 2 8 3 2" xfId="27730"/>
    <cellStyle name="Обычный 26 2 8 4" xfId="27731"/>
    <cellStyle name="Обычный 26 2 8 4 2" xfId="27732"/>
    <cellStyle name="Обычный 26 2 8 5" xfId="27733"/>
    <cellStyle name="Обычный 26 2 8 6" xfId="27734"/>
    <cellStyle name="Обычный 26 2 9" xfId="27735"/>
    <cellStyle name="Обычный 26 2 9 2" xfId="27736"/>
    <cellStyle name="Обычный 26 2 9 2 2" xfId="27737"/>
    <cellStyle name="Обычный 26 2 9 2 2 2" xfId="27738"/>
    <cellStyle name="Обычный 26 2 9 2 3" xfId="27739"/>
    <cellStyle name="Обычный 26 2 9 3" xfId="27740"/>
    <cellStyle name="Обычный 26 2 9 3 2" xfId="27741"/>
    <cellStyle name="Обычный 26 2 9 4" xfId="27742"/>
    <cellStyle name="Обычный 26 2_прот  (факт) дс1" xfId="27743"/>
    <cellStyle name="Обычный 26 3" xfId="27744"/>
    <cellStyle name="Обычный 26 3 10" xfId="27745"/>
    <cellStyle name="Обычный 26 3 10 2" xfId="27746"/>
    <cellStyle name="Обычный 26 3 11" xfId="27747"/>
    <cellStyle name="Обычный 26 3 11 2" xfId="27748"/>
    <cellStyle name="Обычный 26 3 12" xfId="27749"/>
    <cellStyle name="Обычный 26 3 12 2" xfId="27750"/>
    <cellStyle name="Обычный 26 3 13" xfId="27751"/>
    <cellStyle name="Обычный 26 3 14" xfId="27752"/>
    <cellStyle name="Обычный 26 3 2" xfId="27753"/>
    <cellStyle name="Обычный 26 3 2 10" xfId="27754"/>
    <cellStyle name="Обычный 26 3 2 11" xfId="27755"/>
    <cellStyle name="Обычный 26 3 2 2" xfId="27756"/>
    <cellStyle name="Обычный 26 3 2 2 2" xfId="27757"/>
    <cellStyle name="Обычный 26 3 2 2 2 2" xfId="27758"/>
    <cellStyle name="Обычный 26 3 2 2 2 2 2" xfId="27759"/>
    <cellStyle name="Обычный 26 3 2 2 2 2 2 2" xfId="27760"/>
    <cellStyle name="Обычный 26 3 2 2 2 2 2 2 2" xfId="27761"/>
    <cellStyle name="Обычный 26 3 2 2 2 2 2 3" xfId="27762"/>
    <cellStyle name="Обычный 26 3 2 2 2 2 3" xfId="27763"/>
    <cellStyle name="Обычный 26 3 2 2 2 2 3 2" xfId="27764"/>
    <cellStyle name="Обычный 26 3 2 2 2 2 4" xfId="27765"/>
    <cellStyle name="Обычный 26 3 2 2 2 2 4 2" xfId="27766"/>
    <cellStyle name="Обычный 26 3 2 2 2 2 5" xfId="27767"/>
    <cellStyle name="Обычный 26 3 2 2 2 3" xfId="27768"/>
    <cellStyle name="Обычный 26 3 2 2 2 3 2" xfId="27769"/>
    <cellStyle name="Обычный 26 3 2 2 2 3 2 2" xfId="27770"/>
    <cellStyle name="Обычный 26 3 2 2 2 3 2 2 2" xfId="27771"/>
    <cellStyle name="Обычный 26 3 2 2 2 3 2 3" xfId="27772"/>
    <cellStyle name="Обычный 26 3 2 2 2 3 3" xfId="27773"/>
    <cellStyle name="Обычный 26 3 2 2 2 3 3 2" xfId="27774"/>
    <cellStyle name="Обычный 26 3 2 2 2 3 4" xfId="27775"/>
    <cellStyle name="Обычный 26 3 2 2 2 4" xfId="27776"/>
    <cellStyle name="Обычный 26 3 2 2 2 4 2" xfId="27777"/>
    <cellStyle name="Обычный 26 3 2 2 2 4 2 2" xfId="27778"/>
    <cellStyle name="Обычный 26 3 2 2 2 4 3" xfId="27779"/>
    <cellStyle name="Обычный 26 3 2 2 2 5" xfId="27780"/>
    <cellStyle name="Обычный 26 3 2 2 2 5 2" xfId="27781"/>
    <cellStyle name="Обычный 26 3 2 2 2 6" xfId="27782"/>
    <cellStyle name="Обычный 26 3 2 2 2 6 2" xfId="27783"/>
    <cellStyle name="Обычный 26 3 2 2 2 7" xfId="27784"/>
    <cellStyle name="Обычный 26 3 2 2 2 8" xfId="27785"/>
    <cellStyle name="Обычный 26 3 2 2 3" xfId="27786"/>
    <cellStyle name="Обычный 26 3 2 2 3 2" xfId="27787"/>
    <cellStyle name="Обычный 26 3 2 2 3 2 2" xfId="27788"/>
    <cellStyle name="Обычный 26 3 2 2 3 2 2 2" xfId="27789"/>
    <cellStyle name="Обычный 26 3 2 2 3 2 3" xfId="27790"/>
    <cellStyle name="Обычный 26 3 2 2 3 3" xfId="27791"/>
    <cellStyle name="Обычный 26 3 2 2 3 3 2" xfId="27792"/>
    <cellStyle name="Обычный 26 3 2 2 3 4" xfId="27793"/>
    <cellStyle name="Обычный 26 3 2 2 3 4 2" xfId="27794"/>
    <cellStyle name="Обычный 26 3 2 2 3 5" xfId="27795"/>
    <cellStyle name="Обычный 26 3 2 2 3 6" xfId="27796"/>
    <cellStyle name="Обычный 26 3 2 2 4" xfId="27797"/>
    <cellStyle name="Обычный 26 3 2 2 4 2" xfId="27798"/>
    <cellStyle name="Обычный 26 3 2 2 4 2 2" xfId="27799"/>
    <cellStyle name="Обычный 26 3 2 2 4 2 2 2" xfId="27800"/>
    <cellStyle name="Обычный 26 3 2 2 4 2 3" xfId="27801"/>
    <cellStyle name="Обычный 26 3 2 2 4 3" xfId="27802"/>
    <cellStyle name="Обычный 26 3 2 2 4 3 2" xfId="27803"/>
    <cellStyle name="Обычный 26 3 2 2 4 4" xfId="27804"/>
    <cellStyle name="Обычный 26 3 2 2 5" xfId="27805"/>
    <cellStyle name="Обычный 26 3 2 2 5 2" xfId="27806"/>
    <cellStyle name="Обычный 26 3 2 2 5 2 2" xfId="27807"/>
    <cellStyle name="Обычный 26 3 2 2 5 3" xfId="27808"/>
    <cellStyle name="Обычный 26 3 2 2 6" xfId="27809"/>
    <cellStyle name="Обычный 26 3 2 2 6 2" xfId="27810"/>
    <cellStyle name="Обычный 26 3 2 2 7" xfId="27811"/>
    <cellStyle name="Обычный 26 3 2 2 7 2" xfId="27812"/>
    <cellStyle name="Обычный 26 3 2 2 8" xfId="27813"/>
    <cellStyle name="Обычный 26 3 2 2 9" xfId="27814"/>
    <cellStyle name="Обычный 26 3 2 3" xfId="27815"/>
    <cellStyle name="Обычный 26 3 2 3 2" xfId="27816"/>
    <cellStyle name="Обычный 26 3 2 3 2 2" xfId="27817"/>
    <cellStyle name="Обычный 26 3 2 3 2 2 2" xfId="27818"/>
    <cellStyle name="Обычный 26 3 2 3 2 2 2 2" xfId="27819"/>
    <cellStyle name="Обычный 26 3 2 3 2 2 3" xfId="27820"/>
    <cellStyle name="Обычный 26 3 2 3 2 3" xfId="27821"/>
    <cellStyle name="Обычный 26 3 2 3 2 3 2" xfId="27822"/>
    <cellStyle name="Обычный 26 3 2 3 2 4" xfId="27823"/>
    <cellStyle name="Обычный 26 3 2 3 2 4 2" xfId="27824"/>
    <cellStyle name="Обычный 26 3 2 3 2 5" xfId="27825"/>
    <cellStyle name="Обычный 26 3 2 3 2 6" xfId="27826"/>
    <cellStyle name="Обычный 26 3 2 3 3" xfId="27827"/>
    <cellStyle name="Обычный 26 3 2 3 3 2" xfId="27828"/>
    <cellStyle name="Обычный 26 3 2 3 3 2 2" xfId="27829"/>
    <cellStyle name="Обычный 26 3 2 3 3 2 2 2" xfId="27830"/>
    <cellStyle name="Обычный 26 3 2 3 3 2 3" xfId="27831"/>
    <cellStyle name="Обычный 26 3 2 3 3 3" xfId="27832"/>
    <cellStyle name="Обычный 26 3 2 3 3 3 2" xfId="27833"/>
    <cellStyle name="Обычный 26 3 2 3 3 4" xfId="27834"/>
    <cellStyle name="Обычный 26 3 2 3 3 5" xfId="27835"/>
    <cellStyle name="Обычный 26 3 2 3 4" xfId="27836"/>
    <cellStyle name="Обычный 26 3 2 3 4 2" xfId="27837"/>
    <cellStyle name="Обычный 26 3 2 3 4 2 2" xfId="27838"/>
    <cellStyle name="Обычный 26 3 2 3 4 3" xfId="27839"/>
    <cellStyle name="Обычный 26 3 2 3 5" xfId="27840"/>
    <cellStyle name="Обычный 26 3 2 3 5 2" xfId="27841"/>
    <cellStyle name="Обычный 26 3 2 3 6" xfId="27842"/>
    <cellStyle name="Обычный 26 3 2 3 6 2" xfId="27843"/>
    <cellStyle name="Обычный 26 3 2 3 7" xfId="27844"/>
    <cellStyle name="Обычный 26 3 2 3 8" xfId="27845"/>
    <cellStyle name="Обычный 26 3 2 4" xfId="27846"/>
    <cellStyle name="Обычный 26 3 2 4 2" xfId="27847"/>
    <cellStyle name="Обычный 26 3 2 4 2 2" xfId="27848"/>
    <cellStyle name="Обычный 26 3 2 4 2 2 2" xfId="27849"/>
    <cellStyle name="Обычный 26 3 2 4 2 3" xfId="27850"/>
    <cellStyle name="Обычный 26 3 2 4 3" xfId="27851"/>
    <cellStyle name="Обычный 26 3 2 4 3 2" xfId="27852"/>
    <cellStyle name="Обычный 26 3 2 4 4" xfId="27853"/>
    <cellStyle name="Обычный 26 3 2 4 4 2" xfId="27854"/>
    <cellStyle name="Обычный 26 3 2 4 5" xfId="27855"/>
    <cellStyle name="Обычный 26 3 2 4 6" xfId="27856"/>
    <cellStyle name="Обычный 26 3 2 5" xfId="27857"/>
    <cellStyle name="Обычный 26 3 2 5 2" xfId="27858"/>
    <cellStyle name="Обычный 26 3 2 5 2 2" xfId="27859"/>
    <cellStyle name="Обычный 26 3 2 5 2 2 2" xfId="27860"/>
    <cellStyle name="Обычный 26 3 2 5 2 3" xfId="27861"/>
    <cellStyle name="Обычный 26 3 2 5 3" xfId="27862"/>
    <cellStyle name="Обычный 26 3 2 5 3 2" xfId="27863"/>
    <cellStyle name="Обычный 26 3 2 5 4" xfId="27864"/>
    <cellStyle name="Обычный 26 3 2 5 5" xfId="27865"/>
    <cellStyle name="Обычный 26 3 2 6" xfId="27866"/>
    <cellStyle name="Обычный 26 3 2 6 2" xfId="27867"/>
    <cellStyle name="Обычный 26 3 2 6 2 2" xfId="27868"/>
    <cellStyle name="Обычный 26 3 2 6 3" xfId="27869"/>
    <cellStyle name="Обычный 26 3 2 7" xfId="27870"/>
    <cellStyle name="Обычный 26 3 2 7 2" xfId="27871"/>
    <cellStyle name="Обычный 26 3 2 8" xfId="27872"/>
    <cellStyle name="Обычный 26 3 2 8 2" xfId="27873"/>
    <cellStyle name="Обычный 26 3 2 9" xfId="27874"/>
    <cellStyle name="Обычный 26 3 2 9 2" xfId="27875"/>
    <cellStyle name="Обычный 26 3 3" xfId="27876"/>
    <cellStyle name="Обычный 26 3 3 10" xfId="27877"/>
    <cellStyle name="Обычный 26 3 3 2" xfId="27878"/>
    <cellStyle name="Обычный 26 3 3 2 2" xfId="27879"/>
    <cellStyle name="Обычный 26 3 3 2 2 2" xfId="27880"/>
    <cellStyle name="Обычный 26 3 3 2 2 2 2" xfId="27881"/>
    <cellStyle name="Обычный 26 3 3 2 2 2 2 2" xfId="27882"/>
    <cellStyle name="Обычный 26 3 3 2 2 2 3" xfId="27883"/>
    <cellStyle name="Обычный 26 3 3 2 2 3" xfId="27884"/>
    <cellStyle name="Обычный 26 3 3 2 2 3 2" xfId="27885"/>
    <cellStyle name="Обычный 26 3 3 2 2 4" xfId="27886"/>
    <cellStyle name="Обычный 26 3 3 2 2 4 2" xfId="27887"/>
    <cellStyle name="Обычный 26 3 3 2 2 5" xfId="27888"/>
    <cellStyle name="Обычный 26 3 3 2 3" xfId="27889"/>
    <cellStyle name="Обычный 26 3 3 2 3 2" xfId="27890"/>
    <cellStyle name="Обычный 26 3 3 2 3 2 2" xfId="27891"/>
    <cellStyle name="Обычный 26 3 3 2 3 2 2 2" xfId="27892"/>
    <cellStyle name="Обычный 26 3 3 2 3 2 3" xfId="27893"/>
    <cellStyle name="Обычный 26 3 3 2 3 3" xfId="27894"/>
    <cellStyle name="Обычный 26 3 3 2 3 3 2" xfId="27895"/>
    <cellStyle name="Обычный 26 3 3 2 3 4" xfId="27896"/>
    <cellStyle name="Обычный 26 3 3 2 4" xfId="27897"/>
    <cellStyle name="Обычный 26 3 3 2 4 2" xfId="27898"/>
    <cellStyle name="Обычный 26 3 3 2 4 2 2" xfId="27899"/>
    <cellStyle name="Обычный 26 3 3 2 4 3" xfId="27900"/>
    <cellStyle name="Обычный 26 3 3 2 5" xfId="27901"/>
    <cellStyle name="Обычный 26 3 3 2 5 2" xfId="27902"/>
    <cellStyle name="Обычный 26 3 3 2 6" xfId="27903"/>
    <cellStyle name="Обычный 26 3 3 2 6 2" xfId="27904"/>
    <cellStyle name="Обычный 26 3 3 2 7" xfId="27905"/>
    <cellStyle name="Обычный 26 3 3 2 8" xfId="27906"/>
    <cellStyle name="Обычный 26 3 3 3" xfId="27907"/>
    <cellStyle name="Обычный 26 3 3 3 2" xfId="27908"/>
    <cellStyle name="Обычный 26 3 3 3 2 2" xfId="27909"/>
    <cellStyle name="Обычный 26 3 3 3 2 2 2" xfId="27910"/>
    <cellStyle name="Обычный 26 3 3 3 2 3" xfId="27911"/>
    <cellStyle name="Обычный 26 3 3 3 3" xfId="27912"/>
    <cellStyle name="Обычный 26 3 3 3 3 2" xfId="27913"/>
    <cellStyle name="Обычный 26 3 3 3 4" xfId="27914"/>
    <cellStyle name="Обычный 26 3 3 3 4 2" xfId="27915"/>
    <cellStyle name="Обычный 26 3 3 3 5" xfId="27916"/>
    <cellStyle name="Обычный 26 3 3 3 6" xfId="27917"/>
    <cellStyle name="Обычный 26 3 3 4" xfId="27918"/>
    <cellStyle name="Обычный 26 3 3 4 2" xfId="27919"/>
    <cellStyle name="Обычный 26 3 3 4 2 2" xfId="27920"/>
    <cellStyle name="Обычный 26 3 3 4 2 2 2" xfId="27921"/>
    <cellStyle name="Обычный 26 3 3 4 2 3" xfId="27922"/>
    <cellStyle name="Обычный 26 3 3 4 3" xfId="27923"/>
    <cellStyle name="Обычный 26 3 3 4 3 2" xfId="27924"/>
    <cellStyle name="Обычный 26 3 3 4 4" xfId="27925"/>
    <cellStyle name="Обычный 26 3 3 5" xfId="27926"/>
    <cellStyle name="Обычный 26 3 3 5 2" xfId="27927"/>
    <cellStyle name="Обычный 26 3 3 5 2 2" xfId="27928"/>
    <cellStyle name="Обычный 26 3 3 5 3" xfId="27929"/>
    <cellStyle name="Обычный 26 3 3 6" xfId="27930"/>
    <cellStyle name="Обычный 26 3 3 6 2" xfId="27931"/>
    <cellStyle name="Обычный 26 3 3 7" xfId="27932"/>
    <cellStyle name="Обычный 26 3 3 7 2" xfId="27933"/>
    <cellStyle name="Обычный 26 3 3 8" xfId="27934"/>
    <cellStyle name="Обычный 26 3 3 8 2" xfId="27935"/>
    <cellStyle name="Обычный 26 3 3 9" xfId="27936"/>
    <cellStyle name="Обычный 26 3 4" xfId="27937"/>
    <cellStyle name="Обычный 26 3 4 2" xfId="27938"/>
    <cellStyle name="Обычный 26 3 4 2 2" xfId="27939"/>
    <cellStyle name="Обычный 26 3 4 2 2 2" xfId="27940"/>
    <cellStyle name="Обычный 26 3 4 2 2 2 2" xfId="27941"/>
    <cellStyle name="Обычный 26 3 4 2 2 2 2 2" xfId="27942"/>
    <cellStyle name="Обычный 26 3 4 2 2 2 3" xfId="27943"/>
    <cellStyle name="Обычный 26 3 4 2 2 3" xfId="27944"/>
    <cellStyle name="Обычный 26 3 4 2 2 3 2" xfId="27945"/>
    <cellStyle name="Обычный 26 3 4 2 2 4" xfId="27946"/>
    <cellStyle name="Обычный 26 3 4 2 2 4 2" xfId="27947"/>
    <cellStyle name="Обычный 26 3 4 2 2 5" xfId="27948"/>
    <cellStyle name="Обычный 26 3 4 2 3" xfId="27949"/>
    <cellStyle name="Обычный 26 3 4 2 3 2" xfId="27950"/>
    <cellStyle name="Обычный 26 3 4 2 3 2 2" xfId="27951"/>
    <cellStyle name="Обычный 26 3 4 2 3 2 2 2" xfId="27952"/>
    <cellStyle name="Обычный 26 3 4 2 3 2 3" xfId="27953"/>
    <cellStyle name="Обычный 26 3 4 2 3 3" xfId="27954"/>
    <cellStyle name="Обычный 26 3 4 2 3 3 2" xfId="27955"/>
    <cellStyle name="Обычный 26 3 4 2 3 4" xfId="27956"/>
    <cellStyle name="Обычный 26 3 4 2 4" xfId="27957"/>
    <cellStyle name="Обычный 26 3 4 2 4 2" xfId="27958"/>
    <cellStyle name="Обычный 26 3 4 2 4 2 2" xfId="27959"/>
    <cellStyle name="Обычный 26 3 4 2 4 3" xfId="27960"/>
    <cellStyle name="Обычный 26 3 4 2 5" xfId="27961"/>
    <cellStyle name="Обычный 26 3 4 2 5 2" xfId="27962"/>
    <cellStyle name="Обычный 26 3 4 2 6" xfId="27963"/>
    <cellStyle name="Обычный 26 3 4 2 6 2" xfId="27964"/>
    <cellStyle name="Обычный 26 3 4 2 7" xfId="27965"/>
    <cellStyle name="Обычный 26 3 4 2 8" xfId="27966"/>
    <cellStyle name="Обычный 26 3 4 3" xfId="27967"/>
    <cellStyle name="Обычный 26 3 4 3 2" xfId="27968"/>
    <cellStyle name="Обычный 26 3 4 3 2 2" xfId="27969"/>
    <cellStyle name="Обычный 26 3 4 3 2 2 2" xfId="27970"/>
    <cellStyle name="Обычный 26 3 4 3 2 3" xfId="27971"/>
    <cellStyle name="Обычный 26 3 4 3 3" xfId="27972"/>
    <cellStyle name="Обычный 26 3 4 3 3 2" xfId="27973"/>
    <cellStyle name="Обычный 26 3 4 3 4" xfId="27974"/>
    <cellStyle name="Обычный 26 3 4 3 4 2" xfId="27975"/>
    <cellStyle name="Обычный 26 3 4 3 5" xfId="27976"/>
    <cellStyle name="Обычный 26 3 4 3 6" xfId="27977"/>
    <cellStyle name="Обычный 26 3 4 4" xfId="27978"/>
    <cellStyle name="Обычный 26 3 4 4 2" xfId="27979"/>
    <cellStyle name="Обычный 26 3 4 4 2 2" xfId="27980"/>
    <cellStyle name="Обычный 26 3 4 4 2 2 2" xfId="27981"/>
    <cellStyle name="Обычный 26 3 4 4 2 3" xfId="27982"/>
    <cellStyle name="Обычный 26 3 4 4 3" xfId="27983"/>
    <cellStyle name="Обычный 26 3 4 4 3 2" xfId="27984"/>
    <cellStyle name="Обычный 26 3 4 4 4" xfId="27985"/>
    <cellStyle name="Обычный 26 3 4 5" xfId="27986"/>
    <cellStyle name="Обычный 26 3 4 5 2" xfId="27987"/>
    <cellStyle name="Обычный 26 3 4 5 2 2" xfId="27988"/>
    <cellStyle name="Обычный 26 3 4 5 3" xfId="27989"/>
    <cellStyle name="Обычный 26 3 4 6" xfId="27990"/>
    <cellStyle name="Обычный 26 3 4 6 2" xfId="27991"/>
    <cellStyle name="Обычный 26 3 4 7" xfId="27992"/>
    <cellStyle name="Обычный 26 3 4 7 2" xfId="27993"/>
    <cellStyle name="Обычный 26 3 4 8" xfId="27994"/>
    <cellStyle name="Обычный 26 3 4 9" xfId="27995"/>
    <cellStyle name="Обычный 26 3 5" xfId="27996"/>
    <cellStyle name="Обычный 26 3 5 2" xfId="27997"/>
    <cellStyle name="Обычный 26 3 5 2 2" xfId="27998"/>
    <cellStyle name="Обычный 26 3 5 2 2 2" xfId="27999"/>
    <cellStyle name="Обычный 26 3 5 2 2 2 2" xfId="28000"/>
    <cellStyle name="Обычный 26 3 5 2 2 3" xfId="28001"/>
    <cellStyle name="Обычный 26 3 5 2 3" xfId="28002"/>
    <cellStyle name="Обычный 26 3 5 2 3 2" xfId="28003"/>
    <cellStyle name="Обычный 26 3 5 2 4" xfId="28004"/>
    <cellStyle name="Обычный 26 3 5 2 4 2" xfId="28005"/>
    <cellStyle name="Обычный 26 3 5 2 5" xfId="28006"/>
    <cellStyle name="Обычный 26 3 5 3" xfId="28007"/>
    <cellStyle name="Обычный 26 3 5 3 2" xfId="28008"/>
    <cellStyle name="Обычный 26 3 5 3 2 2" xfId="28009"/>
    <cellStyle name="Обычный 26 3 5 3 2 2 2" xfId="28010"/>
    <cellStyle name="Обычный 26 3 5 3 2 3" xfId="28011"/>
    <cellStyle name="Обычный 26 3 5 3 3" xfId="28012"/>
    <cellStyle name="Обычный 26 3 5 3 3 2" xfId="28013"/>
    <cellStyle name="Обычный 26 3 5 3 4" xfId="28014"/>
    <cellStyle name="Обычный 26 3 5 4" xfId="28015"/>
    <cellStyle name="Обычный 26 3 5 4 2" xfId="28016"/>
    <cellStyle name="Обычный 26 3 5 4 2 2" xfId="28017"/>
    <cellStyle name="Обычный 26 3 5 4 3" xfId="28018"/>
    <cellStyle name="Обычный 26 3 5 5" xfId="28019"/>
    <cellStyle name="Обычный 26 3 5 5 2" xfId="28020"/>
    <cellStyle name="Обычный 26 3 5 6" xfId="28021"/>
    <cellStyle name="Обычный 26 3 5 6 2" xfId="28022"/>
    <cellStyle name="Обычный 26 3 5 7" xfId="28023"/>
    <cellStyle name="Обычный 26 3 5 8" xfId="28024"/>
    <cellStyle name="Обычный 26 3 6" xfId="28025"/>
    <cellStyle name="Обычный 26 3 6 2" xfId="28026"/>
    <cellStyle name="Обычный 26 3 6 2 2" xfId="28027"/>
    <cellStyle name="Обычный 26 3 6 2 2 2" xfId="28028"/>
    <cellStyle name="Обычный 26 3 6 2 3" xfId="28029"/>
    <cellStyle name="Обычный 26 3 6 3" xfId="28030"/>
    <cellStyle name="Обычный 26 3 6 3 2" xfId="28031"/>
    <cellStyle name="Обычный 26 3 6 4" xfId="28032"/>
    <cellStyle name="Обычный 26 3 6 4 2" xfId="28033"/>
    <cellStyle name="Обычный 26 3 6 5" xfId="28034"/>
    <cellStyle name="Обычный 26 3 6 6" xfId="28035"/>
    <cellStyle name="Обычный 26 3 7" xfId="28036"/>
    <cellStyle name="Обычный 26 3 7 2" xfId="28037"/>
    <cellStyle name="Обычный 26 3 7 2 2" xfId="28038"/>
    <cellStyle name="Обычный 26 3 7 2 2 2" xfId="28039"/>
    <cellStyle name="Обычный 26 3 7 2 3" xfId="28040"/>
    <cellStyle name="Обычный 26 3 7 3" xfId="28041"/>
    <cellStyle name="Обычный 26 3 7 3 2" xfId="28042"/>
    <cellStyle name="Обычный 26 3 7 4" xfId="28043"/>
    <cellStyle name="Обычный 26 3 8" xfId="28044"/>
    <cellStyle name="Обычный 26 3 8 2" xfId="28045"/>
    <cellStyle name="Обычный 26 3 8 2 2" xfId="28046"/>
    <cellStyle name="Обычный 26 3 8 3" xfId="28047"/>
    <cellStyle name="Обычный 26 3 9" xfId="28048"/>
    <cellStyle name="Обычный 26 3 9 2" xfId="28049"/>
    <cellStyle name="Обычный 26 3_прот факт бол" xfId="28050"/>
    <cellStyle name="Обычный 26 4" xfId="28051"/>
    <cellStyle name="Обычный 26 4 10" xfId="28052"/>
    <cellStyle name="Обычный 26 4 10 2" xfId="28053"/>
    <cellStyle name="Обычный 26 4 11" xfId="28054"/>
    <cellStyle name="Обычный 26 4 12" xfId="28055"/>
    <cellStyle name="Обычный 26 4 2" xfId="28056"/>
    <cellStyle name="Обычный 26 4 2 10" xfId="28057"/>
    <cellStyle name="Обычный 26 4 2 2" xfId="28058"/>
    <cellStyle name="Обычный 26 4 2 2 2" xfId="28059"/>
    <cellStyle name="Обычный 26 4 2 2 2 2" xfId="28060"/>
    <cellStyle name="Обычный 26 4 2 2 2 2 2" xfId="28061"/>
    <cellStyle name="Обычный 26 4 2 2 2 2 2 2" xfId="28062"/>
    <cellStyle name="Обычный 26 4 2 2 2 2 3" xfId="28063"/>
    <cellStyle name="Обычный 26 4 2 2 2 3" xfId="28064"/>
    <cellStyle name="Обычный 26 4 2 2 2 3 2" xfId="28065"/>
    <cellStyle name="Обычный 26 4 2 2 2 4" xfId="28066"/>
    <cellStyle name="Обычный 26 4 2 2 2 4 2" xfId="28067"/>
    <cellStyle name="Обычный 26 4 2 2 2 5" xfId="28068"/>
    <cellStyle name="Обычный 26 4 2 2 3" xfId="28069"/>
    <cellStyle name="Обычный 26 4 2 2 3 2" xfId="28070"/>
    <cellStyle name="Обычный 26 4 2 2 3 2 2" xfId="28071"/>
    <cellStyle name="Обычный 26 4 2 2 3 2 2 2" xfId="28072"/>
    <cellStyle name="Обычный 26 4 2 2 3 2 3" xfId="28073"/>
    <cellStyle name="Обычный 26 4 2 2 3 3" xfId="28074"/>
    <cellStyle name="Обычный 26 4 2 2 3 3 2" xfId="28075"/>
    <cellStyle name="Обычный 26 4 2 2 3 4" xfId="28076"/>
    <cellStyle name="Обычный 26 4 2 2 4" xfId="28077"/>
    <cellStyle name="Обычный 26 4 2 2 4 2" xfId="28078"/>
    <cellStyle name="Обычный 26 4 2 2 4 2 2" xfId="28079"/>
    <cellStyle name="Обычный 26 4 2 2 4 3" xfId="28080"/>
    <cellStyle name="Обычный 26 4 2 2 5" xfId="28081"/>
    <cellStyle name="Обычный 26 4 2 2 5 2" xfId="28082"/>
    <cellStyle name="Обычный 26 4 2 2 6" xfId="28083"/>
    <cellStyle name="Обычный 26 4 2 2 6 2" xfId="28084"/>
    <cellStyle name="Обычный 26 4 2 2 7" xfId="28085"/>
    <cellStyle name="Обычный 26 4 2 2 8" xfId="28086"/>
    <cellStyle name="Обычный 26 4 2 3" xfId="28087"/>
    <cellStyle name="Обычный 26 4 2 3 2" xfId="28088"/>
    <cellStyle name="Обычный 26 4 2 3 2 2" xfId="28089"/>
    <cellStyle name="Обычный 26 4 2 3 2 2 2" xfId="28090"/>
    <cellStyle name="Обычный 26 4 2 3 2 3" xfId="28091"/>
    <cellStyle name="Обычный 26 4 2 3 3" xfId="28092"/>
    <cellStyle name="Обычный 26 4 2 3 3 2" xfId="28093"/>
    <cellStyle name="Обычный 26 4 2 3 4" xfId="28094"/>
    <cellStyle name="Обычный 26 4 2 3 4 2" xfId="28095"/>
    <cellStyle name="Обычный 26 4 2 3 5" xfId="28096"/>
    <cellStyle name="Обычный 26 4 2 3 6" xfId="28097"/>
    <cellStyle name="Обычный 26 4 2 4" xfId="28098"/>
    <cellStyle name="Обычный 26 4 2 4 2" xfId="28099"/>
    <cellStyle name="Обычный 26 4 2 4 2 2" xfId="28100"/>
    <cellStyle name="Обычный 26 4 2 4 2 2 2" xfId="28101"/>
    <cellStyle name="Обычный 26 4 2 4 2 3" xfId="28102"/>
    <cellStyle name="Обычный 26 4 2 4 3" xfId="28103"/>
    <cellStyle name="Обычный 26 4 2 4 3 2" xfId="28104"/>
    <cellStyle name="Обычный 26 4 2 4 4" xfId="28105"/>
    <cellStyle name="Обычный 26 4 2 5" xfId="28106"/>
    <cellStyle name="Обычный 26 4 2 5 2" xfId="28107"/>
    <cellStyle name="Обычный 26 4 2 5 2 2" xfId="28108"/>
    <cellStyle name="Обычный 26 4 2 5 3" xfId="28109"/>
    <cellStyle name="Обычный 26 4 2 6" xfId="28110"/>
    <cellStyle name="Обычный 26 4 2 6 2" xfId="28111"/>
    <cellStyle name="Обычный 26 4 2 7" xfId="28112"/>
    <cellStyle name="Обычный 26 4 2 7 2" xfId="28113"/>
    <cellStyle name="Обычный 26 4 2 8" xfId="28114"/>
    <cellStyle name="Обычный 26 4 2 8 2" xfId="28115"/>
    <cellStyle name="Обычный 26 4 2 9" xfId="28116"/>
    <cellStyle name="Обычный 26 4 3" xfId="28117"/>
    <cellStyle name="Обычный 26 4 3 10" xfId="28118"/>
    <cellStyle name="Обычный 26 4 3 2" xfId="28119"/>
    <cellStyle name="Обычный 26 4 3 2 2" xfId="28120"/>
    <cellStyle name="Обычный 26 4 3 2 2 2" xfId="28121"/>
    <cellStyle name="Обычный 26 4 3 2 2 2 2" xfId="28122"/>
    <cellStyle name="Обычный 26 4 3 2 2 2 2 2" xfId="28123"/>
    <cellStyle name="Обычный 26 4 3 2 2 2 3" xfId="28124"/>
    <cellStyle name="Обычный 26 4 3 2 2 3" xfId="28125"/>
    <cellStyle name="Обычный 26 4 3 2 2 3 2" xfId="28126"/>
    <cellStyle name="Обычный 26 4 3 2 2 4" xfId="28127"/>
    <cellStyle name="Обычный 26 4 3 2 2 4 2" xfId="28128"/>
    <cellStyle name="Обычный 26 4 3 2 2 5" xfId="28129"/>
    <cellStyle name="Обычный 26 4 3 2 3" xfId="28130"/>
    <cellStyle name="Обычный 26 4 3 2 3 2" xfId="28131"/>
    <cellStyle name="Обычный 26 4 3 2 3 2 2" xfId="28132"/>
    <cellStyle name="Обычный 26 4 3 2 3 2 2 2" xfId="28133"/>
    <cellStyle name="Обычный 26 4 3 2 3 2 3" xfId="28134"/>
    <cellStyle name="Обычный 26 4 3 2 3 3" xfId="28135"/>
    <cellStyle name="Обычный 26 4 3 2 3 3 2" xfId="28136"/>
    <cellStyle name="Обычный 26 4 3 2 3 4" xfId="28137"/>
    <cellStyle name="Обычный 26 4 3 2 4" xfId="28138"/>
    <cellStyle name="Обычный 26 4 3 2 4 2" xfId="28139"/>
    <cellStyle name="Обычный 26 4 3 2 4 2 2" xfId="28140"/>
    <cellStyle name="Обычный 26 4 3 2 4 3" xfId="28141"/>
    <cellStyle name="Обычный 26 4 3 2 5" xfId="28142"/>
    <cellStyle name="Обычный 26 4 3 2 5 2" xfId="28143"/>
    <cellStyle name="Обычный 26 4 3 2 6" xfId="28144"/>
    <cellStyle name="Обычный 26 4 3 2 6 2" xfId="28145"/>
    <cellStyle name="Обычный 26 4 3 2 7" xfId="28146"/>
    <cellStyle name="Обычный 26 4 3 2 8" xfId="28147"/>
    <cellStyle name="Обычный 26 4 3 3" xfId="28148"/>
    <cellStyle name="Обычный 26 4 3 3 2" xfId="28149"/>
    <cellStyle name="Обычный 26 4 3 3 2 2" xfId="28150"/>
    <cellStyle name="Обычный 26 4 3 3 2 2 2" xfId="28151"/>
    <cellStyle name="Обычный 26 4 3 3 2 3" xfId="28152"/>
    <cellStyle name="Обычный 26 4 3 3 3" xfId="28153"/>
    <cellStyle name="Обычный 26 4 3 3 3 2" xfId="28154"/>
    <cellStyle name="Обычный 26 4 3 3 4" xfId="28155"/>
    <cellStyle name="Обычный 26 4 3 3 4 2" xfId="28156"/>
    <cellStyle name="Обычный 26 4 3 3 5" xfId="28157"/>
    <cellStyle name="Обычный 26 4 3 3 6" xfId="28158"/>
    <cellStyle name="Обычный 26 4 3 4" xfId="28159"/>
    <cellStyle name="Обычный 26 4 3 4 2" xfId="28160"/>
    <cellStyle name="Обычный 26 4 3 4 2 2" xfId="28161"/>
    <cellStyle name="Обычный 26 4 3 4 2 2 2" xfId="28162"/>
    <cellStyle name="Обычный 26 4 3 4 2 3" xfId="28163"/>
    <cellStyle name="Обычный 26 4 3 4 3" xfId="28164"/>
    <cellStyle name="Обычный 26 4 3 4 3 2" xfId="28165"/>
    <cellStyle name="Обычный 26 4 3 4 4" xfId="28166"/>
    <cellStyle name="Обычный 26 4 3 5" xfId="28167"/>
    <cellStyle name="Обычный 26 4 3 5 2" xfId="28168"/>
    <cellStyle name="Обычный 26 4 3 5 2 2" xfId="28169"/>
    <cellStyle name="Обычный 26 4 3 5 3" xfId="28170"/>
    <cellStyle name="Обычный 26 4 3 6" xfId="28171"/>
    <cellStyle name="Обычный 26 4 3 6 2" xfId="28172"/>
    <cellStyle name="Обычный 26 4 3 7" xfId="28173"/>
    <cellStyle name="Обычный 26 4 3 7 2" xfId="28174"/>
    <cellStyle name="Обычный 26 4 3 8" xfId="28175"/>
    <cellStyle name="Обычный 26 4 3 8 2" xfId="28176"/>
    <cellStyle name="Обычный 26 4 3 9" xfId="28177"/>
    <cellStyle name="Обычный 26 4 4" xfId="28178"/>
    <cellStyle name="Обычный 26 4 4 2" xfId="28179"/>
    <cellStyle name="Обычный 26 4 4 2 2" xfId="28180"/>
    <cellStyle name="Обычный 26 4 4 2 2 2" xfId="28181"/>
    <cellStyle name="Обычный 26 4 4 2 2 2 2" xfId="28182"/>
    <cellStyle name="Обычный 26 4 4 2 2 3" xfId="28183"/>
    <cellStyle name="Обычный 26 4 4 2 3" xfId="28184"/>
    <cellStyle name="Обычный 26 4 4 2 3 2" xfId="28185"/>
    <cellStyle name="Обычный 26 4 4 2 4" xfId="28186"/>
    <cellStyle name="Обычный 26 4 4 2 4 2" xfId="28187"/>
    <cellStyle name="Обычный 26 4 4 2 5" xfId="28188"/>
    <cellStyle name="Обычный 26 4 4 3" xfId="28189"/>
    <cellStyle name="Обычный 26 4 4 3 2" xfId="28190"/>
    <cellStyle name="Обычный 26 4 4 3 2 2" xfId="28191"/>
    <cellStyle name="Обычный 26 4 4 3 2 2 2" xfId="28192"/>
    <cellStyle name="Обычный 26 4 4 3 2 3" xfId="28193"/>
    <cellStyle name="Обычный 26 4 4 3 3" xfId="28194"/>
    <cellStyle name="Обычный 26 4 4 3 3 2" xfId="28195"/>
    <cellStyle name="Обычный 26 4 4 3 4" xfId="28196"/>
    <cellStyle name="Обычный 26 4 4 4" xfId="28197"/>
    <cellStyle name="Обычный 26 4 4 4 2" xfId="28198"/>
    <cellStyle name="Обычный 26 4 4 4 2 2" xfId="28199"/>
    <cellStyle name="Обычный 26 4 4 4 3" xfId="28200"/>
    <cellStyle name="Обычный 26 4 4 5" xfId="28201"/>
    <cellStyle name="Обычный 26 4 4 5 2" xfId="28202"/>
    <cellStyle name="Обычный 26 4 4 6" xfId="28203"/>
    <cellStyle name="Обычный 26 4 4 6 2" xfId="28204"/>
    <cellStyle name="Обычный 26 4 4 7" xfId="28205"/>
    <cellStyle name="Обычный 26 4 4 8" xfId="28206"/>
    <cellStyle name="Обычный 26 4 5" xfId="28207"/>
    <cellStyle name="Обычный 26 4 5 2" xfId="28208"/>
    <cellStyle name="Обычный 26 4 5 2 2" xfId="28209"/>
    <cellStyle name="Обычный 26 4 5 2 2 2" xfId="28210"/>
    <cellStyle name="Обычный 26 4 5 2 3" xfId="28211"/>
    <cellStyle name="Обычный 26 4 5 3" xfId="28212"/>
    <cellStyle name="Обычный 26 4 5 3 2" xfId="28213"/>
    <cellStyle name="Обычный 26 4 5 4" xfId="28214"/>
    <cellStyle name="Обычный 26 4 5 4 2" xfId="28215"/>
    <cellStyle name="Обычный 26 4 5 5" xfId="28216"/>
    <cellStyle name="Обычный 26 4 5 6" xfId="28217"/>
    <cellStyle name="Обычный 26 4 6" xfId="28218"/>
    <cellStyle name="Обычный 26 4 6 2" xfId="28219"/>
    <cellStyle name="Обычный 26 4 6 2 2" xfId="28220"/>
    <cellStyle name="Обычный 26 4 6 2 2 2" xfId="28221"/>
    <cellStyle name="Обычный 26 4 6 2 3" xfId="28222"/>
    <cellStyle name="Обычный 26 4 6 3" xfId="28223"/>
    <cellStyle name="Обычный 26 4 6 3 2" xfId="28224"/>
    <cellStyle name="Обычный 26 4 6 4" xfId="28225"/>
    <cellStyle name="Обычный 26 4 7" xfId="28226"/>
    <cellStyle name="Обычный 26 4 7 2" xfId="28227"/>
    <cellStyle name="Обычный 26 4 7 2 2" xfId="28228"/>
    <cellStyle name="Обычный 26 4 7 3" xfId="28229"/>
    <cellStyle name="Обычный 26 4 8" xfId="28230"/>
    <cellStyle name="Обычный 26 4 8 2" xfId="28231"/>
    <cellStyle name="Обычный 26 4 9" xfId="28232"/>
    <cellStyle name="Обычный 26 4 9 2" xfId="28233"/>
    <cellStyle name="Обычный 26 5" xfId="28234"/>
    <cellStyle name="Обычный 26 5 10" xfId="28235"/>
    <cellStyle name="Обычный 26 5 10 2" xfId="28236"/>
    <cellStyle name="Обычный 26 5 11" xfId="28237"/>
    <cellStyle name="Обычный 26 5 12" xfId="28238"/>
    <cellStyle name="Обычный 26 5 2" xfId="28239"/>
    <cellStyle name="Обычный 26 5 2 2" xfId="28240"/>
    <cellStyle name="Обычный 26 5 2 2 2" xfId="28241"/>
    <cellStyle name="Обычный 26 5 2 2 2 2" xfId="28242"/>
    <cellStyle name="Обычный 26 5 2 2 2 2 2" xfId="28243"/>
    <cellStyle name="Обычный 26 5 2 2 2 2 2 2" xfId="28244"/>
    <cellStyle name="Обычный 26 5 2 2 2 2 3" xfId="28245"/>
    <cellStyle name="Обычный 26 5 2 2 2 3" xfId="28246"/>
    <cellStyle name="Обычный 26 5 2 2 2 3 2" xfId="28247"/>
    <cellStyle name="Обычный 26 5 2 2 2 4" xfId="28248"/>
    <cellStyle name="Обычный 26 5 2 2 2 4 2" xfId="28249"/>
    <cellStyle name="Обычный 26 5 2 2 2 5" xfId="28250"/>
    <cellStyle name="Обычный 26 5 2 2 3" xfId="28251"/>
    <cellStyle name="Обычный 26 5 2 2 3 2" xfId="28252"/>
    <cellStyle name="Обычный 26 5 2 2 3 2 2" xfId="28253"/>
    <cellStyle name="Обычный 26 5 2 2 3 2 2 2" xfId="28254"/>
    <cellStyle name="Обычный 26 5 2 2 3 2 3" xfId="28255"/>
    <cellStyle name="Обычный 26 5 2 2 3 3" xfId="28256"/>
    <cellStyle name="Обычный 26 5 2 2 3 3 2" xfId="28257"/>
    <cellStyle name="Обычный 26 5 2 2 3 4" xfId="28258"/>
    <cellStyle name="Обычный 26 5 2 2 4" xfId="28259"/>
    <cellStyle name="Обычный 26 5 2 2 4 2" xfId="28260"/>
    <cellStyle name="Обычный 26 5 2 2 4 2 2" xfId="28261"/>
    <cellStyle name="Обычный 26 5 2 2 4 3" xfId="28262"/>
    <cellStyle name="Обычный 26 5 2 2 5" xfId="28263"/>
    <cellStyle name="Обычный 26 5 2 2 5 2" xfId="28264"/>
    <cellStyle name="Обычный 26 5 2 2 6" xfId="28265"/>
    <cellStyle name="Обычный 26 5 2 2 6 2" xfId="28266"/>
    <cellStyle name="Обычный 26 5 2 2 7" xfId="28267"/>
    <cellStyle name="Обычный 26 5 2 2 8" xfId="28268"/>
    <cellStyle name="Обычный 26 5 2 3" xfId="28269"/>
    <cellStyle name="Обычный 26 5 2 3 2" xfId="28270"/>
    <cellStyle name="Обычный 26 5 2 3 2 2" xfId="28271"/>
    <cellStyle name="Обычный 26 5 2 3 2 2 2" xfId="28272"/>
    <cellStyle name="Обычный 26 5 2 3 2 3" xfId="28273"/>
    <cellStyle name="Обычный 26 5 2 3 3" xfId="28274"/>
    <cellStyle name="Обычный 26 5 2 3 3 2" xfId="28275"/>
    <cellStyle name="Обычный 26 5 2 3 4" xfId="28276"/>
    <cellStyle name="Обычный 26 5 2 3 4 2" xfId="28277"/>
    <cellStyle name="Обычный 26 5 2 3 5" xfId="28278"/>
    <cellStyle name="Обычный 26 5 2 3 6" xfId="28279"/>
    <cellStyle name="Обычный 26 5 2 4" xfId="28280"/>
    <cellStyle name="Обычный 26 5 2 4 2" xfId="28281"/>
    <cellStyle name="Обычный 26 5 2 4 2 2" xfId="28282"/>
    <cellStyle name="Обычный 26 5 2 4 2 2 2" xfId="28283"/>
    <cellStyle name="Обычный 26 5 2 4 2 3" xfId="28284"/>
    <cellStyle name="Обычный 26 5 2 4 3" xfId="28285"/>
    <cellStyle name="Обычный 26 5 2 4 3 2" xfId="28286"/>
    <cellStyle name="Обычный 26 5 2 4 4" xfId="28287"/>
    <cellStyle name="Обычный 26 5 2 5" xfId="28288"/>
    <cellStyle name="Обычный 26 5 2 5 2" xfId="28289"/>
    <cellStyle name="Обычный 26 5 2 5 2 2" xfId="28290"/>
    <cellStyle name="Обычный 26 5 2 5 3" xfId="28291"/>
    <cellStyle name="Обычный 26 5 2 6" xfId="28292"/>
    <cellStyle name="Обычный 26 5 2 6 2" xfId="28293"/>
    <cellStyle name="Обычный 26 5 2 7" xfId="28294"/>
    <cellStyle name="Обычный 26 5 2 7 2" xfId="28295"/>
    <cellStyle name="Обычный 26 5 2 8" xfId="28296"/>
    <cellStyle name="Обычный 26 5 2 9" xfId="28297"/>
    <cellStyle name="Обычный 26 5 3" xfId="28298"/>
    <cellStyle name="Обычный 26 5 3 2" xfId="28299"/>
    <cellStyle name="Обычный 26 5 3 2 2" xfId="28300"/>
    <cellStyle name="Обычный 26 5 3 2 2 2" xfId="28301"/>
    <cellStyle name="Обычный 26 5 3 2 2 2 2" xfId="28302"/>
    <cellStyle name="Обычный 26 5 3 2 2 2 2 2" xfId="28303"/>
    <cellStyle name="Обычный 26 5 3 2 2 2 3" xfId="28304"/>
    <cellStyle name="Обычный 26 5 3 2 2 3" xfId="28305"/>
    <cellStyle name="Обычный 26 5 3 2 2 3 2" xfId="28306"/>
    <cellStyle name="Обычный 26 5 3 2 2 4" xfId="28307"/>
    <cellStyle name="Обычный 26 5 3 2 2 4 2" xfId="28308"/>
    <cellStyle name="Обычный 26 5 3 2 2 5" xfId="28309"/>
    <cellStyle name="Обычный 26 5 3 2 3" xfId="28310"/>
    <cellStyle name="Обычный 26 5 3 2 3 2" xfId="28311"/>
    <cellStyle name="Обычный 26 5 3 2 3 2 2" xfId="28312"/>
    <cellStyle name="Обычный 26 5 3 2 3 2 2 2" xfId="28313"/>
    <cellStyle name="Обычный 26 5 3 2 3 2 3" xfId="28314"/>
    <cellStyle name="Обычный 26 5 3 2 3 3" xfId="28315"/>
    <cellStyle name="Обычный 26 5 3 2 3 3 2" xfId="28316"/>
    <cellStyle name="Обычный 26 5 3 2 3 4" xfId="28317"/>
    <cellStyle name="Обычный 26 5 3 2 4" xfId="28318"/>
    <cellStyle name="Обычный 26 5 3 2 4 2" xfId="28319"/>
    <cellStyle name="Обычный 26 5 3 2 4 2 2" xfId="28320"/>
    <cellStyle name="Обычный 26 5 3 2 4 3" xfId="28321"/>
    <cellStyle name="Обычный 26 5 3 2 5" xfId="28322"/>
    <cellStyle name="Обычный 26 5 3 2 5 2" xfId="28323"/>
    <cellStyle name="Обычный 26 5 3 2 6" xfId="28324"/>
    <cellStyle name="Обычный 26 5 3 2 6 2" xfId="28325"/>
    <cellStyle name="Обычный 26 5 3 2 7" xfId="28326"/>
    <cellStyle name="Обычный 26 5 3 2 8" xfId="28327"/>
    <cellStyle name="Обычный 26 5 3 3" xfId="28328"/>
    <cellStyle name="Обычный 26 5 3 3 2" xfId="28329"/>
    <cellStyle name="Обычный 26 5 3 3 2 2" xfId="28330"/>
    <cellStyle name="Обычный 26 5 3 3 2 2 2" xfId="28331"/>
    <cellStyle name="Обычный 26 5 3 3 2 3" xfId="28332"/>
    <cellStyle name="Обычный 26 5 3 3 3" xfId="28333"/>
    <cellStyle name="Обычный 26 5 3 3 3 2" xfId="28334"/>
    <cellStyle name="Обычный 26 5 3 3 4" xfId="28335"/>
    <cellStyle name="Обычный 26 5 3 3 4 2" xfId="28336"/>
    <cellStyle name="Обычный 26 5 3 3 5" xfId="28337"/>
    <cellStyle name="Обычный 26 5 3 3 6" xfId="28338"/>
    <cellStyle name="Обычный 26 5 3 4" xfId="28339"/>
    <cellStyle name="Обычный 26 5 3 4 2" xfId="28340"/>
    <cellStyle name="Обычный 26 5 3 4 2 2" xfId="28341"/>
    <cellStyle name="Обычный 26 5 3 4 2 2 2" xfId="28342"/>
    <cellStyle name="Обычный 26 5 3 4 2 3" xfId="28343"/>
    <cellStyle name="Обычный 26 5 3 4 3" xfId="28344"/>
    <cellStyle name="Обычный 26 5 3 4 3 2" xfId="28345"/>
    <cellStyle name="Обычный 26 5 3 4 4" xfId="28346"/>
    <cellStyle name="Обычный 26 5 3 5" xfId="28347"/>
    <cellStyle name="Обычный 26 5 3 5 2" xfId="28348"/>
    <cellStyle name="Обычный 26 5 3 5 2 2" xfId="28349"/>
    <cellStyle name="Обычный 26 5 3 5 3" xfId="28350"/>
    <cellStyle name="Обычный 26 5 3 6" xfId="28351"/>
    <cellStyle name="Обычный 26 5 3 6 2" xfId="28352"/>
    <cellStyle name="Обычный 26 5 3 7" xfId="28353"/>
    <cellStyle name="Обычный 26 5 3 7 2" xfId="28354"/>
    <cellStyle name="Обычный 26 5 3 8" xfId="28355"/>
    <cellStyle name="Обычный 26 5 3 9" xfId="28356"/>
    <cellStyle name="Обычный 26 5 4" xfId="28357"/>
    <cellStyle name="Обычный 26 5 4 2" xfId="28358"/>
    <cellStyle name="Обычный 26 5 4 2 2" xfId="28359"/>
    <cellStyle name="Обычный 26 5 4 2 2 2" xfId="28360"/>
    <cellStyle name="Обычный 26 5 4 2 2 2 2" xfId="28361"/>
    <cellStyle name="Обычный 26 5 4 2 2 3" xfId="28362"/>
    <cellStyle name="Обычный 26 5 4 2 3" xfId="28363"/>
    <cellStyle name="Обычный 26 5 4 2 3 2" xfId="28364"/>
    <cellStyle name="Обычный 26 5 4 2 4" xfId="28365"/>
    <cellStyle name="Обычный 26 5 4 2 4 2" xfId="28366"/>
    <cellStyle name="Обычный 26 5 4 2 5" xfId="28367"/>
    <cellStyle name="Обычный 26 5 4 3" xfId="28368"/>
    <cellStyle name="Обычный 26 5 4 3 2" xfId="28369"/>
    <cellStyle name="Обычный 26 5 4 3 2 2" xfId="28370"/>
    <cellStyle name="Обычный 26 5 4 3 2 2 2" xfId="28371"/>
    <cellStyle name="Обычный 26 5 4 3 2 3" xfId="28372"/>
    <cellStyle name="Обычный 26 5 4 3 3" xfId="28373"/>
    <cellStyle name="Обычный 26 5 4 3 3 2" xfId="28374"/>
    <cellStyle name="Обычный 26 5 4 3 4" xfId="28375"/>
    <cellStyle name="Обычный 26 5 4 4" xfId="28376"/>
    <cellStyle name="Обычный 26 5 4 4 2" xfId="28377"/>
    <cellStyle name="Обычный 26 5 4 4 2 2" xfId="28378"/>
    <cellStyle name="Обычный 26 5 4 4 3" xfId="28379"/>
    <cellStyle name="Обычный 26 5 4 5" xfId="28380"/>
    <cellStyle name="Обычный 26 5 4 5 2" xfId="28381"/>
    <cellStyle name="Обычный 26 5 4 6" xfId="28382"/>
    <cellStyle name="Обычный 26 5 4 6 2" xfId="28383"/>
    <cellStyle name="Обычный 26 5 4 7" xfId="28384"/>
    <cellStyle name="Обычный 26 5 4 8" xfId="28385"/>
    <cellStyle name="Обычный 26 5 5" xfId="28386"/>
    <cellStyle name="Обычный 26 5 5 2" xfId="28387"/>
    <cellStyle name="Обычный 26 5 5 2 2" xfId="28388"/>
    <cellStyle name="Обычный 26 5 5 2 2 2" xfId="28389"/>
    <cellStyle name="Обычный 26 5 5 2 3" xfId="28390"/>
    <cellStyle name="Обычный 26 5 5 3" xfId="28391"/>
    <cellStyle name="Обычный 26 5 5 3 2" xfId="28392"/>
    <cellStyle name="Обычный 26 5 5 4" xfId="28393"/>
    <cellStyle name="Обычный 26 5 5 4 2" xfId="28394"/>
    <cellStyle name="Обычный 26 5 5 5" xfId="28395"/>
    <cellStyle name="Обычный 26 5 5 6" xfId="28396"/>
    <cellStyle name="Обычный 26 5 6" xfId="28397"/>
    <cellStyle name="Обычный 26 5 6 2" xfId="28398"/>
    <cellStyle name="Обычный 26 5 6 2 2" xfId="28399"/>
    <cellStyle name="Обычный 26 5 6 2 2 2" xfId="28400"/>
    <cellStyle name="Обычный 26 5 6 2 3" xfId="28401"/>
    <cellStyle name="Обычный 26 5 6 3" xfId="28402"/>
    <cellStyle name="Обычный 26 5 6 3 2" xfId="28403"/>
    <cellStyle name="Обычный 26 5 6 4" xfId="28404"/>
    <cellStyle name="Обычный 26 5 7" xfId="28405"/>
    <cellStyle name="Обычный 26 5 7 2" xfId="28406"/>
    <cellStyle name="Обычный 26 5 7 2 2" xfId="28407"/>
    <cellStyle name="Обычный 26 5 7 3" xfId="28408"/>
    <cellStyle name="Обычный 26 5 8" xfId="28409"/>
    <cellStyle name="Обычный 26 5 8 2" xfId="28410"/>
    <cellStyle name="Обычный 26 5 9" xfId="28411"/>
    <cellStyle name="Обычный 26 5 9 2" xfId="28412"/>
    <cellStyle name="Обычный 26 6" xfId="28413"/>
    <cellStyle name="Обычный 26 6 10" xfId="28414"/>
    <cellStyle name="Обычный 26 6 2" xfId="28415"/>
    <cellStyle name="Обычный 26 6 2 2" xfId="28416"/>
    <cellStyle name="Обычный 26 6 2 2 2" xfId="28417"/>
    <cellStyle name="Обычный 26 6 2 2 2 2" xfId="28418"/>
    <cellStyle name="Обычный 26 6 2 2 2 2 2" xfId="28419"/>
    <cellStyle name="Обычный 26 6 2 2 2 3" xfId="28420"/>
    <cellStyle name="Обычный 26 6 2 2 3" xfId="28421"/>
    <cellStyle name="Обычный 26 6 2 2 3 2" xfId="28422"/>
    <cellStyle name="Обычный 26 6 2 2 4" xfId="28423"/>
    <cellStyle name="Обычный 26 6 2 2 4 2" xfId="28424"/>
    <cellStyle name="Обычный 26 6 2 2 5" xfId="28425"/>
    <cellStyle name="Обычный 26 6 2 3" xfId="28426"/>
    <cellStyle name="Обычный 26 6 2 3 2" xfId="28427"/>
    <cellStyle name="Обычный 26 6 2 3 2 2" xfId="28428"/>
    <cellStyle name="Обычный 26 6 2 3 2 2 2" xfId="28429"/>
    <cellStyle name="Обычный 26 6 2 3 2 3" xfId="28430"/>
    <cellStyle name="Обычный 26 6 2 3 3" xfId="28431"/>
    <cellStyle name="Обычный 26 6 2 3 3 2" xfId="28432"/>
    <cellStyle name="Обычный 26 6 2 3 4" xfId="28433"/>
    <cellStyle name="Обычный 26 6 2 4" xfId="28434"/>
    <cellStyle name="Обычный 26 6 2 4 2" xfId="28435"/>
    <cellStyle name="Обычный 26 6 2 4 2 2" xfId="28436"/>
    <cellStyle name="Обычный 26 6 2 4 3" xfId="28437"/>
    <cellStyle name="Обычный 26 6 2 5" xfId="28438"/>
    <cellStyle name="Обычный 26 6 2 5 2" xfId="28439"/>
    <cellStyle name="Обычный 26 6 2 6" xfId="28440"/>
    <cellStyle name="Обычный 26 6 2 6 2" xfId="28441"/>
    <cellStyle name="Обычный 26 6 2 7" xfId="28442"/>
    <cellStyle name="Обычный 26 6 2 8" xfId="28443"/>
    <cellStyle name="Обычный 26 6 3" xfId="28444"/>
    <cellStyle name="Обычный 26 6 3 2" xfId="28445"/>
    <cellStyle name="Обычный 26 6 3 2 2" xfId="28446"/>
    <cellStyle name="Обычный 26 6 3 2 2 2" xfId="28447"/>
    <cellStyle name="Обычный 26 6 3 2 3" xfId="28448"/>
    <cellStyle name="Обычный 26 6 3 3" xfId="28449"/>
    <cellStyle name="Обычный 26 6 3 3 2" xfId="28450"/>
    <cellStyle name="Обычный 26 6 3 4" xfId="28451"/>
    <cellStyle name="Обычный 26 6 3 4 2" xfId="28452"/>
    <cellStyle name="Обычный 26 6 3 5" xfId="28453"/>
    <cellStyle name="Обычный 26 6 3 6" xfId="28454"/>
    <cellStyle name="Обычный 26 6 4" xfId="28455"/>
    <cellStyle name="Обычный 26 6 4 2" xfId="28456"/>
    <cellStyle name="Обычный 26 6 4 2 2" xfId="28457"/>
    <cellStyle name="Обычный 26 6 4 2 2 2" xfId="28458"/>
    <cellStyle name="Обычный 26 6 4 2 3" xfId="28459"/>
    <cellStyle name="Обычный 26 6 4 3" xfId="28460"/>
    <cellStyle name="Обычный 26 6 4 3 2" xfId="28461"/>
    <cellStyle name="Обычный 26 6 4 4" xfId="28462"/>
    <cellStyle name="Обычный 26 6 5" xfId="28463"/>
    <cellStyle name="Обычный 26 6 5 2" xfId="28464"/>
    <cellStyle name="Обычный 26 6 5 2 2" xfId="28465"/>
    <cellStyle name="Обычный 26 6 5 3" xfId="28466"/>
    <cellStyle name="Обычный 26 6 6" xfId="28467"/>
    <cellStyle name="Обычный 26 6 6 2" xfId="28468"/>
    <cellStyle name="Обычный 26 6 7" xfId="28469"/>
    <cellStyle name="Обычный 26 6 7 2" xfId="28470"/>
    <cellStyle name="Обычный 26 6 8" xfId="28471"/>
    <cellStyle name="Обычный 26 6 8 2" xfId="28472"/>
    <cellStyle name="Обычный 26 6 9" xfId="28473"/>
    <cellStyle name="Обычный 26 7" xfId="28474"/>
    <cellStyle name="Обычный 26 7 10" xfId="28475"/>
    <cellStyle name="Обычный 26 7 2" xfId="28476"/>
    <cellStyle name="Обычный 26 7 2 2" xfId="28477"/>
    <cellStyle name="Обычный 26 7 2 2 2" xfId="28478"/>
    <cellStyle name="Обычный 26 7 2 2 2 2" xfId="28479"/>
    <cellStyle name="Обычный 26 7 2 2 2 2 2" xfId="28480"/>
    <cellStyle name="Обычный 26 7 2 2 2 3" xfId="28481"/>
    <cellStyle name="Обычный 26 7 2 2 3" xfId="28482"/>
    <cellStyle name="Обычный 26 7 2 2 3 2" xfId="28483"/>
    <cellStyle name="Обычный 26 7 2 2 4" xfId="28484"/>
    <cellStyle name="Обычный 26 7 2 2 4 2" xfId="28485"/>
    <cellStyle name="Обычный 26 7 2 2 5" xfId="28486"/>
    <cellStyle name="Обычный 26 7 2 3" xfId="28487"/>
    <cellStyle name="Обычный 26 7 2 3 2" xfId="28488"/>
    <cellStyle name="Обычный 26 7 2 3 2 2" xfId="28489"/>
    <cellStyle name="Обычный 26 7 2 3 2 2 2" xfId="28490"/>
    <cellStyle name="Обычный 26 7 2 3 2 3" xfId="28491"/>
    <cellStyle name="Обычный 26 7 2 3 3" xfId="28492"/>
    <cellStyle name="Обычный 26 7 2 3 3 2" xfId="28493"/>
    <cellStyle name="Обычный 26 7 2 3 4" xfId="28494"/>
    <cellStyle name="Обычный 26 7 2 4" xfId="28495"/>
    <cellStyle name="Обычный 26 7 2 4 2" xfId="28496"/>
    <cellStyle name="Обычный 26 7 2 4 2 2" xfId="28497"/>
    <cellStyle name="Обычный 26 7 2 4 3" xfId="28498"/>
    <cellStyle name="Обычный 26 7 2 5" xfId="28499"/>
    <cellStyle name="Обычный 26 7 2 5 2" xfId="28500"/>
    <cellStyle name="Обычный 26 7 2 6" xfId="28501"/>
    <cellStyle name="Обычный 26 7 2 6 2" xfId="28502"/>
    <cellStyle name="Обычный 26 7 2 7" xfId="28503"/>
    <cellStyle name="Обычный 26 7 2 8" xfId="28504"/>
    <cellStyle name="Обычный 26 7 3" xfId="28505"/>
    <cellStyle name="Обычный 26 7 3 2" xfId="28506"/>
    <cellStyle name="Обычный 26 7 3 2 2" xfId="28507"/>
    <cellStyle name="Обычный 26 7 3 2 2 2" xfId="28508"/>
    <cellStyle name="Обычный 26 7 3 2 3" xfId="28509"/>
    <cellStyle name="Обычный 26 7 3 3" xfId="28510"/>
    <cellStyle name="Обычный 26 7 3 3 2" xfId="28511"/>
    <cellStyle name="Обычный 26 7 3 4" xfId="28512"/>
    <cellStyle name="Обычный 26 7 3 4 2" xfId="28513"/>
    <cellStyle name="Обычный 26 7 3 5" xfId="28514"/>
    <cellStyle name="Обычный 26 7 3 6" xfId="28515"/>
    <cellStyle name="Обычный 26 7 4" xfId="28516"/>
    <cellStyle name="Обычный 26 7 4 2" xfId="28517"/>
    <cellStyle name="Обычный 26 7 4 2 2" xfId="28518"/>
    <cellStyle name="Обычный 26 7 4 2 2 2" xfId="28519"/>
    <cellStyle name="Обычный 26 7 4 2 3" xfId="28520"/>
    <cellStyle name="Обычный 26 7 4 3" xfId="28521"/>
    <cellStyle name="Обычный 26 7 4 3 2" xfId="28522"/>
    <cellStyle name="Обычный 26 7 4 4" xfId="28523"/>
    <cellStyle name="Обычный 26 7 5" xfId="28524"/>
    <cellStyle name="Обычный 26 7 5 2" xfId="28525"/>
    <cellStyle name="Обычный 26 7 5 2 2" xfId="28526"/>
    <cellStyle name="Обычный 26 7 5 3" xfId="28527"/>
    <cellStyle name="Обычный 26 7 6" xfId="28528"/>
    <cellStyle name="Обычный 26 7 6 2" xfId="28529"/>
    <cellStyle name="Обычный 26 7 7" xfId="28530"/>
    <cellStyle name="Обычный 26 7 7 2" xfId="28531"/>
    <cellStyle name="Обычный 26 7 8" xfId="28532"/>
    <cellStyle name="Обычный 26 7 8 2" xfId="28533"/>
    <cellStyle name="Обычный 26 7 9" xfId="28534"/>
    <cellStyle name="Обычный 26 8" xfId="28535"/>
    <cellStyle name="Обычный 26 8 2" xfId="28536"/>
    <cellStyle name="Обычный 26 8 2 2" xfId="28537"/>
    <cellStyle name="Обычный 26 8 2 2 2" xfId="28538"/>
    <cellStyle name="Обычный 26 8 2 2 2 2" xfId="28539"/>
    <cellStyle name="Обычный 26 8 2 2 3" xfId="28540"/>
    <cellStyle name="Обычный 26 8 2 3" xfId="28541"/>
    <cellStyle name="Обычный 26 8 2 3 2" xfId="28542"/>
    <cellStyle name="Обычный 26 8 2 4" xfId="28543"/>
    <cellStyle name="Обычный 26 8 2 4 2" xfId="28544"/>
    <cellStyle name="Обычный 26 8 2 5" xfId="28545"/>
    <cellStyle name="Обычный 26 8 3" xfId="28546"/>
    <cellStyle name="Обычный 26 8 3 2" xfId="28547"/>
    <cellStyle name="Обычный 26 8 3 2 2" xfId="28548"/>
    <cellStyle name="Обычный 26 8 3 2 2 2" xfId="28549"/>
    <cellStyle name="Обычный 26 8 3 2 3" xfId="28550"/>
    <cellStyle name="Обычный 26 8 3 3" xfId="28551"/>
    <cellStyle name="Обычный 26 8 3 3 2" xfId="28552"/>
    <cellStyle name="Обычный 26 8 3 4" xfId="28553"/>
    <cellStyle name="Обычный 26 8 4" xfId="28554"/>
    <cellStyle name="Обычный 26 8 4 2" xfId="28555"/>
    <cellStyle name="Обычный 26 8 4 2 2" xfId="28556"/>
    <cellStyle name="Обычный 26 8 4 3" xfId="28557"/>
    <cellStyle name="Обычный 26 8 5" xfId="28558"/>
    <cellStyle name="Обычный 26 8 5 2" xfId="28559"/>
    <cellStyle name="Обычный 26 8 6" xfId="28560"/>
    <cellStyle name="Обычный 26 8 6 2" xfId="28561"/>
    <cellStyle name="Обычный 26 8 7" xfId="28562"/>
    <cellStyle name="Обычный 26 8 7 2" xfId="28563"/>
    <cellStyle name="Обычный 26 8 8" xfId="28564"/>
    <cellStyle name="Обычный 26 8 9" xfId="28565"/>
    <cellStyle name="Обычный 26 9" xfId="28566"/>
    <cellStyle name="Обычный 26 9 2" xfId="28567"/>
    <cellStyle name="Обычный 26 9 2 2" xfId="28568"/>
    <cellStyle name="Обычный 26 9 2 2 2" xfId="28569"/>
    <cellStyle name="Обычный 26 9 2 3" xfId="28570"/>
    <cellStyle name="Обычный 26 9 3" xfId="28571"/>
    <cellStyle name="Обычный 26 9 3 2" xfId="28572"/>
    <cellStyle name="Обычный 26 9 4" xfId="28573"/>
    <cellStyle name="Обычный 26 9 4 2" xfId="28574"/>
    <cellStyle name="Обычный 26 9 5" xfId="28575"/>
    <cellStyle name="Обычный 26 9 6" xfId="28576"/>
    <cellStyle name="Обычный 26_КС2 июль13 дс1" xfId="28577"/>
    <cellStyle name="Обычный 27" xfId="28578"/>
    <cellStyle name="Обычный 27 10" xfId="28579"/>
    <cellStyle name="Обычный 27 10 2" xfId="28580"/>
    <cellStyle name="Обычный 27 10 2 2" xfId="28581"/>
    <cellStyle name="Обычный 27 10 2 2 2" xfId="28582"/>
    <cellStyle name="Обычный 27 10 2 3" xfId="28583"/>
    <cellStyle name="Обычный 27 10 3" xfId="28584"/>
    <cellStyle name="Обычный 27 10 3 2" xfId="28585"/>
    <cellStyle name="Обычный 27 10 4" xfId="28586"/>
    <cellStyle name="Обычный 27 11" xfId="28587"/>
    <cellStyle name="Обычный 27 11 2" xfId="28588"/>
    <cellStyle name="Обычный 27 11 2 2" xfId="28589"/>
    <cellStyle name="Обычный 27 11 3" xfId="28590"/>
    <cellStyle name="Обычный 27 12" xfId="28591"/>
    <cellStyle name="Обычный 27 12 2" xfId="28592"/>
    <cellStyle name="Обычный 27 13" xfId="28593"/>
    <cellStyle name="Обычный 27 13 2" xfId="28594"/>
    <cellStyle name="Обычный 27 14" xfId="28595"/>
    <cellStyle name="Обычный 27 14 2" xfId="28596"/>
    <cellStyle name="Обычный 27 15" xfId="28597"/>
    <cellStyle name="Обычный 27 15 2" xfId="28598"/>
    <cellStyle name="Обычный 27 16" xfId="28599"/>
    <cellStyle name="Обычный 27 16 2" xfId="28600"/>
    <cellStyle name="Обычный 27 17" xfId="28601"/>
    <cellStyle name="Обычный 27 18" xfId="28602"/>
    <cellStyle name="Обычный 27 2" xfId="28603"/>
    <cellStyle name="Обычный 27 2 10" xfId="28604"/>
    <cellStyle name="Обычный 27 2 10 2" xfId="28605"/>
    <cellStyle name="Обычный 27 2 10 2 2" xfId="28606"/>
    <cellStyle name="Обычный 27 2 10 3" xfId="28607"/>
    <cellStyle name="Обычный 27 2 11" xfId="28608"/>
    <cellStyle name="Обычный 27 2 11 2" xfId="28609"/>
    <cellStyle name="Обычный 27 2 12" xfId="28610"/>
    <cellStyle name="Обычный 27 2 12 2" xfId="28611"/>
    <cellStyle name="Обычный 27 2 13" xfId="28612"/>
    <cellStyle name="Обычный 27 2 13 2" xfId="28613"/>
    <cellStyle name="Обычный 27 2 14" xfId="28614"/>
    <cellStyle name="Обычный 27 2 14 2" xfId="28615"/>
    <cellStyle name="Обычный 27 2 15" xfId="28616"/>
    <cellStyle name="Обычный 27 2 15 2" xfId="28617"/>
    <cellStyle name="Обычный 27 2 16" xfId="28618"/>
    <cellStyle name="Обычный 27 2 17" xfId="28619"/>
    <cellStyle name="Обычный 27 2 2" xfId="28620"/>
    <cellStyle name="Обычный 27 2 2 10" xfId="28621"/>
    <cellStyle name="Обычный 27 2 2 10 2" xfId="28622"/>
    <cellStyle name="Обычный 27 2 2 11" xfId="28623"/>
    <cellStyle name="Обычный 27 2 2 11 2" xfId="28624"/>
    <cellStyle name="Обычный 27 2 2 12" xfId="28625"/>
    <cellStyle name="Обычный 27 2 2 12 2" xfId="28626"/>
    <cellStyle name="Обычный 27 2 2 13" xfId="28627"/>
    <cellStyle name="Обычный 27 2 2 14" xfId="28628"/>
    <cellStyle name="Обычный 27 2 2 2" xfId="28629"/>
    <cellStyle name="Обычный 27 2 2 2 10" xfId="28630"/>
    <cellStyle name="Обычный 27 2 2 2 11" xfId="28631"/>
    <cellStyle name="Обычный 27 2 2 2 2" xfId="28632"/>
    <cellStyle name="Обычный 27 2 2 2 2 2" xfId="28633"/>
    <cellStyle name="Обычный 27 2 2 2 2 2 2" xfId="28634"/>
    <cellStyle name="Обычный 27 2 2 2 2 2 2 2" xfId="28635"/>
    <cellStyle name="Обычный 27 2 2 2 2 2 2 2 2" xfId="28636"/>
    <cellStyle name="Обычный 27 2 2 2 2 2 2 2 2 2" xfId="28637"/>
    <cellStyle name="Обычный 27 2 2 2 2 2 2 2 3" xfId="28638"/>
    <cellStyle name="Обычный 27 2 2 2 2 2 2 3" xfId="28639"/>
    <cellStyle name="Обычный 27 2 2 2 2 2 2 3 2" xfId="28640"/>
    <cellStyle name="Обычный 27 2 2 2 2 2 2 4" xfId="28641"/>
    <cellStyle name="Обычный 27 2 2 2 2 2 2 4 2" xfId="28642"/>
    <cellStyle name="Обычный 27 2 2 2 2 2 2 5" xfId="28643"/>
    <cellStyle name="Обычный 27 2 2 2 2 2 3" xfId="28644"/>
    <cellStyle name="Обычный 27 2 2 2 2 2 3 2" xfId="28645"/>
    <cellStyle name="Обычный 27 2 2 2 2 2 3 2 2" xfId="28646"/>
    <cellStyle name="Обычный 27 2 2 2 2 2 3 2 2 2" xfId="28647"/>
    <cellStyle name="Обычный 27 2 2 2 2 2 3 2 3" xfId="28648"/>
    <cellStyle name="Обычный 27 2 2 2 2 2 3 3" xfId="28649"/>
    <cellStyle name="Обычный 27 2 2 2 2 2 3 3 2" xfId="28650"/>
    <cellStyle name="Обычный 27 2 2 2 2 2 3 4" xfId="28651"/>
    <cellStyle name="Обычный 27 2 2 2 2 2 4" xfId="28652"/>
    <cellStyle name="Обычный 27 2 2 2 2 2 4 2" xfId="28653"/>
    <cellStyle name="Обычный 27 2 2 2 2 2 4 2 2" xfId="28654"/>
    <cellStyle name="Обычный 27 2 2 2 2 2 4 3" xfId="28655"/>
    <cellStyle name="Обычный 27 2 2 2 2 2 5" xfId="28656"/>
    <cellStyle name="Обычный 27 2 2 2 2 2 5 2" xfId="28657"/>
    <cellStyle name="Обычный 27 2 2 2 2 2 6" xfId="28658"/>
    <cellStyle name="Обычный 27 2 2 2 2 2 6 2" xfId="28659"/>
    <cellStyle name="Обычный 27 2 2 2 2 2 7" xfId="28660"/>
    <cellStyle name="Обычный 27 2 2 2 2 2 8" xfId="28661"/>
    <cellStyle name="Обычный 27 2 2 2 2 3" xfId="28662"/>
    <cellStyle name="Обычный 27 2 2 2 2 3 2" xfId="28663"/>
    <cellStyle name="Обычный 27 2 2 2 2 3 2 2" xfId="28664"/>
    <cellStyle name="Обычный 27 2 2 2 2 3 2 2 2" xfId="28665"/>
    <cellStyle name="Обычный 27 2 2 2 2 3 2 3" xfId="28666"/>
    <cellStyle name="Обычный 27 2 2 2 2 3 3" xfId="28667"/>
    <cellStyle name="Обычный 27 2 2 2 2 3 3 2" xfId="28668"/>
    <cellStyle name="Обычный 27 2 2 2 2 3 4" xfId="28669"/>
    <cellStyle name="Обычный 27 2 2 2 2 3 4 2" xfId="28670"/>
    <cellStyle name="Обычный 27 2 2 2 2 3 5" xfId="28671"/>
    <cellStyle name="Обычный 27 2 2 2 2 3 6" xfId="28672"/>
    <cellStyle name="Обычный 27 2 2 2 2 4" xfId="28673"/>
    <cellStyle name="Обычный 27 2 2 2 2 4 2" xfId="28674"/>
    <cellStyle name="Обычный 27 2 2 2 2 4 2 2" xfId="28675"/>
    <cellStyle name="Обычный 27 2 2 2 2 4 2 2 2" xfId="28676"/>
    <cellStyle name="Обычный 27 2 2 2 2 4 2 3" xfId="28677"/>
    <cellStyle name="Обычный 27 2 2 2 2 4 3" xfId="28678"/>
    <cellStyle name="Обычный 27 2 2 2 2 4 3 2" xfId="28679"/>
    <cellStyle name="Обычный 27 2 2 2 2 4 4" xfId="28680"/>
    <cellStyle name="Обычный 27 2 2 2 2 5" xfId="28681"/>
    <cellStyle name="Обычный 27 2 2 2 2 5 2" xfId="28682"/>
    <cellStyle name="Обычный 27 2 2 2 2 5 2 2" xfId="28683"/>
    <cellStyle name="Обычный 27 2 2 2 2 5 3" xfId="28684"/>
    <cellStyle name="Обычный 27 2 2 2 2 6" xfId="28685"/>
    <cellStyle name="Обычный 27 2 2 2 2 6 2" xfId="28686"/>
    <cellStyle name="Обычный 27 2 2 2 2 7" xfId="28687"/>
    <cellStyle name="Обычный 27 2 2 2 2 7 2" xfId="28688"/>
    <cellStyle name="Обычный 27 2 2 2 2 8" xfId="28689"/>
    <cellStyle name="Обычный 27 2 2 2 2 9" xfId="28690"/>
    <cellStyle name="Обычный 27 2 2 2 3" xfId="28691"/>
    <cellStyle name="Обычный 27 2 2 2 3 2" xfId="28692"/>
    <cellStyle name="Обычный 27 2 2 2 3 2 2" xfId="28693"/>
    <cellStyle name="Обычный 27 2 2 2 3 2 2 2" xfId="28694"/>
    <cellStyle name="Обычный 27 2 2 2 3 2 2 2 2" xfId="28695"/>
    <cellStyle name="Обычный 27 2 2 2 3 2 2 3" xfId="28696"/>
    <cellStyle name="Обычный 27 2 2 2 3 2 3" xfId="28697"/>
    <cellStyle name="Обычный 27 2 2 2 3 2 3 2" xfId="28698"/>
    <cellStyle name="Обычный 27 2 2 2 3 2 4" xfId="28699"/>
    <cellStyle name="Обычный 27 2 2 2 3 2 4 2" xfId="28700"/>
    <cellStyle name="Обычный 27 2 2 2 3 2 5" xfId="28701"/>
    <cellStyle name="Обычный 27 2 2 2 3 2 6" xfId="28702"/>
    <cellStyle name="Обычный 27 2 2 2 3 3" xfId="28703"/>
    <cellStyle name="Обычный 27 2 2 2 3 3 2" xfId="28704"/>
    <cellStyle name="Обычный 27 2 2 2 3 3 2 2" xfId="28705"/>
    <cellStyle name="Обычный 27 2 2 2 3 3 2 2 2" xfId="28706"/>
    <cellStyle name="Обычный 27 2 2 2 3 3 2 3" xfId="28707"/>
    <cellStyle name="Обычный 27 2 2 2 3 3 3" xfId="28708"/>
    <cellStyle name="Обычный 27 2 2 2 3 3 3 2" xfId="28709"/>
    <cellStyle name="Обычный 27 2 2 2 3 3 4" xfId="28710"/>
    <cellStyle name="Обычный 27 2 2 2 3 3 5" xfId="28711"/>
    <cellStyle name="Обычный 27 2 2 2 3 4" xfId="28712"/>
    <cellStyle name="Обычный 27 2 2 2 3 4 2" xfId="28713"/>
    <cellStyle name="Обычный 27 2 2 2 3 4 2 2" xfId="28714"/>
    <cellStyle name="Обычный 27 2 2 2 3 4 3" xfId="28715"/>
    <cellStyle name="Обычный 27 2 2 2 3 5" xfId="28716"/>
    <cellStyle name="Обычный 27 2 2 2 3 5 2" xfId="28717"/>
    <cellStyle name="Обычный 27 2 2 2 3 6" xfId="28718"/>
    <cellStyle name="Обычный 27 2 2 2 3 6 2" xfId="28719"/>
    <cellStyle name="Обычный 27 2 2 2 3 7" xfId="28720"/>
    <cellStyle name="Обычный 27 2 2 2 3 8" xfId="28721"/>
    <cellStyle name="Обычный 27 2 2 2 4" xfId="28722"/>
    <cellStyle name="Обычный 27 2 2 2 4 2" xfId="28723"/>
    <cellStyle name="Обычный 27 2 2 2 4 2 2" xfId="28724"/>
    <cellStyle name="Обычный 27 2 2 2 4 2 2 2" xfId="28725"/>
    <cellStyle name="Обычный 27 2 2 2 4 2 3" xfId="28726"/>
    <cellStyle name="Обычный 27 2 2 2 4 3" xfId="28727"/>
    <cellStyle name="Обычный 27 2 2 2 4 3 2" xfId="28728"/>
    <cellStyle name="Обычный 27 2 2 2 4 4" xfId="28729"/>
    <cellStyle name="Обычный 27 2 2 2 4 4 2" xfId="28730"/>
    <cellStyle name="Обычный 27 2 2 2 4 5" xfId="28731"/>
    <cellStyle name="Обычный 27 2 2 2 4 6" xfId="28732"/>
    <cellStyle name="Обычный 27 2 2 2 5" xfId="28733"/>
    <cellStyle name="Обычный 27 2 2 2 5 2" xfId="28734"/>
    <cellStyle name="Обычный 27 2 2 2 5 2 2" xfId="28735"/>
    <cellStyle name="Обычный 27 2 2 2 5 2 2 2" xfId="28736"/>
    <cellStyle name="Обычный 27 2 2 2 5 2 3" xfId="28737"/>
    <cellStyle name="Обычный 27 2 2 2 5 3" xfId="28738"/>
    <cellStyle name="Обычный 27 2 2 2 5 3 2" xfId="28739"/>
    <cellStyle name="Обычный 27 2 2 2 5 4" xfId="28740"/>
    <cellStyle name="Обычный 27 2 2 2 5 5" xfId="28741"/>
    <cellStyle name="Обычный 27 2 2 2 6" xfId="28742"/>
    <cellStyle name="Обычный 27 2 2 2 6 2" xfId="28743"/>
    <cellStyle name="Обычный 27 2 2 2 6 2 2" xfId="28744"/>
    <cellStyle name="Обычный 27 2 2 2 6 3" xfId="28745"/>
    <cellStyle name="Обычный 27 2 2 2 7" xfId="28746"/>
    <cellStyle name="Обычный 27 2 2 2 7 2" xfId="28747"/>
    <cellStyle name="Обычный 27 2 2 2 8" xfId="28748"/>
    <cellStyle name="Обычный 27 2 2 2 8 2" xfId="28749"/>
    <cellStyle name="Обычный 27 2 2 2 9" xfId="28750"/>
    <cellStyle name="Обычный 27 2 2 2 9 2" xfId="28751"/>
    <cellStyle name="Обычный 27 2 2 3" xfId="28752"/>
    <cellStyle name="Обычный 27 2 2 3 10" xfId="28753"/>
    <cellStyle name="Обычный 27 2 2 3 2" xfId="28754"/>
    <cellStyle name="Обычный 27 2 2 3 2 2" xfId="28755"/>
    <cellStyle name="Обычный 27 2 2 3 2 2 2" xfId="28756"/>
    <cellStyle name="Обычный 27 2 2 3 2 2 2 2" xfId="28757"/>
    <cellStyle name="Обычный 27 2 2 3 2 2 2 2 2" xfId="28758"/>
    <cellStyle name="Обычный 27 2 2 3 2 2 2 3" xfId="28759"/>
    <cellStyle name="Обычный 27 2 2 3 2 2 3" xfId="28760"/>
    <cellStyle name="Обычный 27 2 2 3 2 2 3 2" xfId="28761"/>
    <cellStyle name="Обычный 27 2 2 3 2 2 4" xfId="28762"/>
    <cellStyle name="Обычный 27 2 2 3 2 2 4 2" xfId="28763"/>
    <cellStyle name="Обычный 27 2 2 3 2 2 5" xfId="28764"/>
    <cellStyle name="Обычный 27 2 2 3 2 3" xfId="28765"/>
    <cellStyle name="Обычный 27 2 2 3 2 3 2" xfId="28766"/>
    <cellStyle name="Обычный 27 2 2 3 2 3 2 2" xfId="28767"/>
    <cellStyle name="Обычный 27 2 2 3 2 3 2 2 2" xfId="28768"/>
    <cellStyle name="Обычный 27 2 2 3 2 3 2 3" xfId="28769"/>
    <cellStyle name="Обычный 27 2 2 3 2 3 3" xfId="28770"/>
    <cellStyle name="Обычный 27 2 2 3 2 3 3 2" xfId="28771"/>
    <cellStyle name="Обычный 27 2 2 3 2 3 4" xfId="28772"/>
    <cellStyle name="Обычный 27 2 2 3 2 4" xfId="28773"/>
    <cellStyle name="Обычный 27 2 2 3 2 4 2" xfId="28774"/>
    <cellStyle name="Обычный 27 2 2 3 2 4 2 2" xfId="28775"/>
    <cellStyle name="Обычный 27 2 2 3 2 4 3" xfId="28776"/>
    <cellStyle name="Обычный 27 2 2 3 2 5" xfId="28777"/>
    <cellStyle name="Обычный 27 2 2 3 2 5 2" xfId="28778"/>
    <cellStyle name="Обычный 27 2 2 3 2 6" xfId="28779"/>
    <cellStyle name="Обычный 27 2 2 3 2 6 2" xfId="28780"/>
    <cellStyle name="Обычный 27 2 2 3 2 7" xfId="28781"/>
    <cellStyle name="Обычный 27 2 2 3 2 8" xfId="28782"/>
    <cellStyle name="Обычный 27 2 2 3 3" xfId="28783"/>
    <cellStyle name="Обычный 27 2 2 3 3 2" xfId="28784"/>
    <cellStyle name="Обычный 27 2 2 3 3 2 2" xfId="28785"/>
    <cellStyle name="Обычный 27 2 2 3 3 2 2 2" xfId="28786"/>
    <cellStyle name="Обычный 27 2 2 3 3 2 3" xfId="28787"/>
    <cellStyle name="Обычный 27 2 2 3 3 3" xfId="28788"/>
    <cellStyle name="Обычный 27 2 2 3 3 3 2" xfId="28789"/>
    <cellStyle name="Обычный 27 2 2 3 3 4" xfId="28790"/>
    <cellStyle name="Обычный 27 2 2 3 3 4 2" xfId="28791"/>
    <cellStyle name="Обычный 27 2 2 3 3 5" xfId="28792"/>
    <cellStyle name="Обычный 27 2 2 3 3 6" xfId="28793"/>
    <cellStyle name="Обычный 27 2 2 3 4" xfId="28794"/>
    <cellStyle name="Обычный 27 2 2 3 4 2" xfId="28795"/>
    <cellStyle name="Обычный 27 2 2 3 4 2 2" xfId="28796"/>
    <cellStyle name="Обычный 27 2 2 3 4 2 2 2" xfId="28797"/>
    <cellStyle name="Обычный 27 2 2 3 4 2 3" xfId="28798"/>
    <cellStyle name="Обычный 27 2 2 3 4 3" xfId="28799"/>
    <cellStyle name="Обычный 27 2 2 3 4 3 2" xfId="28800"/>
    <cellStyle name="Обычный 27 2 2 3 4 4" xfId="28801"/>
    <cellStyle name="Обычный 27 2 2 3 5" xfId="28802"/>
    <cellStyle name="Обычный 27 2 2 3 5 2" xfId="28803"/>
    <cellStyle name="Обычный 27 2 2 3 5 2 2" xfId="28804"/>
    <cellStyle name="Обычный 27 2 2 3 5 3" xfId="28805"/>
    <cellStyle name="Обычный 27 2 2 3 6" xfId="28806"/>
    <cellStyle name="Обычный 27 2 2 3 6 2" xfId="28807"/>
    <cellStyle name="Обычный 27 2 2 3 7" xfId="28808"/>
    <cellStyle name="Обычный 27 2 2 3 7 2" xfId="28809"/>
    <cellStyle name="Обычный 27 2 2 3 8" xfId="28810"/>
    <cellStyle name="Обычный 27 2 2 3 8 2" xfId="28811"/>
    <cellStyle name="Обычный 27 2 2 3 9" xfId="28812"/>
    <cellStyle name="Обычный 27 2 2 4" xfId="28813"/>
    <cellStyle name="Обычный 27 2 2 4 2" xfId="28814"/>
    <cellStyle name="Обычный 27 2 2 4 2 2" xfId="28815"/>
    <cellStyle name="Обычный 27 2 2 4 2 2 2" xfId="28816"/>
    <cellStyle name="Обычный 27 2 2 4 2 2 2 2" xfId="28817"/>
    <cellStyle name="Обычный 27 2 2 4 2 2 2 2 2" xfId="28818"/>
    <cellStyle name="Обычный 27 2 2 4 2 2 2 3" xfId="28819"/>
    <cellStyle name="Обычный 27 2 2 4 2 2 3" xfId="28820"/>
    <cellStyle name="Обычный 27 2 2 4 2 2 3 2" xfId="28821"/>
    <cellStyle name="Обычный 27 2 2 4 2 2 4" xfId="28822"/>
    <cellStyle name="Обычный 27 2 2 4 2 2 4 2" xfId="28823"/>
    <cellStyle name="Обычный 27 2 2 4 2 2 5" xfId="28824"/>
    <cellStyle name="Обычный 27 2 2 4 2 3" xfId="28825"/>
    <cellStyle name="Обычный 27 2 2 4 2 3 2" xfId="28826"/>
    <cellStyle name="Обычный 27 2 2 4 2 3 2 2" xfId="28827"/>
    <cellStyle name="Обычный 27 2 2 4 2 3 2 2 2" xfId="28828"/>
    <cellStyle name="Обычный 27 2 2 4 2 3 2 3" xfId="28829"/>
    <cellStyle name="Обычный 27 2 2 4 2 3 3" xfId="28830"/>
    <cellStyle name="Обычный 27 2 2 4 2 3 3 2" xfId="28831"/>
    <cellStyle name="Обычный 27 2 2 4 2 3 4" xfId="28832"/>
    <cellStyle name="Обычный 27 2 2 4 2 4" xfId="28833"/>
    <cellStyle name="Обычный 27 2 2 4 2 4 2" xfId="28834"/>
    <cellStyle name="Обычный 27 2 2 4 2 4 2 2" xfId="28835"/>
    <cellStyle name="Обычный 27 2 2 4 2 4 3" xfId="28836"/>
    <cellStyle name="Обычный 27 2 2 4 2 5" xfId="28837"/>
    <cellStyle name="Обычный 27 2 2 4 2 5 2" xfId="28838"/>
    <cellStyle name="Обычный 27 2 2 4 2 6" xfId="28839"/>
    <cellStyle name="Обычный 27 2 2 4 2 6 2" xfId="28840"/>
    <cellStyle name="Обычный 27 2 2 4 2 7" xfId="28841"/>
    <cellStyle name="Обычный 27 2 2 4 2 8" xfId="28842"/>
    <cellStyle name="Обычный 27 2 2 4 3" xfId="28843"/>
    <cellStyle name="Обычный 27 2 2 4 3 2" xfId="28844"/>
    <cellStyle name="Обычный 27 2 2 4 3 2 2" xfId="28845"/>
    <cellStyle name="Обычный 27 2 2 4 3 2 2 2" xfId="28846"/>
    <cellStyle name="Обычный 27 2 2 4 3 2 3" xfId="28847"/>
    <cellStyle name="Обычный 27 2 2 4 3 3" xfId="28848"/>
    <cellStyle name="Обычный 27 2 2 4 3 3 2" xfId="28849"/>
    <cellStyle name="Обычный 27 2 2 4 3 4" xfId="28850"/>
    <cellStyle name="Обычный 27 2 2 4 3 4 2" xfId="28851"/>
    <cellStyle name="Обычный 27 2 2 4 3 5" xfId="28852"/>
    <cellStyle name="Обычный 27 2 2 4 3 6" xfId="28853"/>
    <cellStyle name="Обычный 27 2 2 4 4" xfId="28854"/>
    <cellStyle name="Обычный 27 2 2 4 4 2" xfId="28855"/>
    <cellStyle name="Обычный 27 2 2 4 4 2 2" xfId="28856"/>
    <cellStyle name="Обычный 27 2 2 4 4 2 2 2" xfId="28857"/>
    <cellStyle name="Обычный 27 2 2 4 4 2 3" xfId="28858"/>
    <cellStyle name="Обычный 27 2 2 4 4 3" xfId="28859"/>
    <cellStyle name="Обычный 27 2 2 4 4 3 2" xfId="28860"/>
    <cellStyle name="Обычный 27 2 2 4 4 4" xfId="28861"/>
    <cellStyle name="Обычный 27 2 2 4 5" xfId="28862"/>
    <cellStyle name="Обычный 27 2 2 4 5 2" xfId="28863"/>
    <cellStyle name="Обычный 27 2 2 4 5 2 2" xfId="28864"/>
    <cellStyle name="Обычный 27 2 2 4 5 3" xfId="28865"/>
    <cellStyle name="Обычный 27 2 2 4 6" xfId="28866"/>
    <cellStyle name="Обычный 27 2 2 4 6 2" xfId="28867"/>
    <cellStyle name="Обычный 27 2 2 4 7" xfId="28868"/>
    <cellStyle name="Обычный 27 2 2 4 7 2" xfId="28869"/>
    <cellStyle name="Обычный 27 2 2 4 8" xfId="28870"/>
    <cellStyle name="Обычный 27 2 2 4 9" xfId="28871"/>
    <cellStyle name="Обычный 27 2 2 5" xfId="28872"/>
    <cellStyle name="Обычный 27 2 2 5 2" xfId="28873"/>
    <cellStyle name="Обычный 27 2 2 5 2 2" xfId="28874"/>
    <cellStyle name="Обычный 27 2 2 5 2 2 2" xfId="28875"/>
    <cellStyle name="Обычный 27 2 2 5 2 2 2 2" xfId="28876"/>
    <cellStyle name="Обычный 27 2 2 5 2 2 3" xfId="28877"/>
    <cellStyle name="Обычный 27 2 2 5 2 3" xfId="28878"/>
    <cellStyle name="Обычный 27 2 2 5 2 3 2" xfId="28879"/>
    <cellStyle name="Обычный 27 2 2 5 2 4" xfId="28880"/>
    <cellStyle name="Обычный 27 2 2 5 2 4 2" xfId="28881"/>
    <cellStyle name="Обычный 27 2 2 5 2 5" xfId="28882"/>
    <cellStyle name="Обычный 27 2 2 5 3" xfId="28883"/>
    <cellStyle name="Обычный 27 2 2 5 3 2" xfId="28884"/>
    <cellStyle name="Обычный 27 2 2 5 3 2 2" xfId="28885"/>
    <cellStyle name="Обычный 27 2 2 5 3 2 2 2" xfId="28886"/>
    <cellStyle name="Обычный 27 2 2 5 3 2 3" xfId="28887"/>
    <cellStyle name="Обычный 27 2 2 5 3 3" xfId="28888"/>
    <cellStyle name="Обычный 27 2 2 5 3 3 2" xfId="28889"/>
    <cellStyle name="Обычный 27 2 2 5 3 4" xfId="28890"/>
    <cellStyle name="Обычный 27 2 2 5 4" xfId="28891"/>
    <cellStyle name="Обычный 27 2 2 5 4 2" xfId="28892"/>
    <cellStyle name="Обычный 27 2 2 5 4 2 2" xfId="28893"/>
    <cellStyle name="Обычный 27 2 2 5 4 3" xfId="28894"/>
    <cellStyle name="Обычный 27 2 2 5 5" xfId="28895"/>
    <cellStyle name="Обычный 27 2 2 5 5 2" xfId="28896"/>
    <cellStyle name="Обычный 27 2 2 5 6" xfId="28897"/>
    <cellStyle name="Обычный 27 2 2 5 6 2" xfId="28898"/>
    <cellStyle name="Обычный 27 2 2 5 7" xfId="28899"/>
    <cellStyle name="Обычный 27 2 2 5 8" xfId="28900"/>
    <cellStyle name="Обычный 27 2 2 6" xfId="28901"/>
    <cellStyle name="Обычный 27 2 2 6 2" xfId="28902"/>
    <cellStyle name="Обычный 27 2 2 6 2 2" xfId="28903"/>
    <cellStyle name="Обычный 27 2 2 6 2 2 2" xfId="28904"/>
    <cellStyle name="Обычный 27 2 2 6 2 3" xfId="28905"/>
    <cellStyle name="Обычный 27 2 2 6 3" xfId="28906"/>
    <cellStyle name="Обычный 27 2 2 6 3 2" xfId="28907"/>
    <cellStyle name="Обычный 27 2 2 6 4" xfId="28908"/>
    <cellStyle name="Обычный 27 2 2 6 4 2" xfId="28909"/>
    <cellStyle name="Обычный 27 2 2 6 5" xfId="28910"/>
    <cellStyle name="Обычный 27 2 2 6 6" xfId="28911"/>
    <cellStyle name="Обычный 27 2 2 7" xfId="28912"/>
    <cellStyle name="Обычный 27 2 2 7 2" xfId="28913"/>
    <cellStyle name="Обычный 27 2 2 7 2 2" xfId="28914"/>
    <cellStyle name="Обычный 27 2 2 7 2 2 2" xfId="28915"/>
    <cellStyle name="Обычный 27 2 2 7 2 3" xfId="28916"/>
    <cellStyle name="Обычный 27 2 2 7 3" xfId="28917"/>
    <cellStyle name="Обычный 27 2 2 7 3 2" xfId="28918"/>
    <cellStyle name="Обычный 27 2 2 7 4" xfId="28919"/>
    <cellStyle name="Обычный 27 2 2 8" xfId="28920"/>
    <cellStyle name="Обычный 27 2 2 8 2" xfId="28921"/>
    <cellStyle name="Обычный 27 2 2 8 2 2" xfId="28922"/>
    <cellStyle name="Обычный 27 2 2 8 3" xfId="28923"/>
    <cellStyle name="Обычный 27 2 2 9" xfId="28924"/>
    <cellStyle name="Обычный 27 2 2 9 2" xfId="28925"/>
    <cellStyle name="Обычный 27 2 2_прот факт бол" xfId="28926"/>
    <cellStyle name="Обычный 27 2 3" xfId="28927"/>
    <cellStyle name="Обычный 27 2 3 10" xfId="28928"/>
    <cellStyle name="Обычный 27 2 3 10 2" xfId="28929"/>
    <cellStyle name="Обычный 27 2 3 11" xfId="28930"/>
    <cellStyle name="Обычный 27 2 3 12" xfId="28931"/>
    <cellStyle name="Обычный 27 2 3 2" xfId="28932"/>
    <cellStyle name="Обычный 27 2 3 2 10" xfId="28933"/>
    <cellStyle name="Обычный 27 2 3 2 2" xfId="28934"/>
    <cellStyle name="Обычный 27 2 3 2 2 2" xfId="28935"/>
    <cellStyle name="Обычный 27 2 3 2 2 2 2" xfId="28936"/>
    <cellStyle name="Обычный 27 2 3 2 2 2 2 2" xfId="28937"/>
    <cellStyle name="Обычный 27 2 3 2 2 2 2 2 2" xfId="28938"/>
    <cellStyle name="Обычный 27 2 3 2 2 2 2 3" xfId="28939"/>
    <cellStyle name="Обычный 27 2 3 2 2 2 3" xfId="28940"/>
    <cellStyle name="Обычный 27 2 3 2 2 2 3 2" xfId="28941"/>
    <cellStyle name="Обычный 27 2 3 2 2 2 4" xfId="28942"/>
    <cellStyle name="Обычный 27 2 3 2 2 2 4 2" xfId="28943"/>
    <cellStyle name="Обычный 27 2 3 2 2 2 5" xfId="28944"/>
    <cellStyle name="Обычный 27 2 3 2 2 3" xfId="28945"/>
    <cellStyle name="Обычный 27 2 3 2 2 3 2" xfId="28946"/>
    <cellStyle name="Обычный 27 2 3 2 2 3 2 2" xfId="28947"/>
    <cellStyle name="Обычный 27 2 3 2 2 3 2 2 2" xfId="28948"/>
    <cellStyle name="Обычный 27 2 3 2 2 3 2 3" xfId="28949"/>
    <cellStyle name="Обычный 27 2 3 2 2 3 3" xfId="28950"/>
    <cellStyle name="Обычный 27 2 3 2 2 3 3 2" xfId="28951"/>
    <cellStyle name="Обычный 27 2 3 2 2 3 4" xfId="28952"/>
    <cellStyle name="Обычный 27 2 3 2 2 4" xfId="28953"/>
    <cellStyle name="Обычный 27 2 3 2 2 4 2" xfId="28954"/>
    <cellStyle name="Обычный 27 2 3 2 2 4 2 2" xfId="28955"/>
    <cellStyle name="Обычный 27 2 3 2 2 4 3" xfId="28956"/>
    <cellStyle name="Обычный 27 2 3 2 2 5" xfId="28957"/>
    <cellStyle name="Обычный 27 2 3 2 2 5 2" xfId="28958"/>
    <cellStyle name="Обычный 27 2 3 2 2 6" xfId="28959"/>
    <cellStyle name="Обычный 27 2 3 2 2 6 2" xfId="28960"/>
    <cellStyle name="Обычный 27 2 3 2 2 7" xfId="28961"/>
    <cellStyle name="Обычный 27 2 3 2 2 8" xfId="28962"/>
    <cellStyle name="Обычный 27 2 3 2 3" xfId="28963"/>
    <cellStyle name="Обычный 27 2 3 2 3 2" xfId="28964"/>
    <cellStyle name="Обычный 27 2 3 2 3 2 2" xfId="28965"/>
    <cellStyle name="Обычный 27 2 3 2 3 2 2 2" xfId="28966"/>
    <cellStyle name="Обычный 27 2 3 2 3 2 3" xfId="28967"/>
    <cellStyle name="Обычный 27 2 3 2 3 3" xfId="28968"/>
    <cellStyle name="Обычный 27 2 3 2 3 3 2" xfId="28969"/>
    <cellStyle name="Обычный 27 2 3 2 3 4" xfId="28970"/>
    <cellStyle name="Обычный 27 2 3 2 3 4 2" xfId="28971"/>
    <cellStyle name="Обычный 27 2 3 2 3 5" xfId="28972"/>
    <cellStyle name="Обычный 27 2 3 2 3 6" xfId="28973"/>
    <cellStyle name="Обычный 27 2 3 2 4" xfId="28974"/>
    <cellStyle name="Обычный 27 2 3 2 4 2" xfId="28975"/>
    <cellStyle name="Обычный 27 2 3 2 4 2 2" xfId="28976"/>
    <cellStyle name="Обычный 27 2 3 2 4 2 2 2" xfId="28977"/>
    <cellStyle name="Обычный 27 2 3 2 4 2 3" xfId="28978"/>
    <cellStyle name="Обычный 27 2 3 2 4 3" xfId="28979"/>
    <cellStyle name="Обычный 27 2 3 2 4 3 2" xfId="28980"/>
    <cellStyle name="Обычный 27 2 3 2 4 4" xfId="28981"/>
    <cellStyle name="Обычный 27 2 3 2 5" xfId="28982"/>
    <cellStyle name="Обычный 27 2 3 2 5 2" xfId="28983"/>
    <cellStyle name="Обычный 27 2 3 2 5 2 2" xfId="28984"/>
    <cellStyle name="Обычный 27 2 3 2 5 3" xfId="28985"/>
    <cellStyle name="Обычный 27 2 3 2 6" xfId="28986"/>
    <cellStyle name="Обычный 27 2 3 2 6 2" xfId="28987"/>
    <cellStyle name="Обычный 27 2 3 2 7" xfId="28988"/>
    <cellStyle name="Обычный 27 2 3 2 7 2" xfId="28989"/>
    <cellStyle name="Обычный 27 2 3 2 8" xfId="28990"/>
    <cellStyle name="Обычный 27 2 3 2 8 2" xfId="28991"/>
    <cellStyle name="Обычный 27 2 3 2 9" xfId="28992"/>
    <cellStyle name="Обычный 27 2 3 3" xfId="28993"/>
    <cellStyle name="Обычный 27 2 3 3 10" xfId="28994"/>
    <cellStyle name="Обычный 27 2 3 3 2" xfId="28995"/>
    <cellStyle name="Обычный 27 2 3 3 2 2" xfId="28996"/>
    <cellStyle name="Обычный 27 2 3 3 2 2 2" xfId="28997"/>
    <cellStyle name="Обычный 27 2 3 3 2 2 2 2" xfId="28998"/>
    <cellStyle name="Обычный 27 2 3 3 2 2 2 2 2" xfId="28999"/>
    <cellStyle name="Обычный 27 2 3 3 2 2 2 3" xfId="29000"/>
    <cellStyle name="Обычный 27 2 3 3 2 2 3" xfId="29001"/>
    <cellStyle name="Обычный 27 2 3 3 2 2 3 2" xfId="29002"/>
    <cellStyle name="Обычный 27 2 3 3 2 2 4" xfId="29003"/>
    <cellStyle name="Обычный 27 2 3 3 2 2 4 2" xfId="29004"/>
    <cellStyle name="Обычный 27 2 3 3 2 2 5" xfId="29005"/>
    <cellStyle name="Обычный 27 2 3 3 2 3" xfId="29006"/>
    <cellStyle name="Обычный 27 2 3 3 2 3 2" xfId="29007"/>
    <cellStyle name="Обычный 27 2 3 3 2 3 2 2" xfId="29008"/>
    <cellStyle name="Обычный 27 2 3 3 2 3 2 2 2" xfId="29009"/>
    <cellStyle name="Обычный 27 2 3 3 2 3 2 3" xfId="29010"/>
    <cellStyle name="Обычный 27 2 3 3 2 3 3" xfId="29011"/>
    <cellStyle name="Обычный 27 2 3 3 2 3 3 2" xfId="29012"/>
    <cellStyle name="Обычный 27 2 3 3 2 3 4" xfId="29013"/>
    <cellStyle name="Обычный 27 2 3 3 2 4" xfId="29014"/>
    <cellStyle name="Обычный 27 2 3 3 2 4 2" xfId="29015"/>
    <cellStyle name="Обычный 27 2 3 3 2 4 2 2" xfId="29016"/>
    <cellStyle name="Обычный 27 2 3 3 2 4 3" xfId="29017"/>
    <cellStyle name="Обычный 27 2 3 3 2 5" xfId="29018"/>
    <cellStyle name="Обычный 27 2 3 3 2 5 2" xfId="29019"/>
    <cellStyle name="Обычный 27 2 3 3 2 6" xfId="29020"/>
    <cellStyle name="Обычный 27 2 3 3 2 6 2" xfId="29021"/>
    <cellStyle name="Обычный 27 2 3 3 2 7" xfId="29022"/>
    <cellStyle name="Обычный 27 2 3 3 2 8" xfId="29023"/>
    <cellStyle name="Обычный 27 2 3 3 3" xfId="29024"/>
    <cellStyle name="Обычный 27 2 3 3 3 2" xfId="29025"/>
    <cellStyle name="Обычный 27 2 3 3 3 2 2" xfId="29026"/>
    <cellStyle name="Обычный 27 2 3 3 3 2 2 2" xfId="29027"/>
    <cellStyle name="Обычный 27 2 3 3 3 2 3" xfId="29028"/>
    <cellStyle name="Обычный 27 2 3 3 3 3" xfId="29029"/>
    <cellStyle name="Обычный 27 2 3 3 3 3 2" xfId="29030"/>
    <cellStyle name="Обычный 27 2 3 3 3 4" xfId="29031"/>
    <cellStyle name="Обычный 27 2 3 3 3 4 2" xfId="29032"/>
    <cellStyle name="Обычный 27 2 3 3 3 5" xfId="29033"/>
    <cellStyle name="Обычный 27 2 3 3 3 6" xfId="29034"/>
    <cellStyle name="Обычный 27 2 3 3 4" xfId="29035"/>
    <cellStyle name="Обычный 27 2 3 3 4 2" xfId="29036"/>
    <cellStyle name="Обычный 27 2 3 3 4 2 2" xfId="29037"/>
    <cellStyle name="Обычный 27 2 3 3 4 2 2 2" xfId="29038"/>
    <cellStyle name="Обычный 27 2 3 3 4 2 3" xfId="29039"/>
    <cellStyle name="Обычный 27 2 3 3 4 3" xfId="29040"/>
    <cellStyle name="Обычный 27 2 3 3 4 3 2" xfId="29041"/>
    <cellStyle name="Обычный 27 2 3 3 4 4" xfId="29042"/>
    <cellStyle name="Обычный 27 2 3 3 5" xfId="29043"/>
    <cellStyle name="Обычный 27 2 3 3 5 2" xfId="29044"/>
    <cellStyle name="Обычный 27 2 3 3 5 2 2" xfId="29045"/>
    <cellStyle name="Обычный 27 2 3 3 5 3" xfId="29046"/>
    <cellStyle name="Обычный 27 2 3 3 6" xfId="29047"/>
    <cellStyle name="Обычный 27 2 3 3 6 2" xfId="29048"/>
    <cellStyle name="Обычный 27 2 3 3 7" xfId="29049"/>
    <cellStyle name="Обычный 27 2 3 3 7 2" xfId="29050"/>
    <cellStyle name="Обычный 27 2 3 3 8" xfId="29051"/>
    <cellStyle name="Обычный 27 2 3 3 8 2" xfId="29052"/>
    <cellStyle name="Обычный 27 2 3 3 9" xfId="29053"/>
    <cellStyle name="Обычный 27 2 3 4" xfId="29054"/>
    <cellStyle name="Обычный 27 2 3 4 2" xfId="29055"/>
    <cellStyle name="Обычный 27 2 3 4 2 2" xfId="29056"/>
    <cellStyle name="Обычный 27 2 3 4 2 2 2" xfId="29057"/>
    <cellStyle name="Обычный 27 2 3 4 2 2 2 2" xfId="29058"/>
    <cellStyle name="Обычный 27 2 3 4 2 2 3" xfId="29059"/>
    <cellStyle name="Обычный 27 2 3 4 2 3" xfId="29060"/>
    <cellStyle name="Обычный 27 2 3 4 2 3 2" xfId="29061"/>
    <cellStyle name="Обычный 27 2 3 4 2 4" xfId="29062"/>
    <cellStyle name="Обычный 27 2 3 4 2 4 2" xfId="29063"/>
    <cellStyle name="Обычный 27 2 3 4 2 5" xfId="29064"/>
    <cellStyle name="Обычный 27 2 3 4 3" xfId="29065"/>
    <cellStyle name="Обычный 27 2 3 4 3 2" xfId="29066"/>
    <cellStyle name="Обычный 27 2 3 4 3 2 2" xfId="29067"/>
    <cellStyle name="Обычный 27 2 3 4 3 2 2 2" xfId="29068"/>
    <cellStyle name="Обычный 27 2 3 4 3 2 3" xfId="29069"/>
    <cellStyle name="Обычный 27 2 3 4 3 3" xfId="29070"/>
    <cellStyle name="Обычный 27 2 3 4 3 3 2" xfId="29071"/>
    <cellStyle name="Обычный 27 2 3 4 3 4" xfId="29072"/>
    <cellStyle name="Обычный 27 2 3 4 4" xfId="29073"/>
    <cellStyle name="Обычный 27 2 3 4 4 2" xfId="29074"/>
    <cellStyle name="Обычный 27 2 3 4 4 2 2" xfId="29075"/>
    <cellStyle name="Обычный 27 2 3 4 4 3" xfId="29076"/>
    <cellStyle name="Обычный 27 2 3 4 5" xfId="29077"/>
    <cellStyle name="Обычный 27 2 3 4 5 2" xfId="29078"/>
    <cellStyle name="Обычный 27 2 3 4 6" xfId="29079"/>
    <cellStyle name="Обычный 27 2 3 4 6 2" xfId="29080"/>
    <cellStyle name="Обычный 27 2 3 4 7" xfId="29081"/>
    <cellStyle name="Обычный 27 2 3 4 8" xfId="29082"/>
    <cellStyle name="Обычный 27 2 3 5" xfId="29083"/>
    <cellStyle name="Обычный 27 2 3 5 2" xfId="29084"/>
    <cellStyle name="Обычный 27 2 3 5 2 2" xfId="29085"/>
    <cellStyle name="Обычный 27 2 3 5 2 2 2" xfId="29086"/>
    <cellStyle name="Обычный 27 2 3 5 2 3" xfId="29087"/>
    <cellStyle name="Обычный 27 2 3 5 3" xfId="29088"/>
    <cellStyle name="Обычный 27 2 3 5 3 2" xfId="29089"/>
    <cellStyle name="Обычный 27 2 3 5 4" xfId="29090"/>
    <cellStyle name="Обычный 27 2 3 5 4 2" xfId="29091"/>
    <cellStyle name="Обычный 27 2 3 5 5" xfId="29092"/>
    <cellStyle name="Обычный 27 2 3 5 6" xfId="29093"/>
    <cellStyle name="Обычный 27 2 3 6" xfId="29094"/>
    <cellStyle name="Обычный 27 2 3 6 2" xfId="29095"/>
    <cellStyle name="Обычный 27 2 3 6 2 2" xfId="29096"/>
    <cellStyle name="Обычный 27 2 3 6 2 2 2" xfId="29097"/>
    <cellStyle name="Обычный 27 2 3 6 2 3" xfId="29098"/>
    <cellStyle name="Обычный 27 2 3 6 3" xfId="29099"/>
    <cellStyle name="Обычный 27 2 3 6 3 2" xfId="29100"/>
    <cellStyle name="Обычный 27 2 3 6 4" xfId="29101"/>
    <cellStyle name="Обычный 27 2 3 7" xfId="29102"/>
    <cellStyle name="Обычный 27 2 3 7 2" xfId="29103"/>
    <cellStyle name="Обычный 27 2 3 7 2 2" xfId="29104"/>
    <cellStyle name="Обычный 27 2 3 7 3" xfId="29105"/>
    <cellStyle name="Обычный 27 2 3 8" xfId="29106"/>
    <cellStyle name="Обычный 27 2 3 8 2" xfId="29107"/>
    <cellStyle name="Обычный 27 2 3 9" xfId="29108"/>
    <cellStyle name="Обычный 27 2 3 9 2" xfId="29109"/>
    <cellStyle name="Обычный 27 2 4" xfId="29110"/>
    <cellStyle name="Обычный 27 2 4 10" xfId="29111"/>
    <cellStyle name="Обычный 27 2 4 10 2" xfId="29112"/>
    <cellStyle name="Обычный 27 2 4 11" xfId="29113"/>
    <cellStyle name="Обычный 27 2 4 12" xfId="29114"/>
    <cellStyle name="Обычный 27 2 4 2" xfId="29115"/>
    <cellStyle name="Обычный 27 2 4 2 2" xfId="29116"/>
    <cellStyle name="Обычный 27 2 4 2 2 2" xfId="29117"/>
    <cellStyle name="Обычный 27 2 4 2 2 2 2" xfId="29118"/>
    <cellStyle name="Обычный 27 2 4 2 2 2 2 2" xfId="29119"/>
    <cellStyle name="Обычный 27 2 4 2 2 2 2 2 2" xfId="29120"/>
    <cellStyle name="Обычный 27 2 4 2 2 2 2 3" xfId="29121"/>
    <cellStyle name="Обычный 27 2 4 2 2 2 3" xfId="29122"/>
    <cellStyle name="Обычный 27 2 4 2 2 2 3 2" xfId="29123"/>
    <cellStyle name="Обычный 27 2 4 2 2 2 4" xfId="29124"/>
    <cellStyle name="Обычный 27 2 4 2 2 2 4 2" xfId="29125"/>
    <cellStyle name="Обычный 27 2 4 2 2 2 5" xfId="29126"/>
    <cellStyle name="Обычный 27 2 4 2 2 3" xfId="29127"/>
    <cellStyle name="Обычный 27 2 4 2 2 3 2" xfId="29128"/>
    <cellStyle name="Обычный 27 2 4 2 2 3 2 2" xfId="29129"/>
    <cellStyle name="Обычный 27 2 4 2 2 3 2 2 2" xfId="29130"/>
    <cellStyle name="Обычный 27 2 4 2 2 3 2 3" xfId="29131"/>
    <cellStyle name="Обычный 27 2 4 2 2 3 3" xfId="29132"/>
    <cellStyle name="Обычный 27 2 4 2 2 3 3 2" xfId="29133"/>
    <cellStyle name="Обычный 27 2 4 2 2 3 4" xfId="29134"/>
    <cellStyle name="Обычный 27 2 4 2 2 4" xfId="29135"/>
    <cellStyle name="Обычный 27 2 4 2 2 4 2" xfId="29136"/>
    <cellStyle name="Обычный 27 2 4 2 2 4 2 2" xfId="29137"/>
    <cellStyle name="Обычный 27 2 4 2 2 4 3" xfId="29138"/>
    <cellStyle name="Обычный 27 2 4 2 2 5" xfId="29139"/>
    <cellStyle name="Обычный 27 2 4 2 2 5 2" xfId="29140"/>
    <cellStyle name="Обычный 27 2 4 2 2 6" xfId="29141"/>
    <cellStyle name="Обычный 27 2 4 2 2 6 2" xfId="29142"/>
    <cellStyle name="Обычный 27 2 4 2 2 7" xfId="29143"/>
    <cellStyle name="Обычный 27 2 4 2 2 8" xfId="29144"/>
    <cellStyle name="Обычный 27 2 4 2 3" xfId="29145"/>
    <cellStyle name="Обычный 27 2 4 2 3 2" xfId="29146"/>
    <cellStyle name="Обычный 27 2 4 2 3 2 2" xfId="29147"/>
    <cellStyle name="Обычный 27 2 4 2 3 2 2 2" xfId="29148"/>
    <cellStyle name="Обычный 27 2 4 2 3 2 3" xfId="29149"/>
    <cellStyle name="Обычный 27 2 4 2 3 3" xfId="29150"/>
    <cellStyle name="Обычный 27 2 4 2 3 3 2" xfId="29151"/>
    <cellStyle name="Обычный 27 2 4 2 3 4" xfId="29152"/>
    <cellStyle name="Обычный 27 2 4 2 3 4 2" xfId="29153"/>
    <cellStyle name="Обычный 27 2 4 2 3 5" xfId="29154"/>
    <cellStyle name="Обычный 27 2 4 2 3 6" xfId="29155"/>
    <cellStyle name="Обычный 27 2 4 2 4" xfId="29156"/>
    <cellStyle name="Обычный 27 2 4 2 4 2" xfId="29157"/>
    <cellStyle name="Обычный 27 2 4 2 4 2 2" xfId="29158"/>
    <cellStyle name="Обычный 27 2 4 2 4 2 2 2" xfId="29159"/>
    <cellStyle name="Обычный 27 2 4 2 4 2 3" xfId="29160"/>
    <cellStyle name="Обычный 27 2 4 2 4 3" xfId="29161"/>
    <cellStyle name="Обычный 27 2 4 2 4 3 2" xfId="29162"/>
    <cellStyle name="Обычный 27 2 4 2 4 4" xfId="29163"/>
    <cellStyle name="Обычный 27 2 4 2 5" xfId="29164"/>
    <cellStyle name="Обычный 27 2 4 2 5 2" xfId="29165"/>
    <cellStyle name="Обычный 27 2 4 2 5 2 2" xfId="29166"/>
    <cellStyle name="Обычный 27 2 4 2 5 3" xfId="29167"/>
    <cellStyle name="Обычный 27 2 4 2 6" xfId="29168"/>
    <cellStyle name="Обычный 27 2 4 2 6 2" xfId="29169"/>
    <cellStyle name="Обычный 27 2 4 2 7" xfId="29170"/>
    <cellStyle name="Обычный 27 2 4 2 7 2" xfId="29171"/>
    <cellStyle name="Обычный 27 2 4 2 8" xfId="29172"/>
    <cellStyle name="Обычный 27 2 4 2 9" xfId="29173"/>
    <cellStyle name="Обычный 27 2 4 3" xfId="29174"/>
    <cellStyle name="Обычный 27 2 4 3 2" xfId="29175"/>
    <cellStyle name="Обычный 27 2 4 3 2 2" xfId="29176"/>
    <cellStyle name="Обычный 27 2 4 3 2 2 2" xfId="29177"/>
    <cellStyle name="Обычный 27 2 4 3 2 2 2 2" xfId="29178"/>
    <cellStyle name="Обычный 27 2 4 3 2 2 2 2 2" xfId="29179"/>
    <cellStyle name="Обычный 27 2 4 3 2 2 2 3" xfId="29180"/>
    <cellStyle name="Обычный 27 2 4 3 2 2 3" xfId="29181"/>
    <cellStyle name="Обычный 27 2 4 3 2 2 3 2" xfId="29182"/>
    <cellStyle name="Обычный 27 2 4 3 2 2 4" xfId="29183"/>
    <cellStyle name="Обычный 27 2 4 3 2 2 4 2" xfId="29184"/>
    <cellStyle name="Обычный 27 2 4 3 2 2 5" xfId="29185"/>
    <cellStyle name="Обычный 27 2 4 3 2 3" xfId="29186"/>
    <cellStyle name="Обычный 27 2 4 3 2 3 2" xfId="29187"/>
    <cellStyle name="Обычный 27 2 4 3 2 3 2 2" xfId="29188"/>
    <cellStyle name="Обычный 27 2 4 3 2 3 2 2 2" xfId="29189"/>
    <cellStyle name="Обычный 27 2 4 3 2 3 2 3" xfId="29190"/>
    <cellStyle name="Обычный 27 2 4 3 2 3 3" xfId="29191"/>
    <cellStyle name="Обычный 27 2 4 3 2 3 3 2" xfId="29192"/>
    <cellStyle name="Обычный 27 2 4 3 2 3 4" xfId="29193"/>
    <cellStyle name="Обычный 27 2 4 3 2 4" xfId="29194"/>
    <cellStyle name="Обычный 27 2 4 3 2 4 2" xfId="29195"/>
    <cellStyle name="Обычный 27 2 4 3 2 4 2 2" xfId="29196"/>
    <cellStyle name="Обычный 27 2 4 3 2 4 3" xfId="29197"/>
    <cellStyle name="Обычный 27 2 4 3 2 5" xfId="29198"/>
    <cellStyle name="Обычный 27 2 4 3 2 5 2" xfId="29199"/>
    <cellStyle name="Обычный 27 2 4 3 2 6" xfId="29200"/>
    <cellStyle name="Обычный 27 2 4 3 2 6 2" xfId="29201"/>
    <cellStyle name="Обычный 27 2 4 3 2 7" xfId="29202"/>
    <cellStyle name="Обычный 27 2 4 3 2 8" xfId="29203"/>
    <cellStyle name="Обычный 27 2 4 3 3" xfId="29204"/>
    <cellStyle name="Обычный 27 2 4 3 3 2" xfId="29205"/>
    <cellStyle name="Обычный 27 2 4 3 3 2 2" xfId="29206"/>
    <cellStyle name="Обычный 27 2 4 3 3 2 2 2" xfId="29207"/>
    <cellStyle name="Обычный 27 2 4 3 3 2 3" xfId="29208"/>
    <cellStyle name="Обычный 27 2 4 3 3 3" xfId="29209"/>
    <cellStyle name="Обычный 27 2 4 3 3 3 2" xfId="29210"/>
    <cellStyle name="Обычный 27 2 4 3 3 4" xfId="29211"/>
    <cellStyle name="Обычный 27 2 4 3 3 4 2" xfId="29212"/>
    <cellStyle name="Обычный 27 2 4 3 3 5" xfId="29213"/>
    <cellStyle name="Обычный 27 2 4 3 3 6" xfId="29214"/>
    <cellStyle name="Обычный 27 2 4 3 4" xfId="29215"/>
    <cellStyle name="Обычный 27 2 4 3 4 2" xfId="29216"/>
    <cellStyle name="Обычный 27 2 4 3 4 2 2" xfId="29217"/>
    <cellStyle name="Обычный 27 2 4 3 4 2 2 2" xfId="29218"/>
    <cellStyle name="Обычный 27 2 4 3 4 2 3" xfId="29219"/>
    <cellStyle name="Обычный 27 2 4 3 4 3" xfId="29220"/>
    <cellStyle name="Обычный 27 2 4 3 4 3 2" xfId="29221"/>
    <cellStyle name="Обычный 27 2 4 3 4 4" xfId="29222"/>
    <cellStyle name="Обычный 27 2 4 3 5" xfId="29223"/>
    <cellStyle name="Обычный 27 2 4 3 5 2" xfId="29224"/>
    <cellStyle name="Обычный 27 2 4 3 5 2 2" xfId="29225"/>
    <cellStyle name="Обычный 27 2 4 3 5 3" xfId="29226"/>
    <cellStyle name="Обычный 27 2 4 3 6" xfId="29227"/>
    <cellStyle name="Обычный 27 2 4 3 6 2" xfId="29228"/>
    <cellStyle name="Обычный 27 2 4 3 7" xfId="29229"/>
    <cellStyle name="Обычный 27 2 4 3 7 2" xfId="29230"/>
    <cellStyle name="Обычный 27 2 4 3 8" xfId="29231"/>
    <cellStyle name="Обычный 27 2 4 3 9" xfId="29232"/>
    <cellStyle name="Обычный 27 2 4 4" xfId="29233"/>
    <cellStyle name="Обычный 27 2 4 4 2" xfId="29234"/>
    <cellStyle name="Обычный 27 2 4 4 2 2" xfId="29235"/>
    <cellStyle name="Обычный 27 2 4 4 2 2 2" xfId="29236"/>
    <cellStyle name="Обычный 27 2 4 4 2 2 2 2" xfId="29237"/>
    <cellStyle name="Обычный 27 2 4 4 2 2 3" xfId="29238"/>
    <cellStyle name="Обычный 27 2 4 4 2 3" xfId="29239"/>
    <cellStyle name="Обычный 27 2 4 4 2 3 2" xfId="29240"/>
    <cellStyle name="Обычный 27 2 4 4 2 4" xfId="29241"/>
    <cellStyle name="Обычный 27 2 4 4 2 4 2" xfId="29242"/>
    <cellStyle name="Обычный 27 2 4 4 2 5" xfId="29243"/>
    <cellStyle name="Обычный 27 2 4 4 3" xfId="29244"/>
    <cellStyle name="Обычный 27 2 4 4 3 2" xfId="29245"/>
    <cellStyle name="Обычный 27 2 4 4 3 2 2" xfId="29246"/>
    <cellStyle name="Обычный 27 2 4 4 3 2 2 2" xfId="29247"/>
    <cellStyle name="Обычный 27 2 4 4 3 2 3" xfId="29248"/>
    <cellStyle name="Обычный 27 2 4 4 3 3" xfId="29249"/>
    <cellStyle name="Обычный 27 2 4 4 3 3 2" xfId="29250"/>
    <cellStyle name="Обычный 27 2 4 4 3 4" xfId="29251"/>
    <cellStyle name="Обычный 27 2 4 4 4" xfId="29252"/>
    <cellStyle name="Обычный 27 2 4 4 4 2" xfId="29253"/>
    <cellStyle name="Обычный 27 2 4 4 4 2 2" xfId="29254"/>
    <cellStyle name="Обычный 27 2 4 4 4 3" xfId="29255"/>
    <cellStyle name="Обычный 27 2 4 4 5" xfId="29256"/>
    <cellStyle name="Обычный 27 2 4 4 5 2" xfId="29257"/>
    <cellStyle name="Обычный 27 2 4 4 6" xfId="29258"/>
    <cellStyle name="Обычный 27 2 4 4 6 2" xfId="29259"/>
    <cellStyle name="Обычный 27 2 4 4 7" xfId="29260"/>
    <cellStyle name="Обычный 27 2 4 4 8" xfId="29261"/>
    <cellStyle name="Обычный 27 2 4 5" xfId="29262"/>
    <cellStyle name="Обычный 27 2 4 5 2" xfId="29263"/>
    <cellStyle name="Обычный 27 2 4 5 2 2" xfId="29264"/>
    <cellStyle name="Обычный 27 2 4 5 2 2 2" xfId="29265"/>
    <cellStyle name="Обычный 27 2 4 5 2 3" xfId="29266"/>
    <cellStyle name="Обычный 27 2 4 5 3" xfId="29267"/>
    <cellStyle name="Обычный 27 2 4 5 3 2" xfId="29268"/>
    <cellStyle name="Обычный 27 2 4 5 4" xfId="29269"/>
    <cellStyle name="Обычный 27 2 4 5 4 2" xfId="29270"/>
    <cellStyle name="Обычный 27 2 4 5 5" xfId="29271"/>
    <cellStyle name="Обычный 27 2 4 5 6" xfId="29272"/>
    <cellStyle name="Обычный 27 2 4 6" xfId="29273"/>
    <cellStyle name="Обычный 27 2 4 6 2" xfId="29274"/>
    <cellStyle name="Обычный 27 2 4 6 2 2" xfId="29275"/>
    <cellStyle name="Обычный 27 2 4 6 2 2 2" xfId="29276"/>
    <cellStyle name="Обычный 27 2 4 6 2 3" xfId="29277"/>
    <cellStyle name="Обычный 27 2 4 6 3" xfId="29278"/>
    <cellStyle name="Обычный 27 2 4 6 3 2" xfId="29279"/>
    <cellStyle name="Обычный 27 2 4 6 4" xfId="29280"/>
    <cellStyle name="Обычный 27 2 4 7" xfId="29281"/>
    <cellStyle name="Обычный 27 2 4 7 2" xfId="29282"/>
    <cellStyle name="Обычный 27 2 4 7 2 2" xfId="29283"/>
    <cellStyle name="Обычный 27 2 4 7 3" xfId="29284"/>
    <cellStyle name="Обычный 27 2 4 8" xfId="29285"/>
    <cellStyle name="Обычный 27 2 4 8 2" xfId="29286"/>
    <cellStyle name="Обычный 27 2 4 9" xfId="29287"/>
    <cellStyle name="Обычный 27 2 4 9 2" xfId="29288"/>
    <cellStyle name="Обычный 27 2 5" xfId="29289"/>
    <cellStyle name="Обычный 27 2 5 10" xfId="29290"/>
    <cellStyle name="Обычный 27 2 5 2" xfId="29291"/>
    <cellStyle name="Обычный 27 2 5 2 2" xfId="29292"/>
    <cellStyle name="Обычный 27 2 5 2 2 2" xfId="29293"/>
    <cellStyle name="Обычный 27 2 5 2 2 2 2" xfId="29294"/>
    <cellStyle name="Обычный 27 2 5 2 2 2 2 2" xfId="29295"/>
    <cellStyle name="Обычный 27 2 5 2 2 2 3" xfId="29296"/>
    <cellStyle name="Обычный 27 2 5 2 2 3" xfId="29297"/>
    <cellStyle name="Обычный 27 2 5 2 2 3 2" xfId="29298"/>
    <cellStyle name="Обычный 27 2 5 2 2 4" xfId="29299"/>
    <cellStyle name="Обычный 27 2 5 2 2 4 2" xfId="29300"/>
    <cellStyle name="Обычный 27 2 5 2 2 5" xfId="29301"/>
    <cellStyle name="Обычный 27 2 5 2 3" xfId="29302"/>
    <cellStyle name="Обычный 27 2 5 2 3 2" xfId="29303"/>
    <cellStyle name="Обычный 27 2 5 2 3 2 2" xfId="29304"/>
    <cellStyle name="Обычный 27 2 5 2 3 2 2 2" xfId="29305"/>
    <cellStyle name="Обычный 27 2 5 2 3 2 3" xfId="29306"/>
    <cellStyle name="Обычный 27 2 5 2 3 3" xfId="29307"/>
    <cellStyle name="Обычный 27 2 5 2 3 3 2" xfId="29308"/>
    <cellStyle name="Обычный 27 2 5 2 3 4" xfId="29309"/>
    <cellStyle name="Обычный 27 2 5 2 4" xfId="29310"/>
    <cellStyle name="Обычный 27 2 5 2 4 2" xfId="29311"/>
    <cellStyle name="Обычный 27 2 5 2 4 2 2" xfId="29312"/>
    <cellStyle name="Обычный 27 2 5 2 4 3" xfId="29313"/>
    <cellStyle name="Обычный 27 2 5 2 5" xfId="29314"/>
    <cellStyle name="Обычный 27 2 5 2 5 2" xfId="29315"/>
    <cellStyle name="Обычный 27 2 5 2 6" xfId="29316"/>
    <cellStyle name="Обычный 27 2 5 2 6 2" xfId="29317"/>
    <cellStyle name="Обычный 27 2 5 2 7" xfId="29318"/>
    <cellStyle name="Обычный 27 2 5 2 8" xfId="29319"/>
    <cellStyle name="Обычный 27 2 5 3" xfId="29320"/>
    <cellStyle name="Обычный 27 2 5 3 2" xfId="29321"/>
    <cellStyle name="Обычный 27 2 5 3 2 2" xfId="29322"/>
    <cellStyle name="Обычный 27 2 5 3 2 2 2" xfId="29323"/>
    <cellStyle name="Обычный 27 2 5 3 2 3" xfId="29324"/>
    <cellStyle name="Обычный 27 2 5 3 3" xfId="29325"/>
    <cellStyle name="Обычный 27 2 5 3 3 2" xfId="29326"/>
    <cellStyle name="Обычный 27 2 5 3 4" xfId="29327"/>
    <cellStyle name="Обычный 27 2 5 3 4 2" xfId="29328"/>
    <cellStyle name="Обычный 27 2 5 3 5" xfId="29329"/>
    <cellStyle name="Обычный 27 2 5 3 6" xfId="29330"/>
    <cellStyle name="Обычный 27 2 5 4" xfId="29331"/>
    <cellStyle name="Обычный 27 2 5 4 2" xfId="29332"/>
    <cellStyle name="Обычный 27 2 5 4 2 2" xfId="29333"/>
    <cellStyle name="Обычный 27 2 5 4 2 2 2" xfId="29334"/>
    <cellStyle name="Обычный 27 2 5 4 2 3" xfId="29335"/>
    <cellStyle name="Обычный 27 2 5 4 3" xfId="29336"/>
    <cellStyle name="Обычный 27 2 5 4 3 2" xfId="29337"/>
    <cellStyle name="Обычный 27 2 5 4 4" xfId="29338"/>
    <cellStyle name="Обычный 27 2 5 5" xfId="29339"/>
    <cellStyle name="Обычный 27 2 5 5 2" xfId="29340"/>
    <cellStyle name="Обычный 27 2 5 5 2 2" xfId="29341"/>
    <cellStyle name="Обычный 27 2 5 5 3" xfId="29342"/>
    <cellStyle name="Обычный 27 2 5 6" xfId="29343"/>
    <cellStyle name="Обычный 27 2 5 6 2" xfId="29344"/>
    <cellStyle name="Обычный 27 2 5 7" xfId="29345"/>
    <cellStyle name="Обычный 27 2 5 7 2" xfId="29346"/>
    <cellStyle name="Обычный 27 2 5 8" xfId="29347"/>
    <cellStyle name="Обычный 27 2 5 8 2" xfId="29348"/>
    <cellStyle name="Обычный 27 2 5 9" xfId="29349"/>
    <cellStyle name="Обычный 27 2 6" xfId="29350"/>
    <cellStyle name="Обычный 27 2 6 10" xfId="29351"/>
    <cellStyle name="Обычный 27 2 6 2" xfId="29352"/>
    <cellStyle name="Обычный 27 2 6 2 2" xfId="29353"/>
    <cellStyle name="Обычный 27 2 6 2 2 2" xfId="29354"/>
    <cellStyle name="Обычный 27 2 6 2 2 2 2" xfId="29355"/>
    <cellStyle name="Обычный 27 2 6 2 2 2 2 2" xfId="29356"/>
    <cellStyle name="Обычный 27 2 6 2 2 2 3" xfId="29357"/>
    <cellStyle name="Обычный 27 2 6 2 2 3" xfId="29358"/>
    <cellStyle name="Обычный 27 2 6 2 2 3 2" xfId="29359"/>
    <cellStyle name="Обычный 27 2 6 2 2 4" xfId="29360"/>
    <cellStyle name="Обычный 27 2 6 2 2 4 2" xfId="29361"/>
    <cellStyle name="Обычный 27 2 6 2 2 5" xfId="29362"/>
    <cellStyle name="Обычный 27 2 6 2 3" xfId="29363"/>
    <cellStyle name="Обычный 27 2 6 2 3 2" xfId="29364"/>
    <cellStyle name="Обычный 27 2 6 2 3 2 2" xfId="29365"/>
    <cellStyle name="Обычный 27 2 6 2 3 2 2 2" xfId="29366"/>
    <cellStyle name="Обычный 27 2 6 2 3 2 3" xfId="29367"/>
    <cellStyle name="Обычный 27 2 6 2 3 3" xfId="29368"/>
    <cellStyle name="Обычный 27 2 6 2 3 3 2" xfId="29369"/>
    <cellStyle name="Обычный 27 2 6 2 3 4" xfId="29370"/>
    <cellStyle name="Обычный 27 2 6 2 4" xfId="29371"/>
    <cellStyle name="Обычный 27 2 6 2 4 2" xfId="29372"/>
    <cellStyle name="Обычный 27 2 6 2 4 2 2" xfId="29373"/>
    <cellStyle name="Обычный 27 2 6 2 4 3" xfId="29374"/>
    <cellStyle name="Обычный 27 2 6 2 5" xfId="29375"/>
    <cellStyle name="Обычный 27 2 6 2 5 2" xfId="29376"/>
    <cellStyle name="Обычный 27 2 6 2 6" xfId="29377"/>
    <cellStyle name="Обычный 27 2 6 2 6 2" xfId="29378"/>
    <cellStyle name="Обычный 27 2 6 2 7" xfId="29379"/>
    <cellStyle name="Обычный 27 2 6 2 8" xfId="29380"/>
    <cellStyle name="Обычный 27 2 6 3" xfId="29381"/>
    <cellStyle name="Обычный 27 2 6 3 2" xfId="29382"/>
    <cellStyle name="Обычный 27 2 6 3 2 2" xfId="29383"/>
    <cellStyle name="Обычный 27 2 6 3 2 2 2" xfId="29384"/>
    <cellStyle name="Обычный 27 2 6 3 2 3" xfId="29385"/>
    <cellStyle name="Обычный 27 2 6 3 3" xfId="29386"/>
    <cellStyle name="Обычный 27 2 6 3 3 2" xfId="29387"/>
    <cellStyle name="Обычный 27 2 6 3 4" xfId="29388"/>
    <cellStyle name="Обычный 27 2 6 3 4 2" xfId="29389"/>
    <cellStyle name="Обычный 27 2 6 3 5" xfId="29390"/>
    <cellStyle name="Обычный 27 2 6 3 6" xfId="29391"/>
    <cellStyle name="Обычный 27 2 6 4" xfId="29392"/>
    <cellStyle name="Обычный 27 2 6 4 2" xfId="29393"/>
    <cellStyle name="Обычный 27 2 6 4 2 2" xfId="29394"/>
    <cellStyle name="Обычный 27 2 6 4 2 2 2" xfId="29395"/>
    <cellStyle name="Обычный 27 2 6 4 2 3" xfId="29396"/>
    <cellStyle name="Обычный 27 2 6 4 3" xfId="29397"/>
    <cellStyle name="Обычный 27 2 6 4 3 2" xfId="29398"/>
    <cellStyle name="Обычный 27 2 6 4 4" xfId="29399"/>
    <cellStyle name="Обычный 27 2 6 5" xfId="29400"/>
    <cellStyle name="Обычный 27 2 6 5 2" xfId="29401"/>
    <cellStyle name="Обычный 27 2 6 5 2 2" xfId="29402"/>
    <cellStyle name="Обычный 27 2 6 5 3" xfId="29403"/>
    <cellStyle name="Обычный 27 2 6 6" xfId="29404"/>
    <cellStyle name="Обычный 27 2 6 6 2" xfId="29405"/>
    <cellStyle name="Обычный 27 2 6 7" xfId="29406"/>
    <cellStyle name="Обычный 27 2 6 7 2" xfId="29407"/>
    <cellStyle name="Обычный 27 2 6 8" xfId="29408"/>
    <cellStyle name="Обычный 27 2 6 8 2" xfId="29409"/>
    <cellStyle name="Обычный 27 2 6 9" xfId="29410"/>
    <cellStyle name="Обычный 27 2 7" xfId="29411"/>
    <cellStyle name="Обычный 27 2 7 2" xfId="29412"/>
    <cellStyle name="Обычный 27 2 7 2 2" xfId="29413"/>
    <cellStyle name="Обычный 27 2 7 2 2 2" xfId="29414"/>
    <cellStyle name="Обычный 27 2 7 2 2 2 2" xfId="29415"/>
    <cellStyle name="Обычный 27 2 7 2 2 3" xfId="29416"/>
    <cellStyle name="Обычный 27 2 7 2 3" xfId="29417"/>
    <cellStyle name="Обычный 27 2 7 2 3 2" xfId="29418"/>
    <cellStyle name="Обычный 27 2 7 2 4" xfId="29419"/>
    <cellStyle name="Обычный 27 2 7 2 4 2" xfId="29420"/>
    <cellStyle name="Обычный 27 2 7 2 5" xfId="29421"/>
    <cellStyle name="Обычный 27 2 7 3" xfId="29422"/>
    <cellStyle name="Обычный 27 2 7 3 2" xfId="29423"/>
    <cellStyle name="Обычный 27 2 7 3 2 2" xfId="29424"/>
    <cellStyle name="Обычный 27 2 7 3 2 2 2" xfId="29425"/>
    <cellStyle name="Обычный 27 2 7 3 2 3" xfId="29426"/>
    <cellStyle name="Обычный 27 2 7 3 3" xfId="29427"/>
    <cellStyle name="Обычный 27 2 7 3 3 2" xfId="29428"/>
    <cellStyle name="Обычный 27 2 7 3 4" xfId="29429"/>
    <cellStyle name="Обычный 27 2 7 4" xfId="29430"/>
    <cellStyle name="Обычный 27 2 7 4 2" xfId="29431"/>
    <cellStyle name="Обычный 27 2 7 4 2 2" xfId="29432"/>
    <cellStyle name="Обычный 27 2 7 4 3" xfId="29433"/>
    <cellStyle name="Обычный 27 2 7 5" xfId="29434"/>
    <cellStyle name="Обычный 27 2 7 5 2" xfId="29435"/>
    <cellStyle name="Обычный 27 2 7 6" xfId="29436"/>
    <cellStyle name="Обычный 27 2 7 6 2" xfId="29437"/>
    <cellStyle name="Обычный 27 2 7 7" xfId="29438"/>
    <cellStyle name="Обычный 27 2 7 7 2" xfId="29439"/>
    <cellStyle name="Обычный 27 2 7 8" xfId="29440"/>
    <cellStyle name="Обычный 27 2 7 9" xfId="29441"/>
    <cellStyle name="Обычный 27 2 8" xfId="29442"/>
    <cellStyle name="Обычный 27 2 8 2" xfId="29443"/>
    <cellStyle name="Обычный 27 2 8 2 2" xfId="29444"/>
    <cellStyle name="Обычный 27 2 8 2 2 2" xfId="29445"/>
    <cellStyle name="Обычный 27 2 8 2 3" xfId="29446"/>
    <cellStyle name="Обычный 27 2 8 3" xfId="29447"/>
    <cellStyle name="Обычный 27 2 8 3 2" xfId="29448"/>
    <cellStyle name="Обычный 27 2 8 4" xfId="29449"/>
    <cellStyle name="Обычный 27 2 8 4 2" xfId="29450"/>
    <cellStyle name="Обычный 27 2 8 5" xfId="29451"/>
    <cellStyle name="Обычный 27 2 8 6" xfId="29452"/>
    <cellStyle name="Обычный 27 2 9" xfId="29453"/>
    <cellStyle name="Обычный 27 2 9 2" xfId="29454"/>
    <cellStyle name="Обычный 27 2 9 2 2" xfId="29455"/>
    <cellStyle name="Обычный 27 2 9 2 2 2" xfId="29456"/>
    <cellStyle name="Обычный 27 2 9 2 3" xfId="29457"/>
    <cellStyle name="Обычный 27 2 9 3" xfId="29458"/>
    <cellStyle name="Обычный 27 2 9 3 2" xfId="29459"/>
    <cellStyle name="Обычный 27 2 9 4" xfId="29460"/>
    <cellStyle name="Обычный 27 2_прот  (факт) дс1" xfId="29461"/>
    <cellStyle name="Обычный 27 3" xfId="29462"/>
    <cellStyle name="Обычный 27 3 10" xfId="29463"/>
    <cellStyle name="Обычный 27 3 10 2" xfId="29464"/>
    <cellStyle name="Обычный 27 3 11" xfId="29465"/>
    <cellStyle name="Обычный 27 3 11 2" xfId="29466"/>
    <cellStyle name="Обычный 27 3 12" xfId="29467"/>
    <cellStyle name="Обычный 27 3 12 2" xfId="29468"/>
    <cellStyle name="Обычный 27 3 13" xfId="29469"/>
    <cellStyle name="Обычный 27 3 14" xfId="29470"/>
    <cellStyle name="Обычный 27 3 2" xfId="29471"/>
    <cellStyle name="Обычный 27 3 2 10" xfId="29472"/>
    <cellStyle name="Обычный 27 3 2 11" xfId="29473"/>
    <cellStyle name="Обычный 27 3 2 2" xfId="29474"/>
    <cellStyle name="Обычный 27 3 2 2 2" xfId="29475"/>
    <cellStyle name="Обычный 27 3 2 2 2 2" xfId="29476"/>
    <cellStyle name="Обычный 27 3 2 2 2 2 2" xfId="29477"/>
    <cellStyle name="Обычный 27 3 2 2 2 2 2 2" xfId="29478"/>
    <cellStyle name="Обычный 27 3 2 2 2 2 2 2 2" xfId="29479"/>
    <cellStyle name="Обычный 27 3 2 2 2 2 2 3" xfId="29480"/>
    <cellStyle name="Обычный 27 3 2 2 2 2 3" xfId="29481"/>
    <cellStyle name="Обычный 27 3 2 2 2 2 3 2" xfId="29482"/>
    <cellStyle name="Обычный 27 3 2 2 2 2 4" xfId="29483"/>
    <cellStyle name="Обычный 27 3 2 2 2 2 4 2" xfId="29484"/>
    <cellStyle name="Обычный 27 3 2 2 2 2 5" xfId="29485"/>
    <cellStyle name="Обычный 27 3 2 2 2 3" xfId="29486"/>
    <cellStyle name="Обычный 27 3 2 2 2 3 2" xfId="29487"/>
    <cellStyle name="Обычный 27 3 2 2 2 3 2 2" xfId="29488"/>
    <cellStyle name="Обычный 27 3 2 2 2 3 2 2 2" xfId="29489"/>
    <cellStyle name="Обычный 27 3 2 2 2 3 2 3" xfId="29490"/>
    <cellStyle name="Обычный 27 3 2 2 2 3 3" xfId="29491"/>
    <cellStyle name="Обычный 27 3 2 2 2 3 3 2" xfId="29492"/>
    <cellStyle name="Обычный 27 3 2 2 2 3 4" xfId="29493"/>
    <cellStyle name="Обычный 27 3 2 2 2 4" xfId="29494"/>
    <cellStyle name="Обычный 27 3 2 2 2 4 2" xfId="29495"/>
    <cellStyle name="Обычный 27 3 2 2 2 4 2 2" xfId="29496"/>
    <cellStyle name="Обычный 27 3 2 2 2 4 3" xfId="29497"/>
    <cellStyle name="Обычный 27 3 2 2 2 5" xfId="29498"/>
    <cellStyle name="Обычный 27 3 2 2 2 5 2" xfId="29499"/>
    <cellStyle name="Обычный 27 3 2 2 2 6" xfId="29500"/>
    <cellStyle name="Обычный 27 3 2 2 2 6 2" xfId="29501"/>
    <cellStyle name="Обычный 27 3 2 2 2 7" xfId="29502"/>
    <cellStyle name="Обычный 27 3 2 2 2 8" xfId="29503"/>
    <cellStyle name="Обычный 27 3 2 2 3" xfId="29504"/>
    <cellStyle name="Обычный 27 3 2 2 3 2" xfId="29505"/>
    <cellStyle name="Обычный 27 3 2 2 3 2 2" xfId="29506"/>
    <cellStyle name="Обычный 27 3 2 2 3 2 2 2" xfId="29507"/>
    <cellStyle name="Обычный 27 3 2 2 3 2 3" xfId="29508"/>
    <cellStyle name="Обычный 27 3 2 2 3 3" xfId="29509"/>
    <cellStyle name="Обычный 27 3 2 2 3 3 2" xfId="29510"/>
    <cellStyle name="Обычный 27 3 2 2 3 4" xfId="29511"/>
    <cellStyle name="Обычный 27 3 2 2 3 4 2" xfId="29512"/>
    <cellStyle name="Обычный 27 3 2 2 3 5" xfId="29513"/>
    <cellStyle name="Обычный 27 3 2 2 3 6" xfId="29514"/>
    <cellStyle name="Обычный 27 3 2 2 4" xfId="29515"/>
    <cellStyle name="Обычный 27 3 2 2 4 2" xfId="29516"/>
    <cellStyle name="Обычный 27 3 2 2 4 2 2" xfId="29517"/>
    <cellStyle name="Обычный 27 3 2 2 4 2 2 2" xfId="29518"/>
    <cellStyle name="Обычный 27 3 2 2 4 2 3" xfId="29519"/>
    <cellStyle name="Обычный 27 3 2 2 4 3" xfId="29520"/>
    <cellStyle name="Обычный 27 3 2 2 4 3 2" xfId="29521"/>
    <cellStyle name="Обычный 27 3 2 2 4 4" xfId="29522"/>
    <cellStyle name="Обычный 27 3 2 2 5" xfId="29523"/>
    <cellStyle name="Обычный 27 3 2 2 5 2" xfId="29524"/>
    <cellStyle name="Обычный 27 3 2 2 5 2 2" xfId="29525"/>
    <cellStyle name="Обычный 27 3 2 2 5 3" xfId="29526"/>
    <cellStyle name="Обычный 27 3 2 2 6" xfId="29527"/>
    <cellStyle name="Обычный 27 3 2 2 6 2" xfId="29528"/>
    <cellStyle name="Обычный 27 3 2 2 7" xfId="29529"/>
    <cellStyle name="Обычный 27 3 2 2 7 2" xfId="29530"/>
    <cellStyle name="Обычный 27 3 2 2 8" xfId="29531"/>
    <cellStyle name="Обычный 27 3 2 2 9" xfId="29532"/>
    <cellStyle name="Обычный 27 3 2 3" xfId="29533"/>
    <cellStyle name="Обычный 27 3 2 3 2" xfId="29534"/>
    <cellStyle name="Обычный 27 3 2 3 2 2" xfId="29535"/>
    <cellStyle name="Обычный 27 3 2 3 2 2 2" xfId="29536"/>
    <cellStyle name="Обычный 27 3 2 3 2 2 2 2" xfId="29537"/>
    <cellStyle name="Обычный 27 3 2 3 2 2 3" xfId="29538"/>
    <cellStyle name="Обычный 27 3 2 3 2 3" xfId="29539"/>
    <cellStyle name="Обычный 27 3 2 3 2 3 2" xfId="29540"/>
    <cellStyle name="Обычный 27 3 2 3 2 4" xfId="29541"/>
    <cellStyle name="Обычный 27 3 2 3 2 4 2" xfId="29542"/>
    <cellStyle name="Обычный 27 3 2 3 2 5" xfId="29543"/>
    <cellStyle name="Обычный 27 3 2 3 2 6" xfId="29544"/>
    <cellStyle name="Обычный 27 3 2 3 3" xfId="29545"/>
    <cellStyle name="Обычный 27 3 2 3 3 2" xfId="29546"/>
    <cellStyle name="Обычный 27 3 2 3 3 2 2" xfId="29547"/>
    <cellStyle name="Обычный 27 3 2 3 3 2 2 2" xfId="29548"/>
    <cellStyle name="Обычный 27 3 2 3 3 2 3" xfId="29549"/>
    <cellStyle name="Обычный 27 3 2 3 3 3" xfId="29550"/>
    <cellStyle name="Обычный 27 3 2 3 3 3 2" xfId="29551"/>
    <cellStyle name="Обычный 27 3 2 3 3 4" xfId="29552"/>
    <cellStyle name="Обычный 27 3 2 3 3 5" xfId="29553"/>
    <cellStyle name="Обычный 27 3 2 3 4" xfId="29554"/>
    <cellStyle name="Обычный 27 3 2 3 4 2" xfId="29555"/>
    <cellStyle name="Обычный 27 3 2 3 4 2 2" xfId="29556"/>
    <cellStyle name="Обычный 27 3 2 3 4 3" xfId="29557"/>
    <cellStyle name="Обычный 27 3 2 3 5" xfId="29558"/>
    <cellStyle name="Обычный 27 3 2 3 5 2" xfId="29559"/>
    <cellStyle name="Обычный 27 3 2 3 6" xfId="29560"/>
    <cellStyle name="Обычный 27 3 2 3 6 2" xfId="29561"/>
    <cellStyle name="Обычный 27 3 2 3 7" xfId="29562"/>
    <cellStyle name="Обычный 27 3 2 3 8" xfId="29563"/>
    <cellStyle name="Обычный 27 3 2 4" xfId="29564"/>
    <cellStyle name="Обычный 27 3 2 4 2" xfId="29565"/>
    <cellStyle name="Обычный 27 3 2 4 2 2" xfId="29566"/>
    <cellStyle name="Обычный 27 3 2 4 2 2 2" xfId="29567"/>
    <cellStyle name="Обычный 27 3 2 4 2 3" xfId="29568"/>
    <cellStyle name="Обычный 27 3 2 4 3" xfId="29569"/>
    <cellStyle name="Обычный 27 3 2 4 3 2" xfId="29570"/>
    <cellStyle name="Обычный 27 3 2 4 4" xfId="29571"/>
    <cellStyle name="Обычный 27 3 2 4 4 2" xfId="29572"/>
    <cellStyle name="Обычный 27 3 2 4 5" xfId="29573"/>
    <cellStyle name="Обычный 27 3 2 4 6" xfId="29574"/>
    <cellStyle name="Обычный 27 3 2 5" xfId="29575"/>
    <cellStyle name="Обычный 27 3 2 5 2" xfId="29576"/>
    <cellStyle name="Обычный 27 3 2 5 2 2" xfId="29577"/>
    <cellStyle name="Обычный 27 3 2 5 2 2 2" xfId="29578"/>
    <cellStyle name="Обычный 27 3 2 5 2 3" xfId="29579"/>
    <cellStyle name="Обычный 27 3 2 5 3" xfId="29580"/>
    <cellStyle name="Обычный 27 3 2 5 3 2" xfId="29581"/>
    <cellStyle name="Обычный 27 3 2 5 4" xfId="29582"/>
    <cellStyle name="Обычный 27 3 2 5 5" xfId="29583"/>
    <cellStyle name="Обычный 27 3 2 6" xfId="29584"/>
    <cellStyle name="Обычный 27 3 2 6 2" xfId="29585"/>
    <cellStyle name="Обычный 27 3 2 6 2 2" xfId="29586"/>
    <cellStyle name="Обычный 27 3 2 6 3" xfId="29587"/>
    <cellStyle name="Обычный 27 3 2 7" xfId="29588"/>
    <cellStyle name="Обычный 27 3 2 7 2" xfId="29589"/>
    <cellStyle name="Обычный 27 3 2 8" xfId="29590"/>
    <cellStyle name="Обычный 27 3 2 8 2" xfId="29591"/>
    <cellStyle name="Обычный 27 3 2 9" xfId="29592"/>
    <cellStyle name="Обычный 27 3 2 9 2" xfId="29593"/>
    <cellStyle name="Обычный 27 3 3" xfId="29594"/>
    <cellStyle name="Обычный 27 3 3 10" xfId="29595"/>
    <cellStyle name="Обычный 27 3 3 2" xfId="29596"/>
    <cellStyle name="Обычный 27 3 3 2 2" xfId="29597"/>
    <cellStyle name="Обычный 27 3 3 2 2 2" xfId="29598"/>
    <cellStyle name="Обычный 27 3 3 2 2 2 2" xfId="29599"/>
    <cellStyle name="Обычный 27 3 3 2 2 2 2 2" xfId="29600"/>
    <cellStyle name="Обычный 27 3 3 2 2 2 3" xfId="29601"/>
    <cellStyle name="Обычный 27 3 3 2 2 3" xfId="29602"/>
    <cellStyle name="Обычный 27 3 3 2 2 3 2" xfId="29603"/>
    <cellStyle name="Обычный 27 3 3 2 2 4" xfId="29604"/>
    <cellStyle name="Обычный 27 3 3 2 2 4 2" xfId="29605"/>
    <cellStyle name="Обычный 27 3 3 2 2 5" xfId="29606"/>
    <cellStyle name="Обычный 27 3 3 2 3" xfId="29607"/>
    <cellStyle name="Обычный 27 3 3 2 3 2" xfId="29608"/>
    <cellStyle name="Обычный 27 3 3 2 3 2 2" xfId="29609"/>
    <cellStyle name="Обычный 27 3 3 2 3 2 2 2" xfId="29610"/>
    <cellStyle name="Обычный 27 3 3 2 3 2 3" xfId="29611"/>
    <cellStyle name="Обычный 27 3 3 2 3 3" xfId="29612"/>
    <cellStyle name="Обычный 27 3 3 2 3 3 2" xfId="29613"/>
    <cellStyle name="Обычный 27 3 3 2 3 4" xfId="29614"/>
    <cellStyle name="Обычный 27 3 3 2 4" xfId="29615"/>
    <cellStyle name="Обычный 27 3 3 2 4 2" xfId="29616"/>
    <cellStyle name="Обычный 27 3 3 2 4 2 2" xfId="29617"/>
    <cellStyle name="Обычный 27 3 3 2 4 3" xfId="29618"/>
    <cellStyle name="Обычный 27 3 3 2 5" xfId="29619"/>
    <cellStyle name="Обычный 27 3 3 2 5 2" xfId="29620"/>
    <cellStyle name="Обычный 27 3 3 2 6" xfId="29621"/>
    <cellStyle name="Обычный 27 3 3 2 6 2" xfId="29622"/>
    <cellStyle name="Обычный 27 3 3 2 7" xfId="29623"/>
    <cellStyle name="Обычный 27 3 3 2 8" xfId="29624"/>
    <cellStyle name="Обычный 27 3 3 3" xfId="29625"/>
    <cellStyle name="Обычный 27 3 3 3 2" xfId="29626"/>
    <cellStyle name="Обычный 27 3 3 3 2 2" xfId="29627"/>
    <cellStyle name="Обычный 27 3 3 3 2 2 2" xfId="29628"/>
    <cellStyle name="Обычный 27 3 3 3 2 3" xfId="29629"/>
    <cellStyle name="Обычный 27 3 3 3 3" xfId="29630"/>
    <cellStyle name="Обычный 27 3 3 3 3 2" xfId="29631"/>
    <cellStyle name="Обычный 27 3 3 3 4" xfId="29632"/>
    <cellStyle name="Обычный 27 3 3 3 4 2" xfId="29633"/>
    <cellStyle name="Обычный 27 3 3 3 5" xfId="29634"/>
    <cellStyle name="Обычный 27 3 3 3 6" xfId="29635"/>
    <cellStyle name="Обычный 27 3 3 4" xfId="29636"/>
    <cellStyle name="Обычный 27 3 3 4 2" xfId="29637"/>
    <cellStyle name="Обычный 27 3 3 4 2 2" xfId="29638"/>
    <cellStyle name="Обычный 27 3 3 4 2 2 2" xfId="29639"/>
    <cellStyle name="Обычный 27 3 3 4 2 3" xfId="29640"/>
    <cellStyle name="Обычный 27 3 3 4 3" xfId="29641"/>
    <cellStyle name="Обычный 27 3 3 4 3 2" xfId="29642"/>
    <cellStyle name="Обычный 27 3 3 4 4" xfId="29643"/>
    <cellStyle name="Обычный 27 3 3 5" xfId="29644"/>
    <cellStyle name="Обычный 27 3 3 5 2" xfId="29645"/>
    <cellStyle name="Обычный 27 3 3 5 2 2" xfId="29646"/>
    <cellStyle name="Обычный 27 3 3 5 3" xfId="29647"/>
    <cellStyle name="Обычный 27 3 3 6" xfId="29648"/>
    <cellStyle name="Обычный 27 3 3 6 2" xfId="29649"/>
    <cellStyle name="Обычный 27 3 3 7" xfId="29650"/>
    <cellStyle name="Обычный 27 3 3 7 2" xfId="29651"/>
    <cellStyle name="Обычный 27 3 3 8" xfId="29652"/>
    <cellStyle name="Обычный 27 3 3 8 2" xfId="29653"/>
    <cellStyle name="Обычный 27 3 3 9" xfId="29654"/>
    <cellStyle name="Обычный 27 3 4" xfId="29655"/>
    <cellStyle name="Обычный 27 3 4 2" xfId="29656"/>
    <cellStyle name="Обычный 27 3 4 2 2" xfId="29657"/>
    <cellStyle name="Обычный 27 3 4 2 2 2" xfId="29658"/>
    <cellStyle name="Обычный 27 3 4 2 2 2 2" xfId="29659"/>
    <cellStyle name="Обычный 27 3 4 2 2 2 2 2" xfId="29660"/>
    <cellStyle name="Обычный 27 3 4 2 2 2 3" xfId="29661"/>
    <cellStyle name="Обычный 27 3 4 2 2 3" xfId="29662"/>
    <cellStyle name="Обычный 27 3 4 2 2 3 2" xfId="29663"/>
    <cellStyle name="Обычный 27 3 4 2 2 4" xfId="29664"/>
    <cellStyle name="Обычный 27 3 4 2 2 4 2" xfId="29665"/>
    <cellStyle name="Обычный 27 3 4 2 2 5" xfId="29666"/>
    <cellStyle name="Обычный 27 3 4 2 3" xfId="29667"/>
    <cellStyle name="Обычный 27 3 4 2 3 2" xfId="29668"/>
    <cellStyle name="Обычный 27 3 4 2 3 2 2" xfId="29669"/>
    <cellStyle name="Обычный 27 3 4 2 3 2 2 2" xfId="29670"/>
    <cellStyle name="Обычный 27 3 4 2 3 2 3" xfId="29671"/>
    <cellStyle name="Обычный 27 3 4 2 3 3" xfId="29672"/>
    <cellStyle name="Обычный 27 3 4 2 3 3 2" xfId="29673"/>
    <cellStyle name="Обычный 27 3 4 2 3 4" xfId="29674"/>
    <cellStyle name="Обычный 27 3 4 2 4" xfId="29675"/>
    <cellStyle name="Обычный 27 3 4 2 4 2" xfId="29676"/>
    <cellStyle name="Обычный 27 3 4 2 4 2 2" xfId="29677"/>
    <cellStyle name="Обычный 27 3 4 2 4 3" xfId="29678"/>
    <cellStyle name="Обычный 27 3 4 2 5" xfId="29679"/>
    <cellStyle name="Обычный 27 3 4 2 5 2" xfId="29680"/>
    <cellStyle name="Обычный 27 3 4 2 6" xfId="29681"/>
    <cellStyle name="Обычный 27 3 4 2 6 2" xfId="29682"/>
    <cellStyle name="Обычный 27 3 4 2 7" xfId="29683"/>
    <cellStyle name="Обычный 27 3 4 2 8" xfId="29684"/>
    <cellStyle name="Обычный 27 3 4 3" xfId="29685"/>
    <cellStyle name="Обычный 27 3 4 3 2" xfId="29686"/>
    <cellStyle name="Обычный 27 3 4 3 2 2" xfId="29687"/>
    <cellStyle name="Обычный 27 3 4 3 2 2 2" xfId="29688"/>
    <cellStyle name="Обычный 27 3 4 3 2 3" xfId="29689"/>
    <cellStyle name="Обычный 27 3 4 3 3" xfId="29690"/>
    <cellStyle name="Обычный 27 3 4 3 3 2" xfId="29691"/>
    <cellStyle name="Обычный 27 3 4 3 4" xfId="29692"/>
    <cellStyle name="Обычный 27 3 4 3 4 2" xfId="29693"/>
    <cellStyle name="Обычный 27 3 4 3 5" xfId="29694"/>
    <cellStyle name="Обычный 27 3 4 3 6" xfId="29695"/>
    <cellStyle name="Обычный 27 3 4 4" xfId="29696"/>
    <cellStyle name="Обычный 27 3 4 4 2" xfId="29697"/>
    <cellStyle name="Обычный 27 3 4 4 2 2" xfId="29698"/>
    <cellStyle name="Обычный 27 3 4 4 2 2 2" xfId="29699"/>
    <cellStyle name="Обычный 27 3 4 4 2 3" xfId="29700"/>
    <cellStyle name="Обычный 27 3 4 4 3" xfId="29701"/>
    <cellStyle name="Обычный 27 3 4 4 3 2" xfId="29702"/>
    <cellStyle name="Обычный 27 3 4 4 4" xfId="29703"/>
    <cellStyle name="Обычный 27 3 4 5" xfId="29704"/>
    <cellStyle name="Обычный 27 3 4 5 2" xfId="29705"/>
    <cellStyle name="Обычный 27 3 4 5 2 2" xfId="29706"/>
    <cellStyle name="Обычный 27 3 4 5 3" xfId="29707"/>
    <cellStyle name="Обычный 27 3 4 6" xfId="29708"/>
    <cellStyle name="Обычный 27 3 4 6 2" xfId="29709"/>
    <cellStyle name="Обычный 27 3 4 7" xfId="29710"/>
    <cellStyle name="Обычный 27 3 4 7 2" xfId="29711"/>
    <cellStyle name="Обычный 27 3 4 8" xfId="29712"/>
    <cellStyle name="Обычный 27 3 4 9" xfId="29713"/>
    <cellStyle name="Обычный 27 3 5" xfId="29714"/>
    <cellStyle name="Обычный 27 3 5 2" xfId="29715"/>
    <cellStyle name="Обычный 27 3 5 2 2" xfId="29716"/>
    <cellStyle name="Обычный 27 3 5 2 2 2" xfId="29717"/>
    <cellStyle name="Обычный 27 3 5 2 2 2 2" xfId="29718"/>
    <cellStyle name="Обычный 27 3 5 2 2 3" xfId="29719"/>
    <cellStyle name="Обычный 27 3 5 2 3" xfId="29720"/>
    <cellStyle name="Обычный 27 3 5 2 3 2" xfId="29721"/>
    <cellStyle name="Обычный 27 3 5 2 4" xfId="29722"/>
    <cellStyle name="Обычный 27 3 5 2 4 2" xfId="29723"/>
    <cellStyle name="Обычный 27 3 5 2 5" xfId="29724"/>
    <cellStyle name="Обычный 27 3 5 3" xfId="29725"/>
    <cellStyle name="Обычный 27 3 5 3 2" xfId="29726"/>
    <cellStyle name="Обычный 27 3 5 3 2 2" xfId="29727"/>
    <cellStyle name="Обычный 27 3 5 3 2 2 2" xfId="29728"/>
    <cellStyle name="Обычный 27 3 5 3 2 3" xfId="29729"/>
    <cellStyle name="Обычный 27 3 5 3 3" xfId="29730"/>
    <cellStyle name="Обычный 27 3 5 3 3 2" xfId="29731"/>
    <cellStyle name="Обычный 27 3 5 3 4" xfId="29732"/>
    <cellStyle name="Обычный 27 3 5 4" xfId="29733"/>
    <cellStyle name="Обычный 27 3 5 4 2" xfId="29734"/>
    <cellStyle name="Обычный 27 3 5 4 2 2" xfId="29735"/>
    <cellStyle name="Обычный 27 3 5 4 3" xfId="29736"/>
    <cellStyle name="Обычный 27 3 5 5" xfId="29737"/>
    <cellStyle name="Обычный 27 3 5 5 2" xfId="29738"/>
    <cellStyle name="Обычный 27 3 5 6" xfId="29739"/>
    <cellStyle name="Обычный 27 3 5 6 2" xfId="29740"/>
    <cellStyle name="Обычный 27 3 5 7" xfId="29741"/>
    <cellStyle name="Обычный 27 3 5 8" xfId="29742"/>
    <cellStyle name="Обычный 27 3 6" xfId="29743"/>
    <cellStyle name="Обычный 27 3 6 2" xfId="29744"/>
    <cellStyle name="Обычный 27 3 6 2 2" xfId="29745"/>
    <cellStyle name="Обычный 27 3 6 2 2 2" xfId="29746"/>
    <cellStyle name="Обычный 27 3 6 2 3" xfId="29747"/>
    <cellStyle name="Обычный 27 3 6 3" xfId="29748"/>
    <cellStyle name="Обычный 27 3 6 3 2" xfId="29749"/>
    <cellStyle name="Обычный 27 3 6 4" xfId="29750"/>
    <cellStyle name="Обычный 27 3 6 4 2" xfId="29751"/>
    <cellStyle name="Обычный 27 3 6 5" xfId="29752"/>
    <cellStyle name="Обычный 27 3 6 6" xfId="29753"/>
    <cellStyle name="Обычный 27 3 7" xfId="29754"/>
    <cellStyle name="Обычный 27 3 7 2" xfId="29755"/>
    <cellStyle name="Обычный 27 3 7 2 2" xfId="29756"/>
    <cellStyle name="Обычный 27 3 7 2 2 2" xfId="29757"/>
    <cellStyle name="Обычный 27 3 7 2 3" xfId="29758"/>
    <cellStyle name="Обычный 27 3 7 3" xfId="29759"/>
    <cellStyle name="Обычный 27 3 7 3 2" xfId="29760"/>
    <cellStyle name="Обычный 27 3 7 4" xfId="29761"/>
    <cellStyle name="Обычный 27 3 8" xfId="29762"/>
    <cellStyle name="Обычный 27 3 8 2" xfId="29763"/>
    <cellStyle name="Обычный 27 3 8 2 2" xfId="29764"/>
    <cellStyle name="Обычный 27 3 8 3" xfId="29765"/>
    <cellStyle name="Обычный 27 3 9" xfId="29766"/>
    <cellStyle name="Обычный 27 3 9 2" xfId="29767"/>
    <cellStyle name="Обычный 27 3_прот факт бол" xfId="29768"/>
    <cellStyle name="Обычный 27 4" xfId="29769"/>
    <cellStyle name="Обычный 27 4 10" xfId="29770"/>
    <cellStyle name="Обычный 27 4 10 2" xfId="29771"/>
    <cellStyle name="Обычный 27 4 11" xfId="29772"/>
    <cellStyle name="Обычный 27 4 12" xfId="29773"/>
    <cellStyle name="Обычный 27 4 2" xfId="29774"/>
    <cellStyle name="Обычный 27 4 2 10" xfId="29775"/>
    <cellStyle name="Обычный 27 4 2 2" xfId="29776"/>
    <cellStyle name="Обычный 27 4 2 2 2" xfId="29777"/>
    <cellStyle name="Обычный 27 4 2 2 2 2" xfId="29778"/>
    <cellStyle name="Обычный 27 4 2 2 2 2 2" xfId="29779"/>
    <cellStyle name="Обычный 27 4 2 2 2 2 2 2" xfId="29780"/>
    <cellStyle name="Обычный 27 4 2 2 2 2 3" xfId="29781"/>
    <cellStyle name="Обычный 27 4 2 2 2 3" xfId="29782"/>
    <cellStyle name="Обычный 27 4 2 2 2 3 2" xfId="29783"/>
    <cellStyle name="Обычный 27 4 2 2 2 4" xfId="29784"/>
    <cellStyle name="Обычный 27 4 2 2 2 4 2" xfId="29785"/>
    <cellStyle name="Обычный 27 4 2 2 2 5" xfId="29786"/>
    <cellStyle name="Обычный 27 4 2 2 3" xfId="29787"/>
    <cellStyle name="Обычный 27 4 2 2 3 2" xfId="29788"/>
    <cellStyle name="Обычный 27 4 2 2 3 2 2" xfId="29789"/>
    <cellStyle name="Обычный 27 4 2 2 3 2 2 2" xfId="29790"/>
    <cellStyle name="Обычный 27 4 2 2 3 2 3" xfId="29791"/>
    <cellStyle name="Обычный 27 4 2 2 3 3" xfId="29792"/>
    <cellStyle name="Обычный 27 4 2 2 3 3 2" xfId="29793"/>
    <cellStyle name="Обычный 27 4 2 2 3 4" xfId="29794"/>
    <cellStyle name="Обычный 27 4 2 2 4" xfId="29795"/>
    <cellStyle name="Обычный 27 4 2 2 4 2" xfId="29796"/>
    <cellStyle name="Обычный 27 4 2 2 4 2 2" xfId="29797"/>
    <cellStyle name="Обычный 27 4 2 2 4 3" xfId="29798"/>
    <cellStyle name="Обычный 27 4 2 2 5" xfId="29799"/>
    <cellStyle name="Обычный 27 4 2 2 5 2" xfId="29800"/>
    <cellStyle name="Обычный 27 4 2 2 6" xfId="29801"/>
    <cellStyle name="Обычный 27 4 2 2 6 2" xfId="29802"/>
    <cellStyle name="Обычный 27 4 2 2 7" xfId="29803"/>
    <cellStyle name="Обычный 27 4 2 2 8" xfId="29804"/>
    <cellStyle name="Обычный 27 4 2 3" xfId="29805"/>
    <cellStyle name="Обычный 27 4 2 3 2" xfId="29806"/>
    <cellStyle name="Обычный 27 4 2 3 2 2" xfId="29807"/>
    <cellStyle name="Обычный 27 4 2 3 2 2 2" xfId="29808"/>
    <cellStyle name="Обычный 27 4 2 3 2 3" xfId="29809"/>
    <cellStyle name="Обычный 27 4 2 3 3" xfId="29810"/>
    <cellStyle name="Обычный 27 4 2 3 3 2" xfId="29811"/>
    <cellStyle name="Обычный 27 4 2 3 4" xfId="29812"/>
    <cellStyle name="Обычный 27 4 2 3 4 2" xfId="29813"/>
    <cellStyle name="Обычный 27 4 2 3 5" xfId="29814"/>
    <cellStyle name="Обычный 27 4 2 3 6" xfId="29815"/>
    <cellStyle name="Обычный 27 4 2 4" xfId="29816"/>
    <cellStyle name="Обычный 27 4 2 4 2" xfId="29817"/>
    <cellStyle name="Обычный 27 4 2 4 2 2" xfId="29818"/>
    <cellStyle name="Обычный 27 4 2 4 2 2 2" xfId="29819"/>
    <cellStyle name="Обычный 27 4 2 4 2 3" xfId="29820"/>
    <cellStyle name="Обычный 27 4 2 4 3" xfId="29821"/>
    <cellStyle name="Обычный 27 4 2 4 3 2" xfId="29822"/>
    <cellStyle name="Обычный 27 4 2 4 4" xfId="29823"/>
    <cellStyle name="Обычный 27 4 2 5" xfId="29824"/>
    <cellStyle name="Обычный 27 4 2 5 2" xfId="29825"/>
    <cellStyle name="Обычный 27 4 2 5 2 2" xfId="29826"/>
    <cellStyle name="Обычный 27 4 2 5 3" xfId="29827"/>
    <cellStyle name="Обычный 27 4 2 6" xfId="29828"/>
    <cellStyle name="Обычный 27 4 2 6 2" xfId="29829"/>
    <cellStyle name="Обычный 27 4 2 7" xfId="29830"/>
    <cellStyle name="Обычный 27 4 2 7 2" xfId="29831"/>
    <cellStyle name="Обычный 27 4 2 8" xfId="29832"/>
    <cellStyle name="Обычный 27 4 2 8 2" xfId="29833"/>
    <cellStyle name="Обычный 27 4 2 9" xfId="29834"/>
    <cellStyle name="Обычный 27 4 3" xfId="29835"/>
    <cellStyle name="Обычный 27 4 3 10" xfId="29836"/>
    <cellStyle name="Обычный 27 4 3 2" xfId="29837"/>
    <cellStyle name="Обычный 27 4 3 2 2" xfId="29838"/>
    <cellStyle name="Обычный 27 4 3 2 2 2" xfId="29839"/>
    <cellStyle name="Обычный 27 4 3 2 2 2 2" xfId="29840"/>
    <cellStyle name="Обычный 27 4 3 2 2 2 2 2" xfId="29841"/>
    <cellStyle name="Обычный 27 4 3 2 2 2 3" xfId="29842"/>
    <cellStyle name="Обычный 27 4 3 2 2 3" xfId="29843"/>
    <cellStyle name="Обычный 27 4 3 2 2 3 2" xfId="29844"/>
    <cellStyle name="Обычный 27 4 3 2 2 4" xfId="29845"/>
    <cellStyle name="Обычный 27 4 3 2 2 4 2" xfId="29846"/>
    <cellStyle name="Обычный 27 4 3 2 2 5" xfId="29847"/>
    <cellStyle name="Обычный 27 4 3 2 3" xfId="29848"/>
    <cellStyle name="Обычный 27 4 3 2 3 2" xfId="29849"/>
    <cellStyle name="Обычный 27 4 3 2 3 2 2" xfId="29850"/>
    <cellStyle name="Обычный 27 4 3 2 3 2 2 2" xfId="29851"/>
    <cellStyle name="Обычный 27 4 3 2 3 2 3" xfId="29852"/>
    <cellStyle name="Обычный 27 4 3 2 3 3" xfId="29853"/>
    <cellStyle name="Обычный 27 4 3 2 3 3 2" xfId="29854"/>
    <cellStyle name="Обычный 27 4 3 2 3 4" xfId="29855"/>
    <cellStyle name="Обычный 27 4 3 2 4" xfId="29856"/>
    <cellStyle name="Обычный 27 4 3 2 4 2" xfId="29857"/>
    <cellStyle name="Обычный 27 4 3 2 4 2 2" xfId="29858"/>
    <cellStyle name="Обычный 27 4 3 2 4 3" xfId="29859"/>
    <cellStyle name="Обычный 27 4 3 2 5" xfId="29860"/>
    <cellStyle name="Обычный 27 4 3 2 5 2" xfId="29861"/>
    <cellStyle name="Обычный 27 4 3 2 6" xfId="29862"/>
    <cellStyle name="Обычный 27 4 3 2 6 2" xfId="29863"/>
    <cellStyle name="Обычный 27 4 3 2 7" xfId="29864"/>
    <cellStyle name="Обычный 27 4 3 2 8" xfId="29865"/>
    <cellStyle name="Обычный 27 4 3 3" xfId="29866"/>
    <cellStyle name="Обычный 27 4 3 3 2" xfId="29867"/>
    <cellStyle name="Обычный 27 4 3 3 2 2" xfId="29868"/>
    <cellStyle name="Обычный 27 4 3 3 2 2 2" xfId="29869"/>
    <cellStyle name="Обычный 27 4 3 3 2 3" xfId="29870"/>
    <cellStyle name="Обычный 27 4 3 3 3" xfId="29871"/>
    <cellStyle name="Обычный 27 4 3 3 3 2" xfId="29872"/>
    <cellStyle name="Обычный 27 4 3 3 4" xfId="29873"/>
    <cellStyle name="Обычный 27 4 3 3 4 2" xfId="29874"/>
    <cellStyle name="Обычный 27 4 3 3 5" xfId="29875"/>
    <cellStyle name="Обычный 27 4 3 3 6" xfId="29876"/>
    <cellStyle name="Обычный 27 4 3 4" xfId="29877"/>
    <cellStyle name="Обычный 27 4 3 4 2" xfId="29878"/>
    <cellStyle name="Обычный 27 4 3 4 2 2" xfId="29879"/>
    <cellStyle name="Обычный 27 4 3 4 2 2 2" xfId="29880"/>
    <cellStyle name="Обычный 27 4 3 4 2 3" xfId="29881"/>
    <cellStyle name="Обычный 27 4 3 4 3" xfId="29882"/>
    <cellStyle name="Обычный 27 4 3 4 3 2" xfId="29883"/>
    <cellStyle name="Обычный 27 4 3 4 4" xfId="29884"/>
    <cellStyle name="Обычный 27 4 3 5" xfId="29885"/>
    <cellStyle name="Обычный 27 4 3 5 2" xfId="29886"/>
    <cellStyle name="Обычный 27 4 3 5 2 2" xfId="29887"/>
    <cellStyle name="Обычный 27 4 3 5 3" xfId="29888"/>
    <cellStyle name="Обычный 27 4 3 6" xfId="29889"/>
    <cellStyle name="Обычный 27 4 3 6 2" xfId="29890"/>
    <cellStyle name="Обычный 27 4 3 7" xfId="29891"/>
    <cellStyle name="Обычный 27 4 3 7 2" xfId="29892"/>
    <cellStyle name="Обычный 27 4 3 8" xfId="29893"/>
    <cellStyle name="Обычный 27 4 3 8 2" xfId="29894"/>
    <cellStyle name="Обычный 27 4 3 9" xfId="29895"/>
    <cellStyle name="Обычный 27 4 4" xfId="29896"/>
    <cellStyle name="Обычный 27 4 4 2" xfId="29897"/>
    <cellStyle name="Обычный 27 4 4 2 2" xfId="29898"/>
    <cellStyle name="Обычный 27 4 4 2 2 2" xfId="29899"/>
    <cellStyle name="Обычный 27 4 4 2 2 2 2" xfId="29900"/>
    <cellStyle name="Обычный 27 4 4 2 2 3" xfId="29901"/>
    <cellStyle name="Обычный 27 4 4 2 3" xfId="29902"/>
    <cellStyle name="Обычный 27 4 4 2 3 2" xfId="29903"/>
    <cellStyle name="Обычный 27 4 4 2 4" xfId="29904"/>
    <cellStyle name="Обычный 27 4 4 2 4 2" xfId="29905"/>
    <cellStyle name="Обычный 27 4 4 2 5" xfId="29906"/>
    <cellStyle name="Обычный 27 4 4 3" xfId="29907"/>
    <cellStyle name="Обычный 27 4 4 3 2" xfId="29908"/>
    <cellStyle name="Обычный 27 4 4 3 2 2" xfId="29909"/>
    <cellStyle name="Обычный 27 4 4 3 2 2 2" xfId="29910"/>
    <cellStyle name="Обычный 27 4 4 3 2 3" xfId="29911"/>
    <cellStyle name="Обычный 27 4 4 3 3" xfId="29912"/>
    <cellStyle name="Обычный 27 4 4 3 3 2" xfId="29913"/>
    <cellStyle name="Обычный 27 4 4 3 4" xfId="29914"/>
    <cellStyle name="Обычный 27 4 4 4" xfId="29915"/>
    <cellStyle name="Обычный 27 4 4 4 2" xfId="29916"/>
    <cellStyle name="Обычный 27 4 4 4 2 2" xfId="29917"/>
    <cellStyle name="Обычный 27 4 4 4 3" xfId="29918"/>
    <cellStyle name="Обычный 27 4 4 5" xfId="29919"/>
    <cellStyle name="Обычный 27 4 4 5 2" xfId="29920"/>
    <cellStyle name="Обычный 27 4 4 6" xfId="29921"/>
    <cellStyle name="Обычный 27 4 4 6 2" xfId="29922"/>
    <cellStyle name="Обычный 27 4 4 7" xfId="29923"/>
    <cellStyle name="Обычный 27 4 4 8" xfId="29924"/>
    <cellStyle name="Обычный 27 4 5" xfId="29925"/>
    <cellStyle name="Обычный 27 4 5 2" xfId="29926"/>
    <cellStyle name="Обычный 27 4 5 2 2" xfId="29927"/>
    <cellStyle name="Обычный 27 4 5 2 2 2" xfId="29928"/>
    <cellStyle name="Обычный 27 4 5 2 3" xfId="29929"/>
    <cellStyle name="Обычный 27 4 5 3" xfId="29930"/>
    <cellStyle name="Обычный 27 4 5 3 2" xfId="29931"/>
    <cellStyle name="Обычный 27 4 5 4" xfId="29932"/>
    <cellStyle name="Обычный 27 4 5 4 2" xfId="29933"/>
    <cellStyle name="Обычный 27 4 5 5" xfId="29934"/>
    <cellStyle name="Обычный 27 4 5 6" xfId="29935"/>
    <cellStyle name="Обычный 27 4 6" xfId="29936"/>
    <cellStyle name="Обычный 27 4 6 2" xfId="29937"/>
    <cellStyle name="Обычный 27 4 6 2 2" xfId="29938"/>
    <cellStyle name="Обычный 27 4 6 2 2 2" xfId="29939"/>
    <cellStyle name="Обычный 27 4 6 2 3" xfId="29940"/>
    <cellStyle name="Обычный 27 4 6 3" xfId="29941"/>
    <cellStyle name="Обычный 27 4 6 3 2" xfId="29942"/>
    <cellStyle name="Обычный 27 4 6 4" xfId="29943"/>
    <cellStyle name="Обычный 27 4 7" xfId="29944"/>
    <cellStyle name="Обычный 27 4 7 2" xfId="29945"/>
    <cellStyle name="Обычный 27 4 7 2 2" xfId="29946"/>
    <cellStyle name="Обычный 27 4 7 3" xfId="29947"/>
    <cellStyle name="Обычный 27 4 8" xfId="29948"/>
    <cellStyle name="Обычный 27 4 8 2" xfId="29949"/>
    <cellStyle name="Обычный 27 4 9" xfId="29950"/>
    <cellStyle name="Обычный 27 4 9 2" xfId="29951"/>
    <cellStyle name="Обычный 27 5" xfId="29952"/>
    <cellStyle name="Обычный 27 5 10" xfId="29953"/>
    <cellStyle name="Обычный 27 5 10 2" xfId="29954"/>
    <cellStyle name="Обычный 27 5 11" xfId="29955"/>
    <cellStyle name="Обычный 27 5 12" xfId="29956"/>
    <cellStyle name="Обычный 27 5 2" xfId="29957"/>
    <cellStyle name="Обычный 27 5 2 2" xfId="29958"/>
    <cellStyle name="Обычный 27 5 2 2 2" xfId="29959"/>
    <cellStyle name="Обычный 27 5 2 2 2 2" xfId="29960"/>
    <cellStyle name="Обычный 27 5 2 2 2 2 2" xfId="29961"/>
    <cellStyle name="Обычный 27 5 2 2 2 2 2 2" xfId="29962"/>
    <cellStyle name="Обычный 27 5 2 2 2 2 3" xfId="29963"/>
    <cellStyle name="Обычный 27 5 2 2 2 3" xfId="29964"/>
    <cellStyle name="Обычный 27 5 2 2 2 3 2" xfId="29965"/>
    <cellStyle name="Обычный 27 5 2 2 2 4" xfId="29966"/>
    <cellStyle name="Обычный 27 5 2 2 2 4 2" xfId="29967"/>
    <cellStyle name="Обычный 27 5 2 2 2 5" xfId="29968"/>
    <cellStyle name="Обычный 27 5 2 2 3" xfId="29969"/>
    <cellStyle name="Обычный 27 5 2 2 3 2" xfId="29970"/>
    <cellStyle name="Обычный 27 5 2 2 3 2 2" xfId="29971"/>
    <cellStyle name="Обычный 27 5 2 2 3 2 2 2" xfId="29972"/>
    <cellStyle name="Обычный 27 5 2 2 3 2 3" xfId="29973"/>
    <cellStyle name="Обычный 27 5 2 2 3 3" xfId="29974"/>
    <cellStyle name="Обычный 27 5 2 2 3 3 2" xfId="29975"/>
    <cellStyle name="Обычный 27 5 2 2 3 4" xfId="29976"/>
    <cellStyle name="Обычный 27 5 2 2 4" xfId="29977"/>
    <cellStyle name="Обычный 27 5 2 2 4 2" xfId="29978"/>
    <cellStyle name="Обычный 27 5 2 2 4 2 2" xfId="29979"/>
    <cellStyle name="Обычный 27 5 2 2 4 3" xfId="29980"/>
    <cellStyle name="Обычный 27 5 2 2 5" xfId="29981"/>
    <cellStyle name="Обычный 27 5 2 2 5 2" xfId="29982"/>
    <cellStyle name="Обычный 27 5 2 2 6" xfId="29983"/>
    <cellStyle name="Обычный 27 5 2 2 6 2" xfId="29984"/>
    <cellStyle name="Обычный 27 5 2 2 7" xfId="29985"/>
    <cellStyle name="Обычный 27 5 2 2 8" xfId="29986"/>
    <cellStyle name="Обычный 27 5 2 3" xfId="29987"/>
    <cellStyle name="Обычный 27 5 2 3 2" xfId="29988"/>
    <cellStyle name="Обычный 27 5 2 3 2 2" xfId="29989"/>
    <cellStyle name="Обычный 27 5 2 3 2 2 2" xfId="29990"/>
    <cellStyle name="Обычный 27 5 2 3 2 3" xfId="29991"/>
    <cellStyle name="Обычный 27 5 2 3 3" xfId="29992"/>
    <cellStyle name="Обычный 27 5 2 3 3 2" xfId="29993"/>
    <cellStyle name="Обычный 27 5 2 3 4" xfId="29994"/>
    <cellStyle name="Обычный 27 5 2 3 4 2" xfId="29995"/>
    <cellStyle name="Обычный 27 5 2 3 5" xfId="29996"/>
    <cellStyle name="Обычный 27 5 2 3 6" xfId="29997"/>
    <cellStyle name="Обычный 27 5 2 4" xfId="29998"/>
    <cellStyle name="Обычный 27 5 2 4 2" xfId="29999"/>
    <cellStyle name="Обычный 27 5 2 4 2 2" xfId="30000"/>
    <cellStyle name="Обычный 27 5 2 4 2 2 2" xfId="30001"/>
    <cellStyle name="Обычный 27 5 2 4 2 3" xfId="30002"/>
    <cellStyle name="Обычный 27 5 2 4 3" xfId="30003"/>
    <cellStyle name="Обычный 27 5 2 4 3 2" xfId="30004"/>
    <cellStyle name="Обычный 27 5 2 4 4" xfId="30005"/>
    <cellStyle name="Обычный 27 5 2 5" xfId="30006"/>
    <cellStyle name="Обычный 27 5 2 5 2" xfId="30007"/>
    <cellStyle name="Обычный 27 5 2 5 2 2" xfId="30008"/>
    <cellStyle name="Обычный 27 5 2 5 3" xfId="30009"/>
    <cellStyle name="Обычный 27 5 2 6" xfId="30010"/>
    <cellStyle name="Обычный 27 5 2 6 2" xfId="30011"/>
    <cellStyle name="Обычный 27 5 2 7" xfId="30012"/>
    <cellStyle name="Обычный 27 5 2 7 2" xfId="30013"/>
    <cellStyle name="Обычный 27 5 2 8" xfId="30014"/>
    <cellStyle name="Обычный 27 5 2 9" xfId="30015"/>
    <cellStyle name="Обычный 27 5 3" xfId="30016"/>
    <cellStyle name="Обычный 27 5 3 2" xfId="30017"/>
    <cellStyle name="Обычный 27 5 3 2 2" xfId="30018"/>
    <cellStyle name="Обычный 27 5 3 2 2 2" xfId="30019"/>
    <cellStyle name="Обычный 27 5 3 2 2 2 2" xfId="30020"/>
    <cellStyle name="Обычный 27 5 3 2 2 2 2 2" xfId="30021"/>
    <cellStyle name="Обычный 27 5 3 2 2 2 3" xfId="30022"/>
    <cellStyle name="Обычный 27 5 3 2 2 3" xfId="30023"/>
    <cellStyle name="Обычный 27 5 3 2 2 3 2" xfId="30024"/>
    <cellStyle name="Обычный 27 5 3 2 2 4" xfId="30025"/>
    <cellStyle name="Обычный 27 5 3 2 2 4 2" xfId="30026"/>
    <cellStyle name="Обычный 27 5 3 2 2 5" xfId="30027"/>
    <cellStyle name="Обычный 27 5 3 2 3" xfId="30028"/>
    <cellStyle name="Обычный 27 5 3 2 3 2" xfId="30029"/>
    <cellStyle name="Обычный 27 5 3 2 3 2 2" xfId="30030"/>
    <cellStyle name="Обычный 27 5 3 2 3 2 2 2" xfId="30031"/>
    <cellStyle name="Обычный 27 5 3 2 3 2 3" xfId="30032"/>
    <cellStyle name="Обычный 27 5 3 2 3 3" xfId="30033"/>
    <cellStyle name="Обычный 27 5 3 2 3 3 2" xfId="30034"/>
    <cellStyle name="Обычный 27 5 3 2 3 4" xfId="30035"/>
    <cellStyle name="Обычный 27 5 3 2 4" xfId="30036"/>
    <cellStyle name="Обычный 27 5 3 2 4 2" xfId="30037"/>
    <cellStyle name="Обычный 27 5 3 2 4 2 2" xfId="30038"/>
    <cellStyle name="Обычный 27 5 3 2 4 3" xfId="30039"/>
    <cellStyle name="Обычный 27 5 3 2 5" xfId="30040"/>
    <cellStyle name="Обычный 27 5 3 2 5 2" xfId="30041"/>
    <cellStyle name="Обычный 27 5 3 2 6" xfId="30042"/>
    <cellStyle name="Обычный 27 5 3 2 6 2" xfId="30043"/>
    <cellStyle name="Обычный 27 5 3 2 7" xfId="30044"/>
    <cellStyle name="Обычный 27 5 3 2 8" xfId="30045"/>
    <cellStyle name="Обычный 27 5 3 3" xfId="30046"/>
    <cellStyle name="Обычный 27 5 3 3 2" xfId="30047"/>
    <cellStyle name="Обычный 27 5 3 3 2 2" xfId="30048"/>
    <cellStyle name="Обычный 27 5 3 3 2 2 2" xfId="30049"/>
    <cellStyle name="Обычный 27 5 3 3 2 3" xfId="30050"/>
    <cellStyle name="Обычный 27 5 3 3 3" xfId="30051"/>
    <cellStyle name="Обычный 27 5 3 3 3 2" xfId="30052"/>
    <cellStyle name="Обычный 27 5 3 3 4" xfId="30053"/>
    <cellStyle name="Обычный 27 5 3 3 4 2" xfId="30054"/>
    <cellStyle name="Обычный 27 5 3 3 5" xfId="30055"/>
    <cellStyle name="Обычный 27 5 3 3 6" xfId="30056"/>
    <cellStyle name="Обычный 27 5 3 4" xfId="30057"/>
    <cellStyle name="Обычный 27 5 3 4 2" xfId="30058"/>
    <cellStyle name="Обычный 27 5 3 4 2 2" xfId="30059"/>
    <cellStyle name="Обычный 27 5 3 4 2 2 2" xfId="30060"/>
    <cellStyle name="Обычный 27 5 3 4 2 3" xfId="30061"/>
    <cellStyle name="Обычный 27 5 3 4 3" xfId="30062"/>
    <cellStyle name="Обычный 27 5 3 4 3 2" xfId="30063"/>
    <cellStyle name="Обычный 27 5 3 4 4" xfId="30064"/>
    <cellStyle name="Обычный 27 5 3 5" xfId="30065"/>
    <cellStyle name="Обычный 27 5 3 5 2" xfId="30066"/>
    <cellStyle name="Обычный 27 5 3 5 2 2" xfId="30067"/>
    <cellStyle name="Обычный 27 5 3 5 3" xfId="30068"/>
    <cellStyle name="Обычный 27 5 3 6" xfId="30069"/>
    <cellStyle name="Обычный 27 5 3 6 2" xfId="30070"/>
    <cellStyle name="Обычный 27 5 3 7" xfId="30071"/>
    <cellStyle name="Обычный 27 5 3 7 2" xfId="30072"/>
    <cellStyle name="Обычный 27 5 3 8" xfId="30073"/>
    <cellStyle name="Обычный 27 5 3 9" xfId="30074"/>
    <cellStyle name="Обычный 27 5 4" xfId="30075"/>
    <cellStyle name="Обычный 27 5 4 2" xfId="30076"/>
    <cellStyle name="Обычный 27 5 4 2 2" xfId="30077"/>
    <cellStyle name="Обычный 27 5 4 2 2 2" xfId="30078"/>
    <cellStyle name="Обычный 27 5 4 2 2 2 2" xfId="30079"/>
    <cellStyle name="Обычный 27 5 4 2 2 3" xfId="30080"/>
    <cellStyle name="Обычный 27 5 4 2 3" xfId="30081"/>
    <cellStyle name="Обычный 27 5 4 2 3 2" xfId="30082"/>
    <cellStyle name="Обычный 27 5 4 2 4" xfId="30083"/>
    <cellStyle name="Обычный 27 5 4 2 4 2" xfId="30084"/>
    <cellStyle name="Обычный 27 5 4 2 5" xfId="30085"/>
    <cellStyle name="Обычный 27 5 4 3" xfId="30086"/>
    <cellStyle name="Обычный 27 5 4 3 2" xfId="30087"/>
    <cellStyle name="Обычный 27 5 4 3 2 2" xfId="30088"/>
    <cellStyle name="Обычный 27 5 4 3 2 2 2" xfId="30089"/>
    <cellStyle name="Обычный 27 5 4 3 2 3" xfId="30090"/>
    <cellStyle name="Обычный 27 5 4 3 3" xfId="30091"/>
    <cellStyle name="Обычный 27 5 4 3 3 2" xfId="30092"/>
    <cellStyle name="Обычный 27 5 4 3 4" xfId="30093"/>
    <cellStyle name="Обычный 27 5 4 4" xfId="30094"/>
    <cellStyle name="Обычный 27 5 4 4 2" xfId="30095"/>
    <cellStyle name="Обычный 27 5 4 4 2 2" xfId="30096"/>
    <cellStyle name="Обычный 27 5 4 4 3" xfId="30097"/>
    <cellStyle name="Обычный 27 5 4 5" xfId="30098"/>
    <cellStyle name="Обычный 27 5 4 5 2" xfId="30099"/>
    <cellStyle name="Обычный 27 5 4 6" xfId="30100"/>
    <cellStyle name="Обычный 27 5 4 6 2" xfId="30101"/>
    <cellStyle name="Обычный 27 5 4 7" xfId="30102"/>
    <cellStyle name="Обычный 27 5 4 8" xfId="30103"/>
    <cellStyle name="Обычный 27 5 5" xfId="30104"/>
    <cellStyle name="Обычный 27 5 5 2" xfId="30105"/>
    <cellStyle name="Обычный 27 5 5 2 2" xfId="30106"/>
    <cellStyle name="Обычный 27 5 5 2 2 2" xfId="30107"/>
    <cellStyle name="Обычный 27 5 5 2 3" xfId="30108"/>
    <cellStyle name="Обычный 27 5 5 3" xfId="30109"/>
    <cellStyle name="Обычный 27 5 5 3 2" xfId="30110"/>
    <cellStyle name="Обычный 27 5 5 4" xfId="30111"/>
    <cellStyle name="Обычный 27 5 5 4 2" xfId="30112"/>
    <cellStyle name="Обычный 27 5 5 5" xfId="30113"/>
    <cellStyle name="Обычный 27 5 5 6" xfId="30114"/>
    <cellStyle name="Обычный 27 5 6" xfId="30115"/>
    <cellStyle name="Обычный 27 5 6 2" xfId="30116"/>
    <cellStyle name="Обычный 27 5 6 2 2" xfId="30117"/>
    <cellStyle name="Обычный 27 5 6 2 2 2" xfId="30118"/>
    <cellStyle name="Обычный 27 5 6 2 3" xfId="30119"/>
    <cellStyle name="Обычный 27 5 6 3" xfId="30120"/>
    <cellStyle name="Обычный 27 5 6 3 2" xfId="30121"/>
    <cellStyle name="Обычный 27 5 6 4" xfId="30122"/>
    <cellStyle name="Обычный 27 5 7" xfId="30123"/>
    <cellStyle name="Обычный 27 5 7 2" xfId="30124"/>
    <cellStyle name="Обычный 27 5 7 2 2" xfId="30125"/>
    <cellStyle name="Обычный 27 5 7 3" xfId="30126"/>
    <cellStyle name="Обычный 27 5 8" xfId="30127"/>
    <cellStyle name="Обычный 27 5 8 2" xfId="30128"/>
    <cellStyle name="Обычный 27 5 9" xfId="30129"/>
    <cellStyle name="Обычный 27 5 9 2" xfId="30130"/>
    <cellStyle name="Обычный 27 6" xfId="30131"/>
    <cellStyle name="Обычный 27 6 10" xfId="30132"/>
    <cellStyle name="Обычный 27 6 2" xfId="30133"/>
    <cellStyle name="Обычный 27 6 2 2" xfId="30134"/>
    <cellStyle name="Обычный 27 6 2 2 2" xfId="30135"/>
    <cellStyle name="Обычный 27 6 2 2 2 2" xfId="30136"/>
    <cellStyle name="Обычный 27 6 2 2 2 2 2" xfId="30137"/>
    <cellStyle name="Обычный 27 6 2 2 2 3" xfId="30138"/>
    <cellStyle name="Обычный 27 6 2 2 3" xfId="30139"/>
    <cellStyle name="Обычный 27 6 2 2 3 2" xfId="30140"/>
    <cellStyle name="Обычный 27 6 2 2 4" xfId="30141"/>
    <cellStyle name="Обычный 27 6 2 2 4 2" xfId="30142"/>
    <cellStyle name="Обычный 27 6 2 2 5" xfId="30143"/>
    <cellStyle name="Обычный 27 6 2 3" xfId="30144"/>
    <cellStyle name="Обычный 27 6 2 3 2" xfId="30145"/>
    <cellStyle name="Обычный 27 6 2 3 2 2" xfId="30146"/>
    <cellStyle name="Обычный 27 6 2 3 2 2 2" xfId="30147"/>
    <cellStyle name="Обычный 27 6 2 3 2 3" xfId="30148"/>
    <cellStyle name="Обычный 27 6 2 3 3" xfId="30149"/>
    <cellStyle name="Обычный 27 6 2 3 3 2" xfId="30150"/>
    <cellStyle name="Обычный 27 6 2 3 4" xfId="30151"/>
    <cellStyle name="Обычный 27 6 2 4" xfId="30152"/>
    <cellStyle name="Обычный 27 6 2 4 2" xfId="30153"/>
    <cellStyle name="Обычный 27 6 2 4 2 2" xfId="30154"/>
    <cellStyle name="Обычный 27 6 2 4 3" xfId="30155"/>
    <cellStyle name="Обычный 27 6 2 5" xfId="30156"/>
    <cellStyle name="Обычный 27 6 2 5 2" xfId="30157"/>
    <cellStyle name="Обычный 27 6 2 6" xfId="30158"/>
    <cellStyle name="Обычный 27 6 2 6 2" xfId="30159"/>
    <cellStyle name="Обычный 27 6 2 7" xfId="30160"/>
    <cellStyle name="Обычный 27 6 2 8" xfId="30161"/>
    <cellStyle name="Обычный 27 6 3" xfId="30162"/>
    <cellStyle name="Обычный 27 6 3 2" xfId="30163"/>
    <cellStyle name="Обычный 27 6 3 2 2" xfId="30164"/>
    <cellStyle name="Обычный 27 6 3 2 2 2" xfId="30165"/>
    <cellStyle name="Обычный 27 6 3 2 3" xfId="30166"/>
    <cellStyle name="Обычный 27 6 3 3" xfId="30167"/>
    <cellStyle name="Обычный 27 6 3 3 2" xfId="30168"/>
    <cellStyle name="Обычный 27 6 3 4" xfId="30169"/>
    <cellStyle name="Обычный 27 6 3 4 2" xfId="30170"/>
    <cellStyle name="Обычный 27 6 3 5" xfId="30171"/>
    <cellStyle name="Обычный 27 6 3 6" xfId="30172"/>
    <cellStyle name="Обычный 27 6 4" xfId="30173"/>
    <cellStyle name="Обычный 27 6 4 2" xfId="30174"/>
    <cellStyle name="Обычный 27 6 4 2 2" xfId="30175"/>
    <cellStyle name="Обычный 27 6 4 2 2 2" xfId="30176"/>
    <cellStyle name="Обычный 27 6 4 2 3" xfId="30177"/>
    <cellStyle name="Обычный 27 6 4 3" xfId="30178"/>
    <cellStyle name="Обычный 27 6 4 3 2" xfId="30179"/>
    <cellStyle name="Обычный 27 6 4 4" xfId="30180"/>
    <cellStyle name="Обычный 27 6 5" xfId="30181"/>
    <cellStyle name="Обычный 27 6 5 2" xfId="30182"/>
    <cellStyle name="Обычный 27 6 5 2 2" xfId="30183"/>
    <cellStyle name="Обычный 27 6 5 3" xfId="30184"/>
    <cellStyle name="Обычный 27 6 6" xfId="30185"/>
    <cellStyle name="Обычный 27 6 6 2" xfId="30186"/>
    <cellStyle name="Обычный 27 6 7" xfId="30187"/>
    <cellStyle name="Обычный 27 6 7 2" xfId="30188"/>
    <cellStyle name="Обычный 27 6 8" xfId="30189"/>
    <cellStyle name="Обычный 27 6 8 2" xfId="30190"/>
    <cellStyle name="Обычный 27 6 9" xfId="30191"/>
    <cellStyle name="Обычный 27 7" xfId="30192"/>
    <cellStyle name="Обычный 27 7 10" xfId="30193"/>
    <cellStyle name="Обычный 27 7 2" xfId="30194"/>
    <cellStyle name="Обычный 27 7 2 2" xfId="30195"/>
    <cellStyle name="Обычный 27 7 2 2 2" xfId="30196"/>
    <cellStyle name="Обычный 27 7 2 2 2 2" xfId="30197"/>
    <cellStyle name="Обычный 27 7 2 2 2 2 2" xfId="30198"/>
    <cellStyle name="Обычный 27 7 2 2 2 3" xfId="30199"/>
    <cellStyle name="Обычный 27 7 2 2 3" xfId="30200"/>
    <cellStyle name="Обычный 27 7 2 2 3 2" xfId="30201"/>
    <cellStyle name="Обычный 27 7 2 2 4" xfId="30202"/>
    <cellStyle name="Обычный 27 7 2 2 4 2" xfId="30203"/>
    <cellStyle name="Обычный 27 7 2 2 5" xfId="30204"/>
    <cellStyle name="Обычный 27 7 2 3" xfId="30205"/>
    <cellStyle name="Обычный 27 7 2 3 2" xfId="30206"/>
    <cellStyle name="Обычный 27 7 2 3 2 2" xfId="30207"/>
    <cellStyle name="Обычный 27 7 2 3 2 2 2" xfId="30208"/>
    <cellStyle name="Обычный 27 7 2 3 2 3" xfId="30209"/>
    <cellStyle name="Обычный 27 7 2 3 3" xfId="30210"/>
    <cellStyle name="Обычный 27 7 2 3 3 2" xfId="30211"/>
    <cellStyle name="Обычный 27 7 2 3 4" xfId="30212"/>
    <cellStyle name="Обычный 27 7 2 4" xfId="30213"/>
    <cellStyle name="Обычный 27 7 2 4 2" xfId="30214"/>
    <cellStyle name="Обычный 27 7 2 4 2 2" xfId="30215"/>
    <cellStyle name="Обычный 27 7 2 4 3" xfId="30216"/>
    <cellStyle name="Обычный 27 7 2 5" xfId="30217"/>
    <cellStyle name="Обычный 27 7 2 5 2" xfId="30218"/>
    <cellStyle name="Обычный 27 7 2 6" xfId="30219"/>
    <cellStyle name="Обычный 27 7 2 6 2" xfId="30220"/>
    <cellStyle name="Обычный 27 7 2 7" xfId="30221"/>
    <cellStyle name="Обычный 27 7 2 8" xfId="30222"/>
    <cellStyle name="Обычный 27 7 3" xfId="30223"/>
    <cellStyle name="Обычный 27 7 3 2" xfId="30224"/>
    <cellStyle name="Обычный 27 7 3 2 2" xfId="30225"/>
    <cellStyle name="Обычный 27 7 3 2 2 2" xfId="30226"/>
    <cellStyle name="Обычный 27 7 3 2 3" xfId="30227"/>
    <cellStyle name="Обычный 27 7 3 3" xfId="30228"/>
    <cellStyle name="Обычный 27 7 3 3 2" xfId="30229"/>
    <cellStyle name="Обычный 27 7 3 4" xfId="30230"/>
    <cellStyle name="Обычный 27 7 3 4 2" xfId="30231"/>
    <cellStyle name="Обычный 27 7 3 5" xfId="30232"/>
    <cellStyle name="Обычный 27 7 3 6" xfId="30233"/>
    <cellStyle name="Обычный 27 7 4" xfId="30234"/>
    <cellStyle name="Обычный 27 7 4 2" xfId="30235"/>
    <cellStyle name="Обычный 27 7 4 2 2" xfId="30236"/>
    <cellStyle name="Обычный 27 7 4 2 2 2" xfId="30237"/>
    <cellStyle name="Обычный 27 7 4 2 3" xfId="30238"/>
    <cellStyle name="Обычный 27 7 4 3" xfId="30239"/>
    <cellStyle name="Обычный 27 7 4 3 2" xfId="30240"/>
    <cellStyle name="Обычный 27 7 4 4" xfId="30241"/>
    <cellStyle name="Обычный 27 7 5" xfId="30242"/>
    <cellStyle name="Обычный 27 7 5 2" xfId="30243"/>
    <cellStyle name="Обычный 27 7 5 2 2" xfId="30244"/>
    <cellStyle name="Обычный 27 7 5 3" xfId="30245"/>
    <cellStyle name="Обычный 27 7 6" xfId="30246"/>
    <cellStyle name="Обычный 27 7 6 2" xfId="30247"/>
    <cellStyle name="Обычный 27 7 7" xfId="30248"/>
    <cellStyle name="Обычный 27 7 7 2" xfId="30249"/>
    <cellStyle name="Обычный 27 7 8" xfId="30250"/>
    <cellStyle name="Обычный 27 7 8 2" xfId="30251"/>
    <cellStyle name="Обычный 27 7 9" xfId="30252"/>
    <cellStyle name="Обычный 27 8" xfId="30253"/>
    <cellStyle name="Обычный 27 8 2" xfId="30254"/>
    <cellStyle name="Обычный 27 8 2 2" xfId="30255"/>
    <cellStyle name="Обычный 27 8 2 2 2" xfId="30256"/>
    <cellStyle name="Обычный 27 8 2 2 2 2" xfId="30257"/>
    <cellStyle name="Обычный 27 8 2 2 3" xfId="30258"/>
    <cellStyle name="Обычный 27 8 2 3" xfId="30259"/>
    <cellStyle name="Обычный 27 8 2 3 2" xfId="30260"/>
    <cellStyle name="Обычный 27 8 2 4" xfId="30261"/>
    <cellStyle name="Обычный 27 8 2 4 2" xfId="30262"/>
    <cellStyle name="Обычный 27 8 2 5" xfId="30263"/>
    <cellStyle name="Обычный 27 8 3" xfId="30264"/>
    <cellStyle name="Обычный 27 8 3 2" xfId="30265"/>
    <cellStyle name="Обычный 27 8 3 2 2" xfId="30266"/>
    <cellStyle name="Обычный 27 8 3 2 2 2" xfId="30267"/>
    <cellStyle name="Обычный 27 8 3 2 3" xfId="30268"/>
    <cellStyle name="Обычный 27 8 3 3" xfId="30269"/>
    <cellStyle name="Обычный 27 8 3 3 2" xfId="30270"/>
    <cellStyle name="Обычный 27 8 3 4" xfId="30271"/>
    <cellStyle name="Обычный 27 8 4" xfId="30272"/>
    <cellStyle name="Обычный 27 8 4 2" xfId="30273"/>
    <cellStyle name="Обычный 27 8 4 2 2" xfId="30274"/>
    <cellStyle name="Обычный 27 8 4 3" xfId="30275"/>
    <cellStyle name="Обычный 27 8 5" xfId="30276"/>
    <cellStyle name="Обычный 27 8 5 2" xfId="30277"/>
    <cellStyle name="Обычный 27 8 6" xfId="30278"/>
    <cellStyle name="Обычный 27 8 6 2" xfId="30279"/>
    <cellStyle name="Обычный 27 8 7" xfId="30280"/>
    <cellStyle name="Обычный 27 8 7 2" xfId="30281"/>
    <cellStyle name="Обычный 27 8 8" xfId="30282"/>
    <cellStyle name="Обычный 27 8 9" xfId="30283"/>
    <cellStyle name="Обычный 27 9" xfId="30284"/>
    <cellStyle name="Обычный 27 9 2" xfId="30285"/>
    <cellStyle name="Обычный 27 9 2 2" xfId="30286"/>
    <cellStyle name="Обычный 27 9 2 2 2" xfId="30287"/>
    <cellStyle name="Обычный 27 9 2 3" xfId="30288"/>
    <cellStyle name="Обычный 27 9 3" xfId="30289"/>
    <cellStyle name="Обычный 27 9 3 2" xfId="30290"/>
    <cellStyle name="Обычный 27 9 4" xfId="30291"/>
    <cellStyle name="Обычный 27 9 4 2" xfId="30292"/>
    <cellStyle name="Обычный 27 9 5" xfId="30293"/>
    <cellStyle name="Обычный 27 9 6" xfId="30294"/>
    <cellStyle name="Обычный 27_КС2 июль13 дс1" xfId="30295"/>
    <cellStyle name="Обычный 28" xfId="30296"/>
    <cellStyle name="Обычный 28 10" xfId="30297"/>
    <cellStyle name="Обычный 28 10 2" xfId="30298"/>
    <cellStyle name="Обычный 28 10 2 2" xfId="30299"/>
    <cellStyle name="Обычный 28 10 2 2 2" xfId="30300"/>
    <cellStyle name="Обычный 28 10 2 3" xfId="30301"/>
    <cellStyle name="Обычный 28 10 3" xfId="30302"/>
    <cellStyle name="Обычный 28 10 3 2" xfId="30303"/>
    <cellStyle name="Обычный 28 10 4" xfId="30304"/>
    <cellStyle name="Обычный 28 11" xfId="30305"/>
    <cellStyle name="Обычный 28 11 2" xfId="30306"/>
    <cellStyle name="Обычный 28 11 2 2" xfId="30307"/>
    <cellStyle name="Обычный 28 11 3" xfId="30308"/>
    <cellStyle name="Обычный 28 12" xfId="30309"/>
    <cellStyle name="Обычный 28 12 2" xfId="30310"/>
    <cellStyle name="Обычный 28 13" xfId="30311"/>
    <cellStyle name="Обычный 28 13 2" xfId="30312"/>
    <cellStyle name="Обычный 28 14" xfId="30313"/>
    <cellStyle name="Обычный 28 14 2" xfId="30314"/>
    <cellStyle name="Обычный 28 15" xfId="30315"/>
    <cellStyle name="Обычный 28 15 2" xfId="30316"/>
    <cellStyle name="Обычный 28 16" xfId="30317"/>
    <cellStyle name="Обычный 28 16 2" xfId="30318"/>
    <cellStyle name="Обычный 28 17" xfId="30319"/>
    <cellStyle name="Обычный 28 18" xfId="30320"/>
    <cellStyle name="Обычный 28 2" xfId="30321"/>
    <cellStyle name="Обычный 28 2 10" xfId="30322"/>
    <cellStyle name="Обычный 28 2 10 2" xfId="30323"/>
    <cellStyle name="Обычный 28 2 10 2 2" xfId="30324"/>
    <cellStyle name="Обычный 28 2 10 3" xfId="30325"/>
    <cellStyle name="Обычный 28 2 11" xfId="30326"/>
    <cellStyle name="Обычный 28 2 11 2" xfId="30327"/>
    <cellStyle name="Обычный 28 2 12" xfId="30328"/>
    <cellStyle name="Обычный 28 2 12 2" xfId="30329"/>
    <cellStyle name="Обычный 28 2 13" xfId="30330"/>
    <cellStyle name="Обычный 28 2 13 2" xfId="30331"/>
    <cellStyle name="Обычный 28 2 14" xfId="30332"/>
    <cellStyle name="Обычный 28 2 14 2" xfId="30333"/>
    <cellStyle name="Обычный 28 2 15" xfId="30334"/>
    <cellStyle name="Обычный 28 2 15 2" xfId="30335"/>
    <cellStyle name="Обычный 28 2 16" xfId="30336"/>
    <cellStyle name="Обычный 28 2 17" xfId="30337"/>
    <cellStyle name="Обычный 28 2 2" xfId="30338"/>
    <cellStyle name="Обычный 28 2 2 10" xfId="30339"/>
    <cellStyle name="Обычный 28 2 2 10 2" xfId="30340"/>
    <cellStyle name="Обычный 28 2 2 11" xfId="30341"/>
    <cellStyle name="Обычный 28 2 2 11 2" xfId="30342"/>
    <cellStyle name="Обычный 28 2 2 12" xfId="30343"/>
    <cellStyle name="Обычный 28 2 2 12 2" xfId="30344"/>
    <cellStyle name="Обычный 28 2 2 13" xfId="30345"/>
    <cellStyle name="Обычный 28 2 2 14" xfId="30346"/>
    <cellStyle name="Обычный 28 2 2 2" xfId="30347"/>
    <cellStyle name="Обычный 28 2 2 2 10" xfId="30348"/>
    <cellStyle name="Обычный 28 2 2 2 11" xfId="30349"/>
    <cellStyle name="Обычный 28 2 2 2 2" xfId="30350"/>
    <cellStyle name="Обычный 28 2 2 2 2 2" xfId="30351"/>
    <cellStyle name="Обычный 28 2 2 2 2 2 2" xfId="30352"/>
    <cellStyle name="Обычный 28 2 2 2 2 2 2 2" xfId="30353"/>
    <cellStyle name="Обычный 28 2 2 2 2 2 2 2 2" xfId="30354"/>
    <cellStyle name="Обычный 28 2 2 2 2 2 2 2 2 2" xfId="30355"/>
    <cellStyle name="Обычный 28 2 2 2 2 2 2 2 3" xfId="30356"/>
    <cellStyle name="Обычный 28 2 2 2 2 2 2 3" xfId="30357"/>
    <cellStyle name="Обычный 28 2 2 2 2 2 2 3 2" xfId="30358"/>
    <cellStyle name="Обычный 28 2 2 2 2 2 2 4" xfId="30359"/>
    <cellStyle name="Обычный 28 2 2 2 2 2 2 4 2" xfId="30360"/>
    <cellStyle name="Обычный 28 2 2 2 2 2 2 5" xfId="30361"/>
    <cellStyle name="Обычный 28 2 2 2 2 2 3" xfId="30362"/>
    <cellStyle name="Обычный 28 2 2 2 2 2 3 2" xfId="30363"/>
    <cellStyle name="Обычный 28 2 2 2 2 2 3 2 2" xfId="30364"/>
    <cellStyle name="Обычный 28 2 2 2 2 2 3 2 2 2" xfId="30365"/>
    <cellStyle name="Обычный 28 2 2 2 2 2 3 2 3" xfId="30366"/>
    <cellStyle name="Обычный 28 2 2 2 2 2 3 3" xfId="30367"/>
    <cellStyle name="Обычный 28 2 2 2 2 2 3 3 2" xfId="30368"/>
    <cellStyle name="Обычный 28 2 2 2 2 2 3 4" xfId="30369"/>
    <cellStyle name="Обычный 28 2 2 2 2 2 4" xfId="30370"/>
    <cellStyle name="Обычный 28 2 2 2 2 2 4 2" xfId="30371"/>
    <cellStyle name="Обычный 28 2 2 2 2 2 4 2 2" xfId="30372"/>
    <cellStyle name="Обычный 28 2 2 2 2 2 4 3" xfId="30373"/>
    <cellStyle name="Обычный 28 2 2 2 2 2 5" xfId="30374"/>
    <cellStyle name="Обычный 28 2 2 2 2 2 5 2" xfId="30375"/>
    <cellStyle name="Обычный 28 2 2 2 2 2 6" xfId="30376"/>
    <cellStyle name="Обычный 28 2 2 2 2 2 6 2" xfId="30377"/>
    <cellStyle name="Обычный 28 2 2 2 2 2 7" xfId="30378"/>
    <cellStyle name="Обычный 28 2 2 2 2 2 8" xfId="30379"/>
    <cellStyle name="Обычный 28 2 2 2 2 3" xfId="30380"/>
    <cellStyle name="Обычный 28 2 2 2 2 3 2" xfId="30381"/>
    <cellStyle name="Обычный 28 2 2 2 2 3 2 2" xfId="30382"/>
    <cellStyle name="Обычный 28 2 2 2 2 3 2 2 2" xfId="30383"/>
    <cellStyle name="Обычный 28 2 2 2 2 3 2 3" xfId="30384"/>
    <cellStyle name="Обычный 28 2 2 2 2 3 3" xfId="30385"/>
    <cellStyle name="Обычный 28 2 2 2 2 3 3 2" xfId="30386"/>
    <cellStyle name="Обычный 28 2 2 2 2 3 4" xfId="30387"/>
    <cellStyle name="Обычный 28 2 2 2 2 3 4 2" xfId="30388"/>
    <cellStyle name="Обычный 28 2 2 2 2 3 5" xfId="30389"/>
    <cellStyle name="Обычный 28 2 2 2 2 3 6" xfId="30390"/>
    <cellStyle name="Обычный 28 2 2 2 2 4" xfId="30391"/>
    <cellStyle name="Обычный 28 2 2 2 2 4 2" xfId="30392"/>
    <cellStyle name="Обычный 28 2 2 2 2 4 2 2" xfId="30393"/>
    <cellStyle name="Обычный 28 2 2 2 2 4 2 2 2" xfId="30394"/>
    <cellStyle name="Обычный 28 2 2 2 2 4 2 3" xfId="30395"/>
    <cellStyle name="Обычный 28 2 2 2 2 4 3" xfId="30396"/>
    <cellStyle name="Обычный 28 2 2 2 2 4 3 2" xfId="30397"/>
    <cellStyle name="Обычный 28 2 2 2 2 4 4" xfId="30398"/>
    <cellStyle name="Обычный 28 2 2 2 2 5" xfId="30399"/>
    <cellStyle name="Обычный 28 2 2 2 2 5 2" xfId="30400"/>
    <cellStyle name="Обычный 28 2 2 2 2 5 2 2" xfId="30401"/>
    <cellStyle name="Обычный 28 2 2 2 2 5 3" xfId="30402"/>
    <cellStyle name="Обычный 28 2 2 2 2 6" xfId="30403"/>
    <cellStyle name="Обычный 28 2 2 2 2 6 2" xfId="30404"/>
    <cellStyle name="Обычный 28 2 2 2 2 7" xfId="30405"/>
    <cellStyle name="Обычный 28 2 2 2 2 7 2" xfId="30406"/>
    <cellStyle name="Обычный 28 2 2 2 2 8" xfId="30407"/>
    <cellStyle name="Обычный 28 2 2 2 2 9" xfId="30408"/>
    <cellStyle name="Обычный 28 2 2 2 3" xfId="30409"/>
    <cellStyle name="Обычный 28 2 2 2 3 2" xfId="30410"/>
    <cellStyle name="Обычный 28 2 2 2 3 2 2" xfId="30411"/>
    <cellStyle name="Обычный 28 2 2 2 3 2 2 2" xfId="30412"/>
    <cellStyle name="Обычный 28 2 2 2 3 2 2 2 2" xfId="30413"/>
    <cellStyle name="Обычный 28 2 2 2 3 2 2 3" xfId="30414"/>
    <cellStyle name="Обычный 28 2 2 2 3 2 3" xfId="30415"/>
    <cellStyle name="Обычный 28 2 2 2 3 2 3 2" xfId="30416"/>
    <cellStyle name="Обычный 28 2 2 2 3 2 4" xfId="30417"/>
    <cellStyle name="Обычный 28 2 2 2 3 2 4 2" xfId="30418"/>
    <cellStyle name="Обычный 28 2 2 2 3 2 5" xfId="30419"/>
    <cellStyle name="Обычный 28 2 2 2 3 2 6" xfId="30420"/>
    <cellStyle name="Обычный 28 2 2 2 3 3" xfId="30421"/>
    <cellStyle name="Обычный 28 2 2 2 3 3 2" xfId="30422"/>
    <cellStyle name="Обычный 28 2 2 2 3 3 2 2" xfId="30423"/>
    <cellStyle name="Обычный 28 2 2 2 3 3 2 2 2" xfId="30424"/>
    <cellStyle name="Обычный 28 2 2 2 3 3 2 3" xfId="30425"/>
    <cellStyle name="Обычный 28 2 2 2 3 3 3" xfId="30426"/>
    <cellStyle name="Обычный 28 2 2 2 3 3 3 2" xfId="30427"/>
    <cellStyle name="Обычный 28 2 2 2 3 3 4" xfId="30428"/>
    <cellStyle name="Обычный 28 2 2 2 3 3 5" xfId="30429"/>
    <cellStyle name="Обычный 28 2 2 2 3 4" xfId="30430"/>
    <cellStyle name="Обычный 28 2 2 2 3 4 2" xfId="30431"/>
    <cellStyle name="Обычный 28 2 2 2 3 4 2 2" xfId="30432"/>
    <cellStyle name="Обычный 28 2 2 2 3 4 3" xfId="30433"/>
    <cellStyle name="Обычный 28 2 2 2 3 5" xfId="30434"/>
    <cellStyle name="Обычный 28 2 2 2 3 5 2" xfId="30435"/>
    <cellStyle name="Обычный 28 2 2 2 3 6" xfId="30436"/>
    <cellStyle name="Обычный 28 2 2 2 3 6 2" xfId="30437"/>
    <cellStyle name="Обычный 28 2 2 2 3 7" xfId="30438"/>
    <cellStyle name="Обычный 28 2 2 2 3 8" xfId="30439"/>
    <cellStyle name="Обычный 28 2 2 2 4" xfId="30440"/>
    <cellStyle name="Обычный 28 2 2 2 4 2" xfId="30441"/>
    <cellStyle name="Обычный 28 2 2 2 4 2 2" xfId="30442"/>
    <cellStyle name="Обычный 28 2 2 2 4 2 2 2" xfId="30443"/>
    <cellStyle name="Обычный 28 2 2 2 4 2 3" xfId="30444"/>
    <cellStyle name="Обычный 28 2 2 2 4 3" xfId="30445"/>
    <cellStyle name="Обычный 28 2 2 2 4 3 2" xfId="30446"/>
    <cellStyle name="Обычный 28 2 2 2 4 4" xfId="30447"/>
    <cellStyle name="Обычный 28 2 2 2 4 4 2" xfId="30448"/>
    <cellStyle name="Обычный 28 2 2 2 4 5" xfId="30449"/>
    <cellStyle name="Обычный 28 2 2 2 4 6" xfId="30450"/>
    <cellStyle name="Обычный 28 2 2 2 5" xfId="30451"/>
    <cellStyle name="Обычный 28 2 2 2 5 2" xfId="30452"/>
    <cellStyle name="Обычный 28 2 2 2 5 2 2" xfId="30453"/>
    <cellStyle name="Обычный 28 2 2 2 5 2 2 2" xfId="30454"/>
    <cellStyle name="Обычный 28 2 2 2 5 2 3" xfId="30455"/>
    <cellStyle name="Обычный 28 2 2 2 5 3" xfId="30456"/>
    <cellStyle name="Обычный 28 2 2 2 5 3 2" xfId="30457"/>
    <cellStyle name="Обычный 28 2 2 2 5 4" xfId="30458"/>
    <cellStyle name="Обычный 28 2 2 2 5 5" xfId="30459"/>
    <cellStyle name="Обычный 28 2 2 2 6" xfId="30460"/>
    <cellStyle name="Обычный 28 2 2 2 6 2" xfId="30461"/>
    <cellStyle name="Обычный 28 2 2 2 6 2 2" xfId="30462"/>
    <cellStyle name="Обычный 28 2 2 2 6 3" xfId="30463"/>
    <cellStyle name="Обычный 28 2 2 2 7" xfId="30464"/>
    <cellStyle name="Обычный 28 2 2 2 7 2" xfId="30465"/>
    <cellStyle name="Обычный 28 2 2 2 8" xfId="30466"/>
    <cellStyle name="Обычный 28 2 2 2 8 2" xfId="30467"/>
    <cellStyle name="Обычный 28 2 2 2 9" xfId="30468"/>
    <cellStyle name="Обычный 28 2 2 2 9 2" xfId="30469"/>
    <cellStyle name="Обычный 28 2 2 3" xfId="30470"/>
    <cellStyle name="Обычный 28 2 2 3 10" xfId="30471"/>
    <cellStyle name="Обычный 28 2 2 3 2" xfId="30472"/>
    <cellStyle name="Обычный 28 2 2 3 2 2" xfId="30473"/>
    <cellStyle name="Обычный 28 2 2 3 2 2 2" xfId="30474"/>
    <cellStyle name="Обычный 28 2 2 3 2 2 2 2" xfId="30475"/>
    <cellStyle name="Обычный 28 2 2 3 2 2 2 2 2" xfId="30476"/>
    <cellStyle name="Обычный 28 2 2 3 2 2 2 3" xfId="30477"/>
    <cellStyle name="Обычный 28 2 2 3 2 2 3" xfId="30478"/>
    <cellStyle name="Обычный 28 2 2 3 2 2 3 2" xfId="30479"/>
    <cellStyle name="Обычный 28 2 2 3 2 2 4" xfId="30480"/>
    <cellStyle name="Обычный 28 2 2 3 2 2 4 2" xfId="30481"/>
    <cellStyle name="Обычный 28 2 2 3 2 2 5" xfId="30482"/>
    <cellStyle name="Обычный 28 2 2 3 2 3" xfId="30483"/>
    <cellStyle name="Обычный 28 2 2 3 2 3 2" xfId="30484"/>
    <cellStyle name="Обычный 28 2 2 3 2 3 2 2" xfId="30485"/>
    <cellStyle name="Обычный 28 2 2 3 2 3 2 2 2" xfId="30486"/>
    <cellStyle name="Обычный 28 2 2 3 2 3 2 3" xfId="30487"/>
    <cellStyle name="Обычный 28 2 2 3 2 3 3" xfId="30488"/>
    <cellStyle name="Обычный 28 2 2 3 2 3 3 2" xfId="30489"/>
    <cellStyle name="Обычный 28 2 2 3 2 3 4" xfId="30490"/>
    <cellStyle name="Обычный 28 2 2 3 2 4" xfId="30491"/>
    <cellStyle name="Обычный 28 2 2 3 2 4 2" xfId="30492"/>
    <cellStyle name="Обычный 28 2 2 3 2 4 2 2" xfId="30493"/>
    <cellStyle name="Обычный 28 2 2 3 2 4 3" xfId="30494"/>
    <cellStyle name="Обычный 28 2 2 3 2 5" xfId="30495"/>
    <cellStyle name="Обычный 28 2 2 3 2 5 2" xfId="30496"/>
    <cellStyle name="Обычный 28 2 2 3 2 6" xfId="30497"/>
    <cellStyle name="Обычный 28 2 2 3 2 6 2" xfId="30498"/>
    <cellStyle name="Обычный 28 2 2 3 2 7" xfId="30499"/>
    <cellStyle name="Обычный 28 2 2 3 2 8" xfId="30500"/>
    <cellStyle name="Обычный 28 2 2 3 3" xfId="30501"/>
    <cellStyle name="Обычный 28 2 2 3 3 2" xfId="30502"/>
    <cellStyle name="Обычный 28 2 2 3 3 2 2" xfId="30503"/>
    <cellStyle name="Обычный 28 2 2 3 3 2 2 2" xfId="30504"/>
    <cellStyle name="Обычный 28 2 2 3 3 2 3" xfId="30505"/>
    <cellStyle name="Обычный 28 2 2 3 3 3" xfId="30506"/>
    <cellStyle name="Обычный 28 2 2 3 3 3 2" xfId="30507"/>
    <cellStyle name="Обычный 28 2 2 3 3 4" xfId="30508"/>
    <cellStyle name="Обычный 28 2 2 3 3 4 2" xfId="30509"/>
    <cellStyle name="Обычный 28 2 2 3 3 5" xfId="30510"/>
    <cellStyle name="Обычный 28 2 2 3 3 6" xfId="30511"/>
    <cellStyle name="Обычный 28 2 2 3 4" xfId="30512"/>
    <cellStyle name="Обычный 28 2 2 3 4 2" xfId="30513"/>
    <cellStyle name="Обычный 28 2 2 3 4 2 2" xfId="30514"/>
    <cellStyle name="Обычный 28 2 2 3 4 2 2 2" xfId="30515"/>
    <cellStyle name="Обычный 28 2 2 3 4 2 3" xfId="30516"/>
    <cellStyle name="Обычный 28 2 2 3 4 3" xfId="30517"/>
    <cellStyle name="Обычный 28 2 2 3 4 3 2" xfId="30518"/>
    <cellStyle name="Обычный 28 2 2 3 4 4" xfId="30519"/>
    <cellStyle name="Обычный 28 2 2 3 5" xfId="30520"/>
    <cellStyle name="Обычный 28 2 2 3 5 2" xfId="30521"/>
    <cellStyle name="Обычный 28 2 2 3 5 2 2" xfId="30522"/>
    <cellStyle name="Обычный 28 2 2 3 5 3" xfId="30523"/>
    <cellStyle name="Обычный 28 2 2 3 6" xfId="30524"/>
    <cellStyle name="Обычный 28 2 2 3 6 2" xfId="30525"/>
    <cellStyle name="Обычный 28 2 2 3 7" xfId="30526"/>
    <cellStyle name="Обычный 28 2 2 3 7 2" xfId="30527"/>
    <cellStyle name="Обычный 28 2 2 3 8" xfId="30528"/>
    <cellStyle name="Обычный 28 2 2 3 8 2" xfId="30529"/>
    <cellStyle name="Обычный 28 2 2 3 9" xfId="30530"/>
    <cellStyle name="Обычный 28 2 2 4" xfId="30531"/>
    <cellStyle name="Обычный 28 2 2 4 2" xfId="30532"/>
    <cellStyle name="Обычный 28 2 2 4 2 2" xfId="30533"/>
    <cellStyle name="Обычный 28 2 2 4 2 2 2" xfId="30534"/>
    <cellStyle name="Обычный 28 2 2 4 2 2 2 2" xfId="30535"/>
    <cellStyle name="Обычный 28 2 2 4 2 2 2 2 2" xfId="30536"/>
    <cellStyle name="Обычный 28 2 2 4 2 2 2 3" xfId="30537"/>
    <cellStyle name="Обычный 28 2 2 4 2 2 3" xfId="30538"/>
    <cellStyle name="Обычный 28 2 2 4 2 2 3 2" xfId="30539"/>
    <cellStyle name="Обычный 28 2 2 4 2 2 4" xfId="30540"/>
    <cellStyle name="Обычный 28 2 2 4 2 2 4 2" xfId="30541"/>
    <cellStyle name="Обычный 28 2 2 4 2 2 5" xfId="30542"/>
    <cellStyle name="Обычный 28 2 2 4 2 3" xfId="30543"/>
    <cellStyle name="Обычный 28 2 2 4 2 3 2" xfId="30544"/>
    <cellStyle name="Обычный 28 2 2 4 2 3 2 2" xfId="30545"/>
    <cellStyle name="Обычный 28 2 2 4 2 3 2 2 2" xfId="30546"/>
    <cellStyle name="Обычный 28 2 2 4 2 3 2 3" xfId="30547"/>
    <cellStyle name="Обычный 28 2 2 4 2 3 3" xfId="30548"/>
    <cellStyle name="Обычный 28 2 2 4 2 3 3 2" xfId="30549"/>
    <cellStyle name="Обычный 28 2 2 4 2 3 4" xfId="30550"/>
    <cellStyle name="Обычный 28 2 2 4 2 4" xfId="30551"/>
    <cellStyle name="Обычный 28 2 2 4 2 4 2" xfId="30552"/>
    <cellStyle name="Обычный 28 2 2 4 2 4 2 2" xfId="30553"/>
    <cellStyle name="Обычный 28 2 2 4 2 4 3" xfId="30554"/>
    <cellStyle name="Обычный 28 2 2 4 2 5" xfId="30555"/>
    <cellStyle name="Обычный 28 2 2 4 2 5 2" xfId="30556"/>
    <cellStyle name="Обычный 28 2 2 4 2 6" xfId="30557"/>
    <cellStyle name="Обычный 28 2 2 4 2 6 2" xfId="30558"/>
    <cellStyle name="Обычный 28 2 2 4 2 7" xfId="30559"/>
    <cellStyle name="Обычный 28 2 2 4 2 8" xfId="30560"/>
    <cellStyle name="Обычный 28 2 2 4 3" xfId="30561"/>
    <cellStyle name="Обычный 28 2 2 4 3 2" xfId="30562"/>
    <cellStyle name="Обычный 28 2 2 4 3 2 2" xfId="30563"/>
    <cellStyle name="Обычный 28 2 2 4 3 2 2 2" xfId="30564"/>
    <cellStyle name="Обычный 28 2 2 4 3 2 3" xfId="30565"/>
    <cellStyle name="Обычный 28 2 2 4 3 3" xfId="30566"/>
    <cellStyle name="Обычный 28 2 2 4 3 3 2" xfId="30567"/>
    <cellStyle name="Обычный 28 2 2 4 3 4" xfId="30568"/>
    <cellStyle name="Обычный 28 2 2 4 3 4 2" xfId="30569"/>
    <cellStyle name="Обычный 28 2 2 4 3 5" xfId="30570"/>
    <cellStyle name="Обычный 28 2 2 4 3 6" xfId="30571"/>
    <cellStyle name="Обычный 28 2 2 4 4" xfId="30572"/>
    <cellStyle name="Обычный 28 2 2 4 4 2" xfId="30573"/>
    <cellStyle name="Обычный 28 2 2 4 4 2 2" xfId="30574"/>
    <cellStyle name="Обычный 28 2 2 4 4 2 2 2" xfId="30575"/>
    <cellStyle name="Обычный 28 2 2 4 4 2 3" xfId="30576"/>
    <cellStyle name="Обычный 28 2 2 4 4 3" xfId="30577"/>
    <cellStyle name="Обычный 28 2 2 4 4 3 2" xfId="30578"/>
    <cellStyle name="Обычный 28 2 2 4 4 4" xfId="30579"/>
    <cellStyle name="Обычный 28 2 2 4 5" xfId="30580"/>
    <cellStyle name="Обычный 28 2 2 4 5 2" xfId="30581"/>
    <cellStyle name="Обычный 28 2 2 4 5 2 2" xfId="30582"/>
    <cellStyle name="Обычный 28 2 2 4 5 3" xfId="30583"/>
    <cellStyle name="Обычный 28 2 2 4 6" xfId="30584"/>
    <cellStyle name="Обычный 28 2 2 4 6 2" xfId="30585"/>
    <cellStyle name="Обычный 28 2 2 4 7" xfId="30586"/>
    <cellStyle name="Обычный 28 2 2 4 7 2" xfId="30587"/>
    <cellStyle name="Обычный 28 2 2 4 8" xfId="30588"/>
    <cellStyle name="Обычный 28 2 2 4 9" xfId="30589"/>
    <cellStyle name="Обычный 28 2 2 5" xfId="30590"/>
    <cellStyle name="Обычный 28 2 2 5 2" xfId="30591"/>
    <cellStyle name="Обычный 28 2 2 5 2 2" xfId="30592"/>
    <cellStyle name="Обычный 28 2 2 5 2 2 2" xfId="30593"/>
    <cellStyle name="Обычный 28 2 2 5 2 2 2 2" xfId="30594"/>
    <cellStyle name="Обычный 28 2 2 5 2 2 3" xfId="30595"/>
    <cellStyle name="Обычный 28 2 2 5 2 3" xfId="30596"/>
    <cellStyle name="Обычный 28 2 2 5 2 3 2" xfId="30597"/>
    <cellStyle name="Обычный 28 2 2 5 2 4" xfId="30598"/>
    <cellStyle name="Обычный 28 2 2 5 2 4 2" xfId="30599"/>
    <cellStyle name="Обычный 28 2 2 5 2 5" xfId="30600"/>
    <cellStyle name="Обычный 28 2 2 5 3" xfId="30601"/>
    <cellStyle name="Обычный 28 2 2 5 3 2" xfId="30602"/>
    <cellStyle name="Обычный 28 2 2 5 3 2 2" xfId="30603"/>
    <cellStyle name="Обычный 28 2 2 5 3 2 2 2" xfId="30604"/>
    <cellStyle name="Обычный 28 2 2 5 3 2 3" xfId="30605"/>
    <cellStyle name="Обычный 28 2 2 5 3 3" xfId="30606"/>
    <cellStyle name="Обычный 28 2 2 5 3 3 2" xfId="30607"/>
    <cellStyle name="Обычный 28 2 2 5 3 4" xfId="30608"/>
    <cellStyle name="Обычный 28 2 2 5 4" xfId="30609"/>
    <cellStyle name="Обычный 28 2 2 5 4 2" xfId="30610"/>
    <cellStyle name="Обычный 28 2 2 5 4 2 2" xfId="30611"/>
    <cellStyle name="Обычный 28 2 2 5 4 3" xfId="30612"/>
    <cellStyle name="Обычный 28 2 2 5 5" xfId="30613"/>
    <cellStyle name="Обычный 28 2 2 5 5 2" xfId="30614"/>
    <cellStyle name="Обычный 28 2 2 5 6" xfId="30615"/>
    <cellStyle name="Обычный 28 2 2 5 6 2" xfId="30616"/>
    <cellStyle name="Обычный 28 2 2 5 7" xfId="30617"/>
    <cellStyle name="Обычный 28 2 2 5 8" xfId="30618"/>
    <cellStyle name="Обычный 28 2 2 6" xfId="30619"/>
    <cellStyle name="Обычный 28 2 2 6 2" xfId="30620"/>
    <cellStyle name="Обычный 28 2 2 6 2 2" xfId="30621"/>
    <cellStyle name="Обычный 28 2 2 6 2 2 2" xfId="30622"/>
    <cellStyle name="Обычный 28 2 2 6 2 3" xfId="30623"/>
    <cellStyle name="Обычный 28 2 2 6 3" xfId="30624"/>
    <cellStyle name="Обычный 28 2 2 6 3 2" xfId="30625"/>
    <cellStyle name="Обычный 28 2 2 6 4" xfId="30626"/>
    <cellStyle name="Обычный 28 2 2 6 4 2" xfId="30627"/>
    <cellStyle name="Обычный 28 2 2 6 5" xfId="30628"/>
    <cellStyle name="Обычный 28 2 2 6 6" xfId="30629"/>
    <cellStyle name="Обычный 28 2 2 7" xfId="30630"/>
    <cellStyle name="Обычный 28 2 2 7 2" xfId="30631"/>
    <cellStyle name="Обычный 28 2 2 7 2 2" xfId="30632"/>
    <cellStyle name="Обычный 28 2 2 7 2 2 2" xfId="30633"/>
    <cellStyle name="Обычный 28 2 2 7 2 3" xfId="30634"/>
    <cellStyle name="Обычный 28 2 2 7 3" xfId="30635"/>
    <cellStyle name="Обычный 28 2 2 7 3 2" xfId="30636"/>
    <cellStyle name="Обычный 28 2 2 7 4" xfId="30637"/>
    <cellStyle name="Обычный 28 2 2 8" xfId="30638"/>
    <cellStyle name="Обычный 28 2 2 8 2" xfId="30639"/>
    <cellStyle name="Обычный 28 2 2 8 2 2" xfId="30640"/>
    <cellStyle name="Обычный 28 2 2 8 3" xfId="30641"/>
    <cellStyle name="Обычный 28 2 2 9" xfId="30642"/>
    <cellStyle name="Обычный 28 2 2 9 2" xfId="30643"/>
    <cellStyle name="Обычный 28 2 2_прот факт бол" xfId="30644"/>
    <cellStyle name="Обычный 28 2 3" xfId="30645"/>
    <cellStyle name="Обычный 28 2 3 10" xfId="30646"/>
    <cellStyle name="Обычный 28 2 3 10 2" xfId="30647"/>
    <cellStyle name="Обычный 28 2 3 11" xfId="30648"/>
    <cellStyle name="Обычный 28 2 3 12" xfId="30649"/>
    <cellStyle name="Обычный 28 2 3 2" xfId="30650"/>
    <cellStyle name="Обычный 28 2 3 2 10" xfId="30651"/>
    <cellStyle name="Обычный 28 2 3 2 2" xfId="30652"/>
    <cellStyle name="Обычный 28 2 3 2 2 2" xfId="30653"/>
    <cellStyle name="Обычный 28 2 3 2 2 2 2" xfId="30654"/>
    <cellStyle name="Обычный 28 2 3 2 2 2 2 2" xfId="30655"/>
    <cellStyle name="Обычный 28 2 3 2 2 2 2 2 2" xfId="30656"/>
    <cellStyle name="Обычный 28 2 3 2 2 2 2 3" xfId="30657"/>
    <cellStyle name="Обычный 28 2 3 2 2 2 3" xfId="30658"/>
    <cellStyle name="Обычный 28 2 3 2 2 2 3 2" xfId="30659"/>
    <cellStyle name="Обычный 28 2 3 2 2 2 4" xfId="30660"/>
    <cellStyle name="Обычный 28 2 3 2 2 2 4 2" xfId="30661"/>
    <cellStyle name="Обычный 28 2 3 2 2 2 5" xfId="30662"/>
    <cellStyle name="Обычный 28 2 3 2 2 3" xfId="30663"/>
    <cellStyle name="Обычный 28 2 3 2 2 3 2" xfId="30664"/>
    <cellStyle name="Обычный 28 2 3 2 2 3 2 2" xfId="30665"/>
    <cellStyle name="Обычный 28 2 3 2 2 3 2 2 2" xfId="30666"/>
    <cellStyle name="Обычный 28 2 3 2 2 3 2 3" xfId="30667"/>
    <cellStyle name="Обычный 28 2 3 2 2 3 3" xfId="30668"/>
    <cellStyle name="Обычный 28 2 3 2 2 3 3 2" xfId="30669"/>
    <cellStyle name="Обычный 28 2 3 2 2 3 4" xfId="30670"/>
    <cellStyle name="Обычный 28 2 3 2 2 4" xfId="30671"/>
    <cellStyle name="Обычный 28 2 3 2 2 4 2" xfId="30672"/>
    <cellStyle name="Обычный 28 2 3 2 2 4 2 2" xfId="30673"/>
    <cellStyle name="Обычный 28 2 3 2 2 4 3" xfId="30674"/>
    <cellStyle name="Обычный 28 2 3 2 2 5" xfId="30675"/>
    <cellStyle name="Обычный 28 2 3 2 2 5 2" xfId="30676"/>
    <cellStyle name="Обычный 28 2 3 2 2 6" xfId="30677"/>
    <cellStyle name="Обычный 28 2 3 2 2 6 2" xfId="30678"/>
    <cellStyle name="Обычный 28 2 3 2 2 7" xfId="30679"/>
    <cellStyle name="Обычный 28 2 3 2 2 8" xfId="30680"/>
    <cellStyle name="Обычный 28 2 3 2 3" xfId="30681"/>
    <cellStyle name="Обычный 28 2 3 2 3 2" xfId="30682"/>
    <cellStyle name="Обычный 28 2 3 2 3 2 2" xfId="30683"/>
    <cellStyle name="Обычный 28 2 3 2 3 2 2 2" xfId="30684"/>
    <cellStyle name="Обычный 28 2 3 2 3 2 3" xfId="30685"/>
    <cellStyle name="Обычный 28 2 3 2 3 3" xfId="30686"/>
    <cellStyle name="Обычный 28 2 3 2 3 3 2" xfId="30687"/>
    <cellStyle name="Обычный 28 2 3 2 3 4" xfId="30688"/>
    <cellStyle name="Обычный 28 2 3 2 3 4 2" xfId="30689"/>
    <cellStyle name="Обычный 28 2 3 2 3 5" xfId="30690"/>
    <cellStyle name="Обычный 28 2 3 2 3 6" xfId="30691"/>
    <cellStyle name="Обычный 28 2 3 2 4" xfId="30692"/>
    <cellStyle name="Обычный 28 2 3 2 4 2" xfId="30693"/>
    <cellStyle name="Обычный 28 2 3 2 4 2 2" xfId="30694"/>
    <cellStyle name="Обычный 28 2 3 2 4 2 2 2" xfId="30695"/>
    <cellStyle name="Обычный 28 2 3 2 4 2 3" xfId="30696"/>
    <cellStyle name="Обычный 28 2 3 2 4 3" xfId="30697"/>
    <cellStyle name="Обычный 28 2 3 2 4 3 2" xfId="30698"/>
    <cellStyle name="Обычный 28 2 3 2 4 4" xfId="30699"/>
    <cellStyle name="Обычный 28 2 3 2 5" xfId="30700"/>
    <cellStyle name="Обычный 28 2 3 2 5 2" xfId="30701"/>
    <cellStyle name="Обычный 28 2 3 2 5 2 2" xfId="30702"/>
    <cellStyle name="Обычный 28 2 3 2 5 3" xfId="30703"/>
    <cellStyle name="Обычный 28 2 3 2 6" xfId="30704"/>
    <cellStyle name="Обычный 28 2 3 2 6 2" xfId="30705"/>
    <cellStyle name="Обычный 28 2 3 2 7" xfId="30706"/>
    <cellStyle name="Обычный 28 2 3 2 7 2" xfId="30707"/>
    <cellStyle name="Обычный 28 2 3 2 8" xfId="30708"/>
    <cellStyle name="Обычный 28 2 3 2 8 2" xfId="30709"/>
    <cellStyle name="Обычный 28 2 3 2 9" xfId="30710"/>
    <cellStyle name="Обычный 28 2 3 3" xfId="30711"/>
    <cellStyle name="Обычный 28 2 3 3 10" xfId="30712"/>
    <cellStyle name="Обычный 28 2 3 3 2" xfId="30713"/>
    <cellStyle name="Обычный 28 2 3 3 2 2" xfId="30714"/>
    <cellStyle name="Обычный 28 2 3 3 2 2 2" xfId="30715"/>
    <cellStyle name="Обычный 28 2 3 3 2 2 2 2" xfId="30716"/>
    <cellStyle name="Обычный 28 2 3 3 2 2 2 2 2" xfId="30717"/>
    <cellStyle name="Обычный 28 2 3 3 2 2 2 3" xfId="30718"/>
    <cellStyle name="Обычный 28 2 3 3 2 2 3" xfId="30719"/>
    <cellStyle name="Обычный 28 2 3 3 2 2 3 2" xfId="30720"/>
    <cellStyle name="Обычный 28 2 3 3 2 2 4" xfId="30721"/>
    <cellStyle name="Обычный 28 2 3 3 2 2 4 2" xfId="30722"/>
    <cellStyle name="Обычный 28 2 3 3 2 2 5" xfId="30723"/>
    <cellStyle name="Обычный 28 2 3 3 2 3" xfId="30724"/>
    <cellStyle name="Обычный 28 2 3 3 2 3 2" xfId="30725"/>
    <cellStyle name="Обычный 28 2 3 3 2 3 2 2" xfId="30726"/>
    <cellStyle name="Обычный 28 2 3 3 2 3 2 2 2" xfId="30727"/>
    <cellStyle name="Обычный 28 2 3 3 2 3 2 3" xfId="30728"/>
    <cellStyle name="Обычный 28 2 3 3 2 3 3" xfId="30729"/>
    <cellStyle name="Обычный 28 2 3 3 2 3 3 2" xfId="30730"/>
    <cellStyle name="Обычный 28 2 3 3 2 3 4" xfId="30731"/>
    <cellStyle name="Обычный 28 2 3 3 2 4" xfId="30732"/>
    <cellStyle name="Обычный 28 2 3 3 2 4 2" xfId="30733"/>
    <cellStyle name="Обычный 28 2 3 3 2 4 2 2" xfId="30734"/>
    <cellStyle name="Обычный 28 2 3 3 2 4 3" xfId="30735"/>
    <cellStyle name="Обычный 28 2 3 3 2 5" xfId="30736"/>
    <cellStyle name="Обычный 28 2 3 3 2 5 2" xfId="30737"/>
    <cellStyle name="Обычный 28 2 3 3 2 6" xfId="30738"/>
    <cellStyle name="Обычный 28 2 3 3 2 6 2" xfId="30739"/>
    <cellStyle name="Обычный 28 2 3 3 2 7" xfId="30740"/>
    <cellStyle name="Обычный 28 2 3 3 2 8" xfId="30741"/>
    <cellStyle name="Обычный 28 2 3 3 3" xfId="30742"/>
    <cellStyle name="Обычный 28 2 3 3 3 2" xfId="30743"/>
    <cellStyle name="Обычный 28 2 3 3 3 2 2" xfId="30744"/>
    <cellStyle name="Обычный 28 2 3 3 3 2 2 2" xfId="30745"/>
    <cellStyle name="Обычный 28 2 3 3 3 2 3" xfId="30746"/>
    <cellStyle name="Обычный 28 2 3 3 3 3" xfId="30747"/>
    <cellStyle name="Обычный 28 2 3 3 3 3 2" xfId="30748"/>
    <cellStyle name="Обычный 28 2 3 3 3 4" xfId="30749"/>
    <cellStyle name="Обычный 28 2 3 3 3 4 2" xfId="30750"/>
    <cellStyle name="Обычный 28 2 3 3 3 5" xfId="30751"/>
    <cellStyle name="Обычный 28 2 3 3 3 6" xfId="30752"/>
    <cellStyle name="Обычный 28 2 3 3 4" xfId="30753"/>
    <cellStyle name="Обычный 28 2 3 3 4 2" xfId="30754"/>
    <cellStyle name="Обычный 28 2 3 3 4 2 2" xfId="30755"/>
    <cellStyle name="Обычный 28 2 3 3 4 2 2 2" xfId="30756"/>
    <cellStyle name="Обычный 28 2 3 3 4 2 3" xfId="30757"/>
    <cellStyle name="Обычный 28 2 3 3 4 3" xfId="30758"/>
    <cellStyle name="Обычный 28 2 3 3 4 3 2" xfId="30759"/>
    <cellStyle name="Обычный 28 2 3 3 4 4" xfId="30760"/>
    <cellStyle name="Обычный 28 2 3 3 5" xfId="30761"/>
    <cellStyle name="Обычный 28 2 3 3 5 2" xfId="30762"/>
    <cellStyle name="Обычный 28 2 3 3 5 2 2" xfId="30763"/>
    <cellStyle name="Обычный 28 2 3 3 5 3" xfId="30764"/>
    <cellStyle name="Обычный 28 2 3 3 6" xfId="30765"/>
    <cellStyle name="Обычный 28 2 3 3 6 2" xfId="30766"/>
    <cellStyle name="Обычный 28 2 3 3 7" xfId="30767"/>
    <cellStyle name="Обычный 28 2 3 3 7 2" xfId="30768"/>
    <cellStyle name="Обычный 28 2 3 3 8" xfId="30769"/>
    <cellStyle name="Обычный 28 2 3 3 8 2" xfId="30770"/>
    <cellStyle name="Обычный 28 2 3 3 9" xfId="30771"/>
    <cellStyle name="Обычный 28 2 3 4" xfId="30772"/>
    <cellStyle name="Обычный 28 2 3 4 2" xfId="30773"/>
    <cellStyle name="Обычный 28 2 3 4 2 2" xfId="30774"/>
    <cellStyle name="Обычный 28 2 3 4 2 2 2" xfId="30775"/>
    <cellStyle name="Обычный 28 2 3 4 2 2 2 2" xfId="30776"/>
    <cellStyle name="Обычный 28 2 3 4 2 2 3" xfId="30777"/>
    <cellStyle name="Обычный 28 2 3 4 2 3" xfId="30778"/>
    <cellStyle name="Обычный 28 2 3 4 2 3 2" xfId="30779"/>
    <cellStyle name="Обычный 28 2 3 4 2 4" xfId="30780"/>
    <cellStyle name="Обычный 28 2 3 4 2 4 2" xfId="30781"/>
    <cellStyle name="Обычный 28 2 3 4 2 5" xfId="30782"/>
    <cellStyle name="Обычный 28 2 3 4 3" xfId="30783"/>
    <cellStyle name="Обычный 28 2 3 4 3 2" xfId="30784"/>
    <cellStyle name="Обычный 28 2 3 4 3 2 2" xfId="30785"/>
    <cellStyle name="Обычный 28 2 3 4 3 2 2 2" xfId="30786"/>
    <cellStyle name="Обычный 28 2 3 4 3 2 3" xfId="30787"/>
    <cellStyle name="Обычный 28 2 3 4 3 3" xfId="30788"/>
    <cellStyle name="Обычный 28 2 3 4 3 3 2" xfId="30789"/>
    <cellStyle name="Обычный 28 2 3 4 3 4" xfId="30790"/>
    <cellStyle name="Обычный 28 2 3 4 4" xfId="30791"/>
    <cellStyle name="Обычный 28 2 3 4 4 2" xfId="30792"/>
    <cellStyle name="Обычный 28 2 3 4 4 2 2" xfId="30793"/>
    <cellStyle name="Обычный 28 2 3 4 4 3" xfId="30794"/>
    <cellStyle name="Обычный 28 2 3 4 5" xfId="30795"/>
    <cellStyle name="Обычный 28 2 3 4 5 2" xfId="30796"/>
    <cellStyle name="Обычный 28 2 3 4 6" xfId="30797"/>
    <cellStyle name="Обычный 28 2 3 4 6 2" xfId="30798"/>
    <cellStyle name="Обычный 28 2 3 4 7" xfId="30799"/>
    <cellStyle name="Обычный 28 2 3 4 8" xfId="30800"/>
    <cellStyle name="Обычный 28 2 3 5" xfId="30801"/>
    <cellStyle name="Обычный 28 2 3 5 2" xfId="30802"/>
    <cellStyle name="Обычный 28 2 3 5 2 2" xfId="30803"/>
    <cellStyle name="Обычный 28 2 3 5 2 2 2" xfId="30804"/>
    <cellStyle name="Обычный 28 2 3 5 2 3" xfId="30805"/>
    <cellStyle name="Обычный 28 2 3 5 3" xfId="30806"/>
    <cellStyle name="Обычный 28 2 3 5 3 2" xfId="30807"/>
    <cellStyle name="Обычный 28 2 3 5 4" xfId="30808"/>
    <cellStyle name="Обычный 28 2 3 5 4 2" xfId="30809"/>
    <cellStyle name="Обычный 28 2 3 5 5" xfId="30810"/>
    <cellStyle name="Обычный 28 2 3 5 6" xfId="30811"/>
    <cellStyle name="Обычный 28 2 3 6" xfId="30812"/>
    <cellStyle name="Обычный 28 2 3 6 2" xfId="30813"/>
    <cellStyle name="Обычный 28 2 3 6 2 2" xfId="30814"/>
    <cellStyle name="Обычный 28 2 3 6 2 2 2" xfId="30815"/>
    <cellStyle name="Обычный 28 2 3 6 2 3" xfId="30816"/>
    <cellStyle name="Обычный 28 2 3 6 3" xfId="30817"/>
    <cellStyle name="Обычный 28 2 3 6 3 2" xfId="30818"/>
    <cellStyle name="Обычный 28 2 3 6 4" xfId="30819"/>
    <cellStyle name="Обычный 28 2 3 7" xfId="30820"/>
    <cellStyle name="Обычный 28 2 3 7 2" xfId="30821"/>
    <cellStyle name="Обычный 28 2 3 7 2 2" xfId="30822"/>
    <cellStyle name="Обычный 28 2 3 7 3" xfId="30823"/>
    <cellStyle name="Обычный 28 2 3 8" xfId="30824"/>
    <cellStyle name="Обычный 28 2 3 8 2" xfId="30825"/>
    <cellStyle name="Обычный 28 2 3 9" xfId="30826"/>
    <cellStyle name="Обычный 28 2 3 9 2" xfId="30827"/>
    <cellStyle name="Обычный 28 2 4" xfId="30828"/>
    <cellStyle name="Обычный 28 2 4 10" xfId="30829"/>
    <cellStyle name="Обычный 28 2 4 10 2" xfId="30830"/>
    <cellStyle name="Обычный 28 2 4 11" xfId="30831"/>
    <cellStyle name="Обычный 28 2 4 12" xfId="30832"/>
    <cellStyle name="Обычный 28 2 4 2" xfId="30833"/>
    <cellStyle name="Обычный 28 2 4 2 2" xfId="30834"/>
    <cellStyle name="Обычный 28 2 4 2 2 2" xfId="30835"/>
    <cellStyle name="Обычный 28 2 4 2 2 2 2" xfId="30836"/>
    <cellStyle name="Обычный 28 2 4 2 2 2 2 2" xfId="30837"/>
    <cellStyle name="Обычный 28 2 4 2 2 2 2 2 2" xfId="30838"/>
    <cellStyle name="Обычный 28 2 4 2 2 2 2 3" xfId="30839"/>
    <cellStyle name="Обычный 28 2 4 2 2 2 3" xfId="30840"/>
    <cellStyle name="Обычный 28 2 4 2 2 2 3 2" xfId="30841"/>
    <cellStyle name="Обычный 28 2 4 2 2 2 4" xfId="30842"/>
    <cellStyle name="Обычный 28 2 4 2 2 2 4 2" xfId="30843"/>
    <cellStyle name="Обычный 28 2 4 2 2 2 5" xfId="30844"/>
    <cellStyle name="Обычный 28 2 4 2 2 3" xfId="30845"/>
    <cellStyle name="Обычный 28 2 4 2 2 3 2" xfId="30846"/>
    <cellStyle name="Обычный 28 2 4 2 2 3 2 2" xfId="30847"/>
    <cellStyle name="Обычный 28 2 4 2 2 3 2 2 2" xfId="30848"/>
    <cellStyle name="Обычный 28 2 4 2 2 3 2 3" xfId="30849"/>
    <cellStyle name="Обычный 28 2 4 2 2 3 3" xfId="30850"/>
    <cellStyle name="Обычный 28 2 4 2 2 3 3 2" xfId="30851"/>
    <cellStyle name="Обычный 28 2 4 2 2 3 4" xfId="30852"/>
    <cellStyle name="Обычный 28 2 4 2 2 4" xfId="30853"/>
    <cellStyle name="Обычный 28 2 4 2 2 4 2" xfId="30854"/>
    <cellStyle name="Обычный 28 2 4 2 2 4 2 2" xfId="30855"/>
    <cellStyle name="Обычный 28 2 4 2 2 4 3" xfId="30856"/>
    <cellStyle name="Обычный 28 2 4 2 2 5" xfId="30857"/>
    <cellStyle name="Обычный 28 2 4 2 2 5 2" xfId="30858"/>
    <cellStyle name="Обычный 28 2 4 2 2 6" xfId="30859"/>
    <cellStyle name="Обычный 28 2 4 2 2 6 2" xfId="30860"/>
    <cellStyle name="Обычный 28 2 4 2 2 7" xfId="30861"/>
    <cellStyle name="Обычный 28 2 4 2 2 8" xfId="30862"/>
    <cellStyle name="Обычный 28 2 4 2 3" xfId="30863"/>
    <cellStyle name="Обычный 28 2 4 2 3 2" xfId="30864"/>
    <cellStyle name="Обычный 28 2 4 2 3 2 2" xfId="30865"/>
    <cellStyle name="Обычный 28 2 4 2 3 2 2 2" xfId="30866"/>
    <cellStyle name="Обычный 28 2 4 2 3 2 3" xfId="30867"/>
    <cellStyle name="Обычный 28 2 4 2 3 3" xfId="30868"/>
    <cellStyle name="Обычный 28 2 4 2 3 3 2" xfId="30869"/>
    <cellStyle name="Обычный 28 2 4 2 3 4" xfId="30870"/>
    <cellStyle name="Обычный 28 2 4 2 3 4 2" xfId="30871"/>
    <cellStyle name="Обычный 28 2 4 2 3 5" xfId="30872"/>
    <cellStyle name="Обычный 28 2 4 2 3 6" xfId="30873"/>
    <cellStyle name="Обычный 28 2 4 2 4" xfId="30874"/>
    <cellStyle name="Обычный 28 2 4 2 4 2" xfId="30875"/>
    <cellStyle name="Обычный 28 2 4 2 4 2 2" xfId="30876"/>
    <cellStyle name="Обычный 28 2 4 2 4 2 2 2" xfId="30877"/>
    <cellStyle name="Обычный 28 2 4 2 4 2 3" xfId="30878"/>
    <cellStyle name="Обычный 28 2 4 2 4 3" xfId="30879"/>
    <cellStyle name="Обычный 28 2 4 2 4 3 2" xfId="30880"/>
    <cellStyle name="Обычный 28 2 4 2 4 4" xfId="30881"/>
    <cellStyle name="Обычный 28 2 4 2 5" xfId="30882"/>
    <cellStyle name="Обычный 28 2 4 2 5 2" xfId="30883"/>
    <cellStyle name="Обычный 28 2 4 2 5 2 2" xfId="30884"/>
    <cellStyle name="Обычный 28 2 4 2 5 3" xfId="30885"/>
    <cellStyle name="Обычный 28 2 4 2 6" xfId="30886"/>
    <cellStyle name="Обычный 28 2 4 2 6 2" xfId="30887"/>
    <cellStyle name="Обычный 28 2 4 2 7" xfId="30888"/>
    <cellStyle name="Обычный 28 2 4 2 7 2" xfId="30889"/>
    <cellStyle name="Обычный 28 2 4 2 8" xfId="30890"/>
    <cellStyle name="Обычный 28 2 4 2 9" xfId="30891"/>
    <cellStyle name="Обычный 28 2 4 3" xfId="30892"/>
    <cellStyle name="Обычный 28 2 4 3 2" xfId="30893"/>
    <cellStyle name="Обычный 28 2 4 3 2 2" xfId="30894"/>
    <cellStyle name="Обычный 28 2 4 3 2 2 2" xfId="30895"/>
    <cellStyle name="Обычный 28 2 4 3 2 2 2 2" xfId="30896"/>
    <cellStyle name="Обычный 28 2 4 3 2 2 2 2 2" xfId="30897"/>
    <cellStyle name="Обычный 28 2 4 3 2 2 2 3" xfId="30898"/>
    <cellStyle name="Обычный 28 2 4 3 2 2 3" xfId="30899"/>
    <cellStyle name="Обычный 28 2 4 3 2 2 3 2" xfId="30900"/>
    <cellStyle name="Обычный 28 2 4 3 2 2 4" xfId="30901"/>
    <cellStyle name="Обычный 28 2 4 3 2 2 4 2" xfId="30902"/>
    <cellStyle name="Обычный 28 2 4 3 2 2 5" xfId="30903"/>
    <cellStyle name="Обычный 28 2 4 3 2 3" xfId="30904"/>
    <cellStyle name="Обычный 28 2 4 3 2 3 2" xfId="30905"/>
    <cellStyle name="Обычный 28 2 4 3 2 3 2 2" xfId="30906"/>
    <cellStyle name="Обычный 28 2 4 3 2 3 2 2 2" xfId="30907"/>
    <cellStyle name="Обычный 28 2 4 3 2 3 2 3" xfId="30908"/>
    <cellStyle name="Обычный 28 2 4 3 2 3 3" xfId="30909"/>
    <cellStyle name="Обычный 28 2 4 3 2 3 3 2" xfId="30910"/>
    <cellStyle name="Обычный 28 2 4 3 2 3 4" xfId="30911"/>
    <cellStyle name="Обычный 28 2 4 3 2 4" xfId="30912"/>
    <cellStyle name="Обычный 28 2 4 3 2 4 2" xfId="30913"/>
    <cellStyle name="Обычный 28 2 4 3 2 4 2 2" xfId="30914"/>
    <cellStyle name="Обычный 28 2 4 3 2 4 3" xfId="30915"/>
    <cellStyle name="Обычный 28 2 4 3 2 5" xfId="30916"/>
    <cellStyle name="Обычный 28 2 4 3 2 5 2" xfId="30917"/>
    <cellStyle name="Обычный 28 2 4 3 2 6" xfId="30918"/>
    <cellStyle name="Обычный 28 2 4 3 2 6 2" xfId="30919"/>
    <cellStyle name="Обычный 28 2 4 3 2 7" xfId="30920"/>
    <cellStyle name="Обычный 28 2 4 3 2 8" xfId="30921"/>
    <cellStyle name="Обычный 28 2 4 3 3" xfId="30922"/>
    <cellStyle name="Обычный 28 2 4 3 3 2" xfId="30923"/>
    <cellStyle name="Обычный 28 2 4 3 3 2 2" xfId="30924"/>
    <cellStyle name="Обычный 28 2 4 3 3 2 2 2" xfId="30925"/>
    <cellStyle name="Обычный 28 2 4 3 3 2 3" xfId="30926"/>
    <cellStyle name="Обычный 28 2 4 3 3 3" xfId="30927"/>
    <cellStyle name="Обычный 28 2 4 3 3 3 2" xfId="30928"/>
    <cellStyle name="Обычный 28 2 4 3 3 4" xfId="30929"/>
    <cellStyle name="Обычный 28 2 4 3 3 4 2" xfId="30930"/>
    <cellStyle name="Обычный 28 2 4 3 3 5" xfId="30931"/>
    <cellStyle name="Обычный 28 2 4 3 3 6" xfId="30932"/>
    <cellStyle name="Обычный 28 2 4 3 4" xfId="30933"/>
    <cellStyle name="Обычный 28 2 4 3 4 2" xfId="30934"/>
    <cellStyle name="Обычный 28 2 4 3 4 2 2" xfId="30935"/>
    <cellStyle name="Обычный 28 2 4 3 4 2 2 2" xfId="30936"/>
    <cellStyle name="Обычный 28 2 4 3 4 2 3" xfId="30937"/>
    <cellStyle name="Обычный 28 2 4 3 4 3" xfId="30938"/>
    <cellStyle name="Обычный 28 2 4 3 4 3 2" xfId="30939"/>
    <cellStyle name="Обычный 28 2 4 3 4 4" xfId="30940"/>
    <cellStyle name="Обычный 28 2 4 3 5" xfId="30941"/>
    <cellStyle name="Обычный 28 2 4 3 5 2" xfId="30942"/>
    <cellStyle name="Обычный 28 2 4 3 5 2 2" xfId="30943"/>
    <cellStyle name="Обычный 28 2 4 3 5 3" xfId="30944"/>
    <cellStyle name="Обычный 28 2 4 3 6" xfId="30945"/>
    <cellStyle name="Обычный 28 2 4 3 6 2" xfId="30946"/>
    <cellStyle name="Обычный 28 2 4 3 7" xfId="30947"/>
    <cellStyle name="Обычный 28 2 4 3 7 2" xfId="30948"/>
    <cellStyle name="Обычный 28 2 4 3 8" xfId="30949"/>
    <cellStyle name="Обычный 28 2 4 3 9" xfId="30950"/>
    <cellStyle name="Обычный 28 2 4 4" xfId="30951"/>
    <cellStyle name="Обычный 28 2 4 4 2" xfId="30952"/>
    <cellStyle name="Обычный 28 2 4 4 2 2" xfId="30953"/>
    <cellStyle name="Обычный 28 2 4 4 2 2 2" xfId="30954"/>
    <cellStyle name="Обычный 28 2 4 4 2 2 2 2" xfId="30955"/>
    <cellStyle name="Обычный 28 2 4 4 2 2 3" xfId="30956"/>
    <cellStyle name="Обычный 28 2 4 4 2 3" xfId="30957"/>
    <cellStyle name="Обычный 28 2 4 4 2 3 2" xfId="30958"/>
    <cellStyle name="Обычный 28 2 4 4 2 4" xfId="30959"/>
    <cellStyle name="Обычный 28 2 4 4 2 4 2" xfId="30960"/>
    <cellStyle name="Обычный 28 2 4 4 2 5" xfId="30961"/>
    <cellStyle name="Обычный 28 2 4 4 3" xfId="30962"/>
    <cellStyle name="Обычный 28 2 4 4 3 2" xfId="30963"/>
    <cellStyle name="Обычный 28 2 4 4 3 2 2" xfId="30964"/>
    <cellStyle name="Обычный 28 2 4 4 3 2 2 2" xfId="30965"/>
    <cellStyle name="Обычный 28 2 4 4 3 2 3" xfId="30966"/>
    <cellStyle name="Обычный 28 2 4 4 3 3" xfId="30967"/>
    <cellStyle name="Обычный 28 2 4 4 3 3 2" xfId="30968"/>
    <cellStyle name="Обычный 28 2 4 4 3 4" xfId="30969"/>
    <cellStyle name="Обычный 28 2 4 4 4" xfId="30970"/>
    <cellStyle name="Обычный 28 2 4 4 4 2" xfId="30971"/>
    <cellStyle name="Обычный 28 2 4 4 4 2 2" xfId="30972"/>
    <cellStyle name="Обычный 28 2 4 4 4 3" xfId="30973"/>
    <cellStyle name="Обычный 28 2 4 4 5" xfId="30974"/>
    <cellStyle name="Обычный 28 2 4 4 5 2" xfId="30975"/>
    <cellStyle name="Обычный 28 2 4 4 6" xfId="30976"/>
    <cellStyle name="Обычный 28 2 4 4 6 2" xfId="30977"/>
    <cellStyle name="Обычный 28 2 4 4 7" xfId="30978"/>
    <cellStyle name="Обычный 28 2 4 4 8" xfId="30979"/>
    <cellStyle name="Обычный 28 2 4 5" xfId="30980"/>
    <cellStyle name="Обычный 28 2 4 5 2" xfId="30981"/>
    <cellStyle name="Обычный 28 2 4 5 2 2" xfId="30982"/>
    <cellStyle name="Обычный 28 2 4 5 2 2 2" xfId="30983"/>
    <cellStyle name="Обычный 28 2 4 5 2 3" xfId="30984"/>
    <cellStyle name="Обычный 28 2 4 5 3" xfId="30985"/>
    <cellStyle name="Обычный 28 2 4 5 3 2" xfId="30986"/>
    <cellStyle name="Обычный 28 2 4 5 4" xfId="30987"/>
    <cellStyle name="Обычный 28 2 4 5 4 2" xfId="30988"/>
    <cellStyle name="Обычный 28 2 4 5 5" xfId="30989"/>
    <cellStyle name="Обычный 28 2 4 5 6" xfId="30990"/>
    <cellStyle name="Обычный 28 2 4 6" xfId="30991"/>
    <cellStyle name="Обычный 28 2 4 6 2" xfId="30992"/>
    <cellStyle name="Обычный 28 2 4 6 2 2" xfId="30993"/>
    <cellStyle name="Обычный 28 2 4 6 2 2 2" xfId="30994"/>
    <cellStyle name="Обычный 28 2 4 6 2 3" xfId="30995"/>
    <cellStyle name="Обычный 28 2 4 6 3" xfId="30996"/>
    <cellStyle name="Обычный 28 2 4 6 3 2" xfId="30997"/>
    <cellStyle name="Обычный 28 2 4 6 4" xfId="30998"/>
    <cellStyle name="Обычный 28 2 4 7" xfId="30999"/>
    <cellStyle name="Обычный 28 2 4 7 2" xfId="31000"/>
    <cellStyle name="Обычный 28 2 4 7 2 2" xfId="31001"/>
    <cellStyle name="Обычный 28 2 4 7 3" xfId="31002"/>
    <cellStyle name="Обычный 28 2 4 8" xfId="31003"/>
    <cellStyle name="Обычный 28 2 4 8 2" xfId="31004"/>
    <cellStyle name="Обычный 28 2 4 9" xfId="31005"/>
    <cellStyle name="Обычный 28 2 4 9 2" xfId="31006"/>
    <cellStyle name="Обычный 28 2 5" xfId="31007"/>
    <cellStyle name="Обычный 28 2 5 10" xfId="31008"/>
    <cellStyle name="Обычный 28 2 5 2" xfId="31009"/>
    <cellStyle name="Обычный 28 2 5 2 2" xfId="31010"/>
    <cellStyle name="Обычный 28 2 5 2 2 2" xfId="31011"/>
    <cellStyle name="Обычный 28 2 5 2 2 2 2" xfId="31012"/>
    <cellStyle name="Обычный 28 2 5 2 2 2 2 2" xfId="31013"/>
    <cellStyle name="Обычный 28 2 5 2 2 2 3" xfId="31014"/>
    <cellStyle name="Обычный 28 2 5 2 2 3" xfId="31015"/>
    <cellStyle name="Обычный 28 2 5 2 2 3 2" xfId="31016"/>
    <cellStyle name="Обычный 28 2 5 2 2 4" xfId="31017"/>
    <cellStyle name="Обычный 28 2 5 2 2 4 2" xfId="31018"/>
    <cellStyle name="Обычный 28 2 5 2 2 5" xfId="31019"/>
    <cellStyle name="Обычный 28 2 5 2 3" xfId="31020"/>
    <cellStyle name="Обычный 28 2 5 2 3 2" xfId="31021"/>
    <cellStyle name="Обычный 28 2 5 2 3 2 2" xfId="31022"/>
    <cellStyle name="Обычный 28 2 5 2 3 2 2 2" xfId="31023"/>
    <cellStyle name="Обычный 28 2 5 2 3 2 3" xfId="31024"/>
    <cellStyle name="Обычный 28 2 5 2 3 3" xfId="31025"/>
    <cellStyle name="Обычный 28 2 5 2 3 3 2" xfId="31026"/>
    <cellStyle name="Обычный 28 2 5 2 3 4" xfId="31027"/>
    <cellStyle name="Обычный 28 2 5 2 4" xfId="31028"/>
    <cellStyle name="Обычный 28 2 5 2 4 2" xfId="31029"/>
    <cellStyle name="Обычный 28 2 5 2 4 2 2" xfId="31030"/>
    <cellStyle name="Обычный 28 2 5 2 4 3" xfId="31031"/>
    <cellStyle name="Обычный 28 2 5 2 5" xfId="31032"/>
    <cellStyle name="Обычный 28 2 5 2 5 2" xfId="31033"/>
    <cellStyle name="Обычный 28 2 5 2 6" xfId="31034"/>
    <cellStyle name="Обычный 28 2 5 2 6 2" xfId="31035"/>
    <cellStyle name="Обычный 28 2 5 2 7" xfId="31036"/>
    <cellStyle name="Обычный 28 2 5 2 8" xfId="31037"/>
    <cellStyle name="Обычный 28 2 5 3" xfId="31038"/>
    <cellStyle name="Обычный 28 2 5 3 2" xfId="31039"/>
    <cellStyle name="Обычный 28 2 5 3 2 2" xfId="31040"/>
    <cellStyle name="Обычный 28 2 5 3 2 2 2" xfId="31041"/>
    <cellStyle name="Обычный 28 2 5 3 2 3" xfId="31042"/>
    <cellStyle name="Обычный 28 2 5 3 3" xfId="31043"/>
    <cellStyle name="Обычный 28 2 5 3 3 2" xfId="31044"/>
    <cellStyle name="Обычный 28 2 5 3 4" xfId="31045"/>
    <cellStyle name="Обычный 28 2 5 3 4 2" xfId="31046"/>
    <cellStyle name="Обычный 28 2 5 3 5" xfId="31047"/>
    <cellStyle name="Обычный 28 2 5 3 6" xfId="31048"/>
    <cellStyle name="Обычный 28 2 5 4" xfId="31049"/>
    <cellStyle name="Обычный 28 2 5 4 2" xfId="31050"/>
    <cellStyle name="Обычный 28 2 5 4 2 2" xfId="31051"/>
    <cellStyle name="Обычный 28 2 5 4 2 2 2" xfId="31052"/>
    <cellStyle name="Обычный 28 2 5 4 2 3" xfId="31053"/>
    <cellStyle name="Обычный 28 2 5 4 3" xfId="31054"/>
    <cellStyle name="Обычный 28 2 5 4 3 2" xfId="31055"/>
    <cellStyle name="Обычный 28 2 5 4 4" xfId="31056"/>
    <cellStyle name="Обычный 28 2 5 5" xfId="31057"/>
    <cellStyle name="Обычный 28 2 5 5 2" xfId="31058"/>
    <cellStyle name="Обычный 28 2 5 5 2 2" xfId="31059"/>
    <cellStyle name="Обычный 28 2 5 5 3" xfId="31060"/>
    <cellStyle name="Обычный 28 2 5 6" xfId="31061"/>
    <cellStyle name="Обычный 28 2 5 6 2" xfId="31062"/>
    <cellStyle name="Обычный 28 2 5 7" xfId="31063"/>
    <cellStyle name="Обычный 28 2 5 7 2" xfId="31064"/>
    <cellStyle name="Обычный 28 2 5 8" xfId="31065"/>
    <cellStyle name="Обычный 28 2 5 8 2" xfId="31066"/>
    <cellStyle name="Обычный 28 2 5 9" xfId="31067"/>
    <cellStyle name="Обычный 28 2 6" xfId="31068"/>
    <cellStyle name="Обычный 28 2 6 10" xfId="31069"/>
    <cellStyle name="Обычный 28 2 6 2" xfId="31070"/>
    <cellStyle name="Обычный 28 2 6 2 2" xfId="31071"/>
    <cellStyle name="Обычный 28 2 6 2 2 2" xfId="31072"/>
    <cellStyle name="Обычный 28 2 6 2 2 2 2" xfId="31073"/>
    <cellStyle name="Обычный 28 2 6 2 2 2 2 2" xfId="31074"/>
    <cellStyle name="Обычный 28 2 6 2 2 2 3" xfId="31075"/>
    <cellStyle name="Обычный 28 2 6 2 2 3" xfId="31076"/>
    <cellStyle name="Обычный 28 2 6 2 2 3 2" xfId="31077"/>
    <cellStyle name="Обычный 28 2 6 2 2 4" xfId="31078"/>
    <cellStyle name="Обычный 28 2 6 2 2 4 2" xfId="31079"/>
    <cellStyle name="Обычный 28 2 6 2 2 5" xfId="31080"/>
    <cellStyle name="Обычный 28 2 6 2 3" xfId="31081"/>
    <cellStyle name="Обычный 28 2 6 2 3 2" xfId="31082"/>
    <cellStyle name="Обычный 28 2 6 2 3 2 2" xfId="31083"/>
    <cellStyle name="Обычный 28 2 6 2 3 2 2 2" xfId="31084"/>
    <cellStyle name="Обычный 28 2 6 2 3 2 3" xfId="31085"/>
    <cellStyle name="Обычный 28 2 6 2 3 3" xfId="31086"/>
    <cellStyle name="Обычный 28 2 6 2 3 3 2" xfId="31087"/>
    <cellStyle name="Обычный 28 2 6 2 3 4" xfId="31088"/>
    <cellStyle name="Обычный 28 2 6 2 4" xfId="31089"/>
    <cellStyle name="Обычный 28 2 6 2 4 2" xfId="31090"/>
    <cellStyle name="Обычный 28 2 6 2 4 2 2" xfId="31091"/>
    <cellStyle name="Обычный 28 2 6 2 4 3" xfId="31092"/>
    <cellStyle name="Обычный 28 2 6 2 5" xfId="31093"/>
    <cellStyle name="Обычный 28 2 6 2 5 2" xfId="31094"/>
    <cellStyle name="Обычный 28 2 6 2 6" xfId="31095"/>
    <cellStyle name="Обычный 28 2 6 2 6 2" xfId="31096"/>
    <cellStyle name="Обычный 28 2 6 2 7" xfId="31097"/>
    <cellStyle name="Обычный 28 2 6 2 8" xfId="31098"/>
    <cellStyle name="Обычный 28 2 6 3" xfId="31099"/>
    <cellStyle name="Обычный 28 2 6 3 2" xfId="31100"/>
    <cellStyle name="Обычный 28 2 6 3 2 2" xfId="31101"/>
    <cellStyle name="Обычный 28 2 6 3 2 2 2" xfId="31102"/>
    <cellStyle name="Обычный 28 2 6 3 2 3" xfId="31103"/>
    <cellStyle name="Обычный 28 2 6 3 3" xfId="31104"/>
    <cellStyle name="Обычный 28 2 6 3 3 2" xfId="31105"/>
    <cellStyle name="Обычный 28 2 6 3 4" xfId="31106"/>
    <cellStyle name="Обычный 28 2 6 3 4 2" xfId="31107"/>
    <cellStyle name="Обычный 28 2 6 3 5" xfId="31108"/>
    <cellStyle name="Обычный 28 2 6 3 6" xfId="31109"/>
    <cellStyle name="Обычный 28 2 6 4" xfId="31110"/>
    <cellStyle name="Обычный 28 2 6 4 2" xfId="31111"/>
    <cellStyle name="Обычный 28 2 6 4 2 2" xfId="31112"/>
    <cellStyle name="Обычный 28 2 6 4 2 2 2" xfId="31113"/>
    <cellStyle name="Обычный 28 2 6 4 2 3" xfId="31114"/>
    <cellStyle name="Обычный 28 2 6 4 3" xfId="31115"/>
    <cellStyle name="Обычный 28 2 6 4 3 2" xfId="31116"/>
    <cellStyle name="Обычный 28 2 6 4 4" xfId="31117"/>
    <cellStyle name="Обычный 28 2 6 5" xfId="31118"/>
    <cellStyle name="Обычный 28 2 6 5 2" xfId="31119"/>
    <cellStyle name="Обычный 28 2 6 5 2 2" xfId="31120"/>
    <cellStyle name="Обычный 28 2 6 5 3" xfId="31121"/>
    <cellStyle name="Обычный 28 2 6 6" xfId="31122"/>
    <cellStyle name="Обычный 28 2 6 6 2" xfId="31123"/>
    <cellStyle name="Обычный 28 2 6 7" xfId="31124"/>
    <cellStyle name="Обычный 28 2 6 7 2" xfId="31125"/>
    <cellStyle name="Обычный 28 2 6 8" xfId="31126"/>
    <cellStyle name="Обычный 28 2 6 8 2" xfId="31127"/>
    <cellStyle name="Обычный 28 2 6 9" xfId="31128"/>
    <cellStyle name="Обычный 28 2 7" xfId="31129"/>
    <cellStyle name="Обычный 28 2 7 2" xfId="31130"/>
    <cellStyle name="Обычный 28 2 7 2 2" xfId="31131"/>
    <cellStyle name="Обычный 28 2 7 2 2 2" xfId="31132"/>
    <cellStyle name="Обычный 28 2 7 2 2 2 2" xfId="31133"/>
    <cellStyle name="Обычный 28 2 7 2 2 3" xfId="31134"/>
    <cellStyle name="Обычный 28 2 7 2 3" xfId="31135"/>
    <cellStyle name="Обычный 28 2 7 2 3 2" xfId="31136"/>
    <cellStyle name="Обычный 28 2 7 2 4" xfId="31137"/>
    <cellStyle name="Обычный 28 2 7 2 4 2" xfId="31138"/>
    <cellStyle name="Обычный 28 2 7 2 5" xfId="31139"/>
    <cellStyle name="Обычный 28 2 7 3" xfId="31140"/>
    <cellStyle name="Обычный 28 2 7 3 2" xfId="31141"/>
    <cellStyle name="Обычный 28 2 7 3 2 2" xfId="31142"/>
    <cellStyle name="Обычный 28 2 7 3 2 2 2" xfId="31143"/>
    <cellStyle name="Обычный 28 2 7 3 2 3" xfId="31144"/>
    <cellStyle name="Обычный 28 2 7 3 3" xfId="31145"/>
    <cellStyle name="Обычный 28 2 7 3 3 2" xfId="31146"/>
    <cellStyle name="Обычный 28 2 7 3 4" xfId="31147"/>
    <cellStyle name="Обычный 28 2 7 4" xfId="31148"/>
    <cellStyle name="Обычный 28 2 7 4 2" xfId="31149"/>
    <cellStyle name="Обычный 28 2 7 4 2 2" xfId="31150"/>
    <cellStyle name="Обычный 28 2 7 4 3" xfId="31151"/>
    <cellStyle name="Обычный 28 2 7 5" xfId="31152"/>
    <cellStyle name="Обычный 28 2 7 5 2" xfId="31153"/>
    <cellStyle name="Обычный 28 2 7 6" xfId="31154"/>
    <cellStyle name="Обычный 28 2 7 6 2" xfId="31155"/>
    <cellStyle name="Обычный 28 2 7 7" xfId="31156"/>
    <cellStyle name="Обычный 28 2 7 7 2" xfId="31157"/>
    <cellStyle name="Обычный 28 2 7 8" xfId="31158"/>
    <cellStyle name="Обычный 28 2 7 9" xfId="31159"/>
    <cellStyle name="Обычный 28 2 8" xfId="31160"/>
    <cellStyle name="Обычный 28 2 8 2" xfId="31161"/>
    <cellStyle name="Обычный 28 2 8 2 2" xfId="31162"/>
    <cellStyle name="Обычный 28 2 8 2 2 2" xfId="31163"/>
    <cellStyle name="Обычный 28 2 8 2 3" xfId="31164"/>
    <cellStyle name="Обычный 28 2 8 3" xfId="31165"/>
    <cellStyle name="Обычный 28 2 8 3 2" xfId="31166"/>
    <cellStyle name="Обычный 28 2 8 4" xfId="31167"/>
    <cellStyle name="Обычный 28 2 8 4 2" xfId="31168"/>
    <cellStyle name="Обычный 28 2 8 5" xfId="31169"/>
    <cellStyle name="Обычный 28 2 8 6" xfId="31170"/>
    <cellStyle name="Обычный 28 2 9" xfId="31171"/>
    <cellStyle name="Обычный 28 2 9 2" xfId="31172"/>
    <cellStyle name="Обычный 28 2 9 2 2" xfId="31173"/>
    <cellStyle name="Обычный 28 2 9 2 2 2" xfId="31174"/>
    <cellStyle name="Обычный 28 2 9 2 3" xfId="31175"/>
    <cellStyle name="Обычный 28 2 9 3" xfId="31176"/>
    <cellStyle name="Обычный 28 2 9 3 2" xfId="31177"/>
    <cellStyle name="Обычный 28 2 9 4" xfId="31178"/>
    <cellStyle name="Обычный 28 2_прот  (факт) дс1" xfId="31179"/>
    <cellStyle name="Обычный 28 3" xfId="31180"/>
    <cellStyle name="Обычный 28 3 10" xfId="31181"/>
    <cellStyle name="Обычный 28 3 10 2" xfId="31182"/>
    <cellStyle name="Обычный 28 3 11" xfId="31183"/>
    <cellStyle name="Обычный 28 3 11 2" xfId="31184"/>
    <cellStyle name="Обычный 28 3 12" xfId="31185"/>
    <cellStyle name="Обычный 28 3 12 2" xfId="31186"/>
    <cellStyle name="Обычный 28 3 13" xfId="31187"/>
    <cellStyle name="Обычный 28 3 14" xfId="31188"/>
    <cellStyle name="Обычный 28 3 2" xfId="31189"/>
    <cellStyle name="Обычный 28 3 2 10" xfId="31190"/>
    <cellStyle name="Обычный 28 3 2 11" xfId="31191"/>
    <cellStyle name="Обычный 28 3 2 2" xfId="31192"/>
    <cellStyle name="Обычный 28 3 2 2 2" xfId="31193"/>
    <cellStyle name="Обычный 28 3 2 2 2 2" xfId="31194"/>
    <cellStyle name="Обычный 28 3 2 2 2 2 2" xfId="31195"/>
    <cellStyle name="Обычный 28 3 2 2 2 2 2 2" xfId="31196"/>
    <cellStyle name="Обычный 28 3 2 2 2 2 2 2 2" xfId="31197"/>
    <cellStyle name="Обычный 28 3 2 2 2 2 2 3" xfId="31198"/>
    <cellStyle name="Обычный 28 3 2 2 2 2 3" xfId="31199"/>
    <cellStyle name="Обычный 28 3 2 2 2 2 3 2" xfId="31200"/>
    <cellStyle name="Обычный 28 3 2 2 2 2 4" xfId="31201"/>
    <cellStyle name="Обычный 28 3 2 2 2 2 4 2" xfId="31202"/>
    <cellStyle name="Обычный 28 3 2 2 2 2 5" xfId="31203"/>
    <cellStyle name="Обычный 28 3 2 2 2 3" xfId="31204"/>
    <cellStyle name="Обычный 28 3 2 2 2 3 2" xfId="31205"/>
    <cellStyle name="Обычный 28 3 2 2 2 3 2 2" xfId="31206"/>
    <cellStyle name="Обычный 28 3 2 2 2 3 2 2 2" xfId="31207"/>
    <cellStyle name="Обычный 28 3 2 2 2 3 2 3" xfId="31208"/>
    <cellStyle name="Обычный 28 3 2 2 2 3 3" xfId="31209"/>
    <cellStyle name="Обычный 28 3 2 2 2 3 3 2" xfId="31210"/>
    <cellStyle name="Обычный 28 3 2 2 2 3 4" xfId="31211"/>
    <cellStyle name="Обычный 28 3 2 2 2 4" xfId="31212"/>
    <cellStyle name="Обычный 28 3 2 2 2 4 2" xfId="31213"/>
    <cellStyle name="Обычный 28 3 2 2 2 4 2 2" xfId="31214"/>
    <cellStyle name="Обычный 28 3 2 2 2 4 3" xfId="31215"/>
    <cellStyle name="Обычный 28 3 2 2 2 5" xfId="31216"/>
    <cellStyle name="Обычный 28 3 2 2 2 5 2" xfId="31217"/>
    <cellStyle name="Обычный 28 3 2 2 2 6" xfId="31218"/>
    <cellStyle name="Обычный 28 3 2 2 2 6 2" xfId="31219"/>
    <cellStyle name="Обычный 28 3 2 2 2 7" xfId="31220"/>
    <cellStyle name="Обычный 28 3 2 2 2 8" xfId="31221"/>
    <cellStyle name="Обычный 28 3 2 2 3" xfId="31222"/>
    <cellStyle name="Обычный 28 3 2 2 3 2" xfId="31223"/>
    <cellStyle name="Обычный 28 3 2 2 3 2 2" xfId="31224"/>
    <cellStyle name="Обычный 28 3 2 2 3 2 2 2" xfId="31225"/>
    <cellStyle name="Обычный 28 3 2 2 3 2 3" xfId="31226"/>
    <cellStyle name="Обычный 28 3 2 2 3 3" xfId="31227"/>
    <cellStyle name="Обычный 28 3 2 2 3 3 2" xfId="31228"/>
    <cellStyle name="Обычный 28 3 2 2 3 4" xfId="31229"/>
    <cellStyle name="Обычный 28 3 2 2 3 4 2" xfId="31230"/>
    <cellStyle name="Обычный 28 3 2 2 3 5" xfId="31231"/>
    <cellStyle name="Обычный 28 3 2 2 3 6" xfId="31232"/>
    <cellStyle name="Обычный 28 3 2 2 4" xfId="31233"/>
    <cellStyle name="Обычный 28 3 2 2 4 2" xfId="31234"/>
    <cellStyle name="Обычный 28 3 2 2 4 2 2" xfId="31235"/>
    <cellStyle name="Обычный 28 3 2 2 4 2 2 2" xfId="31236"/>
    <cellStyle name="Обычный 28 3 2 2 4 2 3" xfId="31237"/>
    <cellStyle name="Обычный 28 3 2 2 4 3" xfId="31238"/>
    <cellStyle name="Обычный 28 3 2 2 4 3 2" xfId="31239"/>
    <cellStyle name="Обычный 28 3 2 2 4 4" xfId="31240"/>
    <cellStyle name="Обычный 28 3 2 2 5" xfId="31241"/>
    <cellStyle name="Обычный 28 3 2 2 5 2" xfId="31242"/>
    <cellStyle name="Обычный 28 3 2 2 5 2 2" xfId="31243"/>
    <cellStyle name="Обычный 28 3 2 2 5 3" xfId="31244"/>
    <cellStyle name="Обычный 28 3 2 2 6" xfId="31245"/>
    <cellStyle name="Обычный 28 3 2 2 6 2" xfId="31246"/>
    <cellStyle name="Обычный 28 3 2 2 7" xfId="31247"/>
    <cellStyle name="Обычный 28 3 2 2 7 2" xfId="31248"/>
    <cellStyle name="Обычный 28 3 2 2 8" xfId="31249"/>
    <cellStyle name="Обычный 28 3 2 2 9" xfId="31250"/>
    <cellStyle name="Обычный 28 3 2 3" xfId="31251"/>
    <cellStyle name="Обычный 28 3 2 3 2" xfId="31252"/>
    <cellStyle name="Обычный 28 3 2 3 2 2" xfId="31253"/>
    <cellStyle name="Обычный 28 3 2 3 2 2 2" xfId="31254"/>
    <cellStyle name="Обычный 28 3 2 3 2 2 2 2" xfId="31255"/>
    <cellStyle name="Обычный 28 3 2 3 2 2 3" xfId="31256"/>
    <cellStyle name="Обычный 28 3 2 3 2 3" xfId="31257"/>
    <cellStyle name="Обычный 28 3 2 3 2 3 2" xfId="31258"/>
    <cellStyle name="Обычный 28 3 2 3 2 4" xfId="31259"/>
    <cellStyle name="Обычный 28 3 2 3 2 4 2" xfId="31260"/>
    <cellStyle name="Обычный 28 3 2 3 2 5" xfId="31261"/>
    <cellStyle name="Обычный 28 3 2 3 2 6" xfId="31262"/>
    <cellStyle name="Обычный 28 3 2 3 3" xfId="31263"/>
    <cellStyle name="Обычный 28 3 2 3 3 2" xfId="31264"/>
    <cellStyle name="Обычный 28 3 2 3 3 2 2" xfId="31265"/>
    <cellStyle name="Обычный 28 3 2 3 3 2 2 2" xfId="31266"/>
    <cellStyle name="Обычный 28 3 2 3 3 2 3" xfId="31267"/>
    <cellStyle name="Обычный 28 3 2 3 3 3" xfId="31268"/>
    <cellStyle name="Обычный 28 3 2 3 3 3 2" xfId="31269"/>
    <cellStyle name="Обычный 28 3 2 3 3 4" xfId="31270"/>
    <cellStyle name="Обычный 28 3 2 3 3 5" xfId="31271"/>
    <cellStyle name="Обычный 28 3 2 3 4" xfId="31272"/>
    <cellStyle name="Обычный 28 3 2 3 4 2" xfId="31273"/>
    <cellStyle name="Обычный 28 3 2 3 4 2 2" xfId="31274"/>
    <cellStyle name="Обычный 28 3 2 3 4 3" xfId="31275"/>
    <cellStyle name="Обычный 28 3 2 3 5" xfId="31276"/>
    <cellStyle name="Обычный 28 3 2 3 5 2" xfId="31277"/>
    <cellStyle name="Обычный 28 3 2 3 6" xfId="31278"/>
    <cellStyle name="Обычный 28 3 2 3 6 2" xfId="31279"/>
    <cellStyle name="Обычный 28 3 2 3 7" xfId="31280"/>
    <cellStyle name="Обычный 28 3 2 3 8" xfId="31281"/>
    <cellStyle name="Обычный 28 3 2 4" xfId="31282"/>
    <cellStyle name="Обычный 28 3 2 4 2" xfId="31283"/>
    <cellStyle name="Обычный 28 3 2 4 2 2" xfId="31284"/>
    <cellStyle name="Обычный 28 3 2 4 2 2 2" xfId="31285"/>
    <cellStyle name="Обычный 28 3 2 4 2 3" xfId="31286"/>
    <cellStyle name="Обычный 28 3 2 4 3" xfId="31287"/>
    <cellStyle name="Обычный 28 3 2 4 3 2" xfId="31288"/>
    <cellStyle name="Обычный 28 3 2 4 4" xfId="31289"/>
    <cellStyle name="Обычный 28 3 2 4 4 2" xfId="31290"/>
    <cellStyle name="Обычный 28 3 2 4 5" xfId="31291"/>
    <cellStyle name="Обычный 28 3 2 4 6" xfId="31292"/>
    <cellStyle name="Обычный 28 3 2 5" xfId="31293"/>
    <cellStyle name="Обычный 28 3 2 5 2" xfId="31294"/>
    <cellStyle name="Обычный 28 3 2 5 2 2" xfId="31295"/>
    <cellStyle name="Обычный 28 3 2 5 2 2 2" xfId="31296"/>
    <cellStyle name="Обычный 28 3 2 5 2 3" xfId="31297"/>
    <cellStyle name="Обычный 28 3 2 5 3" xfId="31298"/>
    <cellStyle name="Обычный 28 3 2 5 3 2" xfId="31299"/>
    <cellStyle name="Обычный 28 3 2 5 4" xfId="31300"/>
    <cellStyle name="Обычный 28 3 2 5 5" xfId="31301"/>
    <cellStyle name="Обычный 28 3 2 6" xfId="31302"/>
    <cellStyle name="Обычный 28 3 2 6 2" xfId="31303"/>
    <cellStyle name="Обычный 28 3 2 6 2 2" xfId="31304"/>
    <cellStyle name="Обычный 28 3 2 6 3" xfId="31305"/>
    <cellStyle name="Обычный 28 3 2 7" xfId="31306"/>
    <cellStyle name="Обычный 28 3 2 7 2" xfId="31307"/>
    <cellStyle name="Обычный 28 3 2 8" xfId="31308"/>
    <cellStyle name="Обычный 28 3 2 8 2" xfId="31309"/>
    <cellStyle name="Обычный 28 3 2 9" xfId="31310"/>
    <cellStyle name="Обычный 28 3 2 9 2" xfId="31311"/>
    <cellStyle name="Обычный 28 3 3" xfId="31312"/>
    <cellStyle name="Обычный 28 3 3 10" xfId="31313"/>
    <cellStyle name="Обычный 28 3 3 2" xfId="31314"/>
    <cellStyle name="Обычный 28 3 3 2 2" xfId="31315"/>
    <cellStyle name="Обычный 28 3 3 2 2 2" xfId="31316"/>
    <cellStyle name="Обычный 28 3 3 2 2 2 2" xfId="31317"/>
    <cellStyle name="Обычный 28 3 3 2 2 2 2 2" xfId="31318"/>
    <cellStyle name="Обычный 28 3 3 2 2 2 3" xfId="31319"/>
    <cellStyle name="Обычный 28 3 3 2 2 3" xfId="31320"/>
    <cellStyle name="Обычный 28 3 3 2 2 3 2" xfId="31321"/>
    <cellStyle name="Обычный 28 3 3 2 2 4" xfId="31322"/>
    <cellStyle name="Обычный 28 3 3 2 2 4 2" xfId="31323"/>
    <cellStyle name="Обычный 28 3 3 2 2 5" xfId="31324"/>
    <cellStyle name="Обычный 28 3 3 2 3" xfId="31325"/>
    <cellStyle name="Обычный 28 3 3 2 3 2" xfId="31326"/>
    <cellStyle name="Обычный 28 3 3 2 3 2 2" xfId="31327"/>
    <cellStyle name="Обычный 28 3 3 2 3 2 2 2" xfId="31328"/>
    <cellStyle name="Обычный 28 3 3 2 3 2 3" xfId="31329"/>
    <cellStyle name="Обычный 28 3 3 2 3 3" xfId="31330"/>
    <cellStyle name="Обычный 28 3 3 2 3 3 2" xfId="31331"/>
    <cellStyle name="Обычный 28 3 3 2 3 4" xfId="31332"/>
    <cellStyle name="Обычный 28 3 3 2 4" xfId="31333"/>
    <cellStyle name="Обычный 28 3 3 2 4 2" xfId="31334"/>
    <cellStyle name="Обычный 28 3 3 2 4 2 2" xfId="31335"/>
    <cellStyle name="Обычный 28 3 3 2 4 3" xfId="31336"/>
    <cellStyle name="Обычный 28 3 3 2 5" xfId="31337"/>
    <cellStyle name="Обычный 28 3 3 2 5 2" xfId="31338"/>
    <cellStyle name="Обычный 28 3 3 2 6" xfId="31339"/>
    <cellStyle name="Обычный 28 3 3 2 6 2" xfId="31340"/>
    <cellStyle name="Обычный 28 3 3 2 7" xfId="31341"/>
    <cellStyle name="Обычный 28 3 3 2 8" xfId="31342"/>
    <cellStyle name="Обычный 28 3 3 3" xfId="31343"/>
    <cellStyle name="Обычный 28 3 3 3 2" xfId="31344"/>
    <cellStyle name="Обычный 28 3 3 3 2 2" xfId="31345"/>
    <cellStyle name="Обычный 28 3 3 3 2 2 2" xfId="31346"/>
    <cellStyle name="Обычный 28 3 3 3 2 3" xfId="31347"/>
    <cellStyle name="Обычный 28 3 3 3 3" xfId="31348"/>
    <cellStyle name="Обычный 28 3 3 3 3 2" xfId="31349"/>
    <cellStyle name="Обычный 28 3 3 3 4" xfId="31350"/>
    <cellStyle name="Обычный 28 3 3 3 4 2" xfId="31351"/>
    <cellStyle name="Обычный 28 3 3 3 5" xfId="31352"/>
    <cellStyle name="Обычный 28 3 3 3 6" xfId="31353"/>
    <cellStyle name="Обычный 28 3 3 4" xfId="31354"/>
    <cellStyle name="Обычный 28 3 3 4 2" xfId="31355"/>
    <cellStyle name="Обычный 28 3 3 4 2 2" xfId="31356"/>
    <cellStyle name="Обычный 28 3 3 4 2 2 2" xfId="31357"/>
    <cellStyle name="Обычный 28 3 3 4 2 3" xfId="31358"/>
    <cellStyle name="Обычный 28 3 3 4 3" xfId="31359"/>
    <cellStyle name="Обычный 28 3 3 4 3 2" xfId="31360"/>
    <cellStyle name="Обычный 28 3 3 4 4" xfId="31361"/>
    <cellStyle name="Обычный 28 3 3 5" xfId="31362"/>
    <cellStyle name="Обычный 28 3 3 5 2" xfId="31363"/>
    <cellStyle name="Обычный 28 3 3 5 2 2" xfId="31364"/>
    <cellStyle name="Обычный 28 3 3 5 3" xfId="31365"/>
    <cellStyle name="Обычный 28 3 3 6" xfId="31366"/>
    <cellStyle name="Обычный 28 3 3 6 2" xfId="31367"/>
    <cellStyle name="Обычный 28 3 3 7" xfId="31368"/>
    <cellStyle name="Обычный 28 3 3 7 2" xfId="31369"/>
    <cellStyle name="Обычный 28 3 3 8" xfId="31370"/>
    <cellStyle name="Обычный 28 3 3 8 2" xfId="31371"/>
    <cellStyle name="Обычный 28 3 3 9" xfId="31372"/>
    <cellStyle name="Обычный 28 3 4" xfId="31373"/>
    <cellStyle name="Обычный 28 3 4 2" xfId="31374"/>
    <cellStyle name="Обычный 28 3 4 2 2" xfId="31375"/>
    <cellStyle name="Обычный 28 3 4 2 2 2" xfId="31376"/>
    <cellStyle name="Обычный 28 3 4 2 2 2 2" xfId="31377"/>
    <cellStyle name="Обычный 28 3 4 2 2 2 2 2" xfId="31378"/>
    <cellStyle name="Обычный 28 3 4 2 2 2 3" xfId="31379"/>
    <cellStyle name="Обычный 28 3 4 2 2 3" xfId="31380"/>
    <cellStyle name="Обычный 28 3 4 2 2 3 2" xfId="31381"/>
    <cellStyle name="Обычный 28 3 4 2 2 4" xfId="31382"/>
    <cellStyle name="Обычный 28 3 4 2 2 4 2" xfId="31383"/>
    <cellStyle name="Обычный 28 3 4 2 2 5" xfId="31384"/>
    <cellStyle name="Обычный 28 3 4 2 3" xfId="31385"/>
    <cellStyle name="Обычный 28 3 4 2 3 2" xfId="31386"/>
    <cellStyle name="Обычный 28 3 4 2 3 2 2" xfId="31387"/>
    <cellStyle name="Обычный 28 3 4 2 3 2 2 2" xfId="31388"/>
    <cellStyle name="Обычный 28 3 4 2 3 2 3" xfId="31389"/>
    <cellStyle name="Обычный 28 3 4 2 3 3" xfId="31390"/>
    <cellStyle name="Обычный 28 3 4 2 3 3 2" xfId="31391"/>
    <cellStyle name="Обычный 28 3 4 2 3 4" xfId="31392"/>
    <cellStyle name="Обычный 28 3 4 2 4" xfId="31393"/>
    <cellStyle name="Обычный 28 3 4 2 4 2" xfId="31394"/>
    <cellStyle name="Обычный 28 3 4 2 4 2 2" xfId="31395"/>
    <cellStyle name="Обычный 28 3 4 2 4 3" xfId="31396"/>
    <cellStyle name="Обычный 28 3 4 2 5" xfId="31397"/>
    <cellStyle name="Обычный 28 3 4 2 5 2" xfId="31398"/>
    <cellStyle name="Обычный 28 3 4 2 6" xfId="31399"/>
    <cellStyle name="Обычный 28 3 4 2 6 2" xfId="31400"/>
    <cellStyle name="Обычный 28 3 4 2 7" xfId="31401"/>
    <cellStyle name="Обычный 28 3 4 2 8" xfId="31402"/>
    <cellStyle name="Обычный 28 3 4 3" xfId="31403"/>
    <cellStyle name="Обычный 28 3 4 3 2" xfId="31404"/>
    <cellStyle name="Обычный 28 3 4 3 2 2" xfId="31405"/>
    <cellStyle name="Обычный 28 3 4 3 2 2 2" xfId="31406"/>
    <cellStyle name="Обычный 28 3 4 3 2 3" xfId="31407"/>
    <cellStyle name="Обычный 28 3 4 3 3" xfId="31408"/>
    <cellStyle name="Обычный 28 3 4 3 3 2" xfId="31409"/>
    <cellStyle name="Обычный 28 3 4 3 4" xfId="31410"/>
    <cellStyle name="Обычный 28 3 4 3 4 2" xfId="31411"/>
    <cellStyle name="Обычный 28 3 4 3 5" xfId="31412"/>
    <cellStyle name="Обычный 28 3 4 3 6" xfId="31413"/>
    <cellStyle name="Обычный 28 3 4 4" xfId="31414"/>
    <cellStyle name="Обычный 28 3 4 4 2" xfId="31415"/>
    <cellStyle name="Обычный 28 3 4 4 2 2" xfId="31416"/>
    <cellStyle name="Обычный 28 3 4 4 2 2 2" xfId="31417"/>
    <cellStyle name="Обычный 28 3 4 4 2 3" xfId="31418"/>
    <cellStyle name="Обычный 28 3 4 4 3" xfId="31419"/>
    <cellStyle name="Обычный 28 3 4 4 3 2" xfId="31420"/>
    <cellStyle name="Обычный 28 3 4 4 4" xfId="31421"/>
    <cellStyle name="Обычный 28 3 4 5" xfId="31422"/>
    <cellStyle name="Обычный 28 3 4 5 2" xfId="31423"/>
    <cellStyle name="Обычный 28 3 4 5 2 2" xfId="31424"/>
    <cellStyle name="Обычный 28 3 4 5 3" xfId="31425"/>
    <cellStyle name="Обычный 28 3 4 6" xfId="31426"/>
    <cellStyle name="Обычный 28 3 4 6 2" xfId="31427"/>
    <cellStyle name="Обычный 28 3 4 7" xfId="31428"/>
    <cellStyle name="Обычный 28 3 4 7 2" xfId="31429"/>
    <cellStyle name="Обычный 28 3 4 8" xfId="31430"/>
    <cellStyle name="Обычный 28 3 4 9" xfId="31431"/>
    <cellStyle name="Обычный 28 3 5" xfId="31432"/>
    <cellStyle name="Обычный 28 3 5 2" xfId="31433"/>
    <cellStyle name="Обычный 28 3 5 2 2" xfId="31434"/>
    <cellStyle name="Обычный 28 3 5 2 2 2" xfId="31435"/>
    <cellStyle name="Обычный 28 3 5 2 2 2 2" xfId="31436"/>
    <cellStyle name="Обычный 28 3 5 2 2 3" xfId="31437"/>
    <cellStyle name="Обычный 28 3 5 2 3" xfId="31438"/>
    <cellStyle name="Обычный 28 3 5 2 3 2" xfId="31439"/>
    <cellStyle name="Обычный 28 3 5 2 4" xfId="31440"/>
    <cellStyle name="Обычный 28 3 5 2 4 2" xfId="31441"/>
    <cellStyle name="Обычный 28 3 5 2 5" xfId="31442"/>
    <cellStyle name="Обычный 28 3 5 3" xfId="31443"/>
    <cellStyle name="Обычный 28 3 5 3 2" xfId="31444"/>
    <cellStyle name="Обычный 28 3 5 3 2 2" xfId="31445"/>
    <cellStyle name="Обычный 28 3 5 3 2 2 2" xfId="31446"/>
    <cellStyle name="Обычный 28 3 5 3 2 3" xfId="31447"/>
    <cellStyle name="Обычный 28 3 5 3 3" xfId="31448"/>
    <cellStyle name="Обычный 28 3 5 3 3 2" xfId="31449"/>
    <cellStyle name="Обычный 28 3 5 3 4" xfId="31450"/>
    <cellStyle name="Обычный 28 3 5 4" xfId="31451"/>
    <cellStyle name="Обычный 28 3 5 4 2" xfId="31452"/>
    <cellStyle name="Обычный 28 3 5 4 2 2" xfId="31453"/>
    <cellStyle name="Обычный 28 3 5 4 3" xfId="31454"/>
    <cellStyle name="Обычный 28 3 5 5" xfId="31455"/>
    <cellStyle name="Обычный 28 3 5 5 2" xfId="31456"/>
    <cellStyle name="Обычный 28 3 5 6" xfId="31457"/>
    <cellStyle name="Обычный 28 3 5 6 2" xfId="31458"/>
    <cellStyle name="Обычный 28 3 5 7" xfId="31459"/>
    <cellStyle name="Обычный 28 3 5 8" xfId="31460"/>
    <cellStyle name="Обычный 28 3 6" xfId="31461"/>
    <cellStyle name="Обычный 28 3 6 2" xfId="31462"/>
    <cellStyle name="Обычный 28 3 6 2 2" xfId="31463"/>
    <cellStyle name="Обычный 28 3 6 2 2 2" xfId="31464"/>
    <cellStyle name="Обычный 28 3 6 2 3" xfId="31465"/>
    <cellStyle name="Обычный 28 3 6 3" xfId="31466"/>
    <cellStyle name="Обычный 28 3 6 3 2" xfId="31467"/>
    <cellStyle name="Обычный 28 3 6 4" xfId="31468"/>
    <cellStyle name="Обычный 28 3 6 4 2" xfId="31469"/>
    <cellStyle name="Обычный 28 3 6 5" xfId="31470"/>
    <cellStyle name="Обычный 28 3 6 6" xfId="31471"/>
    <cellStyle name="Обычный 28 3 7" xfId="31472"/>
    <cellStyle name="Обычный 28 3 7 2" xfId="31473"/>
    <cellStyle name="Обычный 28 3 7 2 2" xfId="31474"/>
    <cellStyle name="Обычный 28 3 7 2 2 2" xfId="31475"/>
    <cellStyle name="Обычный 28 3 7 2 3" xfId="31476"/>
    <cellStyle name="Обычный 28 3 7 3" xfId="31477"/>
    <cellStyle name="Обычный 28 3 7 3 2" xfId="31478"/>
    <cellStyle name="Обычный 28 3 7 4" xfId="31479"/>
    <cellStyle name="Обычный 28 3 8" xfId="31480"/>
    <cellStyle name="Обычный 28 3 8 2" xfId="31481"/>
    <cellStyle name="Обычный 28 3 8 2 2" xfId="31482"/>
    <cellStyle name="Обычный 28 3 8 3" xfId="31483"/>
    <cellStyle name="Обычный 28 3 9" xfId="31484"/>
    <cellStyle name="Обычный 28 3 9 2" xfId="31485"/>
    <cellStyle name="Обычный 28 3_прот факт бол" xfId="31486"/>
    <cellStyle name="Обычный 28 4" xfId="31487"/>
    <cellStyle name="Обычный 28 4 10" xfId="31488"/>
    <cellStyle name="Обычный 28 4 10 2" xfId="31489"/>
    <cellStyle name="Обычный 28 4 11" xfId="31490"/>
    <cellStyle name="Обычный 28 4 12" xfId="31491"/>
    <cellStyle name="Обычный 28 4 2" xfId="31492"/>
    <cellStyle name="Обычный 28 4 2 10" xfId="31493"/>
    <cellStyle name="Обычный 28 4 2 2" xfId="31494"/>
    <cellStyle name="Обычный 28 4 2 2 2" xfId="31495"/>
    <cellStyle name="Обычный 28 4 2 2 2 2" xfId="31496"/>
    <cellStyle name="Обычный 28 4 2 2 2 2 2" xfId="31497"/>
    <cellStyle name="Обычный 28 4 2 2 2 2 2 2" xfId="31498"/>
    <cellStyle name="Обычный 28 4 2 2 2 2 3" xfId="31499"/>
    <cellStyle name="Обычный 28 4 2 2 2 3" xfId="31500"/>
    <cellStyle name="Обычный 28 4 2 2 2 3 2" xfId="31501"/>
    <cellStyle name="Обычный 28 4 2 2 2 4" xfId="31502"/>
    <cellStyle name="Обычный 28 4 2 2 2 4 2" xfId="31503"/>
    <cellStyle name="Обычный 28 4 2 2 2 5" xfId="31504"/>
    <cellStyle name="Обычный 28 4 2 2 3" xfId="31505"/>
    <cellStyle name="Обычный 28 4 2 2 3 2" xfId="31506"/>
    <cellStyle name="Обычный 28 4 2 2 3 2 2" xfId="31507"/>
    <cellStyle name="Обычный 28 4 2 2 3 2 2 2" xfId="31508"/>
    <cellStyle name="Обычный 28 4 2 2 3 2 3" xfId="31509"/>
    <cellStyle name="Обычный 28 4 2 2 3 3" xfId="31510"/>
    <cellStyle name="Обычный 28 4 2 2 3 3 2" xfId="31511"/>
    <cellStyle name="Обычный 28 4 2 2 3 4" xfId="31512"/>
    <cellStyle name="Обычный 28 4 2 2 4" xfId="31513"/>
    <cellStyle name="Обычный 28 4 2 2 4 2" xfId="31514"/>
    <cellStyle name="Обычный 28 4 2 2 4 2 2" xfId="31515"/>
    <cellStyle name="Обычный 28 4 2 2 4 3" xfId="31516"/>
    <cellStyle name="Обычный 28 4 2 2 5" xfId="31517"/>
    <cellStyle name="Обычный 28 4 2 2 5 2" xfId="31518"/>
    <cellStyle name="Обычный 28 4 2 2 6" xfId="31519"/>
    <cellStyle name="Обычный 28 4 2 2 6 2" xfId="31520"/>
    <cellStyle name="Обычный 28 4 2 2 7" xfId="31521"/>
    <cellStyle name="Обычный 28 4 2 2 8" xfId="31522"/>
    <cellStyle name="Обычный 28 4 2 3" xfId="31523"/>
    <cellStyle name="Обычный 28 4 2 3 2" xfId="31524"/>
    <cellStyle name="Обычный 28 4 2 3 2 2" xfId="31525"/>
    <cellStyle name="Обычный 28 4 2 3 2 2 2" xfId="31526"/>
    <cellStyle name="Обычный 28 4 2 3 2 3" xfId="31527"/>
    <cellStyle name="Обычный 28 4 2 3 3" xfId="31528"/>
    <cellStyle name="Обычный 28 4 2 3 3 2" xfId="31529"/>
    <cellStyle name="Обычный 28 4 2 3 4" xfId="31530"/>
    <cellStyle name="Обычный 28 4 2 3 4 2" xfId="31531"/>
    <cellStyle name="Обычный 28 4 2 3 5" xfId="31532"/>
    <cellStyle name="Обычный 28 4 2 3 6" xfId="31533"/>
    <cellStyle name="Обычный 28 4 2 4" xfId="31534"/>
    <cellStyle name="Обычный 28 4 2 4 2" xfId="31535"/>
    <cellStyle name="Обычный 28 4 2 4 2 2" xfId="31536"/>
    <cellStyle name="Обычный 28 4 2 4 2 2 2" xfId="31537"/>
    <cellStyle name="Обычный 28 4 2 4 2 3" xfId="31538"/>
    <cellStyle name="Обычный 28 4 2 4 3" xfId="31539"/>
    <cellStyle name="Обычный 28 4 2 4 3 2" xfId="31540"/>
    <cellStyle name="Обычный 28 4 2 4 4" xfId="31541"/>
    <cellStyle name="Обычный 28 4 2 5" xfId="31542"/>
    <cellStyle name="Обычный 28 4 2 5 2" xfId="31543"/>
    <cellStyle name="Обычный 28 4 2 5 2 2" xfId="31544"/>
    <cellStyle name="Обычный 28 4 2 5 3" xfId="31545"/>
    <cellStyle name="Обычный 28 4 2 6" xfId="31546"/>
    <cellStyle name="Обычный 28 4 2 6 2" xfId="31547"/>
    <cellStyle name="Обычный 28 4 2 7" xfId="31548"/>
    <cellStyle name="Обычный 28 4 2 7 2" xfId="31549"/>
    <cellStyle name="Обычный 28 4 2 8" xfId="31550"/>
    <cellStyle name="Обычный 28 4 2 8 2" xfId="31551"/>
    <cellStyle name="Обычный 28 4 2 9" xfId="31552"/>
    <cellStyle name="Обычный 28 4 3" xfId="31553"/>
    <cellStyle name="Обычный 28 4 3 10" xfId="31554"/>
    <cellStyle name="Обычный 28 4 3 2" xfId="31555"/>
    <cellStyle name="Обычный 28 4 3 2 2" xfId="31556"/>
    <cellStyle name="Обычный 28 4 3 2 2 2" xfId="31557"/>
    <cellStyle name="Обычный 28 4 3 2 2 2 2" xfId="31558"/>
    <cellStyle name="Обычный 28 4 3 2 2 2 2 2" xfId="31559"/>
    <cellStyle name="Обычный 28 4 3 2 2 2 3" xfId="31560"/>
    <cellStyle name="Обычный 28 4 3 2 2 3" xfId="31561"/>
    <cellStyle name="Обычный 28 4 3 2 2 3 2" xfId="31562"/>
    <cellStyle name="Обычный 28 4 3 2 2 4" xfId="31563"/>
    <cellStyle name="Обычный 28 4 3 2 2 4 2" xfId="31564"/>
    <cellStyle name="Обычный 28 4 3 2 2 5" xfId="31565"/>
    <cellStyle name="Обычный 28 4 3 2 3" xfId="31566"/>
    <cellStyle name="Обычный 28 4 3 2 3 2" xfId="31567"/>
    <cellStyle name="Обычный 28 4 3 2 3 2 2" xfId="31568"/>
    <cellStyle name="Обычный 28 4 3 2 3 2 2 2" xfId="31569"/>
    <cellStyle name="Обычный 28 4 3 2 3 2 3" xfId="31570"/>
    <cellStyle name="Обычный 28 4 3 2 3 3" xfId="31571"/>
    <cellStyle name="Обычный 28 4 3 2 3 3 2" xfId="31572"/>
    <cellStyle name="Обычный 28 4 3 2 3 4" xfId="31573"/>
    <cellStyle name="Обычный 28 4 3 2 4" xfId="31574"/>
    <cellStyle name="Обычный 28 4 3 2 4 2" xfId="31575"/>
    <cellStyle name="Обычный 28 4 3 2 4 2 2" xfId="31576"/>
    <cellStyle name="Обычный 28 4 3 2 4 3" xfId="31577"/>
    <cellStyle name="Обычный 28 4 3 2 5" xfId="31578"/>
    <cellStyle name="Обычный 28 4 3 2 5 2" xfId="31579"/>
    <cellStyle name="Обычный 28 4 3 2 6" xfId="31580"/>
    <cellStyle name="Обычный 28 4 3 2 6 2" xfId="31581"/>
    <cellStyle name="Обычный 28 4 3 2 7" xfId="31582"/>
    <cellStyle name="Обычный 28 4 3 2 8" xfId="31583"/>
    <cellStyle name="Обычный 28 4 3 3" xfId="31584"/>
    <cellStyle name="Обычный 28 4 3 3 2" xfId="31585"/>
    <cellStyle name="Обычный 28 4 3 3 2 2" xfId="31586"/>
    <cellStyle name="Обычный 28 4 3 3 2 2 2" xfId="31587"/>
    <cellStyle name="Обычный 28 4 3 3 2 3" xfId="31588"/>
    <cellStyle name="Обычный 28 4 3 3 3" xfId="31589"/>
    <cellStyle name="Обычный 28 4 3 3 3 2" xfId="31590"/>
    <cellStyle name="Обычный 28 4 3 3 4" xfId="31591"/>
    <cellStyle name="Обычный 28 4 3 3 4 2" xfId="31592"/>
    <cellStyle name="Обычный 28 4 3 3 5" xfId="31593"/>
    <cellStyle name="Обычный 28 4 3 3 6" xfId="31594"/>
    <cellStyle name="Обычный 28 4 3 4" xfId="31595"/>
    <cellStyle name="Обычный 28 4 3 4 2" xfId="31596"/>
    <cellStyle name="Обычный 28 4 3 4 2 2" xfId="31597"/>
    <cellStyle name="Обычный 28 4 3 4 2 2 2" xfId="31598"/>
    <cellStyle name="Обычный 28 4 3 4 2 3" xfId="31599"/>
    <cellStyle name="Обычный 28 4 3 4 3" xfId="31600"/>
    <cellStyle name="Обычный 28 4 3 4 3 2" xfId="31601"/>
    <cellStyle name="Обычный 28 4 3 4 4" xfId="31602"/>
    <cellStyle name="Обычный 28 4 3 5" xfId="31603"/>
    <cellStyle name="Обычный 28 4 3 5 2" xfId="31604"/>
    <cellStyle name="Обычный 28 4 3 5 2 2" xfId="31605"/>
    <cellStyle name="Обычный 28 4 3 5 3" xfId="31606"/>
    <cellStyle name="Обычный 28 4 3 6" xfId="31607"/>
    <cellStyle name="Обычный 28 4 3 6 2" xfId="31608"/>
    <cellStyle name="Обычный 28 4 3 7" xfId="31609"/>
    <cellStyle name="Обычный 28 4 3 7 2" xfId="31610"/>
    <cellStyle name="Обычный 28 4 3 8" xfId="31611"/>
    <cellStyle name="Обычный 28 4 3 8 2" xfId="31612"/>
    <cellStyle name="Обычный 28 4 3 9" xfId="31613"/>
    <cellStyle name="Обычный 28 4 4" xfId="31614"/>
    <cellStyle name="Обычный 28 4 4 2" xfId="31615"/>
    <cellStyle name="Обычный 28 4 4 2 2" xfId="31616"/>
    <cellStyle name="Обычный 28 4 4 2 2 2" xfId="31617"/>
    <cellStyle name="Обычный 28 4 4 2 2 2 2" xfId="31618"/>
    <cellStyle name="Обычный 28 4 4 2 2 3" xfId="31619"/>
    <cellStyle name="Обычный 28 4 4 2 3" xfId="31620"/>
    <cellStyle name="Обычный 28 4 4 2 3 2" xfId="31621"/>
    <cellStyle name="Обычный 28 4 4 2 4" xfId="31622"/>
    <cellStyle name="Обычный 28 4 4 2 4 2" xfId="31623"/>
    <cellStyle name="Обычный 28 4 4 2 5" xfId="31624"/>
    <cellStyle name="Обычный 28 4 4 3" xfId="31625"/>
    <cellStyle name="Обычный 28 4 4 3 2" xfId="31626"/>
    <cellStyle name="Обычный 28 4 4 3 2 2" xfId="31627"/>
    <cellStyle name="Обычный 28 4 4 3 2 2 2" xfId="31628"/>
    <cellStyle name="Обычный 28 4 4 3 2 3" xfId="31629"/>
    <cellStyle name="Обычный 28 4 4 3 3" xfId="31630"/>
    <cellStyle name="Обычный 28 4 4 3 3 2" xfId="31631"/>
    <cellStyle name="Обычный 28 4 4 3 4" xfId="31632"/>
    <cellStyle name="Обычный 28 4 4 4" xfId="31633"/>
    <cellStyle name="Обычный 28 4 4 4 2" xfId="31634"/>
    <cellStyle name="Обычный 28 4 4 4 2 2" xfId="31635"/>
    <cellStyle name="Обычный 28 4 4 4 3" xfId="31636"/>
    <cellStyle name="Обычный 28 4 4 5" xfId="31637"/>
    <cellStyle name="Обычный 28 4 4 5 2" xfId="31638"/>
    <cellStyle name="Обычный 28 4 4 6" xfId="31639"/>
    <cellStyle name="Обычный 28 4 4 6 2" xfId="31640"/>
    <cellStyle name="Обычный 28 4 4 7" xfId="31641"/>
    <cellStyle name="Обычный 28 4 4 8" xfId="31642"/>
    <cellStyle name="Обычный 28 4 5" xfId="31643"/>
    <cellStyle name="Обычный 28 4 5 2" xfId="31644"/>
    <cellStyle name="Обычный 28 4 5 2 2" xfId="31645"/>
    <cellStyle name="Обычный 28 4 5 2 2 2" xfId="31646"/>
    <cellStyle name="Обычный 28 4 5 2 3" xfId="31647"/>
    <cellStyle name="Обычный 28 4 5 3" xfId="31648"/>
    <cellStyle name="Обычный 28 4 5 3 2" xfId="31649"/>
    <cellStyle name="Обычный 28 4 5 4" xfId="31650"/>
    <cellStyle name="Обычный 28 4 5 4 2" xfId="31651"/>
    <cellStyle name="Обычный 28 4 5 5" xfId="31652"/>
    <cellStyle name="Обычный 28 4 5 6" xfId="31653"/>
    <cellStyle name="Обычный 28 4 6" xfId="31654"/>
    <cellStyle name="Обычный 28 4 6 2" xfId="31655"/>
    <cellStyle name="Обычный 28 4 6 2 2" xfId="31656"/>
    <cellStyle name="Обычный 28 4 6 2 2 2" xfId="31657"/>
    <cellStyle name="Обычный 28 4 6 2 3" xfId="31658"/>
    <cellStyle name="Обычный 28 4 6 3" xfId="31659"/>
    <cellStyle name="Обычный 28 4 6 3 2" xfId="31660"/>
    <cellStyle name="Обычный 28 4 6 4" xfId="31661"/>
    <cellStyle name="Обычный 28 4 7" xfId="31662"/>
    <cellStyle name="Обычный 28 4 7 2" xfId="31663"/>
    <cellStyle name="Обычный 28 4 7 2 2" xfId="31664"/>
    <cellStyle name="Обычный 28 4 7 3" xfId="31665"/>
    <cellStyle name="Обычный 28 4 8" xfId="31666"/>
    <cellStyle name="Обычный 28 4 8 2" xfId="31667"/>
    <cellStyle name="Обычный 28 4 9" xfId="31668"/>
    <cellStyle name="Обычный 28 4 9 2" xfId="31669"/>
    <cellStyle name="Обычный 28 5" xfId="31670"/>
    <cellStyle name="Обычный 28 5 10" xfId="31671"/>
    <cellStyle name="Обычный 28 5 10 2" xfId="31672"/>
    <cellStyle name="Обычный 28 5 11" xfId="31673"/>
    <cellStyle name="Обычный 28 5 12" xfId="31674"/>
    <cellStyle name="Обычный 28 5 2" xfId="31675"/>
    <cellStyle name="Обычный 28 5 2 2" xfId="31676"/>
    <cellStyle name="Обычный 28 5 2 2 2" xfId="31677"/>
    <cellStyle name="Обычный 28 5 2 2 2 2" xfId="31678"/>
    <cellStyle name="Обычный 28 5 2 2 2 2 2" xfId="31679"/>
    <cellStyle name="Обычный 28 5 2 2 2 2 2 2" xfId="31680"/>
    <cellStyle name="Обычный 28 5 2 2 2 2 3" xfId="31681"/>
    <cellStyle name="Обычный 28 5 2 2 2 3" xfId="31682"/>
    <cellStyle name="Обычный 28 5 2 2 2 3 2" xfId="31683"/>
    <cellStyle name="Обычный 28 5 2 2 2 4" xfId="31684"/>
    <cellStyle name="Обычный 28 5 2 2 2 4 2" xfId="31685"/>
    <cellStyle name="Обычный 28 5 2 2 2 5" xfId="31686"/>
    <cellStyle name="Обычный 28 5 2 2 3" xfId="31687"/>
    <cellStyle name="Обычный 28 5 2 2 3 2" xfId="31688"/>
    <cellStyle name="Обычный 28 5 2 2 3 2 2" xfId="31689"/>
    <cellStyle name="Обычный 28 5 2 2 3 2 2 2" xfId="31690"/>
    <cellStyle name="Обычный 28 5 2 2 3 2 3" xfId="31691"/>
    <cellStyle name="Обычный 28 5 2 2 3 3" xfId="31692"/>
    <cellStyle name="Обычный 28 5 2 2 3 3 2" xfId="31693"/>
    <cellStyle name="Обычный 28 5 2 2 3 4" xfId="31694"/>
    <cellStyle name="Обычный 28 5 2 2 4" xfId="31695"/>
    <cellStyle name="Обычный 28 5 2 2 4 2" xfId="31696"/>
    <cellStyle name="Обычный 28 5 2 2 4 2 2" xfId="31697"/>
    <cellStyle name="Обычный 28 5 2 2 4 3" xfId="31698"/>
    <cellStyle name="Обычный 28 5 2 2 5" xfId="31699"/>
    <cellStyle name="Обычный 28 5 2 2 5 2" xfId="31700"/>
    <cellStyle name="Обычный 28 5 2 2 6" xfId="31701"/>
    <cellStyle name="Обычный 28 5 2 2 6 2" xfId="31702"/>
    <cellStyle name="Обычный 28 5 2 2 7" xfId="31703"/>
    <cellStyle name="Обычный 28 5 2 2 8" xfId="31704"/>
    <cellStyle name="Обычный 28 5 2 3" xfId="31705"/>
    <cellStyle name="Обычный 28 5 2 3 2" xfId="31706"/>
    <cellStyle name="Обычный 28 5 2 3 2 2" xfId="31707"/>
    <cellStyle name="Обычный 28 5 2 3 2 2 2" xfId="31708"/>
    <cellStyle name="Обычный 28 5 2 3 2 3" xfId="31709"/>
    <cellStyle name="Обычный 28 5 2 3 3" xfId="31710"/>
    <cellStyle name="Обычный 28 5 2 3 3 2" xfId="31711"/>
    <cellStyle name="Обычный 28 5 2 3 4" xfId="31712"/>
    <cellStyle name="Обычный 28 5 2 3 4 2" xfId="31713"/>
    <cellStyle name="Обычный 28 5 2 3 5" xfId="31714"/>
    <cellStyle name="Обычный 28 5 2 3 6" xfId="31715"/>
    <cellStyle name="Обычный 28 5 2 4" xfId="31716"/>
    <cellStyle name="Обычный 28 5 2 4 2" xfId="31717"/>
    <cellStyle name="Обычный 28 5 2 4 2 2" xfId="31718"/>
    <cellStyle name="Обычный 28 5 2 4 2 2 2" xfId="31719"/>
    <cellStyle name="Обычный 28 5 2 4 2 3" xfId="31720"/>
    <cellStyle name="Обычный 28 5 2 4 3" xfId="31721"/>
    <cellStyle name="Обычный 28 5 2 4 3 2" xfId="31722"/>
    <cellStyle name="Обычный 28 5 2 4 4" xfId="31723"/>
    <cellStyle name="Обычный 28 5 2 5" xfId="31724"/>
    <cellStyle name="Обычный 28 5 2 5 2" xfId="31725"/>
    <cellStyle name="Обычный 28 5 2 5 2 2" xfId="31726"/>
    <cellStyle name="Обычный 28 5 2 5 3" xfId="31727"/>
    <cellStyle name="Обычный 28 5 2 6" xfId="31728"/>
    <cellStyle name="Обычный 28 5 2 6 2" xfId="31729"/>
    <cellStyle name="Обычный 28 5 2 7" xfId="31730"/>
    <cellStyle name="Обычный 28 5 2 7 2" xfId="31731"/>
    <cellStyle name="Обычный 28 5 2 8" xfId="31732"/>
    <cellStyle name="Обычный 28 5 2 9" xfId="31733"/>
    <cellStyle name="Обычный 28 5 3" xfId="31734"/>
    <cellStyle name="Обычный 28 5 3 2" xfId="31735"/>
    <cellStyle name="Обычный 28 5 3 2 2" xfId="31736"/>
    <cellStyle name="Обычный 28 5 3 2 2 2" xfId="31737"/>
    <cellStyle name="Обычный 28 5 3 2 2 2 2" xfId="31738"/>
    <cellStyle name="Обычный 28 5 3 2 2 2 2 2" xfId="31739"/>
    <cellStyle name="Обычный 28 5 3 2 2 2 3" xfId="31740"/>
    <cellStyle name="Обычный 28 5 3 2 2 3" xfId="31741"/>
    <cellStyle name="Обычный 28 5 3 2 2 3 2" xfId="31742"/>
    <cellStyle name="Обычный 28 5 3 2 2 4" xfId="31743"/>
    <cellStyle name="Обычный 28 5 3 2 2 4 2" xfId="31744"/>
    <cellStyle name="Обычный 28 5 3 2 2 5" xfId="31745"/>
    <cellStyle name="Обычный 28 5 3 2 3" xfId="31746"/>
    <cellStyle name="Обычный 28 5 3 2 3 2" xfId="31747"/>
    <cellStyle name="Обычный 28 5 3 2 3 2 2" xfId="31748"/>
    <cellStyle name="Обычный 28 5 3 2 3 2 2 2" xfId="31749"/>
    <cellStyle name="Обычный 28 5 3 2 3 2 3" xfId="31750"/>
    <cellStyle name="Обычный 28 5 3 2 3 3" xfId="31751"/>
    <cellStyle name="Обычный 28 5 3 2 3 3 2" xfId="31752"/>
    <cellStyle name="Обычный 28 5 3 2 3 4" xfId="31753"/>
    <cellStyle name="Обычный 28 5 3 2 4" xfId="31754"/>
    <cellStyle name="Обычный 28 5 3 2 4 2" xfId="31755"/>
    <cellStyle name="Обычный 28 5 3 2 4 2 2" xfId="31756"/>
    <cellStyle name="Обычный 28 5 3 2 4 3" xfId="31757"/>
    <cellStyle name="Обычный 28 5 3 2 5" xfId="31758"/>
    <cellStyle name="Обычный 28 5 3 2 5 2" xfId="31759"/>
    <cellStyle name="Обычный 28 5 3 2 6" xfId="31760"/>
    <cellStyle name="Обычный 28 5 3 2 6 2" xfId="31761"/>
    <cellStyle name="Обычный 28 5 3 2 7" xfId="31762"/>
    <cellStyle name="Обычный 28 5 3 2 8" xfId="31763"/>
    <cellStyle name="Обычный 28 5 3 3" xfId="31764"/>
    <cellStyle name="Обычный 28 5 3 3 2" xfId="31765"/>
    <cellStyle name="Обычный 28 5 3 3 2 2" xfId="31766"/>
    <cellStyle name="Обычный 28 5 3 3 2 2 2" xfId="31767"/>
    <cellStyle name="Обычный 28 5 3 3 2 3" xfId="31768"/>
    <cellStyle name="Обычный 28 5 3 3 3" xfId="31769"/>
    <cellStyle name="Обычный 28 5 3 3 3 2" xfId="31770"/>
    <cellStyle name="Обычный 28 5 3 3 4" xfId="31771"/>
    <cellStyle name="Обычный 28 5 3 3 4 2" xfId="31772"/>
    <cellStyle name="Обычный 28 5 3 3 5" xfId="31773"/>
    <cellStyle name="Обычный 28 5 3 3 6" xfId="31774"/>
    <cellStyle name="Обычный 28 5 3 4" xfId="31775"/>
    <cellStyle name="Обычный 28 5 3 4 2" xfId="31776"/>
    <cellStyle name="Обычный 28 5 3 4 2 2" xfId="31777"/>
    <cellStyle name="Обычный 28 5 3 4 2 2 2" xfId="31778"/>
    <cellStyle name="Обычный 28 5 3 4 2 3" xfId="31779"/>
    <cellStyle name="Обычный 28 5 3 4 3" xfId="31780"/>
    <cellStyle name="Обычный 28 5 3 4 3 2" xfId="31781"/>
    <cellStyle name="Обычный 28 5 3 4 4" xfId="31782"/>
    <cellStyle name="Обычный 28 5 3 5" xfId="31783"/>
    <cellStyle name="Обычный 28 5 3 5 2" xfId="31784"/>
    <cellStyle name="Обычный 28 5 3 5 2 2" xfId="31785"/>
    <cellStyle name="Обычный 28 5 3 5 3" xfId="31786"/>
    <cellStyle name="Обычный 28 5 3 6" xfId="31787"/>
    <cellStyle name="Обычный 28 5 3 6 2" xfId="31788"/>
    <cellStyle name="Обычный 28 5 3 7" xfId="31789"/>
    <cellStyle name="Обычный 28 5 3 7 2" xfId="31790"/>
    <cellStyle name="Обычный 28 5 3 8" xfId="31791"/>
    <cellStyle name="Обычный 28 5 3 9" xfId="31792"/>
    <cellStyle name="Обычный 28 5 4" xfId="31793"/>
    <cellStyle name="Обычный 28 5 4 2" xfId="31794"/>
    <cellStyle name="Обычный 28 5 4 2 2" xfId="31795"/>
    <cellStyle name="Обычный 28 5 4 2 2 2" xfId="31796"/>
    <cellStyle name="Обычный 28 5 4 2 2 2 2" xfId="31797"/>
    <cellStyle name="Обычный 28 5 4 2 2 3" xfId="31798"/>
    <cellStyle name="Обычный 28 5 4 2 3" xfId="31799"/>
    <cellStyle name="Обычный 28 5 4 2 3 2" xfId="31800"/>
    <cellStyle name="Обычный 28 5 4 2 4" xfId="31801"/>
    <cellStyle name="Обычный 28 5 4 2 4 2" xfId="31802"/>
    <cellStyle name="Обычный 28 5 4 2 5" xfId="31803"/>
    <cellStyle name="Обычный 28 5 4 3" xfId="31804"/>
    <cellStyle name="Обычный 28 5 4 3 2" xfId="31805"/>
    <cellStyle name="Обычный 28 5 4 3 2 2" xfId="31806"/>
    <cellStyle name="Обычный 28 5 4 3 2 2 2" xfId="31807"/>
    <cellStyle name="Обычный 28 5 4 3 2 3" xfId="31808"/>
    <cellStyle name="Обычный 28 5 4 3 3" xfId="31809"/>
    <cellStyle name="Обычный 28 5 4 3 3 2" xfId="31810"/>
    <cellStyle name="Обычный 28 5 4 3 4" xfId="31811"/>
    <cellStyle name="Обычный 28 5 4 4" xfId="31812"/>
    <cellStyle name="Обычный 28 5 4 4 2" xfId="31813"/>
    <cellStyle name="Обычный 28 5 4 4 2 2" xfId="31814"/>
    <cellStyle name="Обычный 28 5 4 4 3" xfId="31815"/>
    <cellStyle name="Обычный 28 5 4 5" xfId="31816"/>
    <cellStyle name="Обычный 28 5 4 5 2" xfId="31817"/>
    <cellStyle name="Обычный 28 5 4 6" xfId="31818"/>
    <cellStyle name="Обычный 28 5 4 6 2" xfId="31819"/>
    <cellStyle name="Обычный 28 5 4 7" xfId="31820"/>
    <cellStyle name="Обычный 28 5 4 8" xfId="31821"/>
    <cellStyle name="Обычный 28 5 5" xfId="31822"/>
    <cellStyle name="Обычный 28 5 5 2" xfId="31823"/>
    <cellStyle name="Обычный 28 5 5 2 2" xfId="31824"/>
    <cellStyle name="Обычный 28 5 5 2 2 2" xfId="31825"/>
    <cellStyle name="Обычный 28 5 5 2 3" xfId="31826"/>
    <cellStyle name="Обычный 28 5 5 3" xfId="31827"/>
    <cellStyle name="Обычный 28 5 5 3 2" xfId="31828"/>
    <cellStyle name="Обычный 28 5 5 4" xfId="31829"/>
    <cellStyle name="Обычный 28 5 5 4 2" xfId="31830"/>
    <cellStyle name="Обычный 28 5 5 5" xfId="31831"/>
    <cellStyle name="Обычный 28 5 5 6" xfId="31832"/>
    <cellStyle name="Обычный 28 5 6" xfId="31833"/>
    <cellStyle name="Обычный 28 5 6 2" xfId="31834"/>
    <cellStyle name="Обычный 28 5 6 2 2" xfId="31835"/>
    <cellStyle name="Обычный 28 5 6 2 2 2" xfId="31836"/>
    <cellStyle name="Обычный 28 5 6 2 3" xfId="31837"/>
    <cellStyle name="Обычный 28 5 6 3" xfId="31838"/>
    <cellStyle name="Обычный 28 5 6 3 2" xfId="31839"/>
    <cellStyle name="Обычный 28 5 6 4" xfId="31840"/>
    <cellStyle name="Обычный 28 5 7" xfId="31841"/>
    <cellStyle name="Обычный 28 5 7 2" xfId="31842"/>
    <cellStyle name="Обычный 28 5 7 2 2" xfId="31843"/>
    <cellStyle name="Обычный 28 5 7 3" xfId="31844"/>
    <cellStyle name="Обычный 28 5 8" xfId="31845"/>
    <cellStyle name="Обычный 28 5 8 2" xfId="31846"/>
    <cellStyle name="Обычный 28 5 9" xfId="31847"/>
    <cellStyle name="Обычный 28 5 9 2" xfId="31848"/>
    <cellStyle name="Обычный 28 6" xfId="31849"/>
    <cellStyle name="Обычный 28 6 10" xfId="31850"/>
    <cellStyle name="Обычный 28 6 2" xfId="31851"/>
    <cellStyle name="Обычный 28 6 2 2" xfId="31852"/>
    <cellStyle name="Обычный 28 6 2 2 2" xfId="31853"/>
    <cellStyle name="Обычный 28 6 2 2 2 2" xfId="31854"/>
    <cellStyle name="Обычный 28 6 2 2 2 2 2" xfId="31855"/>
    <cellStyle name="Обычный 28 6 2 2 2 3" xfId="31856"/>
    <cellStyle name="Обычный 28 6 2 2 3" xfId="31857"/>
    <cellStyle name="Обычный 28 6 2 2 3 2" xfId="31858"/>
    <cellStyle name="Обычный 28 6 2 2 4" xfId="31859"/>
    <cellStyle name="Обычный 28 6 2 2 4 2" xfId="31860"/>
    <cellStyle name="Обычный 28 6 2 2 5" xfId="31861"/>
    <cellStyle name="Обычный 28 6 2 3" xfId="31862"/>
    <cellStyle name="Обычный 28 6 2 3 2" xfId="31863"/>
    <cellStyle name="Обычный 28 6 2 3 2 2" xfId="31864"/>
    <cellStyle name="Обычный 28 6 2 3 2 2 2" xfId="31865"/>
    <cellStyle name="Обычный 28 6 2 3 2 3" xfId="31866"/>
    <cellStyle name="Обычный 28 6 2 3 3" xfId="31867"/>
    <cellStyle name="Обычный 28 6 2 3 3 2" xfId="31868"/>
    <cellStyle name="Обычный 28 6 2 3 4" xfId="31869"/>
    <cellStyle name="Обычный 28 6 2 4" xfId="31870"/>
    <cellStyle name="Обычный 28 6 2 4 2" xfId="31871"/>
    <cellStyle name="Обычный 28 6 2 4 2 2" xfId="31872"/>
    <cellStyle name="Обычный 28 6 2 4 3" xfId="31873"/>
    <cellStyle name="Обычный 28 6 2 5" xfId="31874"/>
    <cellStyle name="Обычный 28 6 2 5 2" xfId="31875"/>
    <cellStyle name="Обычный 28 6 2 6" xfId="31876"/>
    <cellStyle name="Обычный 28 6 2 6 2" xfId="31877"/>
    <cellStyle name="Обычный 28 6 2 7" xfId="31878"/>
    <cellStyle name="Обычный 28 6 2 8" xfId="31879"/>
    <cellStyle name="Обычный 28 6 3" xfId="31880"/>
    <cellStyle name="Обычный 28 6 3 2" xfId="31881"/>
    <cellStyle name="Обычный 28 6 3 2 2" xfId="31882"/>
    <cellStyle name="Обычный 28 6 3 2 2 2" xfId="31883"/>
    <cellStyle name="Обычный 28 6 3 2 3" xfId="31884"/>
    <cellStyle name="Обычный 28 6 3 3" xfId="31885"/>
    <cellStyle name="Обычный 28 6 3 3 2" xfId="31886"/>
    <cellStyle name="Обычный 28 6 3 4" xfId="31887"/>
    <cellStyle name="Обычный 28 6 3 4 2" xfId="31888"/>
    <cellStyle name="Обычный 28 6 3 5" xfId="31889"/>
    <cellStyle name="Обычный 28 6 3 6" xfId="31890"/>
    <cellStyle name="Обычный 28 6 4" xfId="31891"/>
    <cellStyle name="Обычный 28 6 4 2" xfId="31892"/>
    <cellStyle name="Обычный 28 6 4 2 2" xfId="31893"/>
    <cellStyle name="Обычный 28 6 4 2 2 2" xfId="31894"/>
    <cellStyle name="Обычный 28 6 4 2 3" xfId="31895"/>
    <cellStyle name="Обычный 28 6 4 3" xfId="31896"/>
    <cellStyle name="Обычный 28 6 4 3 2" xfId="31897"/>
    <cellStyle name="Обычный 28 6 4 4" xfId="31898"/>
    <cellStyle name="Обычный 28 6 5" xfId="31899"/>
    <cellStyle name="Обычный 28 6 5 2" xfId="31900"/>
    <cellStyle name="Обычный 28 6 5 2 2" xfId="31901"/>
    <cellStyle name="Обычный 28 6 5 3" xfId="31902"/>
    <cellStyle name="Обычный 28 6 6" xfId="31903"/>
    <cellStyle name="Обычный 28 6 6 2" xfId="31904"/>
    <cellStyle name="Обычный 28 6 7" xfId="31905"/>
    <cellStyle name="Обычный 28 6 7 2" xfId="31906"/>
    <cellStyle name="Обычный 28 6 8" xfId="31907"/>
    <cellStyle name="Обычный 28 6 8 2" xfId="31908"/>
    <cellStyle name="Обычный 28 6 9" xfId="31909"/>
    <cellStyle name="Обычный 28 7" xfId="31910"/>
    <cellStyle name="Обычный 28 7 10" xfId="31911"/>
    <cellStyle name="Обычный 28 7 2" xfId="31912"/>
    <cellStyle name="Обычный 28 7 2 2" xfId="31913"/>
    <cellStyle name="Обычный 28 7 2 2 2" xfId="31914"/>
    <cellStyle name="Обычный 28 7 2 2 2 2" xfId="31915"/>
    <cellStyle name="Обычный 28 7 2 2 2 2 2" xfId="31916"/>
    <cellStyle name="Обычный 28 7 2 2 2 3" xfId="31917"/>
    <cellStyle name="Обычный 28 7 2 2 3" xfId="31918"/>
    <cellStyle name="Обычный 28 7 2 2 3 2" xfId="31919"/>
    <cellStyle name="Обычный 28 7 2 2 4" xfId="31920"/>
    <cellStyle name="Обычный 28 7 2 2 4 2" xfId="31921"/>
    <cellStyle name="Обычный 28 7 2 2 5" xfId="31922"/>
    <cellStyle name="Обычный 28 7 2 3" xfId="31923"/>
    <cellStyle name="Обычный 28 7 2 3 2" xfId="31924"/>
    <cellStyle name="Обычный 28 7 2 3 2 2" xfId="31925"/>
    <cellStyle name="Обычный 28 7 2 3 2 2 2" xfId="31926"/>
    <cellStyle name="Обычный 28 7 2 3 2 3" xfId="31927"/>
    <cellStyle name="Обычный 28 7 2 3 3" xfId="31928"/>
    <cellStyle name="Обычный 28 7 2 3 3 2" xfId="31929"/>
    <cellStyle name="Обычный 28 7 2 3 4" xfId="31930"/>
    <cellStyle name="Обычный 28 7 2 4" xfId="31931"/>
    <cellStyle name="Обычный 28 7 2 4 2" xfId="31932"/>
    <cellStyle name="Обычный 28 7 2 4 2 2" xfId="31933"/>
    <cellStyle name="Обычный 28 7 2 4 3" xfId="31934"/>
    <cellStyle name="Обычный 28 7 2 5" xfId="31935"/>
    <cellStyle name="Обычный 28 7 2 5 2" xfId="31936"/>
    <cellStyle name="Обычный 28 7 2 6" xfId="31937"/>
    <cellStyle name="Обычный 28 7 2 6 2" xfId="31938"/>
    <cellStyle name="Обычный 28 7 2 7" xfId="31939"/>
    <cellStyle name="Обычный 28 7 2 8" xfId="31940"/>
    <cellStyle name="Обычный 28 7 3" xfId="31941"/>
    <cellStyle name="Обычный 28 7 3 2" xfId="31942"/>
    <cellStyle name="Обычный 28 7 3 2 2" xfId="31943"/>
    <cellStyle name="Обычный 28 7 3 2 2 2" xfId="31944"/>
    <cellStyle name="Обычный 28 7 3 2 3" xfId="31945"/>
    <cellStyle name="Обычный 28 7 3 3" xfId="31946"/>
    <cellStyle name="Обычный 28 7 3 3 2" xfId="31947"/>
    <cellStyle name="Обычный 28 7 3 4" xfId="31948"/>
    <cellStyle name="Обычный 28 7 3 4 2" xfId="31949"/>
    <cellStyle name="Обычный 28 7 3 5" xfId="31950"/>
    <cellStyle name="Обычный 28 7 3 6" xfId="31951"/>
    <cellStyle name="Обычный 28 7 4" xfId="31952"/>
    <cellStyle name="Обычный 28 7 4 2" xfId="31953"/>
    <cellStyle name="Обычный 28 7 4 2 2" xfId="31954"/>
    <cellStyle name="Обычный 28 7 4 2 2 2" xfId="31955"/>
    <cellStyle name="Обычный 28 7 4 2 3" xfId="31956"/>
    <cellStyle name="Обычный 28 7 4 3" xfId="31957"/>
    <cellStyle name="Обычный 28 7 4 3 2" xfId="31958"/>
    <cellStyle name="Обычный 28 7 4 4" xfId="31959"/>
    <cellStyle name="Обычный 28 7 5" xfId="31960"/>
    <cellStyle name="Обычный 28 7 5 2" xfId="31961"/>
    <cellStyle name="Обычный 28 7 5 2 2" xfId="31962"/>
    <cellStyle name="Обычный 28 7 5 3" xfId="31963"/>
    <cellStyle name="Обычный 28 7 6" xfId="31964"/>
    <cellStyle name="Обычный 28 7 6 2" xfId="31965"/>
    <cellStyle name="Обычный 28 7 7" xfId="31966"/>
    <cellStyle name="Обычный 28 7 7 2" xfId="31967"/>
    <cellStyle name="Обычный 28 7 8" xfId="31968"/>
    <cellStyle name="Обычный 28 7 8 2" xfId="31969"/>
    <cellStyle name="Обычный 28 7 9" xfId="31970"/>
    <cellStyle name="Обычный 28 8" xfId="31971"/>
    <cellStyle name="Обычный 28 8 2" xfId="31972"/>
    <cellStyle name="Обычный 28 8 2 2" xfId="31973"/>
    <cellStyle name="Обычный 28 8 2 2 2" xfId="31974"/>
    <cellStyle name="Обычный 28 8 2 2 2 2" xfId="31975"/>
    <cellStyle name="Обычный 28 8 2 2 3" xfId="31976"/>
    <cellStyle name="Обычный 28 8 2 3" xfId="31977"/>
    <cellStyle name="Обычный 28 8 2 3 2" xfId="31978"/>
    <cellStyle name="Обычный 28 8 2 4" xfId="31979"/>
    <cellStyle name="Обычный 28 8 2 4 2" xfId="31980"/>
    <cellStyle name="Обычный 28 8 2 5" xfId="31981"/>
    <cellStyle name="Обычный 28 8 3" xfId="31982"/>
    <cellStyle name="Обычный 28 8 3 2" xfId="31983"/>
    <cellStyle name="Обычный 28 8 3 2 2" xfId="31984"/>
    <cellStyle name="Обычный 28 8 3 2 2 2" xfId="31985"/>
    <cellStyle name="Обычный 28 8 3 2 3" xfId="31986"/>
    <cellStyle name="Обычный 28 8 3 3" xfId="31987"/>
    <cellStyle name="Обычный 28 8 3 3 2" xfId="31988"/>
    <cellStyle name="Обычный 28 8 3 4" xfId="31989"/>
    <cellStyle name="Обычный 28 8 4" xfId="31990"/>
    <cellStyle name="Обычный 28 8 4 2" xfId="31991"/>
    <cellStyle name="Обычный 28 8 4 2 2" xfId="31992"/>
    <cellStyle name="Обычный 28 8 4 3" xfId="31993"/>
    <cellStyle name="Обычный 28 8 5" xfId="31994"/>
    <cellStyle name="Обычный 28 8 5 2" xfId="31995"/>
    <cellStyle name="Обычный 28 8 6" xfId="31996"/>
    <cellStyle name="Обычный 28 8 6 2" xfId="31997"/>
    <cellStyle name="Обычный 28 8 7" xfId="31998"/>
    <cellStyle name="Обычный 28 8 7 2" xfId="31999"/>
    <cellStyle name="Обычный 28 8 8" xfId="32000"/>
    <cellStyle name="Обычный 28 8 9" xfId="32001"/>
    <cellStyle name="Обычный 28 9" xfId="32002"/>
    <cellStyle name="Обычный 28 9 2" xfId="32003"/>
    <cellStyle name="Обычный 28 9 2 2" xfId="32004"/>
    <cellStyle name="Обычный 28 9 2 2 2" xfId="32005"/>
    <cellStyle name="Обычный 28 9 2 3" xfId="32006"/>
    <cellStyle name="Обычный 28 9 3" xfId="32007"/>
    <cellStyle name="Обычный 28 9 3 2" xfId="32008"/>
    <cellStyle name="Обычный 28 9 4" xfId="32009"/>
    <cellStyle name="Обычный 28 9 4 2" xfId="32010"/>
    <cellStyle name="Обычный 28 9 5" xfId="32011"/>
    <cellStyle name="Обычный 28 9 6" xfId="32012"/>
    <cellStyle name="Обычный 28_КС2 июль13 дс1" xfId="32013"/>
    <cellStyle name="Обычный 29" xfId="32014"/>
    <cellStyle name="Обычный 29 10" xfId="32015"/>
    <cellStyle name="Обычный 29 10 2" xfId="32016"/>
    <cellStyle name="Обычный 29 10 2 2" xfId="32017"/>
    <cellStyle name="Обычный 29 10 2 2 2" xfId="32018"/>
    <cellStyle name="Обычный 29 10 2 3" xfId="32019"/>
    <cellStyle name="Обычный 29 10 3" xfId="32020"/>
    <cellStyle name="Обычный 29 10 3 2" xfId="32021"/>
    <cellStyle name="Обычный 29 10 4" xfId="32022"/>
    <cellStyle name="Обычный 29 11" xfId="32023"/>
    <cellStyle name="Обычный 29 11 2" xfId="32024"/>
    <cellStyle name="Обычный 29 11 2 2" xfId="32025"/>
    <cellStyle name="Обычный 29 11 3" xfId="32026"/>
    <cellStyle name="Обычный 29 12" xfId="32027"/>
    <cellStyle name="Обычный 29 12 2" xfId="32028"/>
    <cellStyle name="Обычный 29 13" xfId="32029"/>
    <cellStyle name="Обычный 29 13 2" xfId="32030"/>
    <cellStyle name="Обычный 29 14" xfId="32031"/>
    <cellStyle name="Обычный 29 14 2" xfId="32032"/>
    <cellStyle name="Обычный 29 15" xfId="32033"/>
    <cellStyle name="Обычный 29 15 2" xfId="32034"/>
    <cellStyle name="Обычный 29 16" xfId="32035"/>
    <cellStyle name="Обычный 29 16 2" xfId="32036"/>
    <cellStyle name="Обычный 29 17" xfId="32037"/>
    <cellStyle name="Обычный 29 18" xfId="32038"/>
    <cellStyle name="Обычный 29 2" xfId="32039"/>
    <cellStyle name="Обычный 29 2 10" xfId="32040"/>
    <cellStyle name="Обычный 29 2 10 2" xfId="32041"/>
    <cellStyle name="Обычный 29 2 10 2 2" xfId="32042"/>
    <cellStyle name="Обычный 29 2 10 3" xfId="32043"/>
    <cellStyle name="Обычный 29 2 11" xfId="32044"/>
    <cellStyle name="Обычный 29 2 11 2" xfId="32045"/>
    <cellStyle name="Обычный 29 2 12" xfId="32046"/>
    <cellStyle name="Обычный 29 2 12 2" xfId="32047"/>
    <cellStyle name="Обычный 29 2 13" xfId="32048"/>
    <cellStyle name="Обычный 29 2 13 2" xfId="32049"/>
    <cellStyle name="Обычный 29 2 14" xfId="32050"/>
    <cellStyle name="Обычный 29 2 14 2" xfId="32051"/>
    <cellStyle name="Обычный 29 2 15" xfId="32052"/>
    <cellStyle name="Обычный 29 2 15 2" xfId="32053"/>
    <cellStyle name="Обычный 29 2 16" xfId="32054"/>
    <cellStyle name="Обычный 29 2 17" xfId="32055"/>
    <cellStyle name="Обычный 29 2 2" xfId="32056"/>
    <cellStyle name="Обычный 29 2 2 10" xfId="32057"/>
    <cellStyle name="Обычный 29 2 2 10 2" xfId="32058"/>
    <cellStyle name="Обычный 29 2 2 11" xfId="32059"/>
    <cellStyle name="Обычный 29 2 2 11 2" xfId="32060"/>
    <cellStyle name="Обычный 29 2 2 12" xfId="32061"/>
    <cellStyle name="Обычный 29 2 2 12 2" xfId="32062"/>
    <cellStyle name="Обычный 29 2 2 13" xfId="32063"/>
    <cellStyle name="Обычный 29 2 2 14" xfId="32064"/>
    <cellStyle name="Обычный 29 2 2 2" xfId="32065"/>
    <cellStyle name="Обычный 29 2 2 2 10" xfId="32066"/>
    <cellStyle name="Обычный 29 2 2 2 11" xfId="32067"/>
    <cellStyle name="Обычный 29 2 2 2 2" xfId="32068"/>
    <cellStyle name="Обычный 29 2 2 2 2 2" xfId="32069"/>
    <cellStyle name="Обычный 29 2 2 2 2 2 2" xfId="32070"/>
    <cellStyle name="Обычный 29 2 2 2 2 2 2 2" xfId="32071"/>
    <cellStyle name="Обычный 29 2 2 2 2 2 2 2 2" xfId="32072"/>
    <cellStyle name="Обычный 29 2 2 2 2 2 2 2 2 2" xfId="32073"/>
    <cellStyle name="Обычный 29 2 2 2 2 2 2 2 3" xfId="32074"/>
    <cellStyle name="Обычный 29 2 2 2 2 2 2 3" xfId="32075"/>
    <cellStyle name="Обычный 29 2 2 2 2 2 2 3 2" xfId="32076"/>
    <cellStyle name="Обычный 29 2 2 2 2 2 2 4" xfId="32077"/>
    <cellStyle name="Обычный 29 2 2 2 2 2 2 4 2" xfId="32078"/>
    <cellStyle name="Обычный 29 2 2 2 2 2 2 5" xfId="32079"/>
    <cellStyle name="Обычный 29 2 2 2 2 2 3" xfId="32080"/>
    <cellStyle name="Обычный 29 2 2 2 2 2 3 2" xfId="32081"/>
    <cellStyle name="Обычный 29 2 2 2 2 2 3 2 2" xfId="32082"/>
    <cellStyle name="Обычный 29 2 2 2 2 2 3 2 2 2" xfId="32083"/>
    <cellStyle name="Обычный 29 2 2 2 2 2 3 2 3" xfId="32084"/>
    <cellStyle name="Обычный 29 2 2 2 2 2 3 3" xfId="32085"/>
    <cellStyle name="Обычный 29 2 2 2 2 2 3 3 2" xfId="32086"/>
    <cellStyle name="Обычный 29 2 2 2 2 2 3 4" xfId="32087"/>
    <cellStyle name="Обычный 29 2 2 2 2 2 4" xfId="32088"/>
    <cellStyle name="Обычный 29 2 2 2 2 2 4 2" xfId="32089"/>
    <cellStyle name="Обычный 29 2 2 2 2 2 4 2 2" xfId="32090"/>
    <cellStyle name="Обычный 29 2 2 2 2 2 4 3" xfId="32091"/>
    <cellStyle name="Обычный 29 2 2 2 2 2 5" xfId="32092"/>
    <cellStyle name="Обычный 29 2 2 2 2 2 5 2" xfId="32093"/>
    <cellStyle name="Обычный 29 2 2 2 2 2 6" xfId="32094"/>
    <cellStyle name="Обычный 29 2 2 2 2 2 6 2" xfId="32095"/>
    <cellStyle name="Обычный 29 2 2 2 2 2 7" xfId="32096"/>
    <cellStyle name="Обычный 29 2 2 2 2 2 8" xfId="32097"/>
    <cellStyle name="Обычный 29 2 2 2 2 3" xfId="32098"/>
    <cellStyle name="Обычный 29 2 2 2 2 3 2" xfId="32099"/>
    <cellStyle name="Обычный 29 2 2 2 2 3 2 2" xfId="32100"/>
    <cellStyle name="Обычный 29 2 2 2 2 3 2 2 2" xfId="32101"/>
    <cellStyle name="Обычный 29 2 2 2 2 3 2 3" xfId="32102"/>
    <cellStyle name="Обычный 29 2 2 2 2 3 3" xfId="32103"/>
    <cellStyle name="Обычный 29 2 2 2 2 3 3 2" xfId="32104"/>
    <cellStyle name="Обычный 29 2 2 2 2 3 4" xfId="32105"/>
    <cellStyle name="Обычный 29 2 2 2 2 3 4 2" xfId="32106"/>
    <cellStyle name="Обычный 29 2 2 2 2 3 5" xfId="32107"/>
    <cellStyle name="Обычный 29 2 2 2 2 3 6" xfId="32108"/>
    <cellStyle name="Обычный 29 2 2 2 2 4" xfId="32109"/>
    <cellStyle name="Обычный 29 2 2 2 2 4 2" xfId="32110"/>
    <cellStyle name="Обычный 29 2 2 2 2 4 2 2" xfId="32111"/>
    <cellStyle name="Обычный 29 2 2 2 2 4 2 2 2" xfId="32112"/>
    <cellStyle name="Обычный 29 2 2 2 2 4 2 3" xfId="32113"/>
    <cellStyle name="Обычный 29 2 2 2 2 4 3" xfId="32114"/>
    <cellStyle name="Обычный 29 2 2 2 2 4 3 2" xfId="32115"/>
    <cellStyle name="Обычный 29 2 2 2 2 4 4" xfId="32116"/>
    <cellStyle name="Обычный 29 2 2 2 2 5" xfId="32117"/>
    <cellStyle name="Обычный 29 2 2 2 2 5 2" xfId="32118"/>
    <cellStyle name="Обычный 29 2 2 2 2 5 2 2" xfId="32119"/>
    <cellStyle name="Обычный 29 2 2 2 2 5 3" xfId="32120"/>
    <cellStyle name="Обычный 29 2 2 2 2 6" xfId="32121"/>
    <cellStyle name="Обычный 29 2 2 2 2 6 2" xfId="32122"/>
    <cellStyle name="Обычный 29 2 2 2 2 7" xfId="32123"/>
    <cellStyle name="Обычный 29 2 2 2 2 7 2" xfId="32124"/>
    <cellStyle name="Обычный 29 2 2 2 2 8" xfId="32125"/>
    <cellStyle name="Обычный 29 2 2 2 2 9" xfId="32126"/>
    <cellStyle name="Обычный 29 2 2 2 3" xfId="32127"/>
    <cellStyle name="Обычный 29 2 2 2 3 2" xfId="32128"/>
    <cellStyle name="Обычный 29 2 2 2 3 2 2" xfId="32129"/>
    <cellStyle name="Обычный 29 2 2 2 3 2 2 2" xfId="32130"/>
    <cellStyle name="Обычный 29 2 2 2 3 2 2 2 2" xfId="32131"/>
    <cellStyle name="Обычный 29 2 2 2 3 2 2 3" xfId="32132"/>
    <cellStyle name="Обычный 29 2 2 2 3 2 3" xfId="32133"/>
    <cellStyle name="Обычный 29 2 2 2 3 2 3 2" xfId="32134"/>
    <cellStyle name="Обычный 29 2 2 2 3 2 4" xfId="32135"/>
    <cellStyle name="Обычный 29 2 2 2 3 2 4 2" xfId="32136"/>
    <cellStyle name="Обычный 29 2 2 2 3 2 5" xfId="32137"/>
    <cellStyle name="Обычный 29 2 2 2 3 2 6" xfId="32138"/>
    <cellStyle name="Обычный 29 2 2 2 3 3" xfId="32139"/>
    <cellStyle name="Обычный 29 2 2 2 3 3 2" xfId="32140"/>
    <cellStyle name="Обычный 29 2 2 2 3 3 2 2" xfId="32141"/>
    <cellStyle name="Обычный 29 2 2 2 3 3 2 2 2" xfId="32142"/>
    <cellStyle name="Обычный 29 2 2 2 3 3 2 3" xfId="32143"/>
    <cellStyle name="Обычный 29 2 2 2 3 3 3" xfId="32144"/>
    <cellStyle name="Обычный 29 2 2 2 3 3 3 2" xfId="32145"/>
    <cellStyle name="Обычный 29 2 2 2 3 3 4" xfId="32146"/>
    <cellStyle name="Обычный 29 2 2 2 3 3 5" xfId="32147"/>
    <cellStyle name="Обычный 29 2 2 2 3 4" xfId="32148"/>
    <cellStyle name="Обычный 29 2 2 2 3 4 2" xfId="32149"/>
    <cellStyle name="Обычный 29 2 2 2 3 4 2 2" xfId="32150"/>
    <cellStyle name="Обычный 29 2 2 2 3 4 3" xfId="32151"/>
    <cellStyle name="Обычный 29 2 2 2 3 5" xfId="32152"/>
    <cellStyle name="Обычный 29 2 2 2 3 5 2" xfId="32153"/>
    <cellStyle name="Обычный 29 2 2 2 3 6" xfId="32154"/>
    <cellStyle name="Обычный 29 2 2 2 3 6 2" xfId="32155"/>
    <cellStyle name="Обычный 29 2 2 2 3 7" xfId="32156"/>
    <cellStyle name="Обычный 29 2 2 2 3 8" xfId="32157"/>
    <cellStyle name="Обычный 29 2 2 2 4" xfId="32158"/>
    <cellStyle name="Обычный 29 2 2 2 4 2" xfId="32159"/>
    <cellStyle name="Обычный 29 2 2 2 4 2 2" xfId="32160"/>
    <cellStyle name="Обычный 29 2 2 2 4 2 2 2" xfId="32161"/>
    <cellStyle name="Обычный 29 2 2 2 4 2 3" xfId="32162"/>
    <cellStyle name="Обычный 29 2 2 2 4 3" xfId="32163"/>
    <cellStyle name="Обычный 29 2 2 2 4 3 2" xfId="32164"/>
    <cellStyle name="Обычный 29 2 2 2 4 4" xfId="32165"/>
    <cellStyle name="Обычный 29 2 2 2 4 4 2" xfId="32166"/>
    <cellStyle name="Обычный 29 2 2 2 4 5" xfId="32167"/>
    <cellStyle name="Обычный 29 2 2 2 4 6" xfId="32168"/>
    <cellStyle name="Обычный 29 2 2 2 5" xfId="32169"/>
    <cellStyle name="Обычный 29 2 2 2 5 2" xfId="32170"/>
    <cellStyle name="Обычный 29 2 2 2 5 2 2" xfId="32171"/>
    <cellStyle name="Обычный 29 2 2 2 5 2 2 2" xfId="32172"/>
    <cellStyle name="Обычный 29 2 2 2 5 2 3" xfId="32173"/>
    <cellStyle name="Обычный 29 2 2 2 5 3" xfId="32174"/>
    <cellStyle name="Обычный 29 2 2 2 5 3 2" xfId="32175"/>
    <cellStyle name="Обычный 29 2 2 2 5 4" xfId="32176"/>
    <cellStyle name="Обычный 29 2 2 2 5 5" xfId="32177"/>
    <cellStyle name="Обычный 29 2 2 2 6" xfId="32178"/>
    <cellStyle name="Обычный 29 2 2 2 6 2" xfId="32179"/>
    <cellStyle name="Обычный 29 2 2 2 6 2 2" xfId="32180"/>
    <cellStyle name="Обычный 29 2 2 2 6 3" xfId="32181"/>
    <cellStyle name="Обычный 29 2 2 2 7" xfId="32182"/>
    <cellStyle name="Обычный 29 2 2 2 7 2" xfId="32183"/>
    <cellStyle name="Обычный 29 2 2 2 8" xfId="32184"/>
    <cellStyle name="Обычный 29 2 2 2 8 2" xfId="32185"/>
    <cellStyle name="Обычный 29 2 2 2 9" xfId="32186"/>
    <cellStyle name="Обычный 29 2 2 2 9 2" xfId="32187"/>
    <cellStyle name="Обычный 29 2 2 3" xfId="32188"/>
    <cellStyle name="Обычный 29 2 2 3 10" xfId="32189"/>
    <cellStyle name="Обычный 29 2 2 3 2" xfId="32190"/>
    <cellStyle name="Обычный 29 2 2 3 2 2" xfId="32191"/>
    <cellStyle name="Обычный 29 2 2 3 2 2 2" xfId="32192"/>
    <cellStyle name="Обычный 29 2 2 3 2 2 2 2" xfId="32193"/>
    <cellStyle name="Обычный 29 2 2 3 2 2 2 2 2" xfId="32194"/>
    <cellStyle name="Обычный 29 2 2 3 2 2 2 3" xfId="32195"/>
    <cellStyle name="Обычный 29 2 2 3 2 2 3" xfId="32196"/>
    <cellStyle name="Обычный 29 2 2 3 2 2 3 2" xfId="32197"/>
    <cellStyle name="Обычный 29 2 2 3 2 2 4" xfId="32198"/>
    <cellStyle name="Обычный 29 2 2 3 2 2 4 2" xfId="32199"/>
    <cellStyle name="Обычный 29 2 2 3 2 2 5" xfId="32200"/>
    <cellStyle name="Обычный 29 2 2 3 2 3" xfId="32201"/>
    <cellStyle name="Обычный 29 2 2 3 2 3 2" xfId="32202"/>
    <cellStyle name="Обычный 29 2 2 3 2 3 2 2" xfId="32203"/>
    <cellStyle name="Обычный 29 2 2 3 2 3 2 2 2" xfId="32204"/>
    <cellStyle name="Обычный 29 2 2 3 2 3 2 3" xfId="32205"/>
    <cellStyle name="Обычный 29 2 2 3 2 3 3" xfId="32206"/>
    <cellStyle name="Обычный 29 2 2 3 2 3 3 2" xfId="32207"/>
    <cellStyle name="Обычный 29 2 2 3 2 3 4" xfId="32208"/>
    <cellStyle name="Обычный 29 2 2 3 2 4" xfId="32209"/>
    <cellStyle name="Обычный 29 2 2 3 2 4 2" xfId="32210"/>
    <cellStyle name="Обычный 29 2 2 3 2 4 2 2" xfId="32211"/>
    <cellStyle name="Обычный 29 2 2 3 2 4 3" xfId="32212"/>
    <cellStyle name="Обычный 29 2 2 3 2 5" xfId="32213"/>
    <cellStyle name="Обычный 29 2 2 3 2 5 2" xfId="32214"/>
    <cellStyle name="Обычный 29 2 2 3 2 6" xfId="32215"/>
    <cellStyle name="Обычный 29 2 2 3 2 6 2" xfId="32216"/>
    <cellStyle name="Обычный 29 2 2 3 2 7" xfId="32217"/>
    <cellStyle name="Обычный 29 2 2 3 2 8" xfId="32218"/>
    <cellStyle name="Обычный 29 2 2 3 3" xfId="32219"/>
    <cellStyle name="Обычный 29 2 2 3 3 2" xfId="32220"/>
    <cellStyle name="Обычный 29 2 2 3 3 2 2" xfId="32221"/>
    <cellStyle name="Обычный 29 2 2 3 3 2 2 2" xfId="32222"/>
    <cellStyle name="Обычный 29 2 2 3 3 2 3" xfId="32223"/>
    <cellStyle name="Обычный 29 2 2 3 3 3" xfId="32224"/>
    <cellStyle name="Обычный 29 2 2 3 3 3 2" xfId="32225"/>
    <cellStyle name="Обычный 29 2 2 3 3 4" xfId="32226"/>
    <cellStyle name="Обычный 29 2 2 3 3 4 2" xfId="32227"/>
    <cellStyle name="Обычный 29 2 2 3 3 5" xfId="32228"/>
    <cellStyle name="Обычный 29 2 2 3 3 6" xfId="32229"/>
    <cellStyle name="Обычный 29 2 2 3 4" xfId="32230"/>
    <cellStyle name="Обычный 29 2 2 3 4 2" xfId="32231"/>
    <cellStyle name="Обычный 29 2 2 3 4 2 2" xfId="32232"/>
    <cellStyle name="Обычный 29 2 2 3 4 2 2 2" xfId="32233"/>
    <cellStyle name="Обычный 29 2 2 3 4 2 3" xfId="32234"/>
    <cellStyle name="Обычный 29 2 2 3 4 3" xfId="32235"/>
    <cellStyle name="Обычный 29 2 2 3 4 3 2" xfId="32236"/>
    <cellStyle name="Обычный 29 2 2 3 4 4" xfId="32237"/>
    <cellStyle name="Обычный 29 2 2 3 5" xfId="32238"/>
    <cellStyle name="Обычный 29 2 2 3 5 2" xfId="32239"/>
    <cellStyle name="Обычный 29 2 2 3 5 2 2" xfId="32240"/>
    <cellStyle name="Обычный 29 2 2 3 5 3" xfId="32241"/>
    <cellStyle name="Обычный 29 2 2 3 6" xfId="32242"/>
    <cellStyle name="Обычный 29 2 2 3 6 2" xfId="32243"/>
    <cellStyle name="Обычный 29 2 2 3 7" xfId="32244"/>
    <cellStyle name="Обычный 29 2 2 3 7 2" xfId="32245"/>
    <cellStyle name="Обычный 29 2 2 3 8" xfId="32246"/>
    <cellStyle name="Обычный 29 2 2 3 8 2" xfId="32247"/>
    <cellStyle name="Обычный 29 2 2 3 9" xfId="32248"/>
    <cellStyle name="Обычный 29 2 2 4" xfId="32249"/>
    <cellStyle name="Обычный 29 2 2 4 2" xfId="32250"/>
    <cellStyle name="Обычный 29 2 2 4 2 2" xfId="32251"/>
    <cellStyle name="Обычный 29 2 2 4 2 2 2" xfId="32252"/>
    <cellStyle name="Обычный 29 2 2 4 2 2 2 2" xfId="32253"/>
    <cellStyle name="Обычный 29 2 2 4 2 2 2 2 2" xfId="32254"/>
    <cellStyle name="Обычный 29 2 2 4 2 2 2 3" xfId="32255"/>
    <cellStyle name="Обычный 29 2 2 4 2 2 3" xfId="32256"/>
    <cellStyle name="Обычный 29 2 2 4 2 2 3 2" xfId="32257"/>
    <cellStyle name="Обычный 29 2 2 4 2 2 4" xfId="32258"/>
    <cellStyle name="Обычный 29 2 2 4 2 2 4 2" xfId="32259"/>
    <cellStyle name="Обычный 29 2 2 4 2 2 5" xfId="32260"/>
    <cellStyle name="Обычный 29 2 2 4 2 3" xfId="32261"/>
    <cellStyle name="Обычный 29 2 2 4 2 3 2" xfId="32262"/>
    <cellStyle name="Обычный 29 2 2 4 2 3 2 2" xfId="32263"/>
    <cellStyle name="Обычный 29 2 2 4 2 3 2 2 2" xfId="32264"/>
    <cellStyle name="Обычный 29 2 2 4 2 3 2 3" xfId="32265"/>
    <cellStyle name="Обычный 29 2 2 4 2 3 3" xfId="32266"/>
    <cellStyle name="Обычный 29 2 2 4 2 3 3 2" xfId="32267"/>
    <cellStyle name="Обычный 29 2 2 4 2 3 4" xfId="32268"/>
    <cellStyle name="Обычный 29 2 2 4 2 4" xfId="32269"/>
    <cellStyle name="Обычный 29 2 2 4 2 4 2" xfId="32270"/>
    <cellStyle name="Обычный 29 2 2 4 2 4 2 2" xfId="32271"/>
    <cellStyle name="Обычный 29 2 2 4 2 4 3" xfId="32272"/>
    <cellStyle name="Обычный 29 2 2 4 2 5" xfId="32273"/>
    <cellStyle name="Обычный 29 2 2 4 2 5 2" xfId="32274"/>
    <cellStyle name="Обычный 29 2 2 4 2 6" xfId="32275"/>
    <cellStyle name="Обычный 29 2 2 4 2 6 2" xfId="32276"/>
    <cellStyle name="Обычный 29 2 2 4 2 7" xfId="32277"/>
    <cellStyle name="Обычный 29 2 2 4 2 8" xfId="32278"/>
    <cellStyle name="Обычный 29 2 2 4 3" xfId="32279"/>
    <cellStyle name="Обычный 29 2 2 4 3 2" xfId="32280"/>
    <cellStyle name="Обычный 29 2 2 4 3 2 2" xfId="32281"/>
    <cellStyle name="Обычный 29 2 2 4 3 2 2 2" xfId="32282"/>
    <cellStyle name="Обычный 29 2 2 4 3 2 3" xfId="32283"/>
    <cellStyle name="Обычный 29 2 2 4 3 3" xfId="32284"/>
    <cellStyle name="Обычный 29 2 2 4 3 3 2" xfId="32285"/>
    <cellStyle name="Обычный 29 2 2 4 3 4" xfId="32286"/>
    <cellStyle name="Обычный 29 2 2 4 3 4 2" xfId="32287"/>
    <cellStyle name="Обычный 29 2 2 4 3 5" xfId="32288"/>
    <cellStyle name="Обычный 29 2 2 4 3 6" xfId="32289"/>
    <cellStyle name="Обычный 29 2 2 4 4" xfId="32290"/>
    <cellStyle name="Обычный 29 2 2 4 4 2" xfId="32291"/>
    <cellStyle name="Обычный 29 2 2 4 4 2 2" xfId="32292"/>
    <cellStyle name="Обычный 29 2 2 4 4 2 2 2" xfId="32293"/>
    <cellStyle name="Обычный 29 2 2 4 4 2 3" xfId="32294"/>
    <cellStyle name="Обычный 29 2 2 4 4 3" xfId="32295"/>
    <cellStyle name="Обычный 29 2 2 4 4 3 2" xfId="32296"/>
    <cellStyle name="Обычный 29 2 2 4 4 4" xfId="32297"/>
    <cellStyle name="Обычный 29 2 2 4 5" xfId="32298"/>
    <cellStyle name="Обычный 29 2 2 4 5 2" xfId="32299"/>
    <cellStyle name="Обычный 29 2 2 4 5 2 2" xfId="32300"/>
    <cellStyle name="Обычный 29 2 2 4 5 3" xfId="32301"/>
    <cellStyle name="Обычный 29 2 2 4 6" xfId="32302"/>
    <cellStyle name="Обычный 29 2 2 4 6 2" xfId="32303"/>
    <cellStyle name="Обычный 29 2 2 4 7" xfId="32304"/>
    <cellStyle name="Обычный 29 2 2 4 7 2" xfId="32305"/>
    <cellStyle name="Обычный 29 2 2 4 8" xfId="32306"/>
    <cellStyle name="Обычный 29 2 2 4 9" xfId="32307"/>
    <cellStyle name="Обычный 29 2 2 5" xfId="32308"/>
    <cellStyle name="Обычный 29 2 2 5 2" xfId="32309"/>
    <cellStyle name="Обычный 29 2 2 5 2 2" xfId="32310"/>
    <cellStyle name="Обычный 29 2 2 5 2 2 2" xfId="32311"/>
    <cellStyle name="Обычный 29 2 2 5 2 2 2 2" xfId="32312"/>
    <cellStyle name="Обычный 29 2 2 5 2 2 3" xfId="32313"/>
    <cellStyle name="Обычный 29 2 2 5 2 3" xfId="32314"/>
    <cellStyle name="Обычный 29 2 2 5 2 3 2" xfId="32315"/>
    <cellStyle name="Обычный 29 2 2 5 2 4" xfId="32316"/>
    <cellStyle name="Обычный 29 2 2 5 2 4 2" xfId="32317"/>
    <cellStyle name="Обычный 29 2 2 5 2 5" xfId="32318"/>
    <cellStyle name="Обычный 29 2 2 5 3" xfId="32319"/>
    <cellStyle name="Обычный 29 2 2 5 3 2" xfId="32320"/>
    <cellStyle name="Обычный 29 2 2 5 3 2 2" xfId="32321"/>
    <cellStyle name="Обычный 29 2 2 5 3 2 2 2" xfId="32322"/>
    <cellStyle name="Обычный 29 2 2 5 3 2 3" xfId="32323"/>
    <cellStyle name="Обычный 29 2 2 5 3 3" xfId="32324"/>
    <cellStyle name="Обычный 29 2 2 5 3 3 2" xfId="32325"/>
    <cellStyle name="Обычный 29 2 2 5 3 4" xfId="32326"/>
    <cellStyle name="Обычный 29 2 2 5 4" xfId="32327"/>
    <cellStyle name="Обычный 29 2 2 5 4 2" xfId="32328"/>
    <cellStyle name="Обычный 29 2 2 5 4 2 2" xfId="32329"/>
    <cellStyle name="Обычный 29 2 2 5 4 3" xfId="32330"/>
    <cellStyle name="Обычный 29 2 2 5 5" xfId="32331"/>
    <cellStyle name="Обычный 29 2 2 5 5 2" xfId="32332"/>
    <cellStyle name="Обычный 29 2 2 5 6" xfId="32333"/>
    <cellStyle name="Обычный 29 2 2 5 6 2" xfId="32334"/>
    <cellStyle name="Обычный 29 2 2 5 7" xfId="32335"/>
    <cellStyle name="Обычный 29 2 2 5 8" xfId="32336"/>
    <cellStyle name="Обычный 29 2 2 6" xfId="32337"/>
    <cellStyle name="Обычный 29 2 2 6 2" xfId="32338"/>
    <cellStyle name="Обычный 29 2 2 6 2 2" xfId="32339"/>
    <cellStyle name="Обычный 29 2 2 6 2 2 2" xfId="32340"/>
    <cellStyle name="Обычный 29 2 2 6 2 3" xfId="32341"/>
    <cellStyle name="Обычный 29 2 2 6 3" xfId="32342"/>
    <cellStyle name="Обычный 29 2 2 6 3 2" xfId="32343"/>
    <cellStyle name="Обычный 29 2 2 6 4" xfId="32344"/>
    <cellStyle name="Обычный 29 2 2 6 4 2" xfId="32345"/>
    <cellStyle name="Обычный 29 2 2 6 5" xfId="32346"/>
    <cellStyle name="Обычный 29 2 2 6 6" xfId="32347"/>
    <cellStyle name="Обычный 29 2 2 7" xfId="32348"/>
    <cellStyle name="Обычный 29 2 2 7 2" xfId="32349"/>
    <cellStyle name="Обычный 29 2 2 7 2 2" xfId="32350"/>
    <cellStyle name="Обычный 29 2 2 7 2 2 2" xfId="32351"/>
    <cellStyle name="Обычный 29 2 2 7 2 3" xfId="32352"/>
    <cellStyle name="Обычный 29 2 2 7 3" xfId="32353"/>
    <cellStyle name="Обычный 29 2 2 7 3 2" xfId="32354"/>
    <cellStyle name="Обычный 29 2 2 7 4" xfId="32355"/>
    <cellStyle name="Обычный 29 2 2 8" xfId="32356"/>
    <cellStyle name="Обычный 29 2 2 8 2" xfId="32357"/>
    <cellStyle name="Обычный 29 2 2 8 2 2" xfId="32358"/>
    <cellStyle name="Обычный 29 2 2 8 3" xfId="32359"/>
    <cellStyle name="Обычный 29 2 2 9" xfId="32360"/>
    <cellStyle name="Обычный 29 2 2 9 2" xfId="32361"/>
    <cellStyle name="Обычный 29 2 2_прот факт бол" xfId="32362"/>
    <cellStyle name="Обычный 29 2 3" xfId="32363"/>
    <cellStyle name="Обычный 29 2 3 10" xfId="32364"/>
    <cellStyle name="Обычный 29 2 3 10 2" xfId="32365"/>
    <cellStyle name="Обычный 29 2 3 11" xfId="32366"/>
    <cellStyle name="Обычный 29 2 3 12" xfId="32367"/>
    <cellStyle name="Обычный 29 2 3 2" xfId="32368"/>
    <cellStyle name="Обычный 29 2 3 2 10" xfId="32369"/>
    <cellStyle name="Обычный 29 2 3 2 2" xfId="32370"/>
    <cellStyle name="Обычный 29 2 3 2 2 2" xfId="32371"/>
    <cellStyle name="Обычный 29 2 3 2 2 2 2" xfId="32372"/>
    <cellStyle name="Обычный 29 2 3 2 2 2 2 2" xfId="32373"/>
    <cellStyle name="Обычный 29 2 3 2 2 2 2 2 2" xfId="32374"/>
    <cellStyle name="Обычный 29 2 3 2 2 2 2 3" xfId="32375"/>
    <cellStyle name="Обычный 29 2 3 2 2 2 3" xfId="32376"/>
    <cellStyle name="Обычный 29 2 3 2 2 2 3 2" xfId="32377"/>
    <cellStyle name="Обычный 29 2 3 2 2 2 4" xfId="32378"/>
    <cellStyle name="Обычный 29 2 3 2 2 2 4 2" xfId="32379"/>
    <cellStyle name="Обычный 29 2 3 2 2 2 5" xfId="32380"/>
    <cellStyle name="Обычный 29 2 3 2 2 3" xfId="32381"/>
    <cellStyle name="Обычный 29 2 3 2 2 3 2" xfId="32382"/>
    <cellStyle name="Обычный 29 2 3 2 2 3 2 2" xfId="32383"/>
    <cellStyle name="Обычный 29 2 3 2 2 3 2 2 2" xfId="32384"/>
    <cellStyle name="Обычный 29 2 3 2 2 3 2 3" xfId="32385"/>
    <cellStyle name="Обычный 29 2 3 2 2 3 3" xfId="32386"/>
    <cellStyle name="Обычный 29 2 3 2 2 3 3 2" xfId="32387"/>
    <cellStyle name="Обычный 29 2 3 2 2 3 4" xfId="32388"/>
    <cellStyle name="Обычный 29 2 3 2 2 4" xfId="32389"/>
    <cellStyle name="Обычный 29 2 3 2 2 4 2" xfId="32390"/>
    <cellStyle name="Обычный 29 2 3 2 2 4 2 2" xfId="32391"/>
    <cellStyle name="Обычный 29 2 3 2 2 4 3" xfId="32392"/>
    <cellStyle name="Обычный 29 2 3 2 2 5" xfId="32393"/>
    <cellStyle name="Обычный 29 2 3 2 2 5 2" xfId="32394"/>
    <cellStyle name="Обычный 29 2 3 2 2 6" xfId="32395"/>
    <cellStyle name="Обычный 29 2 3 2 2 6 2" xfId="32396"/>
    <cellStyle name="Обычный 29 2 3 2 2 7" xfId="32397"/>
    <cellStyle name="Обычный 29 2 3 2 2 8" xfId="32398"/>
    <cellStyle name="Обычный 29 2 3 2 3" xfId="32399"/>
    <cellStyle name="Обычный 29 2 3 2 3 2" xfId="32400"/>
    <cellStyle name="Обычный 29 2 3 2 3 2 2" xfId="32401"/>
    <cellStyle name="Обычный 29 2 3 2 3 2 2 2" xfId="32402"/>
    <cellStyle name="Обычный 29 2 3 2 3 2 3" xfId="32403"/>
    <cellStyle name="Обычный 29 2 3 2 3 3" xfId="32404"/>
    <cellStyle name="Обычный 29 2 3 2 3 3 2" xfId="32405"/>
    <cellStyle name="Обычный 29 2 3 2 3 4" xfId="32406"/>
    <cellStyle name="Обычный 29 2 3 2 3 4 2" xfId="32407"/>
    <cellStyle name="Обычный 29 2 3 2 3 5" xfId="32408"/>
    <cellStyle name="Обычный 29 2 3 2 3 6" xfId="32409"/>
    <cellStyle name="Обычный 29 2 3 2 4" xfId="32410"/>
    <cellStyle name="Обычный 29 2 3 2 4 2" xfId="32411"/>
    <cellStyle name="Обычный 29 2 3 2 4 2 2" xfId="32412"/>
    <cellStyle name="Обычный 29 2 3 2 4 2 2 2" xfId="32413"/>
    <cellStyle name="Обычный 29 2 3 2 4 2 3" xfId="32414"/>
    <cellStyle name="Обычный 29 2 3 2 4 3" xfId="32415"/>
    <cellStyle name="Обычный 29 2 3 2 4 3 2" xfId="32416"/>
    <cellStyle name="Обычный 29 2 3 2 4 4" xfId="32417"/>
    <cellStyle name="Обычный 29 2 3 2 5" xfId="32418"/>
    <cellStyle name="Обычный 29 2 3 2 5 2" xfId="32419"/>
    <cellStyle name="Обычный 29 2 3 2 5 2 2" xfId="32420"/>
    <cellStyle name="Обычный 29 2 3 2 5 3" xfId="32421"/>
    <cellStyle name="Обычный 29 2 3 2 6" xfId="32422"/>
    <cellStyle name="Обычный 29 2 3 2 6 2" xfId="32423"/>
    <cellStyle name="Обычный 29 2 3 2 7" xfId="32424"/>
    <cellStyle name="Обычный 29 2 3 2 7 2" xfId="32425"/>
    <cellStyle name="Обычный 29 2 3 2 8" xfId="32426"/>
    <cellStyle name="Обычный 29 2 3 2 8 2" xfId="32427"/>
    <cellStyle name="Обычный 29 2 3 2 9" xfId="32428"/>
    <cellStyle name="Обычный 29 2 3 3" xfId="32429"/>
    <cellStyle name="Обычный 29 2 3 3 10" xfId="32430"/>
    <cellStyle name="Обычный 29 2 3 3 2" xfId="32431"/>
    <cellStyle name="Обычный 29 2 3 3 2 2" xfId="32432"/>
    <cellStyle name="Обычный 29 2 3 3 2 2 2" xfId="32433"/>
    <cellStyle name="Обычный 29 2 3 3 2 2 2 2" xfId="32434"/>
    <cellStyle name="Обычный 29 2 3 3 2 2 2 2 2" xfId="32435"/>
    <cellStyle name="Обычный 29 2 3 3 2 2 2 3" xfId="32436"/>
    <cellStyle name="Обычный 29 2 3 3 2 2 3" xfId="32437"/>
    <cellStyle name="Обычный 29 2 3 3 2 2 3 2" xfId="32438"/>
    <cellStyle name="Обычный 29 2 3 3 2 2 4" xfId="32439"/>
    <cellStyle name="Обычный 29 2 3 3 2 2 4 2" xfId="32440"/>
    <cellStyle name="Обычный 29 2 3 3 2 2 5" xfId="32441"/>
    <cellStyle name="Обычный 29 2 3 3 2 3" xfId="32442"/>
    <cellStyle name="Обычный 29 2 3 3 2 3 2" xfId="32443"/>
    <cellStyle name="Обычный 29 2 3 3 2 3 2 2" xfId="32444"/>
    <cellStyle name="Обычный 29 2 3 3 2 3 2 2 2" xfId="32445"/>
    <cellStyle name="Обычный 29 2 3 3 2 3 2 3" xfId="32446"/>
    <cellStyle name="Обычный 29 2 3 3 2 3 3" xfId="32447"/>
    <cellStyle name="Обычный 29 2 3 3 2 3 3 2" xfId="32448"/>
    <cellStyle name="Обычный 29 2 3 3 2 3 4" xfId="32449"/>
    <cellStyle name="Обычный 29 2 3 3 2 4" xfId="32450"/>
    <cellStyle name="Обычный 29 2 3 3 2 4 2" xfId="32451"/>
    <cellStyle name="Обычный 29 2 3 3 2 4 2 2" xfId="32452"/>
    <cellStyle name="Обычный 29 2 3 3 2 4 3" xfId="32453"/>
    <cellStyle name="Обычный 29 2 3 3 2 5" xfId="32454"/>
    <cellStyle name="Обычный 29 2 3 3 2 5 2" xfId="32455"/>
    <cellStyle name="Обычный 29 2 3 3 2 6" xfId="32456"/>
    <cellStyle name="Обычный 29 2 3 3 2 6 2" xfId="32457"/>
    <cellStyle name="Обычный 29 2 3 3 2 7" xfId="32458"/>
    <cellStyle name="Обычный 29 2 3 3 2 8" xfId="32459"/>
    <cellStyle name="Обычный 29 2 3 3 3" xfId="32460"/>
    <cellStyle name="Обычный 29 2 3 3 3 2" xfId="32461"/>
    <cellStyle name="Обычный 29 2 3 3 3 2 2" xfId="32462"/>
    <cellStyle name="Обычный 29 2 3 3 3 2 2 2" xfId="32463"/>
    <cellStyle name="Обычный 29 2 3 3 3 2 3" xfId="32464"/>
    <cellStyle name="Обычный 29 2 3 3 3 3" xfId="32465"/>
    <cellStyle name="Обычный 29 2 3 3 3 3 2" xfId="32466"/>
    <cellStyle name="Обычный 29 2 3 3 3 4" xfId="32467"/>
    <cellStyle name="Обычный 29 2 3 3 3 4 2" xfId="32468"/>
    <cellStyle name="Обычный 29 2 3 3 3 5" xfId="32469"/>
    <cellStyle name="Обычный 29 2 3 3 3 6" xfId="32470"/>
    <cellStyle name="Обычный 29 2 3 3 4" xfId="32471"/>
    <cellStyle name="Обычный 29 2 3 3 4 2" xfId="32472"/>
    <cellStyle name="Обычный 29 2 3 3 4 2 2" xfId="32473"/>
    <cellStyle name="Обычный 29 2 3 3 4 2 2 2" xfId="32474"/>
    <cellStyle name="Обычный 29 2 3 3 4 2 3" xfId="32475"/>
    <cellStyle name="Обычный 29 2 3 3 4 3" xfId="32476"/>
    <cellStyle name="Обычный 29 2 3 3 4 3 2" xfId="32477"/>
    <cellStyle name="Обычный 29 2 3 3 4 4" xfId="32478"/>
    <cellStyle name="Обычный 29 2 3 3 5" xfId="32479"/>
    <cellStyle name="Обычный 29 2 3 3 5 2" xfId="32480"/>
    <cellStyle name="Обычный 29 2 3 3 5 2 2" xfId="32481"/>
    <cellStyle name="Обычный 29 2 3 3 5 3" xfId="32482"/>
    <cellStyle name="Обычный 29 2 3 3 6" xfId="32483"/>
    <cellStyle name="Обычный 29 2 3 3 6 2" xfId="32484"/>
    <cellStyle name="Обычный 29 2 3 3 7" xfId="32485"/>
    <cellStyle name="Обычный 29 2 3 3 7 2" xfId="32486"/>
    <cellStyle name="Обычный 29 2 3 3 8" xfId="32487"/>
    <cellStyle name="Обычный 29 2 3 3 8 2" xfId="32488"/>
    <cellStyle name="Обычный 29 2 3 3 9" xfId="32489"/>
    <cellStyle name="Обычный 29 2 3 4" xfId="32490"/>
    <cellStyle name="Обычный 29 2 3 4 2" xfId="32491"/>
    <cellStyle name="Обычный 29 2 3 4 2 2" xfId="32492"/>
    <cellStyle name="Обычный 29 2 3 4 2 2 2" xfId="32493"/>
    <cellStyle name="Обычный 29 2 3 4 2 2 2 2" xfId="32494"/>
    <cellStyle name="Обычный 29 2 3 4 2 2 3" xfId="32495"/>
    <cellStyle name="Обычный 29 2 3 4 2 3" xfId="32496"/>
    <cellStyle name="Обычный 29 2 3 4 2 3 2" xfId="32497"/>
    <cellStyle name="Обычный 29 2 3 4 2 4" xfId="32498"/>
    <cellStyle name="Обычный 29 2 3 4 2 4 2" xfId="32499"/>
    <cellStyle name="Обычный 29 2 3 4 2 5" xfId="32500"/>
    <cellStyle name="Обычный 29 2 3 4 3" xfId="32501"/>
    <cellStyle name="Обычный 29 2 3 4 3 2" xfId="32502"/>
    <cellStyle name="Обычный 29 2 3 4 3 2 2" xfId="32503"/>
    <cellStyle name="Обычный 29 2 3 4 3 2 2 2" xfId="32504"/>
    <cellStyle name="Обычный 29 2 3 4 3 2 3" xfId="32505"/>
    <cellStyle name="Обычный 29 2 3 4 3 3" xfId="32506"/>
    <cellStyle name="Обычный 29 2 3 4 3 3 2" xfId="32507"/>
    <cellStyle name="Обычный 29 2 3 4 3 4" xfId="32508"/>
    <cellStyle name="Обычный 29 2 3 4 4" xfId="32509"/>
    <cellStyle name="Обычный 29 2 3 4 4 2" xfId="32510"/>
    <cellStyle name="Обычный 29 2 3 4 4 2 2" xfId="32511"/>
    <cellStyle name="Обычный 29 2 3 4 4 3" xfId="32512"/>
    <cellStyle name="Обычный 29 2 3 4 5" xfId="32513"/>
    <cellStyle name="Обычный 29 2 3 4 5 2" xfId="32514"/>
    <cellStyle name="Обычный 29 2 3 4 6" xfId="32515"/>
    <cellStyle name="Обычный 29 2 3 4 6 2" xfId="32516"/>
    <cellStyle name="Обычный 29 2 3 4 7" xfId="32517"/>
    <cellStyle name="Обычный 29 2 3 4 8" xfId="32518"/>
    <cellStyle name="Обычный 29 2 3 5" xfId="32519"/>
    <cellStyle name="Обычный 29 2 3 5 2" xfId="32520"/>
    <cellStyle name="Обычный 29 2 3 5 2 2" xfId="32521"/>
    <cellStyle name="Обычный 29 2 3 5 2 2 2" xfId="32522"/>
    <cellStyle name="Обычный 29 2 3 5 2 3" xfId="32523"/>
    <cellStyle name="Обычный 29 2 3 5 3" xfId="32524"/>
    <cellStyle name="Обычный 29 2 3 5 3 2" xfId="32525"/>
    <cellStyle name="Обычный 29 2 3 5 4" xfId="32526"/>
    <cellStyle name="Обычный 29 2 3 5 4 2" xfId="32527"/>
    <cellStyle name="Обычный 29 2 3 5 5" xfId="32528"/>
    <cellStyle name="Обычный 29 2 3 5 6" xfId="32529"/>
    <cellStyle name="Обычный 29 2 3 6" xfId="32530"/>
    <cellStyle name="Обычный 29 2 3 6 2" xfId="32531"/>
    <cellStyle name="Обычный 29 2 3 6 2 2" xfId="32532"/>
    <cellStyle name="Обычный 29 2 3 6 2 2 2" xfId="32533"/>
    <cellStyle name="Обычный 29 2 3 6 2 3" xfId="32534"/>
    <cellStyle name="Обычный 29 2 3 6 3" xfId="32535"/>
    <cellStyle name="Обычный 29 2 3 6 3 2" xfId="32536"/>
    <cellStyle name="Обычный 29 2 3 6 4" xfId="32537"/>
    <cellStyle name="Обычный 29 2 3 7" xfId="32538"/>
    <cellStyle name="Обычный 29 2 3 7 2" xfId="32539"/>
    <cellStyle name="Обычный 29 2 3 7 2 2" xfId="32540"/>
    <cellStyle name="Обычный 29 2 3 7 3" xfId="32541"/>
    <cellStyle name="Обычный 29 2 3 8" xfId="32542"/>
    <cellStyle name="Обычный 29 2 3 8 2" xfId="32543"/>
    <cellStyle name="Обычный 29 2 3 9" xfId="32544"/>
    <cellStyle name="Обычный 29 2 3 9 2" xfId="32545"/>
    <cellStyle name="Обычный 29 2 4" xfId="32546"/>
    <cellStyle name="Обычный 29 2 4 10" xfId="32547"/>
    <cellStyle name="Обычный 29 2 4 10 2" xfId="32548"/>
    <cellStyle name="Обычный 29 2 4 11" xfId="32549"/>
    <cellStyle name="Обычный 29 2 4 12" xfId="32550"/>
    <cellStyle name="Обычный 29 2 4 2" xfId="32551"/>
    <cellStyle name="Обычный 29 2 4 2 2" xfId="32552"/>
    <cellStyle name="Обычный 29 2 4 2 2 2" xfId="32553"/>
    <cellStyle name="Обычный 29 2 4 2 2 2 2" xfId="32554"/>
    <cellStyle name="Обычный 29 2 4 2 2 2 2 2" xfId="32555"/>
    <cellStyle name="Обычный 29 2 4 2 2 2 2 2 2" xfId="32556"/>
    <cellStyle name="Обычный 29 2 4 2 2 2 2 3" xfId="32557"/>
    <cellStyle name="Обычный 29 2 4 2 2 2 3" xfId="32558"/>
    <cellStyle name="Обычный 29 2 4 2 2 2 3 2" xfId="32559"/>
    <cellStyle name="Обычный 29 2 4 2 2 2 4" xfId="32560"/>
    <cellStyle name="Обычный 29 2 4 2 2 2 4 2" xfId="32561"/>
    <cellStyle name="Обычный 29 2 4 2 2 2 5" xfId="32562"/>
    <cellStyle name="Обычный 29 2 4 2 2 3" xfId="32563"/>
    <cellStyle name="Обычный 29 2 4 2 2 3 2" xfId="32564"/>
    <cellStyle name="Обычный 29 2 4 2 2 3 2 2" xfId="32565"/>
    <cellStyle name="Обычный 29 2 4 2 2 3 2 2 2" xfId="32566"/>
    <cellStyle name="Обычный 29 2 4 2 2 3 2 3" xfId="32567"/>
    <cellStyle name="Обычный 29 2 4 2 2 3 3" xfId="32568"/>
    <cellStyle name="Обычный 29 2 4 2 2 3 3 2" xfId="32569"/>
    <cellStyle name="Обычный 29 2 4 2 2 3 4" xfId="32570"/>
    <cellStyle name="Обычный 29 2 4 2 2 4" xfId="32571"/>
    <cellStyle name="Обычный 29 2 4 2 2 4 2" xfId="32572"/>
    <cellStyle name="Обычный 29 2 4 2 2 4 2 2" xfId="32573"/>
    <cellStyle name="Обычный 29 2 4 2 2 4 3" xfId="32574"/>
    <cellStyle name="Обычный 29 2 4 2 2 5" xfId="32575"/>
    <cellStyle name="Обычный 29 2 4 2 2 5 2" xfId="32576"/>
    <cellStyle name="Обычный 29 2 4 2 2 6" xfId="32577"/>
    <cellStyle name="Обычный 29 2 4 2 2 6 2" xfId="32578"/>
    <cellStyle name="Обычный 29 2 4 2 2 7" xfId="32579"/>
    <cellStyle name="Обычный 29 2 4 2 2 8" xfId="32580"/>
    <cellStyle name="Обычный 29 2 4 2 3" xfId="32581"/>
    <cellStyle name="Обычный 29 2 4 2 3 2" xfId="32582"/>
    <cellStyle name="Обычный 29 2 4 2 3 2 2" xfId="32583"/>
    <cellStyle name="Обычный 29 2 4 2 3 2 2 2" xfId="32584"/>
    <cellStyle name="Обычный 29 2 4 2 3 2 3" xfId="32585"/>
    <cellStyle name="Обычный 29 2 4 2 3 3" xfId="32586"/>
    <cellStyle name="Обычный 29 2 4 2 3 3 2" xfId="32587"/>
    <cellStyle name="Обычный 29 2 4 2 3 4" xfId="32588"/>
    <cellStyle name="Обычный 29 2 4 2 3 4 2" xfId="32589"/>
    <cellStyle name="Обычный 29 2 4 2 3 5" xfId="32590"/>
    <cellStyle name="Обычный 29 2 4 2 3 6" xfId="32591"/>
    <cellStyle name="Обычный 29 2 4 2 4" xfId="32592"/>
    <cellStyle name="Обычный 29 2 4 2 4 2" xfId="32593"/>
    <cellStyle name="Обычный 29 2 4 2 4 2 2" xfId="32594"/>
    <cellStyle name="Обычный 29 2 4 2 4 2 2 2" xfId="32595"/>
    <cellStyle name="Обычный 29 2 4 2 4 2 3" xfId="32596"/>
    <cellStyle name="Обычный 29 2 4 2 4 3" xfId="32597"/>
    <cellStyle name="Обычный 29 2 4 2 4 3 2" xfId="32598"/>
    <cellStyle name="Обычный 29 2 4 2 4 4" xfId="32599"/>
    <cellStyle name="Обычный 29 2 4 2 5" xfId="32600"/>
    <cellStyle name="Обычный 29 2 4 2 5 2" xfId="32601"/>
    <cellStyle name="Обычный 29 2 4 2 5 2 2" xfId="32602"/>
    <cellStyle name="Обычный 29 2 4 2 5 3" xfId="32603"/>
    <cellStyle name="Обычный 29 2 4 2 6" xfId="32604"/>
    <cellStyle name="Обычный 29 2 4 2 6 2" xfId="32605"/>
    <cellStyle name="Обычный 29 2 4 2 7" xfId="32606"/>
    <cellStyle name="Обычный 29 2 4 2 7 2" xfId="32607"/>
    <cellStyle name="Обычный 29 2 4 2 8" xfId="32608"/>
    <cellStyle name="Обычный 29 2 4 2 9" xfId="32609"/>
    <cellStyle name="Обычный 29 2 4 3" xfId="32610"/>
    <cellStyle name="Обычный 29 2 4 3 2" xfId="32611"/>
    <cellStyle name="Обычный 29 2 4 3 2 2" xfId="32612"/>
    <cellStyle name="Обычный 29 2 4 3 2 2 2" xfId="32613"/>
    <cellStyle name="Обычный 29 2 4 3 2 2 2 2" xfId="32614"/>
    <cellStyle name="Обычный 29 2 4 3 2 2 2 2 2" xfId="32615"/>
    <cellStyle name="Обычный 29 2 4 3 2 2 2 3" xfId="32616"/>
    <cellStyle name="Обычный 29 2 4 3 2 2 3" xfId="32617"/>
    <cellStyle name="Обычный 29 2 4 3 2 2 3 2" xfId="32618"/>
    <cellStyle name="Обычный 29 2 4 3 2 2 4" xfId="32619"/>
    <cellStyle name="Обычный 29 2 4 3 2 2 4 2" xfId="32620"/>
    <cellStyle name="Обычный 29 2 4 3 2 2 5" xfId="32621"/>
    <cellStyle name="Обычный 29 2 4 3 2 3" xfId="32622"/>
    <cellStyle name="Обычный 29 2 4 3 2 3 2" xfId="32623"/>
    <cellStyle name="Обычный 29 2 4 3 2 3 2 2" xfId="32624"/>
    <cellStyle name="Обычный 29 2 4 3 2 3 2 2 2" xfId="32625"/>
    <cellStyle name="Обычный 29 2 4 3 2 3 2 3" xfId="32626"/>
    <cellStyle name="Обычный 29 2 4 3 2 3 3" xfId="32627"/>
    <cellStyle name="Обычный 29 2 4 3 2 3 3 2" xfId="32628"/>
    <cellStyle name="Обычный 29 2 4 3 2 3 4" xfId="32629"/>
    <cellStyle name="Обычный 29 2 4 3 2 4" xfId="32630"/>
    <cellStyle name="Обычный 29 2 4 3 2 4 2" xfId="32631"/>
    <cellStyle name="Обычный 29 2 4 3 2 4 2 2" xfId="32632"/>
    <cellStyle name="Обычный 29 2 4 3 2 4 3" xfId="32633"/>
    <cellStyle name="Обычный 29 2 4 3 2 5" xfId="32634"/>
    <cellStyle name="Обычный 29 2 4 3 2 5 2" xfId="32635"/>
    <cellStyle name="Обычный 29 2 4 3 2 6" xfId="32636"/>
    <cellStyle name="Обычный 29 2 4 3 2 6 2" xfId="32637"/>
    <cellStyle name="Обычный 29 2 4 3 2 7" xfId="32638"/>
    <cellStyle name="Обычный 29 2 4 3 2 8" xfId="32639"/>
    <cellStyle name="Обычный 29 2 4 3 3" xfId="32640"/>
    <cellStyle name="Обычный 29 2 4 3 3 2" xfId="32641"/>
    <cellStyle name="Обычный 29 2 4 3 3 2 2" xfId="32642"/>
    <cellStyle name="Обычный 29 2 4 3 3 2 2 2" xfId="32643"/>
    <cellStyle name="Обычный 29 2 4 3 3 2 3" xfId="32644"/>
    <cellStyle name="Обычный 29 2 4 3 3 3" xfId="32645"/>
    <cellStyle name="Обычный 29 2 4 3 3 3 2" xfId="32646"/>
    <cellStyle name="Обычный 29 2 4 3 3 4" xfId="32647"/>
    <cellStyle name="Обычный 29 2 4 3 3 4 2" xfId="32648"/>
    <cellStyle name="Обычный 29 2 4 3 3 5" xfId="32649"/>
    <cellStyle name="Обычный 29 2 4 3 3 6" xfId="32650"/>
    <cellStyle name="Обычный 29 2 4 3 4" xfId="32651"/>
    <cellStyle name="Обычный 29 2 4 3 4 2" xfId="32652"/>
    <cellStyle name="Обычный 29 2 4 3 4 2 2" xfId="32653"/>
    <cellStyle name="Обычный 29 2 4 3 4 2 2 2" xfId="32654"/>
    <cellStyle name="Обычный 29 2 4 3 4 2 3" xfId="32655"/>
    <cellStyle name="Обычный 29 2 4 3 4 3" xfId="32656"/>
    <cellStyle name="Обычный 29 2 4 3 4 3 2" xfId="32657"/>
    <cellStyle name="Обычный 29 2 4 3 4 4" xfId="32658"/>
    <cellStyle name="Обычный 29 2 4 3 5" xfId="32659"/>
    <cellStyle name="Обычный 29 2 4 3 5 2" xfId="32660"/>
    <cellStyle name="Обычный 29 2 4 3 5 2 2" xfId="32661"/>
    <cellStyle name="Обычный 29 2 4 3 5 3" xfId="32662"/>
    <cellStyle name="Обычный 29 2 4 3 6" xfId="32663"/>
    <cellStyle name="Обычный 29 2 4 3 6 2" xfId="32664"/>
    <cellStyle name="Обычный 29 2 4 3 7" xfId="32665"/>
    <cellStyle name="Обычный 29 2 4 3 7 2" xfId="32666"/>
    <cellStyle name="Обычный 29 2 4 3 8" xfId="32667"/>
    <cellStyle name="Обычный 29 2 4 3 9" xfId="32668"/>
    <cellStyle name="Обычный 29 2 4 4" xfId="32669"/>
    <cellStyle name="Обычный 29 2 4 4 2" xfId="32670"/>
    <cellStyle name="Обычный 29 2 4 4 2 2" xfId="32671"/>
    <cellStyle name="Обычный 29 2 4 4 2 2 2" xfId="32672"/>
    <cellStyle name="Обычный 29 2 4 4 2 2 2 2" xfId="32673"/>
    <cellStyle name="Обычный 29 2 4 4 2 2 3" xfId="32674"/>
    <cellStyle name="Обычный 29 2 4 4 2 3" xfId="32675"/>
    <cellStyle name="Обычный 29 2 4 4 2 3 2" xfId="32676"/>
    <cellStyle name="Обычный 29 2 4 4 2 4" xfId="32677"/>
    <cellStyle name="Обычный 29 2 4 4 2 4 2" xfId="32678"/>
    <cellStyle name="Обычный 29 2 4 4 2 5" xfId="32679"/>
    <cellStyle name="Обычный 29 2 4 4 3" xfId="32680"/>
    <cellStyle name="Обычный 29 2 4 4 3 2" xfId="32681"/>
    <cellStyle name="Обычный 29 2 4 4 3 2 2" xfId="32682"/>
    <cellStyle name="Обычный 29 2 4 4 3 2 2 2" xfId="32683"/>
    <cellStyle name="Обычный 29 2 4 4 3 2 3" xfId="32684"/>
    <cellStyle name="Обычный 29 2 4 4 3 3" xfId="32685"/>
    <cellStyle name="Обычный 29 2 4 4 3 3 2" xfId="32686"/>
    <cellStyle name="Обычный 29 2 4 4 3 4" xfId="32687"/>
    <cellStyle name="Обычный 29 2 4 4 4" xfId="32688"/>
    <cellStyle name="Обычный 29 2 4 4 4 2" xfId="32689"/>
    <cellStyle name="Обычный 29 2 4 4 4 2 2" xfId="32690"/>
    <cellStyle name="Обычный 29 2 4 4 4 3" xfId="32691"/>
    <cellStyle name="Обычный 29 2 4 4 5" xfId="32692"/>
    <cellStyle name="Обычный 29 2 4 4 5 2" xfId="32693"/>
    <cellStyle name="Обычный 29 2 4 4 6" xfId="32694"/>
    <cellStyle name="Обычный 29 2 4 4 6 2" xfId="32695"/>
    <cellStyle name="Обычный 29 2 4 4 7" xfId="32696"/>
    <cellStyle name="Обычный 29 2 4 4 8" xfId="32697"/>
    <cellStyle name="Обычный 29 2 4 5" xfId="32698"/>
    <cellStyle name="Обычный 29 2 4 5 2" xfId="32699"/>
    <cellStyle name="Обычный 29 2 4 5 2 2" xfId="32700"/>
    <cellStyle name="Обычный 29 2 4 5 2 2 2" xfId="32701"/>
    <cellStyle name="Обычный 29 2 4 5 2 3" xfId="32702"/>
    <cellStyle name="Обычный 29 2 4 5 3" xfId="32703"/>
    <cellStyle name="Обычный 29 2 4 5 3 2" xfId="32704"/>
    <cellStyle name="Обычный 29 2 4 5 4" xfId="32705"/>
    <cellStyle name="Обычный 29 2 4 5 4 2" xfId="32706"/>
    <cellStyle name="Обычный 29 2 4 5 5" xfId="32707"/>
    <cellStyle name="Обычный 29 2 4 5 6" xfId="32708"/>
    <cellStyle name="Обычный 29 2 4 6" xfId="32709"/>
    <cellStyle name="Обычный 29 2 4 6 2" xfId="32710"/>
    <cellStyle name="Обычный 29 2 4 6 2 2" xfId="32711"/>
    <cellStyle name="Обычный 29 2 4 6 2 2 2" xfId="32712"/>
    <cellStyle name="Обычный 29 2 4 6 2 3" xfId="32713"/>
    <cellStyle name="Обычный 29 2 4 6 3" xfId="32714"/>
    <cellStyle name="Обычный 29 2 4 6 3 2" xfId="32715"/>
    <cellStyle name="Обычный 29 2 4 6 4" xfId="32716"/>
    <cellStyle name="Обычный 29 2 4 7" xfId="32717"/>
    <cellStyle name="Обычный 29 2 4 7 2" xfId="32718"/>
    <cellStyle name="Обычный 29 2 4 7 2 2" xfId="32719"/>
    <cellStyle name="Обычный 29 2 4 7 3" xfId="32720"/>
    <cellStyle name="Обычный 29 2 4 8" xfId="32721"/>
    <cellStyle name="Обычный 29 2 4 8 2" xfId="32722"/>
    <cellStyle name="Обычный 29 2 4 9" xfId="32723"/>
    <cellStyle name="Обычный 29 2 4 9 2" xfId="32724"/>
    <cellStyle name="Обычный 29 2 5" xfId="32725"/>
    <cellStyle name="Обычный 29 2 5 10" xfId="32726"/>
    <cellStyle name="Обычный 29 2 5 2" xfId="32727"/>
    <cellStyle name="Обычный 29 2 5 2 2" xfId="32728"/>
    <cellStyle name="Обычный 29 2 5 2 2 2" xfId="32729"/>
    <cellStyle name="Обычный 29 2 5 2 2 2 2" xfId="32730"/>
    <cellStyle name="Обычный 29 2 5 2 2 2 2 2" xfId="32731"/>
    <cellStyle name="Обычный 29 2 5 2 2 2 3" xfId="32732"/>
    <cellStyle name="Обычный 29 2 5 2 2 3" xfId="32733"/>
    <cellStyle name="Обычный 29 2 5 2 2 3 2" xfId="32734"/>
    <cellStyle name="Обычный 29 2 5 2 2 4" xfId="32735"/>
    <cellStyle name="Обычный 29 2 5 2 2 4 2" xfId="32736"/>
    <cellStyle name="Обычный 29 2 5 2 2 5" xfId="32737"/>
    <cellStyle name="Обычный 29 2 5 2 3" xfId="32738"/>
    <cellStyle name="Обычный 29 2 5 2 3 2" xfId="32739"/>
    <cellStyle name="Обычный 29 2 5 2 3 2 2" xfId="32740"/>
    <cellStyle name="Обычный 29 2 5 2 3 2 2 2" xfId="32741"/>
    <cellStyle name="Обычный 29 2 5 2 3 2 3" xfId="32742"/>
    <cellStyle name="Обычный 29 2 5 2 3 3" xfId="32743"/>
    <cellStyle name="Обычный 29 2 5 2 3 3 2" xfId="32744"/>
    <cellStyle name="Обычный 29 2 5 2 3 4" xfId="32745"/>
    <cellStyle name="Обычный 29 2 5 2 4" xfId="32746"/>
    <cellStyle name="Обычный 29 2 5 2 4 2" xfId="32747"/>
    <cellStyle name="Обычный 29 2 5 2 4 2 2" xfId="32748"/>
    <cellStyle name="Обычный 29 2 5 2 4 3" xfId="32749"/>
    <cellStyle name="Обычный 29 2 5 2 5" xfId="32750"/>
    <cellStyle name="Обычный 29 2 5 2 5 2" xfId="32751"/>
    <cellStyle name="Обычный 29 2 5 2 6" xfId="32752"/>
    <cellStyle name="Обычный 29 2 5 2 6 2" xfId="32753"/>
    <cellStyle name="Обычный 29 2 5 2 7" xfId="32754"/>
    <cellStyle name="Обычный 29 2 5 2 8" xfId="32755"/>
    <cellStyle name="Обычный 29 2 5 3" xfId="32756"/>
    <cellStyle name="Обычный 29 2 5 3 2" xfId="32757"/>
    <cellStyle name="Обычный 29 2 5 3 2 2" xfId="32758"/>
    <cellStyle name="Обычный 29 2 5 3 2 2 2" xfId="32759"/>
    <cellStyle name="Обычный 29 2 5 3 2 3" xfId="32760"/>
    <cellStyle name="Обычный 29 2 5 3 3" xfId="32761"/>
    <cellStyle name="Обычный 29 2 5 3 3 2" xfId="32762"/>
    <cellStyle name="Обычный 29 2 5 3 4" xfId="32763"/>
    <cellStyle name="Обычный 29 2 5 3 4 2" xfId="32764"/>
    <cellStyle name="Обычный 29 2 5 3 5" xfId="32765"/>
    <cellStyle name="Обычный 29 2 5 3 6" xfId="32766"/>
    <cellStyle name="Обычный 29 2 5 4" xfId="32767"/>
    <cellStyle name="Обычный 29 2 5 4 2" xfId="32768"/>
    <cellStyle name="Обычный 29 2 5 4 2 2" xfId="32769"/>
    <cellStyle name="Обычный 29 2 5 4 2 2 2" xfId="32770"/>
    <cellStyle name="Обычный 29 2 5 4 2 3" xfId="32771"/>
    <cellStyle name="Обычный 29 2 5 4 3" xfId="32772"/>
    <cellStyle name="Обычный 29 2 5 4 3 2" xfId="32773"/>
    <cellStyle name="Обычный 29 2 5 4 4" xfId="32774"/>
    <cellStyle name="Обычный 29 2 5 5" xfId="32775"/>
    <cellStyle name="Обычный 29 2 5 5 2" xfId="32776"/>
    <cellStyle name="Обычный 29 2 5 5 2 2" xfId="32777"/>
    <cellStyle name="Обычный 29 2 5 5 3" xfId="32778"/>
    <cellStyle name="Обычный 29 2 5 6" xfId="32779"/>
    <cellStyle name="Обычный 29 2 5 6 2" xfId="32780"/>
    <cellStyle name="Обычный 29 2 5 7" xfId="32781"/>
    <cellStyle name="Обычный 29 2 5 7 2" xfId="32782"/>
    <cellStyle name="Обычный 29 2 5 8" xfId="32783"/>
    <cellStyle name="Обычный 29 2 5 8 2" xfId="32784"/>
    <cellStyle name="Обычный 29 2 5 9" xfId="32785"/>
    <cellStyle name="Обычный 29 2 6" xfId="32786"/>
    <cellStyle name="Обычный 29 2 6 10" xfId="32787"/>
    <cellStyle name="Обычный 29 2 6 2" xfId="32788"/>
    <cellStyle name="Обычный 29 2 6 2 2" xfId="32789"/>
    <cellStyle name="Обычный 29 2 6 2 2 2" xfId="32790"/>
    <cellStyle name="Обычный 29 2 6 2 2 2 2" xfId="32791"/>
    <cellStyle name="Обычный 29 2 6 2 2 2 2 2" xfId="32792"/>
    <cellStyle name="Обычный 29 2 6 2 2 2 3" xfId="32793"/>
    <cellStyle name="Обычный 29 2 6 2 2 3" xfId="32794"/>
    <cellStyle name="Обычный 29 2 6 2 2 3 2" xfId="32795"/>
    <cellStyle name="Обычный 29 2 6 2 2 4" xfId="32796"/>
    <cellStyle name="Обычный 29 2 6 2 2 4 2" xfId="32797"/>
    <cellStyle name="Обычный 29 2 6 2 2 5" xfId="32798"/>
    <cellStyle name="Обычный 29 2 6 2 3" xfId="32799"/>
    <cellStyle name="Обычный 29 2 6 2 3 2" xfId="32800"/>
    <cellStyle name="Обычный 29 2 6 2 3 2 2" xfId="32801"/>
    <cellStyle name="Обычный 29 2 6 2 3 2 2 2" xfId="32802"/>
    <cellStyle name="Обычный 29 2 6 2 3 2 3" xfId="32803"/>
    <cellStyle name="Обычный 29 2 6 2 3 3" xfId="32804"/>
    <cellStyle name="Обычный 29 2 6 2 3 3 2" xfId="32805"/>
    <cellStyle name="Обычный 29 2 6 2 3 4" xfId="32806"/>
    <cellStyle name="Обычный 29 2 6 2 4" xfId="32807"/>
    <cellStyle name="Обычный 29 2 6 2 4 2" xfId="32808"/>
    <cellStyle name="Обычный 29 2 6 2 4 2 2" xfId="32809"/>
    <cellStyle name="Обычный 29 2 6 2 4 3" xfId="32810"/>
    <cellStyle name="Обычный 29 2 6 2 5" xfId="32811"/>
    <cellStyle name="Обычный 29 2 6 2 5 2" xfId="32812"/>
    <cellStyle name="Обычный 29 2 6 2 6" xfId="32813"/>
    <cellStyle name="Обычный 29 2 6 2 6 2" xfId="32814"/>
    <cellStyle name="Обычный 29 2 6 2 7" xfId="32815"/>
    <cellStyle name="Обычный 29 2 6 2 8" xfId="32816"/>
    <cellStyle name="Обычный 29 2 6 3" xfId="32817"/>
    <cellStyle name="Обычный 29 2 6 3 2" xfId="32818"/>
    <cellStyle name="Обычный 29 2 6 3 2 2" xfId="32819"/>
    <cellStyle name="Обычный 29 2 6 3 2 2 2" xfId="32820"/>
    <cellStyle name="Обычный 29 2 6 3 2 3" xfId="32821"/>
    <cellStyle name="Обычный 29 2 6 3 3" xfId="32822"/>
    <cellStyle name="Обычный 29 2 6 3 3 2" xfId="32823"/>
    <cellStyle name="Обычный 29 2 6 3 4" xfId="32824"/>
    <cellStyle name="Обычный 29 2 6 3 4 2" xfId="32825"/>
    <cellStyle name="Обычный 29 2 6 3 5" xfId="32826"/>
    <cellStyle name="Обычный 29 2 6 3 6" xfId="32827"/>
    <cellStyle name="Обычный 29 2 6 4" xfId="32828"/>
    <cellStyle name="Обычный 29 2 6 4 2" xfId="32829"/>
    <cellStyle name="Обычный 29 2 6 4 2 2" xfId="32830"/>
    <cellStyle name="Обычный 29 2 6 4 2 2 2" xfId="32831"/>
    <cellStyle name="Обычный 29 2 6 4 2 3" xfId="32832"/>
    <cellStyle name="Обычный 29 2 6 4 3" xfId="32833"/>
    <cellStyle name="Обычный 29 2 6 4 3 2" xfId="32834"/>
    <cellStyle name="Обычный 29 2 6 4 4" xfId="32835"/>
    <cellStyle name="Обычный 29 2 6 5" xfId="32836"/>
    <cellStyle name="Обычный 29 2 6 5 2" xfId="32837"/>
    <cellStyle name="Обычный 29 2 6 5 2 2" xfId="32838"/>
    <cellStyle name="Обычный 29 2 6 5 3" xfId="32839"/>
    <cellStyle name="Обычный 29 2 6 6" xfId="32840"/>
    <cellStyle name="Обычный 29 2 6 6 2" xfId="32841"/>
    <cellStyle name="Обычный 29 2 6 7" xfId="32842"/>
    <cellStyle name="Обычный 29 2 6 7 2" xfId="32843"/>
    <cellStyle name="Обычный 29 2 6 8" xfId="32844"/>
    <cellStyle name="Обычный 29 2 6 8 2" xfId="32845"/>
    <cellStyle name="Обычный 29 2 6 9" xfId="32846"/>
    <cellStyle name="Обычный 29 2 7" xfId="32847"/>
    <cellStyle name="Обычный 29 2 7 2" xfId="32848"/>
    <cellStyle name="Обычный 29 2 7 2 2" xfId="32849"/>
    <cellStyle name="Обычный 29 2 7 2 2 2" xfId="32850"/>
    <cellStyle name="Обычный 29 2 7 2 2 2 2" xfId="32851"/>
    <cellStyle name="Обычный 29 2 7 2 2 3" xfId="32852"/>
    <cellStyle name="Обычный 29 2 7 2 3" xfId="32853"/>
    <cellStyle name="Обычный 29 2 7 2 3 2" xfId="32854"/>
    <cellStyle name="Обычный 29 2 7 2 4" xfId="32855"/>
    <cellStyle name="Обычный 29 2 7 2 4 2" xfId="32856"/>
    <cellStyle name="Обычный 29 2 7 2 5" xfId="32857"/>
    <cellStyle name="Обычный 29 2 7 3" xfId="32858"/>
    <cellStyle name="Обычный 29 2 7 3 2" xfId="32859"/>
    <cellStyle name="Обычный 29 2 7 3 2 2" xfId="32860"/>
    <cellStyle name="Обычный 29 2 7 3 2 2 2" xfId="32861"/>
    <cellStyle name="Обычный 29 2 7 3 2 3" xfId="32862"/>
    <cellStyle name="Обычный 29 2 7 3 3" xfId="32863"/>
    <cellStyle name="Обычный 29 2 7 3 3 2" xfId="32864"/>
    <cellStyle name="Обычный 29 2 7 3 4" xfId="32865"/>
    <cellStyle name="Обычный 29 2 7 4" xfId="32866"/>
    <cellStyle name="Обычный 29 2 7 4 2" xfId="32867"/>
    <cellStyle name="Обычный 29 2 7 4 2 2" xfId="32868"/>
    <cellStyle name="Обычный 29 2 7 4 3" xfId="32869"/>
    <cellStyle name="Обычный 29 2 7 5" xfId="32870"/>
    <cellStyle name="Обычный 29 2 7 5 2" xfId="32871"/>
    <cellStyle name="Обычный 29 2 7 6" xfId="32872"/>
    <cellStyle name="Обычный 29 2 7 6 2" xfId="32873"/>
    <cellStyle name="Обычный 29 2 7 7" xfId="32874"/>
    <cellStyle name="Обычный 29 2 7 7 2" xfId="32875"/>
    <cellStyle name="Обычный 29 2 7 8" xfId="32876"/>
    <cellStyle name="Обычный 29 2 7 9" xfId="32877"/>
    <cellStyle name="Обычный 29 2 8" xfId="32878"/>
    <cellStyle name="Обычный 29 2 8 2" xfId="32879"/>
    <cellStyle name="Обычный 29 2 8 2 2" xfId="32880"/>
    <cellStyle name="Обычный 29 2 8 2 2 2" xfId="32881"/>
    <cellStyle name="Обычный 29 2 8 2 3" xfId="32882"/>
    <cellStyle name="Обычный 29 2 8 3" xfId="32883"/>
    <cellStyle name="Обычный 29 2 8 3 2" xfId="32884"/>
    <cellStyle name="Обычный 29 2 8 4" xfId="32885"/>
    <cellStyle name="Обычный 29 2 8 4 2" xfId="32886"/>
    <cellStyle name="Обычный 29 2 8 5" xfId="32887"/>
    <cellStyle name="Обычный 29 2 8 6" xfId="32888"/>
    <cellStyle name="Обычный 29 2 9" xfId="32889"/>
    <cellStyle name="Обычный 29 2 9 2" xfId="32890"/>
    <cellStyle name="Обычный 29 2 9 2 2" xfId="32891"/>
    <cellStyle name="Обычный 29 2 9 2 2 2" xfId="32892"/>
    <cellStyle name="Обычный 29 2 9 2 3" xfId="32893"/>
    <cellStyle name="Обычный 29 2 9 3" xfId="32894"/>
    <cellStyle name="Обычный 29 2 9 3 2" xfId="32895"/>
    <cellStyle name="Обычный 29 2 9 4" xfId="32896"/>
    <cellStyle name="Обычный 29 2_прот  (факт) дс1" xfId="32897"/>
    <cellStyle name="Обычный 29 3" xfId="32898"/>
    <cellStyle name="Обычный 29 3 10" xfId="32899"/>
    <cellStyle name="Обычный 29 3 10 2" xfId="32900"/>
    <cellStyle name="Обычный 29 3 11" xfId="32901"/>
    <cellStyle name="Обычный 29 3 11 2" xfId="32902"/>
    <cellStyle name="Обычный 29 3 12" xfId="32903"/>
    <cellStyle name="Обычный 29 3 12 2" xfId="32904"/>
    <cellStyle name="Обычный 29 3 13" xfId="32905"/>
    <cellStyle name="Обычный 29 3 14" xfId="32906"/>
    <cellStyle name="Обычный 29 3 2" xfId="32907"/>
    <cellStyle name="Обычный 29 3 2 10" xfId="32908"/>
    <cellStyle name="Обычный 29 3 2 11" xfId="32909"/>
    <cellStyle name="Обычный 29 3 2 2" xfId="32910"/>
    <cellStyle name="Обычный 29 3 2 2 2" xfId="32911"/>
    <cellStyle name="Обычный 29 3 2 2 2 2" xfId="32912"/>
    <cellStyle name="Обычный 29 3 2 2 2 2 2" xfId="32913"/>
    <cellStyle name="Обычный 29 3 2 2 2 2 2 2" xfId="32914"/>
    <cellStyle name="Обычный 29 3 2 2 2 2 2 2 2" xfId="32915"/>
    <cellStyle name="Обычный 29 3 2 2 2 2 2 3" xfId="32916"/>
    <cellStyle name="Обычный 29 3 2 2 2 2 3" xfId="32917"/>
    <cellStyle name="Обычный 29 3 2 2 2 2 3 2" xfId="32918"/>
    <cellStyle name="Обычный 29 3 2 2 2 2 4" xfId="32919"/>
    <cellStyle name="Обычный 29 3 2 2 2 2 4 2" xfId="32920"/>
    <cellStyle name="Обычный 29 3 2 2 2 2 5" xfId="32921"/>
    <cellStyle name="Обычный 29 3 2 2 2 3" xfId="32922"/>
    <cellStyle name="Обычный 29 3 2 2 2 3 2" xfId="32923"/>
    <cellStyle name="Обычный 29 3 2 2 2 3 2 2" xfId="32924"/>
    <cellStyle name="Обычный 29 3 2 2 2 3 2 2 2" xfId="32925"/>
    <cellStyle name="Обычный 29 3 2 2 2 3 2 3" xfId="32926"/>
    <cellStyle name="Обычный 29 3 2 2 2 3 3" xfId="32927"/>
    <cellStyle name="Обычный 29 3 2 2 2 3 3 2" xfId="32928"/>
    <cellStyle name="Обычный 29 3 2 2 2 3 4" xfId="32929"/>
    <cellStyle name="Обычный 29 3 2 2 2 4" xfId="32930"/>
    <cellStyle name="Обычный 29 3 2 2 2 4 2" xfId="32931"/>
    <cellStyle name="Обычный 29 3 2 2 2 4 2 2" xfId="32932"/>
    <cellStyle name="Обычный 29 3 2 2 2 4 3" xfId="32933"/>
    <cellStyle name="Обычный 29 3 2 2 2 5" xfId="32934"/>
    <cellStyle name="Обычный 29 3 2 2 2 5 2" xfId="32935"/>
    <cellStyle name="Обычный 29 3 2 2 2 6" xfId="32936"/>
    <cellStyle name="Обычный 29 3 2 2 2 6 2" xfId="32937"/>
    <cellStyle name="Обычный 29 3 2 2 2 7" xfId="32938"/>
    <cellStyle name="Обычный 29 3 2 2 2 8" xfId="32939"/>
    <cellStyle name="Обычный 29 3 2 2 3" xfId="32940"/>
    <cellStyle name="Обычный 29 3 2 2 3 2" xfId="32941"/>
    <cellStyle name="Обычный 29 3 2 2 3 2 2" xfId="32942"/>
    <cellStyle name="Обычный 29 3 2 2 3 2 2 2" xfId="32943"/>
    <cellStyle name="Обычный 29 3 2 2 3 2 3" xfId="32944"/>
    <cellStyle name="Обычный 29 3 2 2 3 3" xfId="32945"/>
    <cellStyle name="Обычный 29 3 2 2 3 3 2" xfId="32946"/>
    <cellStyle name="Обычный 29 3 2 2 3 4" xfId="32947"/>
    <cellStyle name="Обычный 29 3 2 2 3 4 2" xfId="32948"/>
    <cellStyle name="Обычный 29 3 2 2 3 5" xfId="32949"/>
    <cellStyle name="Обычный 29 3 2 2 3 6" xfId="32950"/>
    <cellStyle name="Обычный 29 3 2 2 4" xfId="32951"/>
    <cellStyle name="Обычный 29 3 2 2 4 2" xfId="32952"/>
    <cellStyle name="Обычный 29 3 2 2 4 2 2" xfId="32953"/>
    <cellStyle name="Обычный 29 3 2 2 4 2 2 2" xfId="32954"/>
    <cellStyle name="Обычный 29 3 2 2 4 2 3" xfId="32955"/>
    <cellStyle name="Обычный 29 3 2 2 4 3" xfId="32956"/>
    <cellStyle name="Обычный 29 3 2 2 4 3 2" xfId="32957"/>
    <cellStyle name="Обычный 29 3 2 2 4 4" xfId="32958"/>
    <cellStyle name="Обычный 29 3 2 2 5" xfId="32959"/>
    <cellStyle name="Обычный 29 3 2 2 5 2" xfId="32960"/>
    <cellStyle name="Обычный 29 3 2 2 5 2 2" xfId="32961"/>
    <cellStyle name="Обычный 29 3 2 2 5 3" xfId="32962"/>
    <cellStyle name="Обычный 29 3 2 2 6" xfId="32963"/>
    <cellStyle name="Обычный 29 3 2 2 6 2" xfId="32964"/>
    <cellStyle name="Обычный 29 3 2 2 7" xfId="32965"/>
    <cellStyle name="Обычный 29 3 2 2 7 2" xfId="32966"/>
    <cellStyle name="Обычный 29 3 2 2 8" xfId="32967"/>
    <cellStyle name="Обычный 29 3 2 2 9" xfId="32968"/>
    <cellStyle name="Обычный 29 3 2 3" xfId="32969"/>
    <cellStyle name="Обычный 29 3 2 3 2" xfId="32970"/>
    <cellStyle name="Обычный 29 3 2 3 2 2" xfId="32971"/>
    <cellStyle name="Обычный 29 3 2 3 2 2 2" xfId="32972"/>
    <cellStyle name="Обычный 29 3 2 3 2 2 2 2" xfId="32973"/>
    <cellStyle name="Обычный 29 3 2 3 2 2 3" xfId="32974"/>
    <cellStyle name="Обычный 29 3 2 3 2 3" xfId="32975"/>
    <cellStyle name="Обычный 29 3 2 3 2 3 2" xfId="32976"/>
    <cellStyle name="Обычный 29 3 2 3 2 4" xfId="32977"/>
    <cellStyle name="Обычный 29 3 2 3 2 4 2" xfId="32978"/>
    <cellStyle name="Обычный 29 3 2 3 2 5" xfId="32979"/>
    <cellStyle name="Обычный 29 3 2 3 2 6" xfId="32980"/>
    <cellStyle name="Обычный 29 3 2 3 3" xfId="32981"/>
    <cellStyle name="Обычный 29 3 2 3 3 2" xfId="32982"/>
    <cellStyle name="Обычный 29 3 2 3 3 2 2" xfId="32983"/>
    <cellStyle name="Обычный 29 3 2 3 3 2 2 2" xfId="32984"/>
    <cellStyle name="Обычный 29 3 2 3 3 2 3" xfId="32985"/>
    <cellStyle name="Обычный 29 3 2 3 3 3" xfId="32986"/>
    <cellStyle name="Обычный 29 3 2 3 3 3 2" xfId="32987"/>
    <cellStyle name="Обычный 29 3 2 3 3 4" xfId="32988"/>
    <cellStyle name="Обычный 29 3 2 3 3 5" xfId="32989"/>
    <cellStyle name="Обычный 29 3 2 3 4" xfId="32990"/>
    <cellStyle name="Обычный 29 3 2 3 4 2" xfId="32991"/>
    <cellStyle name="Обычный 29 3 2 3 4 2 2" xfId="32992"/>
    <cellStyle name="Обычный 29 3 2 3 4 3" xfId="32993"/>
    <cellStyle name="Обычный 29 3 2 3 5" xfId="32994"/>
    <cellStyle name="Обычный 29 3 2 3 5 2" xfId="32995"/>
    <cellStyle name="Обычный 29 3 2 3 6" xfId="32996"/>
    <cellStyle name="Обычный 29 3 2 3 6 2" xfId="32997"/>
    <cellStyle name="Обычный 29 3 2 3 7" xfId="32998"/>
    <cellStyle name="Обычный 29 3 2 3 8" xfId="32999"/>
    <cellStyle name="Обычный 29 3 2 4" xfId="33000"/>
    <cellStyle name="Обычный 29 3 2 4 2" xfId="33001"/>
    <cellStyle name="Обычный 29 3 2 4 2 2" xfId="33002"/>
    <cellStyle name="Обычный 29 3 2 4 2 2 2" xfId="33003"/>
    <cellStyle name="Обычный 29 3 2 4 2 3" xfId="33004"/>
    <cellStyle name="Обычный 29 3 2 4 3" xfId="33005"/>
    <cellStyle name="Обычный 29 3 2 4 3 2" xfId="33006"/>
    <cellStyle name="Обычный 29 3 2 4 4" xfId="33007"/>
    <cellStyle name="Обычный 29 3 2 4 4 2" xfId="33008"/>
    <cellStyle name="Обычный 29 3 2 4 5" xfId="33009"/>
    <cellStyle name="Обычный 29 3 2 4 6" xfId="33010"/>
    <cellStyle name="Обычный 29 3 2 5" xfId="33011"/>
    <cellStyle name="Обычный 29 3 2 5 2" xfId="33012"/>
    <cellStyle name="Обычный 29 3 2 5 2 2" xfId="33013"/>
    <cellStyle name="Обычный 29 3 2 5 2 2 2" xfId="33014"/>
    <cellStyle name="Обычный 29 3 2 5 2 3" xfId="33015"/>
    <cellStyle name="Обычный 29 3 2 5 3" xfId="33016"/>
    <cellStyle name="Обычный 29 3 2 5 3 2" xfId="33017"/>
    <cellStyle name="Обычный 29 3 2 5 4" xfId="33018"/>
    <cellStyle name="Обычный 29 3 2 5 5" xfId="33019"/>
    <cellStyle name="Обычный 29 3 2 6" xfId="33020"/>
    <cellStyle name="Обычный 29 3 2 6 2" xfId="33021"/>
    <cellStyle name="Обычный 29 3 2 6 2 2" xfId="33022"/>
    <cellStyle name="Обычный 29 3 2 6 3" xfId="33023"/>
    <cellStyle name="Обычный 29 3 2 7" xfId="33024"/>
    <cellStyle name="Обычный 29 3 2 7 2" xfId="33025"/>
    <cellStyle name="Обычный 29 3 2 8" xfId="33026"/>
    <cellStyle name="Обычный 29 3 2 8 2" xfId="33027"/>
    <cellStyle name="Обычный 29 3 2 9" xfId="33028"/>
    <cellStyle name="Обычный 29 3 2 9 2" xfId="33029"/>
    <cellStyle name="Обычный 29 3 3" xfId="33030"/>
    <cellStyle name="Обычный 29 3 3 10" xfId="33031"/>
    <cellStyle name="Обычный 29 3 3 2" xfId="33032"/>
    <cellStyle name="Обычный 29 3 3 2 2" xfId="33033"/>
    <cellStyle name="Обычный 29 3 3 2 2 2" xfId="33034"/>
    <cellStyle name="Обычный 29 3 3 2 2 2 2" xfId="33035"/>
    <cellStyle name="Обычный 29 3 3 2 2 2 2 2" xfId="33036"/>
    <cellStyle name="Обычный 29 3 3 2 2 2 3" xfId="33037"/>
    <cellStyle name="Обычный 29 3 3 2 2 3" xfId="33038"/>
    <cellStyle name="Обычный 29 3 3 2 2 3 2" xfId="33039"/>
    <cellStyle name="Обычный 29 3 3 2 2 4" xfId="33040"/>
    <cellStyle name="Обычный 29 3 3 2 2 4 2" xfId="33041"/>
    <cellStyle name="Обычный 29 3 3 2 2 5" xfId="33042"/>
    <cellStyle name="Обычный 29 3 3 2 3" xfId="33043"/>
    <cellStyle name="Обычный 29 3 3 2 3 2" xfId="33044"/>
    <cellStyle name="Обычный 29 3 3 2 3 2 2" xfId="33045"/>
    <cellStyle name="Обычный 29 3 3 2 3 2 2 2" xfId="33046"/>
    <cellStyle name="Обычный 29 3 3 2 3 2 3" xfId="33047"/>
    <cellStyle name="Обычный 29 3 3 2 3 3" xfId="33048"/>
    <cellStyle name="Обычный 29 3 3 2 3 3 2" xfId="33049"/>
    <cellStyle name="Обычный 29 3 3 2 3 4" xfId="33050"/>
    <cellStyle name="Обычный 29 3 3 2 4" xfId="33051"/>
    <cellStyle name="Обычный 29 3 3 2 4 2" xfId="33052"/>
    <cellStyle name="Обычный 29 3 3 2 4 2 2" xfId="33053"/>
    <cellStyle name="Обычный 29 3 3 2 4 3" xfId="33054"/>
    <cellStyle name="Обычный 29 3 3 2 5" xfId="33055"/>
    <cellStyle name="Обычный 29 3 3 2 5 2" xfId="33056"/>
    <cellStyle name="Обычный 29 3 3 2 6" xfId="33057"/>
    <cellStyle name="Обычный 29 3 3 2 6 2" xfId="33058"/>
    <cellStyle name="Обычный 29 3 3 2 7" xfId="33059"/>
    <cellStyle name="Обычный 29 3 3 2 8" xfId="33060"/>
    <cellStyle name="Обычный 29 3 3 3" xfId="33061"/>
    <cellStyle name="Обычный 29 3 3 3 2" xfId="33062"/>
    <cellStyle name="Обычный 29 3 3 3 2 2" xfId="33063"/>
    <cellStyle name="Обычный 29 3 3 3 2 2 2" xfId="33064"/>
    <cellStyle name="Обычный 29 3 3 3 2 3" xfId="33065"/>
    <cellStyle name="Обычный 29 3 3 3 3" xfId="33066"/>
    <cellStyle name="Обычный 29 3 3 3 3 2" xfId="33067"/>
    <cellStyle name="Обычный 29 3 3 3 4" xfId="33068"/>
    <cellStyle name="Обычный 29 3 3 3 4 2" xfId="33069"/>
    <cellStyle name="Обычный 29 3 3 3 5" xfId="33070"/>
    <cellStyle name="Обычный 29 3 3 3 6" xfId="33071"/>
    <cellStyle name="Обычный 29 3 3 4" xfId="33072"/>
    <cellStyle name="Обычный 29 3 3 4 2" xfId="33073"/>
    <cellStyle name="Обычный 29 3 3 4 2 2" xfId="33074"/>
    <cellStyle name="Обычный 29 3 3 4 2 2 2" xfId="33075"/>
    <cellStyle name="Обычный 29 3 3 4 2 3" xfId="33076"/>
    <cellStyle name="Обычный 29 3 3 4 3" xfId="33077"/>
    <cellStyle name="Обычный 29 3 3 4 3 2" xfId="33078"/>
    <cellStyle name="Обычный 29 3 3 4 4" xfId="33079"/>
    <cellStyle name="Обычный 29 3 3 5" xfId="33080"/>
    <cellStyle name="Обычный 29 3 3 5 2" xfId="33081"/>
    <cellStyle name="Обычный 29 3 3 5 2 2" xfId="33082"/>
    <cellStyle name="Обычный 29 3 3 5 3" xfId="33083"/>
    <cellStyle name="Обычный 29 3 3 6" xfId="33084"/>
    <cellStyle name="Обычный 29 3 3 6 2" xfId="33085"/>
    <cellStyle name="Обычный 29 3 3 7" xfId="33086"/>
    <cellStyle name="Обычный 29 3 3 7 2" xfId="33087"/>
    <cellStyle name="Обычный 29 3 3 8" xfId="33088"/>
    <cellStyle name="Обычный 29 3 3 8 2" xfId="33089"/>
    <cellStyle name="Обычный 29 3 3 9" xfId="33090"/>
    <cellStyle name="Обычный 29 3 4" xfId="33091"/>
    <cellStyle name="Обычный 29 3 4 2" xfId="33092"/>
    <cellStyle name="Обычный 29 3 4 2 2" xfId="33093"/>
    <cellStyle name="Обычный 29 3 4 2 2 2" xfId="33094"/>
    <cellStyle name="Обычный 29 3 4 2 2 2 2" xfId="33095"/>
    <cellStyle name="Обычный 29 3 4 2 2 2 2 2" xfId="33096"/>
    <cellStyle name="Обычный 29 3 4 2 2 2 3" xfId="33097"/>
    <cellStyle name="Обычный 29 3 4 2 2 3" xfId="33098"/>
    <cellStyle name="Обычный 29 3 4 2 2 3 2" xfId="33099"/>
    <cellStyle name="Обычный 29 3 4 2 2 4" xfId="33100"/>
    <cellStyle name="Обычный 29 3 4 2 2 4 2" xfId="33101"/>
    <cellStyle name="Обычный 29 3 4 2 2 5" xfId="33102"/>
    <cellStyle name="Обычный 29 3 4 2 3" xfId="33103"/>
    <cellStyle name="Обычный 29 3 4 2 3 2" xfId="33104"/>
    <cellStyle name="Обычный 29 3 4 2 3 2 2" xfId="33105"/>
    <cellStyle name="Обычный 29 3 4 2 3 2 2 2" xfId="33106"/>
    <cellStyle name="Обычный 29 3 4 2 3 2 3" xfId="33107"/>
    <cellStyle name="Обычный 29 3 4 2 3 3" xfId="33108"/>
    <cellStyle name="Обычный 29 3 4 2 3 3 2" xfId="33109"/>
    <cellStyle name="Обычный 29 3 4 2 3 4" xfId="33110"/>
    <cellStyle name="Обычный 29 3 4 2 4" xfId="33111"/>
    <cellStyle name="Обычный 29 3 4 2 4 2" xfId="33112"/>
    <cellStyle name="Обычный 29 3 4 2 4 2 2" xfId="33113"/>
    <cellStyle name="Обычный 29 3 4 2 4 3" xfId="33114"/>
    <cellStyle name="Обычный 29 3 4 2 5" xfId="33115"/>
    <cellStyle name="Обычный 29 3 4 2 5 2" xfId="33116"/>
    <cellStyle name="Обычный 29 3 4 2 6" xfId="33117"/>
    <cellStyle name="Обычный 29 3 4 2 6 2" xfId="33118"/>
    <cellStyle name="Обычный 29 3 4 2 7" xfId="33119"/>
    <cellStyle name="Обычный 29 3 4 2 8" xfId="33120"/>
    <cellStyle name="Обычный 29 3 4 3" xfId="33121"/>
    <cellStyle name="Обычный 29 3 4 3 2" xfId="33122"/>
    <cellStyle name="Обычный 29 3 4 3 2 2" xfId="33123"/>
    <cellStyle name="Обычный 29 3 4 3 2 2 2" xfId="33124"/>
    <cellStyle name="Обычный 29 3 4 3 2 3" xfId="33125"/>
    <cellStyle name="Обычный 29 3 4 3 3" xfId="33126"/>
    <cellStyle name="Обычный 29 3 4 3 3 2" xfId="33127"/>
    <cellStyle name="Обычный 29 3 4 3 4" xfId="33128"/>
    <cellStyle name="Обычный 29 3 4 3 4 2" xfId="33129"/>
    <cellStyle name="Обычный 29 3 4 3 5" xfId="33130"/>
    <cellStyle name="Обычный 29 3 4 3 6" xfId="33131"/>
    <cellStyle name="Обычный 29 3 4 4" xfId="33132"/>
    <cellStyle name="Обычный 29 3 4 4 2" xfId="33133"/>
    <cellStyle name="Обычный 29 3 4 4 2 2" xfId="33134"/>
    <cellStyle name="Обычный 29 3 4 4 2 2 2" xfId="33135"/>
    <cellStyle name="Обычный 29 3 4 4 2 3" xfId="33136"/>
    <cellStyle name="Обычный 29 3 4 4 3" xfId="33137"/>
    <cellStyle name="Обычный 29 3 4 4 3 2" xfId="33138"/>
    <cellStyle name="Обычный 29 3 4 4 4" xfId="33139"/>
    <cellStyle name="Обычный 29 3 4 5" xfId="33140"/>
    <cellStyle name="Обычный 29 3 4 5 2" xfId="33141"/>
    <cellStyle name="Обычный 29 3 4 5 2 2" xfId="33142"/>
    <cellStyle name="Обычный 29 3 4 5 3" xfId="33143"/>
    <cellStyle name="Обычный 29 3 4 6" xfId="33144"/>
    <cellStyle name="Обычный 29 3 4 6 2" xfId="33145"/>
    <cellStyle name="Обычный 29 3 4 7" xfId="33146"/>
    <cellStyle name="Обычный 29 3 4 7 2" xfId="33147"/>
    <cellStyle name="Обычный 29 3 4 8" xfId="33148"/>
    <cellStyle name="Обычный 29 3 4 9" xfId="33149"/>
    <cellStyle name="Обычный 29 3 5" xfId="33150"/>
    <cellStyle name="Обычный 29 3 5 2" xfId="33151"/>
    <cellStyle name="Обычный 29 3 5 2 2" xfId="33152"/>
    <cellStyle name="Обычный 29 3 5 2 2 2" xfId="33153"/>
    <cellStyle name="Обычный 29 3 5 2 2 2 2" xfId="33154"/>
    <cellStyle name="Обычный 29 3 5 2 2 3" xfId="33155"/>
    <cellStyle name="Обычный 29 3 5 2 3" xfId="33156"/>
    <cellStyle name="Обычный 29 3 5 2 3 2" xfId="33157"/>
    <cellStyle name="Обычный 29 3 5 2 4" xfId="33158"/>
    <cellStyle name="Обычный 29 3 5 2 4 2" xfId="33159"/>
    <cellStyle name="Обычный 29 3 5 2 5" xfId="33160"/>
    <cellStyle name="Обычный 29 3 5 3" xfId="33161"/>
    <cellStyle name="Обычный 29 3 5 3 2" xfId="33162"/>
    <cellStyle name="Обычный 29 3 5 3 2 2" xfId="33163"/>
    <cellStyle name="Обычный 29 3 5 3 2 2 2" xfId="33164"/>
    <cellStyle name="Обычный 29 3 5 3 2 3" xfId="33165"/>
    <cellStyle name="Обычный 29 3 5 3 3" xfId="33166"/>
    <cellStyle name="Обычный 29 3 5 3 3 2" xfId="33167"/>
    <cellStyle name="Обычный 29 3 5 3 4" xfId="33168"/>
    <cellStyle name="Обычный 29 3 5 4" xfId="33169"/>
    <cellStyle name="Обычный 29 3 5 4 2" xfId="33170"/>
    <cellStyle name="Обычный 29 3 5 4 2 2" xfId="33171"/>
    <cellStyle name="Обычный 29 3 5 4 3" xfId="33172"/>
    <cellStyle name="Обычный 29 3 5 5" xfId="33173"/>
    <cellStyle name="Обычный 29 3 5 5 2" xfId="33174"/>
    <cellStyle name="Обычный 29 3 5 6" xfId="33175"/>
    <cellStyle name="Обычный 29 3 5 6 2" xfId="33176"/>
    <cellStyle name="Обычный 29 3 5 7" xfId="33177"/>
    <cellStyle name="Обычный 29 3 5 8" xfId="33178"/>
    <cellStyle name="Обычный 29 3 6" xfId="33179"/>
    <cellStyle name="Обычный 29 3 6 2" xfId="33180"/>
    <cellStyle name="Обычный 29 3 6 2 2" xfId="33181"/>
    <cellStyle name="Обычный 29 3 6 2 2 2" xfId="33182"/>
    <cellStyle name="Обычный 29 3 6 2 3" xfId="33183"/>
    <cellStyle name="Обычный 29 3 6 3" xfId="33184"/>
    <cellStyle name="Обычный 29 3 6 3 2" xfId="33185"/>
    <cellStyle name="Обычный 29 3 6 4" xfId="33186"/>
    <cellStyle name="Обычный 29 3 6 4 2" xfId="33187"/>
    <cellStyle name="Обычный 29 3 6 5" xfId="33188"/>
    <cellStyle name="Обычный 29 3 6 6" xfId="33189"/>
    <cellStyle name="Обычный 29 3 7" xfId="33190"/>
    <cellStyle name="Обычный 29 3 7 2" xfId="33191"/>
    <cellStyle name="Обычный 29 3 7 2 2" xfId="33192"/>
    <cellStyle name="Обычный 29 3 7 2 2 2" xfId="33193"/>
    <cellStyle name="Обычный 29 3 7 2 3" xfId="33194"/>
    <cellStyle name="Обычный 29 3 7 3" xfId="33195"/>
    <cellStyle name="Обычный 29 3 7 3 2" xfId="33196"/>
    <cellStyle name="Обычный 29 3 7 4" xfId="33197"/>
    <cellStyle name="Обычный 29 3 8" xfId="33198"/>
    <cellStyle name="Обычный 29 3 8 2" xfId="33199"/>
    <cellStyle name="Обычный 29 3 8 2 2" xfId="33200"/>
    <cellStyle name="Обычный 29 3 8 3" xfId="33201"/>
    <cellStyle name="Обычный 29 3 9" xfId="33202"/>
    <cellStyle name="Обычный 29 3 9 2" xfId="33203"/>
    <cellStyle name="Обычный 29 3_прот факт бол" xfId="33204"/>
    <cellStyle name="Обычный 29 4" xfId="33205"/>
    <cellStyle name="Обычный 29 4 10" xfId="33206"/>
    <cellStyle name="Обычный 29 4 10 2" xfId="33207"/>
    <cellStyle name="Обычный 29 4 11" xfId="33208"/>
    <cellStyle name="Обычный 29 4 12" xfId="33209"/>
    <cellStyle name="Обычный 29 4 2" xfId="33210"/>
    <cellStyle name="Обычный 29 4 2 10" xfId="33211"/>
    <cellStyle name="Обычный 29 4 2 2" xfId="33212"/>
    <cellStyle name="Обычный 29 4 2 2 2" xfId="33213"/>
    <cellStyle name="Обычный 29 4 2 2 2 2" xfId="33214"/>
    <cellStyle name="Обычный 29 4 2 2 2 2 2" xfId="33215"/>
    <cellStyle name="Обычный 29 4 2 2 2 2 2 2" xfId="33216"/>
    <cellStyle name="Обычный 29 4 2 2 2 2 3" xfId="33217"/>
    <cellStyle name="Обычный 29 4 2 2 2 3" xfId="33218"/>
    <cellStyle name="Обычный 29 4 2 2 2 3 2" xfId="33219"/>
    <cellStyle name="Обычный 29 4 2 2 2 4" xfId="33220"/>
    <cellStyle name="Обычный 29 4 2 2 2 4 2" xfId="33221"/>
    <cellStyle name="Обычный 29 4 2 2 2 5" xfId="33222"/>
    <cellStyle name="Обычный 29 4 2 2 3" xfId="33223"/>
    <cellStyle name="Обычный 29 4 2 2 3 2" xfId="33224"/>
    <cellStyle name="Обычный 29 4 2 2 3 2 2" xfId="33225"/>
    <cellStyle name="Обычный 29 4 2 2 3 2 2 2" xfId="33226"/>
    <cellStyle name="Обычный 29 4 2 2 3 2 3" xfId="33227"/>
    <cellStyle name="Обычный 29 4 2 2 3 3" xfId="33228"/>
    <cellStyle name="Обычный 29 4 2 2 3 3 2" xfId="33229"/>
    <cellStyle name="Обычный 29 4 2 2 3 4" xfId="33230"/>
    <cellStyle name="Обычный 29 4 2 2 4" xfId="33231"/>
    <cellStyle name="Обычный 29 4 2 2 4 2" xfId="33232"/>
    <cellStyle name="Обычный 29 4 2 2 4 2 2" xfId="33233"/>
    <cellStyle name="Обычный 29 4 2 2 4 3" xfId="33234"/>
    <cellStyle name="Обычный 29 4 2 2 5" xfId="33235"/>
    <cellStyle name="Обычный 29 4 2 2 5 2" xfId="33236"/>
    <cellStyle name="Обычный 29 4 2 2 6" xfId="33237"/>
    <cellStyle name="Обычный 29 4 2 2 6 2" xfId="33238"/>
    <cellStyle name="Обычный 29 4 2 2 7" xfId="33239"/>
    <cellStyle name="Обычный 29 4 2 2 8" xfId="33240"/>
    <cellStyle name="Обычный 29 4 2 3" xfId="33241"/>
    <cellStyle name="Обычный 29 4 2 3 2" xfId="33242"/>
    <cellStyle name="Обычный 29 4 2 3 2 2" xfId="33243"/>
    <cellStyle name="Обычный 29 4 2 3 2 2 2" xfId="33244"/>
    <cellStyle name="Обычный 29 4 2 3 2 3" xfId="33245"/>
    <cellStyle name="Обычный 29 4 2 3 3" xfId="33246"/>
    <cellStyle name="Обычный 29 4 2 3 3 2" xfId="33247"/>
    <cellStyle name="Обычный 29 4 2 3 4" xfId="33248"/>
    <cellStyle name="Обычный 29 4 2 3 4 2" xfId="33249"/>
    <cellStyle name="Обычный 29 4 2 3 5" xfId="33250"/>
    <cellStyle name="Обычный 29 4 2 3 6" xfId="33251"/>
    <cellStyle name="Обычный 29 4 2 4" xfId="33252"/>
    <cellStyle name="Обычный 29 4 2 4 2" xfId="33253"/>
    <cellStyle name="Обычный 29 4 2 4 2 2" xfId="33254"/>
    <cellStyle name="Обычный 29 4 2 4 2 2 2" xfId="33255"/>
    <cellStyle name="Обычный 29 4 2 4 2 3" xfId="33256"/>
    <cellStyle name="Обычный 29 4 2 4 3" xfId="33257"/>
    <cellStyle name="Обычный 29 4 2 4 3 2" xfId="33258"/>
    <cellStyle name="Обычный 29 4 2 4 4" xfId="33259"/>
    <cellStyle name="Обычный 29 4 2 5" xfId="33260"/>
    <cellStyle name="Обычный 29 4 2 5 2" xfId="33261"/>
    <cellStyle name="Обычный 29 4 2 5 2 2" xfId="33262"/>
    <cellStyle name="Обычный 29 4 2 5 3" xfId="33263"/>
    <cellStyle name="Обычный 29 4 2 6" xfId="33264"/>
    <cellStyle name="Обычный 29 4 2 6 2" xfId="33265"/>
    <cellStyle name="Обычный 29 4 2 7" xfId="33266"/>
    <cellStyle name="Обычный 29 4 2 7 2" xfId="33267"/>
    <cellStyle name="Обычный 29 4 2 8" xfId="33268"/>
    <cellStyle name="Обычный 29 4 2 8 2" xfId="33269"/>
    <cellStyle name="Обычный 29 4 2 9" xfId="33270"/>
    <cellStyle name="Обычный 29 4 3" xfId="33271"/>
    <cellStyle name="Обычный 29 4 3 10" xfId="33272"/>
    <cellStyle name="Обычный 29 4 3 2" xfId="33273"/>
    <cellStyle name="Обычный 29 4 3 2 2" xfId="33274"/>
    <cellStyle name="Обычный 29 4 3 2 2 2" xfId="33275"/>
    <cellStyle name="Обычный 29 4 3 2 2 2 2" xfId="33276"/>
    <cellStyle name="Обычный 29 4 3 2 2 2 2 2" xfId="33277"/>
    <cellStyle name="Обычный 29 4 3 2 2 2 3" xfId="33278"/>
    <cellStyle name="Обычный 29 4 3 2 2 3" xfId="33279"/>
    <cellStyle name="Обычный 29 4 3 2 2 3 2" xfId="33280"/>
    <cellStyle name="Обычный 29 4 3 2 2 4" xfId="33281"/>
    <cellStyle name="Обычный 29 4 3 2 2 4 2" xfId="33282"/>
    <cellStyle name="Обычный 29 4 3 2 2 5" xfId="33283"/>
    <cellStyle name="Обычный 29 4 3 2 3" xfId="33284"/>
    <cellStyle name="Обычный 29 4 3 2 3 2" xfId="33285"/>
    <cellStyle name="Обычный 29 4 3 2 3 2 2" xfId="33286"/>
    <cellStyle name="Обычный 29 4 3 2 3 2 2 2" xfId="33287"/>
    <cellStyle name="Обычный 29 4 3 2 3 2 3" xfId="33288"/>
    <cellStyle name="Обычный 29 4 3 2 3 3" xfId="33289"/>
    <cellStyle name="Обычный 29 4 3 2 3 3 2" xfId="33290"/>
    <cellStyle name="Обычный 29 4 3 2 3 4" xfId="33291"/>
    <cellStyle name="Обычный 29 4 3 2 4" xfId="33292"/>
    <cellStyle name="Обычный 29 4 3 2 4 2" xfId="33293"/>
    <cellStyle name="Обычный 29 4 3 2 4 2 2" xfId="33294"/>
    <cellStyle name="Обычный 29 4 3 2 4 3" xfId="33295"/>
    <cellStyle name="Обычный 29 4 3 2 5" xfId="33296"/>
    <cellStyle name="Обычный 29 4 3 2 5 2" xfId="33297"/>
    <cellStyle name="Обычный 29 4 3 2 6" xfId="33298"/>
    <cellStyle name="Обычный 29 4 3 2 6 2" xfId="33299"/>
    <cellStyle name="Обычный 29 4 3 2 7" xfId="33300"/>
    <cellStyle name="Обычный 29 4 3 2 8" xfId="33301"/>
    <cellStyle name="Обычный 29 4 3 3" xfId="33302"/>
    <cellStyle name="Обычный 29 4 3 3 2" xfId="33303"/>
    <cellStyle name="Обычный 29 4 3 3 2 2" xfId="33304"/>
    <cellStyle name="Обычный 29 4 3 3 2 2 2" xfId="33305"/>
    <cellStyle name="Обычный 29 4 3 3 2 3" xfId="33306"/>
    <cellStyle name="Обычный 29 4 3 3 3" xfId="33307"/>
    <cellStyle name="Обычный 29 4 3 3 3 2" xfId="33308"/>
    <cellStyle name="Обычный 29 4 3 3 4" xfId="33309"/>
    <cellStyle name="Обычный 29 4 3 3 4 2" xfId="33310"/>
    <cellStyle name="Обычный 29 4 3 3 5" xfId="33311"/>
    <cellStyle name="Обычный 29 4 3 3 6" xfId="33312"/>
    <cellStyle name="Обычный 29 4 3 4" xfId="33313"/>
    <cellStyle name="Обычный 29 4 3 4 2" xfId="33314"/>
    <cellStyle name="Обычный 29 4 3 4 2 2" xfId="33315"/>
    <cellStyle name="Обычный 29 4 3 4 2 2 2" xfId="33316"/>
    <cellStyle name="Обычный 29 4 3 4 2 3" xfId="33317"/>
    <cellStyle name="Обычный 29 4 3 4 3" xfId="33318"/>
    <cellStyle name="Обычный 29 4 3 4 3 2" xfId="33319"/>
    <cellStyle name="Обычный 29 4 3 4 4" xfId="33320"/>
    <cellStyle name="Обычный 29 4 3 5" xfId="33321"/>
    <cellStyle name="Обычный 29 4 3 5 2" xfId="33322"/>
    <cellStyle name="Обычный 29 4 3 5 2 2" xfId="33323"/>
    <cellStyle name="Обычный 29 4 3 5 3" xfId="33324"/>
    <cellStyle name="Обычный 29 4 3 6" xfId="33325"/>
    <cellStyle name="Обычный 29 4 3 6 2" xfId="33326"/>
    <cellStyle name="Обычный 29 4 3 7" xfId="33327"/>
    <cellStyle name="Обычный 29 4 3 7 2" xfId="33328"/>
    <cellStyle name="Обычный 29 4 3 8" xfId="33329"/>
    <cellStyle name="Обычный 29 4 3 8 2" xfId="33330"/>
    <cellStyle name="Обычный 29 4 3 9" xfId="33331"/>
    <cellStyle name="Обычный 29 4 4" xfId="33332"/>
    <cellStyle name="Обычный 29 4 4 2" xfId="33333"/>
    <cellStyle name="Обычный 29 4 4 2 2" xfId="33334"/>
    <cellStyle name="Обычный 29 4 4 2 2 2" xfId="33335"/>
    <cellStyle name="Обычный 29 4 4 2 2 2 2" xfId="33336"/>
    <cellStyle name="Обычный 29 4 4 2 2 3" xfId="33337"/>
    <cellStyle name="Обычный 29 4 4 2 3" xfId="33338"/>
    <cellStyle name="Обычный 29 4 4 2 3 2" xfId="33339"/>
    <cellStyle name="Обычный 29 4 4 2 4" xfId="33340"/>
    <cellStyle name="Обычный 29 4 4 2 4 2" xfId="33341"/>
    <cellStyle name="Обычный 29 4 4 2 5" xfId="33342"/>
    <cellStyle name="Обычный 29 4 4 3" xfId="33343"/>
    <cellStyle name="Обычный 29 4 4 3 2" xfId="33344"/>
    <cellStyle name="Обычный 29 4 4 3 2 2" xfId="33345"/>
    <cellStyle name="Обычный 29 4 4 3 2 2 2" xfId="33346"/>
    <cellStyle name="Обычный 29 4 4 3 2 3" xfId="33347"/>
    <cellStyle name="Обычный 29 4 4 3 3" xfId="33348"/>
    <cellStyle name="Обычный 29 4 4 3 3 2" xfId="33349"/>
    <cellStyle name="Обычный 29 4 4 3 4" xfId="33350"/>
    <cellStyle name="Обычный 29 4 4 4" xfId="33351"/>
    <cellStyle name="Обычный 29 4 4 4 2" xfId="33352"/>
    <cellStyle name="Обычный 29 4 4 4 2 2" xfId="33353"/>
    <cellStyle name="Обычный 29 4 4 4 3" xfId="33354"/>
    <cellStyle name="Обычный 29 4 4 5" xfId="33355"/>
    <cellStyle name="Обычный 29 4 4 5 2" xfId="33356"/>
    <cellStyle name="Обычный 29 4 4 6" xfId="33357"/>
    <cellStyle name="Обычный 29 4 4 6 2" xfId="33358"/>
    <cellStyle name="Обычный 29 4 4 7" xfId="33359"/>
    <cellStyle name="Обычный 29 4 4 8" xfId="33360"/>
    <cellStyle name="Обычный 29 4 5" xfId="33361"/>
    <cellStyle name="Обычный 29 4 5 2" xfId="33362"/>
    <cellStyle name="Обычный 29 4 5 2 2" xfId="33363"/>
    <cellStyle name="Обычный 29 4 5 2 2 2" xfId="33364"/>
    <cellStyle name="Обычный 29 4 5 2 3" xfId="33365"/>
    <cellStyle name="Обычный 29 4 5 3" xfId="33366"/>
    <cellStyle name="Обычный 29 4 5 3 2" xfId="33367"/>
    <cellStyle name="Обычный 29 4 5 4" xfId="33368"/>
    <cellStyle name="Обычный 29 4 5 4 2" xfId="33369"/>
    <cellStyle name="Обычный 29 4 5 5" xfId="33370"/>
    <cellStyle name="Обычный 29 4 5 6" xfId="33371"/>
    <cellStyle name="Обычный 29 4 6" xfId="33372"/>
    <cellStyle name="Обычный 29 4 6 2" xfId="33373"/>
    <cellStyle name="Обычный 29 4 6 2 2" xfId="33374"/>
    <cellStyle name="Обычный 29 4 6 2 2 2" xfId="33375"/>
    <cellStyle name="Обычный 29 4 6 2 3" xfId="33376"/>
    <cellStyle name="Обычный 29 4 6 3" xfId="33377"/>
    <cellStyle name="Обычный 29 4 6 3 2" xfId="33378"/>
    <cellStyle name="Обычный 29 4 6 4" xfId="33379"/>
    <cellStyle name="Обычный 29 4 7" xfId="33380"/>
    <cellStyle name="Обычный 29 4 7 2" xfId="33381"/>
    <cellStyle name="Обычный 29 4 7 2 2" xfId="33382"/>
    <cellStyle name="Обычный 29 4 7 3" xfId="33383"/>
    <cellStyle name="Обычный 29 4 8" xfId="33384"/>
    <cellStyle name="Обычный 29 4 8 2" xfId="33385"/>
    <cellStyle name="Обычный 29 4 9" xfId="33386"/>
    <cellStyle name="Обычный 29 4 9 2" xfId="33387"/>
    <cellStyle name="Обычный 29 5" xfId="33388"/>
    <cellStyle name="Обычный 29 5 10" xfId="33389"/>
    <cellStyle name="Обычный 29 5 10 2" xfId="33390"/>
    <cellStyle name="Обычный 29 5 11" xfId="33391"/>
    <cellStyle name="Обычный 29 5 12" xfId="33392"/>
    <cellStyle name="Обычный 29 5 2" xfId="33393"/>
    <cellStyle name="Обычный 29 5 2 2" xfId="33394"/>
    <cellStyle name="Обычный 29 5 2 2 2" xfId="33395"/>
    <cellStyle name="Обычный 29 5 2 2 2 2" xfId="33396"/>
    <cellStyle name="Обычный 29 5 2 2 2 2 2" xfId="33397"/>
    <cellStyle name="Обычный 29 5 2 2 2 2 2 2" xfId="33398"/>
    <cellStyle name="Обычный 29 5 2 2 2 2 3" xfId="33399"/>
    <cellStyle name="Обычный 29 5 2 2 2 3" xfId="33400"/>
    <cellStyle name="Обычный 29 5 2 2 2 3 2" xfId="33401"/>
    <cellStyle name="Обычный 29 5 2 2 2 4" xfId="33402"/>
    <cellStyle name="Обычный 29 5 2 2 2 4 2" xfId="33403"/>
    <cellStyle name="Обычный 29 5 2 2 2 5" xfId="33404"/>
    <cellStyle name="Обычный 29 5 2 2 3" xfId="33405"/>
    <cellStyle name="Обычный 29 5 2 2 3 2" xfId="33406"/>
    <cellStyle name="Обычный 29 5 2 2 3 2 2" xfId="33407"/>
    <cellStyle name="Обычный 29 5 2 2 3 2 2 2" xfId="33408"/>
    <cellStyle name="Обычный 29 5 2 2 3 2 3" xfId="33409"/>
    <cellStyle name="Обычный 29 5 2 2 3 3" xfId="33410"/>
    <cellStyle name="Обычный 29 5 2 2 3 3 2" xfId="33411"/>
    <cellStyle name="Обычный 29 5 2 2 3 4" xfId="33412"/>
    <cellStyle name="Обычный 29 5 2 2 4" xfId="33413"/>
    <cellStyle name="Обычный 29 5 2 2 4 2" xfId="33414"/>
    <cellStyle name="Обычный 29 5 2 2 4 2 2" xfId="33415"/>
    <cellStyle name="Обычный 29 5 2 2 4 3" xfId="33416"/>
    <cellStyle name="Обычный 29 5 2 2 5" xfId="33417"/>
    <cellStyle name="Обычный 29 5 2 2 5 2" xfId="33418"/>
    <cellStyle name="Обычный 29 5 2 2 6" xfId="33419"/>
    <cellStyle name="Обычный 29 5 2 2 6 2" xfId="33420"/>
    <cellStyle name="Обычный 29 5 2 2 7" xfId="33421"/>
    <cellStyle name="Обычный 29 5 2 2 8" xfId="33422"/>
    <cellStyle name="Обычный 29 5 2 3" xfId="33423"/>
    <cellStyle name="Обычный 29 5 2 3 2" xfId="33424"/>
    <cellStyle name="Обычный 29 5 2 3 2 2" xfId="33425"/>
    <cellStyle name="Обычный 29 5 2 3 2 2 2" xfId="33426"/>
    <cellStyle name="Обычный 29 5 2 3 2 3" xfId="33427"/>
    <cellStyle name="Обычный 29 5 2 3 3" xfId="33428"/>
    <cellStyle name="Обычный 29 5 2 3 3 2" xfId="33429"/>
    <cellStyle name="Обычный 29 5 2 3 4" xfId="33430"/>
    <cellStyle name="Обычный 29 5 2 3 4 2" xfId="33431"/>
    <cellStyle name="Обычный 29 5 2 3 5" xfId="33432"/>
    <cellStyle name="Обычный 29 5 2 3 6" xfId="33433"/>
    <cellStyle name="Обычный 29 5 2 4" xfId="33434"/>
    <cellStyle name="Обычный 29 5 2 4 2" xfId="33435"/>
    <cellStyle name="Обычный 29 5 2 4 2 2" xfId="33436"/>
    <cellStyle name="Обычный 29 5 2 4 2 2 2" xfId="33437"/>
    <cellStyle name="Обычный 29 5 2 4 2 3" xfId="33438"/>
    <cellStyle name="Обычный 29 5 2 4 3" xfId="33439"/>
    <cellStyle name="Обычный 29 5 2 4 3 2" xfId="33440"/>
    <cellStyle name="Обычный 29 5 2 4 4" xfId="33441"/>
    <cellStyle name="Обычный 29 5 2 5" xfId="33442"/>
    <cellStyle name="Обычный 29 5 2 5 2" xfId="33443"/>
    <cellStyle name="Обычный 29 5 2 5 2 2" xfId="33444"/>
    <cellStyle name="Обычный 29 5 2 5 3" xfId="33445"/>
    <cellStyle name="Обычный 29 5 2 6" xfId="33446"/>
    <cellStyle name="Обычный 29 5 2 6 2" xfId="33447"/>
    <cellStyle name="Обычный 29 5 2 7" xfId="33448"/>
    <cellStyle name="Обычный 29 5 2 7 2" xfId="33449"/>
    <cellStyle name="Обычный 29 5 2 8" xfId="33450"/>
    <cellStyle name="Обычный 29 5 2 9" xfId="33451"/>
    <cellStyle name="Обычный 29 5 3" xfId="33452"/>
    <cellStyle name="Обычный 29 5 3 2" xfId="33453"/>
    <cellStyle name="Обычный 29 5 3 2 2" xfId="33454"/>
    <cellStyle name="Обычный 29 5 3 2 2 2" xfId="33455"/>
    <cellStyle name="Обычный 29 5 3 2 2 2 2" xfId="33456"/>
    <cellStyle name="Обычный 29 5 3 2 2 2 2 2" xfId="33457"/>
    <cellStyle name="Обычный 29 5 3 2 2 2 3" xfId="33458"/>
    <cellStyle name="Обычный 29 5 3 2 2 3" xfId="33459"/>
    <cellStyle name="Обычный 29 5 3 2 2 3 2" xfId="33460"/>
    <cellStyle name="Обычный 29 5 3 2 2 4" xfId="33461"/>
    <cellStyle name="Обычный 29 5 3 2 2 4 2" xfId="33462"/>
    <cellStyle name="Обычный 29 5 3 2 2 5" xfId="33463"/>
    <cellStyle name="Обычный 29 5 3 2 3" xfId="33464"/>
    <cellStyle name="Обычный 29 5 3 2 3 2" xfId="33465"/>
    <cellStyle name="Обычный 29 5 3 2 3 2 2" xfId="33466"/>
    <cellStyle name="Обычный 29 5 3 2 3 2 2 2" xfId="33467"/>
    <cellStyle name="Обычный 29 5 3 2 3 2 3" xfId="33468"/>
    <cellStyle name="Обычный 29 5 3 2 3 3" xfId="33469"/>
    <cellStyle name="Обычный 29 5 3 2 3 3 2" xfId="33470"/>
    <cellStyle name="Обычный 29 5 3 2 3 4" xfId="33471"/>
    <cellStyle name="Обычный 29 5 3 2 4" xfId="33472"/>
    <cellStyle name="Обычный 29 5 3 2 4 2" xfId="33473"/>
    <cellStyle name="Обычный 29 5 3 2 4 2 2" xfId="33474"/>
    <cellStyle name="Обычный 29 5 3 2 4 3" xfId="33475"/>
    <cellStyle name="Обычный 29 5 3 2 5" xfId="33476"/>
    <cellStyle name="Обычный 29 5 3 2 5 2" xfId="33477"/>
    <cellStyle name="Обычный 29 5 3 2 6" xfId="33478"/>
    <cellStyle name="Обычный 29 5 3 2 6 2" xfId="33479"/>
    <cellStyle name="Обычный 29 5 3 2 7" xfId="33480"/>
    <cellStyle name="Обычный 29 5 3 2 8" xfId="33481"/>
    <cellStyle name="Обычный 29 5 3 3" xfId="33482"/>
    <cellStyle name="Обычный 29 5 3 3 2" xfId="33483"/>
    <cellStyle name="Обычный 29 5 3 3 2 2" xfId="33484"/>
    <cellStyle name="Обычный 29 5 3 3 2 2 2" xfId="33485"/>
    <cellStyle name="Обычный 29 5 3 3 2 3" xfId="33486"/>
    <cellStyle name="Обычный 29 5 3 3 3" xfId="33487"/>
    <cellStyle name="Обычный 29 5 3 3 3 2" xfId="33488"/>
    <cellStyle name="Обычный 29 5 3 3 4" xfId="33489"/>
    <cellStyle name="Обычный 29 5 3 3 4 2" xfId="33490"/>
    <cellStyle name="Обычный 29 5 3 3 5" xfId="33491"/>
    <cellStyle name="Обычный 29 5 3 3 6" xfId="33492"/>
    <cellStyle name="Обычный 29 5 3 4" xfId="33493"/>
    <cellStyle name="Обычный 29 5 3 4 2" xfId="33494"/>
    <cellStyle name="Обычный 29 5 3 4 2 2" xfId="33495"/>
    <cellStyle name="Обычный 29 5 3 4 2 2 2" xfId="33496"/>
    <cellStyle name="Обычный 29 5 3 4 2 3" xfId="33497"/>
    <cellStyle name="Обычный 29 5 3 4 3" xfId="33498"/>
    <cellStyle name="Обычный 29 5 3 4 3 2" xfId="33499"/>
    <cellStyle name="Обычный 29 5 3 4 4" xfId="33500"/>
    <cellStyle name="Обычный 29 5 3 5" xfId="33501"/>
    <cellStyle name="Обычный 29 5 3 5 2" xfId="33502"/>
    <cellStyle name="Обычный 29 5 3 5 2 2" xfId="33503"/>
    <cellStyle name="Обычный 29 5 3 5 3" xfId="33504"/>
    <cellStyle name="Обычный 29 5 3 6" xfId="33505"/>
    <cellStyle name="Обычный 29 5 3 6 2" xfId="33506"/>
    <cellStyle name="Обычный 29 5 3 7" xfId="33507"/>
    <cellStyle name="Обычный 29 5 3 7 2" xfId="33508"/>
    <cellStyle name="Обычный 29 5 3 8" xfId="33509"/>
    <cellStyle name="Обычный 29 5 3 9" xfId="33510"/>
    <cellStyle name="Обычный 29 5 4" xfId="33511"/>
    <cellStyle name="Обычный 29 5 4 2" xfId="33512"/>
    <cellStyle name="Обычный 29 5 4 2 2" xfId="33513"/>
    <cellStyle name="Обычный 29 5 4 2 2 2" xfId="33514"/>
    <cellStyle name="Обычный 29 5 4 2 2 2 2" xfId="33515"/>
    <cellStyle name="Обычный 29 5 4 2 2 3" xfId="33516"/>
    <cellStyle name="Обычный 29 5 4 2 3" xfId="33517"/>
    <cellStyle name="Обычный 29 5 4 2 3 2" xfId="33518"/>
    <cellStyle name="Обычный 29 5 4 2 4" xfId="33519"/>
    <cellStyle name="Обычный 29 5 4 2 4 2" xfId="33520"/>
    <cellStyle name="Обычный 29 5 4 2 5" xfId="33521"/>
    <cellStyle name="Обычный 29 5 4 3" xfId="33522"/>
    <cellStyle name="Обычный 29 5 4 3 2" xfId="33523"/>
    <cellStyle name="Обычный 29 5 4 3 2 2" xfId="33524"/>
    <cellStyle name="Обычный 29 5 4 3 2 2 2" xfId="33525"/>
    <cellStyle name="Обычный 29 5 4 3 2 3" xfId="33526"/>
    <cellStyle name="Обычный 29 5 4 3 3" xfId="33527"/>
    <cellStyle name="Обычный 29 5 4 3 3 2" xfId="33528"/>
    <cellStyle name="Обычный 29 5 4 3 4" xfId="33529"/>
    <cellStyle name="Обычный 29 5 4 4" xfId="33530"/>
    <cellStyle name="Обычный 29 5 4 4 2" xfId="33531"/>
    <cellStyle name="Обычный 29 5 4 4 2 2" xfId="33532"/>
    <cellStyle name="Обычный 29 5 4 4 3" xfId="33533"/>
    <cellStyle name="Обычный 29 5 4 5" xfId="33534"/>
    <cellStyle name="Обычный 29 5 4 5 2" xfId="33535"/>
    <cellStyle name="Обычный 29 5 4 6" xfId="33536"/>
    <cellStyle name="Обычный 29 5 4 6 2" xfId="33537"/>
    <cellStyle name="Обычный 29 5 4 7" xfId="33538"/>
    <cellStyle name="Обычный 29 5 4 8" xfId="33539"/>
    <cellStyle name="Обычный 29 5 5" xfId="33540"/>
    <cellStyle name="Обычный 29 5 5 2" xfId="33541"/>
    <cellStyle name="Обычный 29 5 5 2 2" xfId="33542"/>
    <cellStyle name="Обычный 29 5 5 2 2 2" xfId="33543"/>
    <cellStyle name="Обычный 29 5 5 2 3" xfId="33544"/>
    <cellStyle name="Обычный 29 5 5 3" xfId="33545"/>
    <cellStyle name="Обычный 29 5 5 3 2" xfId="33546"/>
    <cellStyle name="Обычный 29 5 5 4" xfId="33547"/>
    <cellStyle name="Обычный 29 5 5 4 2" xfId="33548"/>
    <cellStyle name="Обычный 29 5 5 5" xfId="33549"/>
    <cellStyle name="Обычный 29 5 5 6" xfId="33550"/>
    <cellStyle name="Обычный 29 5 6" xfId="33551"/>
    <cellStyle name="Обычный 29 5 6 2" xfId="33552"/>
    <cellStyle name="Обычный 29 5 6 2 2" xfId="33553"/>
    <cellStyle name="Обычный 29 5 6 2 2 2" xfId="33554"/>
    <cellStyle name="Обычный 29 5 6 2 3" xfId="33555"/>
    <cellStyle name="Обычный 29 5 6 3" xfId="33556"/>
    <cellStyle name="Обычный 29 5 6 3 2" xfId="33557"/>
    <cellStyle name="Обычный 29 5 6 4" xfId="33558"/>
    <cellStyle name="Обычный 29 5 7" xfId="33559"/>
    <cellStyle name="Обычный 29 5 7 2" xfId="33560"/>
    <cellStyle name="Обычный 29 5 7 2 2" xfId="33561"/>
    <cellStyle name="Обычный 29 5 7 3" xfId="33562"/>
    <cellStyle name="Обычный 29 5 8" xfId="33563"/>
    <cellStyle name="Обычный 29 5 8 2" xfId="33564"/>
    <cellStyle name="Обычный 29 5 9" xfId="33565"/>
    <cellStyle name="Обычный 29 5 9 2" xfId="33566"/>
    <cellStyle name="Обычный 29 6" xfId="33567"/>
    <cellStyle name="Обычный 29 6 10" xfId="33568"/>
    <cellStyle name="Обычный 29 6 2" xfId="33569"/>
    <cellStyle name="Обычный 29 6 2 2" xfId="33570"/>
    <cellStyle name="Обычный 29 6 2 2 2" xfId="33571"/>
    <cellStyle name="Обычный 29 6 2 2 2 2" xfId="33572"/>
    <cellStyle name="Обычный 29 6 2 2 2 2 2" xfId="33573"/>
    <cellStyle name="Обычный 29 6 2 2 2 3" xfId="33574"/>
    <cellStyle name="Обычный 29 6 2 2 3" xfId="33575"/>
    <cellStyle name="Обычный 29 6 2 2 3 2" xfId="33576"/>
    <cellStyle name="Обычный 29 6 2 2 4" xfId="33577"/>
    <cellStyle name="Обычный 29 6 2 2 4 2" xfId="33578"/>
    <cellStyle name="Обычный 29 6 2 2 5" xfId="33579"/>
    <cellStyle name="Обычный 29 6 2 3" xfId="33580"/>
    <cellStyle name="Обычный 29 6 2 3 2" xfId="33581"/>
    <cellStyle name="Обычный 29 6 2 3 2 2" xfId="33582"/>
    <cellStyle name="Обычный 29 6 2 3 2 2 2" xfId="33583"/>
    <cellStyle name="Обычный 29 6 2 3 2 3" xfId="33584"/>
    <cellStyle name="Обычный 29 6 2 3 3" xfId="33585"/>
    <cellStyle name="Обычный 29 6 2 3 3 2" xfId="33586"/>
    <cellStyle name="Обычный 29 6 2 3 4" xfId="33587"/>
    <cellStyle name="Обычный 29 6 2 4" xfId="33588"/>
    <cellStyle name="Обычный 29 6 2 4 2" xfId="33589"/>
    <cellStyle name="Обычный 29 6 2 4 2 2" xfId="33590"/>
    <cellStyle name="Обычный 29 6 2 4 3" xfId="33591"/>
    <cellStyle name="Обычный 29 6 2 5" xfId="33592"/>
    <cellStyle name="Обычный 29 6 2 5 2" xfId="33593"/>
    <cellStyle name="Обычный 29 6 2 6" xfId="33594"/>
    <cellStyle name="Обычный 29 6 2 6 2" xfId="33595"/>
    <cellStyle name="Обычный 29 6 2 7" xfId="33596"/>
    <cellStyle name="Обычный 29 6 2 8" xfId="33597"/>
    <cellStyle name="Обычный 29 6 3" xfId="33598"/>
    <cellStyle name="Обычный 29 6 3 2" xfId="33599"/>
    <cellStyle name="Обычный 29 6 3 2 2" xfId="33600"/>
    <cellStyle name="Обычный 29 6 3 2 2 2" xfId="33601"/>
    <cellStyle name="Обычный 29 6 3 2 3" xfId="33602"/>
    <cellStyle name="Обычный 29 6 3 3" xfId="33603"/>
    <cellStyle name="Обычный 29 6 3 3 2" xfId="33604"/>
    <cellStyle name="Обычный 29 6 3 4" xfId="33605"/>
    <cellStyle name="Обычный 29 6 3 4 2" xfId="33606"/>
    <cellStyle name="Обычный 29 6 3 5" xfId="33607"/>
    <cellStyle name="Обычный 29 6 3 6" xfId="33608"/>
    <cellStyle name="Обычный 29 6 4" xfId="33609"/>
    <cellStyle name="Обычный 29 6 4 2" xfId="33610"/>
    <cellStyle name="Обычный 29 6 4 2 2" xfId="33611"/>
    <cellStyle name="Обычный 29 6 4 2 2 2" xfId="33612"/>
    <cellStyle name="Обычный 29 6 4 2 3" xfId="33613"/>
    <cellStyle name="Обычный 29 6 4 3" xfId="33614"/>
    <cellStyle name="Обычный 29 6 4 3 2" xfId="33615"/>
    <cellStyle name="Обычный 29 6 4 4" xfId="33616"/>
    <cellStyle name="Обычный 29 6 5" xfId="33617"/>
    <cellStyle name="Обычный 29 6 5 2" xfId="33618"/>
    <cellStyle name="Обычный 29 6 5 2 2" xfId="33619"/>
    <cellStyle name="Обычный 29 6 5 3" xfId="33620"/>
    <cellStyle name="Обычный 29 6 6" xfId="33621"/>
    <cellStyle name="Обычный 29 6 6 2" xfId="33622"/>
    <cellStyle name="Обычный 29 6 7" xfId="33623"/>
    <cellStyle name="Обычный 29 6 7 2" xfId="33624"/>
    <cellStyle name="Обычный 29 6 8" xfId="33625"/>
    <cellStyle name="Обычный 29 6 8 2" xfId="33626"/>
    <cellStyle name="Обычный 29 6 9" xfId="33627"/>
    <cellStyle name="Обычный 29 7" xfId="33628"/>
    <cellStyle name="Обычный 29 7 10" xfId="33629"/>
    <cellStyle name="Обычный 29 7 2" xfId="33630"/>
    <cellStyle name="Обычный 29 7 2 2" xfId="33631"/>
    <cellStyle name="Обычный 29 7 2 2 2" xfId="33632"/>
    <cellStyle name="Обычный 29 7 2 2 2 2" xfId="33633"/>
    <cellStyle name="Обычный 29 7 2 2 2 2 2" xfId="33634"/>
    <cellStyle name="Обычный 29 7 2 2 2 3" xfId="33635"/>
    <cellStyle name="Обычный 29 7 2 2 3" xfId="33636"/>
    <cellStyle name="Обычный 29 7 2 2 3 2" xfId="33637"/>
    <cellStyle name="Обычный 29 7 2 2 4" xfId="33638"/>
    <cellStyle name="Обычный 29 7 2 2 4 2" xfId="33639"/>
    <cellStyle name="Обычный 29 7 2 2 5" xfId="33640"/>
    <cellStyle name="Обычный 29 7 2 3" xfId="33641"/>
    <cellStyle name="Обычный 29 7 2 3 2" xfId="33642"/>
    <cellStyle name="Обычный 29 7 2 3 2 2" xfId="33643"/>
    <cellStyle name="Обычный 29 7 2 3 2 2 2" xfId="33644"/>
    <cellStyle name="Обычный 29 7 2 3 2 3" xfId="33645"/>
    <cellStyle name="Обычный 29 7 2 3 3" xfId="33646"/>
    <cellStyle name="Обычный 29 7 2 3 3 2" xfId="33647"/>
    <cellStyle name="Обычный 29 7 2 3 4" xfId="33648"/>
    <cellStyle name="Обычный 29 7 2 4" xfId="33649"/>
    <cellStyle name="Обычный 29 7 2 4 2" xfId="33650"/>
    <cellStyle name="Обычный 29 7 2 4 2 2" xfId="33651"/>
    <cellStyle name="Обычный 29 7 2 4 3" xfId="33652"/>
    <cellStyle name="Обычный 29 7 2 5" xfId="33653"/>
    <cellStyle name="Обычный 29 7 2 5 2" xfId="33654"/>
    <cellStyle name="Обычный 29 7 2 6" xfId="33655"/>
    <cellStyle name="Обычный 29 7 2 6 2" xfId="33656"/>
    <cellStyle name="Обычный 29 7 2 7" xfId="33657"/>
    <cellStyle name="Обычный 29 7 2 8" xfId="33658"/>
    <cellStyle name="Обычный 29 7 3" xfId="33659"/>
    <cellStyle name="Обычный 29 7 3 2" xfId="33660"/>
    <cellStyle name="Обычный 29 7 3 2 2" xfId="33661"/>
    <cellStyle name="Обычный 29 7 3 2 2 2" xfId="33662"/>
    <cellStyle name="Обычный 29 7 3 2 3" xfId="33663"/>
    <cellStyle name="Обычный 29 7 3 3" xfId="33664"/>
    <cellStyle name="Обычный 29 7 3 3 2" xfId="33665"/>
    <cellStyle name="Обычный 29 7 3 4" xfId="33666"/>
    <cellStyle name="Обычный 29 7 3 4 2" xfId="33667"/>
    <cellStyle name="Обычный 29 7 3 5" xfId="33668"/>
    <cellStyle name="Обычный 29 7 3 6" xfId="33669"/>
    <cellStyle name="Обычный 29 7 4" xfId="33670"/>
    <cellStyle name="Обычный 29 7 4 2" xfId="33671"/>
    <cellStyle name="Обычный 29 7 4 2 2" xfId="33672"/>
    <cellStyle name="Обычный 29 7 4 2 2 2" xfId="33673"/>
    <cellStyle name="Обычный 29 7 4 2 3" xfId="33674"/>
    <cellStyle name="Обычный 29 7 4 3" xfId="33675"/>
    <cellStyle name="Обычный 29 7 4 3 2" xfId="33676"/>
    <cellStyle name="Обычный 29 7 4 4" xfId="33677"/>
    <cellStyle name="Обычный 29 7 5" xfId="33678"/>
    <cellStyle name="Обычный 29 7 5 2" xfId="33679"/>
    <cellStyle name="Обычный 29 7 5 2 2" xfId="33680"/>
    <cellStyle name="Обычный 29 7 5 3" xfId="33681"/>
    <cellStyle name="Обычный 29 7 6" xfId="33682"/>
    <cellStyle name="Обычный 29 7 6 2" xfId="33683"/>
    <cellStyle name="Обычный 29 7 7" xfId="33684"/>
    <cellStyle name="Обычный 29 7 7 2" xfId="33685"/>
    <cellStyle name="Обычный 29 7 8" xfId="33686"/>
    <cellStyle name="Обычный 29 7 8 2" xfId="33687"/>
    <cellStyle name="Обычный 29 7 9" xfId="33688"/>
    <cellStyle name="Обычный 29 8" xfId="33689"/>
    <cellStyle name="Обычный 29 8 2" xfId="33690"/>
    <cellStyle name="Обычный 29 8 2 2" xfId="33691"/>
    <cellStyle name="Обычный 29 8 2 2 2" xfId="33692"/>
    <cellStyle name="Обычный 29 8 2 2 2 2" xfId="33693"/>
    <cellStyle name="Обычный 29 8 2 2 3" xfId="33694"/>
    <cellStyle name="Обычный 29 8 2 3" xfId="33695"/>
    <cellStyle name="Обычный 29 8 2 3 2" xfId="33696"/>
    <cellStyle name="Обычный 29 8 2 4" xfId="33697"/>
    <cellStyle name="Обычный 29 8 2 4 2" xfId="33698"/>
    <cellStyle name="Обычный 29 8 2 5" xfId="33699"/>
    <cellStyle name="Обычный 29 8 3" xfId="33700"/>
    <cellStyle name="Обычный 29 8 3 2" xfId="33701"/>
    <cellStyle name="Обычный 29 8 3 2 2" xfId="33702"/>
    <cellStyle name="Обычный 29 8 3 2 2 2" xfId="33703"/>
    <cellStyle name="Обычный 29 8 3 2 3" xfId="33704"/>
    <cellStyle name="Обычный 29 8 3 3" xfId="33705"/>
    <cellStyle name="Обычный 29 8 3 3 2" xfId="33706"/>
    <cellStyle name="Обычный 29 8 3 4" xfId="33707"/>
    <cellStyle name="Обычный 29 8 4" xfId="33708"/>
    <cellStyle name="Обычный 29 8 4 2" xfId="33709"/>
    <cellStyle name="Обычный 29 8 4 2 2" xfId="33710"/>
    <cellStyle name="Обычный 29 8 4 3" xfId="33711"/>
    <cellStyle name="Обычный 29 8 5" xfId="33712"/>
    <cellStyle name="Обычный 29 8 5 2" xfId="33713"/>
    <cellStyle name="Обычный 29 8 6" xfId="33714"/>
    <cellStyle name="Обычный 29 8 6 2" xfId="33715"/>
    <cellStyle name="Обычный 29 8 7" xfId="33716"/>
    <cellStyle name="Обычный 29 8 7 2" xfId="33717"/>
    <cellStyle name="Обычный 29 8 8" xfId="33718"/>
    <cellStyle name="Обычный 29 8 9" xfId="33719"/>
    <cellStyle name="Обычный 29 9" xfId="33720"/>
    <cellStyle name="Обычный 29 9 2" xfId="33721"/>
    <cellStyle name="Обычный 29 9 2 2" xfId="33722"/>
    <cellStyle name="Обычный 29 9 2 2 2" xfId="33723"/>
    <cellStyle name="Обычный 29 9 2 3" xfId="33724"/>
    <cellStyle name="Обычный 29 9 3" xfId="33725"/>
    <cellStyle name="Обычный 29 9 3 2" xfId="33726"/>
    <cellStyle name="Обычный 29 9 4" xfId="33727"/>
    <cellStyle name="Обычный 29 9 4 2" xfId="33728"/>
    <cellStyle name="Обычный 29 9 5" xfId="33729"/>
    <cellStyle name="Обычный 29 9 6" xfId="33730"/>
    <cellStyle name="Обычный 29_КС2 июль13 дс1" xfId="33731"/>
    <cellStyle name="Обычный 3" xfId="4"/>
    <cellStyle name="Обычный 3 2" xfId="33732"/>
    <cellStyle name="Обычный 3 2 2" xfId="33733"/>
    <cellStyle name="Обычный 3 2 2 2" xfId="33734"/>
    <cellStyle name="Обычный 3 2 3" xfId="33735"/>
    <cellStyle name="Обычный 3 2_КС2 июль13 дс1" xfId="33736"/>
    <cellStyle name="Обычный 3 3" xfId="33737"/>
    <cellStyle name="Обычный 3 3 2" xfId="33738"/>
    <cellStyle name="Обычный 3 3 3" xfId="33739"/>
    <cellStyle name="Обычный 3 4" xfId="33740"/>
    <cellStyle name="Обычный 3 4 2" xfId="33741"/>
    <cellStyle name="Обычный 3 5" xfId="33742"/>
    <cellStyle name="Обычный 3 5 2" xfId="33743"/>
    <cellStyle name="Обычный 3 6" xfId="33744"/>
    <cellStyle name="Обычный 3 7" xfId="33745"/>
    <cellStyle name="Обычный 3 8" xfId="33746"/>
    <cellStyle name="Обычный 3_КС2 июль13 дс1" xfId="33747"/>
    <cellStyle name="Обычный 30" xfId="33748"/>
    <cellStyle name="Обычный 30 2" xfId="33749"/>
    <cellStyle name="Обычный 30 3" xfId="33750"/>
    <cellStyle name="Обычный 30 4" xfId="33751"/>
    <cellStyle name="Обычный 30 5" xfId="33752"/>
    <cellStyle name="Обычный 30_АСС-ГП АС-Ленд" xfId="33753"/>
    <cellStyle name="Обычный 31" xfId="33754"/>
    <cellStyle name="Обычный 31 2" xfId="33755"/>
    <cellStyle name="Обычный 31 3" xfId="33756"/>
    <cellStyle name="Обычный 31 4" xfId="33757"/>
    <cellStyle name="Обычный 31_КС2 июль13 дс1" xfId="33758"/>
    <cellStyle name="Обычный 32" xfId="33759"/>
    <cellStyle name="Обычный 32 2" xfId="33760"/>
    <cellStyle name="Обычный 32 3" xfId="33761"/>
    <cellStyle name="Обычный 32 4" xfId="33762"/>
    <cellStyle name="Обычный 32_КС2 июль13 дс1" xfId="33763"/>
    <cellStyle name="Обычный 33" xfId="33764"/>
    <cellStyle name="Обычный 33 2" xfId="33765"/>
    <cellStyle name="Обычный 33 3" xfId="33766"/>
    <cellStyle name="Обычный 33 4" xfId="33767"/>
    <cellStyle name="Обычный 33_КС2 июль13 дс1" xfId="33768"/>
    <cellStyle name="Обычный 34" xfId="33769"/>
    <cellStyle name="Обычный 34 2" xfId="33770"/>
    <cellStyle name="Обычный 34 3" xfId="33771"/>
    <cellStyle name="Обычный 35" xfId="33772"/>
    <cellStyle name="Обычный 35 2" xfId="33773"/>
    <cellStyle name="Обычный 35 3" xfId="33774"/>
    <cellStyle name="Обычный 35 4" xfId="33775"/>
    <cellStyle name="Обычный 35 5" xfId="33776"/>
    <cellStyle name="Обычный 35_КС2 июль13 дс1" xfId="33777"/>
    <cellStyle name="Обычный 36" xfId="33778"/>
    <cellStyle name="Обычный 36 2" xfId="33779"/>
    <cellStyle name="Обычный 36 3" xfId="33780"/>
    <cellStyle name="Обычный 36 4" xfId="33781"/>
    <cellStyle name="Обычный 36 5" xfId="33782"/>
    <cellStyle name="Обычный 36_КС2 июль13 дс1" xfId="33783"/>
    <cellStyle name="Обычный 37" xfId="33784"/>
    <cellStyle name="Обычный 37 10" xfId="33785"/>
    <cellStyle name="Обычный 37 10 2" xfId="33786"/>
    <cellStyle name="Обычный 37 11" xfId="33787"/>
    <cellStyle name="Обычный 37 11 2" xfId="33788"/>
    <cellStyle name="Обычный 37 12" xfId="33789"/>
    <cellStyle name="Обычный 37 12 2" xfId="33790"/>
    <cellStyle name="Обычный 37 13" xfId="33791"/>
    <cellStyle name="Обычный 37 13 2" xfId="33792"/>
    <cellStyle name="Обычный 37 14" xfId="33793"/>
    <cellStyle name="Обычный 37 15" xfId="33794"/>
    <cellStyle name="Обычный 37 16" xfId="33795"/>
    <cellStyle name="Обычный 37 2" xfId="33796"/>
    <cellStyle name="Обычный 37 2 10" xfId="33797"/>
    <cellStyle name="Обычный 37 2 11" xfId="33798"/>
    <cellStyle name="Обычный 37 2 12" xfId="33799"/>
    <cellStyle name="Обычный 37 2 2" xfId="33800"/>
    <cellStyle name="Обычный 37 2 2 10" xfId="33801"/>
    <cellStyle name="Обычный 37 2 2 2" xfId="33802"/>
    <cellStyle name="Обычный 37 2 2 2 2" xfId="33803"/>
    <cellStyle name="Обычный 37 2 2 2 2 2" xfId="33804"/>
    <cellStyle name="Обычный 37 2 2 2 2 2 2" xfId="33805"/>
    <cellStyle name="Обычный 37 2 2 2 2 2 2 2" xfId="33806"/>
    <cellStyle name="Обычный 37 2 2 2 2 2 3" xfId="33807"/>
    <cellStyle name="Обычный 37 2 2 2 2 3" xfId="33808"/>
    <cellStyle name="Обычный 37 2 2 2 2 3 2" xfId="33809"/>
    <cellStyle name="Обычный 37 2 2 2 2 4" xfId="33810"/>
    <cellStyle name="Обычный 37 2 2 2 2 4 2" xfId="33811"/>
    <cellStyle name="Обычный 37 2 2 2 2 5" xfId="33812"/>
    <cellStyle name="Обычный 37 2 2 2 3" xfId="33813"/>
    <cellStyle name="Обычный 37 2 2 2 3 2" xfId="33814"/>
    <cellStyle name="Обычный 37 2 2 2 3 2 2" xfId="33815"/>
    <cellStyle name="Обычный 37 2 2 2 3 2 2 2" xfId="33816"/>
    <cellStyle name="Обычный 37 2 2 2 3 2 3" xfId="33817"/>
    <cellStyle name="Обычный 37 2 2 2 3 3" xfId="33818"/>
    <cellStyle name="Обычный 37 2 2 2 3 3 2" xfId="33819"/>
    <cellStyle name="Обычный 37 2 2 2 3 4" xfId="33820"/>
    <cellStyle name="Обычный 37 2 2 2 4" xfId="33821"/>
    <cellStyle name="Обычный 37 2 2 2 4 2" xfId="33822"/>
    <cellStyle name="Обычный 37 2 2 2 4 2 2" xfId="33823"/>
    <cellStyle name="Обычный 37 2 2 2 4 3" xfId="33824"/>
    <cellStyle name="Обычный 37 2 2 2 5" xfId="33825"/>
    <cellStyle name="Обычный 37 2 2 2 5 2" xfId="33826"/>
    <cellStyle name="Обычный 37 2 2 2 6" xfId="33827"/>
    <cellStyle name="Обычный 37 2 2 2 6 2" xfId="33828"/>
    <cellStyle name="Обычный 37 2 2 2 7" xfId="33829"/>
    <cellStyle name="Обычный 37 2 2 2 8" xfId="33830"/>
    <cellStyle name="Обычный 37 2 2 3" xfId="33831"/>
    <cellStyle name="Обычный 37 2 2 3 2" xfId="33832"/>
    <cellStyle name="Обычный 37 2 2 3 2 2" xfId="33833"/>
    <cellStyle name="Обычный 37 2 2 3 2 2 2" xfId="33834"/>
    <cellStyle name="Обычный 37 2 2 3 2 3" xfId="33835"/>
    <cellStyle name="Обычный 37 2 2 3 3" xfId="33836"/>
    <cellStyle name="Обычный 37 2 2 3 3 2" xfId="33837"/>
    <cellStyle name="Обычный 37 2 2 3 4" xfId="33838"/>
    <cellStyle name="Обычный 37 2 2 3 4 2" xfId="33839"/>
    <cellStyle name="Обычный 37 2 2 3 5" xfId="33840"/>
    <cellStyle name="Обычный 37 2 2 3 6" xfId="33841"/>
    <cellStyle name="Обычный 37 2 2 4" xfId="33842"/>
    <cellStyle name="Обычный 37 2 2 4 2" xfId="33843"/>
    <cellStyle name="Обычный 37 2 2 4 2 2" xfId="33844"/>
    <cellStyle name="Обычный 37 2 2 4 2 2 2" xfId="33845"/>
    <cellStyle name="Обычный 37 2 2 4 2 3" xfId="33846"/>
    <cellStyle name="Обычный 37 2 2 4 3" xfId="33847"/>
    <cellStyle name="Обычный 37 2 2 4 3 2" xfId="33848"/>
    <cellStyle name="Обычный 37 2 2 4 4" xfId="33849"/>
    <cellStyle name="Обычный 37 2 2 5" xfId="33850"/>
    <cellStyle name="Обычный 37 2 2 5 2" xfId="33851"/>
    <cellStyle name="Обычный 37 2 2 5 2 2" xfId="33852"/>
    <cellStyle name="Обычный 37 2 2 5 3" xfId="33853"/>
    <cellStyle name="Обычный 37 2 2 6" xfId="33854"/>
    <cellStyle name="Обычный 37 2 2 6 2" xfId="33855"/>
    <cellStyle name="Обычный 37 2 2 7" xfId="33856"/>
    <cellStyle name="Обычный 37 2 2 7 2" xfId="33857"/>
    <cellStyle name="Обычный 37 2 2 8" xfId="33858"/>
    <cellStyle name="Обычный 37 2 2 8 2" xfId="33859"/>
    <cellStyle name="Обычный 37 2 2 9" xfId="33860"/>
    <cellStyle name="Обычный 37 2 3" xfId="33861"/>
    <cellStyle name="Обычный 37 2 3 2" xfId="33862"/>
    <cellStyle name="Обычный 37 2 3 2 2" xfId="33863"/>
    <cellStyle name="Обычный 37 2 3 2 2 2" xfId="33864"/>
    <cellStyle name="Обычный 37 2 3 2 2 2 2" xfId="33865"/>
    <cellStyle name="Обычный 37 2 3 2 2 3" xfId="33866"/>
    <cellStyle name="Обычный 37 2 3 2 3" xfId="33867"/>
    <cellStyle name="Обычный 37 2 3 2 3 2" xfId="33868"/>
    <cellStyle name="Обычный 37 2 3 2 4" xfId="33869"/>
    <cellStyle name="Обычный 37 2 3 2 4 2" xfId="33870"/>
    <cellStyle name="Обычный 37 2 3 2 5" xfId="33871"/>
    <cellStyle name="Обычный 37 2 3 2 6" xfId="33872"/>
    <cellStyle name="Обычный 37 2 3 3" xfId="33873"/>
    <cellStyle name="Обычный 37 2 3 3 2" xfId="33874"/>
    <cellStyle name="Обычный 37 2 3 3 2 2" xfId="33875"/>
    <cellStyle name="Обычный 37 2 3 3 2 2 2" xfId="33876"/>
    <cellStyle name="Обычный 37 2 3 3 2 3" xfId="33877"/>
    <cellStyle name="Обычный 37 2 3 3 3" xfId="33878"/>
    <cellStyle name="Обычный 37 2 3 3 3 2" xfId="33879"/>
    <cellStyle name="Обычный 37 2 3 3 4" xfId="33880"/>
    <cellStyle name="Обычный 37 2 3 3 5" xfId="33881"/>
    <cellStyle name="Обычный 37 2 3 4" xfId="33882"/>
    <cellStyle name="Обычный 37 2 3 4 2" xfId="33883"/>
    <cellStyle name="Обычный 37 2 3 4 2 2" xfId="33884"/>
    <cellStyle name="Обычный 37 2 3 4 3" xfId="33885"/>
    <cellStyle name="Обычный 37 2 3 5" xfId="33886"/>
    <cellStyle name="Обычный 37 2 3 5 2" xfId="33887"/>
    <cellStyle name="Обычный 37 2 3 6" xfId="33888"/>
    <cellStyle name="Обычный 37 2 3 6 2" xfId="33889"/>
    <cellStyle name="Обычный 37 2 3 7" xfId="33890"/>
    <cellStyle name="Обычный 37 2 3 8" xfId="33891"/>
    <cellStyle name="Обычный 37 2 4" xfId="33892"/>
    <cellStyle name="Обычный 37 2 4 2" xfId="33893"/>
    <cellStyle name="Обычный 37 2 4 2 2" xfId="33894"/>
    <cellStyle name="Обычный 37 2 4 2 2 2" xfId="33895"/>
    <cellStyle name="Обычный 37 2 4 2 3" xfId="33896"/>
    <cellStyle name="Обычный 37 2 4 3" xfId="33897"/>
    <cellStyle name="Обычный 37 2 4 3 2" xfId="33898"/>
    <cellStyle name="Обычный 37 2 4 4" xfId="33899"/>
    <cellStyle name="Обычный 37 2 4 4 2" xfId="33900"/>
    <cellStyle name="Обычный 37 2 4 5" xfId="33901"/>
    <cellStyle name="Обычный 37 2 4 6" xfId="33902"/>
    <cellStyle name="Обычный 37 2 5" xfId="33903"/>
    <cellStyle name="Обычный 37 2 5 2" xfId="33904"/>
    <cellStyle name="Обычный 37 2 5 2 2" xfId="33905"/>
    <cellStyle name="Обычный 37 2 5 2 2 2" xfId="33906"/>
    <cellStyle name="Обычный 37 2 5 2 3" xfId="33907"/>
    <cellStyle name="Обычный 37 2 5 3" xfId="33908"/>
    <cellStyle name="Обычный 37 2 5 3 2" xfId="33909"/>
    <cellStyle name="Обычный 37 2 5 4" xfId="33910"/>
    <cellStyle name="Обычный 37 2 5 5" xfId="33911"/>
    <cellStyle name="Обычный 37 2 6" xfId="33912"/>
    <cellStyle name="Обычный 37 2 6 2" xfId="33913"/>
    <cellStyle name="Обычный 37 2 6 2 2" xfId="33914"/>
    <cellStyle name="Обычный 37 2 6 3" xfId="33915"/>
    <cellStyle name="Обычный 37 2 7" xfId="33916"/>
    <cellStyle name="Обычный 37 2 7 2" xfId="33917"/>
    <cellStyle name="Обычный 37 2 8" xfId="33918"/>
    <cellStyle name="Обычный 37 2 8 2" xfId="33919"/>
    <cellStyle name="Обычный 37 2 9" xfId="33920"/>
    <cellStyle name="Обычный 37 2 9 2" xfId="33921"/>
    <cellStyle name="Обычный 37 3" xfId="33922"/>
    <cellStyle name="Обычный 37 3 10" xfId="33923"/>
    <cellStyle name="Обычный 37 3 11" xfId="33924"/>
    <cellStyle name="Обычный 37 3 2" xfId="33925"/>
    <cellStyle name="Обычный 37 3 2 2" xfId="33926"/>
    <cellStyle name="Обычный 37 3 2 2 2" xfId="33927"/>
    <cellStyle name="Обычный 37 3 2 2 2 2" xfId="33928"/>
    <cellStyle name="Обычный 37 3 2 2 2 2 2" xfId="33929"/>
    <cellStyle name="Обычный 37 3 2 2 2 2 2 2" xfId="33930"/>
    <cellStyle name="Обычный 37 3 2 2 2 2 3" xfId="33931"/>
    <cellStyle name="Обычный 37 3 2 2 2 3" xfId="33932"/>
    <cellStyle name="Обычный 37 3 2 2 2 3 2" xfId="33933"/>
    <cellStyle name="Обычный 37 3 2 2 2 4" xfId="33934"/>
    <cellStyle name="Обычный 37 3 2 2 2 4 2" xfId="33935"/>
    <cellStyle name="Обычный 37 3 2 2 2 5" xfId="33936"/>
    <cellStyle name="Обычный 37 3 2 2 3" xfId="33937"/>
    <cellStyle name="Обычный 37 3 2 2 3 2" xfId="33938"/>
    <cellStyle name="Обычный 37 3 2 2 3 2 2" xfId="33939"/>
    <cellStyle name="Обычный 37 3 2 2 3 2 2 2" xfId="33940"/>
    <cellStyle name="Обычный 37 3 2 2 3 2 3" xfId="33941"/>
    <cellStyle name="Обычный 37 3 2 2 3 3" xfId="33942"/>
    <cellStyle name="Обычный 37 3 2 2 3 3 2" xfId="33943"/>
    <cellStyle name="Обычный 37 3 2 2 3 4" xfId="33944"/>
    <cellStyle name="Обычный 37 3 2 2 4" xfId="33945"/>
    <cellStyle name="Обычный 37 3 2 2 4 2" xfId="33946"/>
    <cellStyle name="Обычный 37 3 2 2 4 2 2" xfId="33947"/>
    <cellStyle name="Обычный 37 3 2 2 4 3" xfId="33948"/>
    <cellStyle name="Обычный 37 3 2 2 5" xfId="33949"/>
    <cellStyle name="Обычный 37 3 2 2 5 2" xfId="33950"/>
    <cellStyle name="Обычный 37 3 2 2 6" xfId="33951"/>
    <cellStyle name="Обычный 37 3 2 2 6 2" xfId="33952"/>
    <cellStyle name="Обычный 37 3 2 2 7" xfId="33953"/>
    <cellStyle name="Обычный 37 3 2 2 8" xfId="33954"/>
    <cellStyle name="Обычный 37 3 2 3" xfId="33955"/>
    <cellStyle name="Обычный 37 3 2 3 2" xfId="33956"/>
    <cellStyle name="Обычный 37 3 2 3 2 2" xfId="33957"/>
    <cellStyle name="Обычный 37 3 2 3 2 2 2" xfId="33958"/>
    <cellStyle name="Обычный 37 3 2 3 2 3" xfId="33959"/>
    <cellStyle name="Обычный 37 3 2 3 3" xfId="33960"/>
    <cellStyle name="Обычный 37 3 2 3 3 2" xfId="33961"/>
    <cellStyle name="Обычный 37 3 2 3 4" xfId="33962"/>
    <cellStyle name="Обычный 37 3 2 3 4 2" xfId="33963"/>
    <cellStyle name="Обычный 37 3 2 3 5" xfId="33964"/>
    <cellStyle name="Обычный 37 3 2 3 6" xfId="33965"/>
    <cellStyle name="Обычный 37 3 2 4" xfId="33966"/>
    <cellStyle name="Обычный 37 3 2 4 2" xfId="33967"/>
    <cellStyle name="Обычный 37 3 2 4 2 2" xfId="33968"/>
    <cellStyle name="Обычный 37 3 2 4 2 2 2" xfId="33969"/>
    <cellStyle name="Обычный 37 3 2 4 2 3" xfId="33970"/>
    <cellStyle name="Обычный 37 3 2 4 3" xfId="33971"/>
    <cellStyle name="Обычный 37 3 2 4 3 2" xfId="33972"/>
    <cellStyle name="Обычный 37 3 2 4 4" xfId="33973"/>
    <cellStyle name="Обычный 37 3 2 5" xfId="33974"/>
    <cellStyle name="Обычный 37 3 2 5 2" xfId="33975"/>
    <cellStyle name="Обычный 37 3 2 5 2 2" xfId="33976"/>
    <cellStyle name="Обычный 37 3 2 5 3" xfId="33977"/>
    <cellStyle name="Обычный 37 3 2 6" xfId="33978"/>
    <cellStyle name="Обычный 37 3 2 6 2" xfId="33979"/>
    <cellStyle name="Обычный 37 3 2 7" xfId="33980"/>
    <cellStyle name="Обычный 37 3 2 7 2" xfId="33981"/>
    <cellStyle name="Обычный 37 3 2 8" xfId="33982"/>
    <cellStyle name="Обычный 37 3 2 9" xfId="33983"/>
    <cellStyle name="Обычный 37 3 3" xfId="33984"/>
    <cellStyle name="Обычный 37 3 3 2" xfId="33985"/>
    <cellStyle name="Обычный 37 3 3 2 2" xfId="33986"/>
    <cellStyle name="Обычный 37 3 3 2 2 2" xfId="33987"/>
    <cellStyle name="Обычный 37 3 3 2 2 2 2" xfId="33988"/>
    <cellStyle name="Обычный 37 3 3 2 2 3" xfId="33989"/>
    <cellStyle name="Обычный 37 3 3 2 3" xfId="33990"/>
    <cellStyle name="Обычный 37 3 3 2 3 2" xfId="33991"/>
    <cellStyle name="Обычный 37 3 3 2 4" xfId="33992"/>
    <cellStyle name="Обычный 37 3 3 2 4 2" xfId="33993"/>
    <cellStyle name="Обычный 37 3 3 2 5" xfId="33994"/>
    <cellStyle name="Обычный 37 3 3 2 6" xfId="33995"/>
    <cellStyle name="Обычный 37 3 3 3" xfId="33996"/>
    <cellStyle name="Обычный 37 3 3 3 2" xfId="33997"/>
    <cellStyle name="Обычный 37 3 3 3 2 2" xfId="33998"/>
    <cellStyle name="Обычный 37 3 3 3 2 2 2" xfId="33999"/>
    <cellStyle name="Обычный 37 3 3 3 2 3" xfId="34000"/>
    <cellStyle name="Обычный 37 3 3 3 3" xfId="34001"/>
    <cellStyle name="Обычный 37 3 3 3 3 2" xfId="34002"/>
    <cellStyle name="Обычный 37 3 3 3 4" xfId="34003"/>
    <cellStyle name="Обычный 37 3 3 3 5" xfId="34004"/>
    <cellStyle name="Обычный 37 3 3 4" xfId="34005"/>
    <cellStyle name="Обычный 37 3 3 4 2" xfId="34006"/>
    <cellStyle name="Обычный 37 3 3 4 2 2" xfId="34007"/>
    <cellStyle name="Обычный 37 3 3 4 3" xfId="34008"/>
    <cellStyle name="Обычный 37 3 3 5" xfId="34009"/>
    <cellStyle name="Обычный 37 3 3 5 2" xfId="34010"/>
    <cellStyle name="Обычный 37 3 3 6" xfId="34011"/>
    <cellStyle name="Обычный 37 3 3 6 2" xfId="34012"/>
    <cellStyle name="Обычный 37 3 3 7" xfId="34013"/>
    <cellStyle name="Обычный 37 3 3 8" xfId="34014"/>
    <cellStyle name="Обычный 37 3 4" xfId="34015"/>
    <cellStyle name="Обычный 37 3 4 2" xfId="34016"/>
    <cellStyle name="Обычный 37 3 4 2 2" xfId="34017"/>
    <cellStyle name="Обычный 37 3 4 2 2 2" xfId="34018"/>
    <cellStyle name="Обычный 37 3 4 2 3" xfId="34019"/>
    <cellStyle name="Обычный 37 3 4 3" xfId="34020"/>
    <cellStyle name="Обычный 37 3 4 3 2" xfId="34021"/>
    <cellStyle name="Обычный 37 3 4 4" xfId="34022"/>
    <cellStyle name="Обычный 37 3 4 4 2" xfId="34023"/>
    <cellStyle name="Обычный 37 3 4 5" xfId="34024"/>
    <cellStyle name="Обычный 37 3 4 6" xfId="34025"/>
    <cellStyle name="Обычный 37 3 5" xfId="34026"/>
    <cellStyle name="Обычный 37 3 5 2" xfId="34027"/>
    <cellStyle name="Обычный 37 3 5 2 2" xfId="34028"/>
    <cellStyle name="Обычный 37 3 5 2 2 2" xfId="34029"/>
    <cellStyle name="Обычный 37 3 5 2 3" xfId="34030"/>
    <cellStyle name="Обычный 37 3 5 3" xfId="34031"/>
    <cellStyle name="Обычный 37 3 5 3 2" xfId="34032"/>
    <cellStyle name="Обычный 37 3 5 4" xfId="34033"/>
    <cellStyle name="Обычный 37 3 5 5" xfId="34034"/>
    <cellStyle name="Обычный 37 3 6" xfId="34035"/>
    <cellStyle name="Обычный 37 3 6 2" xfId="34036"/>
    <cellStyle name="Обычный 37 3 6 2 2" xfId="34037"/>
    <cellStyle name="Обычный 37 3 6 3" xfId="34038"/>
    <cellStyle name="Обычный 37 3 7" xfId="34039"/>
    <cellStyle name="Обычный 37 3 7 2" xfId="34040"/>
    <cellStyle name="Обычный 37 3 8" xfId="34041"/>
    <cellStyle name="Обычный 37 3 8 2" xfId="34042"/>
    <cellStyle name="Обычный 37 3 9" xfId="34043"/>
    <cellStyle name="Обычный 37 3 9 2" xfId="34044"/>
    <cellStyle name="Обычный 37 4" xfId="34045"/>
    <cellStyle name="Обычный 37 4 2" xfId="34046"/>
    <cellStyle name="Обычный 37 4 2 2" xfId="34047"/>
    <cellStyle name="Обычный 37 4 2 2 2" xfId="34048"/>
    <cellStyle name="Обычный 37 4 2 2 2 2" xfId="34049"/>
    <cellStyle name="Обычный 37 4 2 2 2 2 2" xfId="34050"/>
    <cellStyle name="Обычный 37 4 2 2 2 3" xfId="34051"/>
    <cellStyle name="Обычный 37 4 2 2 3" xfId="34052"/>
    <cellStyle name="Обычный 37 4 2 2 3 2" xfId="34053"/>
    <cellStyle name="Обычный 37 4 2 2 4" xfId="34054"/>
    <cellStyle name="Обычный 37 4 2 2 4 2" xfId="34055"/>
    <cellStyle name="Обычный 37 4 2 2 5" xfId="34056"/>
    <cellStyle name="Обычный 37 4 2 3" xfId="34057"/>
    <cellStyle name="Обычный 37 4 2 3 2" xfId="34058"/>
    <cellStyle name="Обычный 37 4 2 3 2 2" xfId="34059"/>
    <cellStyle name="Обычный 37 4 2 3 2 2 2" xfId="34060"/>
    <cellStyle name="Обычный 37 4 2 3 2 3" xfId="34061"/>
    <cellStyle name="Обычный 37 4 2 3 3" xfId="34062"/>
    <cellStyle name="Обычный 37 4 2 3 3 2" xfId="34063"/>
    <cellStyle name="Обычный 37 4 2 3 4" xfId="34064"/>
    <cellStyle name="Обычный 37 4 2 4" xfId="34065"/>
    <cellStyle name="Обычный 37 4 2 4 2" xfId="34066"/>
    <cellStyle name="Обычный 37 4 2 4 2 2" xfId="34067"/>
    <cellStyle name="Обычный 37 4 2 4 3" xfId="34068"/>
    <cellStyle name="Обычный 37 4 2 5" xfId="34069"/>
    <cellStyle name="Обычный 37 4 2 5 2" xfId="34070"/>
    <cellStyle name="Обычный 37 4 2 6" xfId="34071"/>
    <cellStyle name="Обычный 37 4 2 6 2" xfId="34072"/>
    <cellStyle name="Обычный 37 4 2 7" xfId="34073"/>
    <cellStyle name="Обычный 37 4 2 8" xfId="34074"/>
    <cellStyle name="Обычный 37 4 3" xfId="34075"/>
    <cellStyle name="Обычный 37 4 3 2" xfId="34076"/>
    <cellStyle name="Обычный 37 4 3 2 2" xfId="34077"/>
    <cellStyle name="Обычный 37 4 3 2 2 2" xfId="34078"/>
    <cellStyle name="Обычный 37 4 3 2 3" xfId="34079"/>
    <cellStyle name="Обычный 37 4 3 3" xfId="34080"/>
    <cellStyle name="Обычный 37 4 3 3 2" xfId="34081"/>
    <cellStyle name="Обычный 37 4 3 4" xfId="34082"/>
    <cellStyle name="Обычный 37 4 3 4 2" xfId="34083"/>
    <cellStyle name="Обычный 37 4 3 5" xfId="34084"/>
    <cellStyle name="Обычный 37 4 3 6" xfId="34085"/>
    <cellStyle name="Обычный 37 4 4" xfId="34086"/>
    <cellStyle name="Обычный 37 4 4 2" xfId="34087"/>
    <cellStyle name="Обычный 37 4 4 2 2" xfId="34088"/>
    <cellStyle name="Обычный 37 4 4 2 2 2" xfId="34089"/>
    <cellStyle name="Обычный 37 4 4 2 3" xfId="34090"/>
    <cellStyle name="Обычный 37 4 4 3" xfId="34091"/>
    <cellStyle name="Обычный 37 4 4 3 2" xfId="34092"/>
    <cellStyle name="Обычный 37 4 4 4" xfId="34093"/>
    <cellStyle name="Обычный 37 4 5" xfId="34094"/>
    <cellStyle name="Обычный 37 4 5 2" xfId="34095"/>
    <cellStyle name="Обычный 37 4 5 2 2" xfId="34096"/>
    <cellStyle name="Обычный 37 4 5 3" xfId="34097"/>
    <cellStyle name="Обычный 37 4 6" xfId="34098"/>
    <cellStyle name="Обычный 37 4 6 2" xfId="34099"/>
    <cellStyle name="Обычный 37 4 7" xfId="34100"/>
    <cellStyle name="Обычный 37 4 7 2" xfId="34101"/>
    <cellStyle name="Обычный 37 4 8" xfId="34102"/>
    <cellStyle name="Обычный 37 4 9" xfId="34103"/>
    <cellStyle name="Обычный 37 5" xfId="34104"/>
    <cellStyle name="Обычный 37 5 2" xfId="34105"/>
    <cellStyle name="Обычный 37 5 2 2" xfId="34106"/>
    <cellStyle name="Обычный 37 5 2 2 2" xfId="34107"/>
    <cellStyle name="Обычный 37 5 2 2 2 2" xfId="34108"/>
    <cellStyle name="Обычный 37 5 2 2 2 2 2" xfId="34109"/>
    <cellStyle name="Обычный 37 5 2 2 2 3" xfId="34110"/>
    <cellStyle name="Обычный 37 5 2 2 3" xfId="34111"/>
    <cellStyle name="Обычный 37 5 2 2 3 2" xfId="34112"/>
    <cellStyle name="Обычный 37 5 2 2 4" xfId="34113"/>
    <cellStyle name="Обычный 37 5 2 2 4 2" xfId="34114"/>
    <cellStyle name="Обычный 37 5 2 2 5" xfId="34115"/>
    <cellStyle name="Обычный 37 5 2 3" xfId="34116"/>
    <cellStyle name="Обычный 37 5 2 3 2" xfId="34117"/>
    <cellStyle name="Обычный 37 5 2 3 2 2" xfId="34118"/>
    <cellStyle name="Обычный 37 5 2 3 2 2 2" xfId="34119"/>
    <cellStyle name="Обычный 37 5 2 3 2 3" xfId="34120"/>
    <cellStyle name="Обычный 37 5 2 3 3" xfId="34121"/>
    <cellStyle name="Обычный 37 5 2 3 3 2" xfId="34122"/>
    <cellStyle name="Обычный 37 5 2 3 4" xfId="34123"/>
    <cellStyle name="Обычный 37 5 2 4" xfId="34124"/>
    <cellStyle name="Обычный 37 5 2 4 2" xfId="34125"/>
    <cellStyle name="Обычный 37 5 2 4 2 2" xfId="34126"/>
    <cellStyle name="Обычный 37 5 2 4 3" xfId="34127"/>
    <cellStyle name="Обычный 37 5 2 5" xfId="34128"/>
    <cellStyle name="Обычный 37 5 2 5 2" xfId="34129"/>
    <cellStyle name="Обычный 37 5 2 6" xfId="34130"/>
    <cellStyle name="Обычный 37 5 2 6 2" xfId="34131"/>
    <cellStyle name="Обычный 37 5 2 7" xfId="34132"/>
    <cellStyle name="Обычный 37 5 2 8" xfId="34133"/>
    <cellStyle name="Обычный 37 5 3" xfId="34134"/>
    <cellStyle name="Обычный 37 5 3 2" xfId="34135"/>
    <cellStyle name="Обычный 37 5 3 2 2" xfId="34136"/>
    <cellStyle name="Обычный 37 5 3 2 2 2" xfId="34137"/>
    <cellStyle name="Обычный 37 5 3 2 3" xfId="34138"/>
    <cellStyle name="Обычный 37 5 3 3" xfId="34139"/>
    <cellStyle name="Обычный 37 5 3 3 2" xfId="34140"/>
    <cellStyle name="Обычный 37 5 3 4" xfId="34141"/>
    <cellStyle name="Обычный 37 5 3 4 2" xfId="34142"/>
    <cellStyle name="Обычный 37 5 3 5" xfId="34143"/>
    <cellStyle name="Обычный 37 5 3 6" xfId="34144"/>
    <cellStyle name="Обычный 37 5 4" xfId="34145"/>
    <cellStyle name="Обычный 37 5 4 2" xfId="34146"/>
    <cellStyle name="Обычный 37 5 4 2 2" xfId="34147"/>
    <cellStyle name="Обычный 37 5 4 2 2 2" xfId="34148"/>
    <cellStyle name="Обычный 37 5 4 2 3" xfId="34149"/>
    <cellStyle name="Обычный 37 5 4 3" xfId="34150"/>
    <cellStyle name="Обычный 37 5 4 3 2" xfId="34151"/>
    <cellStyle name="Обычный 37 5 4 4" xfId="34152"/>
    <cellStyle name="Обычный 37 5 5" xfId="34153"/>
    <cellStyle name="Обычный 37 5 5 2" xfId="34154"/>
    <cellStyle name="Обычный 37 5 5 2 2" xfId="34155"/>
    <cellStyle name="Обычный 37 5 5 3" xfId="34156"/>
    <cellStyle name="Обычный 37 5 6" xfId="34157"/>
    <cellStyle name="Обычный 37 5 6 2" xfId="34158"/>
    <cellStyle name="Обычный 37 5 7" xfId="34159"/>
    <cellStyle name="Обычный 37 5 7 2" xfId="34160"/>
    <cellStyle name="Обычный 37 5 8" xfId="34161"/>
    <cellStyle name="Обычный 37 5 9" xfId="34162"/>
    <cellStyle name="Обычный 37 6" xfId="34163"/>
    <cellStyle name="Обычный 37 6 2" xfId="34164"/>
    <cellStyle name="Обычный 37 6 2 2" xfId="34165"/>
    <cellStyle name="Обычный 37 6 2 2 2" xfId="34166"/>
    <cellStyle name="Обычный 37 6 2 2 2 2" xfId="34167"/>
    <cellStyle name="Обычный 37 6 2 2 3" xfId="34168"/>
    <cellStyle name="Обычный 37 6 2 3" xfId="34169"/>
    <cellStyle name="Обычный 37 6 2 3 2" xfId="34170"/>
    <cellStyle name="Обычный 37 6 2 4" xfId="34171"/>
    <cellStyle name="Обычный 37 6 2 4 2" xfId="34172"/>
    <cellStyle name="Обычный 37 6 2 5" xfId="34173"/>
    <cellStyle name="Обычный 37 6 3" xfId="34174"/>
    <cellStyle name="Обычный 37 6 3 2" xfId="34175"/>
    <cellStyle name="Обычный 37 6 3 2 2" xfId="34176"/>
    <cellStyle name="Обычный 37 6 3 2 2 2" xfId="34177"/>
    <cellStyle name="Обычный 37 6 3 2 3" xfId="34178"/>
    <cellStyle name="Обычный 37 6 3 3" xfId="34179"/>
    <cellStyle name="Обычный 37 6 3 3 2" xfId="34180"/>
    <cellStyle name="Обычный 37 6 3 4" xfId="34181"/>
    <cellStyle name="Обычный 37 6 4" xfId="34182"/>
    <cellStyle name="Обычный 37 6 4 2" xfId="34183"/>
    <cellStyle name="Обычный 37 6 4 2 2" xfId="34184"/>
    <cellStyle name="Обычный 37 6 4 3" xfId="34185"/>
    <cellStyle name="Обычный 37 6 5" xfId="34186"/>
    <cellStyle name="Обычный 37 6 5 2" xfId="34187"/>
    <cellStyle name="Обычный 37 6 6" xfId="34188"/>
    <cellStyle name="Обычный 37 6 6 2" xfId="34189"/>
    <cellStyle name="Обычный 37 6 7" xfId="34190"/>
    <cellStyle name="Обычный 37 6 8" xfId="34191"/>
    <cellStyle name="Обычный 37 7" xfId="34192"/>
    <cellStyle name="Обычный 37 7 2" xfId="34193"/>
    <cellStyle name="Обычный 37 7 2 2" xfId="34194"/>
    <cellStyle name="Обычный 37 7 2 2 2" xfId="34195"/>
    <cellStyle name="Обычный 37 7 2 3" xfId="34196"/>
    <cellStyle name="Обычный 37 7 3" xfId="34197"/>
    <cellStyle name="Обычный 37 7 3 2" xfId="34198"/>
    <cellStyle name="Обычный 37 7 4" xfId="34199"/>
    <cellStyle name="Обычный 37 7 4 2" xfId="34200"/>
    <cellStyle name="Обычный 37 7 5" xfId="34201"/>
    <cellStyle name="Обычный 37 7 6" xfId="34202"/>
    <cellStyle name="Обычный 37 8" xfId="34203"/>
    <cellStyle name="Обычный 37 8 2" xfId="34204"/>
    <cellStyle name="Обычный 37 8 2 2" xfId="34205"/>
    <cellStyle name="Обычный 37 8 2 2 2" xfId="34206"/>
    <cellStyle name="Обычный 37 8 2 3" xfId="34207"/>
    <cellStyle name="Обычный 37 8 3" xfId="34208"/>
    <cellStyle name="Обычный 37 8 3 2" xfId="34209"/>
    <cellStyle name="Обычный 37 8 4" xfId="34210"/>
    <cellStyle name="Обычный 37 9" xfId="34211"/>
    <cellStyle name="Обычный 37 9 2" xfId="34212"/>
    <cellStyle name="Обычный 37 9 2 2" xfId="34213"/>
    <cellStyle name="Обычный 37 9 3" xfId="34214"/>
    <cellStyle name="Обычный 37_прот факт бол" xfId="34215"/>
    <cellStyle name="Обычный 38" xfId="34216"/>
    <cellStyle name="Обычный 38 2" xfId="34217"/>
    <cellStyle name="Обычный 38 2 2" xfId="34218"/>
    <cellStyle name="Обычный 38 2 3" xfId="34219"/>
    <cellStyle name="Обычный 38 3" xfId="34220"/>
    <cellStyle name="Обычный 38 4" xfId="34221"/>
    <cellStyle name="Обычный 39" xfId="34222"/>
    <cellStyle name="Обычный 4" xfId="34223"/>
    <cellStyle name="Обычный 4 10" xfId="34224"/>
    <cellStyle name="Обычный 4 10 2" xfId="34225"/>
    <cellStyle name="Обычный 4 10 2 2" xfId="34226"/>
    <cellStyle name="Обычный 4 10 2 2 2" xfId="34227"/>
    <cellStyle name="Обычный 4 10 2 3" xfId="34228"/>
    <cellStyle name="Обычный 4 10 3" xfId="34229"/>
    <cellStyle name="Обычный 4 10 3 2" xfId="34230"/>
    <cellStyle name="Обычный 4 10 4" xfId="34231"/>
    <cellStyle name="Обычный 4 11" xfId="34232"/>
    <cellStyle name="Обычный 4 11 2" xfId="34233"/>
    <cellStyle name="Обычный 4 11 2 2" xfId="34234"/>
    <cellStyle name="Обычный 4 11 3" xfId="34235"/>
    <cellStyle name="Обычный 4 12" xfId="34236"/>
    <cellStyle name="Обычный 4 12 2" xfId="34237"/>
    <cellStyle name="Обычный 4 13" xfId="34238"/>
    <cellStyle name="Обычный 4 13 2" xfId="34239"/>
    <cellStyle name="Обычный 4 14" xfId="34240"/>
    <cellStyle name="Обычный 4 14 2" xfId="34241"/>
    <cellStyle name="Обычный 4 15" xfId="34242"/>
    <cellStyle name="Обычный 4 15 2" xfId="34243"/>
    <cellStyle name="Обычный 4 16" xfId="34244"/>
    <cellStyle name="Обычный 4 16 2" xfId="34245"/>
    <cellStyle name="Обычный 4 17" xfId="34246"/>
    <cellStyle name="Обычный 4 18" xfId="34247"/>
    <cellStyle name="Обычный 4 19" xfId="34248"/>
    <cellStyle name="Обычный 4 2" xfId="34249"/>
    <cellStyle name="Обычный 4 2 10" xfId="34250"/>
    <cellStyle name="Обычный 4 2 10 2" xfId="34251"/>
    <cellStyle name="Обычный 4 2 10 2 2" xfId="34252"/>
    <cellStyle name="Обычный 4 2 10 3" xfId="34253"/>
    <cellStyle name="Обычный 4 2 11" xfId="34254"/>
    <cellStyle name="Обычный 4 2 11 2" xfId="34255"/>
    <cellStyle name="Обычный 4 2 12" xfId="34256"/>
    <cellStyle name="Обычный 4 2 12 2" xfId="34257"/>
    <cellStyle name="Обычный 4 2 13" xfId="34258"/>
    <cellStyle name="Обычный 4 2 13 2" xfId="34259"/>
    <cellStyle name="Обычный 4 2 14" xfId="34260"/>
    <cellStyle name="Обычный 4 2 14 2" xfId="34261"/>
    <cellStyle name="Обычный 4 2 15" xfId="34262"/>
    <cellStyle name="Обычный 4 2 15 2" xfId="34263"/>
    <cellStyle name="Обычный 4 2 16" xfId="34264"/>
    <cellStyle name="Обычный 4 2 17" xfId="34265"/>
    <cellStyle name="Обычный 4 2 2" xfId="34266"/>
    <cellStyle name="Обычный 4 2 2 10" xfId="34267"/>
    <cellStyle name="Обычный 4 2 2 10 2" xfId="34268"/>
    <cellStyle name="Обычный 4 2 2 11" xfId="34269"/>
    <cellStyle name="Обычный 4 2 2 11 2" xfId="34270"/>
    <cellStyle name="Обычный 4 2 2 12" xfId="34271"/>
    <cellStyle name="Обычный 4 2 2 12 2" xfId="34272"/>
    <cellStyle name="Обычный 4 2 2 13" xfId="34273"/>
    <cellStyle name="Обычный 4 2 2 14" xfId="34274"/>
    <cellStyle name="Обычный 4 2 2 2" xfId="34275"/>
    <cellStyle name="Обычный 4 2 2 2 10" xfId="34276"/>
    <cellStyle name="Обычный 4 2 2 2 11" xfId="34277"/>
    <cellStyle name="Обычный 4 2 2 2 2" xfId="34278"/>
    <cellStyle name="Обычный 4 2 2 2 2 2" xfId="34279"/>
    <cellStyle name="Обычный 4 2 2 2 2 2 2" xfId="34280"/>
    <cellStyle name="Обычный 4 2 2 2 2 2 2 2" xfId="34281"/>
    <cellStyle name="Обычный 4 2 2 2 2 2 2 2 2" xfId="34282"/>
    <cellStyle name="Обычный 4 2 2 2 2 2 2 2 2 2" xfId="34283"/>
    <cellStyle name="Обычный 4 2 2 2 2 2 2 2 3" xfId="34284"/>
    <cellStyle name="Обычный 4 2 2 2 2 2 2 3" xfId="34285"/>
    <cellStyle name="Обычный 4 2 2 2 2 2 2 3 2" xfId="34286"/>
    <cellStyle name="Обычный 4 2 2 2 2 2 2 4" xfId="34287"/>
    <cellStyle name="Обычный 4 2 2 2 2 2 2 4 2" xfId="34288"/>
    <cellStyle name="Обычный 4 2 2 2 2 2 2 5" xfId="34289"/>
    <cellStyle name="Обычный 4 2 2 2 2 2 3" xfId="34290"/>
    <cellStyle name="Обычный 4 2 2 2 2 2 3 2" xfId="34291"/>
    <cellStyle name="Обычный 4 2 2 2 2 2 3 2 2" xfId="34292"/>
    <cellStyle name="Обычный 4 2 2 2 2 2 3 2 2 2" xfId="34293"/>
    <cellStyle name="Обычный 4 2 2 2 2 2 3 2 3" xfId="34294"/>
    <cellStyle name="Обычный 4 2 2 2 2 2 3 3" xfId="34295"/>
    <cellStyle name="Обычный 4 2 2 2 2 2 3 3 2" xfId="34296"/>
    <cellStyle name="Обычный 4 2 2 2 2 2 3 4" xfId="34297"/>
    <cellStyle name="Обычный 4 2 2 2 2 2 4" xfId="34298"/>
    <cellStyle name="Обычный 4 2 2 2 2 2 4 2" xfId="34299"/>
    <cellStyle name="Обычный 4 2 2 2 2 2 4 2 2" xfId="34300"/>
    <cellStyle name="Обычный 4 2 2 2 2 2 4 3" xfId="34301"/>
    <cellStyle name="Обычный 4 2 2 2 2 2 5" xfId="34302"/>
    <cellStyle name="Обычный 4 2 2 2 2 2 5 2" xfId="34303"/>
    <cellStyle name="Обычный 4 2 2 2 2 2 6" xfId="34304"/>
    <cellStyle name="Обычный 4 2 2 2 2 2 6 2" xfId="34305"/>
    <cellStyle name="Обычный 4 2 2 2 2 2 7" xfId="34306"/>
    <cellStyle name="Обычный 4 2 2 2 2 2 8" xfId="34307"/>
    <cellStyle name="Обычный 4 2 2 2 2 3" xfId="34308"/>
    <cellStyle name="Обычный 4 2 2 2 2 3 2" xfId="34309"/>
    <cellStyle name="Обычный 4 2 2 2 2 3 2 2" xfId="34310"/>
    <cellStyle name="Обычный 4 2 2 2 2 3 2 2 2" xfId="34311"/>
    <cellStyle name="Обычный 4 2 2 2 2 3 2 3" xfId="34312"/>
    <cellStyle name="Обычный 4 2 2 2 2 3 3" xfId="34313"/>
    <cellStyle name="Обычный 4 2 2 2 2 3 3 2" xfId="34314"/>
    <cellStyle name="Обычный 4 2 2 2 2 3 4" xfId="34315"/>
    <cellStyle name="Обычный 4 2 2 2 2 3 4 2" xfId="34316"/>
    <cellStyle name="Обычный 4 2 2 2 2 3 5" xfId="34317"/>
    <cellStyle name="Обычный 4 2 2 2 2 3 6" xfId="34318"/>
    <cellStyle name="Обычный 4 2 2 2 2 4" xfId="34319"/>
    <cellStyle name="Обычный 4 2 2 2 2 4 2" xfId="34320"/>
    <cellStyle name="Обычный 4 2 2 2 2 4 2 2" xfId="34321"/>
    <cellStyle name="Обычный 4 2 2 2 2 4 2 2 2" xfId="34322"/>
    <cellStyle name="Обычный 4 2 2 2 2 4 2 3" xfId="34323"/>
    <cellStyle name="Обычный 4 2 2 2 2 4 3" xfId="34324"/>
    <cellStyle name="Обычный 4 2 2 2 2 4 3 2" xfId="34325"/>
    <cellStyle name="Обычный 4 2 2 2 2 4 4" xfId="34326"/>
    <cellStyle name="Обычный 4 2 2 2 2 5" xfId="34327"/>
    <cellStyle name="Обычный 4 2 2 2 2 5 2" xfId="34328"/>
    <cellStyle name="Обычный 4 2 2 2 2 5 2 2" xfId="34329"/>
    <cellStyle name="Обычный 4 2 2 2 2 5 3" xfId="34330"/>
    <cellStyle name="Обычный 4 2 2 2 2 6" xfId="34331"/>
    <cellStyle name="Обычный 4 2 2 2 2 6 2" xfId="34332"/>
    <cellStyle name="Обычный 4 2 2 2 2 7" xfId="34333"/>
    <cellStyle name="Обычный 4 2 2 2 2 7 2" xfId="34334"/>
    <cellStyle name="Обычный 4 2 2 2 2 8" xfId="34335"/>
    <cellStyle name="Обычный 4 2 2 2 2 9" xfId="34336"/>
    <cellStyle name="Обычный 4 2 2 2 3" xfId="34337"/>
    <cellStyle name="Обычный 4 2 2 2 3 2" xfId="34338"/>
    <cellStyle name="Обычный 4 2 2 2 3 2 2" xfId="34339"/>
    <cellStyle name="Обычный 4 2 2 2 3 2 2 2" xfId="34340"/>
    <cellStyle name="Обычный 4 2 2 2 3 2 2 2 2" xfId="34341"/>
    <cellStyle name="Обычный 4 2 2 2 3 2 2 3" xfId="34342"/>
    <cellStyle name="Обычный 4 2 2 2 3 2 3" xfId="34343"/>
    <cellStyle name="Обычный 4 2 2 2 3 2 3 2" xfId="34344"/>
    <cellStyle name="Обычный 4 2 2 2 3 2 4" xfId="34345"/>
    <cellStyle name="Обычный 4 2 2 2 3 2 4 2" xfId="34346"/>
    <cellStyle name="Обычный 4 2 2 2 3 2 5" xfId="34347"/>
    <cellStyle name="Обычный 4 2 2 2 3 2 6" xfId="34348"/>
    <cellStyle name="Обычный 4 2 2 2 3 3" xfId="34349"/>
    <cellStyle name="Обычный 4 2 2 2 3 3 2" xfId="34350"/>
    <cellStyle name="Обычный 4 2 2 2 3 3 2 2" xfId="34351"/>
    <cellStyle name="Обычный 4 2 2 2 3 3 2 2 2" xfId="34352"/>
    <cellStyle name="Обычный 4 2 2 2 3 3 2 3" xfId="34353"/>
    <cellStyle name="Обычный 4 2 2 2 3 3 3" xfId="34354"/>
    <cellStyle name="Обычный 4 2 2 2 3 3 3 2" xfId="34355"/>
    <cellStyle name="Обычный 4 2 2 2 3 3 4" xfId="34356"/>
    <cellStyle name="Обычный 4 2 2 2 3 3 5" xfId="34357"/>
    <cellStyle name="Обычный 4 2 2 2 3 4" xfId="34358"/>
    <cellStyle name="Обычный 4 2 2 2 3 4 2" xfId="34359"/>
    <cellStyle name="Обычный 4 2 2 2 3 4 2 2" xfId="34360"/>
    <cellStyle name="Обычный 4 2 2 2 3 4 3" xfId="34361"/>
    <cellStyle name="Обычный 4 2 2 2 3 5" xfId="34362"/>
    <cellStyle name="Обычный 4 2 2 2 3 5 2" xfId="34363"/>
    <cellStyle name="Обычный 4 2 2 2 3 6" xfId="34364"/>
    <cellStyle name="Обычный 4 2 2 2 3 6 2" xfId="34365"/>
    <cellStyle name="Обычный 4 2 2 2 3 7" xfId="34366"/>
    <cellStyle name="Обычный 4 2 2 2 3 8" xfId="34367"/>
    <cellStyle name="Обычный 4 2 2 2 4" xfId="34368"/>
    <cellStyle name="Обычный 4 2 2 2 4 2" xfId="34369"/>
    <cellStyle name="Обычный 4 2 2 2 4 2 2" xfId="34370"/>
    <cellStyle name="Обычный 4 2 2 2 4 2 2 2" xfId="34371"/>
    <cellStyle name="Обычный 4 2 2 2 4 2 3" xfId="34372"/>
    <cellStyle name="Обычный 4 2 2 2 4 3" xfId="34373"/>
    <cellStyle name="Обычный 4 2 2 2 4 3 2" xfId="34374"/>
    <cellStyle name="Обычный 4 2 2 2 4 4" xfId="34375"/>
    <cellStyle name="Обычный 4 2 2 2 4 4 2" xfId="34376"/>
    <cellStyle name="Обычный 4 2 2 2 4 5" xfId="34377"/>
    <cellStyle name="Обычный 4 2 2 2 4 6" xfId="34378"/>
    <cellStyle name="Обычный 4 2 2 2 5" xfId="34379"/>
    <cellStyle name="Обычный 4 2 2 2 5 2" xfId="34380"/>
    <cellStyle name="Обычный 4 2 2 2 5 2 2" xfId="34381"/>
    <cellStyle name="Обычный 4 2 2 2 5 2 2 2" xfId="34382"/>
    <cellStyle name="Обычный 4 2 2 2 5 2 3" xfId="34383"/>
    <cellStyle name="Обычный 4 2 2 2 5 3" xfId="34384"/>
    <cellStyle name="Обычный 4 2 2 2 5 3 2" xfId="34385"/>
    <cellStyle name="Обычный 4 2 2 2 5 4" xfId="34386"/>
    <cellStyle name="Обычный 4 2 2 2 5 5" xfId="34387"/>
    <cellStyle name="Обычный 4 2 2 2 6" xfId="34388"/>
    <cellStyle name="Обычный 4 2 2 2 6 2" xfId="34389"/>
    <cellStyle name="Обычный 4 2 2 2 6 2 2" xfId="34390"/>
    <cellStyle name="Обычный 4 2 2 2 6 3" xfId="34391"/>
    <cellStyle name="Обычный 4 2 2 2 7" xfId="34392"/>
    <cellStyle name="Обычный 4 2 2 2 7 2" xfId="34393"/>
    <cellStyle name="Обычный 4 2 2 2 8" xfId="34394"/>
    <cellStyle name="Обычный 4 2 2 2 8 2" xfId="34395"/>
    <cellStyle name="Обычный 4 2 2 2 9" xfId="34396"/>
    <cellStyle name="Обычный 4 2 2 2 9 2" xfId="34397"/>
    <cellStyle name="Обычный 4 2 2 3" xfId="34398"/>
    <cellStyle name="Обычный 4 2 2 3 10" xfId="34399"/>
    <cellStyle name="Обычный 4 2 2 3 2" xfId="34400"/>
    <cellStyle name="Обычный 4 2 2 3 2 2" xfId="34401"/>
    <cellStyle name="Обычный 4 2 2 3 2 2 2" xfId="34402"/>
    <cellStyle name="Обычный 4 2 2 3 2 2 2 2" xfId="34403"/>
    <cellStyle name="Обычный 4 2 2 3 2 2 2 2 2" xfId="34404"/>
    <cellStyle name="Обычный 4 2 2 3 2 2 2 3" xfId="34405"/>
    <cellStyle name="Обычный 4 2 2 3 2 2 3" xfId="34406"/>
    <cellStyle name="Обычный 4 2 2 3 2 2 3 2" xfId="34407"/>
    <cellStyle name="Обычный 4 2 2 3 2 2 4" xfId="34408"/>
    <cellStyle name="Обычный 4 2 2 3 2 2 4 2" xfId="34409"/>
    <cellStyle name="Обычный 4 2 2 3 2 2 5" xfId="34410"/>
    <cellStyle name="Обычный 4 2 2 3 2 3" xfId="34411"/>
    <cellStyle name="Обычный 4 2 2 3 2 3 2" xfId="34412"/>
    <cellStyle name="Обычный 4 2 2 3 2 3 2 2" xfId="34413"/>
    <cellStyle name="Обычный 4 2 2 3 2 3 2 2 2" xfId="34414"/>
    <cellStyle name="Обычный 4 2 2 3 2 3 2 3" xfId="34415"/>
    <cellStyle name="Обычный 4 2 2 3 2 3 3" xfId="34416"/>
    <cellStyle name="Обычный 4 2 2 3 2 3 3 2" xfId="34417"/>
    <cellStyle name="Обычный 4 2 2 3 2 3 4" xfId="34418"/>
    <cellStyle name="Обычный 4 2 2 3 2 4" xfId="34419"/>
    <cellStyle name="Обычный 4 2 2 3 2 4 2" xfId="34420"/>
    <cellStyle name="Обычный 4 2 2 3 2 4 2 2" xfId="34421"/>
    <cellStyle name="Обычный 4 2 2 3 2 4 3" xfId="34422"/>
    <cellStyle name="Обычный 4 2 2 3 2 5" xfId="34423"/>
    <cellStyle name="Обычный 4 2 2 3 2 5 2" xfId="34424"/>
    <cellStyle name="Обычный 4 2 2 3 2 6" xfId="34425"/>
    <cellStyle name="Обычный 4 2 2 3 2 6 2" xfId="34426"/>
    <cellStyle name="Обычный 4 2 2 3 2 7" xfId="34427"/>
    <cellStyle name="Обычный 4 2 2 3 2 8" xfId="34428"/>
    <cellStyle name="Обычный 4 2 2 3 3" xfId="34429"/>
    <cellStyle name="Обычный 4 2 2 3 3 2" xfId="34430"/>
    <cellStyle name="Обычный 4 2 2 3 3 2 2" xfId="34431"/>
    <cellStyle name="Обычный 4 2 2 3 3 2 2 2" xfId="34432"/>
    <cellStyle name="Обычный 4 2 2 3 3 2 3" xfId="34433"/>
    <cellStyle name="Обычный 4 2 2 3 3 3" xfId="34434"/>
    <cellStyle name="Обычный 4 2 2 3 3 3 2" xfId="34435"/>
    <cellStyle name="Обычный 4 2 2 3 3 4" xfId="34436"/>
    <cellStyle name="Обычный 4 2 2 3 3 4 2" xfId="34437"/>
    <cellStyle name="Обычный 4 2 2 3 3 5" xfId="34438"/>
    <cellStyle name="Обычный 4 2 2 3 3 6" xfId="34439"/>
    <cellStyle name="Обычный 4 2 2 3 4" xfId="34440"/>
    <cellStyle name="Обычный 4 2 2 3 4 2" xfId="34441"/>
    <cellStyle name="Обычный 4 2 2 3 4 2 2" xfId="34442"/>
    <cellStyle name="Обычный 4 2 2 3 4 2 2 2" xfId="34443"/>
    <cellStyle name="Обычный 4 2 2 3 4 2 3" xfId="34444"/>
    <cellStyle name="Обычный 4 2 2 3 4 3" xfId="34445"/>
    <cellStyle name="Обычный 4 2 2 3 4 3 2" xfId="34446"/>
    <cellStyle name="Обычный 4 2 2 3 4 4" xfId="34447"/>
    <cellStyle name="Обычный 4 2 2 3 5" xfId="34448"/>
    <cellStyle name="Обычный 4 2 2 3 5 2" xfId="34449"/>
    <cellStyle name="Обычный 4 2 2 3 5 2 2" xfId="34450"/>
    <cellStyle name="Обычный 4 2 2 3 5 3" xfId="34451"/>
    <cellStyle name="Обычный 4 2 2 3 6" xfId="34452"/>
    <cellStyle name="Обычный 4 2 2 3 6 2" xfId="34453"/>
    <cellStyle name="Обычный 4 2 2 3 7" xfId="34454"/>
    <cellStyle name="Обычный 4 2 2 3 7 2" xfId="34455"/>
    <cellStyle name="Обычный 4 2 2 3 8" xfId="34456"/>
    <cellStyle name="Обычный 4 2 2 3 8 2" xfId="34457"/>
    <cellStyle name="Обычный 4 2 2 3 9" xfId="34458"/>
    <cellStyle name="Обычный 4 2 2 4" xfId="34459"/>
    <cellStyle name="Обычный 4 2 2 4 2" xfId="34460"/>
    <cellStyle name="Обычный 4 2 2 4 2 2" xfId="34461"/>
    <cellStyle name="Обычный 4 2 2 4 2 2 2" xfId="34462"/>
    <cellStyle name="Обычный 4 2 2 4 2 2 2 2" xfId="34463"/>
    <cellStyle name="Обычный 4 2 2 4 2 2 2 2 2" xfId="34464"/>
    <cellStyle name="Обычный 4 2 2 4 2 2 2 3" xfId="34465"/>
    <cellStyle name="Обычный 4 2 2 4 2 2 3" xfId="34466"/>
    <cellStyle name="Обычный 4 2 2 4 2 2 3 2" xfId="34467"/>
    <cellStyle name="Обычный 4 2 2 4 2 2 4" xfId="34468"/>
    <cellStyle name="Обычный 4 2 2 4 2 2 4 2" xfId="34469"/>
    <cellStyle name="Обычный 4 2 2 4 2 2 5" xfId="34470"/>
    <cellStyle name="Обычный 4 2 2 4 2 3" xfId="34471"/>
    <cellStyle name="Обычный 4 2 2 4 2 3 2" xfId="34472"/>
    <cellStyle name="Обычный 4 2 2 4 2 3 2 2" xfId="34473"/>
    <cellStyle name="Обычный 4 2 2 4 2 3 2 2 2" xfId="34474"/>
    <cellStyle name="Обычный 4 2 2 4 2 3 2 3" xfId="34475"/>
    <cellStyle name="Обычный 4 2 2 4 2 3 3" xfId="34476"/>
    <cellStyle name="Обычный 4 2 2 4 2 3 3 2" xfId="34477"/>
    <cellStyle name="Обычный 4 2 2 4 2 3 4" xfId="34478"/>
    <cellStyle name="Обычный 4 2 2 4 2 4" xfId="34479"/>
    <cellStyle name="Обычный 4 2 2 4 2 4 2" xfId="34480"/>
    <cellStyle name="Обычный 4 2 2 4 2 4 2 2" xfId="34481"/>
    <cellStyle name="Обычный 4 2 2 4 2 4 3" xfId="34482"/>
    <cellStyle name="Обычный 4 2 2 4 2 5" xfId="34483"/>
    <cellStyle name="Обычный 4 2 2 4 2 5 2" xfId="34484"/>
    <cellStyle name="Обычный 4 2 2 4 2 6" xfId="34485"/>
    <cellStyle name="Обычный 4 2 2 4 2 6 2" xfId="34486"/>
    <cellStyle name="Обычный 4 2 2 4 2 7" xfId="34487"/>
    <cellStyle name="Обычный 4 2 2 4 2 8" xfId="34488"/>
    <cellStyle name="Обычный 4 2 2 4 3" xfId="34489"/>
    <cellStyle name="Обычный 4 2 2 4 3 2" xfId="34490"/>
    <cellStyle name="Обычный 4 2 2 4 3 2 2" xfId="34491"/>
    <cellStyle name="Обычный 4 2 2 4 3 2 2 2" xfId="34492"/>
    <cellStyle name="Обычный 4 2 2 4 3 2 3" xfId="34493"/>
    <cellStyle name="Обычный 4 2 2 4 3 3" xfId="34494"/>
    <cellStyle name="Обычный 4 2 2 4 3 3 2" xfId="34495"/>
    <cellStyle name="Обычный 4 2 2 4 3 4" xfId="34496"/>
    <cellStyle name="Обычный 4 2 2 4 3 4 2" xfId="34497"/>
    <cellStyle name="Обычный 4 2 2 4 3 5" xfId="34498"/>
    <cellStyle name="Обычный 4 2 2 4 3 6" xfId="34499"/>
    <cellStyle name="Обычный 4 2 2 4 4" xfId="34500"/>
    <cellStyle name="Обычный 4 2 2 4 4 2" xfId="34501"/>
    <cellStyle name="Обычный 4 2 2 4 4 2 2" xfId="34502"/>
    <cellStyle name="Обычный 4 2 2 4 4 2 2 2" xfId="34503"/>
    <cellStyle name="Обычный 4 2 2 4 4 2 3" xfId="34504"/>
    <cellStyle name="Обычный 4 2 2 4 4 3" xfId="34505"/>
    <cellStyle name="Обычный 4 2 2 4 4 3 2" xfId="34506"/>
    <cellStyle name="Обычный 4 2 2 4 4 4" xfId="34507"/>
    <cellStyle name="Обычный 4 2 2 4 5" xfId="34508"/>
    <cellStyle name="Обычный 4 2 2 4 5 2" xfId="34509"/>
    <cellStyle name="Обычный 4 2 2 4 5 2 2" xfId="34510"/>
    <cellStyle name="Обычный 4 2 2 4 5 3" xfId="34511"/>
    <cellStyle name="Обычный 4 2 2 4 6" xfId="34512"/>
    <cellStyle name="Обычный 4 2 2 4 6 2" xfId="34513"/>
    <cellStyle name="Обычный 4 2 2 4 7" xfId="34514"/>
    <cellStyle name="Обычный 4 2 2 4 7 2" xfId="34515"/>
    <cellStyle name="Обычный 4 2 2 4 8" xfId="34516"/>
    <cellStyle name="Обычный 4 2 2 4 9" xfId="34517"/>
    <cellStyle name="Обычный 4 2 2 5" xfId="34518"/>
    <cellStyle name="Обычный 4 2 2 5 2" xfId="34519"/>
    <cellStyle name="Обычный 4 2 2 5 2 2" xfId="34520"/>
    <cellStyle name="Обычный 4 2 2 5 2 2 2" xfId="34521"/>
    <cellStyle name="Обычный 4 2 2 5 2 2 2 2" xfId="34522"/>
    <cellStyle name="Обычный 4 2 2 5 2 2 3" xfId="34523"/>
    <cellStyle name="Обычный 4 2 2 5 2 3" xfId="34524"/>
    <cellStyle name="Обычный 4 2 2 5 2 3 2" xfId="34525"/>
    <cellStyle name="Обычный 4 2 2 5 2 4" xfId="34526"/>
    <cellStyle name="Обычный 4 2 2 5 2 4 2" xfId="34527"/>
    <cellStyle name="Обычный 4 2 2 5 2 5" xfId="34528"/>
    <cellStyle name="Обычный 4 2 2 5 3" xfId="34529"/>
    <cellStyle name="Обычный 4 2 2 5 3 2" xfId="34530"/>
    <cellStyle name="Обычный 4 2 2 5 3 2 2" xfId="34531"/>
    <cellStyle name="Обычный 4 2 2 5 3 2 2 2" xfId="34532"/>
    <cellStyle name="Обычный 4 2 2 5 3 2 3" xfId="34533"/>
    <cellStyle name="Обычный 4 2 2 5 3 3" xfId="34534"/>
    <cellStyle name="Обычный 4 2 2 5 3 3 2" xfId="34535"/>
    <cellStyle name="Обычный 4 2 2 5 3 4" xfId="34536"/>
    <cellStyle name="Обычный 4 2 2 5 4" xfId="34537"/>
    <cellStyle name="Обычный 4 2 2 5 4 2" xfId="34538"/>
    <cellStyle name="Обычный 4 2 2 5 4 2 2" xfId="34539"/>
    <cellStyle name="Обычный 4 2 2 5 4 3" xfId="34540"/>
    <cellStyle name="Обычный 4 2 2 5 5" xfId="34541"/>
    <cellStyle name="Обычный 4 2 2 5 5 2" xfId="34542"/>
    <cellStyle name="Обычный 4 2 2 5 6" xfId="34543"/>
    <cellStyle name="Обычный 4 2 2 5 6 2" xfId="34544"/>
    <cellStyle name="Обычный 4 2 2 5 7" xfId="34545"/>
    <cellStyle name="Обычный 4 2 2 5 8" xfId="34546"/>
    <cellStyle name="Обычный 4 2 2 6" xfId="34547"/>
    <cellStyle name="Обычный 4 2 2 6 2" xfId="34548"/>
    <cellStyle name="Обычный 4 2 2 6 2 2" xfId="34549"/>
    <cellStyle name="Обычный 4 2 2 6 2 2 2" xfId="34550"/>
    <cellStyle name="Обычный 4 2 2 6 2 3" xfId="34551"/>
    <cellStyle name="Обычный 4 2 2 6 3" xfId="34552"/>
    <cellStyle name="Обычный 4 2 2 6 3 2" xfId="34553"/>
    <cellStyle name="Обычный 4 2 2 6 4" xfId="34554"/>
    <cellStyle name="Обычный 4 2 2 6 4 2" xfId="34555"/>
    <cellStyle name="Обычный 4 2 2 6 5" xfId="34556"/>
    <cellStyle name="Обычный 4 2 2 6 6" xfId="34557"/>
    <cellStyle name="Обычный 4 2 2 7" xfId="34558"/>
    <cellStyle name="Обычный 4 2 2 7 2" xfId="34559"/>
    <cellStyle name="Обычный 4 2 2 7 2 2" xfId="34560"/>
    <cellStyle name="Обычный 4 2 2 7 2 2 2" xfId="34561"/>
    <cellStyle name="Обычный 4 2 2 7 2 3" xfId="34562"/>
    <cellStyle name="Обычный 4 2 2 7 3" xfId="34563"/>
    <cellStyle name="Обычный 4 2 2 7 3 2" xfId="34564"/>
    <cellStyle name="Обычный 4 2 2 7 4" xfId="34565"/>
    <cellStyle name="Обычный 4 2 2 8" xfId="34566"/>
    <cellStyle name="Обычный 4 2 2 8 2" xfId="34567"/>
    <cellStyle name="Обычный 4 2 2 8 2 2" xfId="34568"/>
    <cellStyle name="Обычный 4 2 2 8 3" xfId="34569"/>
    <cellStyle name="Обычный 4 2 2 9" xfId="34570"/>
    <cellStyle name="Обычный 4 2 2 9 2" xfId="34571"/>
    <cellStyle name="Обычный 4 2 2_прот факт бол" xfId="34572"/>
    <cellStyle name="Обычный 4 2 3" xfId="34573"/>
    <cellStyle name="Обычный 4 2 3 10" xfId="34574"/>
    <cellStyle name="Обычный 4 2 3 10 2" xfId="34575"/>
    <cellStyle name="Обычный 4 2 3 11" xfId="34576"/>
    <cellStyle name="Обычный 4 2 3 12" xfId="34577"/>
    <cellStyle name="Обычный 4 2 3 2" xfId="34578"/>
    <cellStyle name="Обычный 4 2 3 2 10" xfId="34579"/>
    <cellStyle name="Обычный 4 2 3 2 2" xfId="34580"/>
    <cellStyle name="Обычный 4 2 3 2 2 2" xfId="34581"/>
    <cellStyle name="Обычный 4 2 3 2 2 2 2" xfId="34582"/>
    <cellStyle name="Обычный 4 2 3 2 2 2 2 2" xfId="34583"/>
    <cellStyle name="Обычный 4 2 3 2 2 2 2 2 2" xfId="34584"/>
    <cellStyle name="Обычный 4 2 3 2 2 2 2 3" xfId="34585"/>
    <cellStyle name="Обычный 4 2 3 2 2 2 3" xfId="34586"/>
    <cellStyle name="Обычный 4 2 3 2 2 2 3 2" xfId="34587"/>
    <cellStyle name="Обычный 4 2 3 2 2 2 4" xfId="34588"/>
    <cellStyle name="Обычный 4 2 3 2 2 2 4 2" xfId="34589"/>
    <cellStyle name="Обычный 4 2 3 2 2 2 5" xfId="34590"/>
    <cellStyle name="Обычный 4 2 3 2 2 3" xfId="34591"/>
    <cellStyle name="Обычный 4 2 3 2 2 3 2" xfId="34592"/>
    <cellStyle name="Обычный 4 2 3 2 2 3 2 2" xfId="34593"/>
    <cellStyle name="Обычный 4 2 3 2 2 3 2 2 2" xfId="34594"/>
    <cellStyle name="Обычный 4 2 3 2 2 3 2 3" xfId="34595"/>
    <cellStyle name="Обычный 4 2 3 2 2 3 3" xfId="34596"/>
    <cellStyle name="Обычный 4 2 3 2 2 3 3 2" xfId="34597"/>
    <cellStyle name="Обычный 4 2 3 2 2 3 4" xfId="34598"/>
    <cellStyle name="Обычный 4 2 3 2 2 4" xfId="34599"/>
    <cellStyle name="Обычный 4 2 3 2 2 4 2" xfId="34600"/>
    <cellStyle name="Обычный 4 2 3 2 2 4 2 2" xfId="34601"/>
    <cellStyle name="Обычный 4 2 3 2 2 4 3" xfId="34602"/>
    <cellStyle name="Обычный 4 2 3 2 2 5" xfId="34603"/>
    <cellStyle name="Обычный 4 2 3 2 2 5 2" xfId="34604"/>
    <cellStyle name="Обычный 4 2 3 2 2 6" xfId="34605"/>
    <cellStyle name="Обычный 4 2 3 2 2 6 2" xfId="34606"/>
    <cellStyle name="Обычный 4 2 3 2 2 7" xfId="34607"/>
    <cellStyle name="Обычный 4 2 3 2 2 8" xfId="34608"/>
    <cellStyle name="Обычный 4 2 3 2 3" xfId="34609"/>
    <cellStyle name="Обычный 4 2 3 2 3 2" xfId="34610"/>
    <cellStyle name="Обычный 4 2 3 2 3 2 2" xfId="34611"/>
    <cellStyle name="Обычный 4 2 3 2 3 2 2 2" xfId="34612"/>
    <cellStyle name="Обычный 4 2 3 2 3 2 3" xfId="34613"/>
    <cellStyle name="Обычный 4 2 3 2 3 3" xfId="34614"/>
    <cellStyle name="Обычный 4 2 3 2 3 3 2" xfId="34615"/>
    <cellStyle name="Обычный 4 2 3 2 3 4" xfId="34616"/>
    <cellStyle name="Обычный 4 2 3 2 3 4 2" xfId="34617"/>
    <cellStyle name="Обычный 4 2 3 2 3 5" xfId="34618"/>
    <cellStyle name="Обычный 4 2 3 2 3 6" xfId="34619"/>
    <cellStyle name="Обычный 4 2 3 2 4" xfId="34620"/>
    <cellStyle name="Обычный 4 2 3 2 4 2" xfId="34621"/>
    <cellStyle name="Обычный 4 2 3 2 4 2 2" xfId="34622"/>
    <cellStyle name="Обычный 4 2 3 2 4 2 2 2" xfId="34623"/>
    <cellStyle name="Обычный 4 2 3 2 4 2 3" xfId="34624"/>
    <cellStyle name="Обычный 4 2 3 2 4 3" xfId="34625"/>
    <cellStyle name="Обычный 4 2 3 2 4 3 2" xfId="34626"/>
    <cellStyle name="Обычный 4 2 3 2 4 4" xfId="34627"/>
    <cellStyle name="Обычный 4 2 3 2 5" xfId="34628"/>
    <cellStyle name="Обычный 4 2 3 2 5 2" xfId="34629"/>
    <cellStyle name="Обычный 4 2 3 2 5 2 2" xfId="34630"/>
    <cellStyle name="Обычный 4 2 3 2 5 3" xfId="34631"/>
    <cellStyle name="Обычный 4 2 3 2 6" xfId="34632"/>
    <cellStyle name="Обычный 4 2 3 2 6 2" xfId="34633"/>
    <cellStyle name="Обычный 4 2 3 2 7" xfId="34634"/>
    <cellStyle name="Обычный 4 2 3 2 7 2" xfId="34635"/>
    <cellStyle name="Обычный 4 2 3 2 8" xfId="34636"/>
    <cellStyle name="Обычный 4 2 3 2 8 2" xfId="34637"/>
    <cellStyle name="Обычный 4 2 3 2 9" xfId="34638"/>
    <cellStyle name="Обычный 4 2 3 3" xfId="34639"/>
    <cellStyle name="Обычный 4 2 3 3 10" xfId="34640"/>
    <cellStyle name="Обычный 4 2 3 3 2" xfId="34641"/>
    <cellStyle name="Обычный 4 2 3 3 2 2" xfId="34642"/>
    <cellStyle name="Обычный 4 2 3 3 2 2 2" xfId="34643"/>
    <cellStyle name="Обычный 4 2 3 3 2 2 2 2" xfId="34644"/>
    <cellStyle name="Обычный 4 2 3 3 2 2 2 2 2" xfId="34645"/>
    <cellStyle name="Обычный 4 2 3 3 2 2 2 3" xfId="34646"/>
    <cellStyle name="Обычный 4 2 3 3 2 2 3" xfId="34647"/>
    <cellStyle name="Обычный 4 2 3 3 2 2 3 2" xfId="34648"/>
    <cellStyle name="Обычный 4 2 3 3 2 2 4" xfId="34649"/>
    <cellStyle name="Обычный 4 2 3 3 2 2 4 2" xfId="34650"/>
    <cellStyle name="Обычный 4 2 3 3 2 2 5" xfId="34651"/>
    <cellStyle name="Обычный 4 2 3 3 2 3" xfId="34652"/>
    <cellStyle name="Обычный 4 2 3 3 2 3 2" xfId="34653"/>
    <cellStyle name="Обычный 4 2 3 3 2 3 2 2" xfId="34654"/>
    <cellStyle name="Обычный 4 2 3 3 2 3 2 2 2" xfId="34655"/>
    <cellStyle name="Обычный 4 2 3 3 2 3 2 3" xfId="34656"/>
    <cellStyle name="Обычный 4 2 3 3 2 3 3" xfId="34657"/>
    <cellStyle name="Обычный 4 2 3 3 2 3 3 2" xfId="34658"/>
    <cellStyle name="Обычный 4 2 3 3 2 3 4" xfId="34659"/>
    <cellStyle name="Обычный 4 2 3 3 2 4" xfId="34660"/>
    <cellStyle name="Обычный 4 2 3 3 2 4 2" xfId="34661"/>
    <cellStyle name="Обычный 4 2 3 3 2 4 2 2" xfId="34662"/>
    <cellStyle name="Обычный 4 2 3 3 2 4 3" xfId="34663"/>
    <cellStyle name="Обычный 4 2 3 3 2 5" xfId="34664"/>
    <cellStyle name="Обычный 4 2 3 3 2 5 2" xfId="34665"/>
    <cellStyle name="Обычный 4 2 3 3 2 6" xfId="34666"/>
    <cellStyle name="Обычный 4 2 3 3 2 6 2" xfId="34667"/>
    <cellStyle name="Обычный 4 2 3 3 2 7" xfId="34668"/>
    <cellStyle name="Обычный 4 2 3 3 2 8" xfId="34669"/>
    <cellStyle name="Обычный 4 2 3 3 3" xfId="34670"/>
    <cellStyle name="Обычный 4 2 3 3 3 2" xfId="34671"/>
    <cellStyle name="Обычный 4 2 3 3 3 2 2" xfId="34672"/>
    <cellStyle name="Обычный 4 2 3 3 3 2 2 2" xfId="34673"/>
    <cellStyle name="Обычный 4 2 3 3 3 2 3" xfId="34674"/>
    <cellStyle name="Обычный 4 2 3 3 3 3" xfId="34675"/>
    <cellStyle name="Обычный 4 2 3 3 3 3 2" xfId="34676"/>
    <cellStyle name="Обычный 4 2 3 3 3 4" xfId="34677"/>
    <cellStyle name="Обычный 4 2 3 3 3 4 2" xfId="34678"/>
    <cellStyle name="Обычный 4 2 3 3 3 5" xfId="34679"/>
    <cellStyle name="Обычный 4 2 3 3 3 6" xfId="34680"/>
    <cellStyle name="Обычный 4 2 3 3 4" xfId="34681"/>
    <cellStyle name="Обычный 4 2 3 3 4 2" xfId="34682"/>
    <cellStyle name="Обычный 4 2 3 3 4 2 2" xfId="34683"/>
    <cellStyle name="Обычный 4 2 3 3 4 2 2 2" xfId="34684"/>
    <cellStyle name="Обычный 4 2 3 3 4 2 3" xfId="34685"/>
    <cellStyle name="Обычный 4 2 3 3 4 3" xfId="34686"/>
    <cellStyle name="Обычный 4 2 3 3 4 3 2" xfId="34687"/>
    <cellStyle name="Обычный 4 2 3 3 4 4" xfId="34688"/>
    <cellStyle name="Обычный 4 2 3 3 5" xfId="34689"/>
    <cellStyle name="Обычный 4 2 3 3 5 2" xfId="34690"/>
    <cellStyle name="Обычный 4 2 3 3 5 2 2" xfId="34691"/>
    <cellStyle name="Обычный 4 2 3 3 5 3" xfId="34692"/>
    <cellStyle name="Обычный 4 2 3 3 6" xfId="34693"/>
    <cellStyle name="Обычный 4 2 3 3 6 2" xfId="34694"/>
    <cellStyle name="Обычный 4 2 3 3 7" xfId="34695"/>
    <cellStyle name="Обычный 4 2 3 3 7 2" xfId="34696"/>
    <cellStyle name="Обычный 4 2 3 3 8" xfId="34697"/>
    <cellStyle name="Обычный 4 2 3 3 8 2" xfId="34698"/>
    <cellStyle name="Обычный 4 2 3 3 9" xfId="34699"/>
    <cellStyle name="Обычный 4 2 3 4" xfId="34700"/>
    <cellStyle name="Обычный 4 2 3 4 2" xfId="34701"/>
    <cellStyle name="Обычный 4 2 3 4 2 2" xfId="34702"/>
    <cellStyle name="Обычный 4 2 3 4 2 2 2" xfId="34703"/>
    <cellStyle name="Обычный 4 2 3 4 2 2 2 2" xfId="34704"/>
    <cellStyle name="Обычный 4 2 3 4 2 2 3" xfId="34705"/>
    <cellStyle name="Обычный 4 2 3 4 2 3" xfId="34706"/>
    <cellStyle name="Обычный 4 2 3 4 2 3 2" xfId="34707"/>
    <cellStyle name="Обычный 4 2 3 4 2 4" xfId="34708"/>
    <cellStyle name="Обычный 4 2 3 4 2 4 2" xfId="34709"/>
    <cellStyle name="Обычный 4 2 3 4 2 5" xfId="34710"/>
    <cellStyle name="Обычный 4 2 3 4 3" xfId="34711"/>
    <cellStyle name="Обычный 4 2 3 4 3 2" xfId="34712"/>
    <cellStyle name="Обычный 4 2 3 4 3 2 2" xfId="34713"/>
    <cellStyle name="Обычный 4 2 3 4 3 2 2 2" xfId="34714"/>
    <cellStyle name="Обычный 4 2 3 4 3 2 3" xfId="34715"/>
    <cellStyle name="Обычный 4 2 3 4 3 3" xfId="34716"/>
    <cellStyle name="Обычный 4 2 3 4 3 3 2" xfId="34717"/>
    <cellStyle name="Обычный 4 2 3 4 3 4" xfId="34718"/>
    <cellStyle name="Обычный 4 2 3 4 4" xfId="34719"/>
    <cellStyle name="Обычный 4 2 3 4 4 2" xfId="34720"/>
    <cellStyle name="Обычный 4 2 3 4 4 2 2" xfId="34721"/>
    <cellStyle name="Обычный 4 2 3 4 4 3" xfId="34722"/>
    <cellStyle name="Обычный 4 2 3 4 5" xfId="34723"/>
    <cellStyle name="Обычный 4 2 3 4 5 2" xfId="34724"/>
    <cellStyle name="Обычный 4 2 3 4 6" xfId="34725"/>
    <cellStyle name="Обычный 4 2 3 4 6 2" xfId="34726"/>
    <cellStyle name="Обычный 4 2 3 4 7" xfId="34727"/>
    <cellStyle name="Обычный 4 2 3 4 8" xfId="34728"/>
    <cellStyle name="Обычный 4 2 3 5" xfId="34729"/>
    <cellStyle name="Обычный 4 2 3 5 2" xfId="34730"/>
    <cellStyle name="Обычный 4 2 3 5 2 2" xfId="34731"/>
    <cellStyle name="Обычный 4 2 3 5 2 2 2" xfId="34732"/>
    <cellStyle name="Обычный 4 2 3 5 2 3" xfId="34733"/>
    <cellStyle name="Обычный 4 2 3 5 3" xfId="34734"/>
    <cellStyle name="Обычный 4 2 3 5 3 2" xfId="34735"/>
    <cellStyle name="Обычный 4 2 3 5 4" xfId="34736"/>
    <cellStyle name="Обычный 4 2 3 5 4 2" xfId="34737"/>
    <cellStyle name="Обычный 4 2 3 5 5" xfId="34738"/>
    <cellStyle name="Обычный 4 2 3 5 6" xfId="34739"/>
    <cellStyle name="Обычный 4 2 3 6" xfId="34740"/>
    <cellStyle name="Обычный 4 2 3 6 2" xfId="34741"/>
    <cellStyle name="Обычный 4 2 3 6 2 2" xfId="34742"/>
    <cellStyle name="Обычный 4 2 3 6 2 2 2" xfId="34743"/>
    <cellStyle name="Обычный 4 2 3 6 2 3" xfId="34744"/>
    <cellStyle name="Обычный 4 2 3 6 3" xfId="34745"/>
    <cellStyle name="Обычный 4 2 3 6 3 2" xfId="34746"/>
    <cellStyle name="Обычный 4 2 3 6 4" xfId="34747"/>
    <cellStyle name="Обычный 4 2 3 7" xfId="34748"/>
    <cellStyle name="Обычный 4 2 3 7 2" xfId="34749"/>
    <cellStyle name="Обычный 4 2 3 7 2 2" xfId="34750"/>
    <cellStyle name="Обычный 4 2 3 7 3" xfId="34751"/>
    <cellStyle name="Обычный 4 2 3 8" xfId="34752"/>
    <cellStyle name="Обычный 4 2 3 8 2" xfId="34753"/>
    <cellStyle name="Обычный 4 2 3 9" xfId="34754"/>
    <cellStyle name="Обычный 4 2 3 9 2" xfId="34755"/>
    <cellStyle name="Обычный 4 2 4" xfId="34756"/>
    <cellStyle name="Обычный 4 2 4 10" xfId="34757"/>
    <cellStyle name="Обычный 4 2 4 10 2" xfId="34758"/>
    <cellStyle name="Обычный 4 2 4 11" xfId="34759"/>
    <cellStyle name="Обычный 4 2 4 12" xfId="34760"/>
    <cellStyle name="Обычный 4 2 4 2" xfId="34761"/>
    <cellStyle name="Обычный 4 2 4 2 2" xfId="34762"/>
    <cellStyle name="Обычный 4 2 4 2 2 2" xfId="34763"/>
    <cellStyle name="Обычный 4 2 4 2 2 2 2" xfId="34764"/>
    <cellStyle name="Обычный 4 2 4 2 2 2 2 2" xfId="34765"/>
    <cellStyle name="Обычный 4 2 4 2 2 2 2 2 2" xfId="34766"/>
    <cellStyle name="Обычный 4 2 4 2 2 2 2 3" xfId="34767"/>
    <cellStyle name="Обычный 4 2 4 2 2 2 3" xfId="34768"/>
    <cellStyle name="Обычный 4 2 4 2 2 2 3 2" xfId="34769"/>
    <cellStyle name="Обычный 4 2 4 2 2 2 4" xfId="34770"/>
    <cellStyle name="Обычный 4 2 4 2 2 2 4 2" xfId="34771"/>
    <cellStyle name="Обычный 4 2 4 2 2 2 5" xfId="34772"/>
    <cellStyle name="Обычный 4 2 4 2 2 3" xfId="34773"/>
    <cellStyle name="Обычный 4 2 4 2 2 3 2" xfId="34774"/>
    <cellStyle name="Обычный 4 2 4 2 2 3 2 2" xfId="34775"/>
    <cellStyle name="Обычный 4 2 4 2 2 3 2 2 2" xfId="34776"/>
    <cellStyle name="Обычный 4 2 4 2 2 3 2 3" xfId="34777"/>
    <cellStyle name="Обычный 4 2 4 2 2 3 3" xfId="34778"/>
    <cellStyle name="Обычный 4 2 4 2 2 3 3 2" xfId="34779"/>
    <cellStyle name="Обычный 4 2 4 2 2 3 4" xfId="34780"/>
    <cellStyle name="Обычный 4 2 4 2 2 4" xfId="34781"/>
    <cellStyle name="Обычный 4 2 4 2 2 4 2" xfId="34782"/>
    <cellStyle name="Обычный 4 2 4 2 2 4 2 2" xfId="34783"/>
    <cellStyle name="Обычный 4 2 4 2 2 4 3" xfId="34784"/>
    <cellStyle name="Обычный 4 2 4 2 2 5" xfId="34785"/>
    <cellStyle name="Обычный 4 2 4 2 2 5 2" xfId="34786"/>
    <cellStyle name="Обычный 4 2 4 2 2 6" xfId="34787"/>
    <cellStyle name="Обычный 4 2 4 2 2 6 2" xfId="34788"/>
    <cellStyle name="Обычный 4 2 4 2 2 7" xfId="34789"/>
    <cellStyle name="Обычный 4 2 4 2 2 8" xfId="34790"/>
    <cellStyle name="Обычный 4 2 4 2 3" xfId="34791"/>
    <cellStyle name="Обычный 4 2 4 2 3 2" xfId="34792"/>
    <cellStyle name="Обычный 4 2 4 2 3 2 2" xfId="34793"/>
    <cellStyle name="Обычный 4 2 4 2 3 2 2 2" xfId="34794"/>
    <cellStyle name="Обычный 4 2 4 2 3 2 3" xfId="34795"/>
    <cellStyle name="Обычный 4 2 4 2 3 3" xfId="34796"/>
    <cellStyle name="Обычный 4 2 4 2 3 3 2" xfId="34797"/>
    <cellStyle name="Обычный 4 2 4 2 3 4" xfId="34798"/>
    <cellStyle name="Обычный 4 2 4 2 3 4 2" xfId="34799"/>
    <cellStyle name="Обычный 4 2 4 2 3 5" xfId="34800"/>
    <cellStyle name="Обычный 4 2 4 2 3 6" xfId="34801"/>
    <cellStyle name="Обычный 4 2 4 2 4" xfId="34802"/>
    <cellStyle name="Обычный 4 2 4 2 4 2" xfId="34803"/>
    <cellStyle name="Обычный 4 2 4 2 4 2 2" xfId="34804"/>
    <cellStyle name="Обычный 4 2 4 2 4 2 2 2" xfId="34805"/>
    <cellStyle name="Обычный 4 2 4 2 4 2 3" xfId="34806"/>
    <cellStyle name="Обычный 4 2 4 2 4 3" xfId="34807"/>
    <cellStyle name="Обычный 4 2 4 2 4 3 2" xfId="34808"/>
    <cellStyle name="Обычный 4 2 4 2 4 4" xfId="34809"/>
    <cellStyle name="Обычный 4 2 4 2 5" xfId="34810"/>
    <cellStyle name="Обычный 4 2 4 2 5 2" xfId="34811"/>
    <cellStyle name="Обычный 4 2 4 2 5 2 2" xfId="34812"/>
    <cellStyle name="Обычный 4 2 4 2 5 3" xfId="34813"/>
    <cellStyle name="Обычный 4 2 4 2 6" xfId="34814"/>
    <cellStyle name="Обычный 4 2 4 2 6 2" xfId="34815"/>
    <cellStyle name="Обычный 4 2 4 2 7" xfId="34816"/>
    <cellStyle name="Обычный 4 2 4 2 7 2" xfId="34817"/>
    <cellStyle name="Обычный 4 2 4 2 8" xfId="34818"/>
    <cellStyle name="Обычный 4 2 4 2 9" xfId="34819"/>
    <cellStyle name="Обычный 4 2 4 3" xfId="34820"/>
    <cellStyle name="Обычный 4 2 4 3 2" xfId="34821"/>
    <cellStyle name="Обычный 4 2 4 3 2 2" xfId="34822"/>
    <cellStyle name="Обычный 4 2 4 3 2 2 2" xfId="34823"/>
    <cellStyle name="Обычный 4 2 4 3 2 2 2 2" xfId="34824"/>
    <cellStyle name="Обычный 4 2 4 3 2 2 2 2 2" xfId="34825"/>
    <cellStyle name="Обычный 4 2 4 3 2 2 2 3" xfId="34826"/>
    <cellStyle name="Обычный 4 2 4 3 2 2 3" xfId="34827"/>
    <cellStyle name="Обычный 4 2 4 3 2 2 3 2" xfId="34828"/>
    <cellStyle name="Обычный 4 2 4 3 2 2 4" xfId="34829"/>
    <cellStyle name="Обычный 4 2 4 3 2 2 4 2" xfId="34830"/>
    <cellStyle name="Обычный 4 2 4 3 2 2 5" xfId="34831"/>
    <cellStyle name="Обычный 4 2 4 3 2 3" xfId="34832"/>
    <cellStyle name="Обычный 4 2 4 3 2 3 2" xfId="34833"/>
    <cellStyle name="Обычный 4 2 4 3 2 3 2 2" xfId="34834"/>
    <cellStyle name="Обычный 4 2 4 3 2 3 2 2 2" xfId="34835"/>
    <cellStyle name="Обычный 4 2 4 3 2 3 2 3" xfId="34836"/>
    <cellStyle name="Обычный 4 2 4 3 2 3 3" xfId="34837"/>
    <cellStyle name="Обычный 4 2 4 3 2 3 3 2" xfId="34838"/>
    <cellStyle name="Обычный 4 2 4 3 2 3 4" xfId="34839"/>
    <cellStyle name="Обычный 4 2 4 3 2 4" xfId="34840"/>
    <cellStyle name="Обычный 4 2 4 3 2 4 2" xfId="34841"/>
    <cellStyle name="Обычный 4 2 4 3 2 4 2 2" xfId="34842"/>
    <cellStyle name="Обычный 4 2 4 3 2 4 3" xfId="34843"/>
    <cellStyle name="Обычный 4 2 4 3 2 5" xfId="34844"/>
    <cellStyle name="Обычный 4 2 4 3 2 5 2" xfId="34845"/>
    <cellStyle name="Обычный 4 2 4 3 2 6" xfId="34846"/>
    <cellStyle name="Обычный 4 2 4 3 2 6 2" xfId="34847"/>
    <cellStyle name="Обычный 4 2 4 3 2 7" xfId="34848"/>
    <cellStyle name="Обычный 4 2 4 3 2 8" xfId="34849"/>
    <cellStyle name="Обычный 4 2 4 3 3" xfId="34850"/>
    <cellStyle name="Обычный 4 2 4 3 3 2" xfId="34851"/>
    <cellStyle name="Обычный 4 2 4 3 3 2 2" xfId="34852"/>
    <cellStyle name="Обычный 4 2 4 3 3 2 2 2" xfId="34853"/>
    <cellStyle name="Обычный 4 2 4 3 3 2 3" xfId="34854"/>
    <cellStyle name="Обычный 4 2 4 3 3 3" xfId="34855"/>
    <cellStyle name="Обычный 4 2 4 3 3 3 2" xfId="34856"/>
    <cellStyle name="Обычный 4 2 4 3 3 4" xfId="34857"/>
    <cellStyle name="Обычный 4 2 4 3 3 4 2" xfId="34858"/>
    <cellStyle name="Обычный 4 2 4 3 3 5" xfId="34859"/>
    <cellStyle name="Обычный 4 2 4 3 3 6" xfId="34860"/>
    <cellStyle name="Обычный 4 2 4 3 4" xfId="34861"/>
    <cellStyle name="Обычный 4 2 4 3 4 2" xfId="34862"/>
    <cellStyle name="Обычный 4 2 4 3 4 2 2" xfId="34863"/>
    <cellStyle name="Обычный 4 2 4 3 4 2 2 2" xfId="34864"/>
    <cellStyle name="Обычный 4 2 4 3 4 2 3" xfId="34865"/>
    <cellStyle name="Обычный 4 2 4 3 4 3" xfId="34866"/>
    <cellStyle name="Обычный 4 2 4 3 4 3 2" xfId="34867"/>
    <cellStyle name="Обычный 4 2 4 3 4 4" xfId="34868"/>
    <cellStyle name="Обычный 4 2 4 3 5" xfId="34869"/>
    <cellStyle name="Обычный 4 2 4 3 5 2" xfId="34870"/>
    <cellStyle name="Обычный 4 2 4 3 5 2 2" xfId="34871"/>
    <cellStyle name="Обычный 4 2 4 3 5 3" xfId="34872"/>
    <cellStyle name="Обычный 4 2 4 3 6" xfId="34873"/>
    <cellStyle name="Обычный 4 2 4 3 6 2" xfId="34874"/>
    <cellStyle name="Обычный 4 2 4 3 7" xfId="34875"/>
    <cellStyle name="Обычный 4 2 4 3 7 2" xfId="34876"/>
    <cellStyle name="Обычный 4 2 4 3 8" xfId="34877"/>
    <cellStyle name="Обычный 4 2 4 3 9" xfId="34878"/>
    <cellStyle name="Обычный 4 2 4 4" xfId="34879"/>
    <cellStyle name="Обычный 4 2 4 4 2" xfId="34880"/>
    <cellStyle name="Обычный 4 2 4 4 2 2" xfId="34881"/>
    <cellStyle name="Обычный 4 2 4 4 2 2 2" xfId="34882"/>
    <cellStyle name="Обычный 4 2 4 4 2 2 2 2" xfId="34883"/>
    <cellStyle name="Обычный 4 2 4 4 2 2 3" xfId="34884"/>
    <cellStyle name="Обычный 4 2 4 4 2 3" xfId="34885"/>
    <cellStyle name="Обычный 4 2 4 4 2 3 2" xfId="34886"/>
    <cellStyle name="Обычный 4 2 4 4 2 4" xfId="34887"/>
    <cellStyle name="Обычный 4 2 4 4 2 4 2" xfId="34888"/>
    <cellStyle name="Обычный 4 2 4 4 2 5" xfId="34889"/>
    <cellStyle name="Обычный 4 2 4 4 3" xfId="34890"/>
    <cellStyle name="Обычный 4 2 4 4 3 2" xfId="34891"/>
    <cellStyle name="Обычный 4 2 4 4 3 2 2" xfId="34892"/>
    <cellStyle name="Обычный 4 2 4 4 3 2 2 2" xfId="34893"/>
    <cellStyle name="Обычный 4 2 4 4 3 2 3" xfId="34894"/>
    <cellStyle name="Обычный 4 2 4 4 3 3" xfId="34895"/>
    <cellStyle name="Обычный 4 2 4 4 3 3 2" xfId="34896"/>
    <cellStyle name="Обычный 4 2 4 4 3 4" xfId="34897"/>
    <cellStyle name="Обычный 4 2 4 4 4" xfId="34898"/>
    <cellStyle name="Обычный 4 2 4 4 4 2" xfId="34899"/>
    <cellStyle name="Обычный 4 2 4 4 4 2 2" xfId="34900"/>
    <cellStyle name="Обычный 4 2 4 4 4 3" xfId="34901"/>
    <cellStyle name="Обычный 4 2 4 4 5" xfId="34902"/>
    <cellStyle name="Обычный 4 2 4 4 5 2" xfId="34903"/>
    <cellStyle name="Обычный 4 2 4 4 6" xfId="34904"/>
    <cellStyle name="Обычный 4 2 4 4 6 2" xfId="34905"/>
    <cellStyle name="Обычный 4 2 4 4 7" xfId="34906"/>
    <cellStyle name="Обычный 4 2 4 4 8" xfId="34907"/>
    <cellStyle name="Обычный 4 2 4 5" xfId="34908"/>
    <cellStyle name="Обычный 4 2 4 5 2" xfId="34909"/>
    <cellStyle name="Обычный 4 2 4 5 2 2" xfId="34910"/>
    <cellStyle name="Обычный 4 2 4 5 2 2 2" xfId="34911"/>
    <cellStyle name="Обычный 4 2 4 5 2 3" xfId="34912"/>
    <cellStyle name="Обычный 4 2 4 5 3" xfId="34913"/>
    <cellStyle name="Обычный 4 2 4 5 3 2" xfId="34914"/>
    <cellStyle name="Обычный 4 2 4 5 4" xfId="34915"/>
    <cellStyle name="Обычный 4 2 4 5 4 2" xfId="34916"/>
    <cellStyle name="Обычный 4 2 4 5 5" xfId="34917"/>
    <cellStyle name="Обычный 4 2 4 5 6" xfId="34918"/>
    <cellStyle name="Обычный 4 2 4 6" xfId="34919"/>
    <cellStyle name="Обычный 4 2 4 6 2" xfId="34920"/>
    <cellStyle name="Обычный 4 2 4 6 2 2" xfId="34921"/>
    <cellStyle name="Обычный 4 2 4 6 2 2 2" xfId="34922"/>
    <cellStyle name="Обычный 4 2 4 6 2 3" xfId="34923"/>
    <cellStyle name="Обычный 4 2 4 6 3" xfId="34924"/>
    <cellStyle name="Обычный 4 2 4 6 3 2" xfId="34925"/>
    <cellStyle name="Обычный 4 2 4 6 4" xfId="34926"/>
    <cellStyle name="Обычный 4 2 4 7" xfId="34927"/>
    <cellStyle name="Обычный 4 2 4 7 2" xfId="34928"/>
    <cellStyle name="Обычный 4 2 4 7 2 2" xfId="34929"/>
    <cellStyle name="Обычный 4 2 4 7 3" xfId="34930"/>
    <cellStyle name="Обычный 4 2 4 8" xfId="34931"/>
    <cellStyle name="Обычный 4 2 4 8 2" xfId="34932"/>
    <cellStyle name="Обычный 4 2 4 9" xfId="34933"/>
    <cellStyle name="Обычный 4 2 4 9 2" xfId="34934"/>
    <cellStyle name="Обычный 4 2 5" xfId="34935"/>
    <cellStyle name="Обычный 4 2 5 10" xfId="34936"/>
    <cellStyle name="Обычный 4 2 5 2" xfId="34937"/>
    <cellStyle name="Обычный 4 2 5 2 2" xfId="34938"/>
    <cellStyle name="Обычный 4 2 5 2 2 2" xfId="34939"/>
    <cellStyle name="Обычный 4 2 5 2 2 2 2" xfId="34940"/>
    <cellStyle name="Обычный 4 2 5 2 2 2 2 2" xfId="34941"/>
    <cellStyle name="Обычный 4 2 5 2 2 2 3" xfId="34942"/>
    <cellStyle name="Обычный 4 2 5 2 2 3" xfId="34943"/>
    <cellStyle name="Обычный 4 2 5 2 2 3 2" xfId="34944"/>
    <cellStyle name="Обычный 4 2 5 2 2 4" xfId="34945"/>
    <cellStyle name="Обычный 4 2 5 2 2 4 2" xfId="34946"/>
    <cellStyle name="Обычный 4 2 5 2 2 5" xfId="34947"/>
    <cellStyle name="Обычный 4 2 5 2 3" xfId="34948"/>
    <cellStyle name="Обычный 4 2 5 2 3 2" xfId="34949"/>
    <cellStyle name="Обычный 4 2 5 2 3 2 2" xfId="34950"/>
    <cellStyle name="Обычный 4 2 5 2 3 2 2 2" xfId="34951"/>
    <cellStyle name="Обычный 4 2 5 2 3 2 3" xfId="34952"/>
    <cellStyle name="Обычный 4 2 5 2 3 3" xfId="34953"/>
    <cellStyle name="Обычный 4 2 5 2 3 3 2" xfId="34954"/>
    <cellStyle name="Обычный 4 2 5 2 3 4" xfId="34955"/>
    <cellStyle name="Обычный 4 2 5 2 4" xfId="34956"/>
    <cellStyle name="Обычный 4 2 5 2 4 2" xfId="34957"/>
    <cellStyle name="Обычный 4 2 5 2 4 2 2" xfId="34958"/>
    <cellStyle name="Обычный 4 2 5 2 4 3" xfId="34959"/>
    <cellStyle name="Обычный 4 2 5 2 5" xfId="34960"/>
    <cellStyle name="Обычный 4 2 5 2 5 2" xfId="34961"/>
    <cellStyle name="Обычный 4 2 5 2 6" xfId="34962"/>
    <cellStyle name="Обычный 4 2 5 2 6 2" xfId="34963"/>
    <cellStyle name="Обычный 4 2 5 2 7" xfId="34964"/>
    <cellStyle name="Обычный 4 2 5 2 8" xfId="34965"/>
    <cellStyle name="Обычный 4 2 5 3" xfId="34966"/>
    <cellStyle name="Обычный 4 2 5 3 2" xfId="34967"/>
    <cellStyle name="Обычный 4 2 5 3 2 2" xfId="34968"/>
    <cellStyle name="Обычный 4 2 5 3 2 2 2" xfId="34969"/>
    <cellStyle name="Обычный 4 2 5 3 2 3" xfId="34970"/>
    <cellStyle name="Обычный 4 2 5 3 3" xfId="34971"/>
    <cellStyle name="Обычный 4 2 5 3 3 2" xfId="34972"/>
    <cellStyle name="Обычный 4 2 5 3 4" xfId="34973"/>
    <cellStyle name="Обычный 4 2 5 3 4 2" xfId="34974"/>
    <cellStyle name="Обычный 4 2 5 3 5" xfId="34975"/>
    <cellStyle name="Обычный 4 2 5 3 6" xfId="34976"/>
    <cellStyle name="Обычный 4 2 5 4" xfId="34977"/>
    <cellStyle name="Обычный 4 2 5 4 2" xfId="34978"/>
    <cellStyle name="Обычный 4 2 5 4 2 2" xfId="34979"/>
    <cellStyle name="Обычный 4 2 5 4 2 2 2" xfId="34980"/>
    <cellStyle name="Обычный 4 2 5 4 2 3" xfId="34981"/>
    <cellStyle name="Обычный 4 2 5 4 3" xfId="34982"/>
    <cellStyle name="Обычный 4 2 5 4 3 2" xfId="34983"/>
    <cellStyle name="Обычный 4 2 5 4 4" xfId="34984"/>
    <cellStyle name="Обычный 4 2 5 5" xfId="34985"/>
    <cellStyle name="Обычный 4 2 5 5 2" xfId="34986"/>
    <cellStyle name="Обычный 4 2 5 5 2 2" xfId="34987"/>
    <cellStyle name="Обычный 4 2 5 5 3" xfId="34988"/>
    <cellStyle name="Обычный 4 2 5 6" xfId="34989"/>
    <cellStyle name="Обычный 4 2 5 6 2" xfId="34990"/>
    <cellStyle name="Обычный 4 2 5 7" xfId="34991"/>
    <cellStyle name="Обычный 4 2 5 7 2" xfId="34992"/>
    <cellStyle name="Обычный 4 2 5 8" xfId="34993"/>
    <cellStyle name="Обычный 4 2 5 8 2" xfId="34994"/>
    <cellStyle name="Обычный 4 2 5 9" xfId="34995"/>
    <cellStyle name="Обычный 4 2 6" xfId="34996"/>
    <cellStyle name="Обычный 4 2 6 10" xfId="34997"/>
    <cellStyle name="Обычный 4 2 6 2" xfId="34998"/>
    <cellStyle name="Обычный 4 2 6 2 2" xfId="34999"/>
    <cellStyle name="Обычный 4 2 6 2 2 2" xfId="35000"/>
    <cellStyle name="Обычный 4 2 6 2 2 2 2" xfId="35001"/>
    <cellStyle name="Обычный 4 2 6 2 2 2 2 2" xfId="35002"/>
    <cellStyle name="Обычный 4 2 6 2 2 2 3" xfId="35003"/>
    <cellStyle name="Обычный 4 2 6 2 2 3" xfId="35004"/>
    <cellStyle name="Обычный 4 2 6 2 2 3 2" xfId="35005"/>
    <cellStyle name="Обычный 4 2 6 2 2 4" xfId="35006"/>
    <cellStyle name="Обычный 4 2 6 2 2 4 2" xfId="35007"/>
    <cellStyle name="Обычный 4 2 6 2 2 5" xfId="35008"/>
    <cellStyle name="Обычный 4 2 6 2 3" xfId="35009"/>
    <cellStyle name="Обычный 4 2 6 2 3 2" xfId="35010"/>
    <cellStyle name="Обычный 4 2 6 2 3 2 2" xfId="35011"/>
    <cellStyle name="Обычный 4 2 6 2 3 2 2 2" xfId="35012"/>
    <cellStyle name="Обычный 4 2 6 2 3 2 3" xfId="35013"/>
    <cellStyle name="Обычный 4 2 6 2 3 3" xfId="35014"/>
    <cellStyle name="Обычный 4 2 6 2 3 3 2" xfId="35015"/>
    <cellStyle name="Обычный 4 2 6 2 3 4" xfId="35016"/>
    <cellStyle name="Обычный 4 2 6 2 4" xfId="35017"/>
    <cellStyle name="Обычный 4 2 6 2 4 2" xfId="35018"/>
    <cellStyle name="Обычный 4 2 6 2 4 2 2" xfId="35019"/>
    <cellStyle name="Обычный 4 2 6 2 4 3" xfId="35020"/>
    <cellStyle name="Обычный 4 2 6 2 5" xfId="35021"/>
    <cellStyle name="Обычный 4 2 6 2 5 2" xfId="35022"/>
    <cellStyle name="Обычный 4 2 6 2 6" xfId="35023"/>
    <cellStyle name="Обычный 4 2 6 2 6 2" xfId="35024"/>
    <cellStyle name="Обычный 4 2 6 2 7" xfId="35025"/>
    <cellStyle name="Обычный 4 2 6 2 8" xfId="35026"/>
    <cellStyle name="Обычный 4 2 6 3" xfId="35027"/>
    <cellStyle name="Обычный 4 2 6 3 2" xfId="35028"/>
    <cellStyle name="Обычный 4 2 6 3 2 2" xfId="35029"/>
    <cellStyle name="Обычный 4 2 6 3 2 2 2" xfId="35030"/>
    <cellStyle name="Обычный 4 2 6 3 2 3" xfId="35031"/>
    <cellStyle name="Обычный 4 2 6 3 3" xfId="35032"/>
    <cellStyle name="Обычный 4 2 6 3 3 2" xfId="35033"/>
    <cellStyle name="Обычный 4 2 6 3 4" xfId="35034"/>
    <cellStyle name="Обычный 4 2 6 3 4 2" xfId="35035"/>
    <cellStyle name="Обычный 4 2 6 3 5" xfId="35036"/>
    <cellStyle name="Обычный 4 2 6 3 6" xfId="35037"/>
    <cellStyle name="Обычный 4 2 6 4" xfId="35038"/>
    <cellStyle name="Обычный 4 2 6 4 2" xfId="35039"/>
    <cellStyle name="Обычный 4 2 6 4 2 2" xfId="35040"/>
    <cellStyle name="Обычный 4 2 6 4 2 2 2" xfId="35041"/>
    <cellStyle name="Обычный 4 2 6 4 2 3" xfId="35042"/>
    <cellStyle name="Обычный 4 2 6 4 3" xfId="35043"/>
    <cellStyle name="Обычный 4 2 6 4 3 2" xfId="35044"/>
    <cellStyle name="Обычный 4 2 6 4 4" xfId="35045"/>
    <cellStyle name="Обычный 4 2 6 5" xfId="35046"/>
    <cellStyle name="Обычный 4 2 6 5 2" xfId="35047"/>
    <cellStyle name="Обычный 4 2 6 5 2 2" xfId="35048"/>
    <cellStyle name="Обычный 4 2 6 5 3" xfId="35049"/>
    <cellStyle name="Обычный 4 2 6 6" xfId="35050"/>
    <cellStyle name="Обычный 4 2 6 6 2" xfId="35051"/>
    <cellStyle name="Обычный 4 2 6 7" xfId="35052"/>
    <cellStyle name="Обычный 4 2 6 7 2" xfId="35053"/>
    <cellStyle name="Обычный 4 2 6 8" xfId="35054"/>
    <cellStyle name="Обычный 4 2 6 8 2" xfId="35055"/>
    <cellStyle name="Обычный 4 2 6 9" xfId="35056"/>
    <cellStyle name="Обычный 4 2 7" xfId="35057"/>
    <cellStyle name="Обычный 4 2 7 2" xfId="35058"/>
    <cellStyle name="Обычный 4 2 7 2 2" xfId="35059"/>
    <cellStyle name="Обычный 4 2 7 2 2 2" xfId="35060"/>
    <cellStyle name="Обычный 4 2 7 2 2 2 2" xfId="35061"/>
    <cellStyle name="Обычный 4 2 7 2 2 3" xfId="35062"/>
    <cellStyle name="Обычный 4 2 7 2 3" xfId="35063"/>
    <cellStyle name="Обычный 4 2 7 2 3 2" xfId="35064"/>
    <cellStyle name="Обычный 4 2 7 2 4" xfId="35065"/>
    <cellStyle name="Обычный 4 2 7 2 4 2" xfId="35066"/>
    <cellStyle name="Обычный 4 2 7 2 5" xfId="35067"/>
    <cellStyle name="Обычный 4 2 7 3" xfId="35068"/>
    <cellStyle name="Обычный 4 2 7 3 2" xfId="35069"/>
    <cellStyle name="Обычный 4 2 7 3 2 2" xfId="35070"/>
    <cellStyle name="Обычный 4 2 7 3 2 2 2" xfId="35071"/>
    <cellStyle name="Обычный 4 2 7 3 2 3" xfId="35072"/>
    <cellStyle name="Обычный 4 2 7 3 3" xfId="35073"/>
    <cellStyle name="Обычный 4 2 7 3 3 2" xfId="35074"/>
    <cellStyle name="Обычный 4 2 7 3 4" xfId="35075"/>
    <cellStyle name="Обычный 4 2 7 4" xfId="35076"/>
    <cellStyle name="Обычный 4 2 7 4 2" xfId="35077"/>
    <cellStyle name="Обычный 4 2 7 4 2 2" xfId="35078"/>
    <cellStyle name="Обычный 4 2 7 4 3" xfId="35079"/>
    <cellStyle name="Обычный 4 2 7 5" xfId="35080"/>
    <cellStyle name="Обычный 4 2 7 5 2" xfId="35081"/>
    <cellStyle name="Обычный 4 2 7 6" xfId="35082"/>
    <cellStyle name="Обычный 4 2 7 6 2" xfId="35083"/>
    <cellStyle name="Обычный 4 2 7 7" xfId="35084"/>
    <cellStyle name="Обычный 4 2 7 7 2" xfId="35085"/>
    <cellStyle name="Обычный 4 2 7 8" xfId="35086"/>
    <cellStyle name="Обычный 4 2 7 9" xfId="35087"/>
    <cellStyle name="Обычный 4 2 8" xfId="35088"/>
    <cellStyle name="Обычный 4 2 8 2" xfId="35089"/>
    <cellStyle name="Обычный 4 2 8 2 2" xfId="35090"/>
    <cellStyle name="Обычный 4 2 8 2 2 2" xfId="35091"/>
    <cellStyle name="Обычный 4 2 8 2 3" xfId="35092"/>
    <cellStyle name="Обычный 4 2 8 3" xfId="35093"/>
    <cellStyle name="Обычный 4 2 8 3 2" xfId="35094"/>
    <cellStyle name="Обычный 4 2 8 4" xfId="35095"/>
    <cellStyle name="Обычный 4 2 8 4 2" xfId="35096"/>
    <cellStyle name="Обычный 4 2 8 5" xfId="35097"/>
    <cellStyle name="Обычный 4 2 8 6" xfId="35098"/>
    <cellStyle name="Обычный 4 2 9" xfId="35099"/>
    <cellStyle name="Обычный 4 2 9 2" xfId="35100"/>
    <cellStyle name="Обычный 4 2 9 2 2" xfId="35101"/>
    <cellStyle name="Обычный 4 2 9 2 2 2" xfId="35102"/>
    <cellStyle name="Обычный 4 2 9 2 3" xfId="35103"/>
    <cellStyle name="Обычный 4 2 9 3" xfId="35104"/>
    <cellStyle name="Обычный 4 2 9 3 2" xfId="35105"/>
    <cellStyle name="Обычный 4 2 9 4" xfId="35106"/>
    <cellStyle name="Обычный 4 2_прот  (факт) дс1" xfId="35107"/>
    <cellStyle name="Обычный 4 3" xfId="35108"/>
    <cellStyle name="Обычный 4 3 10" xfId="35109"/>
    <cellStyle name="Обычный 4 3 10 2" xfId="35110"/>
    <cellStyle name="Обычный 4 3 11" xfId="35111"/>
    <cellStyle name="Обычный 4 3 11 2" xfId="35112"/>
    <cellStyle name="Обычный 4 3 12" xfId="35113"/>
    <cellStyle name="Обычный 4 3 12 2" xfId="35114"/>
    <cellStyle name="Обычный 4 3 13" xfId="35115"/>
    <cellStyle name="Обычный 4 3 14" xfId="35116"/>
    <cellStyle name="Обычный 4 3 2" xfId="35117"/>
    <cellStyle name="Обычный 4 3 2 10" xfId="35118"/>
    <cellStyle name="Обычный 4 3 2 11" xfId="35119"/>
    <cellStyle name="Обычный 4 3 2 2" xfId="35120"/>
    <cellStyle name="Обычный 4 3 2 2 2" xfId="35121"/>
    <cellStyle name="Обычный 4 3 2 2 2 2" xfId="35122"/>
    <cellStyle name="Обычный 4 3 2 2 2 2 2" xfId="35123"/>
    <cellStyle name="Обычный 4 3 2 2 2 2 2 2" xfId="35124"/>
    <cellStyle name="Обычный 4 3 2 2 2 2 2 2 2" xfId="35125"/>
    <cellStyle name="Обычный 4 3 2 2 2 2 2 3" xfId="35126"/>
    <cellStyle name="Обычный 4 3 2 2 2 2 3" xfId="35127"/>
    <cellStyle name="Обычный 4 3 2 2 2 2 3 2" xfId="35128"/>
    <cellStyle name="Обычный 4 3 2 2 2 2 4" xfId="35129"/>
    <cellStyle name="Обычный 4 3 2 2 2 2 4 2" xfId="35130"/>
    <cellStyle name="Обычный 4 3 2 2 2 2 5" xfId="35131"/>
    <cellStyle name="Обычный 4 3 2 2 2 3" xfId="35132"/>
    <cellStyle name="Обычный 4 3 2 2 2 3 2" xfId="35133"/>
    <cellStyle name="Обычный 4 3 2 2 2 3 2 2" xfId="35134"/>
    <cellStyle name="Обычный 4 3 2 2 2 3 2 2 2" xfId="35135"/>
    <cellStyle name="Обычный 4 3 2 2 2 3 2 3" xfId="35136"/>
    <cellStyle name="Обычный 4 3 2 2 2 3 3" xfId="35137"/>
    <cellStyle name="Обычный 4 3 2 2 2 3 3 2" xfId="35138"/>
    <cellStyle name="Обычный 4 3 2 2 2 3 4" xfId="35139"/>
    <cellStyle name="Обычный 4 3 2 2 2 4" xfId="35140"/>
    <cellStyle name="Обычный 4 3 2 2 2 4 2" xfId="35141"/>
    <cellStyle name="Обычный 4 3 2 2 2 4 2 2" xfId="35142"/>
    <cellStyle name="Обычный 4 3 2 2 2 4 3" xfId="35143"/>
    <cellStyle name="Обычный 4 3 2 2 2 5" xfId="35144"/>
    <cellStyle name="Обычный 4 3 2 2 2 5 2" xfId="35145"/>
    <cellStyle name="Обычный 4 3 2 2 2 6" xfId="35146"/>
    <cellStyle name="Обычный 4 3 2 2 2 6 2" xfId="35147"/>
    <cellStyle name="Обычный 4 3 2 2 2 7" xfId="35148"/>
    <cellStyle name="Обычный 4 3 2 2 2 8" xfId="35149"/>
    <cellStyle name="Обычный 4 3 2 2 3" xfId="35150"/>
    <cellStyle name="Обычный 4 3 2 2 3 2" xfId="35151"/>
    <cellStyle name="Обычный 4 3 2 2 3 2 2" xfId="35152"/>
    <cellStyle name="Обычный 4 3 2 2 3 2 2 2" xfId="35153"/>
    <cellStyle name="Обычный 4 3 2 2 3 2 3" xfId="35154"/>
    <cellStyle name="Обычный 4 3 2 2 3 3" xfId="35155"/>
    <cellStyle name="Обычный 4 3 2 2 3 3 2" xfId="35156"/>
    <cellStyle name="Обычный 4 3 2 2 3 4" xfId="35157"/>
    <cellStyle name="Обычный 4 3 2 2 3 4 2" xfId="35158"/>
    <cellStyle name="Обычный 4 3 2 2 3 5" xfId="35159"/>
    <cellStyle name="Обычный 4 3 2 2 3 6" xfId="35160"/>
    <cellStyle name="Обычный 4 3 2 2 4" xfId="35161"/>
    <cellStyle name="Обычный 4 3 2 2 4 2" xfId="35162"/>
    <cellStyle name="Обычный 4 3 2 2 4 2 2" xfId="35163"/>
    <cellStyle name="Обычный 4 3 2 2 4 2 2 2" xfId="35164"/>
    <cellStyle name="Обычный 4 3 2 2 4 2 3" xfId="35165"/>
    <cellStyle name="Обычный 4 3 2 2 4 3" xfId="35166"/>
    <cellStyle name="Обычный 4 3 2 2 4 3 2" xfId="35167"/>
    <cellStyle name="Обычный 4 3 2 2 4 4" xfId="35168"/>
    <cellStyle name="Обычный 4 3 2 2 5" xfId="35169"/>
    <cellStyle name="Обычный 4 3 2 2 5 2" xfId="35170"/>
    <cellStyle name="Обычный 4 3 2 2 5 2 2" xfId="35171"/>
    <cellStyle name="Обычный 4 3 2 2 5 3" xfId="35172"/>
    <cellStyle name="Обычный 4 3 2 2 6" xfId="35173"/>
    <cellStyle name="Обычный 4 3 2 2 6 2" xfId="35174"/>
    <cellStyle name="Обычный 4 3 2 2 7" xfId="35175"/>
    <cellStyle name="Обычный 4 3 2 2 7 2" xfId="35176"/>
    <cellStyle name="Обычный 4 3 2 2 8" xfId="35177"/>
    <cellStyle name="Обычный 4 3 2 2 9" xfId="35178"/>
    <cellStyle name="Обычный 4 3 2 3" xfId="35179"/>
    <cellStyle name="Обычный 4 3 2 3 2" xfId="35180"/>
    <cellStyle name="Обычный 4 3 2 3 2 2" xfId="35181"/>
    <cellStyle name="Обычный 4 3 2 3 2 2 2" xfId="35182"/>
    <cellStyle name="Обычный 4 3 2 3 2 2 2 2" xfId="35183"/>
    <cellStyle name="Обычный 4 3 2 3 2 2 3" xfId="35184"/>
    <cellStyle name="Обычный 4 3 2 3 2 3" xfId="35185"/>
    <cellStyle name="Обычный 4 3 2 3 2 3 2" xfId="35186"/>
    <cellStyle name="Обычный 4 3 2 3 2 4" xfId="35187"/>
    <cellStyle name="Обычный 4 3 2 3 2 4 2" xfId="35188"/>
    <cellStyle name="Обычный 4 3 2 3 2 5" xfId="35189"/>
    <cellStyle name="Обычный 4 3 2 3 2 6" xfId="35190"/>
    <cellStyle name="Обычный 4 3 2 3 3" xfId="35191"/>
    <cellStyle name="Обычный 4 3 2 3 3 2" xfId="35192"/>
    <cellStyle name="Обычный 4 3 2 3 3 2 2" xfId="35193"/>
    <cellStyle name="Обычный 4 3 2 3 3 2 2 2" xfId="35194"/>
    <cellStyle name="Обычный 4 3 2 3 3 2 3" xfId="35195"/>
    <cellStyle name="Обычный 4 3 2 3 3 3" xfId="35196"/>
    <cellStyle name="Обычный 4 3 2 3 3 3 2" xfId="35197"/>
    <cellStyle name="Обычный 4 3 2 3 3 4" xfId="35198"/>
    <cellStyle name="Обычный 4 3 2 3 3 5" xfId="35199"/>
    <cellStyle name="Обычный 4 3 2 3 4" xfId="35200"/>
    <cellStyle name="Обычный 4 3 2 3 4 2" xfId="35201"/>
    <cellStyle name="Обычный 4 3 2 3 4 2 2" xfId="35202"/>
    <cellStyle name="Обычный 4 3 2 3 4 3" xfId="35203"/>
    <cellStyle name="Обычный 4 3 2 3 5" xfId="35204"/>
    <cellStyle name="Обычный 4 3 2 3 5 2" xfId="35205"/>
    <cellStyle name="Обычный 4 3 2 3 6" xfId="35206"/>
    <cellStyle name="Обычный 4 3 2 3 6 2" xfId="35207"/>
    <cellStyle name="Обычный 4 3 2 3 7" xfId="35208"/>
    <cellStyle name="Обычный 4 3 2 3 8" xfId="35209"/>
    <cellStyle name="Обычный 4 3 2 4" xfId="35210"/>
    <cellStyle name="Обычный 4 3 2 4 2" xfId="35211"/>
    <cellStyle name="Обычный 4 3 2 4 2 2" xfId="35212"/>
    <cellStyle name="Обычный 4 3 2 4 2 2 2" xfId="35213"/>
    <cellStyle name="Обычный 4 3 2 4 2 3" xfId="35214"/>
    <cellStyle name="Обычный 4 3 2 4 3" xfId="35215"/>
    <cellStyle name="Обычный 4 3 2 4 3 2" xfId="35216"/>
    <cellStyle name="Обычный 4 3 2 4 4" xfId="35217"/>
    <cellStyle name="Обычный 4 3 2 4 4 2" xfId="35218"/>
    <cellStyle name="Обычный 4 3 2 4 5" xfId="35219"/>
    <cellStyle name="Обычный 4 3 2 4 6" xfId="35220"/>
    <cellStyle name="Обычный 4 3 2 5" xfId="35221"/>
    <cellStyle name="Обычный 4 3 2 5 2" xfId="35222"/>
    <cellStyle name="Обычный 4 3 2 5 2 2" xfId="35223"/>
    <cellStyle name="Обычный 4 3 2 5 2 2 2" xfId="35224"/>
    <cellStyle name="Обычный 4 3 2 5 2 3" xfId="35225"/>
    <cellStyle name="Обычный 4 3 2 5 3" xfId="35226"/>
    <cellStyle name="Обычный 4 3 2 5 3 2" xfId="35227"/>
    <cellStyle name="Обычный 4 3 2 5 4" xfId="35228"/>
    <cellStyle name="Обычный 4 3 2 5 5" xfId="35229"/>
    <cellStyle name="Обычный 4 3 2 6" xfId="35230"/>
    <cellStyle name="Обычный 4 3 2 6 2" xfId="35231"/>
    <cellStyle name="Обычный 4 3 2 6 2 2" xfId="35232"/>
    <cellStyle name="Обычный 4 3 2 6 3" xfId="35233"/>
    <cellStyle name="Обычный 4 3 2 7" xfId="35234"/>
    <cellStyle name="Обычный 4 3 2 7 2" xfId="35235"/>
    <cellStyle name="Обычный 4 3 2 8" xfId="35236"/>
    <cellStyle name="Обычный 4 3 2 8 2" xfId="35237"/>
    <cellStyle name="Обычный 4 3 2 9" xfId="35238"/>
    <cellStyle name="Обычный 4 3 2 9 2" xfId="35239"/>
    <cellStyle name="Обычный 4 3 3" xfId="35240"/>
    <cellStyle name="Обычный 4 3 3 10" xfId="35241"/>
    <cellStyle name="Обычный 4 3 3 2" xfId="35242"/>
    <cellStyle name="Обычный 4 3 3 2 2" xfId="35243"/>
    <cellStyle name="Обычный 4 3 3 2 2 2" xfId="35244"/>
    <cellStyle name="Обычный 4 3 3 2 2 2 2" xfId="35245"/>
    <cellStyle name="Обычный 4 3 3 2 2 2 2 2" xfId="35246"/>
    <cellStyle name="Обычный 4 3 3 2 2 2 3" xfId="35247"/>
    <cellStyle name="Обычный 4 3 3 2 2 3" xfId="35248"/>
    <cellStyle name="Обычный 4 3 3 2 2 3 2" xfId="35249"/>
    <cellStyle name="Обычный 4 3 3 2 2 4" xfId="35250"/>
    <cellStyle name="Обычный 4 3 3 2 2 4 2" xfId="35251"/>
    <cellStyle name="Обычный 4 3 3 2 2 5" xfId="35252"/>
    <cellStyle name="Обычный 4 3 3 2 3" xfId="35253"/>
    <cellStyle name="Обычный 4 3 3 2 3 2" xfId="35254"/>
    <cellStyle name="Обычный 4 3 3 2 3 2 2" xfId="35255"/>
    <cellStyle name="Обычный 4 3 3 2 3 2 2 2" xfId="35256"/>
    <cellStyle name="Обычный 4 3 3 2 3 2 3" xfId="35257"/>
    <cellStyle name="Обычный 4 3 3 2 3 3" xfId="35258"/>
    <cellStyle name="Обычный 4 3 3 2 3 3 2" xfId="35259"/>
    <cellStyle name="Обычный 4 3 3 2 3 4" xfId="35260"/>
    <cellStyle name="Обычный 4 3 3 2 4" xfId="35261"/>
    <cellStyle name="Обычный 4 3 3 2 4 2" xfId="35262"/>
    <cellStyle name="Обычный 4 3 3 2 4 2 2" xfId="35263"/>
    <cellStyle name="Обычный 4 3 3 2 4 3" xfId="35264"/>
    <cellStyle name="Обычный 4 3 3 2 5" xfId="35265"/>
    <cellStyle name="Обычный 4 3 3 2 5 2" xfId="35266"/>
    <cellStyle name="Обычный 4 3 3 2 6" xfId="35267"/>
    <cellStyle name="Обычный 4 3 3 2 6 2" xfId="35268"/>
    <cellStyle name="Обычный 4 3 3 2 7" xfId="35269"/>
    <cellStyle name="Обычный 4 3 3 2 8" xfId="35270"/>
    <cellStyle name="Обычный 4 3 3 3" xfId="35271"/>
    <cellStyle name="Обычный 4 3 3 3 2" xfId="35272"/>
    <cellStyle name="Обычный 4 3 3 3 2 2" xfId="35273"/>
    <cellStyle name="Обычный 4 3 3 3 2 2 2" xfId="35274"/>
    <cellStyle name="Обычный 4 3 3 3 2 3" xfId="35275"/>
    <cellStyle name="Обычный 4 3 3 3 3" xfId="35276"/>
    <cellStyle name="Обычный 4 3 3 3 3 2" xfId="35277"/>
    <cellStyle name="Обычный 4 3 3 3 4" xfId="35278"/>
    <cellStyle name="Обычный 4 3 3 3 4 2" xfId="35279"/>
    <cellStyle name="Обычный 4 3 3 3 5" xfId="35280"/>
    <cellStyle name="Обычный 4 3 3 3 6" xfId="35281"/>
    <cellStyle name="Обычный 4 3 3 4" xfId="35282"/>
    <cellStyle name="Обычный 4 3 3 4 2" xfId="35283"/>
    <cellStyle name="Обычный 4 3 3 4 2 2" xfId="35284"/>
    <cellStyle name="Обычный 4 3 3 4 2 2 2" xfId="35285"/>
    <cellStyle name="Обычный 4 3 3 4 2 3" xfId="35286"/>
    <cellStyle name="Обычный 4 3 3 4 3" xfId="35287"/>
    <cellStyle name="Обычный 4 3 3 4 3 2" xfId="35288"/>
    <cellStyle name="Обычный 4 3 3 4 4" xfId="35289"/>
    <cellStyle name="Обычный 4 3 3 5" xfId="35290"/>
    <cellStyle name="Обычный 4 3 3 5 2" xfId="35291"/>
    <cellStyle name="Обычный 4 3 3 5 2 2" xfId="35292"/>
    <cellStyle name="Обычный 4 3 3 5 3" xfId="35293"/>
    <cellStyle name="Обычный 4 3 3 6" xfId="35294"/>
    <cellStyle name="Обычный 4 3 3 6 2" xfId="35295"/>
    <cellStyle name="Обычный 4 3 3 7" xfId="35296"/>
    <cellStyle name="Обычный 4 3 3 7 2" xfId="35297"/>
    <cellStyle name="Обычный 4 3 3 8" xfId="35298"/>
    <cellStyle name="Обычный 4 3 3 8 2" xfId="35299"/>
    <cellStyle name="Обычный 4 3 3 9" xfId="35300"/>
    <cellStyle name="Обычный 4 3 4" xfId="35301"/>
    <cellStyle name="Обычный 4 3 4 2" xfId="35302"/>
    <cellStyle name="Обычный 4 3 4 2 2" xfId="35303"/>
    <cellStyle name="Обычный 4 3 4 2 2 2" xfId="35304"/>
    <cellStyle name="Обычный 4 3 4 2 2 2 2" xfId="35305"/>
    <cellStyle name="Обычный 4 3 4 2 2 2 2 2" xfId="35306"/>
    <cellStyle name="Обычный 4 3 4 2 2 2 3" xfId="35307"/>
    <cellStyle name="Обычный 4 3 4 2 2 3" xfId="35308"/>
    <cellStyle name="Обычный 4 3 4 2 2 3 2" xfId="35309"/>
    <cellStyle name="Обычный 4 3 4 2 2 4" xfId="35310"/>
    <cellStyle name="Обычный 4 3 4 2 2 4 2" xfId="35311"/>
    <cellStyle name="Обычный 4 3 4 2 2 5" xfId="35312"/>
    <cellStyle name="Обычный 4 3 4 2 3" xfId="35313"/>
    <cellStyle name="Обычный 4 3 4 2 3 2" xfId="35314"/>
    <cellStyle name="Обычный 4 3 4 2 3 2 2" xfId="35315"/>
    <cellStyle name="Обычный 4 3 4 2 3 2 2 2" xfId="35316"/>
    <cellStyle name="Обычный 4 3 4 2 3 2 3" xfId="35317"/>
    <cellStyle name="Обычный 4 3 4 2 3 3" xfId="35318"/>
    <cellStyle name="Обычный 4 3 4 2 3 3 2" xfId="35319"/>
    <cellStyle name="Обычный 4 3 4 2 3 4" xfId="35320"/>
    <cellStyle name="Обычный 4 3 4 2 4" xfId="35321"/>
    <cellStyle name="Обычный 4 3 4 2 4 2" xfId="35322"/>
    <cellStyle name="Обычный 4 3 4 2 4 2 2" xfId="35323"/>
    <cellStyle name="Обычный 4 3 4 2 4 3" xfId="35324"/>
    <cellStyle name="Обычный 4 3 4 2 5" xfId="35325"/>
    <cellStyle name="Обычный 4 3 4 2 5 2" xfId="35326"/>
    <cellStyle name="Обычный 4 3 4 2 6" xfId="35327"/>
    <cellStyle name="Обычный 4 3 4 2 6 2" xfId="35328"/>
    <cellStyle name="Обычный 4 3 4 2 7" xfId="35329"/>
    <cellStyle name="Обычный 4 3 4 2 8" xfId="35330"/>
    <cellStyle name="Обычный 4 3 4 3" xfId="35331"/>
    <cellStyle name="Обычный 4 3 4 3 2" xfId="35332"/>
    <cellStyle name="Обычный 4 3 4 3 2 2" xfId="35333"/>
    <cellStyle name="Обычный 4 3 4 3 2 2 2" xfId="35334"/>
    <cellStyle name="Обычный 4 3 4 3 2 3" xfId="35335"/>
    <cellStyle name="Обычный 4 3 4 3 3" xfId="35336"/>
    <cellStyle name="Обычный 4 3 4 3 3 2" xfId="35337"/>
    <cellStyle name="Обычный 4 3 4 3 4" xfId="35338"/>
    <cellStyle name="Обычный 4 3 4 3 4 2" xfId="35339"/>
    <cellStyle name="Обычный 4 3 4 3 5" xfId="35340"/>
    <cellStyle name="Обычный 4 3 4 3 6" xfId="35341"/>
    <cellStyle name="Обычный 4 3 4 4" xfId="35342"/>
    <cellStyle name="Обычный 4 3 4 4 2" xfId="35343"/>
    <cellStyle name="Обычный 4 3 4 4 2 2" xfId="35344"/>
    <cellStyle name="Обычный 4 3 4 4 2 2 2" xfId="35345"/>
    <cellStyle name="Обычный 4 3 4 4 2 3" xfId="35346"/>
    <cellStyle name="Обычный 4 3 4 4 3" xfId="35347"/>
    <cellStyle name="Обычный 4 3 4 4 3 2" xfId="35348"/>
    <cellStyle name="Обычный 4 3 4 4 4" xfId="35349"/>
    <cellStyle name="Обычный 4 3 4 5" xfId="35350"/>
    <cellStyle name="Обычный 4 3 4 5 2" xfId="35351"/>
    <cellStyle name="Обычный 4 3 4 5 2 2" xfId="35352"/>
    <cellStyle name="Обычный 4 3 4 5 3" xfId="35353"/>
    <cellStyle name="Обычный 4 3 4 6" xfId="35354"/>
    <cellStyle name="Обычный 4 3 4 6 2" xfId="35355"/>
    <cellStyle name="Обычный 4 3 4 7" xfId="35356"/>
    <cellStyle name="Обычный 4 3 4 7 2" xfId="35357"/>
    <cellStyle name="Обычный 4 3 4 8" xfId="35358"/>
    <cellStyle name="Обычный 4 3 4 9" xfId="35359"/>
    <cellStyle name="Обычный 4 3 5" xfId="35360"/>
    <cellStyle name="Обычный 4 3 5 2" xfId="35361"/>
    <cellStyle name="Обычный 4 3 5 2 2" xfId="35362"/>
    <cellStyle name="Обычный 4 3 5 2 2 2" xfId="35363"/>
    <cellStyle name="Обычный 4 3 5 2 2 2 2" xfId="35364"/>
    <cellStyle name="Обычный 4 3 5 2 2 3" xfId="35365"/>
    <cellStyle name="Обычный 4 3 5 2 3" xfId="35366"/>
    <cellStyle name="Обычный 4 3 5 2 3 2" xfId="35367"/>
    <cellStyle name="Обычный 4 3 5 2 4" xfId="35368"/>
    <cellStyle name="Обычный 4 3 5 2 4 2" xfId="35369"/>
    <cellStyle name="Обычный 4 3 5 2 5" xfId="35370"/>
    <cellStyle name="Обычный 4 3 5 2 6" xfId="35371"/>
    <cellStyle name="Обычный 4 3 5 3" xfId="35372"/>
    <cellStyle name="Обычный 4 3 5 3 2" xfId="35373"/>
    <cellStyle name="Обычный 4 3 5 3 2 2" xfId="35374"/>
    <cellStyle name="Обычный 4 3 5 3 2 2 2" xfId="35375"/>
    <cellStyle name="Обычный 4 3 5 3 2 3" xfId="35376"/>
    <cellStyle name="Обычный 4 3 5 3 3" xfId="35377"/>
    <cellStyle name="Обычный 4 3 5 3 3 2" xfId="35378"/>
    <cellStyle name="Обычный 4 3 5 3 4" xfId="35379"/>
    <cellStyle name="Обычный 4 3 5 3 5" xfId="35380"/>
    <cellStyle name="Обычный 4 3 5 4" xfId="35381"/>
    <cellStyle name="Обычный 4 3 5 4 2" xfId="35382"/>
    <cellStyle name="Обычный 4 3 5 4 2 2" xfId="35383"/>
    <cellStyle name="Обычный 4 3 5 4 3" xfId="35384"/>
    <cellStyle name="Обычный 4 3 5 5" xfId="35385"/>
    <cellStyle name="Обычный 4 3 5 5 2" xfId="35386"/>
    <cellStyle name="Обычный 4 3 5 6" xfId="35387"/>
    <cellStyle name="Обычный 4 3 5 6 2" xfId="35388"/>
    <cellStyle name="Обычный 4 3 5 7" xfId="35389"/>
    <cellStyle name="Обычный 4 3 5 8" xfId="35390"/>
    <cellStyle name="Обычный 4 3 6" xfId="35391"/>
    <cellStyle name="Обычный 4 3 6 2" xfId="35392"/>
    <cellStyle name="Обычный 4 3 6 2 2" xfId="35393"/>
    <cellStyle name="Обычный 4 3 6 2 2 2" xfId="35394"/>
    <cellStyle name="Обычный 4 3 6 2 3" xfId="35395"/>
    <cellStyle name="Обычный 4 3 6 3" xfId="35396"/>
    <cellStyle name="Обычный 4 3 6 3 2" xfId="35397"/>
    <cellStyle name="Обычный 4 3 6 4" xfId="35398"/>
    <cellStyle name="Обычный 4 3 6 4 2" xfId="35399"/>
    <cellStyle name="Обычный 4 3 6 5" xfId="35400"/>
    <cellStyle name="Обычный 4 3 6 6" xfId="35401"/>
    <cellStyle name="Обычный 4 3 7" xfId="35402"/>
    <cellStyle name="Обычный 4 3 7 2" xfId="35403"/>
    <cellStyle name="Обычный 4 3 7 2 2" xfId="35404"/>
    <cellStyle name="Обычный 4 3 7 2 2 2" xfId="35405"/>
    <cellStyle name="Обычный 4 3 7 2 3" xfId="35406"/>
    <cellStyle name="Обычный 4 3 7 3" xfId="35407"/>
    <cellStyle name="Обычный 4 3 7 3 2" xfId="35408"/>
    <cellStyle name="Обычный 4 3 7 4" xfId="35409"/>
    <cellStyle name="Обычный 4 3 7 5" xfId="35410"/>
    <cellStyle name="Обычный 4 3 8" xfId="35411"/>
    <cellStyle name="Обычный 4 3 8 2" xfId="35412"/>
    <cellStyle name="Обычный 4 3 8 2 2" xfId="35413"/>
    <cellStyle name="Обычный 4 3 8 3" xfId="35414"/>
    <cellStyle name="Обычный 4 3 9" xfId="35415"/>
    <cellStyle name="Обычный 4 3 9 2" xfId="35416"/>
    <cellStyle name="Обычный 4 3_прот факт бол" xfId="35417"/>
    <cellStyle name="Обычный 4 4" xfId="35418"/>
    <cellStyle name="Обычный 4 4 10" xfId="35419"/>
    <cellStyle name="Обычный 4 4 10 2" xfId="35420"/>
    <cellStyle name="Обычный 4 4 11" xfId="35421"/>
    <cellStyle name="Обычный 4 4 12" xfId="35422"/>
    <cellStyle name="Обычный 4 4 13" xfId="35423"/>
    <cellStyle name="Обычный 4 4 2" xfId="35424"/>
    <cellStyle name="Обычный 4 4 2 10" xfId="35425"/>
    <cellStyle name="Обычный 4 4 2 2" xfId="35426"/>
    <cellStyle name="Обычный 4 4 2 2 2" xfId="35427"/>
    <cellStyle name="Обычный 4 4 2 2 2 2" xfId="35428"/>
    <cellStyle name="Обычный 4 4 2 2 2 2 2" xfId="35429"/>
    <cellStyle name="Обычный 4 4 2 2 2 2 2 2" xfId="35430"/>
    <cellStyle name="Обычный 4 4 2 2 2 2 3" xfId="35431"/>
    <cellStyle name="Обычный 4 4 2 2 2 3" xfId="35432"/>
    <cellStyle name="Обычный 4 4 2 2 2 3 2" xfId="35433"/>
    <cellStyle name="Обычный 4 4 2 2 2 4" xfId="35434"/>
    <cellStyle name="Обычный 4 4 2 2 2 4 2" xfId="35435"/>
    <cellStyle name="Обычный 4 4 2 2 2 5" xfId="35436"/>
    <cellStyle name="Обычный 4 4 2 2 3" xfId="35437"/>
    <cellStyle name="Обычный 4 4 2 2 3 2" xfId="35438"/>
    <cellStyle name="Обычный 4 4 2 2 3 2 2" xfId="35439"/>
    <cellStyle name="Обычный 4 4 2 2 3 2 2 2" xfId="35440"/>
    <cellStyle name="Обычный 4 4 2 2 3 2 3" xfId="35441"/>
    <cellStyle name="Обычный 4 4 2 2 3 3" xfId="35442"/>
    <cellStyle name="Обычный 4 4 2 2 3 3 2" xfId="35443"/>
    <cellStyle name="Обычный 4 4 2 2 3 4" xfId="35444"/>
    <cellStyle name="Обычный 4 4 2 2 4" xfId="35445"/>
    <cellStyle name="Обычный 4 4 2 2 4 2" xfId="35446"/>
    <cellStyle name="Обычный 4 4 2 2 4 2 2" xfId="35447"/>
    <cellStyle name="Обычный 4 4 2 2 4 3" xfId="35448"/>
    <cellStyle name="Обычный 4 4 2 2 5" xfId="35449"/>
    <cellStyle name="Обычный 4 4 2 2 5 2" xfId="35450"/>
    <cellStyle name="Обычный 4 4 2 2 6" xfId="35451"/>
    <cellStyle name="Обычный 4 4 2 2 6 2" xfId="35452"/>
    <cellStyle name="Обычный 4 4 2 2 7" xfId="35453"/>
    <cellStyle name="Обычный 4 4 2 2 8" xfId="35454"/>
    <cellStyle name="Обычный 4 4 2 3" xfId="35455"/>
    <cellStyle name="Обычный 4 4 2 3 2" xfId="35456"/>
    <cellStyle name="Обычный 4 4 2 3 2 2" xfId="35457"/>
    <cellStyle name="Обычный 4 4 2 3 2 2 2" xfId="35458"/>
    <cellStyle name="Обычный 4 4 2 3 2 3" xfId="35459"/>
    <cellStyle name="Обычный 4 4 2 3 3" xfId="35460"/>
    <cellStyle name="Обычный 4 4 2 3 3 2" xfId="35461"/>
    <cellStyle name="Обычный 4 4 2 3 4" xfId="35462"/>
    <cellStyle name="Обычный 4 4 2 3 4 2" xfId="35463"/>
    <cellStyle name="Обычный 4 4 2 3 5" xfId="35464"/>
    <cellStyle name="Обычный 4 4 2 3 6" xfId="35465"/>
    <cellStyle name="Обычный 4 4 2 4" xfId="35466"/>
    <cellStyle name="Обычный 4 4 2 4 2" xfId="35467"/>
    <cellStyle name="Обычный 4 4 2 4 2 2" xfId="35468"/>
    <cellStyle name="Обычный 4 4 2 4 2 2 2" xfId="35469"/>
    <cellStyle name="Обычный 4 4 2 4 2 3" xfId="35470"/>
    <cellStyle name="Обычный 4 4 2 4 3" xfId="35471"/>
    <cellStyle name="Обычный 4 4 2 4 3 2" xfId="35472"/>
    <cellStyle name="Обычный 4 4 2 4 4" xfId="35473"/>
    <cellStyle name="Обычный 4 4 2 5" xfId="35474"/>
    <cellStyle name="Обычный 4 4 2 5 2" xfId="35475"/>
    <cellStyle name="Обычный 4 4 2 5 2 2" xfId="35476"/>
    <cellStyle name="Обычный 4 4 2 5 3" xfId="35477"/>
    <cellStyle name="Обычный 4 4 2 6" xfId="35478"/>
    <cellStyle name="Обычный 4 4 2 6 2" xfId="35479"/>
    <cellStyle name="Обычный 4 4 2 7" xfId="35480"/>
    <cellStyle name="Обычный 4 4 2 7 2" xfId="35481"/>
    <cellStyle name="Обычный 4 4 2 8" xfId="35482"/>
    <cellStyle name="Обычный 4 4 2 8 2" xfId="35483"/>
    <cellStyle name="Обычный 4 4 2 9" xfId="35484"/>
    <cellStyle name="Обычный 4 4 3" xfId="35485"/>
    <cellStyle name="Обычный 4 4 3 10" xfId="35486"/>
    <cellStyle name="Обычный 4 4 3 2" xfId="35487"/>
    <cellStyle name="Обычный 4 4 3 2 2" xfId="35488"/>
    <cellStyle name="Обычный 4 4 3 2 2 2" xfId="35489"/>
    <cellStyle name="Обычный 4 4 3 2 2 2 2" xfId="35490"/>
    <cellStyle name="Обычный 4 4 3 2 2 2 2 2" xfId="35491"/>
    <cellStyle name="Обычный 4 4 3 2 2 2 3" xfId="35492"/>
    <cellStyle name="Обычный 4 4 3 2 2 3" xfId="35493"/>
    <cellStyle name="Обычный 4 4 3 2 2 3 2" xfId="35494"/>
    <cellStyle name="Обычный 4 4 3 2 2 4" xfId="35495"/>
    <cellStyle name="Обычный 4 4 3 2 2 4 2" xfId="35496"/>
    <cellStyle name="Обычный 4 4 3 2 2 5" xfId="35497"/>
    <cellStyle name="Обычный 4 4 3 2 3" xfId="35498"/>
    <cellStyle name="Обычный 4 4 3 2 3 2" xfId="35499"/>
    <cellStyle name="Обычный 4 4 3 2 3 2 2" xfId="35500"/>
    <cellStyle name="Обычный 4 4 3 2 3 2 2 2" xfId="35501"/>
    <cellStyle name="Обычный 4 4 3 2 3 2 3" xfId="35502"/>
    <cellStyle name="Обычный 4 4 3 2 3 3" xfId="35503"/>
    <cellStyle name="Обычный 4 4 3 2 3 3 2" xfId="35504"/>
    <cellStyle name="Обычный 4 4 3 2 3 4" xfId="35505"/>
    <cellStyle name="Обычный 4 4 3 2 4" xfId="35506"/>
    <cellStyle name="Обычный 4 4 3 2 4 2" xfId="35507"/>
    <cellStyle name="Обычный 4 4 3 2 4 2 2" xfId="35508"/>
    <cellStyle name="Обычный 4 4 3 2 4 3" xfId="35509"/>
    <cellStyle name="Обычный 4 4 3 2 5" xfId="35510"/>
    <cellStyle name="Обычный 4 4 3 2 5 2" xfId="35511"/>
    <cellStyle name="Обычный 4 4 3 2 6" xfId="35512"/>
    <cellStyle name="Обычный 4 4 3 2 6 2" xfId="35513"/>
    <cellStyle name="Обычный 4 4 3 2 7" xfId="35514"/>
    <cellStyle name="Обычный 4 4 3 2 8" xfId="35515"/>
    <cellStyle name="Обычный 4 4 3 3" xfId="35516"/>
    <cellStyle name="Обычный 4 4 3 3 2" xfId="35517"/>
    <cellStyle name="Обычный 4 4 3 3 2 2" xfId="35518"/>
    <cellStyle name="Обычный 4 4 3 3 2 2 2" xfId="35519"/>
    <cellStyle name="Обычный 4 4 3 3 2 3" xfId="35520"/>
    <cellStyle name="Обычный 4 4 3 3 3" xfId="35521"/>
    <cellStyle name="Обычный 4 4 3 3 3 2" xfId="35522"/>
    <cellStyle name="Обычный 4 4 3 3 4" xfId="35523"/>
    <cellStyle name="Обычный 4 4 3 3 4 2" xfId="35524"/>
    <cellStyle name="Обычный 4 4 3 3 5" xfId="35525"/>
    <cellStyle name="Обычный 4 4 3 3 6" xfId="35526"/>
    <cellStyle name="Обычный 4 4 3 4" xfId="35527"/>
    <cellStyle name="Обычный 4 4 3 4 2" xfId="35528"/>
    <cellStyle name="Обычный 4 4 3 4 2 2" xfId="35529"/>
    <cellStyle name="Обычный 4 4 3 4 2 2 2" xfId="35530"/>
    <cellStyle name="Обычный 4 4 3 4 2 3" xfId="35531"/>
    <cellStyle name="Обычный 4 4 3 4 3" xfId="35532"/>
    <cellStyle name="Обычный 4 4 3 4 3 2" xfId="35533"/>
    <cellStyle name="Обычный 4 4 3 4 4" xfId="35534"/>
    <cellStyle name="Обычный 4 4 3 5" xfId="35535"/>
    <cellStyle name="Обычный 4 4 3 5 2" xfId="35536"/>
    <cellStyle name="Обычный 4 4 3 5 2 2" xfId="35537"/>
    <cellStyle name="Обычный 4 4 3 5 3" xfId="35538"/>
    <cellStyle name="Обычный 4 4 3 6" xfId="35539"/>
    <cellStyle name="Обычный 4 4 3 6 2" xfId="35540"/>
    <cellStyle name="Обычный 4 4 3 7" xfId="35541"/>
    <cellStyle name="Обычный 4 4 3 7 2" xfId="35542"/>
    <cellStyle name="Обычный 4 4 3 8" xfId="35543"/>
    <cellStyle name="Обычный 4 4 3 8 2" xfId="35544"/>
    <cellStyle name="Обычный 4 4 3 9" xfId="35545"/>
    <cellStyle name="Обычный 4 4 4" xfId="35546"/>
    <cellStyle name="Обычный 4 4 4 2" xfId="35547"/>
    <cellStyle name="Обычный 4 4 4 2 2" xfId="35548"/>
    <cellStyle name="Обычный 4 4 4 2 2 2" xfId="35549"/>
    <cellStyle name="Обычный 4 4 4 2 2 2 2" xfId="35550"/>
    <cellStyle name="Обычный 4 4 4 2 2 3" xfId="35551"/>
    <cellStyle name="Обычный 4 4 4 2 3" xfId="35552"/>
    <cellStyle name="Обычный 4 4 4 2 3 2" xfId="35553"/>
    <cellStyle name="Обычный 4 4 4 2 4" xfId="35554"/>
    <cellStyle name="Обычный 4 4 4 2 4 2" xfId="35555"/>
    <cellStyle name="Обычный 4 4 4 2 5" xfId="35556"/>
    <cellStyle name="Обычный 4 4 4 3" xfId="35557"/>
    <cellStyle name="Обычный 4 4 4 3 2" xfId="35558"/>
    <cellStyle name="Обычный 4 4 4 3 2 2" xfId="35559"/>
    <cellStyle name="Обычный 4 4 4 3 2 2 2" xfId="35560"/>
    <cellStyle name="Обычный 4 4 4 3 2 3" xfId="35561"/>
    <cellStyle name="Обычный 4 4 4 3 3" xfId="35562"/>
    <cellStyle name="Обычный 4 4 4 3 3 2" xfId="35563"/>
    <cellStyle name="Обычный 4 4 4 3 4" xfId="35564"/>
    <cellStyle name="Обычный 4 4 4 4" xfId="35565"/>
    <cellStyle name="Обычный 4 4 4 4 2" xfId="35566"/>
    <cellStyle name="Обычный 4 4 4 4 2 2" xfId="35567"/>
    <cellStyle name="Обычный 4 4 4 4 3" xfId="35568"/>
    <cellStyle name="Обычный 4 4 4 5" xfId="35569"/>
    <cellStyle name="Обычный 4 4 4 5 2" xfId="35570"/>
    <cellStyle name="Обычный 4 4 4 6" xfId="35571"/>
    <cellStyle name="Обычный 4 4 4 6 2" xfId="35572"/>
    <cellStyle name="Обычный 4 4 4 7" xfId="35573"/>
    <cellStyle name="Обычный 4 4 4 8" xfId="35574"/>
    <cellStyle name="Обычный 4 4 5" xfId="35575"/>
    <cellStyle name="Обычный 4 4 5 2" xfId="35576"/>
    <cellStyle name="Обычный 4 4 5 2 2" xfId="35577"/>
    <cellStyle name="Обычный 4 4 5 2 2 2" xfId="35578"/>
    <cellStyle name="Обычный 4 4 5 2 3" xfId="35579"/>
    <cellStyle name="Обычный 4 4 5 3" xfId="35580"/>
    <cellStyle name="Обычный 4 4 5 3 2" xfId="35581"/>
    <cellStyle name="Обычный 4 4 5 4" xfId="35582"/>
    <cellStyle name="Обычный 4 4 5 4 2" xfId="35583"/>
    <cellStyle name="Обычный 4 4 5 5" xfId="35584"/>
    <cellStyle name="Обычный 4 4 5 6" xfId="35585"/>
    <cellStyle name="Обычный 4 4 6" xfId="35586"/>
    <cellStyle name="Обычный 4 4 6 2" xfId="35587"/>
    <cellStyle name="Обычный 4 4 6 2 2" xfId="35588"/>
    <cellStyle name="Обычный 4 4 6 2 2 2" xfId="35589"/>
    <cellStyle name="Обычный 4 4 6 2 3" xfId="35590"/>
    <cellStyle name="Обычный 4 4 6 3" xfId="35591"/>
    <cellStyle name="Обычный 4 4 6 3 2" xfId="35592"/>
    <cellStyle name="Обычный 4 4 6 4" xfId="35593"/>
    <cellStyle name="Обычный 4 4 7" xfId="35594"/>
    <cellStyle name="Обычный 4 4 7 2" xfId="35595"/>
    <cellStyle name="Обычный 4 4 7 2 2" xfId="35596"/>
    <cellStyle name="Обычный 4 4 7 3" xfId="35597"/>
    <cellStyle name="Обычный 4 4 8" xfId="35598"/>
    <cellStyle name="Обычный 4 4 8 2" xfId="35599"/>
    <cellStyle name="Обычный 4 4 9" xfId="35600"/>
    <cellStyle name="Обычный 4 4 9 2" xfId="35601"/>
    <cellStyle name="Обычный 4 5" xfId="35602"/>
    <cellStyle name="Обычный 4 5 10" xfId="35603"/>
    <cellStyle name="Обычный 4 5 10 2" xfId="35604"/>
    <cellStyle name="Обычный 4 5 11" xfId="35605"/>
    <cellStyle name="Обычный 4 5 12" xfId="35606"/>
    <cellStyle name="Обычный 4 5 13" xfId="35607"/>
    <cellStyle name="Обычный 4 5 2" xfId="35608"/>
    <cellStyle name="Обычный 4 5 2 2" xfId="35609"/>
    <cellStyle name="Обычный 4 5 2 2 2" xfId="35610"/>
    <cellStyle name="Обычный 4 5 2 2 2 2" xfId="35611"/>
    <cellStyle name="Обычный 4 5 2 2 2 2 2" xfId="35612"/>
    <cellStyle name="Обычный 4 5 2 2 2 2 2 2" xfId="35613"/>
    <cellStyle name="Обычный 4 5 2 2 2 2 3" xfId="35614"/>
    <cellStyle name="Обычный 4 5 2 2 2 3" xfId="35615"/>
    <cellStyle name="Обычный 4 5 2 2 2 3 2" xfId="35616"/>
    <cellStyle name="Обычный 4 5 2 2 2 4" xfId="35617"/>
    <cellStyle name="Обычный 4 5 2 2 2 4 2" xfId="35618"/>
    <cellStyle name="Обычный 4 5 2 2 2 5" xfId="35619"/>
    <cellStyle name="Обычный 4 5 2 2 3" xfId="35620"/>
    <cellStyle name="Обычный 4 5 2 2 3 2" xfId="35621"/>
    <cellStyle name="Обычный 4 5 2 2 3 2 2" xfId="35622"/>
    <cellStyle name="Обычный 4 5 2 2 3 2 2 2" xfId="35623"/>
    <cellStyle name="Обычный 4 5 2 2 3 2 3" xfId="35624"/>
    <cellStyle name="Обычный 4 5 2 2 3 3" xfId="35625"/>
    <cellStyle name="Обычный 4 5 2 2 3 3 2" xfId="35626"/>
    <cellStyle name="Обычный 4 5 2 2 3 4" xfId="35627"/>
    <cellStyle name="Обычный 4 5 2 2 4" xfId="35628"/>
    <cellStyle name="Обычный 4 5 2 2 4 2" xfId="35629"/>
    <cellStyle name="Обычный 4 5 2 2 4 2 2" xfId="35630"/>
    <cellStyle name="Обычный 4 5 2 2 4 3" xfId="35631"/>
    <cellStyle name="Обычный 4 5 2 2 5" xfId="35632"/>
    <cellStyle name="Обычный 4 5 2 2 5 2" xfId="35633"/>
    <cellStyle name="Обычный 4 5 2 2 6" xfId="35634"/>
    <cellStyle name="Обычный 4 5 2 2 6 2" xfId="35635"/>
    <cellStyle name="Обычный 4 5 2 2 7" xfId="35636"/>
    <cellStyle name="Обычный 4 5 2 2 8" xfId="35637"/>
    <cellStyle name="Обычный 4 5 2 3" xfId="35638"/>
    <cellStyle name="Обычный 4 5 2 3 2" xfId="35639"/>
    <cellStyle name="Обычный 4 5 2 3 2 2" xfId="35640"/>
    <cellStyle name="Обычный 4 5 2 3 2 2 2" xfId="35641"/>
    <cellStyle name="Обычный 4 5 2 3 2 3" xfId="35642"/>
    <cellStyle name="Обычный 4 5 2 3 3" xfId="35643"/>
    <cellStyle name="Обычный 4 5 2 3 3 2" xfId="35644"/>
    <cellStyle name="Обычный 4 5 2 3 4" xfId="35645"/>
    <cellStyle name="Обычный 4 5 2 3 4 2" xfId="35646"/>
    <cellStyle name="Обычный 4 5 2 3 5" xfId="35647"/>
    <cellStyle name="Обычный 4 5 2 3 6" xfId="35648"/>
    <cellStyle name="Обычный 4 5 2 4" xfId="35649"/>
    <cellStyle name="Обычный 4 5 2 4 2" xfId="35650"/>
    <cellStyle name="Обычный 4 5 2 4 2 2" xfId="35651"/>
    <cellStyle name="Обычный 4 5 2 4 2 2 2" xfId="35652"/>
    <cellStyle name="Обычный 4 5 2 4 2 3" xfId="35653"/>
    <cellStyle name="Обычный 4 5 2 4 3" xfId="35654"/>
    <cellStyle name="Обычный 4 5 2 4 3 2" xfId="35655"/>
    <cellStyle name="Обычный 4 5 2 4 4" xfId="35656"/>
    <cellStyle name="Обычный 4 5 2 5" xfId="35657"/>
    <cellStyle name="Обычный 4 5 2 5 2" xfId="35658"/>
    <cellStyle name="Обычный 4 5 2 5 2 2" xfId="35659"/>
    <cellStyle name="Обычный 4 5 2 5 3" xfId="35660"/>
    <cellStyle name="Обычный 4 5 2 6" xfId="35661"/>
    <cellStyle name="Обычный 4 5 2 6 2" xfId="35662"/>
    <cellStyle name="Обычный 4 5 2 7" xfId="35663"/>
    <cellStyle name="Обычный 4 5 2 7 2" xfId="35664"/>
    <cellStyle name="Обычный 4 5 2 8" xfId="35665"/>
    <cellStyle name="Обычный 4 5 2 9" xfId="35666"/>
    <cellStyle name="Обычный 4 5 3" xfId="35667"/>
    <cellStyle name="Обычный 4 5 3 2" xfId="35668"/>
    <cellStyle name="Обычный 4 5 3 2 2" xfId="35669"/>
    <cellStyle name="Обычный 4 5 3 2 2 2" xfId="35670"/>
    <cellStyle name="Обычный 4 5 3 2 2 2 2" xfId="35671"/>
    <cellStyle name="Обычный 4 5 3 2 2 2 2 2" xfId="35672"/>
    <cellStyle name="Обычный 4 5 3 2 2 2 3" xfId="35673"/>
    <cellStyle name="Обычный 4 5 3 2 2 3" xfId="35674"/>
    <cellStyle name="Обычный 4 5 3 2 2 3 2" xfId="35675"/>
    <cellStyle name="Обычный 4 5 3 2 2 4" xfId="35676"/>
    <cellStyle name="Обычный 4 5 3 2 2 4 2" xfId="35677"/>
    <cellStyle name="Обычный 4 5 3 2 2 5" xfId="35678"/>
    <cellStyle name="Обычный 4 5 3 2 3" xfId="35679"/>
    <cellStyle name="Обычный 4 5 3 2 3 2" xfId="35680"/>
    <cellStyle name="Обычный 4 5 3 2 3 2 2" xfId="35681"/>
    <cellStyle name="Обычный 4 5 3 2 3 2 2 2" xfId="35682"/>
    <cellStyle name="Обычный 4 5 3 2 3 2 3" xfId="35683"/>
    <cellStyle name="Обычный 4 5 3 2 3 3" xfId="35684"/>
    <cellStyle name="Обычный 4 5 3 2 3 3 2" xfId="35685"/>
    <cellStyle name="Обычный 4 5 3 2 3 4" xfId="35686"/>
    <cellStyle name="Обычный 4 5 3 2 4" xfId="35687"/>
    <cellStyle name="Обычный 4 5 3 2 4 2" xfId="35688"/>
    <cellStyle name="Обычный 4 5 3 2 4 2 2" xfId="35689"/>
    <cellStyle name="Обычный 4 5 3 2 4 3" xfId="35690"/>
    <cellStyle name="Обычный 4 5 3 2 5" xfId="35691"/>
    <cellStyle name="Обычный 4 5 3 2 5 2" xfId="35692"/>
    <cellStyle name="Обычный 4 5 3 2 6" xfId="35693"/>
    <cellStyle name="Обычный 4 5 3 2 6 2" xfId="35694"/>
    <cellStyle name="Обычный 4 5 3 2 7" xfId="35695"/>
    <cellStyle name="Обычный 4 5 3 2 8" xfId="35696"/>
    <cellStyle name="Обычный 4 5 3 3" xfId="35697"/>
    <cellStyle name="Обычный 4 5 3 3 2" xfId="35698"/>
    <cellStyle name="Обычный 4 5 3 3 2 2" xfId="35699"/>
    <cellStyle name="Обычный 4 5 3 3 2 2 2" xfId="35700"/>
    <cellStyle name="Обычный 4 5 3 3 2 3" xfId="35701"/>
    <cellStyle name="Обычный 4 5 3 3 3" xfId="35702"/>
    <cellStyle name="Обычный 4 5 3 3 3 2" xfId="35703"/>
    <cellStyle name="Обычный 4 5 3 3 4" xfId="35704"/>
    <cellStyle name="Обычный 4 5 3 3 4 2" xfId="35705"/>
    <cellStyle name="Обычный 4 5 3 3 5" xfId="35706"/>
    <cellStyle name="Обычный 4 5 3 3 6" xfId="35707"/>
    <cellStyle name="Обычный 4 5 3 4" xfId="35708"/>
    <cellStyle name="Обычный 4 5 3 4 2" xfId="35709"/>
    <cellStyle name="Обычный 4 5 3 4 2 2" xfId="35710"/>
    <cellStyle name="Обычный 4 5 3 4 2 2 2" xfId="35711"/>
    <cellStyle name="Обычный 4 5 3 4 2 3" xfId="35712"/>
    <cellStyle name="Обычный 4 5 3 4 3" xfId="35713"/>
    <cellStyle name="Обычный 4 5 3 4 3 2" xfId="35714"/>
    <cellStyle name="Обычный 4 5 3 4 4" xfId="35715"/>
    <cellStyle name="Обычный 4 5 3 5" xfId="35716"/>
    <cellStyle name="Обычный 4 5 3 5 2" xfId="35717"/>
    <cellStyle name="Обычный 4 5 3 5 2 2" xfId="35718"/>
    <cellStyle name="Обычный 4 5 3 5 3" xfId="35719"/>
    <cellStyle name="Обычный 4 5 3 6" xfId="35720"/>
    <cellStyle name="Обычный 4 5 3 6 2" xfId="35721"/>
    <cellStyle name="Обычный 4 5 3 7" xfId="35722"/>
    <cellStyle name="Обычный 4 5 3 7 2" xfId="35723"/>
    <cellStyle name="Обычный 4 5 3 8" xfId="35724"/>
    <cellStyle name="Обычный 4 5 3 9" xfId="35725"/>
    <cellStyle name="Обычный 4 5 4" xfId="35726"/>
    <cellStyle name="Обычный 4 5 4 2" xfId="35727"/>
    <cellStyle name="Обычный 4 5 4 2 2" xfId="35728"/>
    <cellStyle name="Обычный 4 5 4 2 2 2" xfId="35729"/>
    <cellStyle name="Обычный 4 5 4 2 2 2 2" xfId="35730"/>
    <cellStyle name="Обычный 4 5 4 2 2 3" xfId="35731"/>
    <cellStyle name="Обычный 4 5 4 2 3" xfId="35732"/>
    <cellStyle name="Обычный 4 5 4 2 3 2" xfId="35733"/>
    <cellStyle name="Обычный 4 5 4 2 4" xfId="35734"/>
    <cellStyle name="Обычный 4 5 4 2 4 2" xfId="35735"/>
    <cellStyle name="Обычный 4 5 4 2 5" xfId="35736"/>
    <cellStyle name="Обычный 4 5 4 3" xfId="35737"/>
    <cellStyle name="Обычный 4 5 4 3 2" xfId="35738"/>
    <cellStyle name="Обычный 4 5 4 3 2 2" xfId="35739"/>
    <cellStyle name="Обычный 4 5 4 3 2 2 2" xfId="35740"/>
    <cellStyle name="Обычный 4 5 4 3 2 3" xfId="35741"/>
    <cellStyle name="Обычный 4 5 4 3 3" xfId="35742"/>
    <cellStyle name="Обычный 4 5 4 3 3 2" xfId="35743"/>
    <cellStyle name="Обычный 4 5 4 3 4" xfId="35744"/>
    <cellStyle name="Обычный 4 5 4 4" xfId="35745"/>
    <cellStyle name="Обычный 4 5 4 4 2" xfId="35746"/>
    <cellStyle name="Обычный 4 5 4 4 2 2" xfId="35747"/>
    <cellStyle name="Обычный 4 5 4 4 3" xfId="35748"/>
    <cellStyle name="Обычный 4 5 4 5" xfId="35749"/>
    <cellStyle name="Обычный 4 5 4 5 2" xfId="35750"/>
    <cellStyle name="Обычный 4 5 4 6" xfId="35751"/>
    <cellStyle name="Обычный 4 5 4 6 2" xfId="35752"/>
    <cellStyle name="Обычный 4 5 4 7" xfId="35753"/>
    <cellStyle name="Обычный 4 5 4 8" xfId="35754"/>
    <cellStyle name="Обычный 4 5 5" xfId="35755"/>
    <cellStyle name="Обычный 4 5 5 2" xfId="35756"/>
    <cellStyle name="Обычный 4 5 5 2 2" xfId="35757"/>
    <cellStyle name="Обычный 4 5 5 2 2 2" xfId="35758"/>
    <cellStyle name="Обычный 4 5 5 2 3" xfId="35759"/>
    <cellStyle name="Обычный 4 5 5 3" xfId="35760"/>
    <cellStyle name="Обычный 4 5 5 3 2" xfId="35761"/>
    <cellStyle name="Обычный 4 5 5 4" xfId="35762"/>
    <cellStyle name="Обычный 4 5 5 4 2" xfId="35763"/>
    <cellStyle name="Обычный 4 5 5 5" xfId="35764"/>
    <cellStyle name="Обычный 4 5 5 6" xfId="35765"/>
    <cellStyle name="Обычный 4 5 6" xfId="35766"/>
    <cellStyle name="Обычный 4 5 6 2" xfId="35767"/>
    <cellStyle name="Обычный 4 5 6 2 2" xfId="35768"/>
    <cellStyle name="Обычный 4 5 6 2 2 2" xfId="35769"/>
    <cellStyle name="Обычный 4 5 6 2 3" xfId="35770"/>
    <cellStyle name="Обычный 4 5 6 3" xfId="35771"/>
    <cellStyle name="Обычный 4 5 6 3 2" xfId="35772"/>
    <cellStyle name="Обычный 4 5 6 4" xfId="35773"/>
    <cellStyle name="Обычный 4 5 7" xfId="35774"/>
    <cellStyle name="Обычный 4 5 7 2" xfId="35775"/>
    <cellStyle name="Обычный 4 5 7 2 2" xfId="35776"/>
    <cellStyle name="Обычный 4 5 7 3" xfId="35777"/>
    <cellStyle name="Обычный 4 5 8" xfId="35778"/>
    <cellStyle name="Обычный 4 5 8 2" xfId="35779"/>
    <cellStyle name="Обычный 4 5 9" xfId="35780"/>
    <cellStyle name="Обычный 4 5 9 2" xfId="35781"/>
    <cellStyle name="Обычный 4 6" xfId="35782"/>
    <cellStyle name="Обычный 4 6 10" xfId="35783"/>
    <cellStyle name="Обычный 4 6 2" xfId="35784"/>
    <cellStyle name="Обычный 4 6 2 2" xfId="35785"/>
    <cellStyle name="Обычный 4 6 2 2 2" xfId="35786"/>
    <cellStyle name="Обычный 4 6 2 2 2 2" xfId="35787"/>
    <cellStyle name="Обычный 4 6 2 2 2 2 2" xfId="35788"/>
    <cellStyle name="Обычный 4 6 2 2 2 3" xfId="35789"/>
    <cellStyle name="Обычный 4 6 2 2 3" xfId="35790"/>
    <cellStyle name="Обычный 4 6 2 2 3 2" xfId="35791"/>
    <cellStyle name="Обычный 4 6 2 2 4" xfId="35792"/>
    <cellStyle name="Обычный 4 6 2 2 4 2" xfId="35793"/>
    <cellStyle name="Обычный 4 6 2 2 5" xfId="35794"/>
    <cellStyle name="Обычный 4 6 2 3" xfId="35795"/>
    <cellStyle name="Обычный 4 6 2 3 2" xfId="35796"/>
    <cellStyle name="Обычный 4 6 2 3 2 2" xfId="35797"/>
    <cellStyle name="Обычный 4 6 2 3 2 2 2" xfId="35798"/>
    <cellStyle name="Обычный 4 6 2 3 2 3" xfId="35799"/>
    <cellStyle name="Обычный 4 6 2 3 3" xfId="35800"/>
    <cellStyle name="Обычный 4 6 2 3 3 2" xfId="35801"/>
    <cellStyle name="Обычный 4 6 2 3 4" xfId="35802"/>
    <cellStyle name="Обычный 4 6 2 4" xfId="35803"/>
    <cellStyle name="Обычный 4 6 2 4 2" xfId="35804"/>
    <cellStyle name="Обычный 4 6 2 4 2 2" xfId="35805"/>
    <cellStyle name="Обычный 4 6 2 4 3" xfId="35806"/>
    <cellStyle name="Обычный 4 6 2 5" xfId="35807"/>
    <cellStyle name="Обычный 4 6 2 5 2" xfId="35808"/>
    <cellStyle name="Обычный 4 6 2 6" xfId="35809"/>
    <cellStyle name="Обычный 4 6 2 6 2" xfId="35810"/>
    <cellStyle name="Обычный 4 6 2 7" xfId="35811"/>
    <cellStyle name="Обычный 4 6 2 8" xfId="35812"/>
    <cellStyle name="Обычный 4 6 3" xfId="35813"/>
    <cellStyle name="Обычный 4 6 3 2" xfId="35814"/>
    <cellStyle name="Обычный 4 6 3 2 2" xfId="35815"/>
    <cellStyle name="Обычный 4 6 3 2 2 2" xfId="35816"/>
    <cellStyle name="Обычный 4 6 3 2 3" xfId="35817"/>
    <cellStyle name="Обычный 4 6 3 3" xfId="35818"/>
    <cellStyle name="Обычный 4 6 3 3 2" xfId="35819"/>
    <cellStyle name="Обычный 4 6 3 4" xfId="35820"/>
    <cellStyle name="Обычный 4 6 3 4 2" xfId="35821"/>
    <cellStyle name="Обычный 4 6 3 5" xfId="35822"/>
    <cellStyle name="Обычный 4 6 3 6" xfId="35823"/>
    <cellStyle name="Обычный 4 6 4" xfId="35824"/>
    <cellStyle name="Обычный 4 6 4 2" xfId="35825"/>
    <cellStyle name="Обычный 4 6 4 2 2" xfId="35826"/>
    <cellStyle name="Обычный 4 6 4 2 2 2" xfId="35827"/>
    <cellStyle name="Обычный 4 6 4 2 3" xfId="35828"/>
    <cellStyle name="Обычный 4 6 4 3" xfId="35829"/>
    <cellStyle name="Обычный 4 6 4 3 2" xfId="35830"/>
    <cellStyle name="Обычный 4 6 4 4" xfId="35831"/>
    <cellStyle name="Обычный 4 6 5" xfId="35832"/>
    <cellStyle name="Обычный 4 6 5 2" xfId="35833"/>
    <cellStyle name="Обычный 4 6 5 2 2" xfId="35834"/>
    <cellStyle name="Обычный 4 6 5 3" xfId="35835"/>
    <cellStyle name="Обычный 4 6 6" xfId="35836"/>
    <cellStyle name="Обычный 4 6 6 2" xfId="35837"/>
    <cellStyle name="Обычный 4 6 7" xfId="35838"/>
    <cellStyle name="Обычный 4 6 7 2" xfId="35839"/>
    <cellStyle name="Обычный 4 6 8" xfId="35840"/>
    <cellStyle name="Обычный 4 6 8 2" xfId="35841"/>
    <cellStyle name="Обычный 4 6 9" xfId="35842"/>
    <cellStyle name="Обычный 4 7" xfId="35843"/>
    <cellStyle name="Обычный 4 7 10" xfId="35844"/>
    <cellStyle name="Обычный 4 7 2" xfId="35845"/>
    <cellStyle name="Обычный 4 7 2 2" xfId="35846"/>
    <cellStyle name="Обычный 4 7 2 2 2" xfId="35847"/>
    <cellStyle name="Обычный 4 7 2 2 2 2" xfId="35848"/>
    <cellStyle name="Обычный 4 7 2 2 2 2 2" xfId="35849"/>
    <cellStyle name="Обычный 4 7 2 2 2 3" xfId="35850"/>
    <cellStyle name="Обычный 4 7 2 2 3" xfId="35851"/>
    <cellStyle name="Обычный 4 7 2 2 3 2" xfId="35852"/>
    <cellStyle name="Обычный 4 7 2 2 4" xfId="35853"/>
    <cellStyle name="Обычный 4 7 2 2 4 2" xfId="35854"/>
    <cellStyle name="Обычный 4 7 2 2 5" xfId="35855"/>
    <cellStyle name="Обычный 4 7 2 3" xfId="35856"/>
    <cellStyle name="Обычный 4 7 2 3 2" xfId="35857"/>
    <cellStyle name="Обычный 4 7 2 3 2 2" xfId="35858"/>
    <cellStyle name="Обычный 4 7 2 3 2 2 2" xfId="35859"/>
    <cellStyle name="Обычный 4 7 2 3 2 3" xfId="35860"/>
    <cellStyle name="Обычный 4 7 2 3 3" xfId="35861"/>
    <cellStyle name="Обычный 4 7 2 3 3 2" xfId="35862"/>
    <cellStyle name="Обычный 4 7 2 3 4" xfId="35863"/>
    <cellStyle name="Обычный 4 7 2 4" xfId="35864"/>
    <cellStyle name="Обычный 4 7 2 4 2" xfId="35865"/>
    <cellStyle name="Обычный 4 7 2 4 2 2" xfId="35866"/>
    <cellStyle name="Обычный 4 7 2 4 3" xfId="35867"/>
    <cellStyle name="Обычный 4 7 2 5" xfId="35868"/>
    <cellStyle name="Обычный 4 7 2 5 2" xfId="35869"/>
    <cellStyle name="Обычный 4 7 2 6" xfId="35870"/>
    <cellStyle name="Обычный 4 7 2 6 2" xfId="35871"/>
    <cellStyle name="Обычный 4 7 2 7" xfId="35872"/>
    <cellStyle name="Обычный 4 7 2 8" xfId="35873"/>
    <cellStyle name="Обычный 4 7 3" xfId="35874"/>
    <cellStyle name="Обычный 4 7 3 2" xfId="35875"/>
    <cellStyle name="Обычный 4 7 3 2 2" xfId="35876"/>
    <cellStyle name="Обычный 4 7 3 2 2 2" xfId="35877"/>
    <cellStyle name="Обычный 4 7 3 2 3" xfId="35878"/>
    <cellStyle name="Обычный 4 7 3 3" xfId="35879"/>
    <cellStyle name="Обычный 4 7 3 3 2" xfId="35880"/>
    <cellStyle name="Обычный 4 7 3 4" xfId="35881"/>
    <cellStyle name="Обычный 4 7 3 4 2" xfId="35882"/>
    <cellStyle name="Обычный 4 7 3 5" xfId="35883"/>
    <cellStyle name="Обычный 4 7 3 6" xfId="35884"/>
    <cellStyle name="Обычный 4 7 4" xfId="35885"/>
    <cellStyle name="Обычный 4 7 4 2" xfId="35886"/>
    <cellStyle name="Обычный 4 7 4 2 2" xfId="35887"/>
    <cellStyle name="Обычный 4 7 4 2 2 2" xfId="35888"/>
    <cellStyle name="Обычный 4 7 4 2 3" xfId="35889"/>
    <cellStyle name="Обычный 4 7 4 3" xfId="35890"/>
    <cellStyle name="Обычный 4 7 4 3 2" xfId="35891"/>
    <cellStyle name="Обычный 4 7 4 4" xfId="35892"/>
    <cellStyle name="Обычный 4 7 5" xfId="35893"/>
    <cellStyle name="Обычный 4 7 5 2" xfId="35894"/>
    <cellStyle name="Обычный 4 7 5 2 2" xfId="35895"/>
    <cellStyle name="Обычный 4 7 5 3" xfId="35896"/>
    <cellStyle name="Обычный 4 7 6" xfId="35897"/>
    <cellStyle name="Обычный 4 7 6 2" xfId="35898"/>
    <cellStyle name="Обычный 4 7 7" xfId="35899"/>
    <cellStyle name="Обычный 4 7 7 2" xfId="35900"/>
    <cellStyle name="Обычный 4 7 8" xfId="35901"/>
    <cellStyle name="Обычный 4 7 8 2" xfId="35902"/>
    <cellStyle name="Обычный 4 7 9" xfId="35903"/>
    <cellStyle name="Обычный 4 8" xfId="35904"/>
    <cellStyle name="Обычный 4 8 2" xfId="35905"/>
    <cellStyle name="Обычный 4 8 2 2" xfId="35906"/>
    <cellStyle name="Обычный 4 8 2 2 2" xfId="35907"/>
    <cellStyle name="Обычный 4 8 2 2 2 2" xfId="35908"/>
    <cellStyle name="Обычный 4 8 2 2 3" xfId="35909"/>
    <cellStyle name="Обычный 4 8 2 3" xfId="35910"/>
    <cellStyle name="Обычный 4 8 2 3 2" xfId="35911"/>
    <cellStyle name="Обычный 4 8 2 4" xfId="35912"/>
    <cellStyle name="Обычный 4 8 2 4 2" xfId="35913"/>
    <cellStyle name="Обычный 4 8 2 5" xfId="35914"/>
    <cellStyle name="Обычный 4 8 3" xfId="35915"/>
    <cellStyle name="Обычный 4 8 3 2" xfId="35916"/>
    <cellStyle name="Обычный 4 8 3 2 2" xfId="35917"/>
    <cellStyle name="Обычный 4 8 3 2 2 2" xfId="35918"/>
    <cellStyle name="Обычный 4 8 3 2 3" xfId="35919"/>
    <cellStyle name="Обычный 4 8 3 3" xfId="35920"/>
    <cellStyle name="Обычный 4 8 3 3 2" xfId="35921"/>
    <cellStyle name="Обычный 4 8 3 4" xfId="35922"/>
    <cellStyle name="Обычный 4 8 4" xfId="35923"/>
    <cellStyle name="Обычный 4 8 4 2" xfId="35924"/>
    <cellStyle name="Обычный 4 8 4 2 2" xfId="35925"/>
    <cellStyle name="Обычный 4 8 4 3" xfId="35926"/>
    <cellStyle name="Обычный 4 8 5" xfId="35927"/>
    <cellStyle name="Обычный 4 8 5 2" xfId="35928"/>
    <cellStyle name="Обычный 4 8 6" xfId="35929"/>
    <cellStyle name="Обычный 4 8 6 2" xfId="35930"/>
    <cellStyle name="Обычный 4 8 7" xfId="35931"/>
    <cellStyle name="Обычный 4 8 7 2" xfId="35932"/>
    <cellStyle name="Обычный 4 8 8" xfId="35933"/>
    <cellStyle name="Обычный 4 8 9" xfId="35934"/>
    <cellStyle name="Обычный 4 9" xfId="35935"/>
    <cellStyle name="Обычный 4 9 2" xfId="35936"/>
    <cellStyle name="Обычный 4 9 2 2" xfId="35937"/>
    <cellStyle name="Обычный 4 9 2 2 2" xfId="35938"/>
    <cellStyle name="Обычный 4 9 2 3" xfId="35939"/>
    <cellStyle name="Обычный 4 9 3" xfId="35940"/>
    <cellStyle name="Обычный 4 9 3 2" xfId="35941"/>
    <cellStyle name="Обычный 4 9 4" xfId="35942"/>
    <cellStyle name="Обычный 4 9 4 2" xfId="35943"/>
    <cellStyle name="Обычный 4 9 5" xfId="35944"/>
    <cellStyle name="Обычный 4 9 6" xfId="35945"/>
    <cellStyle name="Обычный 4_КС2 июль13 дс1" xfId="35946"/>
    <cellStyle name="Обычный 40" xfId="35947"/>
    <cellStyle name="Обычный 41" xfId="35948"/>
    <cellStyle name="Обычный 42" xfId="35949"/>
    <cellStyle name="Обычный 43" xfId="35950"/>
    <cellStyle name="Обычный 44" xfId="35951"/>
    <cellStyle name="Обычный 45" xfId="35952"/>
    <cellStyle name="Обычный 46" xfId="35953"/>
    <cellStyle name="Обычный 47" xfId="35954"/>
    <cellStyle name="Обычный 48" xfId="35955"/>
    <cellStyle name="Обычный 49" xfId="35956"/>
    <cellStyle name="Обычный 5" xfId="35957"/>
    <cellStyle name="Обычный 5 2" xfId="35958"/>
    <cellStyle name="Обычный 5 2 2" xfId="35959"/>
    <cellStyle name="Обычный 5 2 3" xfId="35960"/>
    <cellStyle name="Обычный 5 2_КС2 июль13 дс1" xfId="35961"/>
    <cellStyle name="Обычный 5 3" xfId="35962"/>
    <cellStyle name="Обычный 5 4" xfId="35963"/>
    <cellStyle name="Обычный 5 5" xfId="35964"/>
    <cellStyle name="Обычный 5_КС2 июль13 дс1" xfId="35965"/>
    <cellStyle name="Обычный 50" xfId="35966"/>
    <cellStyle name="Обычный 50 2" xfId="35967"/>
    <cellStyle name="Обычный 50 2 2" xfId="35968"/>
    <cellStyle name="Обычный 50 2 2 2" xfId="35969"/>
    <cellStyle name="Обычный 50 2 2 2 2" xfId="35970"/>
    <cellStyle name="Обычный 50 2 2 3" xfId="35971"/>
    <cellStyle name="Обычный 50 2 3" xfId="35972"/>
    <cellStyle name="Обычный 50 2 3 2" xfId="35973"/>
    <cellStyle name="Обычный 50 2 4" xfId="35974"/>
    <cellStyle name="Обычный 50 2 4 2" xfId="35975"/>
    <cellStyle name="Обычный 50 2 5" xfId="35976"/>
    <cellStyle name="Обычный 50 3" xfId="35977"/>
    <cellStyle name="Обычный 50 3 2" xfId="35978"/>
    <cellStyle name="Обычный 50 3 2 2" xfId="35979"/>
    <cellStyle name="Обычный 50 3 2 2 2" xfId="35980"/>
    <cellStyle name="Обычный 50 3 2 3" xfId="35981"/>
    <cellStyle name="Обычный 50 3 3" xfId="35982"/>
    <cellStyle name="Обычный 50 3 3 2" xfId="35983"/>
    <cellStyle name="Обычный 50 3 4" xfId="35984"/>
    <cellStyle name="Обычный 50 4" xfId="35985"/>
    <cellStyle name="Обычный 50 4 2" xfId="35986"/>
    <cellStyle name="Обычный 50 4 2 2" xfId="35987"/>
    <cellStyle name="Обычный 50 4 3" xfId="35988"/>
    <cellStyle name="Обычный 50 5" xfId="35989"/>
    <cellStyle name="Обычный 50 5 2" xfId="35990"/>
    <cellStyle name="Обычный 50 6" xfId="35991"/>
    <cellStyle name="Обычный 50 6 2" xfId="35992"/>
    <cellStyle name="Обычный 50 7" xfId="35993"/>
    <cellStyle name="Обычный 51" xfId="35994"/>
    <cellStyle name="Обычный 52" xfId="35995"/>
    <cellStyle name="Обычный 53" xfId="35996"/>
    <cellStyle name="Обычный 54" xfId="35997"/>
    <cellStyle name="Обычный 55" xfId="35998"/>
    <cellStyle name="Обычный 56" xfId="35999"/>
    <cellStyle name="Обычный 57" xfId="36000"/>
    <cellStyle name="Обычный 58" xfId="36001"/>
    <cellStyle name="Обычный 59" xfId="36002"/>
    <cellStyle name="Обычный 6" xfId="36003"/>
    <cellStyle name="Обычный 6 2" xfId="36004"/>
    <cellStyle name="Обычный 6 2 2" xfId="36005"/>
    <cellStyle name="Обычный 6 2 3" xfId="36006"/>
    <cellStyle name="Обычный 6 2 4" xfId="36007"/>
    <cellStyle name="Обычный 6 2_КС2 июль13 дс1" xfId="36008"/>
    <cellStyle name="Обычный 6 3" xfId="36009"/>
    <cellStyle name="Обычный 6 3 2" xfId="36010"/>
    <cellStyle name="Обычный 6 4" xfId="36011"/>
    <cellStyle name="Обычный 6 5" xfId="36012"/>
    <cellStyle name="Обычный 6_КС2 июль13 дс1" xfId="36013"/>
    <cellStyle name="Обычный 60" xfId="36014"/>
    <cellStyle name="Обычный 60 2" xfId="36015"/>
    <cellStyle name="Обычный 60 2 2" xfId="36016"/>
    <cellStyle name="Обычный 60 2 2 2" xfId="36017"/>
    <cellStyle name="Обычный 60 2 3" xfId="36018"/>
    <cellStyle name="Обычный 60 3" xfId="36019"/>
    <cellStyle name="Обычный 60 3 2" xfId="36020"/>
    <cellStyle name="Обычный 60 4" xfId="36021"/>
    <cellStyle name="Обычный 60 5" xfId="36022"/>
    <cellStyle name="Обычный 61" xfId="36023"/>
    <cellStyle name="Обычный 61 2" xfId="36024"/>
    <cellStyle name="Обычный 61 2 2" xfId="36025"/>
    <cellStyle name="Обычный 61 2 2 2" xfId="36026"/>
    <cellStyle name="Обычный 61 2 3" xfId="36027"/>
    <cellStyle name="Обычный 61 3" xfId="36028"/>
    <cellStyle name="Обычный 61 4" xfId="36029"/>
    <cellStyle name="Обычный 62" xfId="36030"/>
    <cellStyle name="Обычный 63" xfId="36031"/>
    <cellStyle name="Обычный 64" xfId="36032"/>
    <cellStyle name="Обычный 65" xfId="36033"/>
    <cellStyle name="Обычный 66" xfId="36034"/>
    <cellStyle name="Обычный 67" xfId="36035"/>
    <cellStyle name="Обычный 68" xfId="36036"/>
    <cellStyle name="Обычный 68 2" xfId="36037"/>
    <cellStyle name="Обычный 68 3" xfId="36038"/>
    <cellStyle name="Обычный 69" xfId="36039"/>
    <cellStyle name="Обычный 7" xfId="36040"/>
    <cellStyle name="Обычный 7 10" xfId="36041"/>
    <cellStyle name="Обычный 7 10 2" xfId="36042"/>
    <cellStyle name="Обычный 7 10 2 2" xfId="36043"/>
    <cellStyle name="Обычный 7 10 2 2 2" xfId="36044"/>
    <cellStyle name="Обычный 7 10 2 3" xfId="36045"/>
    <cellStyle name="Обычный 7 10 3" xfId="36046"/>
    <cellStyle name="Обычный 7 10 3 2" xfId="36047"/>
    <cellStyle name="Обычный 7 10 4" xfId="36048"/>
    <cellStyle name="Обычный 7 11" xfId="36049"/>
    <cellStyle name="Обычный 7 11 2" xfId="36050"/>
    <cellStyle name="Обычный 7 11 2 2" xfId="36051"/>
    <cellStyle name="Обычный 7 11 3" xfId="36052"/>
    <cellStyle name="Обычный 7 12" xfId="36053"/>
    <cellStyle name="Обычный 7 12 2" xfId="36054"/>
    <cellStyle name="Обычный 7 13" xfId="36055"/>
    <cellStyle name="Обычный 7 13 2" xfId="36056"/>
    <cellStyle name="Обычный 7 14" xfId="36057"/>
    <cellStyle name="Обычный 7 14 2" xfId="36058"/>
    <cellStyle name="Обычный 7 15" xfId="36059"/>
    <cellStyle name="Обычный 7 15 2" xfId="36060"/>
    <cellStyle name="Обычный 7 16" xfId="36061"/>
    <cellStyle name="Обычный 7 16 2" xfId="36062"/>
    <cellStyle name="Обычный 7 17" xfId="36063"/>
    <cellStyle name="Обычный 7 18" xfId="36064"/>
    <cellStyle name="Обычный 7 2" xfId="36065"/>
    <cellStyle name="Обычный 7 2 10" xfId="36066"/>
    <cellStyle name="Обычный 7 2 10 2" xfId="36067"/>
    <cellStyle name="Обычный 7 2 10 2 2" xfId="36068"/>
    <cellStyle name="Обычный 7 2 10 3" xfId="36069"/>
    <cellStyle name="Обычный 7 2 11" xfId="36070"/>
    <cellStyle name="Обычный 7 2 11 2" xfId="36071"/>
    <cellStyle name="Обычный 7 2 12" xfId="36072"/>
    <cellStyle name="Обычный 7 2 12 2" xfId="36073"/>
    <cellStyle name="Обычный 7 2 13" xfId="36074"/>
    <cellStyle name="Обычный 7 2 13 2" xfId="36075"/>
    <cellStyle name="Обычный 7 2 14" xfId="36076"/>
    <cellStyle name="Обычный 7 2 14 2" xfId="36077"/>
    <cellStyle name="Обычный 7 2 15" xfId="36078"/>
    <cellStyle name="Обычный 7 2 15 2" xfId="36079"/>
    <cellStyle name="Обычный 7 2 16" xfId="36080"/>
    <cellStyle name="Обычный 7 2 17" xfId="36081"/>
    <cellStyle name="Обычный 7 2 2" xfId="36082"/>
    <cellStyle name="Обычный 7 2 2 10" xfId="36083"/>
    <cellStyle name="Обычный 7 2 2 10 2" xfId="36084"/>
    <cellStyle name="Обычный 7 2 2 11" xfId="36085"/>
    <cellStyle name="Обычный 7 2 2 11 2" xfId="36086"/>
    <cellStyle name="Обычный 7 2 2 12" xfId="36087"/>
    <cellStyle name="Обычный 7 2 2 12 2" xfId="36088"/>
    <cellStyle name="Обычный 7 2 2 13" xfId="36089"/>
    <cellStyle name="Обычный 7 2 2 14" xfId="36090"/>
    <cellStyle name="Обычный 7 2 2 2" xfId="36091"/>
    <cellStyle name="Обычный 7 2 2 2 10" xfId="36092"/>
    <cellStyle name="Обычный 7 2 2 2 11" xfId="36093"/>
    <cellStyle name="Обычный 7 2 2 2 2" xfId="36094"/>
    <cellStyle name="Обычный 7 2 2 2 2 2" xfId="36095"/>
    <cellStyle name="Обычный 7 2 2 2 2 2 2" xfId="36096"/>
    <cellStyle name="Обычный 7 2 2 2 2 2 2 2" xfId="36097"/>
    <cellStyle name="Обычный 7 2 2 2 2 2 2 2 2" xfId="36098"/>
    <cellStyle name="Обычный 7 2 2 2 2 2 2 2 2 2" xfId="36099"/>
    <cellStyle name="Обычный 7 2 2 2 2 2 2 2 3" xfId="36100"/>
    <cellStyle name="Обычный 7 2 2 2 2 2 2 3" xfId="36101"/>
    <cellStyle name="Обычный 7 2 2 2 2 2 2 3 2" xfId="36102"/>
    <cellStyle name="Обычный 7 2 2 2 2 2 2 4" xfId="36103"/>
    <cellStyle name="Обычный 7 2 2 2 2 2 2 4 2" xfId="36104"/>
    <cellStyle name="Обычный 7 2 2 2 2 2 2 5" xfId="36105"/>
    <cellStyle name="Обычный 7 2 2 2 2 2 3" xfId="36106"/>
    <cellStyle name="Обычный 7 2 2 2 2 2 3 2" xfId="36107"/>
    <cellStyle name="Обычный 7 2 2 2 2 2 3 2 2" xfId="36108"/>
    <cellStyle name="Обычный 7 2 2 2 2 2 3 2 2 2" xfId="36109"/>
    <cellStyle name="Обычный 7 2 2 2 2 2 3 2 3" xfId="36110"/>
    <cellStyle name="Обычный 7 2 2 2 2 2 3 3" xfId="36111"/>
    <cellStyle name="Обычный 7 2 2 2 2 2 3 3 2" xfId="36112"/>
    <cellStyle name="Обычный 7 2 2 2 2 2 3 4" xfId="36113"/>
    <cellStyle name="Обычный 7 2 2 2 2 2 4" xfId="36114"/>
    <cellStyle name="Обычный 7 2 2 2 2 2 4 2" xfId="36115"/>
    <cellStyle name="Обычный 7 2 2 2 2 2 4 2 2" xfId="36116"/>
    <cellStyle name="Обычный 7 2 2 2 2 2 4 3" xfId="36117"/>
    <cellStyle name="Обычный 7 2 2 2 2 2 5" xfId="36118"/>
    <cellStyle name="Обычный 7 2 2 2 2 2 5 2" xfId="36119"/>
    <cellStyle name="Обычный 7 2 2 2 2 2 6" xfId="36120"/>
    <cellStyle name="Обычный 7 2 2 2 2 2 6 2" xfId="36121"/>
    <cellStyle name="Обычный 7 2 2 2 2 2 7" xfId="36122"/>
    <cellStyle name="Обычный 7 2 2 2 2 2 8" xfId="36123"/>
    <cellStyle name="Обычный 7 2 2 2 2 3" xfId="36124"/>
    <cellStyle name="Обычный 7 2 2 2 2 3 2" xfId="36125"/>
    <cellStyle name="Обычный 7 2 2 2 2 3 2 2" xfId="36126"/>
    <cellStyle name="Обычный 7 2 2 2 2 3 2 2 2" xfId="36127"/>
    <cellStyle name="Обычный 7 2 2 2 2 3 2 3" xfId="36128"/>
    <cellStyle name="Обычный 7 2 2 2 2 3 3" xfId="36129"/>
    <cellStyle name="Обычный 7 2 2 2 2 3 3 2" xfId="36130"/>
    <cellStyle name="Обычный 7 2 2 2 2 3 4" xfId="36131"/>
    <cellStyle name="Обычный 7 2 2 2 2 3 4 2" xfId="36132"/>
    <cellStyle name="Обычный 7 2 2 2 2 3 5" xfId="36133"/>
    <cellStyle name="Обычный 7 2 2 2 2 3 6" xfId="36134"/>
    <cellStyle name="Обычный 7 2 2 2 2 4" xfId="36135"/>
    <cellStyle name="Обычный 7 2 2 2 2 4 2" xfId="36136"/>
    <cellStyle name="Обычный 7 2 2 2 2 4 2 2" xfId="36137"/>
    <cellStyle name="Обычный 7 2 2 2 2 4 2 2 2" xfId="36138"/>
    <cellStyle name="Обычный 7 2 2 2 2 4 2 3" xfId="36139"/>
    <cellStyle name="Обычный 7 2 2 2 2 4 3" xfId="36140"/>
    <cellStyle name="Обычный 7 2 2 2 2 4 3 2" xfId="36141"/>
    <cellStyle name="Обычный 7 2 2 2 2 4 4" xfId="36142"/>
    <cellStyle name="Обычный 7 2 2 2 2 5" xfId="36143"/>
    <cellStyle name="Обычный 7 2 2 2 2 5 2" xfId="36144"/>
    <cellStyle name="Обычный 7 2 2 2 2 5 2 2" xfId="36145"/>
    <cellStyle name="Обычный 7 2 2 2 2 5 3" xfId="36146"/>
    <cellStyle name="Обычный 7 2 2 2 2 6" xfId="36147"/>
    <cellStyle name="Обычный 7 2 2 2 2 6 2" xfId="36148"/>
    <cellStyle name="Обычный 7 2 2 2 2 7" xfId="36149"/>
    <cellStyle name="Обычный 7 2 2 2 2 7 2" xfId="36150"/>
    <cellStyle name="Обычный 7 2 2 2 2 8" xfId="36151"/>
    <cellStyle name="Обычный 7 2 2 2 2 9" xfId="36152"/>
    <cellStyle name="Обычный 7 2 2 2 3" xfId="36153"/>
    <cellStyle name="Обычный 7 2 2 2 3 2" xfId="36154"/>
    <cellStyle name="Обычный 7 2 2 2 3 2 2" xfId="36155"/>
    <cellStyle name="Обычный 7 2 2 2 3 2 2 2" xfId="36156"/>
    <cellStyle name="Обычный 7 2 2 2 3 2 2 2 2" xfId="36157"/>
    <cellStyle name="Обычный 7 2 2 2 3 2 2 3" xfId="36158"/>
    <cellStyle name="Обычный 7 2 2 2 3 2 3" xfId="36159"/>
    <cellStyle name="Обычный 7 2 2 2 3 2 3 2" xfId="36160"/>
    <cellStyle name="Обычный 7 2 2 2 3 2 4" xfId="36161"/>
    <cellStyle name="Обычный 7 2 2 2 3 2 4 2" xfId="36162"/>
    <cellStyle name="Обычный 7 2 2 2 3 2 5" xfId="36163"/>
    <cellStyle name="Обычный 7 2 2 2 3 2 6" xfId="36164"/>
    <cellStyle name="Обычный 7 2 2 2 3 3" xfId="36165"/>
    <cellStyle name="Обычный 7 2 2 2 3 3 2" xfId="36166"/>
    <cellStyle name="Обычный 7 2 2 2 3 3 2 2" xfId="36167"/>
    <cellStyle name="Обычный 7 2 2 2 3 3 2 2 2" xfId="36168"/>
    <cellStyle name="Обычный 7 2 2 2 3 3 2 3" xfId="36169"/>
    <cellStyle name="Обычный 7 2 2 2 3 3 3" xfId="36170"/>
    <cellStyle name="Обычный 7 2 2 2 3 3 3 2" xfId="36171"/>
    <cellStyle name="Обычный 7 2 2 2 3 3 4" xfId="36172"/>
    <cellStyle name="Обычный 7 2 2 2 3 3 5" xfId="36173"/>
    <cellStyle name="Обычный 7 2 2 2 3 4" xfId="36174"/>
    <cellStyle name="Обычный 7 2 2 2 3 4 2" xfId="36175"/>
    <cellStyle name="Обычный 7 2 2 2 3 4 2 2" xfId="36176"/>
    <cellStyle name="Обычный 7 2 2 2 3 4 3" xfId="36177"/>
    <cellStyle name="Обычный 7 2 2 2 3 5" xfId="36178"/>
    <cellStyle name="Обычный 7 2 2 2 3 5 2" xfId="36179"/>
    <cellStyle name="Обычный 7 2 2 2 3 6" xfId="36180"/>
    <cellStyle name="Обычный 7 2 2 2 3 6 2" xfId="36181"/>
    <cellStyle name="Обычный 7 2 2 2 3 7" xfId="36182"/>
    <cellStyle name="Обычный 7 2 2 2 3 8" xfId="36183"/>
    <cellStyle name="Обычный 7 2 2 2 4" xfId="36184"/>
    <cellStyle name="Обычный 7 2 2 2 4 2" xfId="36185"/>
    <cellStyle name="Обычный 7 2 2 2 4 2 2" xfId="36186"/>
    <cellStyle name="Обычный 7 2 2 2 4 2 2 2" xfId="36187"/>
    <cellStyle name="Обычный 7 2 2 2 4 2 3" xfId="36188"/>
    <cellStyle name="Обычный 7 2 2 2 4 3" xfId="36189"/>
    <cellStyle name="Обычный 7 2 2 2 4 3 2" xfId="36190"/>
    <cellStyle name="Обычный 7 2 2 2 4 4" xfId="36191"/>
    <cellStyle name="Обычный 7 2 2 2 4 4 2" xfId="36192"/>
    <cellStyle name="Обычный 7 2 2 2 4 5" xfId="36193"/>
    <cellStyle name="Обычный 7 2 2 2 4 6" xfId="36194"/>
    <cellStyle name="Обычный 7 2 2 2 5" xfId="36195"/>
    <cellStyle name="Обычный 7 2 2 2 5 2" xfId="36196"/>
    <cellStyle name="Обычный 7 2 2 2 5 2 2" xfId="36197"/>
    <cellStyle name="Обычный 7 2 2 2 5 2 2 2" xfId="36198"/>
    <cellStyle name="Обычный 7 2 2 2 5 2 3" xfId="36199"/>
    <cellStyle name="Обычный 7 2 2 2 5 3" xfId="36200"/>
    <cellStyle name="Обычный 7 2 2 2 5 3 2" xfId="36201"/>
    <cellStyle name="Обычный 7 2 2 2 5 4" xfId="36202"/>
    <cellStyle name="Обычный 7 2 2 2 5 5" xfId="36203"/>
    <cellStyle name="Обычный 7 2 2 2 6" xfId="36204"/>
    <cellStyle name="Обычный 7 2 2 2 6 2" xfId="36205"/>
    <cellStyle name="Обычный 7 2 2 2 6 2 2" xfId="36206"/>
    <cellStyle name="Обычный 7 2 2 2 6 3" xfId="36207"/>
    <cellStyle name="Обычный 7 2 2 2 7" xfId="36208"/>
    <cellStyle name="Обычный 7 2 2 2 7 2" xfId="36209"/>
    <cellStyle name="Обычный 7 2 2 2 8" xfId="36210"/>
    <cellStyle name="Обычный 7 2 2 2 8 2" xfId="36211"/>
    <cellStyle name="Обычный 7 2 2 2 9" xfId="36212"/>
    <cellStyle name="Обычный 7 2 2 2 9 2" xfId="36213"/>
    <cellStyle name="Обычный 7 2 2 3" xfId="36214"/>
    <cellStyle name="Обычный 7 2 2 3 10" xfId="36215"/>
    <cellStyle name="Обычный 7 2 2 3 2" xfId="36216"/>
    <cellStyle name="Обычный 7 2 2 3 2 2" xfId="36217"/>
    <cellStyle name="Обычный 7 2 2 3 2 2 2" xfId="36218"/>
    <cellStyle name="Обычный 7 2 2 3 2 2 2 2" xfId="36219"/>
    <cellStyle name="Обычный 7 2 2 3 2 2 2 2 2" xfId="36220"/>
    <cellStyle name="Обычный 7 2 2 3 2 2 2 3" xfId="36221"/>
    <cellStyle name="Обычный 7 2 2 3 2 2 3" xfId="36222"/>
    <cellStyle name="Обычный 7 2 2 3 2 2 3 2" xfId="36223"/>
    <cellStyle name="Обычный 7 2 2 3 2 2 4" xfId="36224"/>
    <cellStyle name="Обычный 7 2 2 3 2 2 4 2" xfId="36225"/>
    <cellStyle name="Обычный 7 2 2 3 2 2 5" xfId="36226"/>
    <cellStyle name="Обычный 7 2 2 3 2 3" xfId="36227"/>
    <cellStyle name="Обычный 7 2 2 3 2 3 2" xfId="36228"/>
    <cellStyle name="Обычный 7 2 2 3 2 3 2 2" xfId="36229"/>
    <cellStyle name="Обычный 7 2 2 3 2 3 2 2 2" xfId="36230"/>
    <cellStyle name="Обычный 7 2 2 3 2 3 2 3" xfId="36231"/>
    <cellStyle name="Обычный 7 2 2 3 2 3 3" xfId="36232"/>
    <cellStyle name="Обычный 7 2 2 3 2 3 3 2" xfId="36233"/>
    <cellStyle name="Обычный 7 2 2 3 2 3 4" xfId="36234"/>
    <cellStyle name="Обычный 7 2 2 3 2 4" xfId="36235"/>
    <cellStyle name="Обычный 7 2 2 3 2 4 2" xfId="36236"/>
    <cellStyle name="Обычный 7 2 2 3 2 4 2 2" xfId="36237"/>
    <cellStyle name="Обычный 7 2 2 3 2 4 3" xfId="36238"/>
    <cellStyle name="Обычный 7 2 2 3 2 5" xfId="36239"/>
    <cellStyle name="Обычный 7 2 2 3 2 5 2" xfId="36240"/>
    <cellStyle name="Обычный 7 2 2 3 2 6" xfId="36241"/>
    <cellStyle name="Обычный 7 2 2 3 2 6 2" xfId="36242"/>
    <cellStyle name="Обычный 7 2 2 3 2 7" xfId="36243"/>
    <cellStyle name="Обычный 7 2 2 3 2 8" xfId="36244"/>
    <cellStyle name="Обычный 7 2 2 3 3" xfId="36245"/>
    <cellStyle name="Обычный 7 2 2 3 3 2" xfId="36246"/>
    <cellStyle name="Обычный 7 2 2 3 3 2 2" xfId="36247"/>
    <cellStyle name="Обычный 7 2 2 3 3 2 2 2" xfId="36248"/>
    <cellStyle name="Обычный 7 2 2 3 3 2 3" xfId="36249"/>
    <cellStyle name="Обычный 7 2 2 3 3 3" xfId="36250"/>
    <cellStyle name="Обычный 7 2 2 3 3 3 2" xfId="36251"/>
    <cellStyle name="Обычный 7 2 2 3 3 4" xfId="36252"/>
    <cellStyle name="Обычный 7 2 2 3 3 4 2" xfId="36253"/>
    <cellStyle name="Обычный 7 2 2 3 3 5" xfId="36254"/>
    <cellStyle name="Обычный 7 2 2 3 3 6" xfId="36255"/>
    <cellStyle name="Обычный 7 2 2 3 4" xfId="36256"/>
    <cellStyle name="Обычный 7 2 2 3 4 2" xfId="36257"/>
    <cellStyle name="Обычный 7 2 2 3 4 2 2" xfId="36258"/>
    <cellStyle name="Обычный 7 2 2 3 4 2 2 2" xfId="36259"/>
    <cellStyle name="Обычный 7 2 2 3 4 2 3" xfId="36260"/>
    <cellStyle name="Обычный 7 2 2 3 4 3" xfId="36261"/>
    <cellStyle name="Обычный 7 2 2 3 4 3 2" xfId="36262"/>
    <cellStyle name="Обычный 7 2 2 3 4 4" xfId="36263"/>
    <cellStyle name="Обычный 7 2 2 3 5" xfId="36264"/>
    <cellStyle name="Обычный 7 2 2 3 5 2" xfId="36265"/>
    <cellStyle name="Обычный 7 2 2 3 5 2 2" xfId="36266"/>
    <cellStyle name="Обычный 7 2 2 3 5 3" xfId="36267"/>
    <cellStyle name="Обычный 7 2 2 3 6" xfId="36268"/>
    <cellStyle name="Обычный 7 2 2 3 6 2" xfId="36269"/>
    <cellStyle name="Обычный 7 2 2 3 7" xfId="36270"/>
    <cellStyle name="Обычный 7 2 2 3 7 2" xfId="36271"/>
    <cellStyle name="Обычный 7 2 2 3 8" xfId="36272"/>
    <cellStyle name="Обычный 7 2 2 3 8 2" xfId="36273"/>
    <cellStyle name="Обычный 7 2 2 3 9" xfId="36274"/>
    <cellStyle name="Обычный 7 2 2 4" xfId="36275"/>
    <cellStyle name="Обычный 7 2 2 4 2" xfId="36276"/>
    <cellStyle name="Обычный 7 2 2 4 2 2" xfId="36277"/>
    <cellStyle name="Обычный 7 2 2 4 2 2 2" xfId="36278"/>
    <cellStyle name="Обычный 7 2 2 4 2 2 2 2" xfId="36279"/>
    <cellStyle name="Обычный 7 2 2 4 2 2 2 2 2" xfId="36280"/>
    <cellStyle name="Обычный 7 2 2 4 2 2 2 3" xfId="36281"/>
    <cellStyle name="Обычный 7 2 2 4 2 2 3" xfId="36282"/>
    <cellStyle name="Обычный 7 2 2 4 2 2 3 2" xfId="36283"/>
    <cellStyle name="Обычный 7 2 2 4 2 2 4" xfId="36284"/>
    <cellStyle name="Обычный 7 2 2 4 2 2 4 2" xfId="36285"/>
    <cellStyle name="Обычный 7 2 2 4 2 2 5" xfId="36286"/>
    <cellStyle name="Обычный 7 2 2 4 2 3" xfId="36287"/>
    <cellStyle name="Обычный 7 2 2 4 2 3 2" xfId="36288"/>
    <cellStyle name="Обычный 7 2 2 4 2 3 2 2" xfId="36289"/>
    <cellStyle name="Обычный 7 2 2 4 2 3 2 2 2" xfId="36290"/>
    <cellStyle name="Обычный 7 2 2 4 2 3 2 3" xfId="36291"/>
    <cellStyle name="Обычный 7 2 2 4 2 3 3" xfId="36292"/>
    <cellStyle name="Обычный 7 2 2 4 2 3 3 2" xfId="36293"/>
    <cellStyle name="Обычный 7 2 2 4 2 3 4" xfId="36294"/>
    <cellStyle name="Обычный 7 2 2 4 2 4" xfId="36295"/>
    <cellStyle name="Обычный 7 2 2 4 2 4 2" xfId="36296"/>
    <cellStyle name="Обычный 7 2 2 4 2 4 2 2" xfId="36297"/>
    <cellStyle name="Обычный 7 2 2 4 2 4 3" xfId="36298"/>
    <cellStyle name="Обычный 7 2 2 4 2 5" xfId="36299"/>
    <cellStyle name="Обычный 7 2 2 4 2 5 2" xfId="36300"/>
    <cellStyle name="Обычный 7 2 2 4 2 6" xfId="36301"/>
    <cellStyle name="Обычный 7 2 2 4 2 6 2" xfId="36302"/>
    <cellStyle name="Обычный 7 2 2 4 2 7" xfId="36303"/>
    <cellStyle name="Обычный 7 2 2 4 2 8" xfId="36304"/>
    <cellStyle name="Обычный 7 2 2 4 3" xfId="36305"/>
    <cellStyle name="Обычный 7 2 2 4 3 2" xfId="36306"/>
    <cellStyle name="Обычный 7 2 2 4 3 2 2" xfId="36307"/>
    <cellStyle name="Обычный 7 2 2 4 3 2 2 2" xfId="36308"/>
    <cellStyle name="Обычный 7 2 2 4 3 2 3" xfId="36309"/>
    <cellStyle name="Обычный 7 2 2 4 3 3" xfId="36310"/>
    <cellStyle name="Обычный 7 2 2 4 3 3 2" xfId="36311"/>
    <cellStyle name="Обычный 7 2 2 4 3 4" xfId="36312"/>
    <cellStyle name="Обычный 7 2 2 4 3 4 2" xfId="36313"/>
    <cellStyle name="Обычный 7 2 2 4 3 5" xfId="36314"/>
    <cellStyle name="Обычный 7 2 2 4 3 6" xfId="36315"/>
    <cellStyle name="Обычный 7 2 2 4 4" xfId="36316"/>
    <cellStyle name="Обычный 7 2 2 4 4 2" xfId="36317"/>
    <cellStyle name="Обычный 7 2 2 4 4 2 2" xfId="36318"/>
    <cellStyle name="Обычный 7 2 2 4 4 2 2 2" xfId="36319"/>
    <cellStyle name="Обычный 7 2 2 4 4 2 3" xfId="36320"/>
    <cellStyle name="Обычный 7 2 2 4 4 3" xfId="36321"/>
    <cellStyle name="Обычный 7 2 2 4 4 3 2" xfId="36322"/>
    <cellStyle name="Обычный 7 2 2 4 4 4" xfId="36323"/>
    <cellStyle name="Обычный 7 2 2 4 5" xfId="36324"/>
    <cellStyle name="Обычный 7 2 2 4 5 2" xfId="36325"/>
    <cellStyle name="Обычный 7 2 2 4 5 2 2" xfId="36326"/>
    <cellStyle name="Обычный 7 2 2 4 5 3" xfId="36327"/>
    <cellStyle name="Обычный 7 2 2 4 6" xfId="36328"/>
    <cellStyle name="Обычный 7 2 2 4 6 2" xfId="36329"/>
    <cellStyle name="Обычный 7 2 2 4 7" xfId="36330"/>
    <cellStyle name="Обычный 7 2 2 4 7 2" xfId="36331"/>
    <cellStyle name="Обычный 7 2 2 4 8" xfId="36332"/>
    <cellStyle name="Обычный 7 2 2 4 9" xfId="36333"/>
    <cellStyle name="Обычный 7 2 2 5" xfId="36334"/>
    <cellStyle name="Обычный 7 2 2 5 2" xfId="36335"/>
    <cellStyle name="Обычный 7 2 2 5 2 2" xfId="36336"/>
    <cellStyle name="Обычный 7 2 2 5 2 2 2" xfId="36337"/>
    <cellStyle name="Обычный 7 2 2 5 2 2 2 2" xfId="36338"/>
    <cellStyle name="Обычный 7 2 2 5 2 2 3" xfId="36339"/>
    <cellStyle name="Обычный 7 2 2 5 2 3" xfId="36340"/>
    <cellStyle name="Обычный 7 2 2 5 2 3 2" xfId="36341"/>
    <cellStyle name="Обычный 7 2 2 5 2 4" xfId="36342"/>
    <cellStyle name="Обычный 7 2 2 5 2 4 2" xfId="36343"/>
    <cellStyle name="Обычный 7 2 2 5 2 5" xfId="36344"/>
    <cellStyle name="Обычный 7 2 2 5 3" xfId="36345"/>
    <cellStyle name="Обычный 7 2 2 5 3 2" xfId="36346"/>
    <cellStyle name="Обычный 7 2 2 5 3 2 2" xfId="36347"/>
    <cellStyle name="Обычный 7 2 2 5 3 2 2 2" xfId="36348"/>
    <cellStyle name="Обычный 7 2 2 5 3 2 3" xfId="36349"/>
    <cellStyle name="Обычный 7 2 2 5 3 3" xfId="36350"/>
    <cellStyle name="Обычный 7 2 2 5 3 3 2" xfId="36351"/>
    <cellStyle name="Обычный 7 2 2 5 3 4" xfId="36352"/>
    <cellStyle name="Обычный 7 2 2 5 4" xfId="36353"/>
    <cellStyle name="Обычный 7 2 2 5 4 2" xfId="36354"/>
    <cellStyle name="Обычный 7 2 2 5 4 2 2" xfId="36355"/>
    <cellStyle name="Обычный 7 2 2 5 4 3" xfId="36356"/>
    <cellStyle name="Обычный 7 2 2 5 5" xfId="36357"/>
    <cellStyle name="Обычный 7 2 2 5 5 2" xfId="36358"/>
    <cellStyle name="Обычный 7 2 2 5 6" xfId="36359"/>
    <cellStyle name="Обычный 7 2 2 5 6 2" xfId="36360"/>
    <cellStyle name="Обычный 7 2 2 5 7" xfId="36361"/>
    <cellStyle name="Обычный 7 2 2 5 8" xfId="36362"/>
    <cellStyle name="Обычный 7 2 2 6" xfId="36363"/>
    <cellStyle name="Обычный 7 2 2 6 2" xfId="36364"/>
    <cellStyle name="Обычный 7 2 2 6 2 2" xfId="36365"/>
    <cellStyle name="Обычный 7 2 2 6 2 2 2" xfId="36366"/>
    <cellStyle name="Обычный 7 2 2 6 2 3" xfId="36367"/>
    <cellStyle name="Обычный 7 2 2 6 3" xfId="36368"/>
    <cellStyle name="Обычный 7 2 2 6 3 2" xfId="36369"/>
    <cellStyle name="Обычный 7 2 2 6 4" xfId="36370"/>
    <cellStyle name="Обычный 7 2 2 6 4 2" xfId="36371"/>
    <cellStyle name="Обычный 7 2 2 6 5" xfId="36372"/>
    <cellStyle name="Обычный 7 2 2 6 6" xfId="36373"/>
    <cellStyle name="Обычный 7 2 2 7" xfId="36374"/>
    <cellStyle name="Обычный 7 2 2 7 2" xfId="36375"/>
    <cellStyle name="Обычный 7 2 2 7 2 2" xfId="36376"/>
    <cellStyle name="Обычный 7 2 2 7 2 2 2" xfId="36377"/>
    <cellStyle name="Обычный 7 2 2 7 2 3" xfId="36378"/>
    <cellStyle name="Обычный 7 2 2 7 3" xfId="36379"/>
    <cellStyle name="Обычный 7 2 2 7 3 2" xfId="36380"/>
    <cellStyle name="Обычный 7 2 2 7 4" xfId="36381"/>
    <cellStyle name="Обычный 7 2 2 8" xfId="36382"/>
    <cellStyle name="Обычный 7 2 2 8 2" xfId="36383"/>
    <cellStyle name="Обычный 7 2 2 8 2 2" xfId="36384"/>
    <cellStyle name="Обычный 7 2 2 8 3" xfId="36385"/>
    <cellStyle name="Обычный 7 2 2 9" xfId="36386"/>
    <cellStyle name="Обычный 7 2 2 9 2" xfId="36387"/>
    <cellStyle name="Обычный 7 2 2_прот факт бол" xfId="36388"/>
    <cellStyle name="Обычный 7 2 3" xfId="36389"/>
    <cellStyle name="Обычный 7 2 3 10" xfId="36390"/>
    <cellStyle name="Обычный 7 2 3 10 2" xfId="36391"/>
    <cellStyle name="Обычный 7 2 3 11" xfId="36392"/>
    <cellStyle name="Обычный 7 2 3 12" xfId="36393"/>
    <cellStyle name="Обычный 7 2 3 2" xfId="36394"/>
    <cellStyle name="Обычный 7 2 3 2 10" xfId="36395"/>
    <cellStyle name="Обычный 7 2 3 2 2" xfId="36396"/>
    <cellStyle name="Обычный 7 2 3 2 2 2" xfId="36397"/>
    <cellStyle name="Обычный 7 2 3 2 2 2 2" xfId="36398"/>
    <cellStyle name="Обычный 7 2 3 2 2 2 2 2" xfId="36399"/>
    <cellStyle name="Обычный 7 2 3 2 2 2 2 2 2" xfId="36400"/>
    <cellStyle name="Обычный 7 2 3 2 2 2 2 3" xfId="36401"/>
    <cellStyle name="Обычный 7 2 3 2 2 2 3" xfId="36402"/>
    <cellStyle name="Обычный 7 2 3 2 2 2 3 2" xfId="36403"/>
    <cellStyle name="Обычный 7 2 3 2 2 2 4" xfId="36404"/>
    <cellStyle name="Обычный 7 2 3 2 2 2 4 2" xfId="36405"/>
    <cellStyle name="Обычный 7 2 3 2 2 2 5" xfId="36406"/>
    <cellStyle name="Обычный 7 2 3 2 2 3" xfId="36407"/>
    <cellStyle name="Обычный 7 2 3 2 2 3 2" xfId="36408"/>
    <cellStyle name="Обычный 7 2 3 2 2 3 2 2" xfId="36409"/>
    <cellStyle name="Обычный 7 2 3 2 2 3 2 2 2" xfId="36410"/>
    <cellStyle name="Обычный 7 2 3 2 2 3 2 3" xfId="36411"/>
    <cellStyle name="Обычный 7 2 3 2 2 3 3" xfId="36412"/>
    <cellStyle name="Обычный 7 2 3 2 2 3 3 2" xfId="36413"/>
    <cellStyle name="Обычный 7 2 3 2 2 3 4" xfId="36414"/>
    <cellStyle name="Обычный 7 2 3 2 2 4" xfId="36415"/>
    <cellStyle name="Обычный 7 2 3 2 2 4 2" xfId="36416"/>
    <cellStyle name="Обычный 7 2 3 2 2 4 2 2" xfId="36417"/>
    <cellStyle name="Обычный 7 2 3 2 2 4 3" xfId="36418"/>
    <cellStyle name="Обычный 7 2 3 2 2 5" xfId="36419"/>
    <cellStyle name="Обычный 7 2 3 2 2 5 2" xfId="36420"/>
    <cellStyle name="Обычный 7 2 3 2 2 6" xfId="36421"/>
    <cellStyle name="Обычный 7 2 3 2 2 6 2" xfId="36422"/>
    <cellStyle name="Обычный 7 2 3 2 2 7" xfId="36423"/>
    <cellStyle name="Обычный 7 2 3 2 2 8" xfId="36424"/>
    <cellStyle name="Обычный 7 2 3 2 3" xfId="36425"/>
    <cellStyle name="Обычный 7 2 3 2 3 2" xfId="36426"/>
    <cellStyle name="Обычный 7 2 3 2 3 2 2" xfId="36427"/>
    <cellStyle name="Обычный 7 2 3 2 3 2 2 2" xfId="36428"/>
    <cellStyle name="Обычный 7 2 3 2 3 2 3" xfId="36429"/>
    <cellStyle name="Обычный 7 2 3 2 3 3" xfId="36430"/>
    <cellStyle name="Обычный 7 2 3 2 3 3 2" xfId="36431"/>
    <cellStyle name="Обычный 7 2 3 2 3 4" xfId="36432"/>
    <cellStyle name="Обычный 7 2 3 2 3 4 2" xfId="36433"/>
    <cellStyle name="Обычный 7 2 3 2 3 5" xfId="36434"/>
    <cellStyle name="Обычный 7 2 3 2 3 6" xfId="36435"/>
    <cellStyle name="Обычный 7 2 3 2 4" xfId="36436"/>
    <cellStyle name="Обычный 7 2 3 2 4 2" xfId="36437"/>
    <cellStyle name="Обычный 7 2 3 2 4 2 2" xfId="36438"/>
    <cellStyle name="Обычный 7 2 3 2 4 2 2 2" xfId="36439"/>
    <cellStyle name="Обычный 7 2 3 2 4 2 3" xfId="36440"/>
    <cellStyle name="Обычный 7 2 3 2 4 3" xfId="36441"/>
    <cellStyle name="Обычный 7 2 3 2 4 3 2" xfId="36442"/>
    <cellStyle name="Обычный 7 2 3 2 4 4" xfId="36443"/>
    <cellStyle name="Обычный 7 2 3 2 5" xfId="36444"/>
    <cellStyle name="Обычный 7 2 3 2 5 2" xfId="36445"/>
    <cellStyle name="Обычный 7 2 3 2 5 2 2" xfId="36446"/>
    <cellStyle name="Обычный 7 2 3 2 5 3" xfId="36447"/>
    <cellStyle name="Обычный 7 2 3 2 6" xfId="36448"/>
    <cellStyle name="Обычный 7 2 3 2 6 2" xfId="36449"/>
    <cellStyle name="Обычный 7 2 3 2 7" xfId="36450"/>
    <cellStyle name="Обычный 7 2 3 2 7 2" xfId="36451"/>
    <cellStyle name="Обычный 7 2 3 2 8" xfId="36452"/>
    <cellStyle name="Обычный 7 2 3 2 8 2" xfId="36453"/>
    <cellStyle name="Обычный 7 2 3 2 9" xfId="36454"/>
    <cellStyle name="Обычный 7 2 3 3" xfId="36455"/>
    <cellStyle name="Обычный 7 2 3 3 10" xfId="36456"/>
    <cellStyle name="Обычный 7 2 3 3 2" xfId="36457"/>
    <cellStyle name="Обычный 7 2 3 3 2 2" xfId="36458"/>
    <cellStyle name="Обычный 7 2 3 3 2 2 2" xfId="36459"/>
    <cellStyle name="Обычный 7 2 3 3 2 2 2 2" xfId="36460"/>
    <cellStyle name="Обычный 7 2 3 3 2 2 2 2 2" xfId="36461"/>
    <cellStyle name="Обычный 7 2 3 3 2 2 2 3" xfId="36462"/>
    <cellStyle name="Обычный 7 2 3 3 2 2 3" xfId="36463"/>
    <cellStyle name="Обычный 7 2 3 3 2 2 3 2" xfId="36464"/>
    <cellStyle name="Обычный 7 2 3 3 2 2 4" xfId="36465"/>
    <cellStyle name="Обычный 7 2 3 3 2 2 4 2" xfId="36466"/>
    <cellStyle name="Обычный 7 2 3 3 2 2 5" xfId="36467"/>
    <cellStyle name="Обычный 7 2 3 3 2 3" xfId="36468"/>
    <cellStyle name="Обычный 7 2 3 3 2 3 2" xfId="36469"/>
    <cellStyle name="Обычный 7 2 3 3 2 3 2 2" xfId="36470"/>
    <cellStyle name="Обычный 7 2 3 3 2 3 2 2 2" xfId="36471"/>
    <cellStyle name="Обычный 7 2 3 3 2 3 2 3" xfId="36472"/>
    <cellStyle name="Обычный 7 2 3 3 2 3 3" xfId="36473"/>
    <cellStyle name="Обычный 7 2 3 3 2 3 3 2" xfId="36474"/>
    <cellStyle name="Обычный 7 2 3 3 2 3 4" xfId="36475"/>
    <cellStyle name="Обычный 7 2 3 3 2 4" xfId="36476"/>
    <cellStyle name="Обычный 7 2 3 3 2 4 2" xfId="36477"/>
    <cellStyle name="Обычный 7 2 3 3 2 4 2 2" xfId="36478"/>
    <cellStyle name="Обычный 7 2 3 3 2 4 3" xfId="36479"/>
    <cellStyle name="Обычный 7 2 3 3 2 5" xfId="36480"/>
    <cellStyle name="Обычный 7 2 3 3 2 5 2" xfId="36481"/>
    <cellStyle name="Обычный 7 2 3 3 2 6" xfId="36482"/>
    <cellStyle name="Обычный 7 2 3 3 2 6 2" xfId="36483"/>
    <cellStyle name="Обычный 7 2 3 3 2 7" xfId="36484"/>
    <cellStyle name="Обычный 7 2 3 3 2 8" xfId="36485"/>
    <cellStyle name="Обычный 7 2 3 3 3" xfId="36486"/>
    <cellStyle name="Обычный 7 2 3 3 3 2" xfId="36487"/>
    <cellStyle name="Обычный 7 2 3 3 3 2 2" xfId="36488"/>
    <cellStyle name="Обычный 7 2 3 3 3 2 2 2" xfId="36489"/>
    <cellStyle name="Обычный 7 2 3 3 3 2 3" xfId="36490"/>
    <cellStyle name="Обычный 7 2 3 3 3 3" xfId="36491"/>
    <cellStyle name="Обычный 7 2 3 3 3 3 2" xfId="36492"/>
    <cellStyle name="Обычный 7 2 3 3 3 4" xfId="36493"/>
    <cellStyle name="Обычный 7 2 3 3 3 4 2" xfId="36494"/>
    <cellStyle name="Обычный 7 2 3 3 3 5" xfId="36495"/>
    <cellStyle name="Обычный 7 2 3 3 3 6" xfId="36496"/>
    <cellStyle name="Обычный 7 2 3 3 4" xfId="36497"/>
    <cellStyle name="Обычный 7 2 3 3 4 2" xfId="36498"/>
    <cellStyle name="Обычный 7 2 3 3 4 2 2" xfId="36499"/>
    <cellStyle name="Обычный 7 2 3 3 4 2 2 2" xfId="36500"/>
    <cellStyle name="Обычный 7 2 3 3 4 2 3" xfId="36501"/>
    <cellStyle name="Обычный 7 2 3 3 4 3" xfId="36502"/>
    <cellStyle name="Обычный 7 2 3 3 4 3 2" xfId="36503"/>
    <cellStyle name="Обычный 7 2 3 3 4 4" xfId="36504"/>
    <cellStyle name="Обычный 7 2 3 3 5" xfId="36505"/>
    <cellStyle name="Обычный 7 2 3 3 5 2" xfId="36506"/>
    <cellStyle name="Обычный 7 2 3 3 5 2 2" xfId="36507"/>
    <cellStyle name="Обычный 7 2 3 3 5 3" xfId="36508"/>
    <cellStyle name="Обычный 7 2 3 3 6" xfId="36509"/>
    <cellStyle name="Обычный 7 2 3 3 6 2" xfId="36510"/>
    <cellStyle name="Обычный 7 2 3 3 7" xfId="36511"/>
    <cellStyle name="Обычный 7 2 3 3 7 2" xfId="36512"/>
    <cellStyle name="Обычный 7 2 3 3 8" xfId="36513"/>
    <cellStyle name="Обычный 7 2 3 3 8 2" xfId="36514"/>
    <cellStyle name="Обычный 7 2 3 3 9" xfId="36515"/>
    <cellStyle name="Обычный 7 2 3 4" xfId="36516"/>
    <cellStyle name="Обычный 7 2 3 4 2" xfId="36517"/>
    <cellStyle name="Обычный 7 2 3 4 2 2" xfId="36518"/>
    <cellStyle name="Обычный 7 2 3 4 2 2 2" xfId="36519"/>
    <cellStyle name="Обычный 7 2 3 4 2 2 2 2" xfId="36520"/>
    <cellStyle name="Обычный 7 2 3 4 2 2 3" xfId="36521"/>
    <cellStyle name="Обычный 7 2 3 4 2 3" xfId="36522"/>
    <cellStyle name="Обычный 7 2 3 4 2 3 2" xfId="36523"/>
    <cellStyle name="Обычный 7 2 3 4 2 4" xfId="36524"/>
    <cellStyle name="Обычный 7 2 3 4 2 4 2" xfId="36525"/>
    <cellStyle name="Обычный 7 2 3 4 2 5" xfId="36526"/>
    <cellStyle name="Обычный 7 2 3 4 3" xfId="36527"/>
    <cellStyle name="Обычный 7 2 3 4 3 2" xfId="36528"/>
    <cellStyle name="Обычный 7 2 3 4 3 2 2" xfId="36529"/>
    <cellStyle name="Обычный 7 2 3 4 3 2 2 2" xfId="36530"/>
    <cellStyle name="Обычный 7 2 3 4 3 2 3" xfId="36531"/>
    <cellStyle name="Обычный 7 2 3 4 3 3" xfId="36532"/>
    <cellStyle name="Обычный 7 2 3 4 3 3 2" xfId="36533"/>
    <cellStyle name="Обычный 7 2 3 4 3 4" xfId="36534"/>
    <cellStyle name="Обычный 7 2 3 4 4" xfId="36535"/>
    <cellStyle name="Обычный 7 2 3 4 4 2" xfId="36536"/>
    <cellStyle name="Обычный 7 2 3 4 4 2 2" xfId="36537"/>
    <cellStyle name="Обычный 7 2 3 4 4 3" xfId="36538"/>
    <cellStyle name="Обычный 7 2 3 4 5" xfId="36539"/>
    <cellStyle name="Обычный 7 2 3 4 5 2" xfId="36540"/>
    <cellStyle name="Обычный 7 2 3 4 6" xfId="36541"/>
    <cellStyle name="Обычный 7 2 3 4 6 2" xfId="36542"/>
    <cellStyle name="Обычный 7 2 3 4 7" xfId="36543"/>
    <cellStyle name="Обычный 7 2 3 4 8" xfId="36544"/>
    <cellStyle name="Обычный 7 2 3 5" xfId="36545"/>
    <cellStyle name="Обычный 7 2 3 5 2" xfId="36546"/>
    <cellStyle name="Обычный 7 2 3 5 2 2" xfId="36547"/>
    <cellStyle name="Обычный 7 2 3 5 2 2 2" xfId="36548"/>
    <cellStyle name="Обычный 7 2 3 5 2 3" xfId="36549"/>
    <cellStyle name="Обычный 7 2 3 5 3" xfId="36550"/>
    <cellStyle name="Обычный 7 2 3 5 3 2" xfId="36551"/>
    <cellStyle name="Обычный 7 2 3 5 4" xfId="36552"/>
    <cellStyle name="Обычный 7 2 3 5 4 2" xfId="36553"/>
    <cellStyle name="Обычный 7 2 3 5 5" xfId="36554"/>
    <cellStyle name="Обычный 7 2 3 5 6" xfId="36555"/>
    <cellStyle name="Обычный 7 2 3 6" xfId="36556"/>
    <cellStyle name="Обычный 7 2 3 6 2" xfId="36557"/>
    <cellStyle name="Обычный 7 2 3 6 2 2" xfId="36558"/>
    <cellStyle name="Обычный 7 2 3 6 2 2 2" xfId="36559"/>
    <cellStyle name="Обычный 7 2 3 6 2 3" xfId="36560"/>
    <cellStyle name="Обычный 7 2 3 6 3" xfId="36561"/>
    <cellStyle name="Обычный 7 2 3 6 3 2" xfId="36562"/>
    <cellStyle name="Обычный 7 2 3 6 4" xfId="36563"/>
    <cellStyle name="Обычный 7 2 3 7" xfId="36564"/>
    <cellStyle name="Обычный 7 2 3 7 2" xfId="36565"/>
    <cellStyle name="Обычный 7 2 3 7 2 2" xfId="36566"/>
    <cellStyle name="Обычный 7 2 3 7 3" xfId="36567"/>
    <cellStyle name="Обычный 7 2 3 8" xfId="36568"/>
    <cellStyle name="Обычный 7 2 3 8 2" xfId="36569"/>
    <cellStyle name="Обычный 7 2 3 9" xfId="36570"/>
    <cellStyle name="Обычный 7 2 3 9 2" xfId="36571"/>
    <cellStyle name="Обычный 7 2 4" xfId="36572"/>
    <cellStyle name="Обычный 7 2 4 10" xfId="36573"/>
    <cellStyle name="Обычный 7 2 4 10 2" xfId="36574"/>
    <cellStyle name="Обычный 7 2 4 11" xfId="36575"/>
    <cellStyle name="Обычный 7 2 4 12" xfId="36576"/>
    <cellStyle name="Обычный 7 2 4 2" xfId="36577"/>
    <cellStyle name="Обычный 7 2 4 2 2" xfId="36578"/>
    <cellStyle name="Обычный 7 2 4 2 2 2" xfId="36579"/>
    <cellStyle name="Обычный 7 2 4 2 2 2 2" xfId="36580"/>
    <cellStyle name="Обычный 7 2 4 2 2 2 2 2" xfId="36581"/>
    <cellStyle name="Обычный 7 2 4 2 2 2 2 2 2" xfId="36582"/>
    <cellStyle name="Обычный 7 2 4 2 2 2 2 3" xfId="36583"/>
    <cellStyle name="Обычный 7 2 4 2 2 2 3" xfId="36584"/>
    <cellStyle name="Обычный 7 2 4 2 2 2 3 2" xfId="36585"/>
    <cellStyle name="Обычный 7 2 4 2 2 2 4" xfId="36586"/>
    <cellStyle name="Обычный 7 2 4 2 2 2 4 2" xfId="36587"/>
    <cellStyle name="Обычный 7 2 4 2 2 2 5" xfId="36588"/>
    <cellStyle name="Обычный 7 2 4 2 2 3" xfId="36589"/>
    <cellStyle name="Обычный 7 2 4 2 2 3 2" xfId="36590"/>
    <cellStyle name="Обычный 7 2 4 2 2 3 2 2" xfId="36591"/>
    <cellStyle name="Обычный 7 2 4 2 2 3 2 2 2" xfId="36592"/>
    <cellStyle name="Обычный 7 2 4 2 2 3 2 3" xfId="36593"/>
    <cellStyle name="Обычный 7 2 4 2 2 3 3" xfId="36594"/>
    <cellStyle name="Обычный 7 2 4 2 2 3 3 2" xfId="36595"/>
    <cellStyle name="Обычный 7 2 4 2 2 3 4" xfId="36596"/>
    <cellStyle name="Обычный 7 2 4 2 2 4" xfId="36597"/>
    <cellStyle name="Обычный 7 2 4 2 2 4 2" xfId="36598"/>
    <cellStyle name="Обычный 7 2 4 2 2 4 2 2" xfId="36599"/>
    <cellStyle name="Обычный 7 2 4 2 2 4 3" xfId="36600"/>
    <cellStyle name="Обычный 7 2 4 2 2 5" xfId="36601"/>
    <cellStyle name="Обычный 7 2 4 2 2 5 2" xfId="36602"/>
    <cellStyle name="Обычный 7 2 4 2 2 6" xfId="36603"/>
    <cellStyle name="Обычный 7 2 4 2 2 6 2" xfId="36604"/>
    <cellStyle name="Обычный 7 2 4 2 2 7" xfId="36605"/>
    <cellStyle name="Обычный 7 2 4 2 2 8" xfId="36606"/>
    <cellStyle name="Обычный 7 2 4 2 3" xfId="36607"/>
    <cellStyle name="Обычный 7 2 4 2 3 2" xfId="36608"/>
    <cellStyle name="Обычный 7 2 4 2 3 2 2" xfId="36609"/>
    <cellStyle name="Обычный 7 2 4 2 3 2 2 2" xfId="36610"/>
    <cellStyle name="Обычный 7 2 4 2 3 2 3" xfId="36611"/>
    <cellStyle name="Обычный 7 2 4 2 3 3" xfId="36612"/>
    <cellStyle name="Обычный 7 2 4 2 3 3 2" xfId="36613"/>
    <cellStyle name="Обычный 7 2 4 2 3 4" xfId="36614"/>
    <cellStyle name="Обычный 7 2 4 2 3 4 2" xfId="36615"/>
    <cellStyle name="Обычный 7 2 4 2 3 5" xfId="36616"/>
    <cellStyle name="Обычный 7 2 4 2 3 6" xfId="36617"/>
    <cellStyle name="Обычный 7 2 4 2 4" xfId="36618"/>
    <cellStyle name="Обычный 7 2 4 2 4 2" xfId="36619"/>
    <cellStyle name="Обычный 7 2 4 2 4 2 2" xfId="36620"/>
    <cellStyle name="Обычный 7 2 4 2 4 2 2 2" xfId="36621"/>
    <cellStyle name="Обычный 7 2 4 2 4 2 3" xfId="36622"/>
    <cellStyle name="Обычный 7 2 4 2 4 3" xfId="36623"/>
    <cellStyle name="Обычный 7 2 4 2 4 3 2" xfId="36624"/>
    <cellStyle name="Обычный 7 2 4 2 4 4" xfId="36625"/>
    <cellStyle name="Обычный 7 2 4 2 5" xfId="36626"/>
    <cellStyle name="Обычный 7 2 4 2 5 2" xfId="36627"/>
    <cellStyle name="Обычный 7 2 4 2 5 2 2" xfId="36628"/>
    <cellStyle name="Обычный 7 2 4 2 5 3" xfId="36629"/>
    <cellStyle name="Обычный 7 2 4 2 6" xfId="36630"/>
    <cellStyle name="Обычный 7 2 4 2 6 2" xfId="36631"/>
    <cellStyle name="Обычный 7 2 4 2 7" xfId="36632"/>
    <cellStyle name="Обычный 7 2 4 2 7 2" xfId="36633"/>
    <cellStyle name="Обычный 7 2 4 2 8" xfId="36634"/>
    <cellStyle name="Обычный 7 2 4 2 9" xfId="36635"/>
    <cellStyle name="Обычный 7 2 4 3" xfId="36636"/>
    <cellStyle name="Обычный 7 2 4 3 2" xfId="36637"/>
    <cellStyle name="Обычный 7 2 4 3 2 2" xfId="36638"/>
    <cellStyle name="Обычный 7 2 4 3 2 2 2" xfId="36639"/>
    <cellStyle name="Обычный 7 2 4 3 2 2 2 2" xfId="36640"/>
    <cellStyle name="Обычный 7 2 4 3 2 2 2 2 2" xfId="36641"/>
    <cellStyle name="Обычный 7 2 4 3 2 2 2 3" xfId="36642"/>
    <cellStyle name="Обычный 7 2 4 3 2 2 3" xfId="36643"/>
    <cellStyle name="Обычный 7 2 4 3 2 2 3 2" xfId="36644"/>
    <cellStyle name="Обычный 7 2 4 3 2 2 4" xfId="36645"/>
    <cellStyle name="Обычный 7 2 4 3 2 2 4 2" xfId="36646"/>
    <cellStyle name="Обычный 7 2 4 3 2 2 5" xfId="36647"/>
    <cellStyle name="Обычный 7 2 4 3 2 3" xfId="36648"/>
    <cellStyle name="Обычный 7 2 4 3 2 3 2" xfId="36649"/>
    <cellStyle name="Обычный 7 2 4 3 2 3 2 2" xfId="36650"/>
    <cellStyle name="Обычный 7 2 4 3 2 3 2 2 2" xfId="36651"/>
    <cellStyle name="Обычный 7 2 4 3 2 3 2 3" xfId="36652"/>
    <cellStyle name="Обычный 7 2 4 3 2 3 3" xfId="36653"/>
    <cellStyle name="Обычный 7 2 4 3 2 3 3 2" xfId="36654"/>
    <cellStyle name="Обычный 7 2 4 3 2 3 4" xfId="36655"/>
    <cellStyle name="Обычный 7 2 4 3 2 4" xfId="36656"/>
    <cellStyle name="Обычный 7 2 4 3 2 4 2" xfId="36657"/>
    <cellStyle name="Обычный 7 2 4 3 2 4 2 2" xfId="36658"/>
    <cellStyle name="Обычный 7 2 4 3 2 4 3" xfId="36659"/>
    <cellStyle name="Обычный 7 2 4 3 2 5" xfId="36660"/>
    <cellStyle name="Обычный 7 2 4 3 2 5 2" xfId="36661"/>
    <cellStyle name="Обычный 7 2 4 3 2 6" xfId="36662"/>
    <cellStyle name="Обычный 7 2 4 3 2 6 2" xfId="36663"/>
    <cellStyle name="Обычный 7 2 4 3 2 7" xfId="36664"/>
    <cellStyle name="Обычный 7 2 4 3 2 8" xfId="36665"/>
    <cellStyle name="Обычный 7 2 4 3 3" xfId="36666"/>
    <cellStyle name="Обычный 7 2 4 3 3 2" xfId="36667"/>
    <cellStyle name="Обычный 7 2 4 3 3 2 2" xfId="36668"/>
    <cellStyle name="Обычный 7 2 4 3 3 2 2 2" xfId="36669"/>
    <cellStyle name="Обычный 7 2 4 3 3 2 3" xfId="36670"/>
    <cellStyle name="Обычный 7 2 4 3 3 3" xfId="36671"/>
    <cellStyle name="Обычный 7 2 4 3 3 3 2" xfId="36672"/>
    <cellStyle name="Обычный 7 2 4 3 3 4" xfId="36673"/>
    <cellStyle name="Обычный 7 2 4 3 3 4 2" xfId="36674"/>
    <cellStyle name="Обычный 7 2 4 3 3 5" xfId="36675"/>
    <cellStyle name="Обычный 7 2 4 3 3 6" xfId="36676"/>
    <cellStyle name="Обычный 7 2 4 3 4" xfId="36677"/>
    <cellStyle name="Обычный 7 2 4 3 4 2" xfId="36678"/>
    <cellStyle name="Обычный 7 2 4 3 4 2 2" xfId="36679"/>
    <cellStyle name="Обычный 7 2 4 3 4 2 2 2" xfId="36680"/>
    <cellStyle name="Обычный 7 2 4 3 4 2 3" xfId="36681"/>
    <cellStyle name="Обычный 7 2 4 3 4 3" xfId="36682"/>
    <cellStyle name="Обычный 7 2 4 3 4 3 2" xfId="36683"/>
    <cellStyle name="Обычный 7 2 4 3 4 4" xfId="36684"/>
    <cellStyle name="Обычный 7 2 4 3 5" xfId="36685"/>
    <cellStyle name="Обычный 7 2 4 3 5 2" xfId="36686"/>
    <cellStyle name="Обычный 7 2 4 3 5 2 2" xfId="36687"/>
    <cellStyle name="Обычный 7 2 4 3 5 3" xfId="36688"/>
    <cellStyle name="Обычный 7 2 4 3 6" xfId="36689"/>
    <cellStyle name="Обычный 7 2 4 3 6 2" xfId="36690"/>
    <cellStyle name="Обычный 7 2 4 3 7" xfId="36691"/>
    <cellStyle name="Обычный 7 2 4 3 7 2" xfId="36692"/>
    <cellStyle name="Обычный 7 2 4 3 8" xfId="36693"/>
    <cellStyle name="Обычный 7 2 4 3 9" xfId="36694"/>
    <cellStyle name="Обычный 7 2 4 4" xfId="36695"/>
    <cellStyle name="Обычный 7 2 4 4 2" xfId="36696"/>
    <cellStyle name="Обычный 7 2 4 4 2 2" xfId="36697"/>
    <cellStyle name="Обычный 7 2 4 4 2 2 2" xfId="36698"/>
    <cellStyle name="Обычный 7 2 4 4 2 2 2 2" xfId="36699"/>
    <cellStyle name="Обычный 7 2 4 4 2 2 3" xfId="36700"/>
    <cellStyle name="Обычный 7 2 4 4 2 3" xfId="36701"/>
    <cellStyle name="Обычный 7 2 4 4 2 3 2" xfId="36702"/>
    <cellStyle name="Обычный 7 2 4 4 2 4" xfId="36703"/>
    <cellStyle name="Обычный 7 2 4 4 2 4 2" xfId="36704"/>
    <cellStyle name="Обычный 7 2 4 4 2 5" xfId="36705"/>
    <cellStyle name="Обычный 7 2 4 4 3" xfId="36706"/>
    <cellStyle name="Обычный 7 2 4 4 3 2" xfId="36707"/>
    <cellStyle name="Обычный 7 2 4 4 3 2 2" xfId="36708"/>
    <cellStyle name="Обычный 7 2 4 4 3 2 2 2" xfId="36709"/>
    <cellStyle name="Обычный 7 2 4 4 3 2 3" xfId="36710"/>
    <cellStyle name="Обычный 7 2 4 4 3 3" xfId="36711"/>
    <cellStyle name="Обычный 7 2 4 4 3 3 2" xfId="36712"/>
    <cellStyle name="Обычный 7 2 4 4 3 4" xfId="36713"/>
    <cellStyle name="Обычный 7 2 4 4 4" xfId="36714"/>
    <cellStyle name="Обычный 7 2 4 4 4 2" xfId="36715"/>
    <cellStyle name="Обычный 7 2 4 4 4 2 2" xfId="36716"/>
    <cellStyle name="Обычный 7 2 4 4 4 3" xfId="36717"/>
    <cellStyle name="Обычный 7 2 4 4 5" xfId="36718"/>
    <cellStyle name="Обычный 7 2 4 4 5 2" xfId="36719"/>
    <cellStyle name="Обычный 7 2 4 4 6" xfId="36720"/>
    <cellStyle name="Обычный 7 2 4 4 6 2" xfId="36721"/>
    <cellStyle name="Обычный 7 2 4 4 7" xfId="36722"/>
    <cellStyle name="Обычный 7 2 4 4 8" xfId="36723"/>
    <cellStyle name="Обычный 7 2 4 5" xfId="36724"/>
    <cellStyle name="Обычный 7 2 4 5 2" xfId="36725"/>
    <cellStyle name="Обычный 7 2 4 5 2 2" xfId="36726"/>
    <cellStyle name="Обычный 7 2 4 5 2 2 2" xfId="36727"/>
    <cellStyle name="Обычный 7 2 4 5 2 3" xfId="36728"/>
    <cellStyle name="Обычный 7 2 4 5 3" xfId="36729"/>
    <cellStyle name="Обычный 7 2 4 5 3 2" xfId="36730"/>
    <cellStyle name="Обычный 7 2 4 5 4" xfId="36731"/>
    <cellStyle name="Обычный 7 2 4 5 4 2" xfId="36732"/>
    <cellStyle name="Обычный 7 2 4 5 5" xfId="36733"/>
    <cellStyle name="Обычный 7 2 4 5 6" xfId="36734"/>
    <cellStyle name="Обычный 7 2 4 6" xfId="36735"/>
    <cellStyle name="Обычный 7 2 4 6 2" xfId="36736"/>
    <cellStyle name="Обычный 7 2 4 6 2 2" xfId="36737"/>
    <cellStyle name="Обычный 7 2 4 6 2 2 2" xfId="36738"/>
    <cellStyle name="Обычный 7 2 4 6 2 3" xfId="36739"/>
    <cellStyle name="Обычный 7 2 4 6 3" xfId="36740"/>
    <cellStyle name="Обычный 7 2 4 6 3 2" xfId="36741"/>
    <cellStyle name="Обычный 7 2 4 6 4" xfId="36742"/>
    <cellStyle name="Обычный 7 2 4 7" xfId="36743"/>
    <cellStyle name="Обычный 7 2 4 7 2" xfId="36744"/>
    <cellStyle name="Обычный 7 2 4 7 2 2" xfId="36745"/>
    <cellStyle name="Обычный 7 2 4 7 3" xfId="36746"/>
    <cellStyle name="Обычный 7 2 4 8" xfId="36747"/>
    <cellStyle name="Обычный 7 2 4 8 2" xfId="36748"/>
    <cellStyle name="Обычный 7 2 4 9" xfId="36749"/>
    <cellStyle name="Обычный 7 2 4 9 2" xfId="36750"/>
    <cellStyle name="Обычный 7 2 5" xfId="36751"/>
    <cellStyle name="Обычный 7 2 5 10" xfId="36752"/>
    <cellStyle name="Обычный 7 2 5 2" xfId="36753"/>
    <cellStyle name="Обычный 7 2 5 2 2" xfId="36754"/>
    <cellStyle name="Обычный 7 2 5 2 2 2" xfId="36755"/>
    <cellStyle name="Обычный 7 2 5 2 2 2 2" xfId="36756"/>
    <cellStyle name="Обычный 7 2 5 2 2 2 2 2" xfId="36757"/>
    <cellStyle name="Обычный 7 2 5 2 2 2 3" xfId="36758"/>
    <cellStyle name="Обычный 7 2 5 2 2 3" xfId="36759"/>
    <cellStyle name="Обычный 7 2 5 2 2 3 2" xfId="36760"/>
    <cellStyle name="Обычный 7 2 5 2 2 4" xfId="36761"/>
    <cellStyle name="Обычный 7 2 5 2 2 4 2" xfId="36762"/>
    <cellStyle name="Обычный 7 2 5 2 2 5" xfId="36763"/>
    <cellStyle name="Обычный 7 2 5 2 3" xfId="36764"/>
    <cellStyle name="Обычный 7 2 5 2 3 2" xfId="36765"/>
    <cellStyle name="Обычный 7 2 5 2 3 2 2" xfId="36766"/>
    <cellStyle name="Обычный 7 2 5 2 3 2 2 2" xfId="36767"/>
    <cellStyle name="Обычный 7 2 5 2 3 2 3" xfId="36768"/>
    <cellStyle name="Обычный 7 2 5 2 3 3" xfId="36769"/>
    <cellStyle name="Обычный 7 2 5 2 3 3 2" xfId="36770"/>
    <cellStyle name="Обычный 7 2 5 2 3 4" xfId="36771"/>
    <cellStyle name="Обычный 7 2 5 2 4" xfId="36772"/>
    <cellStyle name="Обычный 7 2 5 2 4 2" xfId="36773"/>
    <cellStyle name="Обычный 7 2 5 2 4 2 2" xfId="36774"/>
    <cellStyle name="Обычный 7 2 5 2 4 3" xfId="36775"/>
    <cellStyle name="Обычный 7 2 5 2 5" xfId="36776"/>
    <cellStyle name="Обычный 7 2 5 2 5 2" xfId="36777"/>
    <cellStyle name="Обычный 7 2 5 2 6" xfId="36778"/>
    <cellStyle name="Обычный 7 2 5 2 6 2" xfId="36779"/>
    <cellStyle name="Обычный 7 2 5 2 7" xfId="36780"/>
    <cellStyle name="Обычный 7 2 5 2 8" xfId="36781"/>
    <cellStyle name="Обычный 7 2 5 3" xfId="36782"/>
    <cellStyle name="Обычный 7 2 5 3 2" xfId="36783"/>
    <cellStyle name="Обычный 7 2 5 3 2 2" xfId="36784"/>
    <cellStyle name="Обычный 7 2 5 3 2 2 2" xfId="36785"/>
    <cellStyle name="Обычный 7 2 5 3 2 3" xfId="36786"/>
    <cellStyle name="Обычный 7 2 5 3 3" xfId="36787"/>
    <cellStyle name="Обычный 7 2 5 3 3 2" xfId="36788"/>
    <cellStyle name="Обычный 7 2 5 3 4" xfId="36789"/>
    <cellStyle name="Обычный 7 2 5 3 4 2" xfId="36790"/>
    <cellStyle name="Обычный 7 2 5 3 5" xfId="36791"/>
    <cellStyle name="Обычный 7 2 5 3 6" xfId="36792"/>
    <cellStyle name="Обычный 7 2 5 4" xfId="36793"/>
    <cellStyle name="Обычный 7 2 5 4 2" xfId="36794"/>
    <cellStyle name="Обычный 7 2 5 4 2 2" xfId="36795"/>
    <cellStyle name="Обычный 7 2 5 4 2 2 2" xfId="36796"/>
    <cellStyle name="Обычный 7 2 5 4 2 3" xfId="36797"/>
    <cellStyle name="Обычный 7 2 5 4 3" xfId="36798"/>
    <cellStyle name="Обычный 7 2 5 4 3 2" xfId="36799"/>
    <cellStyle name="Обычный 7 2 5 4 4" xfId="36800"/>
    <cellStyle name="Обычный 7 2 5 5" xfId="36801"/>
    <cellStyle name="Обычный 7 2 5 5 2" xfId="36802"/>
    <cellStyle name="Обычный 7 2 5 5 2 2" xfId="36803"/>
    <cellStyle name="Обычный 7 2 5 5 3" xfId="36804"/>
    <cellStyle name="Обычный 7 2 5 6" xfId="36805"/>
    <cellStyle name="Обычный 7 2 5 6 2" xfId="36806"/>
    <cellStyle name="Обычный 7 2 5 7" xfId="36807"/>
    <cellStyle name="Обычный 7 2 5 7 2" xfId="36808"/>
    <cellStyle name="Обычный 7 2 5 8" xfId="36809"/>
    <cellStyle name="Обычный 7 2 5 8 2" xfId="36810"/>
    <cellStyle name="Обычный 7 2 5 9" xfId="36811"/>
    <cellStyle name="Обычный 7 2 6" xfId="36812"/>
    <cellStyle name="Обычный 7 2 6 10" xfId="36813"/>
    <cellStyle name="Обычный 7 2 6 2" xfId="36814"/>
    <cellStyle name="Обычный 7 2 6 2 2" xfId="36815"/>
    <cellStyle name="Обычный 7 2 6 2 2 2" xfId="36816"/>
    <cellStyle name="Обычный 7 2 6 2 2 2 2" xfId="36817"/>
    <cellStyle name="Обычный 7 2 6 2 2 2 2 2" xfId="36818"/>
    <cellStyle name="Обычный 7 2 6 2 2 2 3" xfId="36819"/>
    <cellStyle name="Обычный 7 2 6 2 2 3" xfId="36820"/>
    <cellStyle name="Обычный 7 2 6 2 2 3 2" xfId="36821"/>
    <cellStyle name="Обычный 7 2 6 2 2 4" xfId="36822"/>
    <cellStyle name="Обычный 7 2 6 2 2 4 2" xfId="36823"/>
    <cellStyle name="Обычный 7 2 6 2 2 5" xfId="36824"/>
    <cellStyle name="Обычный 7 2 6 2 3" xfId="36825"/>
    <cellStyle name="Обычный 7 2 6 2 3 2" xfId="36826"/>
    <cellStyle name="Обычный 7 2 6 2 3 2 2" xfId="36827"/>
    <cellStyle name="Обычный 7 2 6 2 3 2 2 2" xfId="36828"/>
    <cellStyle name="Обычный 7 2 6 2 3 2 3" xfId="36829"/>
    <cellStyle name="Обычный 7 2 6 2 3 3" xfId="36830"/>
    <cellStyle name="Обычный 7 2 6 2 3 3 2" xfId="36831"/>
    <cellStyle name="Обычный 7 2 6 2 3 4" xfId="36832"/>
    <cellStyle name="Обычный 7 2 6 2 4" xfId="36833"/>
    <cellStyle name="Обычный 7 2 6 2 4 2" xfId="36834"/>
    <cellStyle name="Обычный 7 2 6 2 4 2 2" xfId="36835"/>
    <cellStyle name="Обычный 7 2 6 2 4 3" xfId="36836"/>
    <cellStyle name="Обычный 7 2 6 2 5" xfId="36837"/>
    <cellStyle name="Обычный 7 2 6 2 5 2" xfId="36838"/>
    <cellStyle name="Обычный 7 2 6 2 6" xfId="36839"/>
    <cellStyle name="Обычный 7 2 6 2 6 2" xfId="36840"/>
    <cellStyle name="Обычный 7 2 6 2 7" xfId="36841"/>
    <cellStyle name="Обычный 7 2 6 2 8" xfId="36842"/>
    <cellStyle name="Обычный 7 2 6 3" xfId="36843"/>
    <cellStyle name="Обычный 7 2 6 3 2" xfId="36844"/>
    <cellStyle name="Обычный 7 2 6 3 2 2" xfId="36845"/>
    <cellStyle name="Обычный 7 2 6 3 2 2 2" xfId="36846"/>
    <cellStyle name="Обычный 7 2 6 3 2 3" xfId="36847"/>
    <cellStyle name="Обычный 7 2 6 3 3" xfId="36848"/>
    <cellStyle name="Обычный 7 2 6 3 3 2" xfId="36849"/>
    <cellStyle name="Обычный 7 2 6 3 4" xfId="36850"/>
    <cellStyle name="Обычный 7 2 6 3 4 2" xfId="36851"/>
    <cellStyle name="Обычный 7 2 6 3 5" xfId="36852"/>
    <cellStyle name="Обычный 7 2 6 3 6" xfId="36853"/>
    <cellStyle name="Обычный 7 2 6 4" xfId="36854"/>
    <cellStyle name="Обычный 7 2 6 4 2" xfId="36855"/>
    <cellStyle name="Обычный 7 2 6 4 2 2" xfId="36856"/>
    <cellStyle name="Обычный 7 2 6 4 2 2 2" xfId="36857"/>
    <cellStyle name="Обычный 7 2 6 4 2 3" xfId="36858"/>
    <cellStyle name="Обычный 7 2 6 4 3" xfId="36859"/>
    <cellStyle name="Обычный 7 2 6 4 3 2" xfId="36860"/>
    <cellStyle name="Обычный 7 2 6 4 4" xfId="36861"/>
    <cellStyle name="Обычный 7 2 6 5" xfId="36862"/>
    <cellStyle name="Обычный 7 2 6 5 2" xfId="36863"/>
    <cellStyle name="Обычный 7 2 6 5 2 2" xfId="36864"/>
    <cellStyle name="Обычный 7 2 6 5 3" xfId="36865"/>
    <cellStyle name="Обычный 7 2 6 6" xfId="36866"/>
    <cellStyle name="Обычный 7 2 6 6 2" xfId="36867"/>
    <cellStyle name="Обычный 7 2 6 7" xfId="36868"/>
    <cellStyle name="Обычный 7 2 6 7 2" xfId="36869"/>
    <cellStyle name="Обычный 7 2 6 8" xfId="36870"/>
    <cellStyle name="Обычный 7 2 6 8 2" xfId="36871"/>
    <cellStyle name="Обычный 7 2 6 9" xfId="36872"/>
    <cellStyle name="Обычный 7 2 7" xfId="36873"/>
    <cellStyle name="Обычный 7 2 7 2" xfId="36874"/>
    <cellStyle name="Обычный 7 2 7 2 2" xfId="36875"/>
    <cellStyle name="Обычный 7 2 7 2 2 2" xfId="36876"/>
    <cellStyle name="Обычный 7 2 7 2 2 2 2" xfId="36877"/>
    <cellStyle name="Обычный 7 2 7 2 2 3" xfId="36878"/>
    <cellStyle name="Обычный 7 2 7 2 3" xfId="36879"/>
    <cellStyle name="Обычный 7 2 7 2 3 2" xfId="36880"/>
    <cellStyle name="Обычный 7 2 7 2 4" xfId="36881"/>
    <cellStyle name="Обычный 7 2 7 2 4 2" xfId="36882"/>
    <cellStyle name="Обычный 7 2 7 2 5" xfId="36883"/>
    <cellStyle name="Обычный 7 2 7 3" xfId="36884"/>
    <cellStyle name="Обычный 7 2 7 3 2" xfId="36885"/>
    <cellStyle name="Обычный 7 2 7 3 2 2" xfId="36886"/>
    <cellStyle name="Обычный 7 2 7 3 2 2 2" xfId="36887"/>
    <cellStyle name="Обычный 7 2 7 3 2 3" xfId="36888"/>
    <cellStyle name="Обычный 7 2 7 3 3" xfId="36889"/>
    <cellStyle name="Обычный 7 2 7 3 3 2" xfId="36890"/>
    <cellStyle name="Обычный 7 2 7 3 4" xfId="36891"/>
    <cellStyle name="Обычный 7 2 7 4" xfId="36892"/>
    <cellStyle name="Обычный 7 2 7 4 2" xfId="36893"/>
    <cellStyle name="Обычный 7 2 7 4 2 2" xfId="36894"/>
    <cellStyle name="Обычный 7 2 7 4 3" xfId="36895"/>
    <cellStyle name="Обычный 7 2 7 5" xfId="36896"/>
    <cellStyle name="Обычный 7 2 7 5 2" xfId="36897"/>
    <cellStyle name="Обычный 7 2 7 6" xfId="36898"/>
    <cellStyle name="Обычный 7 2 7 6 2" xfId="36899"/>
    <cellStyle name="Обычный 7 2 7 7" xfId="36900"/>
    <cellStyle name="Обычный 7 2 7 7 2" xfId="36901"/>
    <cellStyle name="Обычный 7 2 7 8" xfId="36902"/>
    <cellStyle name="Обычный 7 2 7 9" xfId="36903"/>
    <cellStyle name="Обычный 7 2 8" xfId="36904"/>
    <cellStyle name="Обычный 7 2 8 2" xfId="36905"/>
    <cellStyle name="Обычный 7 2 8 2 2" xfId="36906"/>
    <cellStyle name="Обычный 7 2 8 2 2 2" xfId="36907"/>
    <cellStyle name="Обычный 7 2 8 2 3" xfId="36908"/>
    <cellStyle name="Обычный 7 2 8 3" xfId="36909"/>
    <cellStyle name="Обычный 7 2 8 3 2" xfId="36910"/>
    <cellStyle name="Обычный 7 2 8 4" xfId="36911"/>
    <cellStyle name="Обычный 7 2 8 4 2" xfId="36912"/>
    <cellStyle name="Обычный 7 2 8 5" xfId="36913"/>
    <cellStyle name="Обычный 7 2 8 6" xfId="36914"/>
    <cellStyle name="Обычный 7 2 9" xfId="36915"/>
    <cellStyle name="Обычный 7 2 9 2" xfId="36916"/>
    <cellStyle name="Обычный 7 2 9 2 2" xfId="36917"/>
    <cellStyle name="Обычный 7 2 9 2 2 2" xfId="36918"/>
    <cellStyle name="Обычный 7 2 9 2 3" xfId="36919"/>
    <cellStyle name="Обычный 7 2 9 3" xfId="36920"/>
    <cellStyle name="Обычный 7 2 9 3 2" xfId="36921"/>
    <cellStyle name="Обычный 7 2 9 4" xfId="36922"/>
    <cellStyle name="Обычный 7 2_прот  (факт) дс1" xfId="36923"/>
    <cellStyle name="Обычный 7 3" xfId="36924"/>
    <cellStyle name="Обычный 7 3 10" xfId="36925"/>
    <cellStyle name="Обычный 7 3 10 2" xfId="36926"/>
    <cellStyle name="Обычный 7 3 11" xfId="36927"/>
    <cellStyle name="Обычный 7 3 11 2" xfId="36928"/>
    <cellStyle name="Обычный 7 3 12" xfId="36929"/>
    <cellStyle name="Обычный 7 3 12 2" xfId="36930"/>
    <cellStyle name="Обычный 7 3 13" xfId="36931"/>
    <cellStyle name="Обычный 7 3 14" xfId="36932"/>
    <cellStyle name="Обычный 7 3 2" xfId="36933"/>
    <cellStyle name="Обычный 7 3 2 10" xfId="36934"/>
    <cellStyle name="Обычный 7 3 2 11" xfId="36935"/>
    <cellStyle name="Обычный 7 3 2 2" xfId="36936"/>
    <cellStyle name="Обычный 7 3 2 2 2" xfId="36937"/>
    <cellStyle name="Обычный 7 3 2 2 2 2" xfId="36938"/>
    <cellStyle name="Обычный 7 3 2 2 2 2 2" xfId="36939"/>
    <cellStyle name="Обычный 7 3 2 2 2 2 2 2" xfId="36940"/>
    <cellStyle name="Обычный 7 3 2 2 2 2 2 2 2" xfId="36941"/>
    <cellStyle name="Обычный 7 3 2 2 2 2 2 3" xfId="36942"/>
    <cellStyle name="Обычный 7 3 2 2 2 2 3" xfId="36943"/>
    <cellStyle name="Обычный 7 3 2 2 2 2 3 2" xfId="36944"/>
    <cellStyle name="Обычный 7 3 2 2 2 2 4" xfId="36945"/>
    <cellStyle name="Обычный 7 3 2 2 2 2 4 2" xfId="36946"/>
    <cellStyle name="Обычный 7 3 2 2 2 2 5" xfId="36947"/>
    <cellStyle name="Обычный 7 3 2 2 2 3" xfId="36948"/>
    <cellStyle name="Обычный 7 3 2 2 2 3 2" xfId="36949"/>
    <cellStyle name="Обычный 7 3 2 2 2 3 2 2" xfId="36950"/>
    <cellStyle name="Обычный 7 3 2 2 2 3 2 2 2" xfId="36951"/>
    <cellStyle name="Обычный 7 3 2 2 2 3 2 3" xfId="36952"/>
    <cellStyle name="Обычный 7 3 2 2 2 3 3" xfId="36953"/>
    <cellStyle name="Обычный 7 3 2 2 2 3 3 2" xfId="36954"/>
    <cellStyle name="Обычный 7 3 2 2 2 3 4" xfId="36955"/>
    <cellStyle name="Обычный 7 3 2 2 2 4" xfId="36956"/>
    <cellStyle name="Обычный 7 3 2 2 2 4 2" xfId="36957"/>
    <cellStyle name="Обычный 7 3 2 2 2 4 2 2" xfId="36958"/>
    <cellStyle name="Обычный 7 3 2 2 2 4 3" xfId="36959"/>
    <cellStyle name="Обычный 7 3 2 2 2 5" xfId="36960"/>
    <cellStyle name="Обычный 7 3 2 2 2 5 2" xfId="36961"/>
    <cellStyle name="Обычный 7 3 2 2 2 6" xfId="36962"/>
    <cellStyle name="Обычный 7 3 2 2 2 6 2" xfId="36963"/>
    <cellStyle name="Обычный 7 3 2 2 2 7" xfId="36964"/>
    <cellStyle name="Обычный 7 3 2 2 2 8" xfId="36965"/>
    <cellStyle name="Обычный 7 3 2 2 3" xfId="36966"/>
    <cellStyle name="Обычный 7 3 2 2 3 2" xfId="36967"/>
    <cellStyle name="Обычный 7 3 2 2 3 2 2" xfId="36968"/>
    <cellStyle name="Обычный 7 3 2 2 3 2 2 2" xfId="36969"/>
    <cellStyle name="Обычный 7 3 2 2 3 2 3" xfId="36970"/>
    <cellStyle name="Обычный 7 3 2 2 3 3" xfId="36971"/>
    <cellStyle name="Обычный 7 3 2 2 3 3 2" xfId="36972"/>
    <cellStyle name="Обычный 7 3 2 2 3 4" xfId="36973"/>
    <cellStyle name="Обычный 7 3 2 2 3 4 2" xfId="36974"/>
    <cellStyle name="Обычный 7 3 2 2 3 5" xfId="36975"/>
    <cellStyle name="Обычный 7 3 2 2 3 6" xfId="36976"/>
    <cellStyle name="Обычный 7 3 2 2 4" xfId="36977"/>
    <cellStyle name="Обычный 7 3 2 2 4 2" xfId="36978"/>
    <cellStyle name="Обычный 7 3 2 2 4 2 2" xfId="36979"/>
    <cellStyle name="Обычный 7 3 2 2 4 2 2 2" xfId="36980"/>
    <cellStyle name="Обычный 7 3 2 2 4 2 3" xfId="36981"/>
    <cellStyle name="Обычный 7 3 2 2 4 3" xfId="36982"/>
    <cellStyle name="Обычный 7 3 2 2 4 3 2" xfId="36983"/>
    <cellStyle name="Обычный 7 3 2 2 4 4" xfId="36984"/>
    <cellStyle name="Обычный 7 3 2 2 5" xfId="36985"/>
    <cellStyle name="Обычный 7 3 2 2 5 2" xfId="36986"/>
    <cellStyle name="Обычный 7 3 2 2 5 2 2" xfId="36987"/>
    <cellStyle name="Обычный 7 3 2 2 5 3" xfId="36988"/>
    <cellStyle name="Обычный 7 3 2 2 6" xfId="36989"/>
    <cellStyle name="Обычный 7 3 2 2 6 2" xfId="36990"/>
    <cellStyle name="Обычный 7 3 2 2 7" xfId="36991"/>
    <cellStyle name="Обычный 7 3 2 2 7 2" xfId="36992"/>
    <cellStyle name="Обычный 7 3 2 2 8" xfId="36993"/>
    <cellStyle name="Обычный 7 3 2 2 9" xfId="36994"/>
    <cellStyle name="Обычный 7 3 2 3" xfId="36995"/>
    <cellStyle name="Обычный 7 3 2 3 2" xfId="36996"/>
    <cellStyle name="Обычный 7 3 2 3 2 2" xfId="36997"/>
    <cellStyle name="Обычный 7 3 2 3 2 2 2" xfId="36998"/>
    <cellStyle name="Обычный 7 3 2 3 2 2 2 2" xfId="36999"/>
    <cellStyle name="Обычный 7 3 2 3 2 2 3" xfId="37000"/>
    <cellStyle name="Обычный 7 3 2 3 2 3" xfId="37001"/>
    <cellStyle name="Обычный 7 3 2 3 2 3 2" xfId="37002"/>
    <cellStyle name="Обычный 7 3 2 3 2 4" xfId="37003"/>
    <cellStyle name="Обычный 7 3 2 3 2 4 2" xfId="37004"/>
    <cellStyle name="Обычный 7 3 2 3 2 5" xfId="37005"/>
    <cellStyle name="Обычный 7 3 2 3 2 6" xfId="37006"/>
    <cellStyle name="Обычный 7 3 2 3 3" xfId="37007"/>
    <cellStyle name="Обычный 7 3 2 3 3 2" xfId="37008"/>
    <cellStyle name="Обычный 7 3 2 3 3 2 2" xfId="37009"/>
    <cellStyle name="Обычный 7 3 2 3 3 2 2 2" xfId="37010"/>
    <cellStyle name="Обычный 7 3 2 3 3 2 3" xfId="37011"/>
    <cellStyle name="Обычный 7 3 2 3 3 3" xfId="37012"/>
    <cellStyle name="Обычный 7 3 2 3 3 3 2" xfId="37013"/>
    <cellStyle name="Обычный 7 3 2 3 3 4" xfId="37014"/>
    <cellStyle name="Обычный 7 3 2 3 3 5" xfId="37015"/>
    <cellStyle name="Обычный 7 3 2 3 4" xfId="37016"/>
    <cellStyle name="Обычный 7 3 2 3 4 2" xfId="37017"/>
    <cellStyle name="Обычный 7 3 2 3 4 2 2" xfId="37018"/>
    <cellStyle name="Обычный 7 3 2 3 4 3" xfId="37019"/>
    <cellStyle name="Обычный 7 3 2 3 5" xfId="37020"/>
    <cellStyle name="Обычный 7 3 2 3 5 2" xfId="37021"/>
    <cellStyle name="Обычный 7 3 2 3 6" xfId="37022"/>
    <cellStyle name="Обычный 7 3 2 3 6 2" xfId="37023"/>
    <cellStyle name="Обычный 7 3 2 3 7" xfId="37024"/>
    <cellStyle name="Обычный 7 3 2 3 8" xfId="37025"/>
    <cellStyle name="Обычный 7 3 2 4" xfId="37026"/>
    <cellStyle name="Обычный 7 3 2 4 2" xfId="37027"/>
    <cellStyle name="Обычный 7 3 2 4 2 2" xfId="37028"/>
    <cellStyle name="Обычный 7 3 2 4 2 2 2" xfId="37029"/>
    <cellStyle name="Обычный 7 3 2 4 2 3" xfId="37030"/>
    <cellStyle name="Обычный 7 3 2 4 3" xfId="37031"/>
    <cellStyle name="Обычный 7 3 2 4 3 2" xfId="37032"/>
    <cellStyle name="Обычный 7 3 2 4 4" xfId="37033"/>
    <cellStyle name="Обычный 7 3 2 4 4 2" xfId="37034"/>
    <cellStyle name="Обычный 7 3 2 4 5" xfId="37035"/>
    <cellStyle name="Обычный 7 3 2 4 6" xfId="37036"/>
    <cellStyle name="Обычный 7 3 2 5" xfId="37037"/>
    <cellStyle name="Обычный 7 3 2 5 2" xfId="37038"/>
    <cellStyle name="Обычный 7 3 2 5 2 2" xfId="37039"/>
    <cellStyle name="Обычный 7 3 2 5 2 2 2" xfId="37040"/>
    <cellStyle name="Обычный 7 3 2 5 2 3" xfId="37041"/>
    <cellStyle name="Обычный 7 3 2 5 3" xfId="37042"/>
    <cellStyle name="Обычный 7 3 2 5 3 2" xfId="37043"/>
    <cellStyle name="Обычный 7 3 2 5 4" xfId="37044"/>
    <cellStyle name="Обычный 7 3 2 5 5" xfId="37045"/>
    <cellStyle name="Обычный 7 3 2 6" xfId="37046"/>
    <cellStyle name="Обычный 7 3 2 6 2" xfId="37047"/>
    <cellStyle name="Обычный 7 3 2 6 2 2" xfId="37048"/>
    <cellStyle name="Обычный 7 3 2 6 3" xfId="37049"/>
    <cellStyle name="Обычный 7 3 2 7" xfId="37050"/>
    <cellStyle name="Обычный 7 3 2 7 2" xfId="37051"/>
    <cellStyle name="Обычный 7 3 2 8" xfId="37052"/>
    <cellStyle name="Обычный 7 3 2 8 2" xfId="37053"/>
    <cellStyle name="Обычный 7 3 2 9" xfId="37054"/>
    <cellStyle name="Обычный 7 3 2 9 2" xfId="37055"/>
    <cellStyle name="Обычный 7 3 3" xfId="37056"/>
    <cellStyle name="Обычный 7 3 3 10" xfId="37057"/>
    <cellStyle name="Обычный 7 3 3 2" xfId="37058"/>
    <cellStyle name="Обычный 7 3 3 2 2" xfId="37059"/>
    <cellStyle name="Обычный 7 3 3 2 2 2" xfId="37060"/>
    <cellStyle name="Обычный 7 3 3 2 2 2 2" xfId="37061"/>
    <cellStyle name="Обычный 7 3 3 2 2 2 2 2" xfId="37062"/>
    <cellStyle name="Обычный 7 3 3 2 2 2 3" xfId="37063"/>
    <cellStyle name="Обычный 7 3 3 2 2 3" xfId="37064"/>
    <cellStyle name="Обычный 7 3 3 2 2 3 2" xfId="37065"/>
    <cellStyle name="Обычный 7 3 3 2 2 4" xfId="37066"/>
    <cellStyle name="Обычный 7 3 3 2 2 4 2" xfId="37067"/>
    <cellStyle name="Обычный 7 3 3 2 2 5" xfId="37068"/>
    <cellStyle name="Обычный 7 3 3 2 3" xfId="37069"/>
    <cellStyle name="Обычный 7 3 3 2 3 2" xfId="37070"/>
    <cellStyle name="Обычный 7 3 3 2 3 2 2" xfId="37071"/>
    <cellStyle name="Обычный 7 3 3 2 3 2 2 2" xfId="37072"/>
    <cellStyle name="Обычный 7 3 3 2 3 2 3" xfId="37073"/>
    <cellStyle name="Обычный 7 3 3 2 3 3" xfId="37074"/>
    <cellStyle name="Обычный 7 3 3 2 3 3 2" xfId="37075"/>
    <cellStyle name="Обычный 7 3 3 2 3 4" xfId="37076"/>
    <cellStyle name="Обычный 7 3 3 2 4" xfId="37077"/>
    <cellStyle name="Обычный 7 3 3 2 4 2" xfId="37078"/>
    <cellStyle name="Обычный 7 3 3 2 4 2 2" xfId="37079"/>
    <cellStyle name="Обычный 7 3 3 2 4 3" xfId="37080"/>
    <cellStyle name="Обычный 7 3 3 2 5" xfId="37081"/>
    <cellStyle name="Обычный 7 3 3 2 5 2" xfId="37082"/>
    <cellStyle name="Обычный 7 3 3 2 6" xfId="37083"/>
    <cellStyle name="Обычный 7 3 3 2 6 2" xfId="37084"/>
    <cellStyle name="Обычный 7 3 3 2 7" xfId="37085"/>
    <cellStyle name="Обычный 7 3 3 2 8" xfId="37086"/>
    <cellStyle name="Обычный 7 3 3 3" xfId="37087"/>
    <cellStyle name="Обычный 7 3 3 3 2" xfId="37088"/>
    <cellStyle name="Обычный 7 3 3 3 2 2" xfId="37089"/>
    <cellStyle name="Обычный 7 3 3 3 2 2 2" xfId="37090"/>
    <cellStyle name="Обычный 7 3 3 3 2 3" xfId="37091"/>
    <cellStyle name="Обычный 7 3 3 3 3" xfId="37092"/>
    <cellStyle name="Обычный 7 3 3 3 3 2" xfId="37093"/>
    <cellStyle name="Обычный 7 3 3 3 4" xfId="37094"/>
    <cellStyle name="Обычный 7 3 3 3 4 2" xfId="37095"/>
    <cellStyle name="Обычный 7 3 3 3 5" xfId="37096"/>
    <cellStyle name="Обычный 7 3 3 3 6" xfId="37097"/>
    <cellStyle name="Обычный 7 3 3 4" xfId="37098"/>
    <cellStyle name="Обычный 7 3 3 4 2" xfId="37099"/>
    <cellStyle name="Обычный 7 3 3 4 2 2" xfId="37100"/>
    <cellStyle name="Обычный 7 3 3 4 2 2 2" xfId="37101"/>
    <cellStyle name="Обычный 7 3 3 4 2 3" xfId="37102"/>
    <cellStyle name="Обычный 7 3 3 4 3" xfId="37103"/>
    <cellStyle name="Обычный 7 3 3 4 3 2" xfId="37104"/>
    <cellStyle name="Обычный 7 3 3 4 4" xfId="37105"/>
    <cellStyle name="Обычный 7 3 3 5" xfId="37106"/>
    <cellStyle name="Обычный 7 3 3 5 2" xfId="37107"/>
    <cellStyle name="Обычный 7 3 3 5 2 2" xfId="37108"/>
    <cellStyle name="Обычный 7 3 3 5 3" xfId="37109"/>
    <cellStyle name="Обычный 7 3 3 6" xfId="37110"/>
    <cellStyle name="Обычный 7 3 3 6 2" xfId="37111"/>
    <cellStyle name="Обычный 7 3 3 7" xfId="37112"/>
    <cellStyle name="Обычный 7 3 3 7 2" xfId="37113"/>
    <cellStyle name="Обычный 7 3 3 8" xfId="37114"/>
    <cellStyle name="Обычный 7 3 3 8 2" xfId="37115"/>
    <cellStyle name="Обычный 7 3 3 9" xfId="37116"/>
    <cellStyle name="Обычный 7 3 4" xfId="37117"/>
    <cellStyle name="Обычный 7 3 4 2" xfId="37118"/>
    <cellStyle name="Обычный 7 3 4 2 2" xfId="37119"/>
    <cellStyle name="Обычный 7 3 4 2 2 2" xfId="37120"/>
    <cellStyle name="Обычный 7 3 4 2 2 2 2" xfId="37121"/>
    <cellStyle name="Обычный 7 3 4 2 2 2 2 2" xfId="37122"/>
    <cellStyle name="Обычный 7 3 4 2 2 2 3" xfId="37123"/>
    <cellStyle name="Обычный 7 3 4 2 2 3" xfId="37124"/>
    <cellStyle name="Обычный 7 3 4 2 2 3 2" xfId="37125"/>
    <cellStyle name="Обычный 7 3 4 2 2 4" xfId="37126"/>
    <cellStyle name="Обычный 7 3 4 2 2 4 2" xfId="37127"/>
    <cellStyle name="Обычный 7 3 4 2 2 5" xfId="37128"/>
    <cellStyle name="Обычный 7 3 4 2 3" xfId="37129"/>
    <cellStyle name="Обычный 7 3 4 2 3 2" xfId="37130"/>
    <cellStyle name="Обычный 7 3 4 2 3 2 2" xfId="37131"/>
    <cellStyle name="Обычный 7 3 4 2 3 2 2 2" xfId="37132"/>
    <cellStyle name="Обычный 7 3 4 2 3 2 3" xfId="37133"/>
    <cellStyle name="Обычный 7 3 4 2 3 3" xfId="37134"/>
    <cellStyle name="Обычный 7 3 4 2 3 3 2" xfId="37135"/>
    <cellStyle name="Обычный 7 3 4 2 3 4" xfId="37136"/>
    <cellStyle name="Обычный 7 3 4 2 4" xfId="37137"/>
    <cellStyle name="Обычный 7 3 4 2 4 2" xfId="37138"/>
    <cellStyle name="Обычный 7 3 4 2 4 2 2" xfId="37139"/>
    <cellStyle name="Обычный 7 3 4 2 4 3" xfId="37140"/>
    <cellStyle name="Обычный 7 3 4 2 5" xfId="37141"/>
    <cellStyle name="Обычный 7 3 4 2 5 2" xfId="37142"/>
    <cellStyle name="Обычный 7 3 4 2 6" xfId="37143"/>
    <cellStyle name="Обычный 7 3 4 2 6 2" xfId="37144"/>
    <cellStyle name="Обычный 7 3 4 2 7" xfId="37145"/>
    <cellStyle name="Обычный 7 3 4 2 8" xfId="37146"/>
    <cellStyle name="Обычный 7 3 4 3" xfId="37147"/>
    <cellStyle name="Обычный 7 3 4 3 2" xfId="37148"/>
    <cellStyle name="Обычный 7 3 4 3 2 2" xfId="37149"/>
    <cellStyle name="Обычный 7 3 4 3 2 2 2" xfId="37150"/>
    <cellStyle name="Обычный 7 3 4 3 2 3" xfId="37151"/>
    <cellStyle name="Обычный 7 3 4 3 3" xfId="37152"/>
    <cellStyle name="Обычный 7 3 4 3 3 2" xfId="37153"/>
    <cellStyle name="Обычный 7 3 4 3 4" xfId="37154"/>
    <cellStyle name="Обычный 7 3 4 3 4 2" xfId="37155"/>
    <cellStyle name="Обычный 7 3 4 3 5" xfId="37156"/>
    <cellStyle name="Обычный 7 3 4 3 6" xfId="37157"/>
    <cellStyle name="Обычный 7 3 4 4" xfId="37158"/>
    <cellStyle name="Обычный 7 3 4 4 2" xfId="37159"/>
    <cellStyle name="Обычный 7 3 4 4 2 2" xfId="37160"/>
    <cellStyle name="Обычный 7 3 4 4 2 2 2" xfId="37161"/>
    <cellStyle name="Обычный 7 3 4 4 2 3" xfId="37162"/>
    <cellStyle name="Обычный 7 3 4 4 3" xfId="37163"/>
    <cellStyle name="Обычный 7 3 4 4 3 2" xfId="37164"/>
    <cellStyle name="Обычный 7 3 4 4 4" xfId="37165"/>
    <cellStyle name="Обычный 7 3 4 5" xfId="37166"/>
    <cellStyle name="Обычный 7 3 4 5 2" xfId="37167"/>
    <cellStyle name="Обычный 7 3 4 5 2 2" xfId="37168"/>
    <cellStyle name="Обычный 7 3 4 5 3" xfId="37169"/>
    <cellStyle name="Обычный 7 3 4 6" xfId="37170"/>
    <cellStyle name="Обычный 7 3 4 6 2" xfId="37171"/>
    <cellStyle name="Обычный 7 3 4 7" xfId="37172"/>
    <cellStyle name="Обычный 7 3 4 7 2" xfId="37173"/>
    <cellStyle name="Обычный 7 3 4 8" xfId="37174"/>
    <cellStyle name="Обычный 7 3 4 9" xfId="37175"/>
    <cellStyle name="Обычный 7 3 5" xfId="37176"/>
    <cellStyle name="Обычный 7 3 5 2" xfId="37177"/>
    <cellStyle name="Обычный 7 3 5 2 2" xfId="37178"/>
    <cellStyle name="Обычный 7 3 5 2 2 2" xfId="37179"/>
    <cellStyle name="Обычный 7 3 5 2 2 2 2" xfId="37180"/>
    <cellStyle name="Обычный 7 3 5 2 2 3" xfId="37181"/>
    <cellStyle name="Обычный 7 3 5 2 3" xfId="37182"/>
    <cellStyle name="Обычный 7 3 5 2 3 2" xfId="37183"/>
    <cellStyle name="Обычный 7 3 5 2 4" xfId="37184"/>
    <cellStyle name="Обычный 7 3 5 2 4 2" xfId="37185"/>
    <cellStyle name="Обычный 7 3 5 2 5" xfId="37186"/>
    <cellStyle name="Обычный 7 3 5 3" xfId="37187"/>
    <cellStyle name="Обычный 7 3 5 3 2" xfId="37188"/>
    <cellStyle name="Обычный 7 3 5 3 2 2" xfId="37189"/>
    <cellStyle name="Обычный 7 3 5 3 2 2 2" xfId="37190"/>
    <cellStyle name="Обычный 7 3 5 3 2 3" xfId="37191"/>
    <cellStyle name="Обычный 7 3 5 3 3" xfId="37192"/>
    <cellStyle name="Обычный 7 3 5 3 3 2" xfId="37193"/>
    <cellStyle name="Обычный 7 3 5 3 4" xfId="37194"/>
    <cellStyle name="Обычный 7 3 5 4" xfId="37195"/>
    <cellStyle name="Обычный 7 3 5 4 2" xfId="37196"/>
    <cellStyle name="Обычный 7 3 5 4 2 2" xfId="37197"/>
    <cellStyle name="Обычный 7 3 5 4 3" xfId="37198"/>
    <cellStyle name="Обычный 7 3 5 5" xfId="37199"/>
    <cellStyle name="Обычный 7 3 5 5 2" xfId="37200"/>
    <cellStyle name="Обычный 7 3 5 6" xfId="37201"/>
    <cellStyle name="Обычный 7 3 5 6 2" xfId="37202"/>
    <cellStyle name="Обычный 7 3 5 7" xfId="37203"/>
    <cellStyle name="Обычный 7 3 5 8" xfId="37204"/>
    <cellStyle name="Обычный 7 3 6" xfId="37205"/>
    <cellStyle name="Обычный 7 3 6 2" xfId="37206"/>
    <cellStyle name="Обычный 7 3 6 2 2" xfId="37207"/>
    <cellStyle name="Обычный 7 3 6 2 2 2" xfId="37208"/>
    <cellStyle name="Обычный 7 3 6 2 3" xfId="37209"/>
    <cellStyle name="Обычный 7 3 6 3" xfId="37210"/>
    <cellStyle name="Обычный 7 3 6 3 2" xfId="37211"/>
    <cellStyle name="Обычный 7 3 6 4" xfId="37212"/>
    <cellStyle name="Обычный 7 3 6 4 2" xfId="37213"/>
    <cellStyle name="Обычный 7 3 6 5" xfId="37214"/>
    <cellStyle name="Обычный 7 3 6 6" xfId="37215"/>
    <cellStyle name="Обычный 7 3 7" xfId="37216"/>
    <cellStyle name="Обычный 7 3 7 2" xfId="37217"/>
    <cellStyle name="Обычный 7 3 7 2 2" xfId="37218"/>
    <cellStyle name="Обычный 7 3 7 2 2 2" xfId="37219"/>
    <cellStyle name="Обычный 7 3 7 2 3" xfId="37220"/>
    <cellStyle name="Обычный 7 3 7 3" xfId="37221"/>
    <cellStyle name="Обычный 7 3 7 3 2" xfId="37222"/>
    <cellStyle name="Обычный 7 3 7 4" xfId="37223"/>
    <cellStyle name="Обычный 7 3 8" xfId="37224"/>
    <cellStyle name="Обычный 7 3 8 2" xfId="37225"/>
    <cellStyle name="Обычный 7 3 8 2 2" xfId="37226"/>
    <cellStyle name="Обычный 7 3 8 3" xfId="37227"/>
    <cellStyle name="Обычный 7 3 9" xfId="37228"/>
    <cellStyle name="Обычный 7 3 9 2" xfId="37229"/>
    <cellStyle name="Обычный 7 3_прот факт бол" xfId="37230"/>
    <cellStyle name="Обычный 7 4" xfId="37231"/>
    <cellStyle name="Обычный 7 4 10" xfId="37232"/>
    <cellStyle name="Обычный 7 4 10 2" xfId="37233"/>
    <cellStyle name="Обычный 7 4 11" xfId="37234"/>
    <cellStyle name="Обычный 7 4 12" xfId="37235"/>
    <cellStyle name="Обычный 7 4 2" xfId="37236"/>
    <cellStyle name="Обычный 7 4 2 10" xfId="37237"/>
    <cellStyle name="Обычный 7 4 2 2" xfId="37238"/>
    <cellStyle name="Обычный 7 4 2 2 2" xfId="37239"/>
    <cellStyle name="Обычный 7 4 2 2 2 2" xfId="37240"/>
    <cellStyle name="Обычный 7 4 2 2 2 2 2" xfId="37241"/>
    <cellStyle name="Обычный 7 4 2 2 2 2 2 2" xfId="37242"/>
    <cellStyle name="Обычный 7 4 2 2 2 2 3" xfId="37243"/>
    <cellStyle name="Обычный 7 4 2 2 2 3" xfId="37244"/>
    <cellStyle name="Обычный 7 4 2 2 2 3 2" xfId="37245"/>
    <cellStyle name="Обычный 7 4 2 2 2 4" xfId="37246"/>
    <cellStyle name="Обычный 7 4 2 2 2 4 2" xfId="37247"/>
    <cellStyle name="Обычный 7 4 2 2 2 5" xfId="37248"/>
    <cellStyle name="Обычный 7 4 2 2 3" xfId="37249"/>
    <cellStyle name="Обычный 7 4 2 2 3 2" xfId="37250"/>
    <cellStyle name="Обычный 7 4 2 2 3 2 2" xfId="37251"/>
    <cellStyle name="Обычный 7 4 2 2 3 2 2 2" xfId="37252"/>
    <cellStyle name="Обычный 7 4 2 2 3 2 3" xfId="37253"/>
    <cellStyle name="Обычный 7 4 2 2 3 3" xfId="37254"/>
    <cellStyle name="Обычный 7 4 2 2 3 3 2" xfId="37255"/>
    <cellStyle name="Обычный 7 4 2 2 3 4" xfId="37256"/>
    <cellStyle name="Обычный 7 4 2 2 4" xfId="37257"/>
    <cellStyle name="Обычный 7 4 2 2 4 2" xfId="37258"/>
    <cellStyle name="Обычный 7 4 2 2 4 2 2" xfId="37259"/>
    <cellStyle name="Обычный 7 4 2 2 4 3" xfId="37260"/>
    <cellStyle name="Обычный 7 4 2 2 5" xfId="37261"/>
    <cellStyle name="Обычный 7 4 2 2 5 2" xfId="37262"/>
    <cellStyle name="Обычный 7 4 2 2 6" xfId="37263"/>
    <cellStyle name="Обычный 7 4 2 2 6 2" xfId="37264"/>
    <cellStyle name="Обычный 7 4 2 2 7" xfId="37265"/>
    <cellStyle name="Обычный 7 4 2 2 8" xfId="37266"/>
    <cellStyle name="Обычный 7 4 2 3" xfId="37267"/>
    <cellStyle name="Обычный 7 4 2 3 2" xfId="37268"/>
    <cellStyle name="Обычный 7 4 2 3 2 2" xfId="37269"/>
    <cellStyle name="Обычный 7 4 2 3 2 2 2" xfId="37270"/>
    <cellStyle name="Обычный 7 4 2 3 2 3" xfId="37271"/>
    <cellStyle name="Обычный 7 4 2 3 3" xfId="37272"/>
    <cellStyle name="Обычный 7 4 2 3 3 2" xfId="37273"/>
    <cellStyle name="Обычный 7 4 2 3 4" xfId="37274"/>
    <cellStyle name="Обычный 7 4 2 3 4 2" xfId="37275"/>
    <cellStyle name="Обычный 7 4 2 3 5" xfId="37276"/>
    <cellStyle name="Обычный 7 4 2 3 6" xfId="37277"/>
    <cellStyle name="Обычный 7 4 2 4" xfId="37278"/>
    <cellStyle name="Обычный 7 4 2 4 2" xfId="37279"/>
    <cellStyle name="Обычный 7 4 2 4 2 2" xfId="37280"/>
    <cellStyle name="Обычный 7 4 2 4 2 2 2" xfId="37281"/>
    <cellStyle name="Обычный 7 4 2 4 2 3" xfId="37282"/>
    <cellStyle name="Обычный 7 4 2 4 3" xfId="37283"/>
    <cellStyle name="Обычный 7 4 2 4 3 2" xfId="37284"/>
    <cellStyle name="Обычный 7 4 2 4 4" xfId="37285"/>
    <cellStyle name="Обычный 7 4 2 5" xfId="37286"/>
    <cellStyle name="Обычный 7 4 2 5 2" xfId="37287"/>
    <cellStyle name="Обычный 7 4 2 5 2 2" xfId="37288"/>
    <cellStyle name="Обычный 7 4 2 5 3" xfId="37289"/>
    <cellStyle name="Обычный 7 4 2 6" xfId="37290"/>
    <cellStyle name="Обычный 7 4 2 6 2" xfId="37291"/>
    <cellStyle name="Обычный 7 4 2 7" xfId="37292"/>
    <cellStyle name="Обычный 7 4 2 7 2" xfId="37293"/>
    <cellStyle name="Обычный 7 4 2 8" xfId="37294"/>
    <cellStyle name="Обычный 7 4 2 8 2" xfId="37295"/>
    <cellStyle name="Обычный 7 4 2 9" xfId="37296"/>
    <cellStyle name="Обычный 7 4 3" xfId="37297"/>
    <cellStyle name="Обычный 7 4 3 10" xfId="37298"/>
    <cellStyle name="Обычный 7 4 3 2" xfId="37299"/>
    <cellStyle name="Обычный 7 4 3 2 2" xfId="37300"/>
    <cellStyle name="Обычный 7 4 3 2 2 2" xfId="37301"/>
    <cellStyle name="Обычный 7 4 3 2 2 2 2" xfId="37302"/>
    <cellStyle name="Обычный 7 4 3 2 2 2 2 2" xfId="37303"/>
    <cellStyle name="Обычный 7 4 3 2 2 2 3" xfId="37304"/>
    <cellStyle name="Обычный 7 4 3 2 2 3" xfId="37305"/>
    <cellStyle name="Обычный 7 4 3 2 2 3 2" xfId="37306"/>
    <cellStyle name="Обычный 7 4 3 2 2 4" xfId="37307"/>
    <cellStyle name="Обычный 7 4 3 2 2 4 2" xfId="37308"/>
    <cellStyle name="Обычный 7 4 3 2 2 5" xfId="37309"/>
    <cellStyle name="Обычный 7 4 3 2 3" xfId="37310"/>
    <cellStyle name="Обычный 7 4 3 2 3 2" xfId="37311"/>
    <cellStyle name="Обычный 7 4 3 2 3 2 2" xfId="37312"/>
    <cellStyle name="Обычный 7 4 3 2 3 2 2 2" xfId="37313"/>
    <cellStyle name="Обычный 7 4 3 2 3 2 3" xfId="37314"/>
    <cellStyle name="Обычный 7 4 3 2 3 3" xfId="37315"/>
    <cellStyle name="Обычный 7 4 3 2 3 3 2" xfId="37316"/>
    <cellStyle name="Обычный 7 4 3 2 3 4" xfId="37317"/>
    <cellStyle name="Обычный 7 4 3 2 4" xfId="37318"/>
    <cellStyle name="Обычный 7 4 3 2 4 2" xfId="37319"/>
    <cellStyle name="Обычный 7 4 3 2 4 2 2" xfId="37320"/>
    <cellStyle name="Обычный 7 4 3 2 4 3" xfId="37321"/>
    <cellStyle name="Обычный 7 4 3 2 5" xfId="37322"/>
    <cellStyle name="Обычный 7 4 3 2 5 2" xfId="37323"/>
    <cellStyle name="Обычный 7 4 3 2 6" xfId="37324"/>
    <cellStyle name="Обычный 7 4 3 2 6 2" xfId="37325"/>
    <cellStyle name="Обычный 7 4 3 2 7" xfId="37326"/>
    <cellStyle name="Обычный 7 4 3 2 8" xfId="37327"/>
    <cellStyle name="Обычный 7 4 3 3" xfId="37328"/>
    <cellStyle name="Обычный 7 4 3 3 2" xfId="37329"/>
    <cellStyle name="Обычный 7 4 3 3 2 2" xfId="37330"/>
    <cellStyle name="Обычный 7 4 3 3 2 2 2" xfId="37331"/>
    <cellStyle name="Обычный 7 4 3 3 2 3" xfId="37332"/>
    <cellStyle name="Обычный 7 4 3 3 3" xfId="37333"/>
    <cellStyle name="Обычный 7 4 3 3 3 2" xfId="37334"/>
    <cellStyle name="Обычный 7 4 3 3 4" xfId="37335"/>
    <cellStyle name="Обычный 7 4 3 3 4 2" xfId="37336"/>
    <cellStyle name="Обычный 7 4 3 3 5" xfId="37337"/>
    <cellStyle name="Обычный 7 4 3 3 6" xfId="37338"/>
    <cellStyle name="Обычный 7 4 3 4" xfId="37339"/>
    <cellStyle name="Обычный 7 4 3 4 2" xfId="37340"/>
    <cellStyle name="Обычный 7 4 3 4 2 2" xfId="37341"/>
    <cellStyle name="Обычный 7 4 3 4 2 2 2" xfId="37342"/>
    <cellStyle name="Обычный 7 4 3 4 2 3" xfId="37343"/>
    <cellStyle name="Обычный 7 4 3 4 3" xfId="37344"/>
    <cellStyle name="Обычный 7 4 3 4 3 2" xfId="37345"/>
    <cellStyle name="Обычный 7 4 3 4 4" xfId="37346"/>
    <cellStyle name="Обычный 7 4 3 5" xfId="37347"/>
    <cellStyle name="Обычный 7 4 3 5 2" xfId="37348"/>
    <cellStyle name="Обычный 7 4 3 5 2 2" xfId="37349"/>
    <cellStyle name="Обычный 7 4 3 5 3" xfId="37350"/>
    <cellStyle name="Обычный 7 4 3 6" xfId="37351"/>
    <cellStyle name="Обычный 7 4 3 6 2" xfId="37352"/>
    <cellStyle name="Обычный 7 4 3 7" xfId="37353"/>
    <cellStyle name="Обычный 7 4 3 7 2" xfId="37354"/>
    <cellStyle name="Обычный 7 4 3 8" xfId="37355"/>
    <cellStyle name="Обычный 7 4 3 8 2" xfId="37356"/>
    <cellStyle name="Обычный 7 4 3 9" xfId="37357"/>
    <cellStyle name="Обычный 7 4 4" xfId="37358"/>
    <cellStyle name="Обычный 7 4 4 2" xfId="37359"/>
    <cellStyle name="Обычный 7 4 4 2 2" xfId="37360"/>
    <cellStyle name="Обычный 7 4 4 2 2 2" xfId="37361"/>
    <cellStyle name="Обычный 7 4 4 2 2 2 2" xfId="37362"/>
    <cellStyle name="Обычный 7 4 4 2 2 3" xfId="37363"/>
    <cellStyle name="Обычный 7 4 4 2 3" xfId="37364"/>
    <cellStyle name="Обычный 7 4 4 2 3 2" xfId="37365"/>
    <cellStyle name="Обычный 7 4 4 2 4" xfId="37366"/>
    <cellStyle name="Обычный 7 4 4 2 4 2" xfId="37367"/>
    <cellStyle name="Обычный 7 4 4 2 5" xfId="37368"/>
    <cellStyle name="Обычный 7 4 4 3" xfId="37369"/>
    <cellStyle name="Обычный 7 4 4 3 2" xfId="37370"/>
    <cellStyle name="Обычный 7 4 4 3 2 2" xfId="37371"/>
    <cellStyle name="Обычный 7 4 4 3 2 2 2" xfId="37372"/>
    <cellStyle name="Обычный 7 4 4 3 2 3" xfId="37373"/>
    <cellStyle name="Обычный 7 4 4 3 3" xfId="37374"/>
    <cellStyle name="Обычный 7 4 4 3 3 2" xfId="37375"/>
    <cellStyle name="Обычный 7 4 4 3 4" xfId="37376"/>
    <cellStyle name="Обычный 7 4 4 4" xfId="37377"/>
    <cellStyle name="Обычный 7 4 4 4 2" xfId="37378"/>
    <cellStyle name="Обычный 7 4 4 4 2 2" xfId="37379"/>
    <cellStyle name="Обычный 7 4 4 4 3" xfId="37380"/>
    <cellStyle name="Обычный 7 4 4 5" xfId="37381"/>
    <cellStyle name="Обычный 7 4 4 5 2" xfId="37382"/>
    <cellStyle name="Обычный 7 4 4 6" xfId="37383"/>
    <cellStyle name="Обычный 7 4 4 6 2" xfId="37384"/>
    <cellStyle name="Обычный 7 4 4 7" xfId="37385"/>
    <cellStyle name="Обычный 7 4 4 8" xfId="37386"/>
    <cellStyle name="Обычный 7 4 5" xfId="37387"/>
    <cellStyle name="Обычный 7 4 5 2" xfId="37388"/>
    <cellStyle name="Обычный 7 4 5 2 2" xfId="37389"/>
    <cellStyle name="Обычный 7 4 5 2 2 2" xfId="37390"/>
    <cellStyle name="Обычный 7 4 5 2 3" xfId="37391"/>
    <cellStyle name="Обычный 7 4 5 3" xfId="37392"/>
    <cellStyle name="Обычный 7 4 5 3 2" xfId="37393"/>
    <cellStyle name="Обычный 7 4 5 4" xfId="37394"/>
    <cellStyle name="Обычный 7 4 5 4 2" xfId="37395"/>
    <cellStyle name="Обычный 7 4 5 5" xfId="37396"/>
    <cellStyle name="Обычный 7 4 5 6" xfId="37397"/>
    <cellStyle name="Обычный 7 4 6" xfId="37398"/>
    <cellStyle name="Обычный 7 4 6 2" xfId="37399"/>
    <cellStyle name="Обычный 7 4 6 2 2" xfId="37400"/>
    <cellStyle name="Обычный 7 4 6 2 2 2" xfId="37401"/>
    <cellStyle name="Обычный 7 4 6 2 3" xfId="37402"/>
    <cellStyle name="Обычный 7 4 6 3" xfId="37403"/>
    <cellStyle name="Обычный 7 4 6 3 2" xfId="37404"/>
    <cellStyle name="Обычный 7 4 6 4" xfId="37405"/>
    <cellStyle name="Обычный 7 4 7" xfId="37406"/>
    <cellStyle name="Обычный 7 4 7 2" xfId="37407"/>
    <cellStyle name="Обычный 7 4 7 2 2" xfId="37408"/>
    <cellStyle name="Обычный 7 4 7 3" xfId="37409"/>
    <cellStyle name="Обычный 7 4 8" xfId="37410"/>
    <cellStyle name="Обычный 7 4 8 2" xfId="37411"/>
    <cellStyle name="Обычный 7 4 9" xfId="37412"/>
    <cellStyle name="Обычный 7 4 9 2" xfId="37413"/>
    <cellStyle name="Обычный 7 5" xfId="37414"/>
    <cellStyle name="Обычный 7 5 10" xfId="37415"/>
    <cellStyle name="Обычный 7 5 10 2" xfId="37416"/>
    <cellStyle name="Обычный 7 5 11" xfId="37417"/>
    <cellStyle name="Обычный 7 5 12" xfId="37418"/>
    <cellStyle name="Обычный 7 5 2" xfId="37419"/>
    <cellStyle name="Обычный 7 5 2 2" xfId="37420"/>
    <cellStyle name="Обычный 7 5 2 2 2" xfId="37421"/>
    <cellStyle name="Обычный 7 5 2 2 2 2" xfId="37422"/>
    <cellStyle name="Обычный 7 5 2 2 2 2 2" xfId="37423"/>
    <cellStyle name="Обычный 7 5 2 2 2 2 2 2" xfId="37424"/>
    <cellStyle name="Обычный 7 5 2 2 2 2 3" xfId="37425"/>
    <cellStyle name="Обычный 7 5 2 2 2 3" xfId="37426"/>
    <cellStyle name="Обычный 7 5 2 2 2 3 2" xfId="37427"/>
    <cellStyle name="Обычный 7 5 2 2 2 4" xfId="37428"/>
    <cellStyle name="Обычный 7 5 2 2 2 4 2" xfId="37429"/>
    <cellStyle name="Обычный 7 5 2 2 2 5" xfId="37430"/>
    <cellStyle name="Обычный 7 5 2 2 3" xfId="37431"/>
    <cellStyle name="Обычный 7 5 2 2 3 2" xfId="37432"/>
    <cellStyle name="Обычный 7 5 2 2 3 2 2" xfId="37433"/>
    <cellStyle name="Обычный 7 5 2 2 3 2 2 2" xfId="37434"/>
    <cellStyle name="Обычный 7 5 2 2 3 2 3" xfId="37435"/>
    <cellStyle name="Обычный 7 5 2 2 3 3" xfId="37436"/>
    <cellStyle name="Обычный 7 5 2 2 3 3 2" xfId="37437"/>
    <cellStyle name="Обычный 7 5 2 2 3 4" xfId="37438"/>
    <cellStyle name="Обычный 7 5 2 2 4" xfId="37439"/>
    <cellStyle name="Обычный 7 5 2 2 4 2" xfId="37440"/>
    <cellStyle name="Обычный 7 5 2 2 4 2 2" xfId="37441"/>
    <cellStyle name="Обычный 7 5 2 2 4 3" xfId="37442"/>
    <cellStyle name="Обычный 7 5 2 2 5" xfId="37443"/>
    <cellStyle name="Обычный 7 5 2 2 5 2" xfId="37444"/>
    <cellStyle name="Обычный 7 5 2 2 6" xfId="37445"/>
    <cellStyle name="Обычный 7 5 2 2 6 2" xfId="37446"/>
    <cellStyle name="Обычный 7 5 2 2 7" xfId="37447"/>
    <cellStyle name="Обычный 7 5 2 2 8" xfId="37448"/>
    <cellStyle name="Обычный 7 5 2 3" xfId="37449"/>
    <cellStyle name="Обычный 7 5 2 3 2" xfId="37450"/>
    <cellStyle name="Обычный 7 5 2 3 2 2" xfId="37451"/>
    <cellStyle name="Обычный 7 5 2 3 2 2 2" xfId="37452"/>
    <cellStyle name="Обычный 7 5 2 3 2 3" xfId="37453"/>
    <cellStyle name="Обычный 7 5 2 3 3" xfId="37454"/>
    <cellStyle name="Обычный 7 5 2 3 3 2" xfId="37455"/>
    <cellStyle name="Обычный 7 5 2 3 4" xfId="37456"/>
    <cellStyle name="Обычный 7 5 2 3 4 2" xfId="37457"/>
    <cellStyle name="Обычный 7 5 2 3 5" xfId="37458"/>
    <cellStyle name="Обычный 7 5 2 3 6" xfId="37459"/>
    <cellStyle name="Обычный 7 5 2 4" xfId="37460"/>
    <cellStyle name="Обычный 7 5 2 4 2" xfId="37461"/>
    <cellStyle name="Обычный 7 5 2 4 2 2" xfId="37462"/>
    <cellStyle name="Обычный 7 5 2 4 2 2 2" xfId="37463"/>
    <cellStyle name="Обычный 7 5 2 4 2 3" xfId="37464"/>
    <cellStyle name="Обычный 7 5 2 4 3" xfId="37465"/>
    <cellStyle name="Обычный 7 5 2 4 3 2" xfId="37466"/>
    <cellStyle name="Обычный 7 5 2 4 4" xfId="37467"/>
    <cellStyle name="Обычный 7 5 2 5" xfId="37468"/>
    <cellStyle name="Обычный 7 5 2 5 2" xfId="37469"/>
    <cellStyle name="Обычный 7 5 2 5 2 2" xfId="37470"/>
    <cellStyle name="Обычный 7 5 2 5 3" xfId="37471"/>
    <cellStyle name="Обычный 7 5 2 6" xfId="37472"/>
    <cellStyle name="Обычный 7 5 2 6 2" xfId="37473"/>
    <cellStyle name="Обычный 7 5 2 7" xfId="37474"/>
    <cellStyle name="Обычный 7 5 2 7 2" xfId="37475"/>
    <cellStyle name="Обычный 7 5 2 8" xfId="37476"/>
    <cellStyle name="Обычный 7 5 2 9" xfId="37477"/>
    <cellStyle name="Обычный 7 5 3" xfId="37478"/>
    <cellStyle name="Обычный 7 5 3 2" xfId="37479"/>
    <cellStyle name="Обычный 7 5 3 2 2" xfId="37480"/>
    <cellStyle name="Обычный 7 5 3 2 2 2" xfId="37481"/>
    <cellStyle name="Обычный 7 5 3 2 2 2 2" xfId="37482"/>
    <cellStyle name="Обычный 7 5 3 2 2 2 2 2" xfId="37483"/>
    <cellStyle name="Обычный 7 5 3 2 2 2 3" xfId="37484"/>
    <cellStyle name="Обычный 7 5 3 2 2 3" xfId="37485"/>
    <cellStyle name="Обычный 7 5 3 2 2 3 2" xfId="37486"/>
    <cellStyle name="Обычный 7 5 3 2 2 4" xfId="37487"/>
    <cellStyle name="Обычный 7 5 3 2 2 4 2" xfId="37488"/>
    <cellStyle name="Обычный 7 5 3 2 2 5" xfId="37489"/>
    <cellStyle name="Обычный 7 5 3 2 3" xfId="37490"/>
    <cellStyle name="Обычный 7 5 3 2 3 2" xfId="37491"/>
    <cellStyle name="Обычный 7 5 3 2 3 2 2" xfId="37492"/>
    <cellStyle name="Обычный 7 5 3 2 3 2 2 2" xfId="37493"/>
    <cellStyle name="Обычный 7 5 3 2 3 2 3" xfId="37494"/>
    <cellStyle name="Обычный 7 5 3 2 3 3" xfId="37495"/>
    <cellStyle name="Обычный 7 5 3 2 3 3 2" xfId="37496"/>
    <cellStyle name="Обычный 7 5 3 2 3 4" xfId="37497"/>
    <cellStyle name="Обычный 7 5 3 2 4" xfId="37498"/>
    <cellStyle name="Обычный 7 5 3 2 4 2" xfId="37499"/>
    <cellStyle name="Обычный 7 5 3 2 4 2 2" xfId="37500"/>
    <cellStyle name="Обычный 7 5 3 2 4 3" xfId="37501"/>
    <cellStyle name="Обычный 7 5 3 2 5" xfId="37502"/>
    <cellStyle name="Обычный 7 5 3 2 5 2" xfId="37503"/>
    <cellStyle name="Обычный 7 5 3 2 6" xfId="37504"/>
    <cellStyle name="Обычный 7 5 3 2 6 2" xfId="37505"/>
    <cellStyle name="Обычный 7 5 3 2 7" xfId="37506"/>
    <cellStyle name="Обычный 7 5 3 2 8" xfId="37507"/>
    <cellStyle name="Обычный 7 5 3 3" xfId="37508"/>
    <cellStyle name="Обычный 7 5 3 3 2" xfId="37509"/>
    <cellStyle name="Обычный 7 5 3 3 2 2" xfId="37510"/>
    <cellStyle name="Обычный 7 5 3 3 2 2 2" xfId="37511"/>
    <cellStyle name="Обычный 7 5 3 3 2 3" xfId="37512"/>
    <cellStyle name="Обычный 7 5 3 3 3" xfId="37513"/>
    <cellStyle name="Обычный 7 5 3 3 3 2" xfId="37514"/>
    <cellStyle name="Обычный 7 5 3 3 4" xfId="37515"/>
    <cellStyle name="Обычный 7 5 3 3 4 2" xfId="37516"/>
    <cellStyle name="Обычный 7 5 3 3 5" xfId="37517"/>
    <cellStyle name="Обычный 7 5 3 3 6" xfId="37518"/>
    <cellStyle name="Обычный 7 5 3 4" xfId="37519"/>
    <cellStyle name="Обычный 7 5 3 4 2" xfId="37520"/>
    <cellStyle name="Обычный 7 5 3 4 2 2" xfId="37521"/>
    <cellStyle name="Обычный 7 5 3 4 2 2 2" xfId="37522"/>
    <cellStyle name="Обычный 7 5 3 4 2 3" xfId="37523"/>
    <cellStyle name="Обычный 7 5 3 4 3" xfId="37524"/>
    <cellStyle name="Обычный 7 5 3 4 3 2" xfId="37525"/>
    <cellStyle name="Обычный 7 5 3 4 4" xfId="37526"/>
    <cellStyle name="Обычный 7 5 3 5" xfId="37527"/>
    <cellStyle name="Обычный 7 5 3 5 2" xfId="37528"/>
    <cellStyle name="Обычный 7 5 3 5 2 2" xfId="37529"/>
    <cellStyle name="Обычный 7 5 3 5 3" xfId="37530"/>
    <cellStyle name="Обычный 7 5 3 6" xfId="37531"/>
    <cellStyle name="Обычный 7 5 3 6 2" xfId="37532"/>
    <cellStyle name="Обычный 7 5 3 7" xfId="37533"/>
    <cellStyle name="Обычный 7 5 3 7 2" xfId="37534"/>
    <cellStyle name="Обычный 7 5 3 8" xfId="37535"/>
    <cellStyle name="Обычный 7 5 3 9" xfId="37536"/>
    <cellStyle name="Обычный 7 5 4" xfId="37537"/>
    <cellStyle name="Обычный 7 5 4 2" xfId="37538"/>
    <cellStyle name="Обычный 7 5 4 2 2" xfId="37539"/>
    <cellStyle name="Обычный 7 5 4 2 2 2" xfId="37540"/>
    <cellStyle name="Обычный 7 5 4 2 2 2 2" xfId="37541"/>
    <cellStyle name="Обычный 7 5 4 2 2 3" xfId="37542"/>
    <cellStyle name="Обычный 7 5 4 2 3" xfId="37543"/>
    <cellStyle name="Обычный 7 5 4 2 3 2" xfId="37544"/>
    <cellStyle name="Обычный 7 5 4 2 4" xfId="37545"/>
    <cellStyle name="Обычный 7 5 4 2 4 2" xfId="37546"/>
    <cellStyle name="Обычный 7 5 4 2 5" xfId="37547"/>
    <cellStyle name="Обычный 7 5 4 3" xfId="37548"/>
    <cellStyle name="Обычный 7 5 4 3 2" xfId="37549"/>
    <cellStyle name="Обычный 7 5 4 3 2 2" xfId="37550"/>
    <cellStyle name="Обычный 7 5 4 3 2 2 2" xfId="37551"/>
    <cellStyle name="Обычный 7 5 4 3 2 3" xfId="37552"/>
    <cellStyle name="Обычный 7 5 4 3 3" xfId="37553"/>
    <cellStyle name="Обычный 7 5 4 3 3 2" xfId="37554"/>
    <cellStyle name="Обычный 7 5 4 3 4" xfId="37555"/>
    <cellStyle name="Обычный 7 5 4 4" xfId="37556"/>
    <cellStyle name="Обычный 7 5 4 4 2" xfId="37557"/>
    <cellStyle name="Обычный 7 5 4 4 2 2" xfId="37558"/>
    <cellStyle name="Обычный 7 5 4 4 3" xfId="37559"/>
    <cellStyle name="Обычный 7 5 4 5" xfId="37560"/>
    <cellStyle name="Обычный 7 5 4 5 2" xfId="37561"/>
    <cellStyle name="Обычный 7 5 4 6" xfId="37562"/>
    <cellStyle name="Обычный 7 5 4 6 2" xfId="37563"/>
    <cellStyle name="Обычный 7 5 4 7" xfId="37564"/>
    <cellStyle name="Обычный 7 5 4 8" xfId="37565"/>
    <cellStyle name="Обычный 7 5 5" xfId="37566"/>
    <cellStyle name="Обычный 7 5 5 2" xfId="37567"/>
    <cellStyle name="Обычный 7 5 5 2 2" xfId="37568"/>
    <cellStyle name="Обычный 7 5 5 2 2 2" xfId="37569"/>
    <cellStyle name="Обычный 7 5 5 2 3" xfId="37570"/>
    <cellStyle name="Обычный 7 5 5 3" xfId="37571"/>
    <cellStyle name="Обычный 7 5 5 3 2" xfId="37572"/>
    <cellStyle name="Обычный 7 5 5 4" xfId="37573"/>
    <cellStyle name="Обычный 7 5 5 4 2" xfId="37574"/>
    <cellStyle name="Обычный 7 5 5 5" xfId="37575"/>
    <cellStyle name="Обычный 7 5 5 6" xfId="37576"/>
    <cellStyle name="Обычный 7 5 6" xfId="37577"/>
    <cellStyle name="Обычный 7 5 6 2" xfId="37578"/>
    <cellStyle name="Обычный 7 5 6 2 2" xfId="37579"/>
    <cellStyle name="Обычный 7 5 6 2 2 2" xfId="37580"/>
    <cellStyle name="Обычный 7 5 6 2 3" xfId="37581"/>
    <cellStyle name="Обычный 7 5 6 3" xfId="37582"/>
    <cellStyle name="Обычный 7 5 6 3 2" xfId="37583"/>
    <cellStyle name="Обычный 7 5 6 4" xfId="37584"/>
    <cellStyle name="Обычный 7 5 7" xfId="37585"/>
    <cellStyle name="Обычный 7 5 7 2" xfId="37586"/>
    <cellStyle name="Обычный 7 5 7 2 2" xfId="37587"/>
    <cellStyle name="Обычный 7 5 7 3" xfId="37588"/>
    <cellStyle name="Обычный 7 5 8" xfId="37589"/>
    <cellStyle name="Обычный 7 5 8 2" xfId="37590"/>
    <cellStyle name="Обычный 7 5 9" xfId="37591"/>
    <cellStyle name="Обычный 7 5 9 2" xfId="37592"/>
    <cellStyle name="Обычный 7 6" xfId="37593"/>
    <cellStyle name="Обычный 7 6 10" xfId="37594"/>
    <cellStyle name="Обычный 7 6 2" xfId="37595"/>
    <cellStyle name="Обычный 7 6 2 2" xfId="37596"/>
    <cellStyle name="Обычный 7 6 2 2 2" xfId="37597"/>
    <cellStyle name="Обычный 7 6 2 2 2 2" xfId="37598"/>
    <cellStyle name="Обычный 7 6 2 2 2 2 2" xfId="37599"/>
    <cellStyle name="Обычный 7 6 2 2 2 3" xfId="37600"/>
    <cellStyle name="Обычный 7 6 2 2 3" xfId="37601"/>
    <cellStyle name="Обычный 7 6 2 2 3 2" xfId="37602"/>
    <cellStyle name="Обычный 7 6 2 2 4" xfId="37603"/>
    <cellStyle name="Обычный 7 6 2 2 4 2" xfId="37604"/>
    <cellStyle name="Обычный 7 6 2 2 5" xfId="37605"/>
    <cellStyle name="Обычный 7 6 2 3" xfId="37606"/>
    <cellStyle name="Обычный 7 6 2 3 2" xfId="37607"/>
    <cellStyle name="Обычный 7 6 2 3 2 2" xfId="37608"/>
    <cellStyle name="Обычный 7 6 2 3 2 2 2" xfId="37609"/>
    <cellStyle name="Обычный 7 6 2 3 2 3" xfId="37610"/>
    <cellStyle name="Обычный 7 6 2 3 3" xfId="37611"/>
    <cellStyle name="Обычный 7 6 2 3 3 2" xfId="37612"/>
    <cellStyle name="Обычный 7 6 2 3 4" xfId="37613"/>
    <cellStyle name="Обычный 7 6 2 4" xfId="37614"/>
    <cellStyle name="Обычный 7 6 2 4 2" xfId="37615"/>
    <cellStyle name="Обычный 7 6 2 4 2 2" xfId="37616"/>
    <cellStyle name="Обычный 7 6 2 4 3" xfId="37617"/>
    <cellStyle name="Обычный 7 6 2 5" xfId="37618"/>
    <cellStyle name="Обычный 7 6 2 5 2" xfId="37619"/>
    <cellStyle name="Обычный 7 6 2 6" xfId="37620"/>
    <cellStyle name="Обычный 7 6 2 6 2" xfId="37621"/>
    <cellStyle name="Обычный 7 6 2 7" xfId="37622"/>
    <cellStyle name="Обычный 7 6 2 8" xfId="37623"/>
    <cellStyle name="Обычный 7 6 3" xfId="37624"/>
    <cellStyle name="Обычный 7 6 3 2" xfId="37625"/>
    <cellStyle name="Обычный 7 6 3 2 2" xfId="37626"/>
    <cellStyle name="Обычный 7 6 3 2 2 2" xfId="37627"/>
    <cellStyle name="Обычный 7 6 3 2 3" xfId="37628"/>
    <cellStyle name="Обычный 7 6 3 3" xfId="37629"/>
    <cellStyle name="Обычный 7 6 3 3 2" xfId="37630"/>
    <cellStyle name="Обычный 7 6 3 4" xfId="37631"/>
    <cellStyle name="Обычный 7 6 3 4 2" xfId="37632"/>
    <cellStyle name="Обычный 7 6 3 5" xfId="37633"/>
    <cellStyle name="Обычный 7 6 3 6" xfId="37634"/>
    <cellStyle name="Обычный 7 6 4" xfId="37635"/>
    <cellStyle name="Обычный 7 6 4 2" xfId="37636"/>
    <cellStyle name="Обычный 7 6 4 2 2" xfId="37637"/>
    <cellStyle name="Обычный 7 6 4 2 2 2" xfId="37638"/>
    <cellStyle name="Обычный 7 6 4 2 3" xfId="37639"/>
    <cellStyle name="Обычный 7 6 4 3" xfId="37640"/>
    <cellStyle name="Обычный 7 6 4 3 2" xfId="37641"/>
    <cellStyle name="Обычный 7 6 4 4" xfId="37642"/>
    <cellStyle name="Обычный 7 6 5" xfId="37643"/>
    <cellStyle name="Обычный 7 6 5 2" xfId="37644"/>
    <cellStyle name="Обычный 7 6 5 2 2" xfId="37645"/>
    <cellStyle name="Обычный 7 6 5 3" xfId="37646"/>
    <cellStyle name="Обычный 7 6 6" xfId="37647"/>
    <cellStyle name="Обычный 7 6 6 2" xfId="37648"/>
    <cellStyle name="Обычный 7 6 7" xfId="37649"/>
    <cellStyle name="Обычный 7 6 7 2" xfId="37650"/>
    <cellStyle name="Обычный 7 6 8" xfId="37651"/>
    <cellStyle name="Обычный 7 6 8 2" xfId="37652"/>
    <cellStyle name="Обычный 7 6 9" xfId="37653"/>
    <cellStyle name="Обычный 7 7" xfId="37654"/>
    <cellStyle name="Обычный 7 7 10" xfId="37655"/>
    <cellStyle name="Обычный 7 7 2" xfId="37656"/>
    <cellStyle name="Обычный 7 7 2 2" xfId="37657"/>
    <cellStyle name="Обычный 7 7 2 2 2" xfId="37658"/>
    <cellStyle name="Обычный 7 7 2 2 2 2" xfId="37659"/>
    <cellStyle name="Обычный 7 7 2 2 2 2 2" xfId="37660"/>
    <cellStyle name="Обычный 7 7 2 2 2 3" xfId="37661"/>
    <cellStyle name="Обычный 7 7 2 2 3" xfId="37662"/>
    <cellStyle name="Обычный 7 7 2 2 3 2" xfId="37663"/>
    <cellStyle name="Обычный 7 7 2 2 4" xfId="37664"/>
    <cellStyle name="Обычный 7 7 2 2 4 2" xfId="37665"/>
    <cellStyle name="Обычный 7 7 2 2 5" xfId="37666"/>
    <cellStyle name="Обычный 7 7 2 3" xfId="37667"/>
    <cellStyle name="Обычный 7 7 2 3 2" xfId="37668"/>
    <cellStyle name="Обычный 7 7 2 3 2 2" xfId="37669"/>
    <cellStyle name="Обычный 7 7 2 3 2 2 2" xfId="37670"/>
    <cellStyle name="Обычный 7 7 2 3 2 3" xfId="37671"/>
    <cellStyle name="Обычный 7 7 2 3 3" xfId="37672"/>
    <cellStyle name="Обычный 7 7 2 3 3 2" xfId="37673"/>
    <cellStyle name="Обычный 7 7 2 3 4" xfId="37674"/>
    <cellStyle name="Обычный 7 7 2 4" xfId="37675"/>
    <cellStyle name="Обычный 7 7 2 4 2" xfId="37676"/>
    <cellStyle name="Обычный 7 7 2 4 2 2" xfId="37677"/>
    <cellStyle name="Обычный 7 7 2 4 3" xfId="37678"/>
    <cellStyle name="Обычный 7 7 2 5" xfId="37679"/>
    <cellStyle name="Обычный 7 7 2 5 2" xfId="37680"/>
    <cellStyle name="Обычный 7 7 2 6" xfId="37681"/>
    <cellStyle name="Обычный 7 7 2 6 2" xfId="37682"/>
    <cellStyle name="Обычный 7 7 2 7" xfId="37683"/>
    <cellStyle name="Обычный 7 7 2 8" xfId="37684"/>
    <cellStyle name="Обычный 7 7 3" xfId="37685"/>
    <cellStyle name="Обычный 7 7 3 2" xfId="37686"/>
    <cellStyle name="Обычный 7 7 3 2 2" xfId="37687"/>
    <cellStyle name="Обычный 7 7 3 2 2 2" xfId="37688"/>
    <cellStyle name="Обычный 7 7 3 2 3" xfId="37689"/>
    <cellStyle name="Обычный 7 7 3 3" xfId="37690"/>
    <cellStyle name="Обычный 7 7 3 3 2" xfId="37691"/>
    <cellStyle name="Обычный 7 7 3 4" xfId="37692"/>
    <cellStyle name="Обычный 7 7 3 4 2" xfId="37693"/>
    <cellStyle name="Обычный 7 7 3 5" xfId="37694"/>
    <cellStyle name="Обычный 7 7 3 6" xfId="37695"/>
    <cellStyle name="Обычный 7 7 4" xfId="37696"/>
    <cellStyle name="Обычный 7 7 4 2" xfId="37697"/>
    <cellStyle name="Обычный 7 7 4 2 2" xfId="37698"/>
    <cellStyle name="Обычный 7 7 4 2 2 2" xfId="37699"/>
    <cellStyle name="Обычный 7 7 4 2 3" xfId="37700"/>
    <cellStyle name="Обычный 7 7 4 3" xfId="37701"/>
    <cellStyle name="Обычный 7 7 4 3 2" xfId="37702"/>
    <cellStyle name="Обычный 7 7 4 4" xfId="37703"/>
    <cellStyle name="Обычный 7 7 5" xfId="37704"/>
    <cellStyle name="Обычный 7 7 5 2" xfId="37705"/>
    <cellStyle name="Обычный 7 7 5 2 2" xfId="37706"/>
    <cellStyle name="Обычный 7 7 5 3" xfId="37707"/>
    <cellStyle name="Обычный 7 7 6" xfId="37708"/>
    <cellStyle name="Обычный 7 7 6 2" xfId="37709"/>
    <cellStyle name="Обычный 7 7 7" xfId="37710"/>
    <cellStyle name="Обычный 7 7 7 2" xfId="37711"/>
    <cellStyle name="Обычный 7 7 8" xfId="37712"/>
    <cellStyle name="Обычный 7 7 8 2" xfId="37713"/>
    <cellStyle name="Обычный 7 7 9" xfId="37714"/>
    <cellStyle name="Обычный 7 8" xfId="37715"/>
    <cellStyle name="Обычный 7 8 2" xfId="37716"/>
    <cellStyle name="Обычный 7 8 2 2" xfId="37717"/>
    <cellStyle name="Обычный 7 8 2 2 2" xfId="37718"/>
    <cellStyle name="Обычный 7 8 2 2 2 2" xfId="37719"/>
    <cellStyle name="Обычный 7 8 2 2 3" xfId="37720"/>
    <cellStyle name="Обычный 7 8 2 3" xfId="37721"/>
    <cellStyle name="Обычный 7 8 2 3 2" xfId="37722"/>
    <cellStyle name="Обычный 7 8 2 4" xfId="37723"/>
    <cellStyle name="Обычный 7 8 2 4 2" xfId="37724"/>
    <cellStyle name="Обычный 7 8 2 5" xfId="37725"/>
    <cellStyle name="Обычный 7 8 3" xfId="37726"/>
    <cellStyle name="Обычный 7 8 3 2" xfId="37727"/>
    <cellStyle name="Обычный 7 8 3 2 2" xfId="37728"/>
    <cellStyle name="Обычный 7 8 3 2 2 2" xfId="37729"/>
    <cellStyle name="Обычный 7 8 3 2 3" xfId="37730"/>
    <cellStyle name="Обычный 7 8 3 3" xfId="37731"/>
    <cellStyle name="Обычный 7 8 3 3 2" xfId="37732"/>
    <cellStyle name="Обычный 7 8 3 4" xfId="37733"/>
    <cellStyle name="Обычный 7 8 4" xfId="37734"/>
    <cellStyle name="Обычный 7 8 4 2" xfId="37735"/>
    <cellStyle name="Обычный 7 8 4 2 2" xfId="37736"/>
    <cellStyle name="Обычный 7 8 4 3" xfId="37737"/>
    <cellStyle name="Обычный 7 8 5" xfId="37738"/>
    <cellStyle name="Обычный 7 8 5 2" xfId="37739"/>
    <cellStyle name="Обычный 7 8 6" xfId="37740"/>
    <cellStyle name="Обычный 7 8 6 2" xfId="37741"/>
    <cellStyle name="Обычный 7 8 7" xfId="37742"/>
    <cellStyle name="Обычный 7 8 7 2" xfId="37743"/>
    <cellStyle name="Обычный 7 8 8" xfId="37744"/>
    <cellStyle name="Обычный 7 8 9" xfId="37745"/>
    <cellStyle name="Обычный 7 9" xfId="37746"/>
    <cellStyle name="Обычный 7 9 2" xfId="37747"/>
    <cellStyle name="Обычный 7 9 2 2" xfId="37748"/>
    <cellStyle name="Обычный 7 9 2 2 2" xfId="37749"/>
    <cellStyle name="Обычный 7 9 2 3" xfId="37750"/>
    <cellStyle name="Обычный 7 9 3" xfId="37751"/>
    <cellStyle name="Обычный 7 9 3 2" xfId="37752"/>
    <cellStyle name="Обычный 7 9 4" xfId="37753"/>
    <cellStyle name="Обычный 7 9 4 2" xfId="37754"/>
    <cellStyle name="Обычный 7 9 5" xfId="37755"/>
    <cellStyle name="Обычный 7 9 6" xfId="37756"/>
    <cellStyle name="Обычный 7_КС2 июль13 дс1" xfId="37757"/>
    <cellStyle name="Обычный 70" xfId="37758"/>
    <cellStyle name="Обычный 71" xfId="37759"/>
    <cellStyle name="Обычный 72" xfId="37760"/>
    <cellStyle name="Обычный 73" xfId="37761"/>
    <cellStyle name="Обычный 74" xfId="37762"/>
    <cellStyle name="Обычный 75" xfId="37763"/>
    <cellStyle name="Обычный 76" xfId="37764"/>
    <cellStyle name="Обычный 77" xfId="37765"/>
    <cellStyle name="Обычный 78" xfId="37766"/>
    <cellStyle name="Обычный 79" xfId="37767"/>
    <cellStyle name="Обычный 8" xfId="37768"/>
    <cellStyle name="Обычный 8 10" xfId="37769"/>
    <cellStyle name="Обычный 8 10 2" xfId="37770"/>
    <cellStyle name="Обычный 8 10 2 2" xfId="37771"/>
    <cellStyle name="Обычный 8 10 2 2 2" xfId="37772"/>
    <cellStyle name="Обычный 8 10 2 3" xfId="37773"/>
    <cellStyle name="Обычный 8 10 3" xfId="37774"/>
    <cellStyle name="Обычный 8 10 3 2" xfId="37775"/>
    <cellStyle name="Обычный 8 10 4" xfId="37776"/>
    <cellStyle name="Обычный 8 11" xfId="37777"/>
    <cellStyle name="Обычный 8 11 2" xfId="37778"/>
    <cellStyle name="Обычный 8 11 2 2" xfId="37779"/>
    <cellStyle name="Обычный 8 11 3" xfId="37780"/>
    <cellStyle name="Обычный 8 12" xfId="37781"/>
    <cellStyle name="Обычный 8 12 2" xfId="37782"/>
    <cellStyle name="Обычный 8 13" xfId="37783"/>
    <cellStyle name="Обычный 8 13 2" xfId="37784"/>
    <cellStyle name="Обычный 8 14" xfId="37785"/>
    <cellStyle name="Обычный 8 14 2" xfId="37786"/>
    <cellStyle name="Обычный 8 15" xfId="37787"/>
    <cellStyle name="Обычный 8 15 2" xfId="37788"/>
    <cellStyle name="Обычный 8 16" xfId="37789"/>
    <cellStyle name="Обычный 8 16 2" xfId="37790"/>
    <cellStyle name="Обычный 8 17" xfId="37791"/>
    <cellStyle name="Обычный 8 18" xfId="37792"/>
    <cellStyle name="Обычный 8 2" xfId="37793"/>
    <cellStyle name="Обычный 8 2 10" xfId="37794"/>
    <cellStyle name="Обычный 8 2 10 2" xfId="37795"/>
    <cellStyle name="Обычный 8 2 10 2 2" xfId="37796"/>
    <cellStyle name="Обычный 8 2 10 3" xfId="37797"/>
    <cellStyle name="Обычный 8 2 11" xfId="37798"/>
    <cellStyle name="Обычный 8 2 11 2" xfId="37799"/>
    <cellStyle name="Обычный 8 2 12" xfId="37800"/>
    <cellStyle name="Обычный 8 2 12 2" xfId="37801"/>
    <cellStyle name="Обычный 8 2 13" xfId="37802"/>
    <cellStyle name="Обычный 8 2 13 2" xfId="37803"/>
    <cellStyle name="Обычный 8 2 14" xfId="37804"/>
    <cellStyle name="Обычный 8 2 14 2" xfId="37805"/>
    <cellStyle name="Обычный 8 2 15" xfId="37806"/>
    <cellStyle name="Обычный 8 2 15 2" xfId="37807"/>
    <cellStyle name="Обычный 8 2 16" xfId="37808"/>
    <cellStyle name="Обычный 8 2 17" xfId="37809"/>
    <cellStyle name="Обычный 8 2 2" xfId="37810"/>
    <cellStyle name="Обычный 8 2 2 10" xfId="37811"/>
    <cellStyle name="Обычный 8 2 2 10 2" xfId="37812"/>
    <cellStyle name="Обычный 8 2 2 11" xfId="37813"/>
    <cellStyle name="Обычный 8 2 2 11 2" xfId="37814"/>
    <cellStyle name="Обычный 8 2 2 12" xfId="37815"/>
    <cellStyle name="Обычный 8 2 2 12 2" xfId="37816"/>
    <cellStyle name="Обычный 8 2 2 13" xfId="37817"/>
    <cellStyle name="Обычный 8 2 2 14" xfId="37818"/>
    <cellStyle name="Обычный 8 2 2 2" xfId="37819"/>
    <cellStyle name="Обычный 8 2 2 2 10" xfId="37820"/>
    <cellStyle name="Обычный 8 2 2 2 11" xfId="37821"/>
    <cellStyle name="Обычный 8 2 2 2 2" xfId="37822"/>
    <cellStyle name="Обычный 8 2 2 2 2 2" xfId="37823"/>
    <cellStyle name="Обычный 8 2 2 2 2 2 2" xfId="37824"/>
    <cellStyle name="Обычный 8 2 2 2 2 2 2 2" xfId="37825"/>
    <cellStyle name="Обычный 8 2 2 2 2 2 2 2 2" xfId="37826"/>
    <cellStyle name="Обычный 8 2 2 2 2 2 2 2 2 2" xfId="37827"/>
    <cellStyle name="Обычный 8 2 2 2 2 2 2 2 3" xfId="37828"/>
    <cellStyle name="Обычный 8 2 2 2 2 2 2 3" xfId="37829"/>
    <cellStyle name="Обычный 8 2 2 2 2 2 2 3 2" xfId="37830"/>
    <cellStyle name="Обычный 8 2 2 2 2 2 2 4" xfId="37831"/>
    <cellStyle name="Обычный 8 2 2 2 2 2 2 4 2" xfId="37832"/>
    <cellStyle name="Обычный 8 2 2 2 2 2 2 5" xfId="37833"/>
    <cellStyle name="Обычный 8 2 2 2 2 2 3" xfId="37834"/>
    <cellStyle name="Обычный 8 2 2 2 2 2 3 2" xfId="37835"/>
    <cellStyle name="Обычный 8 2 2 2 2 2 3 2 2" xfId="37836"/>
    <cellStyle name="Обычный 8 2 2 2 2 2 3 2 2 2" xfId="37837"/>
    <cellStyle name="Обычный 8 2 2 2 2 2 3 2 3" xfId="37838"/>
    <cellStyle name="Обычный 8 2 2 2 2 2 3 3" xfId="37839"/>
    <cellStyle name="Обычный 8 2 2 2 2 2 3 3 2" xfId="37840"/>
    <cellStyle name="Обычный 8 2 2 2 2 2 3 4" xfId="37841"/>
    <cellStyle name="Обычный 8 2 2 2 2 2 4" xfId="37842"/>
    <cellStyle name="Обычный 8 2 2 2 2 2 4 2" xfId="37843"/>
    <cellStyle name="Обычный 8 2 2 2 2 2 4 2 2" xfId="37844"/>
    <cellStyle name="Обычный 8 2 2 2 2 2 4 3" xfId="37845"/>
    <cellStyle name="Обычный 8 2 2 2 2 2 5" xfId="37846"/>
    <cellStyle name="Обычный 8 2 2 2 2 2 5 2" xfId="37847"/>
    <cellStyle name="Обычный 8 2 2 2 2 2 6" xfId="37848"/>
    <cellStyle name="Обычный 8 2 2 2 2 2 6 2" xfId="37849"/>
    <cellStyle name="Обычный 8 2 2 2 2 2 7" xfId="37850"/>
    <cellStyle name="Обычный 8 2 2 2 2 2 8" xfId="37851"/>
    <cellStyle name="Обычный 8 2 2 2 2 3" xfId="37852"/>
    <cellStyle name="Обычный 8 2 2 2 2 3 2" xfId="37853"/>
    <cellStyle name="Обычный 8 2 2 2 2 3 2 2" xfId="37854"/>
    <cellStyle name="Обычный 8 2 2 2 2 3 2 2 2" xfId="37855"/>
    <cellStyle name="Обычный 8 2 2 2 2 3 2 3" xfId="37856"/>
    <cellStyle name="Обычный 8 2 2 2 2 3 3" xfId="37857"/>
    <cellStyle name="Обычный 8 2 2 2 2 3 3 2" xfId="37858"/>
    <cellStyle name="Обычный 8 2 2 2 2 3 4" xfId="37859"/>
    <cellStyle name="Обычный 8 2 2 2 2 3 4 2" xfId="37860"/>
    <cellStyle name="Обычный 8 2 2 2 2 3 5" xfId="37861"/>
    <cellStyle name="Обычный 8 2 2 2 2 3 6" xfId="37862"/>
    <cellStyle name="Обычный 8 2 2 2 2 4" xfId="37863"/>
    <cellStyle name="Обычный 8 2 2 2 2 4 2" xfId="37864"/>
    <cellStyle name="Обычный 8 2 2 2 2 4 2 2" xfId="37865"/>
    <cellStyle name="Обычный 8 2 2 2 2 4 2 2 2" xfId="37866"/>
    <cellStyle name="Обычный 8 2 2 2 2 4 2 3" xfId="37867"/>
    <cellStyle name="Обычный 8 2 2 2 2 4 3" xfId="37868"/>
    <cellStyle name="Обычный 8 2 2 2 2 4 3 2" xfId="37869"/>
    <cellStyle name="Обычный 8 2 2 2 2 4 4" xfId="37870"/>
    <cellStyle name="Обычный 8 2 2 2 2 5" xfId="37871"/>
    <cellStyle name="Обычный 8 2 2 2 2 5 2" xfId="37872"/>
    <cellStyle name="Обычный 8 2 2 2 2 5 2 2" xfId="37873"/>
    <cellStyle name="Обычный 8 2 2 2 2 5 3" xfId="37874"/>
    <cellStyle name="Обычный 8 2 2 2 2 6" xfId="37875"/>
    <cellStyle name="Обычный 8 2 2 2 2 6 2" xfId="37876"/>
    <cellStyle name="Обычный 8 2 2 2 2 7" xfId="37877"/>
    <cellStyle name="Обычный 8 2 2 2 2 7 2" xfId="37878"/>
    <cellStyle name="Обычный 8 2 2 2 2 8" xfId="37879"/>
    <cellStyle name="Обычный 8 2 2 2 2 9" xfId="37880"/>
    <cellStyle name="Обычный 8 2 2 2 3" xfId="37881"/>
    <cellStyle name="Обычный 8 2 2 2 3 2" xfId="37882"/>
    <cellStyle name="Обычный 8 2 2 2 3 2 2" xfId="37883"/>
    <cellStyle name="Обычный 8 2 2 2 3 2 2 2" xfId="37884"/>
    <cellStyle name="Обычный 8 2 2 2 3 2 2 2 2" xfId="37885"/>
    <cellStyle name="Обычный 8 2 2 2 3 2 2 3" xfId="37886"/>
    <cellStyle name="Обычный 8 2 2 2 3 2 3" xfId="37887"/>
    <cellStyle name="Обычный 8 2 2 2 3 2 3 2" xfId="37888"/>
    <cellStyle name="Обычный 8 2 2 2 3 2 4" xfId="37889"/>
    <cellStyle name="Обычный 8 2 2 2 3 2 4 2" xfId="37890"/>
    <cellStyle name="Обычный 8 2 2 2 3 2 5" xfId="37891"/>
    <cellStyle name="Обычный 8 2 2 2 3 2 6" xfId="37892"/>
    <cellStyle name="Обычный 8 2 2 2 3 3" xfId="37893"/>
    <cellStyle name="Обычный 8 2 2 2 3 3 2" xfId="37894"/>
    <cellStyle name="Обычный 8 2 2 2 3 3 2 2" xfId="37895"/>
    <cellStyle name="Обычный 8 2 2 2 3 3 2 2 2" xfId="37896"/>
    <cellStyle name="Обычный 8 2 2 2 3 3 2 3" xfId="37897"/>
    <cellStyle name="Обычный 8 2 2 2 3 3 3" xfId="37898"/>
    <cellStyle name="Обычный 8 2 2 2 3 3 3 2" xfId="37899"/>
    <cellStyle name="Обычный 8 2 2 2 3 3 4" xfId="37900"/>
    <cellStyle name="Обычный 8 2 2 2 3 3 5" xfId="37901"/>
    <cellStyle name="Обычный 8 2 2 2 3 4" xfId="37902"/>
    <cellStyle name="Обычный 8 2 2 2 3 4 2" xfId="37903"/>
    <cellStyle name="Обычный 8 2 2 2 3 4 2 2" xfId="37904"/>
    <cellStyle name="Обычный 8 2 2 2 3 4 3" xfId="37905"/>
    <cellStyle name="Обычный 8 2 2 2 3 5" xfId="37906"/>
    <cellStyle name="Обычный 8 2 2 2 3 5 2" xfId="37907"/>
    <cellStyle name="Обычный 8 2 2 2 3 6" xfId="37908"/>
    <cellStyle name="Обычный 8 2 2 2 3 6 2" xfId="37909"/>
    <cellStyle name="Обычный 8 2 2 2 3 7" xfId="37910"/>
    <cellStyle name="Обычный 8 2 2 2 3 8" xfId="37911"/>
    <cellStyle name="Обычный 8 2 2 2 4" xfId="37912"/>
    <cellStyle name="Обычный 8 2 2 2 4 2" xfId="37913"/>
    <cellStyle name="Обычный 8 2 2 2 4 2 2" xfId="37914"/>
    <cellStyle name="Обычный 8 2 2 2 4 2 2 2" xfId="37915"/>
    <cellStyle name="Обычный 8 2 2 2 4 2 3" xfId="37916"/>
    <cellStyle name="Обычный 8 2 2 2 4 3" xfId="37917"/>
    <cellStyle name="Обычный 8 2 2 2 4 3 2" xfId="37918"/>
    <cellStyle name="Обычный 8 2 2 2 4 4" xfId="37919"/>
    <cellStyle name="Обычный 8 2 2 2 4 4 2" xfId="37920"/>
    <cellStyle name="Обычный 8 2 2 2 4 5" xfId="37921"/>
    <cellStyle name="Обычный 8 2 2 2 4 6" xfId="37922"/>
    <cellStyle name="Обычный 8 2 2 2 5" xfId="37923"/>
    <cellStyle name="Обычный 8 2 2 2 5 2" xfId="37924"/>
    <cellStyle name="Обычный 8 2 2 2 5 2 2" xfId="37925"/>
    <cellStyle name="Обычный 8 2 2 2 5 2 2 2" xfId="37926"/>
    <cellStyle name="Обычный 8 2 2 2 5 2 3" xfId="37927"/>
    <cellStyle name="Обычный 8 2 2 2 5 3" xfId="37928"/>
    <cellStyle name="Обычный 8 2 2 2 5 3 2" xfId="37929"/>
    <cellStyle name="Обычный 8 2 2 2 5 4" xfId="37930"/>
    <cellStyle name="Обычный 8 2 2 2 5 5" xfId="37931"/>
    <cellStyle name="Обычный 8 2 2 2 6" xfId="37932"/>
    <cellStyle name="Обычный 8 2 2 2 6 2" xfId="37933"/>
    <cellStyle name="Обычный 8 2 2 2 6 2 2" xfId="37934"/>
    <cellStyle name="Обычный 8 2 2 2 6 3" xfId="37935"/>
    <cellStyle name="Обычный 8 2 2 2 7" xfId="37936"/>
    <cellStyle name="Обычный 8 2 2 2 7 2" xfId="37937"/>
    <cellStyle name="Обычный 8 2 2 2 8" xfId="37938"/>
    <cellStyle name="Обычный 8 2 2 2 8 2" xfId="37939"/>
    <cellStyle name="Обычный 8 2 2 2 9" xfId="37940"/>
    <cellStyle name="Обычный 8 2 2 2 9 2" xfId="37941"/>
    <cellStyle name="Обычный 8 2 2 3" xfId="37942"/>
    <cellStyle name="Обычный 8 2 2 3 10" xfId="37943"/>
    <cellStyle name="Обычный 8 2 2 3 2" xfId="37944"/>
    <cellStyle name="Обычный 8 2 2 3 2 2" xfId="37945"/>
    <cellStyle name="Обычный 8 2 2 3 2 2 2" xfId="37946"/>
    <cellStyle name="Обычный 8 2 2 3 2 2 2 2" xfId="37947"/>
    <cellStyle name="Обычный 8 2 2 3 2 2 2 2 2" xfId="37948"/>
    <cellStyle name="Обычный 8 2 2 3 2 2 2 3" xfId="37949"/>
    <cellStyle name="Обычный 8 2 2 3 2 2 3" xfId="37950"/>
    <cellStyle name="Обычный 8 2 2 3 2 2 3 2" xfId="37951"/>
    <cellStyle name="Обычный 8 2 2 3 2 2 4" xfId="37952"/>
    <cellStyle name="Обычный 8 2 2 3 2 2 4 2" xfId="37953"/>
    <cellStyle name="Обычный 8 2 2 3 2 2 5" xfId="37954"/>
    <cellStyle name="Обычный 8 2 2 3 2 3" xfId="37955"/>
    <cellStyle name="Обычный 8 2 2 3 2 3 2" xfId="37956"/>
    <cellStyle name="Обычный 8 2 2 3 2 3 2 2" xfId="37957"/>
    <cellStyle name="Обычный 8 2 2 3 2 3 2 2 2" xfId="37958"/>
    <cellStyle name="Обычный 8 2 2 3 2 3 2 3" xfId="37959"/>
    <cellStyle name="Обычный 8 2 2 3 2 3 3" xfId="37960"/>
    <cellStyle name="Обычный 8 2 2 3 2 3 3 2" xfId="37961"/>
    <cellStyle name="Обычный 8 2 2 3 2 3 4" xfId="37962"/>
    <cellStyle name="Обычный 8 2 2 3 2 4" xfId="37963"/>
    <cellStyle name="Обычный 8 2 2 3 2 4 2" xfId="37964"/>
    <cellStyle name="Обычный 8 2 2 3 2 4 2 2" xfId="37965"/>
    <cellStyle name="Обычный 8 2 2 3 2 4 3" xfId="37966"/>
    <cellStyle name="Обычный 8 2 2 3 2 5" xfId="37967"/>
    <cellStyle name="Обычный 8 2 2 3 2 5 2" xfId="37968"/>
    <cellStyle name="Обычный 8 2 2 3 2 6" xfId="37969"/>
    <cellStyle name="Обычный 8 2 2 3 2 6 2" xfId="37970"/>
    <cellStyle name="Обычный 8 2 2 3 2 7" xfId="37971"/>
    <cellStyle name="Обычный 8 2 2 3 2 8" xfId="37972"/>
    <cellStyle name="Обычный 8 2 2 3 3" xfId="37973"/>
    <cellStyle name="Обычный 8 2 2 3 3 2" xfId="37974"/>
    <cellStyle name="Обычный 8 2 2 3 3 2 2" xfId="37975"/>
    <cellStyle name="Обычный 8 2 2 3 3 2 2 2" xfId="37976"/>
    <cellStyle name="Обычный 8 2 2 3 3 2 3" xfId="37977"/>
    <cellStyle name="Обычный 8 2 2 3 3 3" xfId="37978"/>
    <cellStyle name="Обычный 8 2 2 3 3 3 2" xfId="37979"/>
    <cellStyle name="Обычный 8 2 2 3 3 4" xfId="37980"/>
    <cellStyle name="Обычный 8 2 2 3 3 4 2" xfId="37981"/>
    <cellStyle name="Обычный 8 2 2 3 3 5" xfId="37982"/>
    <cellStyle name="Обычный 8 2 2 3 3 6" xfId="37983"/>
    <cellStyle name="Обычный 8 2 2 3 4" xfId="37984"/>
    <cellStyle name="Обычный 8 2 2 3 4 2" xfId="37985"/>
    <cellStyle name="Обычный 8 2 2 3 4 2 2" xfId="37986"/>
    <cellStyle name="Обычный 8 2 2 3 4 2 2 2" xfId="37987"/>
    <cellStyle name="Обычный 8 2 2 3 4 2 3" xfId="37988"/>
    <cellStyle name="Обычный 8 2 2 3 4 3" xfId="37989"/>
    <cellStyle name="Обычный 8 2 2 3 4 3 2" xfId="37990"/>
    <cellStyle name="Обычный 8 2 2 3 4 4" xfId="37991"/>
    <cellStyle name="Обычный 8 2 2 3 5" xfId="37992"/>
    <cellStyle name="Обычный 8 2 2 3 5 2" xfId="37993"/>
    <cellStyle name="Обычный 8 2 2 3 5 2 2" xfId="37994"/>
    <cellStyle name="Обычный 8 2 2 3 5 3" xfId="37995"/>
    <cellStyle name="Обычный 8 2 2 3 6" xfId="37996"/>
    <cellStyle name="Обычный 8 2 2 3 6 2" xfId="37997"/>
    <cellStyle name="Обычный 8 2 2 3 7" xfId="37998"/>
    <cellStyle name="Обычный 8 2 2 3 7 2" xfId="37999"/>
    <cellStyle name="Обычный 8 2 2 3 8" xfId="38000"/>
    <cellStyle name="Обычный 8 2 2 3 8 2" xfId="38001"/>
    <cellStyle name="Обычный 8 2 2 3 9" xfId="38002"/>
    <cellStyle name="Обычный 8 2 2 4" xfId="38003"/>
    <cellStyle name="Обычный 8 2 2 4 2" xfId="38004"/>
    <cellStyle name="Обычный 8 2 2 4 2 2" xfId="38005"/>
    <cellStyle name="Обычный 8 2 2 4 2 2 2" xfId="38006"/>
    <cellStyle name="Обычный 8 2 2 4 2 2 2 2" xfId="38007"/>
    <cellStyle name="Обычный 8 2 2 4 2 2 2 2 2" xfId="38008"/>
    <cellStyle name="Обычный 8 2 2 4 2 2 2 3" xfId="38009"/>
    <cellStyle name="Обычный 8 2 2 4 2 2 3" xfId="38010"/>
    <cellStyle name="Обычный 8 2 2 4 2 2 3 2" xfId="38011"/>
    <cellStyle name="Обычный 8 2 2 4 2 2 4" xfId="38012"/>
    <cellStyle name="Обычный 8 2 2 4 2 2 4 2" xfId="38013"/>
    <cellStyle name="Обычный 8 2 2 4 2 2 5" xfId="38014"/>
    <cellStyle name="Обычный 8 2 2 4 2 3" xfId="38015"/>
    <cellStyle name="Обычный 8 2 2 4 2 3 2" xfId="38016"/>
    <cellStyle name="Обычный 8 2 2 4 2 3 2 2" xfId="38017"/>
    <cellStyle name="Обычный 8 2 2 4 2 3 2 2 2" xfId="38018"/>
    <cellStyle name="Обычный 8 2 2 4 2 3 2 3" xfId="38019"/>
    <cellStyle name="Обычный 8 2 2 4 2 3 3" xfId="38020"/>
    <cellStyle name="Обычный 8 2 2 4 2 3 3 2" xfId="38021"/>
    <cellStyle name="Обычный 8 2 2 4 2 3 4" xfId="38022"/>
    <cellStyle name="Обычный 8 2 2 4 2 4" xfId="38023"/>
    <cellStyle name="Обычный 8 2 2 4 2 4 2" xfId="38024"/>
    <cellStyle name="Обычный 8 2 2 4 2 4 2 2" xfId="38025"/>
    <cellStyle name="Обычный 8 2 2 4 2 4 3" xfId="38026"/>
    <cellStyle name="Обычный 8 2 2 4 2 5" xfId="38027"/>
    <cellStyle name="Обычный 8 2 2 4 2 5 2" xfId="38028"/>
    <cellStyle name="Обычный 8 2 2 4 2 6" xfId="38029"/>
    <cellStyle name="Обычный 8 2 2 4 2 6 2" xfId="38030"/>
    <cellStyle name="Обычный 8 2 2 4 2 7" xfId="38031"/>
    <cellStyle name="Обычный 8 2 2 4 2 8" xfId="38032"/>
    <cellStyle name="Обычный 8 2 2 4 3" xfId="38033"/>
    <cellStyle name="Обычный 8 2 2 4 3 2" xfId="38034"/>
    <cellStyle name="Обычный 8 2 2 4 3 2 2" xfId="38035"/>
    <cellStyle name="Обычный 8 2 2 4 3 2 2 2" xfId="38036"/>
    <cellStyle name="Обычный 8 2 2 4 3 2 3" xfId="38037"/>
    <cellStyle name="Обычный 8 2 2 4 3 3" xfId="38038"/>
    <cellStyle name="Обычный 8 2 2 4 3 3 2" xfId="38039"/>
    <cellStyle name="Обычный 8 2 2 4 3 4" xfId="38040"/>
    <cellStyle name="Обычный 8 2 2 4 3 4 2" xfId="38041"/>
    <cellStyle name="Обычный 8 2 2 4 3 5" xfId="38042"/>
    <cellStyle name="Обычный 8 2 2 4 3 6" xfId="38043"/>
    <cellStyle name="Обычный 8 2 2 4 4" xfId="38044"/>
    <cellStyle name="Обычный 8 2 2 4 4 2" xfId="38045"/>
    <cellStyle name="Обычный 8 2 2 4 4 2 2" xfId="38046"/>
    <cellStyle name="Обычный 8 2 2 4 4 2 2 2" xfId="38047"/>
    <cellStyle name="Обычный 8 2 2 4 4 2 3" xfId="38048"/>
    <cellStyle name="Обычный 8 2 2 4 4 3" xfId="38049"/>
    <cellStyle name="Обычный 8 2 2 4 4 3 2" xfId="38050"/>
    <cellStyle name="Обычный 8 2 2 4 4 4" xfId="38051"/>
    <cellStyle name="Обычный 8 2 2 4 5" xfId="38052"/>
    <cellStyle name="Обычный 8 2 2 4 5 2" xfId="38053"/>
    <cellStyle name="Обычный 8 2 2 4 5 2 2" xfId="38054"/>
    <cellStyle name="Обычный 8 2 2 4 5 3" xfId="38055"/>
    <cellStyle name="Обычный 8 2 2 4 6" xfId="38056"/>
    <cellStyle name="Обычный 8 2 2 4 6 2" xfId="38057"/>
    <cellStyle name="Обычный 8 2 2 4 7" xfId="38058"/>
    <cellStyle name="Обычный 8 2 2 4 7 2" xfId="38059"/>
    <cellStyle name="Обычный 8 2 2 4 8" xfId="38060"/>
    <cellStyle name="Обычный 8 2 2 4 9" xfId="38061"/>
    <cellStyle name="Обычный 8 2 2 5" xfId="38062"/>
    <cellStyle name="Обычный 8 2 2 5 2" xfId="38063"/>
    <cellStyle name="Обычный 8 2 2 5 2 2" xfId="38064"/>
    <cellStyle name="Обычный 8 2 2 5 2 2 2" xfId="38065"/>
    <cellStyle name="Обычный 8 2 2 5 2 2 2 2" xfId="38066"/>
    <cellStyle name="Обычный 8 2 2 5 2 2 3" xfId="38067"/>
    <cellStyle name="Обычный 8 2 2 5 2 3" xfId="38068"/>
    <cellStyle name="Обычный 8 2 2 5 2 3 2" xfId="38069"/>
    <cellStyle name="Обычный 8 2 2 5 2 4" xfId="38070"/>
    <cellStyle name="Обычный 8 2 2 5 2 4 2" xfId="38071"/>
    <cellStyle name="Обычный 8 2 2 5 2 5" xfId="38072"/>
    <cellStyle name="Обычный 8 2 2 5 3" xfId="38073"/>
    <cellStyle name="Обычный 8 2 2 5 3 2" xfId="38074"/>
    <cellStyle name="Обычный 8 2 2 5 3 2 2" xfId="38075"/>
    <cellStyle name="Обычный 8 2 2 5 3 2 2 2" xfId="38076"/>
    <cellStyle name="Обычный 8 2 2 5 3 2 3" xfId="38077"/>
    <cellStyle name="Обычный 8 2 2 5 3 3" xfId="38078"/>
    <cellStyle name="Обычный 8 2 2 5 3 3 2" xfId="38079"/>
    <cellStyle name="Обычный 8 2 2 5 3 4" xfId="38080"/>
    <cellStyle name="Обычный 8 2 2 5 4" xfId="38081"/>
    <cellStyle name="Обычный 8 2 2 5 4 2" xfId="38082"/>
    <cellStyle name="Обычный 8 2 2 5 4 2 2" xfId="38083"/>
    <cellStyle name="Обычный 8 2 2 5 4 3" xfId="38084"/>
    <cellStyle name="Обычный 8 2 2 5 5" xfId="38085"/>
    <cellStyle name="Обычный 8 2 2 5 5 2" xfId="38086"/>
    <cellStyle name="Обычный 8 2 2 5 6" xfId="38087"/>
    <cellStyle name="Обычный 8 2 2 5 6 2" xfId="38088"/>
    <cellStyle name="Обычный 8 2 2 5 7" xfId="38089"/>
    <cellStyle name="Обычный 8 2 2 5 8" xfId="38090"/>
    <cellStyle name="Обычный 8 2 2 6" xfId="38091"/>
    <cellStyle name="Обычный 8 2 2 6 2" xfId="38092"/>
    <cellStyle name="Обычный 8 2 2 6 2 2" xfId="38093"/>
    <cellStyle name="Обычный 8 2 2 6 2 2 2" xfId="38094"/>
    <cellStyle name="Обычный 8 2 2 6 2 3" xfId="38095"/>
    <cellStyle name="Обычный 8 2 2 6 3" xfId="38096"/>
    <cellStyle name="Обычный 8 2 2 6 3 2" xfId="38097"/>
    <cellStyle name="Обычный 8 2 2 6 4" xfId="38098"/>
    <cellStyle name="Обычный 8 2 2 6 4 2" xfId="38099"/>
    <cellStyle name="Обычный 8 2 2 6 5" xfId="38100"/>
    <cellStyle name="Обычный 8 2 2 6 6" xfId="38101"/>
    <cellStyle name="Обычный 8 2 2 7" xfId="38102"/>
    <cellStyle name="Обычный 8 2 2 7 2" xfId="38103"/>
    <cellStyle name="Обычный 8 2 2 7 2 2" xfId="38104"/>
    <cellStyle name="Обычный 8 2 2 7 2 2 2" xfId="38105"/>
    <cellStyle name="Обычный 8 2 2 7 2 3" xfId="38106"/>
    <cellStyle name="Обычный 8 2 2 7 3" xfId="38107"/>
    <cellStyle name="Обычный 8 2 2 7 3 2" xfId="38108"/>
    <cellStyle name="Обычный 8 2 2 7 4" xfId="38109"/>
    <cellStyle name="Обычный 8 2 2 8" xfId="38110"/>
    <cellStyle name="Обычный 8 2 2 8 2" xfId="38111"/>
    <cellStyle name="Обычный 8 2 2 8 2 2" xfId="38112"/>
    <cellStyle name="Обычный 8 2 2 8 3" xfId="38113"/>
    <cellStyle name="Обычный 8 2 2 9" xfId="38114"/>
    <cellStyle name="Обычный 8 2 2 9 2" xfId="38115"/>
    <cellStyle name="Обычный 8 2 2_прот факт бол" xfId="38116"/>
    <cellStyle name="Обычный 8 2 3" xfId="38117"/>
    <cellStyle name="Обычный 8 2 3 10" xfId="38118"/>
    <cellStyle name="Обычный 8 2 3 10 2" xfId="38119"/>
    <cellStyle name="Обычный 8 2 3 11" xfId="38120"/>
    <cellStyle name="Обычный 8 2 3 12" xfId="38121"/>
    <cellStyle name="Обычный 8 2 3 2" xfId="38122"/>
    <cellStyle name="Обычный 8 2 3 2 10" xfId="38123"/>
    <cellStyle name="Обычный 8 2 3 2 2" xfId="38124"/>
    <cellStyle name="Обычный 8 2 3 2 2 2" xfId="38125"/>
    <cellStyle name="Обычный 8 2 3 2 2 2 2" xfId="38126"/>
    <cellStyle name="Обычный 8 2 3 2 2 2 2 2" xfId="38127"/>
    <cellStyle name="Обычный 8 2 3 2 2 2 2 2 2" xfId="38128"/>
    <cellStyle name="Обычный 8 2 3 2 2 2 2 3" xfId="38129"/>
    <cellStyle name="Обычный 8 2 3 2 2 2 3" xfId="38130"/>
    <cellStyle name="Обычный 8 2 3 2 2 2 3 2" xfId="38131"/>
    <cellStyle name="Обычный 8 2 3 2 2 2 4" xfId="38132"/>
    <cellStyle name="Обычный 8 2 3 2 2 2 4 2" xfId="38133"/>
    <cellStyle name="Обычный 8 2 3 2 2 2 5" xfId="38134"/>
    <cellStyle name="Обычный 8 2 3 2 2 3" xfId="38135"/>
    <cellStyle name="Обычный 8 2 3 2 2 3 2" xfId="38136"/>
    <cellStyle name="Обычный 8 2 3 2 2 3 2 2" xfId="38137"/>
    <cellStyle name="Обычный 8 2 3 2 2 3 2 2 2" xfId="38138"/>
    <cellStyle name="Обычный 8 2 3 2 2 3 2 3" xfId="38139"/>
    <cellStyle name="Обычный 8 2 3 2 2 3 3" xfId="38140"/>
    <cellStyle name="Обычный 8 2 3 2 2 3 3 2" xfId="38141"/>
    <cellStyle name="Обычный 8 2 3 2 2 3 4" xfId="38142"/>
    <cellStyle name="Обычный 8 2 3 2 2 4" xfId="38143"/>
    <cellStyle name="Обычный 8 2 3 2 2 4 2" xfId="38144"/>
    <cellStyle name="Обычный 8 2 3 2 2 4 2 2" xfId="38145"/>
    <cellStyle name="Обычный 8 2 3 2 2 4 3" xfId="38146"/>
    <cellStyle name="Обычный 8 2 3 2 2 5" xfId="38147"/>
    <cellStyle name="Обычный 8 2 3 2 2 5 2" xfId="38148"/>
    <cellStyle name="Обычный 8 2 3 2 2 6" xfId="38149"/>
    <cellStyle name="Обычный 8 2 3 2 2 6 2" xfId="38150"/>
    <cellStyle name="Обычный 8 2 3 2 2 7" xfId="38151"/>
    <cellStyle name="Обычный 8 2 3 2 2 8" xfId="38152"/>
    <cellStyle name="Обычный 8 2 3 2 3" xfId="38153"/>
    <cellStyle name="Обычный 8 2 3 2 3 2" xfId="38154"/>
    <cellStyle name="Обычный 8 2 3 2 3 2 2" xfId="38155"/>
    <cellStyle name="Обычный 8 2 3 2 3 2 2 2" xfId="38156"/>
    <cellStyle name="Обычный 8 2 3 2 3 2 3" xfId="38157"/>
    <cellStyle name="Обычный 8 2 3 2 3 3" xfId="38158"/>
    <cellStyle name="Обычный 8 2 3 2 3 3 2" xfId="38159"/>
    <cellStyle name="Обычный 8 2 3 2 3 4" xfId="38160"/>
    <cellStyle name="Обычный 8 2 3 2 3 4 2" xfId="38161"/>
    <cellStyle name="Обычный 8 2 3 2 3 5" xfId="38162"/>
    <cellStyle name="Обычный 8 2 3 2 3 6" xfId="38163"/>
    <cellStyle name="Обычный 8 2 3 2 4" xfId="38164"/>
    <cellStyle name="Обычный 8 2 3 2 4 2" xfId="38165"/>
    <cellStyle name="Обычный 8 2 3 2 4 2 2" xfId="38166"/>
    <cellStyle name="Обычный 8 2 3 2 4 2 2 2" xfId="38167"/>
    <cellStyle name="Обычный 8 2 3 2 4 2 3" xfId="38168"/>
    <cellStyle name="Обычный 8 2 3 2 4 3" xfId="38169"/>
    <cellStyle name="Обычный 8 2 3 2 4 3 2" xfId="38170"/>
    <cellStyle name="Обычный 8 2 3 2 4 4" xfId="38171"/>
    <cellStyle name="Обычный 8 2 3 2 5" xfId="38172"/>
    <cellStyle name="Обычный 8 2 3 2 5 2" xfId="38173"/>
    <cellStyle name="Обычный 8 2 3 2 5 2 2" xfId="38174"/>
    <cellStyle name="Обычный 8 2 3 2 5 3" xfId="38175"/>
    <cellStyle name="Обычный 8 2 3 2 6" xfId="38176"/>
    <cellStyle name="Обычный 8 2 3 2 6 2" xfId="38177"/>
    <cellStyle name="Обычный 8 2 3 2 7" xfId="38178"/>
    <cellStyle name="Обычный 8 2 3 2 7 2" xfId="38179"/>
    <cellStyle name="Обычный 8 2 3 2 8" xfId="38180"/>
    <cellStyle name="Обычный 8 2 3 2 8 2" xfId="38181"/>
    <cellStyle name="Обычный 8 2 3 2 9" xfId="38182"/>
    <cellStyle name="Обычный 8 2 3 3" xfId="38183"/>
    <cellStyle name="Обычный 8 2 3 3 10" xfId="38184"/>
    <cellStyle name="Обычный 8 2 3 3 2" xfId="38185"/>
    <cellStyle name="Обычный 8 2 3 3 2 2" xfId="38186"/>
    <cellStyle name="Обычный 8 2 3 3 2 2 2" xfId="38187"/>
    <cellStyle name="Обычный 8 2 3 3 2 2 2 2" xfId="38188"/>
    <cellStyle name="Обычный 8 2 3 3 2 2 2 2 2" xfId="38189"/>
    <cellStyle name="Обычный 8 2 3 3 2 2 2 3" xfId="38190"/>
    <cellStyle name="Обычный 8 2 3 3 2 2 3" xfId="38191"/>
    <cellStyle name="Обычный 8 2 3 3 2 2 3 2" xfId="38192"/>
    <cellStyle name="Обычный 8 2 3 3 2 2 4" xfId="38193"/>
    <cellStyle name="Обычный 8 2 3 3 2 2 4 2" xfId="38194"/>
    <cellStyle name="Обычный 8 2 3 3 2 2 5" xfId="38195"/>
    <cellStyle name="Обычный 8 2 3 3 2 3" xfId="38196"/>
    <cellStyle name="Обычный 8 2 3 3 2 3 2" xfId="38197"/>
    <cellStyle name="Обычный 8 2 3 3 2 3 2 2" xfId="38198"/>
    <cellStyle name="Обычный 8 2 3 3 2 3 2 2 2" xfId="38199"/>
    <cellStyle name="Обычный 8 2 3 3 2 3 2 3" xfId="38200"/>
    <cellStyle name="Обычный 8 2 3 3 2 3 3" xfId="38201"/>
    <cellStyle name="Обычный 8 2 3 3 2 3 3 2" xfId="38202"/>
    <cellStyle name="Обычный 8 2 3 3 2 3 4" xfId="38203"/>
    <cellStyle name="Обычный 8 2 3 3 2 4" xfId="38204"/>
    <cellStyle name="Обычный 8 2 3 3 2 4 2" xfId="38205"/>
    <cellStyle name="Обычный 8 2 3 3 2 4 2 2" xfId="38206"/>
    <cellStyle name="Обычный 8 2 3 3 2 4 3" xfId="38207"/>
    <cellStyle name="Обычный 8 2 3 3 2 5" xfId="38208"/>
    <cellStyle name="Обычный 8 2 3 3 2 5 2" xfId="38209"/>
    <cellStyle name="Обычный 8 2 3 3 2 6" xfId="38210"/>
    <cellStyle name="Обычный 8 2 3 3 2 6 2" xfId="38211"/>
    <cellStyle name="Обычный 8 2 3 3 2 7" xfId="38212"/>
    <cellStyle name="Обычный 8 2 3 3 2 8" xfId="38213"/>
    <cellStyle name="Обычный 8 2 3 3 3" xfId="38214"/>
    <cellStyle name="Обычный 8 2 3 3 3 2" xfId="38215"/>
    <cellStyle name="Обычный 8 2 3 3 3 2 2" xfId="38216"/>
    <cellStyle name="Обычный 8 2 3 3 3 2 2 2" xfId="38217"/>
    <cellStyle name="Обычный 8 2 3 3 3 2 3" xfId="38218"/>
    <cellStyle name="Обычный 8 2 3 3 3 3" xfId="38219"/>
    <cellStyle name="Обычный 8 2 3 3 3 3 2" xfId="38220"/>
    <cellStyle name="Обычный 8 2 3 3 3 4" xfId="38221"/>
    <cellStyle name="Обычный 8 2 3 3 3 4 2" xfId="38222"/>
    <cellStyle name="Обычный 8 2 3 3 3 5" xfId="38223"/>
    <cellStyle name="Обычный 8 2 3 3 3 6" xfId="38224"/>
    <cellStyle name="Обычный 8 2 3 3 4" xfId="38225"/>
    <cellStyle name="Обычный 8 2 3 3 4 2" xfId="38226"/>
    <cellStyle name="Обычный 8 2 3 3 4 2 2" xfId="38227"/>
    <cellStyle name="Обычный 8 2 3 3 4 2 2 2" xfId="38228"/>
    <cellStyle name="Обычный 8 2 3 3 4 2 3" xfId="38229"/>
    <cellStyle name="Обычный 8 2 3 3 4 3" xfId="38230"/>
    <cellStyle name="Обычный 8 2 3 3 4 3 2" xfId="38231"/>
    <cellStyle name="Обычный 8 2 3 3 4 4" xfId="38232"/>
    <cellStyle name="Обычный 8 2 3 3 5" xfId="38233"/>
    <cellStyle name="Обычный 8 2 3 3 5 2" xfId="38234"/>
    <cellStyle name="Обычный 8 2 3 3 5 2 2" xfId="38235"/>
    <cellStyle name="Обычный 8 2 3 3 5 3" xfId="38236"/>
    <cellStyle name="Обычный 8 2 3 3 6" xfId="38237"/>
    <cellStyle name="Обычный 8 2 3 3 6 2" xfId="38238"/>
    <cellStyle name="Обычный 8 2 3 3 7" xfId="38239"/>
    <cellStyle name="Обычный 8 2 3 3 7 2" xfId="38240"/>
    <cellStyle name="Обычный 8 2 3 3 8" xfId="38241"/>
    <cellStyle name="Обычный 8 2 3 3 8 2" xfId="38242"/>
    <cellStyle name="Обычный 8 2 3 3 9" xfId="38243"/>
    <cellStyle name="Обычный 8 2 3 4" xfId="38244"/>
    <cellStyle name="Обычный 8 2 3 4 2" xfId="38245"/>
    <cellStyle name="Обычный 8 2 3 4 2 2" xfId="38246"/>
    <cellStyle name="Обычный 8 2 3 4 2 2 2" xfId="38247"/>
    <cellStyle name="Обычный 8 2 3 4 2 2 2 2" xfId="38248"/>
    <cellStyle name="Обычный 8 2 3 4 2 2 3" xfId="38249"/>
    <cellStyle name="Обычный 8 2 3 4 2 3" xfId="38250"/>
    <cellStyle name="Обычный 8 2 3 4 2 3 2" xfId="38251"/>
    <cellStyle name="Обычный 8 2 3 4 2 4" xfId="38252"/>
    <cellStyle name="Обычный 8 2 3 4 2 4 2" xfId="38253"/>
    <cellStyle name="Обычный 8 2 3 4 2 5" xfId="38254"/>
    <cellStyle name="Обычный 8 2 3 4 3" xfId="38255"/>
    <cellStyle name="Обычный 8 2 3 4 3 2" xfId="38256"/>
    <cellStyle name="Обычный 8 2 3 4 3 2 2" xfId="38257"/>
    <cellStyle name="Обычный 8 2 3 4 3 2 2 2" xfId="38258"/>
    <cellStyle name="Обычный 8 2 3 4 3 2 3" xfId="38259"/>
    <cellStyle name="Обычный 8 2 3 4 3 3" xfId="38260"/>
    <cellStyle name="Обычный 8 2 3 4 3 3 2" xfId="38261"/>
    <cellStyle name="Обычный 8 2 3 4 3 4" xfId="38262"/>
    <cellStyle name="Обычный 8 2 3 4 4" xfId="38263"/>
    <cellStyle name="Обычный 8 2 3 4 4 2" xfId="38264"/>
    <cellStyle name="Обычный 8 2 3 4 4 2 2" xfId="38265"/>
    <cellStyle name="Обычный 8 2 3 4 4 3" xfId="38266"/>
    <cellStyle name="Обычный 8 2 3 4 5" xfId="38267"/>
    <cellStyle name="Обычный 8 2 3 4 5 2" xfId="38268"/>
    <cellStyle name="Обычный 8 2 3 4 6" xfId="38269"/>
    <cellStyle name="Обычный 8 2 3 4 6 2" xfId="38270"/>
    <cellStyle name="Обычный 8 2 3 4 7" xfId="38271"/>
    <cellStyle name="Обычный 8 2 3 4 8" xfId="38272"/>
    <cellStyle name="Обычный 8 2 3 5" xfId="38273"/>
    <cellStyle name="Обычный 8 2 3 5 2" xfId="38274"/>
    <cellStyle name="Обычный 8 2 3 5 2 2" xfId="38275"/>
    <cellStyle name="Обычный 8 2 3 5 2 2 2" xfId="38276"/>
    <cellStyle name="Обычный 8 2 3 5 2 3" xfId="38277"/>
    <cellStyle name="Обычный 8 2 3 5 3" xfId="38278"/>
    <cellStyle name="Обычный 8 2 3 5 3 2" xfId="38279"/>
    <cellStyle name="Обычный 8 2 3 5 4" xfId="38280"/>
    <cellStyle name="Обычный 8 2 3 5 4 2" xfId="38281"/>
    <cellStyle name="Обычный 8 2 3 5 5" xfId="38282"/>
    <cellStyle name="Обычный 8 2 3 5 6" xfId="38283"/>
    <cellStyle name="Обычный 8 2 3 6" xfId="38284"/>
    <cellStyle name="Обычный 8 2 3 6 2" xfId="38285"/>
    <cellStyle name="Обычный 8 2 3 6 2 2" xfId="38286"/>
    <cellStyle name="Обычный 8 2 3 6 2 2 2" xfId="38287"/>
    <cellStyle name="Обычный 8 2 3 6 2 3" xfId="38288"/>
    <cellStyle name="Обычный 8 2 3 6 3" xfId="38289"/>
    <cellStyle name="Обычный 8 2 3 6 3 2" xfId="38290"/>
    <cellStyle name="Обычный 8 2 3 6 4" xfId="38291"/>
    <cellStyle name="Обычный 8 2 3 7" xfId="38292"/>
    <cellStyle name="Обычный 8 2 3 7 2" xfId="38293"/>
    <cellStyle name="Обычный 8 2 3 7 2 2" xfId="38294"/>
    <cellStyle name="Обычный 8 2 3 7 3" xfId="38295"/>
    <cellStyle name="Обычный 8 2 3 8" xfId="38296"/>
    <cellStyle name="Обычный 8 2 3 8 2" xfId="38297"/>
    <cellStyle name="Обычный 8 2 3 9" xfId="38298"/>
    <cellStyle name="Обычный 8 2 3 9 2" xfId="38299"/>
    <cellStyle name="Обычный 8 2 4" xfId="38300"/>
    <cellStyle name="Обычный 8 2 4 10" xfId="38301"/>
    <cellStyle name="Обычный 8 2 4 10 2" xfId="38302"/>
    <cellStyle name="Обычный 8 2 4 11" xfId="38303"/>
    <cellStyle name="Обычный 8 2 4 12" xfId="38304"/>
    <cellStyle name="Обычный 8 2 4 2" xfId="38305"/>
    <cellStyle name="Обычный 8 2 4 2 2" xfId="38306"/>
    <cellStyle name="Обычный 8 2 4 2 2 2" xfId="38307"/>
    <cellStyle name="Обычный 8 2 4 2 2 2 2" xfId="38308"/>
    <cellStyle name="Обычный 8 2 4 2 2 2 2 2" xfId="38309"/>
    <cellStyle name="Обычный 8 2 4 2 2 2 2 2 2" xfId="38310"/>
    <cellStyle name="Обычный 8 2 4 2 2 2 2 3" xfId="38311"/>
    <cellStyle name="Обычный 8 2 4 2 2 2 3" xfId="38312"/>
    <cellStyle name="Обычный 8 2 4 2 2 2 3 2" xfId="38313"/>
    <cellStyle name="Обычный 8 2 4 2 2 2 4" xfId="38314"/>
    <cellStyle name="Обычный 8 2 4 2 2 2 4 2" xfId="38315"/>
    <cellStyle name="Обычный 8 2 4 2 2 2 5" xfId="38316"/>
    <cellStyle name="Обычный 8 2 4 2 2 3" xfId="38317"/>
    <cellStyle name="Обычный 8 2 4 2 2 3 2" xfId="38318"/>
    <cellStyle name="Обычный 8 2 4 2 2 3 2 2" xfId="38319"/>
    <cellStyle name="Обычный 8 2 4 2 2 3 2 2 2" xfId="38320"/>
    <cellStyle name="Обычный 8 2 4 2 2 3 2 3" xfId="38321"/>
    <cellStyle name="Обычный 8 2 4 2 2 3 3" xfId="38322"/>
    <cellStyle name="Обычный 8 2 4 2 2 3 3 2" xfId="38323"/>
    <cellStyle name="Обычный 8 2 4 2 2 3 4" xfId="38324"/>
    <cellStyle name="Обычный 8 2 4 2 2 4" xfId="38325"/>
    <cellStyle name="Обычный 8 2 4 2 2 4 2" xfId="38326"/>
    <cellStyle name="Обычный 8 2 4 2 2 4 2 2" xfId="38327"/>
    <cellStyle name="Обычный 8 2 4 2 2 4 3" xfId="38328"/>
    <cellStyle name="Обычный 8 2 4 2 2 5" xfId="38329"/>
    <cellStyle name="Обычный 8 2 4 2 2 5 2" xfId="38330"/>
    <cellStyle name="Обычный 8 2 4 2 2 6" xfId="38331"/>
    <cellStyle name="Обычный 8 2 4 2 2 6 2" xfId="38332"/>
    <cellStyle name="Обычный 8 2 4 2 2 7" xfId="38333"/>
    <cellStyle name="Обычный 8 2 4 2 2 8" xfId="38334"/>
    <cellStyle name="Обычный 8 2 4 2 3" xfId="38335"/>
    <cellStyle name="Обычный 8 2 4 2 3 2" xfId="38336"/>
    <cellStyle name="Обычный 8 2 4 2 3 2 2" xfId="38337"/>
    <cellStyle name="Обычный 8 2 4 2 3 2 2 2" xfId="38338"/>
    <cellStyle name="Обычный 8 2 4 2 3 2 3" xfId="38339"/>
    <cellStyle name="Обычный 8 2 4 2 3 3" xfId="38340"/>
    <cellStyle name="Обычный 8 2 4 2 3 3 2" xfId="38341"/>
    <cellStyle name="Обычный 8 2 4 2 3 4" xfId="38342"/>
    <cellStyle name="Обычный 8 2 4 2 3 4 2" xfId="38343"/>
    <cellStyle name="Обычный 8 2 4 2 3 5" xfId="38344"/>
    <cellStyle name="Обычный 8 2 4 2 3 6" xfId="38345"/>
    <cellStyle name="Обычный 8 2 4 2 4" xfId="38346"/>
    <cellStyle name="Обычный 8 2 4 2 4 2" xfId="38347"/>
    <cellStyle name="Обычный 8 2 4 2 4 2 2" xfId="38348"/>
    <cellStyle name="Обычный 8 2 4 2 4 2 2 2" xfId="38349"/>
    <cellStyle name="Обычный 8 2 4 2 4 2 3" xfId="38350"/>
    <cellStyle name="Обычный 8 2 4 2 4 3" xfId="38351"/>
    <cellStyle name="Обычный 8 2 4 2 4 3 2" xfId="38352"/>
    <cellStyle name="Обычный 8 2 4 2 4 4" xfId="38353"/>
    <cellStyle name="Обычный 8 2 4 2 5" xfId="38354"/>
    <cellStyle name="Обычный 8 2 4 2 5 2" xfId="38355"/>
    <cellStyle name="Обычный 8 2 4 2 5 2 2" xfId="38356"/>
    <cellStyle name="Обычный 8 2 4 2 5 3" xfId="38357"/>
    <cellStyle name="Обычный 8 2 4 2 6" xfId="38358"/>
    <cellStyle name="Обычный 8 2 4 2 6 2" xfId="38359"/>
    <cellStyle name="Обычный 8 2 4 2 7" xfId="38360"/>
    <cellStyle name="Обычный 8 2 4 2 7 2" xfId="38361"/>
    <cellStyle name="Обычный 8 2 4 2 8" xfId="38362"/>
    <cellStyle name="Обычный 8 2 4 2 9" xfId="38363"/>
    <cellStyle name="Обычный 8 2 4 3" xfId="38364"/>
    <cellStyle name="Обычный 8 2 4 3 2" xfId="38365"/>
    <cellStyle name="Обычный 8 2 4 3 2 2" xfId="38366"/>
    <cellStyle name="Обычный 8 2 4 3 2 2 2" xfId="38367"/>
    <cellStyle name="Обычный 8 2 4 3 2 2 2 2" xfId="38368"/>
    <cellStyle name="Обычный 8 2 4 3 2 2 2 2 2" xfId="38369"/>
    <cellStyle name="Обычный 8 2 4 3 2 2 2 3" xfId="38370"/>
    <cellStyle name="Обычный 8 2 4 3 2 2 3" xfId="38371"/>
    <cellStyle name="Обычный 8 2 4 3 2 2 3 2" xfId="38372"/>
    <cellStyle name="Обычный 8 2 4 3 2 2 4" xfId="38373"/>
    <cellStyle name="Обычный 8 2 4 3 2 2 4 2" xfId="38374"/>
    <cellStyle name="Обычный 8 2 4 3 2 2 5" xfId="38375"/>
    <cellStyle name="Обычный 8 2 4 3 2 3" xfId="38376"/>
    <cellStyle name="Обычный 8 2 4 3 2 3 2" xfId="38377"/>
    <cellStyle name="Обычный 8 2 4 3 2 3 2 2" xfId="38378"/>
    <cellStyle name="Обычный 8 2 4 3 2 3 2 2 2" xfId="38379"/>
    <cellStyle name="Обычный 8 2 4 3 2 3 2 3" xfId="38380"/>
    <cellStyle name="Обычный 8 2 4 3 2 3 3" xfId="38381"/>
    <cellStyle name="Обычный 8 2 4 3 2 3 3 2" xfId="38382"/>
    <cellStyle name="Обычный 8 2 4 3 2 3 4" xfId="38383"/>
    <cellStyle name="Обычный 8 2 4 3 2 4" xfId="38384"/>
    <cellStyle name="Обычный 8 2 4 3 2 4 2" xfId="38385"/>
    <cellStyle name="Обычный 8 2 4 3 2 4 2 2" xfId="38386"/>
    <cellStyle name="Обычный 8 2 4 3 2 4 3" xfId="38387"/>
    <cellStyle name="Обычный 8 2 4 3 2 5" xfId="38388"/>
    <cellStyle name="Обычный 8 2 4 3 2 5 2" xfId="38389"/>
    <cellStyle name="Обычный 8 2 4 3 2 6" xfId="38390"/>
    <cellStyle name="Обычный 8 2 4 3 2 6 2" xfId="38391"/>
    <cellStyle name="Обычный 8 2 4 3 2 7" xfId="38392"/>
    <cellStyle name="Обычный 8 2 4 3 2 8" xfId="38393"/>
    <cellStyle name="Обычный 8 2 4 3 3" xfId="38394"/>
    <cellStyle name="Обычный 8 2 4 3 3 2" xfId="38395"/>
    <cellStyle name="Обычный 8 2 4 3 3 2 2" xfId="38396"/>
    <cellStyle name="Обычный 8 2 4 3 3 2 2 2" xfId="38397"/>
    <cellStyle name="Обычный 8 2 4 3 3 2 3" xfId="38398"/>
    <cellStyle name="Обычный 8 2 4 3 3 3" xfId="38399"/>
    <cellStyle name="Обычный 8 2 4 3 3 3 2" xfId="38400"/>
    <cellStyle name="Обычный 8 2 4 3 3 4" xfId="38401"/>
    <cellStyle name="Обычный 8 2 4 3 3 4 2" xfId="38402"/>
    <cellStyle name="Обычный 8 2 4 3 3 5" xfId="38403"/>
    <cellStyle name="Обычный 8 2 4 3 3 6" xfId="38404"/>
    <cellStyle name="Обычный 8 2 4 3 4" xfId="38405"/>
    <cellStyle name="Обычный 8 2 4 3 4 2" xfId="38406"/>
    <cellStyle name="Обычный 8 2 4 3 4 2 2" xfId="38407"/>
    <cellStyle name="Обычный 8 2 4 3 4 2 2 2" xfId="38408"/>
    <cellStyle name="Обычный 8 2 4 3 4 2 3" xfId="38409"/>
    <cellStyle name="Обычный 8 2 4 3 4 3" xfId="38410"/>
    <cellStyle name="Обычный 8 2 4 3 4 3 2" xfId="38411"/>
    <cellStyle name="Обычный 8 2 4 3 4 4" xfId="38412"/>
    <cellStyle name="Обычный 8 2 4 3 5" xfId="38413"/>
    <cellStyle name="Обычный 8 2 4 3 5 2" xfId="38414"/>
    <cellStyle name="Обычный 8 2 4 3 5 2 2" xfId="38415"/>
    <cellStyle name="Обычный 8 2 4 3 5 3" xfId="38416"/>
    <cellStyle name="Обычный 8 2 4 3 6" xfId="38417"/>
    <cellStyle name="Обычный 8 2 4 3 6 2" xfId="38418"/>
    <cellStyle name="Обычный 8 2 4 3 7" xfId="38419"/>
    <cellStyle name="Обычный 8 2 4 3 7 2" xfId="38420"/>
    <cellStyle name="Обычный 8 2 4 3 8" xfId="38421"/>
    <cellStyle name="Обычный 8 2 4 3 9" xfId="38422"/>
    <cellStyle name="Обычный 8 2 4 4" xfId="38423"/>
    <cellStyle name="Обычный 8 2 4 4 2" xfId="38424"/>
    <cellStyle name="Обычный 8 2 4 4 2 2" xfId="38425"/>
    <cellStyle name="Обычный 8 2 4 4 2 2 2" xfId="38426"/>
    <cellStyle name="Обычный 8 2 4 4 2 2 2 2" xfId="38427"/>
    <cellStyle name="Обычный 8 2 4 4 2 2 3" xfId="38428"/>
    <cellStyle name="Обычный 8 2 4 4 2 3" xfId="38429"/>
    <cellStyle name="Обычный 8 2 4 4 2 3 2" xfId="38430"/>
    <cellStyle name="Обычный 8 2 4 4 2 4" xfId="38431"/>
    <cellStyle name="Обычный 8 2 4 4 2 4 2" xfId="38432"/>
    <cellStyle name="Обычный 8 2 4 4 2 5" xfId="38433"/>
    <cellStyle name="Обычный 8 2 4 4 3" xfId="38434"/>
    <cellStyle name="Обычный 8 2 4 4 3 2" xfId="38435"/>
    <cellStyle name="Обычный 8 2 4 4 3 2 2" xfId="38436"/>
    <cellStyle name="Обычный 8 2 4 4 3 2 2 2" xfId="38437"/>
    <cellStyle name="Обычный 8 2 4 4 3 2 3" xfId="38438"/>
    <cellStyle name="Обычный 8 2 4 4 3 3" xfId="38439"/>
    <cellStyle name="Обычный 8 2 4 4 3 3 2" xfId="38440"/>
    <cellStyle name="Обычный 8 2 4 4 3 4" xfId="38441"/>
    <cellStyle name="Обычный 8 2 4 4 4" xfId="38442"/>
    <cellStyle name="Обычный 8 2 4 4 4 2" xfId="38443"/>
    <cellStyle name="Обычный 8 2 4 4 4 2 2" xfId="38444"/>
    <cellStyle name="Обычный 8 2 4 4 4 3" xfId="38445"/>
    <cellStyle name="Обычный 8 2 4 4 5" xfId="38446"/>
    <cellStyle name="Обычный 8 2 4 4 5 2" xfId="38447"/>
    <cellStyle name="Обычный 8 2 4 4 6" xfId="38448"/>
    <cellStyle name="Обычный 8 2 4 4 6 2" xfId="38449"/>
    <cellStyle name="Обычный 8 2 4 4 7" xfId="38450"/>
    <cellStyle name="Обычный 8 2 4 4 8" xfId="38451"/>
    <cellStyle name="Обычный 8 2 4 5" xfId="38452"/>
    <cellStyle name="Обычный 8 2 4 5 2" xfId="38453"/>
    <cellStyle name="Обычный 8 2 4 5 2 2" xfId="38454"/>
    <cellStyle name="Обычный 8 2 4 5 2 2 2" xfId="38455"/>
    <cellStyle name="Обычный 8 2 4 5 2 3" xfId="38456"/>
    <cellStyle name="Обычный 8 2 4 5 3" xfId="38457"/>
    <cellStyle name="Обычный 8 2 4 5 3 2" xfId="38458"/>
    <cellStyle name="Обычный 8 2 4 5 4" xfId="38459"/>
    <cellStyle name="Обычный 8 2 4 5 4 2" xfId="38460"/>
    <cellStyle name="Обычный 8 2 4 5 5" xfId="38461"/>
    <cellStyle name="Обычный 8 2 4 5 6" xfId="38462"/>
    <cellStyle name="Обычный 8 2 4 6" xfId="38463"/>
    <cellStyle name="Обычный 8 2 4 6 2" xfId="38464"/>
    <cellStyle name="Обычный 8 2 4 6 2 2" xfId="38465"/>
    <cellStyle name="Обычный 8 2 4 6 2 2 2" xfId="38466"/>
    <cellStyle name="Обычный 8 2 4 6 2 3" xfId="38467"/>
    <cellStyle name="Обычный 8 2 4 6 3" xfId="38468"/>
    <cellStyle name="Обычный 8 2 4 6 3 2" xfId="38469"/>
    <cellStyle name="Обычный 8 2 4 6 4" xfId="38470"/>
    <cellStyle name="Обычный 8 2 4 7" xfId="38471"/>
    <cellStyle name="Обычный 8 2 4 7 2" xfId="38472"/>
    <cellStyle name="Обычный 8 2 4 7 2 2" xfId="38473"/>
    <cellStyle name="Обычный 8 2 4 7 3" xfId="38474"/>
    <cellStyle name="Обычный 8 2 4 8" xfId="38475"/>
    <cellStyle name="Обычный 8 2 4 8 2" xfId="38476"/>
    <cellStyle name="Обычный 8 2 4 9" xfId="38477"/>
    <cellStyle name="Обычный 8 2 4 9 2" xfId="38478"/>
    <cellStyle name="Обычный 8 2 5" xfId="38479"/>
    <cellStyle name="Обычный 8 2 5 10" xfId="38480"/>
    <cellStyle name="Обычный 8 2 5 2" xfId="38481"/>
    <cellStyle name="Обычный 8 2 5 2 2" xfId="38482"/>
    <cellStyle name="Обычный 8 2 5 2 2 2" xfId="38483"/>
    <cellStyle name="Обычный 8 2 5 2 2 2 2" xfId="38484"/>
    <cellStyle name="Обычный 8 2 5 2 2 2 2 2" xfId="38485"/>
    <cellStyle name="Обычный 8 2 5 2 2 2 3" xfId="38486"/>
    <cellStyle name="Обычный 8 2 5 2 2 3" xfId="38487"/>
    <cellStyle name="Обычный 8 2 5 2 2 3 2" xfId="38488"/>
    <cellStyle name="Обычный 8 2 5 2 2 4" xfId="38489"/>
    <cellStyle name="Обычный 8 2 5 2 2 4 2" xfId="38490"/>
    <cellStyle name="Обычный 8 2 5 2 2 5" xfId="38491"/>
    <cellStyle name="Обычный 8 2 5 2 3" xfId="38492"/>
    <cellStyle name="Обычный 8 2 5 2 3 2" xfId="38493"/>
    <cellStyle name="Обычный 8 2 5 2 3 2 2" xfId="38494"/>
    <cellStyle name="Обычный 8 2 5 2 3 2 2 2" xfId="38495"/>
    <cellStyle name="Обычный 8 2 5 2 3 2 3" xfId="38496"/>
    <cellStyle name="Обычный 8 2 5 2 3 3" xfId="38497"/>
    <cellStyle name="Обычный 8 2 5 2 3 3 2" xfId="38498"/>
    <cellStyle name="Обычный 8 2 5 2 3 4" xfId="38499"/>
    <cellStyle name="Обычный 8 2 5 2 4" xfId="38500"/>
    <cellStyle name="Обычный 8 2 5 2 4 2" xfId="38501"/>
    <cellStyle name="Обычный 8 2 5 2 4 2 2" xfId="38502"/>
    <cellStyle name="Обычный 8 2 5 2 4 3" xfId="38503"/>
    <cellStyle name="Обычный 8 2 5 2 5" xfId="38504"/>
    <cellStyle name="Обычный 8 2 5 2 5 2" xfId="38505"/>
    <cellStyle name="Обычный 8 2 5 2 6" xfId="38506"/>
    <cellStyle name="Обычный 8 2 5 2 6 2" xfId="38507"/>
    <cellStyle name="Обычный 8 2 5 2 7" xfId="38508"/>
    <cellStyle name="Обычный 8 2 5 2 8" xfId="38509"/>
    <cellStyle name="Обычный 8 2 5 3" xfId="38510"/>
    <cellStyle name="Обычный 8 2 5 3 2" xfId="38511"/>
    <cellStyle name="Обычный 8 2 5 3 2 2" xfId="38512"/>
    <cellStyle name="Обычный 8 2 5 3 2 2 2" xfId="38513"/>
    <cellStyle name="Обычный 8 2 5 3 2 3" xfId="38514"/>
    <cellStyle name="Обычный 8 2 5 3 3" xfId="38515"/>
    <cellStyle name="Обычный 8 2 5 3 3 2" xfId="38516"/>
    <cellStyle name="Обычный 8 2 5 3 4" xfId="38517"/>
    <cellStyle name="Обычный 8 2 5 3 4 2" xfId="38518"/>
    <cellStyle name="Обычный 8 2 5 3 5" xfId="38519"/>
    <cellStyle name="Обычный 8 2 5 3 6" xfId="38520"/>
    <cellStyle name="Обычный 8 2 5 4" xfId="38521"/>
    <cellStyle name="Обычный 8 2 5 4 2" xfId="38522"/>
    <cellStyle name="Обычный 8 2 5 4 2 2" xfId="38523"/>
    <cellStyle name="Обычный 8 2 5 4 2 2 2" xfId="38524"/>
    <cellStyle name="Обычный 8 2 5 4 2 3" xfId="38525"/>
    <cellStyle name="Обычный 8 2 5 4 3" xfId="38526"/>
    <cellStyle name="Обычный 8 2 5 4 3 2" xfId="38527"/>
    <cellStyle name="Обычный 8 2 5 4 4" xfId="38528"/>
    <cellStyle name="Обычный 8 2 5 5" xfId="38529"/>
    <cellStyle name="Обычный 8 2 5 5 2" xfId="38530"/>
    <cellStyle name="Обычный 8 2 5 5 2 2" xfId="38531"/>
    <cellStyle name="Обычный 8 2 5 5 3" xfId="38532"/>
    <cellStyle name="Обычный 8 2 5 6" xfId="38533"/>
    <cellStyle name="Обычный 8 2 5 6 2" xfId="38534"/>
    <cellStyle name="Обычный 8 2 5 7" xfId="38535"/>
    <cellStyle name="Обычный 8 2 5 7 2" xfId="38536"/>
    <cellStyle name="Обычный 8 2 5 8" xfId="38537"/>
    <cellStyle name="Обычный 8 2 5 8 2" xfId="38538"/>
    <cellStyle name="Обычный 8 2 5 9" xfId="38539"/>
    <cellStyle name="Обычный 8 2 6" xfId="38540"/>
    <cellStyle name="Обычный 8 2 6 10" xfId="38541"/>
    <cellStyle name="Обычный 8 2 6 2" xfId="38542"/>
    <cellStyle name="Обычный 8 2 6 2 2" xfId="38543"/>
    <cellStyle name="Обычный 8 2 6 2 2 2" xfId="38544"/>
    <cellStyle name="Обычный 8 2 6 2 2 2 2" xfId="38545"/>
    <cellStyle name="Обычный 8 2 6 2 2 2 2 2" xfId="38546"/>
    <cellStyle name="Обычный 8 2 6 2 2 2 3" xfId="38547"/>
    <cellStyle name="Обычный 8 2 6 2 2 3" xfId="38548"/>
    <cellStyle name="Обычный 8 2 6 2 2 3 2" xfId="38549"/>
    <cellStyle name="Обычный 8 2 6 2 2 4" xfId="38550"/>
    <cellStyle name="Обычный 8 2 6 2 2 4 2" xfId="38551"/>
    <cellStyle name="Обычный 8 2 6 2 2 5" xfId="38552"/>
    <cellStyle name="Обычный 8 2 6 2 3" xfId="38553"/>
    <cellStyle name="Обычный 8 2 6 2 3 2" xfId="38554"/>
    <cellStyle name="Обычный 8 2 6 2 3 2 2" xfId="38555"/>
    <cellStyle name="Обычный 8 2 6 2 3 2 2 2" xfId="38556"/>
    <cellStyle name="Обычный 8 2 6 2 3 2 3" xfId="38557"/>
    <cellStyle name="Обычный 8 2 6 2 3 3" xfId="38558"/>
    <cellStyle name="Обычный 8 2 6 2 3 3 2" xfId="38559"/>
    <cellStyle name="Обычный 8 2 6 2 3 4" xfId="38560"/>
    <cellStyle name="Обычный 8 2 6 2 4" xfId="38561"/>
    <cellStyle name="Обычный 8 2 6 2 4 2" xfId="38562"/>
    <cellStyle name="Обычный 8 2 6 2 4 2 2" xfId="38563"/>
    <cellStyle name="Обычный 8 2 6 2 4 3" xfId="38564"/>
    <cellStyle name="Обычный 8 2 6 2 5" xfId="38565"/>
    <cellStyle name="Обычный 8 2 6 2 5 2" xfId="38566"/>
    <cellStyle name="Обычный 8 2 6 2 6" xfId="38567"/>
    <cellStyle name="Обычный 8 2 6 2 6 2" xfId="38568"/>
    <cellStyle name="Обычный 8 2 6 2 7" xfId="38569"/>
    <cellStyle name="Обычный 8 2 6 2 8" xfId="38570"/>
    <cellStyle name="Обычный 8 2 6 3" xfId="38571"/>
    <cellStyle name="Обычный 8 2 6 3 2" xfId="38572"/>
    <cellStyle name="Обычный 8 2 6 3 2 2" xfId="38573"/>
    <cellStyle name="Обычный 8 2 6 3 2 2 2" xfId="38574"/>
    <cellStyle name="Обычный 8 2 6 3 2 3" xfId="38575"/>
    <cellStyle name="Обычный 8 2 6 3 3" xfId="38576"/>
    <cellStyle name="Обычный 8 2 6 3 3 2" xfId="38577"/>
    <cellStyle name="Обычный 8 2 6 3 4" xfId="38578"/>
    <cellStyle name="Обычный 8 2 6 3 4 2" xfId="38579"/>
    <cellStyle name="Обычный 8 2 6 3 5" xfId="38580"/>
    <cellStyle name="Обычный 8 2 6 3 6" xfId="38581"/>
    <cellStyle name="Обычный 8 2 6 4" xfId="38582"/>
    <cellStyle name="Обычный 8 2 6 4 2" xfId="38583"/>
    <cellStyle name="Обычный 8 2 6 4 2 2" xfId="38584"/>
    <cellStyle name="Обычный 8 2 6 4 2 2 2" xfId="38585"/>
    <cellStyle name="Обычный 8 2 6 4 2 3" xfId="38586"/>
    <cellStyle name="Обычный 8 2 6 4 3" xfId="38587"/>
    <cellStyle name="Обычный 8 2 6 4 3 2" xfId="38588"/>
    <cellStyle name="Обычный 8 2 6 4 4" xfId="38589"/>
    <cellStyle name="Обычный 8 2 6 5" xfId="38590"/>
    <cellStyle name="Обычный 8 2 6 5 2" xfId="38591"/>
    <cellStyle name="Обычный 8 2 6 5 2 2" xfId="38592"/>
    <cellStyle name="Обычный 8 2 6 5 3" xfId="38593"/>
    <cellStyle name="Обычный 8 2 6 6" xfId="38594"/>
    <cellStyle name="Обычный 8 2 6 6 2" xfId="38595"/>
    <cellStyle name="Обычный 8 2 6 7" xfId="38596"/>
    <cellStyle name="Обычный 8 2 6 7 2" xfId="38597"/>
    <cellStyle name="Обычный 8 2 6 8" xfId="38598"/>
    <cellStyle name="Обычный 8 2 6 8 2" xfId="38599"/>
    <cellStyle name="Обычный 8 2 6 9" xfId="38600"/>
    <cellStyle name="Обычный 8 2 7" xfId="38601"/>
    <cellStyle name="Обычный 8 2 7 2" xfId="38602"/>
    <cellStyle name="Обычный 8 2 7 2 2" xfId="38603"/>
    <cellStyle name="Обычный 8 2 7 2 2 2" xfId="38604"/>
    <cellStyle name="Обычный 8 2 7 2 2 2 2" xfId="38605"/>
    <cellStyle name="Обычный 8 2 7 2 2 3" xfId="38606"/>
    <cellStyle name="Обычный 8 2 7 2 3" xfId="38607"/>
    <cellStyle name="Обычный 8 2 7 2 3 2" xfId="38608"/>
    <cellStyle name="Обычный 8 2 7 2 4" xfId="38609"/>
    <cellStyle name="Обычный 8 2 7 2 4 2" xfId="38610"/>
    <cellStyle name="Обычный 8 2 7 2 5" xfId="38611"/>
    <cellStyle name="Обычный 8 2 7 3" xfId="38612"/>
    <cellStyle name="Обычный 8 2 7 3 2" xfId="38613"/>
    <cellStyle name="Обычный 8 2 7 3 2 2" xfId="38614"/>
    <cellStyle name="Обычный 8 2 7 3 2 2 2" xfId="38615"/>
    <cellStyle name="Обычный 8 2 7 3 2 3" xfId="38616"/>
    <cellStyle name="Обычный 8 2 7 3 3" xfId="38617"/>
    <cellStyle name="Обычный 8 2 7 3 3 2" xfId="38618"/>
    <cellStyle name="Обычный 8 2 7 3 4" xfId="38619"/>
    <cellStyle name="Обычный 8 2 7 4" xfId="38620"/>
    <cellStyle name="Обычный 8 2 7 4 2" xfId="38621"/>
    <cellStyle name="Обычный 8 2 7 4 2 2" xfId="38622"/>
    <cellStyle name="Обычный 8 2 7 4 3" xfId="38623"/>
    <cellStyle name="Обычный 8 2 7 5" xfId="38624"/>
    <cellStyle name="Обычный 8 2 7 5 2" xfId="38625"/>
    <cellStyle name="Обычный 8 2 7 6" xfId="38626"/>
    <cellStyle name="Обычный 8 2 7 6 2" xfId="38627"/>
    <cellStyle name="Обычный 8 2 7 7" xfId="38628"/>
    <cellStyle name="Обычный 8 2 7 7 2" xfId="38629"/>
    <cellStyle name="Обычный 8 2 7 8" xfId="38630"/>
    <cellStyle name="Обычный 8 2 7 9" xfId="38631"/>
    <cellStyle name="Обычный 8 2 8" xfId="38632"/>
    <cellStyle name="Обычный 8 2 8 2" xfId="38633"/>
    <cellStyle name="Обычный 8 2 8 2 2" xfId="38634"/>
    <cellStyle name="Обычный 8 2 8 2 2 2" xfId="38635"/>
    <cellStyle name="Обычный 8 2 8 2 3" xfId="38636"/>
    <cellStyle name="Обычный 8 2 8 3" xfId="38637"/>
    <cellStyle name="Обычный 8 2 8 3 2" xfId="38638"/>
    <cellStyle name="Обычный 8 2 8 4" xfId="38639"/>
    <cellStyle name="Обычный 8 2 8 4 2" xfId="38640"/>
    <cellStyle name="Обычный 8 2 8 5" xfId="38641"/>
    <cellStyle name="Обычный 8 2 8 6" xfId="38642"/>
    <cellStyle name="Обычный 8 2 9" xfId="38643"/>
    <cellStyle name="Обычный 8 2 9 2" xfId="38644"/>
    <cellStyle name="Обычный 8 2 9 2 2" xfId="38645"/>
    <cellStyle name="Обычный 8 2 9 2 2 2" xfId="38646"/>
    <cellStyle name="Обычный 8 2 9 2 3" xfId="38647"/>
    <cellStyle name="Обычный 8 2 9 3" xfId="38648"/>
    <cellStyle name="Обычный 8 2 9 3 2" xfId="38649"/>
    <cellStyle name="Обычный 8 2 9 4" xfId="38650"/>
    <cellStyle name="Обычный 8 2_прот  (факт) дс1" xfId="38651"/>
    <cellStyle name="Обычный 8 3" xfId="38652"/>
    <cellStyle name="Обычный 8 3 10" xfId="38653"/>
    <cellStyle name="Обычный 8 3 10 2" xfId="38654"/>
    <cellStyle name="Обычный 8 3 11" xfId="38655"/>
    <cellStyle name="Обычный 8 3 11 2" xfId="38656"/>
    <cellStyle name="Обычный 8 3 12" xfId="38657"/>
    <cellStyle name="Обычный 8 3 12 2" xfId="38658"/>
    <cellStyle name="Обычный 8 3 13" xfId="38659"/>
    <cellStyle name="Обычный 8 3 14" xfId="38660"/>
    <cellStyle name="Обычный 8 3 2" xfId="38661"/>
    <cellStyle name="Обычный 8 3 2 10" xfId="38662"/>
    <cellStyle name="Обычный 8 3 2 11" xfId="38663"/>
    <cellStyle name="Обычный 8 3 2 2" xfId="38664"/>
    <cellStyle name="Обычный 8 3 2 2 2" xfId="38665"/>
    <cellStyle name="Обычный 8 3 2 2 2 2" xfId="38666"/>
    <cellStyle name="Обычный 8 3 2 2 2 2 2" xfId="38667"/>
    <cellStyle name="Обычный 8 3 2 2 2 2 2 2" xfId="38668"/>
    <cellStyle name="Обычный 8 3 2 2 2 2 2 2 2" xfId="38669"/>
    <cellStyle name="Обычный 8 3 2 2 2 2 2 3" xfId="38670"/>
    <cellStyle name="Обычный 8 3 2 2 2 2 3" xfId="38671"/>
    <cellStyle name="Обычный 8 3 2 2 2 2 3 2" xfId="38672"/>
    <cellStyle name="Обычный 8 3 2 2 2 2 4" xfId="38673"/>
    <cellStyle name="Обычный 8 3 2 2 2 2 4 2" xfId="38674"/>
    <cellStyle name="Обычный 8 3 2 2 2 2 5" xfId="38675"/>
    <cellStyle name="Обычный 8 3 2 2 2 3" xfId="38676"/>
    <cellStyle name="Обычный 8 3 2 2 2 3 2" xfId="38677"/>
    <cellStyle name="Обычный 8 3 2 2 2 3 2 2" xfId="38678"/>
    <cellStyle name="Обычный 8 3 2 2 2 3 2 2 2" xfId="38679"/>
    <cellStyle name="Обычный 8 3 2 2 2 3 2 3" xfId="38680"/>
    <cellStyle name="Обычный 8 3 2 2 2 3 3" xfId="38681"/>
    <cellStyle name="Обычный 8 3 2 2 2 3 3 2" xfId="38682"/>
    <cellStyle name="Обычный 8 3 2 2 2 3 4" xfId="38683"/>
    <cellStyle name="Обычный 8 3 2 2 2 4" xfId="38684"/>
    <cellStyle name="Обычный 8 3 2 2 2 4 2" xfId="38685"/>
    <cellStyle name="Обычный 8 3 2 2 2 4 2 2" xfId="38686"/>
    <cellStyle name="Обычный 8 3 2 2 2 4 3" xfId="38687"/>
    <cellStyle name="Обычный 8 3 2 2 2 5" xfId="38688"/>
    <cellStyle name="Обычный 8 3 2 2 2 5 2" xfId="38689"/>
    <cellStyle name="Обычный 8 3 2 2 2 6" xfId="38690"/>
    <cellStyle name="Обычный 8 3 2 2 2 6 2" xfId="38691"/>
    <cellStyle name="Обычный 8 3 2 2 2 7" xfId="38692"/>
    <cellStyle name="Обычный 8 3 2 2 2 8" xfId="38693"/>
    <cellStyle name="Обычный 8 3 2 2 3" xfId="38694"/>
    <cellStyle name="Обычный 8 3 2 2 3 2" xfId="38695"/>
    <cellStyle name="Обычный 8 3 2 2 3 2 2" xfId="38696"/>
    <cellStyle name="Обычный 8 3 2 2 3 2 2 2" xfId="38697"/>
    <cellStyle name="Обычный 8 3 2 2 3 2 3" xfId="38698"/>
    <cellStyle name="Обычный 8 3 2 2 3 3" xfId="38699"/>
    <cellStyle name="Обычный 8 3 2 2 3 3 2" xfId="38700"/>
    <cellStyle name="Обычный 8 3 2 2 3 4" xfId="38701"/>
    <cellStyle name="Обычный 8 3 2 2 3 4 2" xfId="38702"/>
    <cellStyle name="Обычный 8 3 2 2 3 5" xfId="38703"/>
    <cellStyle name="Обычный 8 3 2 2 3 6" xfId="38704"/>
    <cellStyle name="Обычный 8 3 2 2 4" xfId="38705"/>
    <cellStyle name="Обычный 8 3 2 2 4 2" xfId="38706"/>
    <cellStyle name="Обычный 8 3 2 2 4 2 2" xfId="38707"/>
    <cellStyle name="Обычный 8 3 2 2 4 2 2 2" xfId="38708"/>
    <cellStyle name="Обычный 8 3 2 2 4 2 3" xfId="38709"/>
    <cellStyle name="Обычный 8 3 2 2 4 3" xfId="38710"/>
    <cellStyle name="Обычный 8 3 2 2 4 3 2" xfId="38711"/>
    <cellStyle name="Обычный 8 3 2 2 4 4" xfId="38712"/>
    <cellStyle name="Обычный 8 3 2 2 5" xfId="38713"/>
    <cellStyle name="Обычный 8 3 2 2 5 2" xfId="38714"/>
    <cellStyle name="Обычный 8 3 2 2 5 2 2" xfId="38715"/>
    <cellStyle name="Обычный 8 3 2 2 5 3" xfId="38716"/>
    <cellStyle name="Обычный 8 3 2 2 6" xfId="38717"/>
    <cellStyle name="Обычный 8 3 2 2 6 2" xfId="38718"/>
    <cellStyle name="Обычный 8 3 2 2 7" xfId="38719"/>
    <cellStyle name="Обычный 8 3 2 2 7 2" xfId="38720"/>
    <cellStyle name="Обычный 8 3 2 2 8" xfId="38721"/>
    <cellStyle name="Обычный 8 3 2 2 9" xfId="38722"/>
    <cellStyle name="Обычный 8 3 2 3" xfId="38723"/>
    <cellStyle name="Обычный 8 3 2 3 2" xfId="38724"/>
    <cellStyle name="Обычный 8 3 2 3 2 2" xfId="38725"/>
    <cellStyle name="Обычный 8 3 2 3 2 2 2" xfId="38726"/>
    <cellStyle name="Обычный 8 3 2 3 2 2 2 2" xfId="38727"/>
    <cellStyle name="Обычный 8 3 2 3 2 2 3" xfId="38728"/>
    <cellStyle name="Обычный 8 3 2 3 2 3" xfId="38729"/>
    <cellStyle name="Обычный 8 3 2 3 2 3 2" xfId="38730"/>
    <cellStyle name="Обычный 8 3 2 3 2 4" xfId="38731"/>
    <cellStyle name="Обычный 8 3 2 3 2 4 2" xfId="38732"/>
    <cellStyle name="Обычный 8 3 2 3 2 5" xfId="38733"/>
    <cellStyle name="Обычный 8 3 2 3 2 6" xfId="38734"/>
    <cellStyle name="Обычный 8 3 2 3 3" xfId="38735"/>
    <cellStyle name="Обычный 8 3 2 3 3 2" xfId="38736"/>
    <cellStyle name="Обычный 8 3 2 3 3 2 2" xfId="38737"/>
    <cellStyle name="Обычный 8 3 2 3 3 2 2 2" xfId="38738"/>
    <cellStyle name="Обычный 8 3 2 3 3 2 3" xfId="38739"/>
    <cellStyle name="Обычный 8 3 2 3 3 3" xfId="38740"/>
    <cellStyle name="Обычный 8 3 2 3 3 3 2" xfId="38741"/>
    <cellStyle name="Обычный 8 3 2 3 3 4" xfId="38742"/>
    <cellStyle name="Обычный 8 3 2 3 3 5" xfId="38743"/>
    <cellStyle name="Обычный 8 3 2 3 4" xfId="38744"/>
    <cellStyle name="Обычный 8 3 2 3 4 2" xfId="38745"/>
    <cellStyle name="Обычный 8 3 2 3 4 2 2" xfId="38746"/>
    <cellStyle name="Обычный 8 3 2 3 4 3" xfId="38747"/>
    <cellStyle name="Обычный 8 3 2 3 5" xfId="38748"/>
    <cellStyle name="Обычный 8 3 2 3 5 2" xfId="38749"/>
    <cellStyle name="Обычный 8 3 2 3 6" xfId="38750"/>
    <cellStyle name="Обычный 8 3 2 3 6 2" xfId="38751"/>
    <cellStyle name="Обычный 8 3 2 3 7" xfId="38752"/>
    <cellStyle name="Обычный 8 3 2 3 8" xfId="38753"/>
    <cellStyle name="Обычный 8 3 2 4" xfId="38754"/>
    <cellStyle name="Обычный 8 3 2 4 2" xfId="38755"/>
    <cellStyle name="Обычный 8 3 2 4 2 2" xfId="38756"/>
    <cellStyle name="Обычный 8 3 2 4 2 2 2" xfId="38757"/>
    <cellStyle name="Обычный 8 3 2 4 2 3" xfId="38758"/>
    <cellStyle name="Обычный 8 3 2 4 3" xfId="38759"/>
    <cellStyle name="Обычный 8 3 2 4 3 2" xfId="38760"/>
    <cellStyle name="Обычный 8 3 2 4 4" xfId="38761"/>
    <cellStyle name="Обычный 8 3 2 4 4 2" xfId="38762"/>
    <cellStyle name="Обычный 8 3 2 4 5" xfId="38763"/>
    <cellStyle name="Обычный 8 3 2 4 6" xfId="38764"/>
    <cellStyle name="Обычный 8 3 2 5" xfId="38765"/>
    <cellStyle name="Обычный 8 3 2 5 2" xfId="38766"/>
    <cellStyle name="Обычный 8 3 2 5 2 2" xfId="38767"/>
    <cellStyle name="Обычный 8 3 2 5 2 2 2" xfId="38768"/>
    <cellStyle name="Обычный 8 3 2 5 2 3" xfId="38769"/>
    <cellStyle name="Обычный 8 3 2 5 3" xfId="38770"/>
    <cellStyle name="Обычный 8 3 2 5 3 2" xfId="38771"/>
    <cellStyle name="Обычный 8 3 2 5 4" xfId="38772"/>
    <cellStyle name="Обычный 8 3 2 5 5" xfId="38773"/>
    <cellStyle name="Обычный 8 3 2 6" xfId="38774"/>
    <cellStyle name="Обычный 8 3 2 6 2" xfId="38775"/>
    <cellStyle name="Обычный 8 3 2 6 2 2" xfId="38776"/>
    <cellStyle name="Обычный 8 3 2 6 3" xfId="38777"/>
    <cellStyle name="Обычный 8 3 2 7" xfId="38778"/>
    <cellStyle name="Обычный 8 3 2 7 2" xfId="38779"/>
    <cellStyle name="Обычный 8 3 2 8" xfId="38780"/>
    <cellStyle name="Обычный 8 3 2 8 2" xfId="38781"/>
    <cellStyle name="Обычный 8 3 2 9" xfId="38782"/>
    <cellStyle name="Обычный 8 3 2 9 2" xfId="38783"/>
    <cellStyle name="Обычный 8 3 3" xfId="38784"/>
    <cellStyle name="Обычный 8 3 3 10" xfId="38785"/>
    <cellStyle name="Обычный 8 3 3 2" xfId="38786"/>
    <cellStyle name="Обычный 8 3 3 2 2" xfId="38787"/>
    <cellStyle name="Обычный 8 3 3 2 2 2" xfId="38788"/>
    <cellStyle name="Обычный 8 3 3 2 2 2 2" xfId="38789"/>
    <cellStyle name="Обычный 8 3 3 2 2 2 2 2" xfId="38790"/>
    <cellStyle name="Обычный 8 3 3 2 2 2 3" xfId="38791"/>
    <cellStyle name="Обычный 8 3 3 2 2 3" xfId="38792"/>
    <cellStyle name="Обычный 8 3 3 2 2 3 2" xfId="38793"/>
    <cellStyle name="Обычный 8 3 3 2 2 4" xfId="38794"/>
    <cellStyle name="Обычный 8 3 3 2 2 4 2" xfId="38795"/>
    <cellStyle name="Обычный 8 3 3 2 2 5" xfId="38796"/>
    <cellStyle name="Обычный 8 3 3 2 3" xfId="38797"/>
    <cellStyle name="Обычный 8 3 3 2 3 2" xfId="38798"/>
    <cellStyle name="Обычный 8 3 3 2 3 2 2" xfId="38799"/>
    <cellStyle name="Обычный 8 3 3 2 3 2 2 2" xfId="38800"/>
    <cellStyle name="Обычный 8 3 3 2 3 2 3" xfId="38801"/>
    <cellStyle name="Обычный 8 3 3 2 3 3" xfId="38802"/>
    <cellStyle name="Обычный 8 3 3 2 3 3 2" xfId="38803"/>
    <cellStyle name="Обычный 8 3 3 2 3 4" xfId="38804"/>
    <cellStyle name="Обычный 8 3 3 2 4" xfId="38805"/>
    <cellStyle name="Обычный 8 3 3 2 4 2" xfId="38806"/>
    <cellStyle name="Обычный 8 3 3 2 4 2 2" xfId="38807"/>
    <cellStyle name="Обычный 8 3 3 2 4 3" xfId="38808"/>
    <cellStyle name="Обычный 8 3 3 2 5" xfId="38809"/>
    <cellStyle name="Обычный 8 3 3 2 5 2" xfId="38810"/>
    <cellStyle name="Обычный 8 3 3 2 6" xfId="38811"/>
    <cellStyle name="Обычный 8 3 3 2 6 2" xfId="38812"/>
    <cellStyle name="Обычный 8 3 3 2 7" xfId="38813"/>
    <cellStyle name="Обычный 8 3 3 2 8" xfId="38814"/>
    <cellStyle name="Обычный 8 3 3 3" xfId="38815"/>
    <cellStyle name="Обычный 8 3 3 3 2" xfId="38816"/>
    <cellStyle name="Обычный 8 3 3 3 2 2" xfId="38817"/>
    <cellStyle name="Обычный 8 3 3 3 2 2 2" xfId="38818"/>
    <cellStyle name="Обычный 8 3 3 3 2 3" xfId="38819"/>
    <cellStyle name="Обычный 8 3 3 3 3" xfId="38820"/>
    <cellStyle name="Обычный 8 3 3 3 3 2" xfId="38821"/>
    <cellStyle name="Обычный 8 3 3 3 4" xfId="38822"/>
    <cellStyle name="Обычный 8 3 3 3 4 2" xfId="38823"/>
    <cellStyle name="Обычный 8 3 3 3 5" xfId="38824"/>
    <cellStyle name="Обычный 8 3 3 3 6" xfId="38825"/>
    <cellStyle name="Обычный 8 3 3 4" xfId="38826"/>
    <cellStyle name="Обычный 8 3 3 4 2" xfId="38827"/>
    <cellStyle name="Обычный 8 3 3 4 2 2" xfId="38828"/>
    <cellStyle name="Обычный 8 3 3 4 2 2 2" xfId="38829"/>
    <cellStyle name="Обычный 8 3 3 4 2 3" xfId="38830"/>
    <cellStyle name="Обычный 8 3 3 4 3" xfId="38831"/>
    <cellStyle name="Обычный 8 3 3 4 3 2" xfId="38832"/>
    <cellStyle name="Обычный 8 3 3 4 4" xfId="38833"/>
    <cellStyle name="Обычный 8 3 3 5" xfId="38834"/>
    <cellStyle name="Обычный 8 3 3 5 2" xfId="38835"/>
    <cellStyle name="Обычный 8 3 3 5 2 2" xfId="38836"/>
    <cellStyle name="Обычный 8 3 3 5 3" xfId="38837"/>
    <cellStyle name="Обычный 8 3 3 6" xfId="38838"/>
    <cellStyle name="Обычный 8 3 3 6 2" xfId="38839"/>
    <cellStyle name="Обычный 8 3 3 7" xfId="38840"/>
    <cellStyle name="Обычный 8 3 3 7 2" xfId="38841"/>
    <cellStyle name="Обычный 8 3 3 8" xfId="38842"/>
    <cellStyle name="Обычный 8 3 3 8 2" xfId="38843"/>
    <cellStyle name="Обычный 8 3 3 9" xfId="38844"/>
    <cellStyle name="Обычный 8 3 4" xfId="38845"/>
    <cellStyle name="Обычный 8 3 4 2" xfId="38846"/>
    <cellStyle name="Обычный 8 3 4 2 2" xfId="38847"/>
    <cellStyle name="Обычный 8 3 4 2 2 2" xfId="38848"/>
    <cellStyle name="Обычный 8 3 4 2 2 2 2" xfId="38849"/>
    <cellStyle name="Обычный 8 3 4 2 2 2 2 2" xfId="38850"/>
    <cellStyle name="Обычный 8 3 4 2 2 2 3" xfId="38851"/>
    <cellStyle name="Обычный 8 3 4 2 2 3" xfId="38852"/>
    <cellStyle name="Обычный 8 3 4 2 2 3 2" xfId="38853"/>
    <cellStyle name="Обычный 8 3 4 2 2 4" xfId="38854"/>
    <cellStyle name="Обычный 8 3 4 2 2 4 2" xfId="38855"/>
    <cellStyle name="Обычный 8 3 4 2 2 5" xfId="38856"/>
    <cellStyle name="Обычный 8 3 4 2 3" xfId="38857"/>
    <cellStyle name="Обычный 8 3 4 2 3 2" xfId="38858"/>
    <cellStyle name="Обычный 8 3 4 2 3 2 2" xfId="38859"/>
    <cellStyle name="Обычный 8 3 4 2 3 2 2 2" xfId="38860"/>
    <cellStyle name="Обычный 8 3 4 2 3 2 3" xfId="38861"/>
    <cellStyle name="Обычный 8 3 4 2 3 3" xfId="38862"/>
    <cellStyle name="Обычный 8 3 4 2 3 3 2" xfId="38863"/>
    <cellStyle name="Обычный 8 3 4 2 3 4" xfId="38864"/>
    <cellStyle name="Обычный 8 3 4 2 4" xfId="38865"/>
    <cellStyle name="Обычный 8 3 4 2 4 2" xfId="38866"/>
    <cellStyle name="Обычный 8 3 4 2 4 2 2" xfId="38867"/>
    <cellStyle name="Обычный 8 3 4 2 4 3" xfId="38868"/>
    <cellStyle name="Обычный 8 3 4 2 5" xfId="38869"/>
    <cellStyle name="Обычный 8 3 4 2 5 2" xfId="38870"/>
    <cellStyle name="Обычный 8 3 4 2 6" xfId="38871"/>
    <cellStyle name="Обычный 8 3 4 2 6 2" xfId="38872"/>
    <cellStyle name="Обычный 8 3 4 2 7" xfId="38873"/>
    <cellStyle name="Обычный 8 3 4 2 8" xfId="38874"/>
    <cellStyle name="Обычный 8 3 4 3" xfId="38875"/>
    <cellStyle name="Обычный 8 3 4 3 2" xfId="38876"/>
    <cellStyle name="Обычный 8 3 4 3 2 2" xfId="38877"/>
    <cellStyle name="Обычный 8 3 4 3 2 2 2" xfId="38878"/>
    <cellStyle name="Обычный 8 3 4 3 2 3" xfId="38879"/>
    <cellStyle name="Обычный 8 3 4 3 3" xfId="38880"/>
    <cellStyle name="Обычный 8 3 4 3 3 2" xfId="38881"/>
    <cellStyle name="Обычный 8 3 4 3 4" xfId="38882"/>
    <cellStyle name="Обычный 8 3 4 3 4 2" xfId="38883"/>
    <cellStyle name="Обычный 8 3 4 3 5" xfId="38884"/>
    <cellStyle name="Обычный 8 3 4 3 6" xfId="38885"/>
    <cellStyle name="Обычный 8 3 4 4" xfId="38886"/>
    <cellStyle name="Обычный 8 3 4 4 2" xfId="38887"/>
    <cellStyle name="Обычный 8 3 4 4 2 2" xfId="38888"/>
    <cellStyle name="Обычный 8 3 4 4 2 2 2" xfId="38889"/>
    <cellStyle name="Обычный 8 3 4 4 2 3" xfId="38890"/>
    <cellStyle name="Обычный 8 3 4 4 3" xfId="38891"/>
    <cellStyle name="Обычный 8 3 4 4 3 2" xfId="38892"/>
    <cellStyle name="Обычный 8 3 4 4 4" xfId="38893"/>
    <cellStyle name="Обычный 8 3 4 5" xfId="38894"/>
    <cellStyle name="Обычный 8 3 4 5 2" xfId="38895"/>
    <cellStyle name="Обычный 8 3 4 5 2 2" xfId="38896"/>
    <cellStyle name="Обычный 8 3 4 5 3" xfId="38897"/>
    <cellStyle name="Обычный 8 3 4 6" xfId="38898"/>
    <cellStyle name="Обычный 8 3 4 6 2" xfId="38899"/>
    <cellStyle name="Обычный 8 3 4 7" xfId="38900"/>
    <cellStyle name="Обычный 8 3 4 7 2" xfId="38901"/>
    <cellStyle name="Обычный 8 3 4 8" xfId="38902"/>
    <cellStyle name="Обычный 8 3 4 9" xfId="38903"/>
    <cellStyle name="Обычный 8 3 5" xfId="38904"/>
    <cellStyle name="Обычный 8 3 5 2" xfId="38905"/>
    <cellStyle name="Обычный 8 3 5 2 2" xfId="38906"/>
    <cellStyle name="Обычный 8 3 5 2 2 2" xfId="38907"/>
    <cellStyle name="Обычный 8 3 5 2 2 2 2" xfId="38908"/>
    <cellStyle name="Обычный 8 3 5 2 2 3" xfId="38909"/>
    <cellStyle name="Обычный 8 3 5 2 3" xfId="38910"/>
    <cellStyle name="Обычный 8 3 5 2 3 2" xfId="38911"/>
    <cellStyle name="Обычный 8 3 5 2 4" xfId="38912"/>
    <cellStyle name="Обычный 8 3 5 2 4 2" xfId="38913"/>
    <cellStyle name="Обычный 8 3 5 2 5" xfId="38914"/>
    <cellStyle name="Обычный 8 3 5 3" xfId="38915"/>
    <cellStyle name="Обычный 8 3 5 3 2" xfId="38916"/>
    <cellStyle name="Обычный 8 3 5 3 2 2" xfId="38917"/>
    <cellStyle name="Обычный 8 3 5 3 2 2 2" xfId="38918"/>
    <cellStyle name="Обычный 8 3 5 3 2 3" xfId="38919"/>
    <cellStyle name="Обычный 8 3 5 3 3" xfId="38920"/>
    <cellStyle name="Обычный 8 3 5 3 3 2" xfId="38921"/>
    <cellStyle name="Обычный 8 3 5 3 4" xfId="38922"/>
    <cellStyle name="Обычный 8 3 5 4" xfId="38923"/>
    <cellStyle name="Обычный 8 3 5 4 2" xfId="38924"/>
    <cellStyle name="Обычный 8 3 5 4 2 2" xfId="38925"/>
    <cellStyle name="Обычный 8 3 5 4 3" xfId="38926"/>
    <cellStyle name="Обычный 8 3 5 5" xfId="38927"/>
    <cellStyle name="Обычный 8 3 5 5 2" xfId="38928"/>
    <cellStyle name="Обычный 8 3 5 6" xfId="38929"/>
    <cellStyle name="Обычный 8 3 5 6 2" xfId="38930"/>
    <cellStyle name="Обычный 8 3 5 7" xfId="38931"/>
    <cellStyle name="Обычный 8 3 5 8" xfId="38932"/>
    <cellStyle name="Обычный 8 3 6" xfId="38933"/>
    <cellStyle name="Обычный 8 3 6 2" xfId="38934"/>
    <cellStyle name="Обычный 8 3 6 2 2" xfId="38935"/>
    <cellStyle name="Обычный 8 3 6 2 2 2" xfId="38936"/>
    <cellStyle name="Обычный 8 3 6 2 3" xfId="38937"/>
    <cellStyle name="Обычный 8 3 6 3" xfId="38938"/>
    <cellStyle name="Обычный 8 3 6 3 2" xfId="38939"/>
    <cellStyle name="Обычный 8 3 6 4" xfId="38940"/>
    <cellStyle name="Обычный 8 3 6 4 2" xfId="38941"/>
    <cellStyle name="Обычный 8 3 6 5" xfId="38942"/>
    <cellStyle name="Обычный 8 3 6 6" xfId="38943"/>
    <cellStyle name="Обычный 8 3 7" xfId="38944"/>
    <cellStyle name="Обычный 8 3 7 2" xfId="38945"/>
    <cellStyle name="Обычный 8 3 7 2 2" xfId="38946"/>
    <cellStyle name="Обычный 8 3 7 2 2 2" xfId="38947"/>
    <cellStyle name="Обычный 8 3 7 2 3" xfId="38948"/>
    <cellStyle name="Обычный 8 3 7 3" xfId="38949"/>
    <cellStyle name="Обычный 8 3 7 3 2" xfId="38950"/>
    <cellStyle name="Обычный 8 3 7 4" xfId="38951"/>
    <cellStyle name="Обычный 8 3 8" xfId="38952"/>
    <cellStyle name="Обычный 8 3 8 2" xfId="38953"/>
    <cellStyle name="Обычный 8 3 8 2 2" xfId="38954"/>
    <cellStyle name="Обычный 8 3 8 3" xfId="38955"/>
    <cellStyle name="Обычный 8 3 9" xfId="38956"/>
    <cellStyle name="Обычный 8 3 9 2" xfId="38957"/>
    <cellStyle name="Обычный 8 3_прот факт бол" xfId="38958"/>
    <cellStyle name="Обычный 8 4" xfId="38959"/>
    <cellStyle name="Обычный 8 4 10" xfId="38960"/>
    <cellStyle name="Обычный 8 4 10 2" xfId="38961"/>
    <cellStyle name="Обычный 8 4 11" xfId="38962"/>
    <cellStyle name="Обычный 8 4 12" xfId="38963"/>
    <cellStyle name="Обычный 8 4 13" xfId="38964"/>
    <cellStyle name="Обычный 8 4 2" xfId="38965"/>
    <cellStyle name="Обычный 8 4 2 10" xfId="38966"/>
    <cellStyle name="Обычный 8 4 2 2" xfId="38967"/>
    <cellStyle name="Обычный 8 4 2 2 2" xfId="38968"/>
    <cellStyle name="Обычный 8 4 2 2 2 2" xfId="38969"/>
    <cellStyle name="Обычный 8 4 2 2 2 2 2" xfId="38970"/>
    <cellStyle name="Обычный 8 4 2 2 2 2 2 2" xfId="38971"/>
    <cellStyle name="Обычный 8 4 2 2 2 2 3" xfId="38972"/>
    <cellStyle name="Обычный 8 4 2 2 2 3" xfId="38973"/>
    <cellStyle name="Обычный 8 4 2 2 2 3 2" xfId="38974"/>
    <cellStyle name="Обычный 8 4 2 2 2 4" xfId="38975"/>
    <cellStyle name="Обычный 8 4 2 2 2 4 2" xfId="38976"/>
    <cellStyle name="Обычный 8 4 2 2 2 5" xfId="38977"/>
    <cellStyle name="Обычный 8 4 2 2 3" xfId="38978"/>
    <cellStyle name="Обычный 8 4 2 2 3 2" xfId="38979"/>
    <cellStyle name="Обычный 8 4 2 2 3 2 2" xfId="38980"/>
    <cellStyle name="Обычный 8 4 2 2 3 2 2 2" xfId="38981"/>
    <cellStyle name="Обычный 8 4 2 2 3 2 3" xfId="38982"/>
    <cellStyle name="Обычный 8 4 2 2 3 3" xfId="38983"/>
    <cellStyle name="Обычный 8 4 2 2 3 3 2" xfId="38984"/>
    <cellStyle name="Обычный 8 4 2 2 3 4" xfId="38985"/>
    <cellStyle name="Обычный 8 4 2 2 4" xfId="38986"/>
    <cellStyle name="Обычный 8 4 2 2 4 2" xfId="38987"/>
    <cellStyle name="Обычный 8 4 2 2 4 2 2" xfId="38988"/>
    <cellStyle name="Обычный 8 4 2 2 4 3" xfId="38989"/>
    <cellStyle name="Обычный 8 4 2 2 5" xfId="38990"/>
    <cellStyle name="Обычный 8 4 2 2 5 2" xfId="38991"/>
    <cellStyle name="Обычный 8 4 2 2 6" xfId="38992"/>
    <cellStyle name="Обычный 8 4 2 2 6 2" xfId="38993"/>
    <cellStyle name="Обычный 8 4 2 2 7" xfId="38994"/>
    <cellStyle name="Обычный 8 4 2 2 8" xfId="38995"/>
    <cellStyle name="Обычный 8 4 2 3" xfId="38996"/>
    <cellStyle name="Обычный 8 4 2 3 2" xfId="38997"/>
    <cellStyle name="Обычный 8 4 2 3 2 2" xfId="38998"/>
    <cellStyle name="Обычный 8 4 2 3 2 2 2" xfId="38999"/>
    <cellStyle name="Обычный 8 4 2 3 2 3" xfId="39000"/>
    <cellStyle name="Обычный 8 4 2 3 3" xfId="39001"/>
    <cellStyle name="Обычный 8 4 2 3 3 2" xfId="39002"/>
    <cellStyle name="Обычный 8 4 2 3 4" xfId="39003"/>
    <cellStyle name="Обычный 8 4 2 3 4 2" xfId="39004"/>
    <cellStyle name="Обычный 8 4 2 3 5" xfId="39005"/>
    <cellStyle name="Обычный 8 4 2 3 6" xfId="39006"/>
    <cellStyle name="Обычный 8 4 2 4" xfId="39007"/>
    <cellStyle name="Обычный 8 4 2 4 2" xfId="39008"/>
    <cellStyle name="Обычный 8 4 2 4 2 2" xfId="39009"/>
    <cellStyle name="Обычный 8 4 2 4 2 2 2" xfId="39010"/>
    <cellStyle name="Обычный 8 4 2 4 2 3" xfId="39011"/>
    <cellStyle name="Обычный 8 4 2 4 3" xfId="39012"/>
    <cellStyle name="Обычный 8 4 2 4 3 2" xfId="39013"/>
    <cellStyle name="Обычный 8 4 2 4 4" xfId="39014"/>
    <cellStyle name="Обычный 8 4 2 5" xfId="39015"/>
    <cellStyle name="Обычный 8 4 2 5 2" xfId="39016"/>
    <cellStyle name="Обычный 8 4 2 5 2 2" xfId="39017"/>
    <cellStyle name="Обычный 8 4 2 5 3" xfId="39018"/>
    <cellStyle name="Обычный 8 4 2 6" xfId="39019"/>
    <cellStyle name="Обычный 8 4 2 6 2" xfId="39020"/>
    <cellStyle name="Обычный 8 4 2 7" xfId="39021"/>
    <cellStyle name="Обычный 8 4 2 7 2" xfId="39022"/>
    <cellStyle name="Обычный 8 4 2 8" xfId="39023"/>
    <cellStyle name="Обычный 8 4 2 8 2" xfId="39024"/>
    <cellStyle name="Обычный 8 4 2 9" xfId="39025"/>
    <cellStyle name="Обычный 8 4 3" xfId="39026"/>
    <cellStyle name="Обычный 8 4 3 10" xfId="39027"/>
    <cellStyle name="Обычный 8 4 3 2" xfId="39028"/>
    <cellStyle name="Обычный 8 4 3 2 2" xfId="39029"/>
    <cellStyle name="Обычный 8 4 3 2 2 2" xfId="39030"/>
    <cellStyle name="Обычный 8 4 3 2 2 2 2" xfId="39031"/>
    <cellStyle name="Обычный 8 4 3 2 2 2 2 2" xfId="39032"/>
    <cellStyle name="Обычный 8 4 3 2 2 2 3" xfId="39033"/>
    <cellStyle name="Обычный 8 4 3 2 2 3" xfId="39034"/>
    <cellStyle name="Обычный 8 4 3 2 2 3 2" xfId="39035"/>
    <cellStyle name="Обычный 8 4 3 2 2 4" xfId="39036"/>
    <cellStyle name="Обычный 8 4 3 2 2 4 2" xfId="39037"/>
    <cellStyle name="Обычный 8 4 3 2 2 5" xfId="39038"/>
    <cellStyle name="Обычный 8 4 3 2 3" xfId="39039"/>
    <cellStyle name="Обычный 8 4 3 2 3 2" xfId="39040"/>
    <cellStyle name="Обычный 8 4 3 2 3 2 2" xfId="39041"/>
    <cellStyle name="Обычный 8 4 3 2 3 2 2 2" xfId="39042"/>
    <cellStyle name="Обычный 8 4 3 2 3 2 3" xfId="39043"/>
    <cellStyle name="Обычный 8 4 3 2 3 3" xfId="39044"/>
    <cellStyle name="Обычный 8 4 3 2 3 3 2" xfId="39045"/>
    <cellStyle name="Обычный 8 4 3 2 3 4" xfId="39046"/>
    <cellStyle name="Обычный 8 4 3 2 4" xfId="39047"/>
    <cellStyle name="Обычный 8 4 3 2 4 2" xfId="39048"/>
    <cellStyle name="Обычный 8 4 3 2 4 2 2" xfId="39049"/>
    <cellStyle name="Обычный 8 4 3 2 4 3" xfId="39050"/>
    <cellStyle name="Обычный 8 4 3 2 5" xfId="39051"/>
    <cellStyle name="Обычный 8 4 3 2 5 2" xfId="39052"/>
    <cellStyle name="Обычный 8 4 3 2 6" xfId="39053"/>
    <cellStyle name="Обычный 8 4 3 2 6 2" xfId="39054"/>
    <cellStyle name="Обычный 8 4 3 2 7" xfId="39055"/>
    <cellStyle name="Обычный 8 4 3 2 8" xfId="39056"/>
    <cellStyle name="Обычный 8 4 3 3" xfId="39057"/>
    <cellStyle name="Обычный 8 4 3 3 2" xfId="39058"/>
    <cellStyle name="Обычный 8 4 3 3 2 2" xfId="39059"/>
    <cellStyle name="Обычный 8 4 3 3 2 2 2" xfId="39060"/>
    <cellStyle name="Обычный 8 4 3 3 2 3" xfId="39061"/>
    <cellStyle name="Обычный 8 4 3 3 3" xfId="39062"/>
    <cellStyle name="Обычный 8 4 3 3 3 2" xfId="39063"/>
    <cellStyle name="Обычный 8 4 3 3 4" xfId="39064"/>
    <cellStyle name="Обычный 8 4 3 3 4 2" xfId="39065"/>
    <cellStyle name="Обычный 8 4 3 3 5" xfId="39066"/>
    <cellStyle name="Обычный 8 4 3 3 6" xfId="39067"/>
    <cellStyle name="Обычный 8 4 3 4" xfId="39068"/>
    <cellStyle name="Обычный 8 4 3 4 2" xfId="39069"/>
    <cellStyle name="Обычный 8 4 3 4 2 2" xfId="39070"/>
    <cellStyle name="Обычный 8 4 3 4 2 2 2" xfId="39071"/>
    <cellStyle name="Обычный 8 4 3 4 2 3" xfId="39072"/>
    <cellStyle name="Обычный 8 4 3 4 3" xfId="39073"/>
    <cellStyle name="Обычный 8 4 3 4 3 2" xfId="39074"/>
    <cellStyle name="Обычный 8 4 3 4 4" xfId="39075"/>
    <cellStyle name="Обычный 8 4 3 5" xfId="39076"/>
    <cellStyle name="Обычный 8 4 3 5 2" xfId="39077"/>
    <cellStyle name="Обычный 8 4 3 5 2 2" xfId="39078"/>
    <cellStyle name="Обычный 8 4 3 5 3" xfId="39079"/>
    <cellStyle name="Обычный 8 4 3 6" xfId="39080"/>
    <cellStyle name="Обычный 8 4 3 6 2" xfId="39081"/>
    <cellStyle name="Обычный 8 4 3 7" xfId="39082"/>
    <cellStyle name="Обычный 8 4 3 7 2" xfId="39083"/>
    <cellStyle name="Обычный 8 4 3 8" xfId="39084"/>
    <cellStyle name="Обычный 8 4 3 8 2" xfId="39085"/>
    <cellStyle name="Обычный 8 4 3 9" xfId="39086"/>
    <cellStyle name="Обычный 8 4 4" xfId="39087"/>
    <cellStyle name="Обычный 8 4 4 2" xfId="39088"/>
    <cellStyle name="Обычный 8 4 4 2 2" xfId="39089"/>
    <cellStyle name="Обычный 8 4 4 2 2 2" xfId="39090"/>
    <cellStyle name="Обычный 8 4 4 2 2 2 2" xfId="39091"/>
    <cellStyle name="Обычный 8 4 4 2 2 3" xfId="39092"/>
    <cellStyle name="Обычный 8 4 4 2 3" xfId="39093"/>
    <cellStyle name="Обычный 8 4 4 2 3 2" xfId="39094"/>
    <cellStyle name="Обычный 8 4 4 2 4" xfId="39095"/>
    <cellStyle name="Обычный 8 4 4 2 4 2" xfId="39096"/>
    <cellStyle name="Обычный 8 4 4 2 5" xfId="39097"/>
    <cellStyle name="Обычный 8 4 4 3" xfId="39098"/>
    <cellStyle name="Обычный 8 4 4 3 2" xfId="39099"/>
    <cellStyle name="Обычный 8 4 4 3 2 2" xfId="39100"/>
    <cellStyle name="Обычный 8 4 4 3 2 2 2" xfId="39101"/>
    <cellStyle name="Обычный 8 4 4 3 2 3" xfId="39102"/>
    <cellStyle name="Обычный 8 4 4 3 3" xfId="39103"/>
    <cellStyle name="Обычный 8 4 4 3 3 2" xfId="39104"/>
    <cellStyle name="Обычный 8 4 4 3 4" xfId="39105"/>
    <cellStyle name="Обычный 8 4 4 4" xfId="39106"/>
    <cellStyle name="Обычный 8 4 4 4 2" xfId="39107"/>
    <cellStyle name="Обычный 8 4 4 4 2 2" xfId="39108"/>
    <cellStyle name="Обычный 8 4 4 4 3" xfId="39109"/>
    <cellStyle name="Обычный 8 4 4 5" xfId="39110"/>
    <cellStyle name="Обычный 8 4 4 5 2" xfId="39111"/>
    <cellStyle name="Обычный 8 4 4 6" xfId="39112"/>
    <cellStyle name="Обычный 8 4 4 6 2" xfId="39113"/>
    <cellStyle name="Обычный 8 4 4 7" xfId="39114"/>
    <cellStyle name="Обычный 8 4 4 8" xfId="39115"/>
    <cellStyle name="Обычный 8 4 5" xfId="39116"/>
    <cellStyle name="Обычный 8 4 5 2" xfId="39117"/>
    <cellStyle name="Обычный 8 4 5 2 2" xfId="39118"/>
    <cellStyle name="Обычный 8 4 5 2 2 2" xfId="39119"/>
    <cellStyle name="Обычный 8 4 5 2 3" xfId="39120"/>
    <cellStyle name="Обычный 8 4 5 3" xfId="39121"/>
    <cellStyle name="Обычный 8 4 5 3 2" xfId="39122"/>
    <cellStyle name="Обычный 8 4 5 4" xfId="39123"/>
    <cellStyle name="Обычный 8 4 5 4 2" xfId="39124"/>
    <cellStyle name="Обычный 8 4 5 5" xfId="39125"/>
    <cellStyle name="Обычный 8 4 5 6" xfId="39126"/>
    <cellStyle name="Обычный 8 4 6" xfId="39127"/>
    <cellStyle name="Обычный 8 4 6 2" xfId="39128"/>
    <cellStyle name="Обычный 8 4 6 2 2" xfId="39129"/>
    <cellStyle name="Обычный 8 4 6 2 2 2" xfId="39130"/>
    <cellStyle name="Обычный 8 4 6 2 3" xfId="39131"/>
    <cellStyle name="Обычный 8 4 6 3" xfId="39132"/>
    <cellStyle name="Обычный 8 4 6 3 2" xfId="39133"/>
    <cellStyle name="Обычный 8 4 6 4" xfId="39134"/>
    <cellStyle name="Обычный 8 4 7" xfId="39135"/>
    <cellStyle name="Обычный 8 4 7 2" xfId="39136"/>
    <cellStyle name="Обычный 8 4 7 2 2" xfId="39137"/>
    <cellStyle name="Обычный 8 4 7 3" xfId="39138"/>
    <cellStyle name="Обычный 8 4 8" xfId="39139"/>
    <cellStyle name="Обычный 8 4 8 2" xfId="39140"/>
    <cellStyle name="Обычный 8 4 9" xfId="39141"/>
    <cellStyle name="Обычный 8 4 9 2" xfId="39142"/>
    <cellStyle name="Обычный 8 5" xfId="39143"/>
    <cellStyle name="Обычный 8 5 10" xfId="39144"/>
    <cellStyle name="Обычный 8 5 10 2" xfId="39145"/>
    <cellStyle name="Обычный 8 5 11" xfId="39146"/>
    <cellStyle name="Обычный 8 5 12" xfId="39147"/>
    <cellStyle name="Обычный 8 5 2" xfId="39148"/>
    <cellStyle name="Обычный 8 5 2 2" xfId="39149"/>
    <cellStyle name="Обычный 8 5 2 2 2" xfId="39150"/>
    <cellStyle name="Обычный 8 5 2 2 2 2" xfId="39151"/>
    <cellStyle name="Обычный 8 5 2 2 2 2 2" xfId="39152"/>
    <cellStyle name="Обычный 8 5 2 2 2 2 2 2" xfId="39153"/>
    <cellStyle name="Обычный 8 5 2 2 2 2 3" xfId="39154"/>
    <cellStyle name="Обычный 8 5 2 2 2 3" xfId="39155"/>
    <cellStyle name="Обычный 8 5 2 2 2 3 2" xfId="39156"/>
    <cellStyle name="Обычный 8 5 2 2 2 4" xfId="39157"/>
    <cellStyle name="Обычный 8 5 2 2 2 4 2" xfId="39158"/>
    <cellStyle name="Обычный 8 5 2 2 2 5" xfId="39159"/>
    <cellStyle name="Обычный 8 5 2 2 3" xfId="39160"/>
    <cellStyle name="Обычный 8 5 2 2 3 2" xfId="39161"/>
    <cellStyle name="Обычный 8 5 2 2 3 2 2" xfId="39162"/>
    <cellStyle name="Обычный 8 5 2 2 3 2 2 2" xfId="39163"/>
    <cellStyle name="Обычный 8 5 2 2 3 2 3" xfId="39164"/>
    <cellStyle name="Обычный 8 5 2 2 3 3" xfId="39165"/>
    <cellStyle name="Обычный 8 5 2 2 3 3 2" xfId="39166"/>
    <cellStyle name="Обычный 8 5 2 2 3 4" xfId="39167"/>
    <cellStyle name="Обычный 8 5 2 2 4" xfId="39168"/>
    <cellStyle name="Обычный 8 5 2 2 4 2" xfId="39169"/>
    <cellStyle name="Обычный 8 5 2 2 4 2 2" xfId="39170"/>
    <cellStyle name="Обычный 8 5 2 2 4 3" xfId="39171"/>
    <cellStyle name="Обычный 8 5 2 2 5" xfId="39172"/>
    <cellStyle name="Обычный 8 5 2 2 5 2" xfId="39173"/>
    <cellStyle name="Обычный 8 5 2 2 6" xfId="39174"/>
    <cellStyle name="Обычный 8 5 2 2 6 2" xfId="39175"/>
    <cellStyle name="Обычный 8 5 2 2 7" xfId="39176"/>
    <cellStyle name="Обычный 8 5 2 2 8" xfId="39177"/>
    <cellStyle name="Обычный 8 5 2 3" xfId="39178"/>
    <cellStyle name="Обычный 8 5 2 3 2" xfId="39179"/>
    <cellStyle name="Обычный 8 5 2 3 2 2" xfId="39180"/>
    <cellStyle name="Обычный 8 5 2 3 2 2 2" xfId="39181"/>
    <cellStyle name="Обычный 8 5 2 3 2 3" xfId="39182"/>
    <cellStyle name="Обычный 8 5 2 3 3" xfId="39183"/>
    <cellStyle name="Обычный 8 5 2 3 3 2" xfId="39184"/>
    <cellStyle name="Обычный 8 5 2 3 4" xfId="39185"/>
    <cellStyle name="Обычный 8 5 2 3 4 2" xfId="39186"/>
    <cellStyle name="Обычный 8 5 2 3 5" xfId="39187"/>
    <cellStyle name="Обычный 8 5 2 3 6" xfId="39188"/>
    <cellStyle name="Обычный 8 5 2 4" xfId="39189"/>
    <cellStyle name="Обычный 8 5 2 4 2" xfId="39190"/>
    <cellStyle name="Обычный 8 5 2 4 2 2" xfId="39191"/>
    <cellStyle name="Обычный 8 5 2 4 2 2 2" xfId="39192"/>
    <cellStyle name="Обычный 8 5 2 4 2 3" xfId="39193"/>
    <cellStyle name="Обычный 8 5 2 4 3" xfId="39194"/>
    <cellStyle name="Обычный 8 5 2 4 3 2" xfId="39195"/>
    <cellStyle name="Обычный 8 5 2 4 4" xfId="39196"/>
    <cellStyle name="Обычный 8 5 2 5" xfId="39197"/>
    <cellStyle name="Обычный 8 5 2 5 2" xfId="39198"/>
    <cellStyle name="Обычный 8 5 2 5 2 2" xfId="39199"/>
    <cellStyle name="Обычный 8 5 2 5 3" xfId="39200"/>
    <cellStyle name="Обычный 8 5 2 6" xfId="39201"/>
    <cellStyle name="Обычный 8 5 2 6 2" xfId="39202"/>
    <cellStyle name="Обычный 8 5 2 7" xfId="39203"/>
    <cellStyle name="Обычный 8 5 2 7 2" xfId="39204"/>
    <cellStyle name="Обычный 8 5 2 8" xfId="39205"/>
    <cellStyle name="Обычный 8 5 2 9" xfId="39206"/>
    <cellStyle name="Обычный 8 5 3" xfId="39207"/>
    <cellStyle name="Обычный 8 5 3 2" xfId="39208"/>
    <cellStyle name="Обычный 8 5 3 2 2" xfId="39209"/>
    <cellStyle name="Обычный 8 5 3 2 2 2" xfId="39210"/>
    <cellStyle name="Обычный 8 5 3 2 2 2 2" xfId="39211"/>
    <cellStyle name="Обычный 8 5 3 2 2 2 2 2" xfId="39212"/>
    <cellStyle name="Обычный 8 5 3 2 2 2 3" xfId="39213"/>
    <cellStyle name="Обычный 8 5 3 2 2 3" xfId="39214"/>
    <cellStyle name="Обычный 8 5 3 2 2 3 2" xfId="39215"/>
    <cellStyle name="Обычный 8 5 3 2 2 4" xfId="39216"/>
    <cellStyle name="Обычный 8 5 3 2 2 4 2" xfId="39217"/>
    <cellStyle name="Обычный 8 5 3 2 2 5" xfId="39218"/>
    <cellStyle name="Обычный 8 5 3 2 3" xfId="39219"/>
    <cellStyle name="Обычный 8 5 3 2 3 2" xfId="39220"/>
    <cellStyle name="Обычный 8 5 3 2 3 2 2" xfId="39221"/>
    <cellStyle name="Обычный 8 5 3 2 3 2 2 2" xfId="39222"/>
    <cellStyle name="Обычный 8 5 3 2 3 2 3" xfId="39223"/>
    <cellStyle name="Обычный 8 5 3 2 3 3" xfId="39224"/>
    <cellStyle name="Обычный 8 5 3 2 3 3 2" xfId="39225"/>
    <cellStyle name="Обычный 8 5 3 2 3 4" xfId="39226"/>
    <cellStyle name="Обычный 8 5 3 2 4" xfId="39227"/>
    <cellStyle name="Обычный 8 5 3 2 4 2" xfId="39228"/>
    <cellStyle name="Обычный 8 5 3 2 4 2 2" xfId="39229"/>
    <cellStyle name="Обычный 8 5 3 2 4 3" xfId="39230"/>
    <cellStyle name="Обычный 8 5 3 2 5" xfId="39231"/>
    <cellStyle name="Обычный 8 5 3 2 5 2" xfId="39232"/>
    <cellStyle name="Обычный 8 5 3 2 6" xfId="39233"/>
    <cellStyle name="Обычный 8 5 3 2 6 2" xfId="39234"/>
    <cellStyle name="Обычный 8 5 3 2 7" xfId="39235"/>
    <cellStyle name="Обычный 8 5 3 2 8" xfId="39236"/>
    <cellStyle name="Обычный 8 5 3 3" xfId="39237"/>
    <cellStyle name="Обычный 8 5 3 3 2" xfId="39238"/>
    <cellStyle name="Обычный 8 5 3 3 2 2" xfId="39239"/>
    <cellStyle name="Обычный 8 5 3 3 2 2 2" xfId="39240"/>
    <cellStyle name="Обычный 8 5 3 3 2 3" xfId="39241"/>
    <cellStyle name="Обычный 8 5 3 3 3" xfId="39242"/>
    <cellStyle name="Обычный 8 5 3 3 3 2" xfId="39243"/>
    <cellStyle name="Обычный 8 5 3 3 4" xfId="39244"/>
    <cellStyle name="Обычный 8 5 3 3 4 2" xfId="39245"/>
    <cellStyle name="Обычный 8 5 3 3 5" xfId="39246"/>
    <cellStyle name="Обычный 8 5 3 3 6" xfId="39247"/>
    <cellStyle name="Обычный 8 5 3 4" xfId="39248"/>
    <cellStyle name="Обычный 8 5 3 4 2" xfId="39249"/>
    <cellStyle name="Обычный 8 5 3 4 2 2" xfId="39250"/>
    <cellStyle name="Обычный 8 5 3 4 2 2 2" xfId="39251"/>
    <cellStyle name="Обычный 8 5 3 4 2 3" xfId="39252"/>
    <cellStyle name="Обычный 8 5 3 4 3" xfId="39253"/>
    <cellStyle name="Обычный 8 5 3 4 3 2" xfId="39254"/>
    <cellStyle name="Обычный 8 5 3 4 4" xfId="39255"/>
    <cellStyle name="Обычный 8 5 3 5" xfId="39256"/>
    <cellStyle name="Обычный 8 5 3 5 2" xfId="39257"/>
    <cellStyle name="Обычный 8 5 3 5 2 2" xfId="39258"/>
    <cellStyle name="Обычный 8 5 3 5 3" xfId="39259"/>
    <cellStyle name="Обычный 8 5 3 6" xfId="39260"/>
    <cellStyle name="Обычный 8 5 3 6 2" xfId="39261"/>
    <cellStyle name="Обычный 8 5 3 7" xfId="39262"/>
    <cellStyle name="Обычный 8 5 3 7 2" xfId="39263"/>
    <cellStyle name="Обычный 8 5 3 8" xfId="39264"/>
    <cellStyle name="Обычный 8 5 3 9" xfId="39265"/>
    <cellStyle name="Обычный 8 5 4" xfId="39266"/>
    <cellStyle name="Обычный 8 5 4 2" xfId="39267"/>
    <cellStyle name="Обычный 8 5 4 2 2" xfId="39268"/>
    <cellStyle name="Обычный 8 5 4 2 2 2" xfId="39269"/>
    <cellStyle name="Обычный 8 5 4 2 2 2 2" xfId="39270"/>
    <cellStyle name="Обычный 8 5 4 2 2 3" xfId="39271"/>
    <cellStyle name="Обычный 8 5 4 2 3" xfId="39272"/>
    <cellStyle name="Обычный 8 5 4 2 3 2" xfId="39273"/>
    <cellStyle name="Обычный 8 5 4 2 4" xfId="39274"/>
    <cellStyle name="Обычный 8 5 4 2 4 2" xfId="39275"/>
    <cellStyle name="Обычный 8 5 4 2 5" xfId="39276"/>
    <cellStyle name="Обычный 8 5 4 3" xfId="39277"/>
    <cellStyle name="Обычный 8 5 4 3 2" xfId="39278"/>
    <cellStyle name="Обычный 8 5 4 3 2 2" xfId="39279"/>
    <cellStyle name="Обычный 8 5 4 3 2 2 2" xfId="39280"/>
    <cellStyle name="Обычный 8 5 4 3 2 3" xfId="39281"/>
    <cellStyle name="Обычный 8 5 4 3 3" xfId="39282"/>
    <cellStyle name="Обычный 8 5 4 3 3 2" xfId="39283"/>
    <cellStyle name="Обычный 8 5 4 3 4" xfId="39284"/>
    <cellStyle name="Обычный 8 5 4 4" xfId="39285"/>
    <cellStyle name="Обычный 8 5 4 4 2" xfId="39286"/>
    <cellStyle name="Обычный 8 5 4 4 2 2" xfId="39287"/>
    <cellStyle name="Обычный 8 5 4 4 3" xfId="39288"/>
    <cellStyle name="Обычный 8 5 4 5" xfId="39289"/>
    <cellStyle name="Обычный 8 5 4 5 2" xfId="39290"/>
    <cellStyle name="Обычный 8 5 4 6" xfId="39291"/>
    <cellStyle name="Обычный 8 5 4 6 2" xfId="39292"/>
    <cellStyle name="Обычный 8 5 4 7" xfId="39293"/>
    <cellStyle name="Обычный 8 5 4 8" xfId="39294"/>
    <cellStyle name="Обычный 8 5 5" xfId="39295"/>
    <cellStyle name="Обычный 8 5 5 2" xfId="39296"/>
    <cellStyle name="Обычный 8 5 5 2 2" xfId="39297"/>
    <cellStyle name="Обычный 8 5 5 2 2 2" xfId="39298"/>
    <cellStyle name="Обычный 8 5 5 2 3" xfId="39299"/>
    <cellStyle name="Обычный 8 5 5 3" xfId="39300"/>
    <cellStyle name="Обычный 8 5 5 3 2" xfId="39301"/>
    <cellStyle name="Обычный 8 5 5 4" xfId="39302"/>
    <cellStyle name="Обычный 8 5 5 4 2" xfId="39303"/>
    <cellStyle name="Обычный 8 5 5 5" xfId="39304"/>
    <cellStyle name="Обычный 8 5 5 6" xfId="39305"/>
    <cellStyle name="Обычный 8 5 6" xfId="39306"/>
    <cellStyle name="Обычный 8 5 6 2" xfId="39307"/>
    <cellStyle name="Обычный 8 5 6 2 2" xfId="39308"/>
    <cellStyle name="Обычный 8 5 6 2 2 2" xfId="39309"/>
    <cellStyle name="Обычный 8 5 6 2 3" xfId="39310"/>
    <cellStyle name="Обычный 8 5 6 3" xfId="39311"/>
    <cellStyle name="Обычный 8 5 6 3 2" xfId="39312"/>
    <cellStyle name="Обычный 8 5 6 4" xfId="39313"/>
    <cellStyle name="Обычный 8 5 7" xfId="39314"/>
    <cellStyle name="Обычный 8 5 7 2" xfId="39315"/>
    <cellStyle name="Обычный 8 5 7 2 2" xfId="39316"/>
    <cellStyle name="Обычный 8 5 7 3" xfId="39317"/>
    <cellStyle name="Обычный 8 5 8" xfId="39318"/>
    <cellStyle name="Обычный 8 5 8 2" xfId="39319"/>
    <cellStyle name="Обычный 8 5 9" xfId="39320"/>
    <cellStyle name="Обычный 8 5 9 2" xfId="39321"/>
    <cellStyle name="Обычный 8 6" xfId="39322"/>
    <cellStyle name="Обычный 8 6 10" xfId="39323"/>
    <cellStyle name="Обычный 8 6 2" xfId="39324"/>
    <cellStyle name="Обычный 8 6 2 2" xfId="39325"/>
    <cellStyle name="Обычный 8 6 2 2 2" xfId="39326"/>
    <cellStyle name="Обычный 8 6 2 2 2 2" xfId="39327"/>
    <cellStyle name="Обычный 8 6 2 2 2 2 2" xfId="39328"/>
    <cellStyle name="Обычный 8 6 2 2 2 3" xfId="39329"/>
    <cellStyle name="Обычный 8 6 2 2 3" xfId="39330"/>
    <cellStyle name="Обычный 8 6 2 2 3 2" xfId="39331"/>
    <cellStyle name="Обычный 8 6 2 2 4" xfId="39332"/>
    <cellStyle name="Обычный 8 6 2 2 4 2" xfId="39333"/>
    <cellStyle name="Обычный 8 6 2 2 5" xfId="39334"/>
    <cellStyle name="Обычный 8 6 2 3" xfId="39335"/>
    <cellStyle name="Обычный 8 6 2 3 2" xfId="39336"/>
    <cellStyle name="Обычный 8 6 2 3 2 2" xfId="39337"/>
    <cellStyle name="Обычный 8 6 2 3 2 2 2" xfId="39338"/>
    <cellStyle name="Обычный 8 6 2 3 2 3" xfId="39339"/>
    <cellStyle name="Обычный 8 6 2 3 3" xfId="39340"/>
    <cellStyle name="Обычный 8 6 2 3 3 2" xfId="39341"/>
    <cellStyle name="Обычный 8 6 2 3 4" xfId="39342"/>
    <cellStyle name="Обычный 8 6 2 4" xfId="39343"/>
    <cellStyle name="Обычный 8 6 2 4 2" xfId="39344"/>
    <cellStyle name="Обычный 8 6 2 4 2 2" xfId="39345"/>
    <cellStyle name="Обычный 8 6 2 4 3" xfId="39346"/>
    <cellStyle name="Обычный 8 6 2 5" xfId="39347"/>
    <cellStyle name="Обычный 8 6 2 5 2" xfId="39348"/>
    <cellStyle name="Обычный 8 6 2 6" xfId="39349"/>
    <cellStyle name="Обычный 8 6 2 6 2" xfId="39350"/>
    <cellStyle name="Обычный 8 6 2 7" xfId="39351"/>
    <cellStyle name="Обычный 8 6 2 8" xfId="39352"/>
    <cellStyle name="Обычный 8 6 3" xfId="39353"/>
    <cellStyle name="Обычный 8 6 3 2" xfId="39354"/>
    <cellStyle name="Обычный 8 6 3 2 2" xfId="39355"/>
    <cellStyle name="Обычный 8 6 3 2 2 2" xfId="39356"/>
    <cellStyle name="Обычный 8 6 3 2 3" xfId="39357"/>
    <cellStyle name="Обычный 8 6 3 3" xfId="39358"/>
    <cellStyle name="Обычный 8 6 3 3 2" xfId="39359"/>
    <cellStyle name="Обычный 8 6 3 4" xfId="39360"/>
    <cellStyle name="Обычный 8 6 3 4 2" xfId="39361"/>
    <cellStyle name="Обычный 8 6 3 5" xfId="39362"/>
    <cellStyle name="Обычный 8 6 3 6" xfId="39363"/>
    <cellStyle name="Обычный 8 6 4" xfId="39364"/>
    <cellStyle name="Обычный 8 6 4 2" xfId="39365"/>
    <cellStyle name="Обычный 8 6 4 2 2" xfId="39366"/>
    <cellStyle name="Обычный 8 6 4 2 2 2" xfId="39367"/>
    <cellStyle name="Обычный 8 6 4 2 3" xfId="39368"/>
    <cellStyle name="Обычный 8 6 4 3" xfId="39369"/>
    <cellStyle name="Обычный 8 6 4 3 2" xfId="39370"/>
    <cellStyle name="Обычный 8 6 4 4" xfId="39371"/>
    <cellStyle name="Обычный 8 6 5" xfId="39372"/>
    <cellStyle name="Обычный 8 6 5 2" xfId="39373"/>
    <cellStyle name="Обычный 8 6 5 2 2" xfId="39374"/>
    <cellStyle name="Обычный 8 6 5 3" xfId="39375"/>
    <cellStyle name="Обычный 8 6 6" xfId="39376"/>
    <cellStyle name="Обычный 8 6 6 2" xfId="39377"/>
    <cellStyle name="Обычный 8 6 7" xfId="39378"/>
    <cellStyle name="Обычный 8 6 7 2" xfId="39379"/>
    <cellStyle name="Обычный 8 6 8" xfId="39380"/>
    <cellStyle name="Обычный 8 6 8 2" xfId="39381"/>
    <cellStyle name="Обычный 8 6 9" xfId="39382"/>
    <cellStyle name="Обычный 8 7" xfId="39383"/>
    <cellStyle name="Обычный 8 7 10" xfId="39384"/>
    <cellStyle name="Обычный 8 7 2" xfId="39385"/>
    <cellStyle name="Обычный 8 7 2 2" xfId="39386"/>
    <cellStyle name="Обычный 8 7 2 2 2" xfId="39387"/>
    <cellStyle name="Обычный 8 7 2 2 2 2" xfId="39388"/>
    <cellStyle name="Обычный 8 7 2 2 2 2 2" xfId="39389"/>
    <cellStyle name="Обычный 8 7 2 2 2 3" xfId="39390"/>
    <cellStyle name="Обычный 8 7 2 2 3" xfId="39391"/>
    <cellStyle name="Обычный 8 7 2 2 3 2" xfId="39392"/>
    <cellStyle name="Обычный 8 7 2 2 4" xfId="39393"/>
    <cellStyle name="Обычный 8 7 2 2 4 2" xfId="39394"/>
    <cellStyle name="Обычный 8 7 2 2 5" xfId="39395"/>
    <cellStyle name="Обычный 8 7 2 3" xfId="39396"/>
    <cellStyle name="Обычный 8 7 2 3 2" xfId="39397"/>
    <cellStyle name="Обычный 8 7 2 3 2 2" xfId="39398"/>
    <cellStyle name="Обычный 8 7 2 3 2 2 2" xfId="39399"/>
    <cellStyle name="Обычный 8 7 2 3 2 3" xfId="39400"/>
    <cellStyle name="Обычный 8 7 2 3 3" xfId="39401"/>
    <cellStyle name="Обычный 8 7 2 3 3 2" xfId="39402"/>
    <cellStyle name="Обычный 8 7 2 3 4" xfId="39403"/>
    <cellStyle name="Обычный 8 7 2 4" xfId="39404"/>
    <cellStyle name="Обычный 8 7 2 4 2" xfId="39405"/>
    <cellStyle name="Обычный 8 7 2 4 2 2" xfId="39406"/>
    <cellStyle name="Обычный 8 7 2 4 3" xfId="39407"/>
    <cellStyle name="Обычный 8 7 2 5" xfId="39408"/>
    <cellStyle name="Обычный 8 7 2 5 2" xfId="39409"/>
    <cellStyle name="Обычный 8 7 2 6" xfId="39410"/>
    <cellStyle name="Обычный 8 7 2 6 2" xfId="39411"/>
    <cellStyle name="Обычный 8 7 2 7" xfId="39412"/>
    <cellStyle name="Обычный 8 7 2 8" xfId="39413"/>
    <cellStyle name="Обычный 8 7 3" xfId="39414"/>
    <cellStyle name="Обычный 8 7 3 2" xfId="39415"/>
    <cellStyle name="Обычный 8 7 3 2 2" xfId="39416"/>
    <cellStyle name="Обычный 8 7 3 2 2 2" xfId="39417"/>
    <cellStyle name="Обычный 8 7 3 2 3" xfId="39418"/>
    <cellStyle name="Обычный 8 7 3 3" xfId="39419"/>
    <cellStyle name="Обычный 8 7 3 3 2" xfId="39420"/>
    <cellStyle name="Обычный 8 7 3 4" xfId="39421"/>
    <cellStyle name="Обычный 8 7 3 4 2" xfId="39422"/>
    <cellStyle name="Обычный 8 7 3 5" xfId="39423"/>
    <cellStyle name="Обычный 8 7 3 6" xfId="39424"/>
    <cellStyle name="Обычный 8 7 4" xfId="39425"/>
    <cellStyle name="Обычный 8 7 4 2" xfId="39426"/>
    <cellStyle name="Обычный 8 7 4 2 2" xfId="39427"/>
    <cellStyle name="Обычный 8 7 4 2 2 2" xfId="39428"/>
    <cellStyle name="Обычный 8 7 4 2 3" xfId="39429"/>
    <cellStyle name="Обычный 8 7 4 3" xfId="39430"/>
    <cellStyle name="Обычный 8 7 4 3 2" xfId="39431"/>
    <cellStyle name="Обычный 8 7 4 4" xfId="39432"/>
    <cellStyle name="Обычный 8 7 5" xfId="39433"/>
    <cellStyle name="Обычный 8 7 5 2" xfId="39434"/>
    <cellStyle name="Обычный 8 7 5 2 2" xfId="39435"/>
    <cellStyle name="Обычный 8 7 5 3" xfId="39436"/>
    <cellStyle name="Обычный 8 7 6" xfId="39437"/>
    <cellStyle name="Обычный 8 7 6 2" xfId="39438"/>
    <cellStyle name="Обычный 8 7 7" xfId="39439"/>
    <cellStyle name="Обычный 8 7 7 2" xfId="39440"/>
    <cellStyle name="Обычный 8 7 8" xfId="39441"/>
    <cellStyle name="Обычный 8 7 8 2" xfId="39442"/>
    <cellStyle name="Обычный 8 7 9" xfId="39443"/>
    <cellStyle name="Обычный 8 8" xfId="39444"/>
    <cellStyle name="Обычный 8 8 2" xfId="39445"/>
    <cellStyle name="Обычный 8 8 2 2" xfId="39446"/>
    <cellStyle name="Обычный 8 8 2 2 2" xfId="39447"/>
    <cellStyle name="Обычный 8 8 2 2 2 2" xfId="39448"/>
    <cellStyle name="Обычный 8 8 2 2 3" xfId="39449"/>
    <cellStyle name="Обычный 8 8 2 3" xfId="39450"/>
    <cellStyle name="Обычный 8 8 2 3 2" xfId="39451"/>
    <cellStyle name="Обычный 8 8 2 4" xfId="39452"/>
    <cellStyle name="Обычный 8 8 2 4 2" xfId="39453"/>
    <cellStyle name="Обычный 8 8 2 5" xfId="39454"/>
    <cellStyle name="Обычный 8 8 3" xfId="39455"/>
    <cellStyle name="Обычный 8 8 3 2" xfId="39456"/>
    <cellStyle name="Обычный 8 8 3 2 2" xfId="39457"/>
    <cellStyle name="Обычный 8 8 3 2 2 2" xfId="39458"/>
    <cellStyle name="Обычный 8 8 3 2 3" xfId="39459"/>
    <cellStyle name="Обычный 8 8 3 3" xfId="39460"/>
    <cellStyle name="Обычный 8 8 3 3 2" xfId="39461"/>
    <cellStyle name="Обычный 8 8 3 4" xfId="39462"/>
    <cellStyle name="Обычный 8 8 4" xfId="39463"/>
    <cellStyle name="Обычный 8 8 4 2" xfId="39464"/>
    <cellStyle name="Обычный 8 8 4 2 2" xfId="39465"/>
    <cellStyle name="Обычный 8 8 4 3" xfId="39466"/>
    <cellStyle name="Обычный 8 8 5" xfId="39467"/>
    <cellStyle name="Обычный 8 8 5 2" xfId="39468"/>
    <cellStyle name="Обычный 8 8 6" xfId="39469"/>
    <cellStyle name="Обычный 8 8 6 2" xfId="39470"/>
    <cellStyle name="Обычный 8 8 7" xfId="39471"/>
    <cellStyle name="Обычный 8 8 7 2" xfId="39472"/>
    <cellStyle name="Обычный 8 8 8" xfId="39473"/>
    <cellStyle name="Обычный 8 8 9" xfId="39474"/>
    <cellStyle name="Обычный 8 9" xfId="39475"/>
    <cellStyle name="Обычный 8 9 2" xfId="39476"/>
    <cellStyle name="Обычный 8 9 2 2" xfId="39477"/>
    <cellStyle name="Обычный 8 9 2 2 2" xfId="39478"/>
    <cellStyle name="Обычный 8 9 2 3" xfId="39479"/>
    <cellStyle name="Обычный 8 9 3" xfId="39480"/>
    <cellStyle name="Обычный 8 9 3 2" xfId="39481"/>
    <cellStyle name="Обычный 8 9 4" xfId="39482"/>
    <cellStyle name="Обычный 8 9 4 2" xfId="39483"/>
    <cellStyle name="Обычный 8 9 5" xfId="39484"/>
    <cellStyle name="Обычный 8 9 6" xfId="39485"/>
    <cellStyle name="Обычный 8_КС2 июль13 дс1" xfId="39486"/>
    <cellStyle name="Обычный 80" xfId="39487"/>
    <cellStyle name="Обычный 81" xfId="39488"/>
    <cellStyle name="Обычный 82" xfId="39489"/>
    <cellStyle name="Обычный 83" xfId="42305"/>
    <cellStyle name="Обычный 84" xfId="42306"/>
    <cellStyle name="Обычный 9" xfId="39490"/>
    <cellStyle name="Обычный 9 10" xfId="39491"/>
    <cellStyle name="Обычный 9 10 2" xfId="39492"/>
    <cellStyle name="Обычный 9 10 2 2" xfId="39493"/>
    <cellStyle name="Обычный 9 10 2 2 2" xfId="39494"/>
    <cellStyle name="Обычный 9 10 2 3" xfId="39495"/>
    <cellStyle name="Обычный 9 10 3" xfId="39496"/>
    <cellStyle name="Обычный 9 10 3 2" xfId="39497"/>
    <cellStyle name="Обычный 9 10 4" xfId="39498"/>
    <cellStyle name="Обычный 9 11" xfId="39499"/>
    <cellStyle name="Обычный 9 11 2" xfId="39500"/>
    <cellStyle name="Обычный 9 11 2 2" xfId="39501"/>
    <cellStyle name="Обычный 9 11 3" xfId="39502"/>
    <cellStyle name="Обычный 9 12" xfId="39503"/>
    <cellStyle name="Обычный 9 12 2" xfId="39504"/>
    <cellStyle name="Обычный 9 13" xfId="39505"/>
    <cellStyle name="Обычный 9 13 2" xfId="39506"/>
    <cellStyle name="Обычный 9 14" xfId="39507"/>
    <cellStyle name="Обычный 9 14 2" xfId="39508"/>
    <cellStyle name="Обычный 9 15" xfId="39509"/>
    <cellStyle name="Обычный 9 15 2" xfId="39510"/>
    <cellStyle name="Обычный 9 16" xfId="39511"/>
    <cellStyle name="Обычный 9 16 2" xfId="39512"/>
    <cellStyle name="Обычный 9 17" xfId="39513"/>
    <cellStyle name="Обычный 9 18" xfId="39514"/>
    <cellStyle name="Обычный 9 2" xfId="39515"/>
    <cellStyle name="Обычный 9 2 10" xfId="39516"/>
    <cellStyle name="Обычный 9 2 10 2" xfId="39517"/>
    <cellStyle name="Обычный 9 2 10 2 2" xfId="39518"/>
    <cellStyle name="Обычный 9 2 10 3" xfId="39519"/>
    <cellStyle name="Обычный 9 2 11" xfId="39520"/>
    <cellStyle name="Обычный 9 2 11 2" xfId="39521"/>
    <cellStyle name="Обычный 9 2 12" xfId="39522"/>
    <cellStyle name="Обычный 9 2 12 2" xfId="39523"/>
    <cellStyle name="Обычный 9 2 13" xfId="39524"/>
    <cellStyle name="Обычный 9 2 13 2" xfId="39525"/>
    <cellStyle name="Обычный 9 2 14" xfId="39526"/>
    <cellStyle name="Обычный 9 2 14 2" xfId="39527"/>
    <cellStyle name="Обычный 9 2 15" xfId="39528"/>
    <cellStyle name="Обычный 9 2 15 2" xfId="39529"/>
    <cellStyle name="Обычный 9 2 16" xfId="39530"/>
    <cellStyle name="Обычный 9 2 17" xfId="39531"/>
    <cellStyle name="Обычный 9 2 2" xfId="39532"/>
    <cellStyle name="Обычный 9 2 2 10" xfId="39533"/>
    <cellStyle name="Обычный 9 2 2 10 2" xfId="39534"/>
    <cellStyle name="Обычный 9 2 2 11" xfId="39535"/>
    <cellStyle name="Обычный 9 2 2 11 2" xfId="39536"/>
    <cellStyle name="Обычный 9 2 2 12" xfId="39537"/>
    <cellStyle name="Обычный 9 2 2 12 2" xfId="39538"/>
    <cellStyle name="Обычный 9 2 2 13" xfId="39539"/>
    <cellStyle name="Обычный 9 2 2 14" xfId="39540"/>
    <cellStyle name="Обычный 9 2 2 2" xfId="39541"/>
    <cellStyle name="Обычный 9 2 2 2 10" xfId="39542"/>
    <cellStyle name="Обычный 9 2 2 2 11" xfId="39543"/>
    <cellStyle name="Обычный 9 2 2 2 2" xfId="39544"/>
    <cellStyle name="Обычный 9 2 2 2 2 2" xfId="39545"/>
    <cellStyle name="Обычный 9 2 2 2 2 2 2" xfId="39546"/>
    <cellStyle name="Обычный 9 2 2 2 2 2 2 2" xfId="39547"/>
    <cellStyle name="Обычный 9 2 2 2 2 2 2 2 2" xfId="39548"/>
    <cellStyle name="Обычный 9 2 2 2 2 2 2 2 2 2" xfId="39549"/>
    <cellStyle name="Обычный 9 2 2 2 2 2 2 2 3" xfId="39550"/>
    <cellStyle name="Обычный 9 2 2 2 2 2 2 3" xfId="39551"/>
    <cellStyle name="Обычный 9 2 2 2 2 2 2 3 2" xfId="39552"/>
    <cellStyle name="Обычный 9 2 2 2 2 2 2 4" xfId="39553"/>
    <cellStyle name="Обычный 9 2 2 2 2 2 2 4 2" xfId="39554"/>
    <cellStyle name="Обычный 9 2 2 2 2 2 2 5" xfId="39555"/>
    <cellStyle name="Обычный 9 2 2 2 2 2 3" xfId="39556"/>
    <cellStyle name="Обычный 9 2 2 2 2 2 3 2" xfId="39557"/>
    <cellStyle name="Обычный 9 2 2 2 2 2 3 2 2" xfId="39558"/>
    <cellStyle name="Обычный 9 2 2 2 2 2 3 2 2 2" xfId="39559"/>
    <cellStyle name="Обычный 9 2 2 2 2 2 3 2 3" xfId="39560"/>
    <cellStyle name="Обычный 9 2 2 2 2 2 3 3" xfId="39561"/>
    <cellStyle name="Обычный 9 2 2 2 2 2 3 3 2" xfId="39562"/>
    <cellStyle name="Обычный 9 2 2 2 2 2 3 4" xfId="39563"/>
    <cellStyle name="Обычный 9 2 2 2 2 2 4" xfId="39564"/>
    <cellStyle name="Обычный 9 2 2 2 2 2 4 2" xfId="39565"/>
    <cellStyle name="Обычный 9 2 2 2 2 2 4 2 2" xfId="39566"/>
    <cellStyle name="Обычный 9 2 2 2 2 2 4 3" xfId="39567"/>
    <cellStyle name="Обычный 9 2 2 2 2 2 5" xfId="39568"/>
    <cellStyle name="Обычный 9 2 2 2 2 2 5 2" xfId="39569"/>
    <cellStyle name="Обычный 9 2 2 2 2 2 6" xfId="39570"/>
    <cellStyle name="Обычный 9 2 2 2 2 2 6 2" xfId="39571"/>
    <cellStyle name="Обычный 9 2 2 2 2 2 7" xfId="39572"/>
    <cellStyle name="Обычный 9 2 2 2 2 2 8" xfId="39573"/>
    <cellStyle name="Обычный 9 2 2 2 2 3" xfId="39574"/>
    <cellStyle name="Обычный 9 2 2 2 2 3 2" xfId="39575"/>
    <cellStyle name="Обычный 9 2 2 2 2 3 2 2" xfId="39576"/>
    <cellStyle name="Обычный 9 2 2 2 2 3 2 2 2" xfId="39577"/>
    <cellStyle name="Обычный 9 2 2 2 2 3 2 3" xfId="39578"/>
    <cellStyle name="Обычный 9 2 2 2 2 3 3" xfId="39579"/>
    <cellStyle name="Обычный 9 2 2 2 2 3 3 2" xfId="39580"/>
    <cellStyle name="Обычный 9 2 2 2 2 3 4" xfId="39581"/>
    <cellStyle name="Обычный 9 2 2 2 2 3 4 2" xfId="39582"/>
    <cellStyle name="Обычный 9 2 2 2 2 3 5" xfId="39583"/>
    <cellStyle name="Обычный 9 2 2 2 2 3 6" xfId="39584"/>
    <cellStyle name="Обычный 9 2 2 2 2 4" xfId="39585"/>
    <cellStyle name="Обычный 9 2 2 2 2 4 2" xfId="39586"/>
    <cellStyle name="Обычный 9 2 2 2 2 4 2 2" xfId="39587"/>
    <cellStyle name="Обычный 9 2 2 2 2 4 2 2 2" xfId="39588"/>
    <cellStyle name="Обычный 9 2 2 2 2 4 2 3" xfId="39589"/>
    <cellStyle name="Обычный 9 2 2 2 2 4 3" xfId="39590"/>
    <cellStyle name="Обычный 9 2 2 2 2 4 3 2" xfId="39591"/>
    <cellStyle name="Обычный 9 2 2 2 2 4 4" xfId="39592"/>
    <cellStyle name="Обычный 9 2 2 2 2 5" xfId="39593"/>
    <cellStyle name="Обычный 9 2 2 2 2 5 2" xfId="39594"/>
    <cellStyle name="Обычный 9 2 2 2 2 5 2 2" xfId="39595"/>
    <cellStyle name="Обычный 9 2 2 2 2 5 3" xfId="39596"/>
    <cellStyle name="Обычный 9 2 2 2 2 6" xfId="39597"/>
    <cellStyle name="Обычный 9 2 2 2 2 6 2" xfId="39598"/>
    <cellStyle name="Обычный 9 2 2 2 2 7" xfId="39599"/>
    <cellStyle name="Обычный 9 2 2 2 2 7 2" xfId="39600"/>
    <cellStyle name="Обычный 9 2 2 2 2 8" xfId="39601"/>
    <cellStyle name="Обычный 9 2 2 2 2 9" xfId="39602"/>
    <cellStyle name="Обычный 9 2 2 2 3" xfId="39603"/>
    <cellStyle name="Обычный 9 2 2 2 3 2" xfId="39604"/>
    <cellStyle name="Обычный 9 2 2 2 3 2 2" xfId="39605"/>
    <cellStyle name="Обычный 9 2 2 2 3 2 2 2" xfId="39606"/>
    <cellStyle name="Обычный 9 2 2 2 3 2 2 2 2" xfId="39607"/>
    <cellStyle name="Обычный 9 2 2 2 3 2 2 3" xfId="39608"/>
    <cellStyle name="Обычный 9 2 2 2 3 2 3" xfId="39609"/>
    <cellStyle name="Обычный 9 2 2 2 3 2 3 2" xfId="39610"/>
    <cellStyle name="Обычный 9 2 2 2 3 2 4" xfId="39611"/>
    <cellStyle name="Обычный 9 2 2 2 3 2 4 2" xfId="39612"/>
    <cellStyle name="Обычный 9 2 2 2 3 2 5" xfId="39613"/>
    <cellStyle name="Обычный 9 2 2 2 3 2 6" xfId="39614"/>
    <cellStyle name="Обычный 9 2 2 2 3 3" xfId="39615"/>
    <cellStyle name="Обычный 9 2 2 2 3 3 2" xfId="39616"/>
    <cellStyle name="Обычный 9 2 2 2 3 3 2 2" xfId="39617"/>
    <cellStyle name="Обычный 9 2 2 2 3 3 2 2 2" xfId="39618"/>
    <cellStyle name="Обычный 9 2 2 2 3 3 2 3" xfId="39619"/>
    <cellStyle name="Обычный 9 2 2 2 3 3 3" xfId="39620"/>
    <cellStyle name="Обычный 9 2 2 2 3 3 3 2" xfId="39621"/>
    <cellStyle name="Обычный 9 2 2 2 3 3 4" xfId="39622"/>
    <cellStyle name="Обычный 9 2 2 2 3 3 5" xfId="39623"/>
    <cellStyle name="Обычный 9 2 2 2 3 4" xfId="39624"/>
    <cellStyle name="Обычный 9 2 2 2 3 4 2" xfId="39625"/>
    <cellStyle name="Обычный 9 2 2 2 3 4 2 2" xfId="39626"/>
    <cellStyle name="Обычный 9 2 2 2 3 4 3" xfId="39627"/>
    <cellStyle name="Обычный 9 2 2 2 3 5" xfId="39628"/>
    <cellStyle name="Обычный 9 2 2 2 3 5 2" xfId="39629"/>
    <cellStyle name="Обычный 9 2 2 2 3 6" xfId="39630"/>
    <cellStyle name="Обычный 9 2 2 2 3 6 2" xfId="39631"/>
    <cellStyle name="Обычный 9 2 2 2 3 7" xfId="39632"/>
    <cellStyle name="Обычный 9 2 2 2 3 8" xfId="39633"/>
    <cellStyle name="Обычный 9 2 2 2 4" xfId="39634"/>
    <cellStyle name="Обычный 9 2 2 2 4 2" xfId="39635"/>
    <cellStyle name="Обычный 9 2 2 2 4 2 2" xfId="39636"/>
    <cellStyle name="Обычный 9 2 2 2 4 2 2 2" xfId="39637"/>
    <cellStyle name="Обычный 9 2 2 2 4 2 3" xfId="39638"/>
    <cellStyle name="Обычный 9 2 2 2 4 3" xfId="39639"/>
    <cellStyle name="Обычный 9 2 2 2 4 3 2" xfId="39640"/>
    <cellStyle name="Обычный 9 2 2 2 4 4" xfId="39641"/>
    <cellStyle name="Обычный 9 2 2 2 4 4 2" xfId="39642"/>
    <cellStyle name="Обычный 9 2 2 2 4 5" xfId="39643"/>
    <cellStyle name="Обычный 9 2 2 2 4 6" xfId="39644"/>
    <cellStyle name="Обычный 9 2 2 2 5" xfId="39645"/>
    <cellStyle name="Обычный 9 2 2 2 5 2" xfId="39646"/>
    <cellStyle name="Обычный 9 2 2 2 5 2 2" xfId="39647"/>
    <cellStyle name="Обычный 9 2 2 2 5 2 2 2" xfId="39648"/>
    <cellStyle name="Обычный 9 2 2 2 5 2 3" xfId="39649"/>
    <cellStyle name="Обычный 9 2 2 2 5 3" xfId="39650"/>
    <cellStyle name="Обычный 9 2 2 2 5 3 2" xfId="39651"/>
    <cellStyle name="Обычный 9 2 2 2 5 4" xfId="39652"/>
    <cellStyle name="Обычный 9 2 2 2 5 5" xfId="39653"/>
    <cellStyle name="Обычный 9 2 2 2 6" xfId="39654"/>
    <cellStyle name="Обычный 9 2 2 2 6 2" xfId="39655"/>
    <cellStyle name="Обычный 9 2 2 2 6 2 2" xfId="39656"/>
    <cellStyle name="Обычный 9 2 2 2 6 3" xfId="39657"/>
    <cellStyle name="Обычный 9 2 2 2 7" xfId="39658"/>
    <cellStyle name="Обычный 9 2 2 2 7 2" xfId="39659"/>
    <cellStyle name="Обычный 9 2 2 2 8" xfId="39660"/>
    <cellStyle name="Обычный 9 2 2 2 8 2" xfId="39661"/>
    <cellStyle name="Обычный 9 2 2 2 9" xfId="39662"/>
    <cellStyle name="Обычный 9 2 2 2 9 2" xfId="39663"/>
    <cellStyle name="Обычный 9 2 2 3" xfId="39664"/>
    <cellStyle name="Обычный 9 2 2 3 10" xfId="39665"/>
    <cellStyle name="Обычный 9 2 2 3 2" xfId="39666"/>
    <cellStyle name="Обычный 9 2 2 3 2 2" xfId="39667"/>
    <cellStyle name="Обычный 9 2 2 3 2 2 2" xfId="39668"/>
    <cellStyle name="Обычный 9 2 2 3 2 2 2 2" xfId="39669"/>
    <cellStyle name="Обычный 9 2 2 3 2 2 2 2 2" xfId="39670"/>
    <cellStyle name="Обычный 9 2 2 3 2 2 2 3" xfId="39671"/>
    <cellStyle name="Обычный 9 2 2 3 2 2 3" xfId="39672"/>
    <cellStyle name="Обычный 9 2 2 3 2 2 3 2" xfId="39673"/>
    <cellStyle name="Обычный 9 2 2 3 2 2 4" xfId="39674"/>
    <cellStyle name="Обычный 9 2 2 3 2 2 4 2" xfId="39675"/>
    <cellStyle name="Обычный 9 2 2 3 2 2 5" xfId="39676"/>
    <cellStyle name="Обычный 9 2 2 3 2 3" xfId="39677"/>
    <cellStyle name="Обычный 9 2 2 3 2 3 2" xfId="39678"/>
    <cellStyle name="Обычный 9 2 2 3 2 3 2 2" xfId="39679"/>
    <cellStyle name="Обычный 9 2 2 3 2 3 2 2 2" xfId="39680"/>
    <cellStyle name="Обычный 9 2 2 3 2 3 2 3" xfId="39681"/>
    <cellStyle name="Обычный 9 2 2 3 2 3 3" xfId="39682"/>
    <cellStyle name="Обычный 9 2 2 3 2 3 3 2" xfId="39683"/>
    <cellStyle name="Обычный 9 2 2 3 2 3 4" xfId="39684"/>
    <cellStyle name="Обычный 9 2 2 3 2 4" xfId="39685"/>
    <cellStyle name="Обычный 9 2 2 3 2 4 2" xfId="39686"/>
    <cellStyle name="Обычный 9 2 2 3 2 4 2 2" xfId="39687"/>
    <cellStyle name="Обычный 9 2 2 3 2 4 3" xfId="39688"/>
    <cellStyle name="Обычный 9 2 2 3 2 5" xfId="39689"/>
    <cellStyle name="Обычный 9 2 2 3 2 5 2" xfId="39690"/>
    <cellStyle name="Обычный 9 2 2 3 2 6" xfId="39691"/>
    <cellStyle name="Обычный 9 2 2 3 2 6 2" xfId="39692"/>
    <cellStyle name="Обычный 9 2 2 3 2 7" xfId="39693"/>
    <cellStyle name="Обычный 9 2 2 3 2 8" xfId="39694"/>
    <cellStyle name="Обычный 9 2 2 3 3" xfId="39695"/>
    <cellStyle name="Обычный 9 2 2 3 3 2" xfId="39696"/>
    <cellStyle name="Обычный 9 2 2 3 3 2 2" xfId="39697"/>
    <cellStyle name="Обычный 9 2 2 3 3 2 2 2" xfId="39698"/>
    <cellStyle name="Обычный 9 2 2 3 3 2 3" xfId="39699"/>
    <cellStyle name="Обычный 9 2 2 3 3 3" xfId="39700"/>
    <cellStyle name="Обычный 9 2 2 3 3 3 2" xfId="39701"/>
    <cellStyle name="Обычный 9 2 2 3 3 4" xfId="39702"/>
    <cellStyle name="Обычный 9 2 2 3 3 4 2" xfId="39703"/>
    <cellStyle name="Обычный 9 2 2 3 3 5" xfId="39704"/>
    <cellStyle name="Обычный 9 2 2 3 3 6" xfId="39705"/>
    <cellStyle name="Обычный 9 2 2 3 4" xfId="39706"/>
    <cellStyle name="Обычный 9 2 2 3 4 2" xfId="39707"/>
    <cellStyle name="Обычный 9 2 2 3 4 2 2" xfId="39708"/>
    <cellStyle name="Обычный 9 2 2 3 4 2 2 2" xfId="39709"/>
    <cellStyle name="Обычный 9 2 2 3 4 2 3" xfId="39710"/>
    <cellStyle name="Обычный 9 2 2 3 4 3" xfId="39711"/>
    <cellStyle name="Обычный 9 2 2 3 4 3 2" xfId="39712"/>
    <cellStyle name="Обычный 9 2 2 3 4 4" xfId="39713"/>
    <cellStyle name="Обычный 9 2 2 3 5" xfId="39714"/>
    <cellStyle name="Обычный 9 2 2 3 5 2" xfId="39715"/>
    <cellStyle name="Обычный 9 2 2 3 5 2 2" xfId="39716"/>
    <cellStyle name="Обычный 9 2 2 3 5 3" xfId="39717"/>
    <cellStyle name="Обычный 9 2 2 3 6" xfId="39718"/>
    <cellStyle name="Обычный 9 2 2 3 6 2" xfId="39719"/>
    <cellStyle name="Обычный 9 2 2 3 7" xfId="39720"/>
    <cellStyle name="Обычный 9 2 2 3 7 2" xfId="39721"/>
    <cellStyle name="Обычный 9 2 2 3 8" xfId="39722"/>
    <cellStyle name="Обычный 9 2 2 3 8 2" xfId="39723"/>
    <cellStyle name="Обычный 9 2 2 3 9" xfId="39724"/>
    <cellStyle name="Обычный 9 2 2 4" xfId="39725"/>
    <cellStyle name="Обычный 9 2 2 4 2" xfId="39726"/>
    <cellStyle name="Обычный 9 2 2 4 2 2" xfId="39727"/>
    <cellStyle name="Обычный 9 2 2 4 2 2 2" xfId="39728"/>
    <cellStyle name="Обычный 9 2 2 4 2 2 2 2" xfId="39729"/>
    <cellStyle name="Обычный 9 2 2 4 2 2 2 2 2" xfId="39730"/>
    <cellStyle name="Обычный 9 2 2 4 2 2 2 3" xfId="39731"/>
    <cellStyle name="Обычный 9 2 2 4 2 2 3" xfId="39732"/>
    <cellStyle name="Обычный 9 2 2 4 2 2 3 2" xfId="39733"/>
    <cellStyle name="Обычный 9 2 2 4 2 2 4" xfId="39734"/>
    <cellStyle name="Обычный 9 2 2 4 2 2 4 2" xfId="39735"/>
    <cellStyle name="Обычный 9 2 2 4 2 2 5" xfId="39736"/>
    <cellStyle name="Обычный 9 2 2 4 2 3" xfId="39737"/>
    <cellStyle name="Обычный 9 2 2 4 2 3 2" xfId="39738"/>
    <cellStyle name="Обычный 9 2 2 4 2 3 2 2" xfId="39739"/>
    <cellStyle name="Обычный 9 2 2 4 2 3 2 2 2" xfId="39740"/>
    <cellStyle name="Обычный 9 2 2 4 2 3 2 3" xfId="39741"/>
    <cellStyle name="Обычный 9 2 2 4 2 3 3" xfId="39742"/>
    <cellStyle name="Обычный 9 2 2 4 2 3 3 2" xfId="39743"/>
    <cellStyle name="Обычный 9 2 2 4 2 3 4" xfId="39744"/>
    <cellStyle name="Обычный 9 2 2 4 2 4" xfId="39745"/>
    <cellStyle name="Обычный 9 2 2 4 2 4 2" xfId="39746"/>
    <cellStyle name="Обычный 9 2 2 4 2 4 2 2" xfId="39747"/>
    <cellStyle name="Обычный 9 2 2 4 2 4 3" xfId="39748"/>
    <cellStyle name="Обычный 9 2 2 4 2 5" xfId="39749"/>
    <cellStyle name="Обычный 9 2 2 4 2 5 2" xfId="39750"/>
    <cellStyle name="Обычный 9 2 2 4 2 6" xfId="39751"/>
    <cellStyle name="Обычный 9 2 2 4 2 6 2" xfId="39752"/>
    <cellStyle name="Обычный 9 2 2 4 2 7" xfId="39753"/>
    <cellStyle name="Обычный 9 2 2 4 2 8" xfId="39754"/>
    <cellStyle name="Обычный 9 2 2 4 3" xfId="39755"/>
    <cellStyle name="Обычный 9 2 2 4 3 2" xfId="39756"/>
    <cellStyle name="Обычный 9 2 2 4 3 2 2" xfId="39757"/>
    <cellStyle name="Обычный 9 2 2 4 3 2 2 2" xfId="39758"/>
    <cellStyle name="Обычный 9 2 2 4 3 2 3" xfId="39759"/>
    <cellStyle name="Обычный 9 2 2 4 3 3" xfId="39760"/>
    <cellStyle name="Обычный 9 2 2 4 3 3 2" xfId="39761"/>
    <cellStyle name="Обычный 9 2 2 4 3 4" xfId="39762"/>
    <cellStyle name="Обычный 9 2 2 4 3 4 2" xfId="39763"/>
    <cellStyle name="Обычный 9 2 2 4 3 5" xfId="39764"/>
    <cellStyle name="Обычный 9 2 2 4 3 6" xfId="39765"/>
    <cellStyle name="Обычный 9 2 2 4 4" xfId="39766"/>
    <cellStyle name="Обычный 9 2 2 4 4 2" xfId="39767"/>
    <cellStyle name="Обычный 9 2 2 4 4 2 2" xfId="39768"/>
    <cellStyle name="Обычный 9 2 2 4 4 2 2 2" xfId="39769"/>
    <cellStyle name="Обычный 9 2 2 4 4 2 3" xfId="39770"/>
    <cellStyle name="Обычный 9 2 2 4 4 3" xfId="39771"/>
    <cellStyle name="Обычный 9 2 2 4 4 3 2" xfId="39772"/>
    <cellStyle name="Обычный 9 2 2 4 4 4" xfId="39773"/>
    <cellStyle name="Обычный 9 2 2 4 5" xfId="39774"/>
    <cellStyle name="Обычный 9 2 2 4 5 2" xfId="39775"/>
    <cellStyle name="Обычный 9 2 2 4 5 2 2" xfId="39776"/>
    <cellStyle name="Обычный 9 2 2 4 5 3" xfId="39777"/>
    <cellStyle name="Обычный 9 2 2 4 6" xfId="39778"/>
    <cellStyle name="Обычный 9 2 2 4 6 2" xfId="39779"/>
    <cellStyle name="Обычный 9 2 2 4 7" xfId="39780"/>
    <cellStyle name="Обычный 9 2 2 4 7 2" xfId="39781"/>
    <cellStyle name="Обычный 9 2 2 4 8" xfId="39782"/>
    <cellStyle name="Обычный 9 2 2 4 9" xfId="39783"/>
    <cellStyle name="Обычный 9 2 2 5" xfId="39784"/>
    <cellStyle name="Обычный 9 2 2 5 2" xfId="39785"/>
    <cellStyle name="Обычный 9 2 2 5 2 2" xfId="39786"/>
    <cellStyle name="Обычный 9 2 2 5 2 2 2" xfId="39787"/>
    <cellStyle name="Обычный 9 2 2 5 2 2 2 2" xfId="39788"/>
    <cellStyle name="Обычный 9 2 2 5 2 2 3" xfId="39789"/>
    <cellStyle name="Обычный 9 2 2 5 2 3" xfId="39790"/>
    <cellStyle name="Обычный 9 2 2 5 2 3 2" xfId="39791"/>
    <cellStyle name="Обычный 9 2 2 5 2 4" xfId="39792"/>
    <cellStyle name="Обычный 9 2 2 5 2 4 2" xfId="39793"/>
    <cellStyle name="Обычный 9 2 2 5 2 5" xfId="39794"/>
    <cellStyle name="Обычный 9 2 2 5 3" xfId="39795"/>
    <cellStyle name="Обычный 9 2 2 5 3 2" xfId="39796"/>
    <cellStyle name="Обычный 9 2 2 5 3 2 2" xfId="39797"/>
    <cellStyle name="Обычный 9 2 2 5 3 2 2 2" xfId="39798"/>
    <cellStyle name="Обычный 9 2 2 5 3 2 3" xfId="39799"/>
    <cellStyle name="Обычный 9 2 2 5 3 3" xfId="39800"/>
    <cellStyle name="Обычный 9 2 2 5 3 3 2" xfId="39801"/>
    <cellStyle name="Обычный 9 2 2 5 3 4" xfId="39802"/>
    <cellStyle name="Обычный 9 2 2 5 4" xfId="39803"/>
    <cellStyle name="Обычный 9 2 2 5 4 2" xfId="39804"/>
    <cellStyle name="Обычный 9 2 2 5 4 2 2" xfId="39805"/>
    <cellStyle name="Обычный 9 2 2 5 4 3" xfId="39806"/>
    <cellStyle name="Обычный 9 2 2 5 5" xfId="39807"/>
    <cellStyle name="Обычный 9 2 2 5 5 2" xfId="39808"/>
    <cellStyle name="Обычный 9 2 2 5 6" xfId="39809"/>
    <cellStyle name="Обычный 9 2 2 5 6 2" xfId="39810"/>
    <cellStyle name="Обычный 9 2 2 5 7" xfId="39811"/>
    <cellStyle name="Обычный 9 2 2 5 8" xfId="39812"/>
    <cellStyle name="Обычный 9 2 2 6" xfId="39813"/>
    <cellStyle name="Обычный 9 2 2 6 2" xfId="39814"/>
    <cellStyle name="Обычный 9 2 2 6 2 2" xfId="39815"/>
    <cellStyle name="Обычный 9 2 2 6 2 2 2" xfId="39816"/>
    <cellStyle name="Обычный 9 2 2 6 2 3" xfId="39817"/>
    <cellStyle name="Обычный 9 2 2 6 3" xfId="39818"/>
    <cellStyle name="Обычный 9 2 2 6 3 2" xfId="39819"/>
    <cellStyle name="Обычный 9 2 2 6 4" xfId="39820"/>
    <cellStyle name="Обычный 9 2 2 6 4 2" xfId="39821"/>
    <cellStyle name="Обычный 9 2 2 6 5" xfId="39822"/>
    <cellStyle name="Обычный 9 2 2 6 6" xfId="39823"/>
    <cellStyle name="Обычный 9 2 2 7" xfId="39824"/>
    <cellStyle name="Обычный 9 2 2 7 2" xfId="39825"/>
    <cellStyle name="Обычный 9 2 2 7 2 2" xfId="39826"/>
    <cellStyle name="Обычный 9 2 2 7 2 2 2" xfId="39827"/>
    <cellStyle name="Обычный 9 2 2 7 2 3" xfId="39828"/>
    <cellStyle name="Обычный 9 2 2 7 3" xfId="39829"/>
    <cellStyle name="Обычный 9 2 2 7 3 2" xfId="39830"/>
    <cellStyle name="Обычный 9 2 2 7 4" xfId="39831"/>
    <cellStyle name="Обычный 9 2 2 8" xfId="39832"/>
    <cellStyle name="Обычный 9 2 2 8 2" xfId="39833"/>
    <cellStyle name="Обычный 9 2 2 8 2 2" xfId="39834"/>
    <cellStyle name="Обычный 9 2 2 8 3" xfId="39835"/>
    <cellStyle name="Обычный 9 2 2 9" xfId="39836"/>
    <cellStyle name="Обычный 9 2 2 9 2" xfId="39837"/>
    <cellStyle name="Обычный 9 2 2_прот факт бол" xfId="39838"/>
    <cellStyle name="Обычный 9 2 3" xfId="39839"/>
    <cellStyle name="Обычный 9 2 3 10" xfId="39840"/>
    <cellStyle name="Обычный 9 2 3 10 2" xfId="39841"/>
    <cellStyle name="Обычный 9 2 3 11" xfId="39842"/>
    <cellStyle name="Обычный 9 2 3 12" xfId="39843"/>
    <cellStyle name="Обычный 9 2 3 2" xfId="39844"/>
    <cellStyle name="Обычный 9 2 3 2 10" xfId="39845"/>
    <cellStyle name="Обычный 9 2 3 2 2" xfId="39846"/>
    <cellStyle name="Обычный 9 2 3 2 2 2" xfId="39847"/>
    <cellStyle name="Обычный 9 2 3 2 2 2 2" xfId="39848"/>
    <cellStyle name="Обычный 9 2 3 2 2 2 2 2" xfId="39849"/>
    <cellStyle name="Обычный 9 2 3 2 2 2 2 2 2" xfId="39850"/>
    <cellStyle name="Обычный 9 2 3 2 2 2 2 3" xfId="39851"/>
    <cellStyle name="Обычный 9 2 3 2 2 2 3" xfId="39852"/>
    <cellStyle name="Обычный 9 2 3 2 2 2 3 2" xfId="39853"/>
    <cellStyle name="Обычный 9 2 3 2 2 2 4" xfId="39854"/>
    <cellStyle name="Обычный 9 2 3 2 2 2 4 2" xfId="39855"/>
    <cellStyle name="Обычный 9 2 3 2 2 2 5" xfId="39856"/>
    <cellStyle name="Обычный 9 2 3 2 2 3" xfId="39857"/>
    <cellStyle name="Обычный 9 2 3 2 2 3 2" xfId="39858"/>
    <cellStyle name="Обычный 9 2 3 2 2 3 2 2" xfId="39859"/>
    <cellStyle name="Обычный 9 2 3 2 2 3 2 2 2" xfId="39860"/>
    <cellStyle name="Обычный 9 2 3 2 2 3 2 3" xfId="39861"/>
    <cellStyle name="Обычный 9 2 3 2 2 3 3" xfId="39862"/>
    <cellStyle name="Обычный 9 2 3 2 2 3 3 2" xfId="39863"/>
    <cellStyle name="Обычный 9 2 3 2 2 3 4" xfId="39864"/>
    <cellStyle name="Обычный 9 2 3 2 2 4" xfId="39865"/>
    <cellStyle name="Обычный 9 2 3 2 2 4 2" xfId="39866"/>
    <cellStyle name="Обычный 9 2 3 2 2 4 2 2" xfId="39867"/>
    <cellStyle name="Обычный 9 2 3 2 2 4 3" xfId="39868"/>
    <cellStyle name="Обычный 9 2 3 2 2 5" xfId="39869"/>
    <cellStyle name="Обычный 9 2 3 2 2 5 2" xfId="39870"/>
    <cellStyle name="Обычный 9 2 3 2 2 6" xfId="39871"/>
    <cellStyle name="Обычный 9 2 3 2 2 6 2" xfId="39872"/>
    <cellStyle name="Обычный 9 2 3 2 2 7" xfId="39873"/>
    <cellStyle name="Обычный 9 2 3 2 2 8" xfId="39874"/>
    <cellStyle name="Обычный 9 2 3 2 3" xfId="39875"/>
    <cellStyle name="Обычный 9 2 3 2 3 2" xfId="39876"/>
    <cellStyle name="Обычный 9 2 3 2 3 2 2" xfId="39877"/>
    <cellStyle name="Обычный 9 2 3 2 3 2 2 2" xfId="39878"/>
    <cellStyle name="Обычный 9 2 3 2 3 2 3" xfId="39879"/>
    <cellStyle name="Обычный 9 2 3 2 3 3" xfId="39880"/>
    <cellStyle name="Обычный 9 2 3 2 3 3 2" xfId="39881"/>
    <cellStyle name="Обычный 9 2 3 2 3 4" xfId="39882"/>
    <cellStyle name="Обычный 9 2 3 2 3 4 2" xfId="39883"/>
    <cellStyle name="Обычный 9 2 3 2 3 5" xfId="39884"/>
    <cellStyle name="Обычный 9 2 3 2 3 6" xfId="39885"/>
    <cellStyle name="Обычный 9 2 3 2 4" xfId="39886"/>
    <cellStyle name="Обычный 9 2 3 2 4 2" xfId="39887"/>
    <cellStyle name="Обычный 9 2 3 2 4 2 2" xfId="39888"/>
    <cellStyle name="Обычный 9 2 3 2 4 2 2 2" xfId="39889"/>
    <cellStyle name="Обычный 9 2 3 2 4 2 3" xfId="39890"/>
    <cellStyle name="Обычный 9 2 3 2 4 3" xfId="39891"/>
    <cellStyle name="Обычный 9 2 3 2 4 3 2" xfId="39892"/>
    <cellStyle name="Обычный 9 2 3 2 4 4" xfId="39893"/>
    <cellStyle name="Обычный 9 2 3 2 5" xfId="39894"/>
    <cellStyle name="Обычный 9 2 3 2 5 2" xfId="39895"/>
    <cellStyle name="Обычный 9 2 3 2 5 2 2" xfId="39896"/>
    <cellStyle name="Обычный 9 2 3 2 5 3" xfId="39897"/>
    <cellStyle name="Обычный 9 2 3 2 6" xfId="39898"/>
    <cellStyle name="Обычный 9 2 3 2 6 2" xfId="39899"/>
    <cellStyle name="Обычный 9 2 3 2 7" xfId="39900"/>
    <cellStyle name="Обычный 9 2 3 2 7 2" xfId="39901"/>
    <cellStyle name="Обычный 9 2 3 2 8" xfId="39902"/>
    <cellStyle name="Обычный 9 2 3 2 8 2" xfId="39903"/>
    <cellStyle name="Обычный 9 2 3 2 9" xfId="39904"/>
    <cellStyle name="Обычный 9 2 3 3" xfId="39905"/>
    <cellStyle name="Обычный 9 2 3 3 10" xfId="39906"/>
    <cellStyle name="Обычный 9 2 3 3 2" xfId="39907"/>
    <cellStyle name="Обычный 9 2 3 3 2 2" xfId="39908"/>
    <cellStyle name="Обычный 9 2 3 3 2 2 2" xfId="39909"/>
    <cellStyle name="Обычный 9 2 3 3 2 2 2 2" xfId="39910"/>
    <cellStyle name="Обычный 9 2 3 3 2 2 2 2 2" xfId="39911"/>
    <cellStyle name="Обычный 9 2 3 3 2 2 2 3" xfId="39912"/>
    <cellStyle name="Обычный 9 2 3 3 2 2 3" xfId="39913"/>
    <cellStyle name="Обычный 9 2 3 3 2 2 3 2" xfId="39914"/>
    <cellStyle name="Обычный 9 2 3 3 2 2 4" xfId="39915"/>
    <cellStyle name="Обычный 9 2 3 3 2 2 4 2" xfId="39916"/>
    <cellStyle name="Обычный 9 2 3 3 2 2 5" xfId="39917"/>
    <cellStyle name="Обычный 9 2 3 3 2 3" xfId="39918"/>
    <cellStyle name="Обычный 9 2 3 3 2 3 2" xfId="39919"/>
    <cellStyle name="Обычный 9 2 3 3 2 3 2 2" xfId="39920"/>
    <cellStyle name="Обычный 9 2 3 3 2 3 2 2 2" xfId="39921"/>
    <cellStyle name="Обычный 9 2 3 3 2 3 2 3" xfId="39922"/>
    <cellStyle name="Обычный 9 2 3 3 2 3 3" xfId="39923"/>
    <cellStyle name="Обычный 9 2 3 3 2 3 3 2" xfId="39924"/>
    <cellStyle name="Обычный 9 2 3 3 2 3 4" xfId="39925"/>
    <cellStyle name="Обычный 9 2 3 3 2 4" xfId="39926"/>
    <cellStyle name="Обычный 9 2 3 3 2 4 2" xfId="39927"/>
    <cellStyle name="Обычный 9 2 3 3 2 4 2 2" xfId="39928"/>
    <cellStyle name="Обычный 9 2 3 3 2 4 3" xfId="39929"/>
    <cellStyle name="Обычный 9 2 3 3 2 5" xfId="39930"/>
    <cellStyle name="Обычный 9 2 3 3 2 5 2" xfId="39931"/>
    <cellStyle name="Обычный 9 2 3 3 2 6" xfId="39932"/>
    <cellStyle name="Обычный 9 2 3 3 2 6 2" xfId="39933"/>
    <cellStyle name="Обычный 9 2 3 3 2 7" xfId="39934"/>
    <cellStyle name="Обычный 9 2 3 3 2 8" xfId="39935"/>
    <cellStyle name="Обычный 9 2 3 3 3" xfId="39936"/>
    <cellStyle name="Обычный 9 2 3 3 3 2" xfId="39937"/>
    <cellStyle name="Обычный 9 2 3 3 3 2 2" xfId="39938"/>
    <cellStyle name="Обычный 9 2 3 3 3 2 2 2" xfId="39939"/>
    <cellStyle name="Обычный 9 2 3 3 3 2 3" xfId="39940"/>
    <cellStyle name="Обычный 9 2 3 3 3 3" xfId="39941"/>
    <cellStyle name="Обычный 9 2 3 3 3 3 2" xfId="39942"/>
    <cellStyle name="Обычный 9 2 3 3 3 4" xfId="39943"/>
    <cellStyle name="Обычный 9 2 3 3 3 4 2" xfId="39944"/>
    <cellStyle name="Обычный 9 2 3 3 3 5" xfId="39945"/>
    <cellStyle name="Обычный 9 2 3 3 3 6" xfId="39946"/>
    <cellStyle name="Обычный 9 2 3 3 4" xfId="39947"/>
    <cellStyle name="Обычный 9 2 3 3 4 2" xfId="39948"/>
    <cellStyle name="Обычный 9 2 3 3 4 2 2" xfId="39949"/>
    <cellStyle name="Обычный 9 2 3 3 4 2 2 2" xfId="39950"/>
    <cellStyle name="Обычный 9 2 3 3 4 2 3" xfId="39951"/>
    <cellStyle name="Обычный 9 2 3 3 4 3" xfId="39952"/>
    <cellStyle name="Обычный 9 2 3 3 4 3 2" xfId="39953"/>
    <cellStyle name="Обычный 9 2 3 3 4 4" xfId="39954"/>
    <cellStyle name="Обычный 9 2 3 3 5" xfId="39955"/>
    <cellStyle name="Обычный 9 2 3 3 5 2" xfId="39956"/>
    <cellStyle name="Обычный 9 2 3 3 5 2 2" xfId="39957"/>
    <cellStyle name="Обычный 9 2 3 3 5 3" xfId="39958"/>
    <cellStyle name="Обычный 9 2 3 3 6" xfId="39959"/>
    <cellStyle name="Обычный 9 2 3 3 6 2" xfId="39960"/>
    <cellStyle name="Обычный 9 2 3 3 7" xfId="39961"/>
    <cellStyle name="Обычный 9 2 3 3 7 2" xfId="39962"/>
    <cellStyle name="Обычный 9 2 3 3 8" xfId="39963"/>
    <cellStyle name="Обычный 9 2 3 3 8 2" xfId="39964"/>
    <cellStyle name="Обычный 9 2 3 3 9" xfId="39965"/>
    <cellStyle name="Обычный 9 2 3 4" xfId="39966"/>
    <cellStyle name="Обычный 9 2 3 4 2" xfId="39967"/>
    <cellStyle name="Обычный 9 2 3 4 2 2" xfId="39968"/>
    <cellStyle name="Обычный 9 2 3 4 2 2 2" xfId="39969"/>
    <cellStyle name="Обычный 9 2 3 4 2 2 2 2" xfId="39970"/>
    <cellStyle name="Обычный 9 2 3 4 2 2 3" xfId="39971"/>
    <cellStyle name="Обычный 9 2 3 4 2 3" xfId="39972"/>
    <cellStyle name="Обычный 9 2 3 4 2 3 2" xfId="39973"/>
    <cellStyle name="Обычный 9 2 3 4 2 4" xfId="39974"/>
    <cellStyle name="Обычный 9 2 3 4 2 4 2" xfId="39975"/>
    <cellStyle name="Обычный 9 2 3 4 2 5" xfId="39976"/>
    <cellStyle name="Обычный 9 2 3 4 3" xfId="39977"/>
    <cellStyle name="Обычный 9 2 3 4 3 2" xfId="39978"/>
    <cellStyle name="Обычный 9 2 3 4 3 2 2" xfId="39979"/>
    <cellStyle name="Обычный 9 2 3 4 3 2 2 2" xfId="39980"/>
    <cellStyle name="Обычный 9 2 3 4 3 2 3" xfId="39981"/>
    <cellStyle name="Обычный 9 2 3 4 3 3" xfId="39982"/>
    <cellStyle name="Обычный 9 2 3 4 3 3 2" xfId="39983"/>
    <cellStyle name="Обычный 9 2 3 4 3 4" xfId="39984"/>
    <cellStyle name="Обычный 9 2 3 4 4" xfId="39985"/>
    <cellStyle name="Обычный 9 2 3 4 4 2" xfId="39986"/>
    <cellStyle name="Обычный 9 2 3 4 4 2 2" xfId="39987"/>
    <cellStyle name="Обычный 9 2 3 4 4 3" xfId="39988"/>
    <cellStyle name="Обычный 9 2 3 4 5" xfId="39989"/>
    <cellStyle name="Обычный 9 2 3 4 5 2" xfId="39990"/>
    <cellStyle name="Обычный 9 2 3 4 6" xfId="39991"/>
    <cellStyle name="Обычный 9 2 3 4 6 2" xfId="39992"/>
    <cellStyle name="Обычный 9 2 3 4 7" xfId="39993"/>
    <cellStyle name="Обычный 9 2 3 4 8" xfId="39994"/>
    <cellStyle name="Обычный 9 2 3 5" xfId="39995"/>
    <cellStyle name="Обычный 9 2 3 5 2" xfId="39996"/>
    <cellStyle name="Обычный 9 2 3 5 2 2" xfId="39997"/>
    <cellStyle name="Обычный 9 2 3 5 2 2 2" xfId="39998"/>
    <cellStyle name="Обычный 9 2 3 5 2 3" xfId="39999"/>
    <cellStyle name="Обычный 9 2 3 5 3" xfId="40000"/>
    <cellStyle name="Обычный 9 2 3 5 3 2" xfId="40001"/>
    <cellStyle name="Обычный 9 2 3 5 4" xfId="40002"/>
    <cellStyle name="Обычный 9 2 3 5 4 2" xfId="40003"/>
    <cellStyle name="Обычный 9 2 3 5 5" xfId="40004"/>
    <cellStyle name="Обычный 9 2 3 5 6" xfId="40005"/>
    <cellStyle name="Обычный 9 2 3 6" xfId="40006"/>
    <cellStyle name="Обычный 9 2 3 6 2" xfId="40007"/>
    <cellStyle name="Обычный 9 2 3 6 2 2" xfId="40008"/>
    <cellStyle name="Обычный 9 2 3 6 2 2 2" xfId="40009"/>
    <cellStyle name="Обычный 9 2 3 6 2 3" xfId="40010"/>
    <cellStyle name="Обычный 9 2 3 6 3" xfId="40011"/>
    <cellStyle name="Обычный 9 2 3 6 3 2" xfId="40012"/>
    <cellStyle name="Обычный 9 2 3 6 4" xfId="40013"/>
    <cellStyle name="Обычный 9 2 3 7" xfId="40014"/>
    <cellStyle name="Обычный 9 2 3 7 2" xfId="40015"/>
    <cellStyle name="Обычный 9 2 3 7 2 2" xfId="40016"/>
    <cellStyle name="Обычный 9 2 3 7 3" xfId="40017"/>
    <cellStyle name="Обычный 9 2 3 8" xfId="40018"/>
    <cellStyle name="Обычный 9 2 3 8 2" xfId="40019"/>
    <cellStyle name="Обычный 9 2 3 9" xfId="40020"/>
    <cellStyle name="Обычный 9 2 3 9 2" xfId="40021"/>
    <cellStyle name="Обычный 9 2 4" xfId="40022"/>
    <cellStyle name="Обычный 9 2 4 10" xfId="40023"/>
    <cellStyle name="Обычный 9 2 4 10 2" xfId="40024"/>
    <cellStyle name="Обычный 9 2 4 11" xfId="40025"/>
    <cellStyle name="Обычный 9 2 4 12" xfId="40026"/>
    <cellStyle name="Обычный 9 2 4 2" xfId="40027"/>
    <cellStyle name="Обычный 9 2 4 2 2" xfId="40028"/>
    <cellStyle name="Обычный 9 2 4 2 2 2" xfId="40029"/>
    <cellStyle name="Обычный 9 2 4 2 2 2 2" xfId="40030"/>
    <cellStyle name="Обычный 9 2 4 2 2 2 2 2" xfId="40031"/>
    <cellStyle name="Обычный 9 2 4 2 2 2 2 2 2" xfId="40032"/>
    <cellStyle name="Обычный 9 2 4 2 2 2 2 3" xfId="40033"/>
    <cellStyle name="Обычный 9 2 4 2 2 2 3" xfId="40034"/>
    <cellStyle name="Обычный 9 2 4 2 2 2 3 2" xfId="40035"/>
    <cellStyle name="Обычный 9 2 4 2 2 2 4" xfId="40036"/>
    <cellStyle name="Обычный 9 2 4 2 2 2 4 2" xfId="40037"/>
    <cellStyle name="Обычный 9 2 4 2 2 2 5" xfId="40038"/>
    <cellStyle name="Обычный 9 2 4 2 2 3" xfId="40039"/>
    <cellStyle name="Обычный 9 2 4 2 2 3 2" xfId="40040"/>
    <cellStyle name="Обычный 9 2 4 2 2 3 2 2" xfId="40041"/>
    <cellStyle name="Обычный 9 2 4 2 2 3 2 2 2" xfId="40042"/>
    <cellStyle name="Обычный 9 2 4 2 2 3 2 3" xfId="40043"/>
    <cellStyle name="Обычный 9 2 4 2 2 3 3" xfId="40044"/>
    <cellStyle name="Обычный 9 2 4 2 2 3 3 2" xfId="40045"/>
    <cellStyle name="Обычный 9 2 4 2 2 3 4" xfId="40046"/>
    <cellStyle name="Обычный 9 2 4 2 2 4" xfId="40047"/>
    <cellStyle name="Обычный 9 2 4 2 2 4 2" xfId="40048"/>
    <cellStyle name="Обычный 9 2 4 2 2 4 2 2" xfId="40049"/>
    <cellStyle name="Обычный 9 2 4 2 2 4 3" xfId="40050"/>
    <cellStyle name="Обычный 9 2 4 2 2 5" xfId="40051"/>
    <cellStyle name="Обычный 9 2 4 2 2 5 2" xfId="40052"/>
    <cellStyle name="Обычный 9 2 4 2 2 6" xfId="40053"/>
    <cellStyle name="Обычный 9 2 4 2 2 6 2" xfId="40054"/>
    <cellStyle name="Обычный 9 2 4 2 2 7" xfId="40055"/>
    <cellStyle name="Обычный 9 2 4 2 2 8" xfId="40056"/>
    <cellStyle name="Обычный 9 2 4 2 3" xfId="40057"/>
    <cellStyle name="Обычный 9 2 4 2 3 2" xfId="40058"/>
    <cellStyle name="Обычный 9 2 4 2 3 2 2" xfId="40059"/>
    <cellStyle name="Обычный 9 2 4 2 3 2 2 2" xfId="40060"/>
    <cellStyle name="Обычный 9 2 4 2 3 2 3" xfId="40061"/>
    <cellStyle name="Обычный 9 2 4 2 3 3" xfId="40062"/>
    <cellStyle name="Обычный 9 2 4 2 3 3 2" xfId="40063"/>
    <cellStyle name="Обычный 9 2 4 2 3 4" xfId="40064"/>
    <cellStyle name="Обычный 9 2 4 2 3 4 2" xfId="40065"/>
    <cellStyle name="Обычный 9 2 4 2 3 5" xfId="40066"/>
    <cellStyle name="Обычный 9 2 4 2 3 6" xfId="40067"/>
    <cellStyle name="Обычный 9 2 4 2 4" xfId="40068"/>
    <cellStyle name="Обычный 9 2 4 2 4 2" xfId="40069"/>
    <cellStyle name="Обычный 9 2 4 2 4 2 2" xfId="40070"/>
    <cellStyle name="Обычный 9 2 4 2 4 2 2 2" xfId="40071"/>
    <cellStyle name="Обычный 9 2 4 2 4 2 3" xfId="40072"/>
    <cellStyle name="Обычный 9 2 4 2 4 3" xfId="40073"/>
    <cellStyle name="Обычный 9 2 4 2 4 3 2" xfId="40074"/>
    <cellStyle name="Обычный 9 2 4 2 4 4" xfId="40075"/>
    <cellStyle name="Обычный 9 2 4 2 5" xfId="40076"/>
    <cellStyle name="Обычный 9 2 4 2 5 2" xfId="40077"/>
    <cellStyle name="Обычный 9 2 4 2 5 2 2" xfId="40078"/>
    <cellStyle name="Обычный 9 2 4 2 5 3" xfId="40079"/>
    <cellStyle name="Обычный 9 2 4 2 6" xfId="40080"/>
    <cellStyle name="Обычный 9 2 4 2 6 2" xfId="40081"/>
    <cellStyle name="Обычный 9 2 4 2 7" xfId="40082"/>
    <cellStyle name="Обычный 9 2 4 2 7 2" xfId="40083"/>
    <cellStyle name="Обычный 9 2 4 2 8" xfId="40084"/>
    <cellStyle name="Обычный 9 2 4 2 9" xfId="40085"/>
    <cellStyle name="Обычный 9 2 4 3" xfId="40086"/>
    <cellStyle name="Обычный 9 2 4 3 2" xfId="40087"/>
    <cellStyle name="Обычный 9 2 4 3 2 2" xfId="40088"/>
    <cellStyle name="Обычный 9 2 4 3 2 2 2" xfId="40089"/>
    <cellStyle name="Обычный 9 2 4 3 2 2 2 2" xfId="40090"/>
    <cellStyle name="Обычный 9 2 4 3 2 2 2 2 2" xfId="40091"/>
    <cellStyle name="Обычный 9 2 4 3 2 2 2 3" xfId="40092"/>
    <cellStyle name="Обычный 9 2 4 3 2 2 3" xfId="40093"/>
    <cellStyle name="Обычный 9 2 4 3 2 2 3 2" xfId="40094"/>
    <cellStyle name="Обычный 9 2 4 3 2 2 4" xfId="40095"/>
    <cellStyle name="Обычный 9 2 4 3 2 2 4 2" xfId="40096"/>
    <cellStyle name="Обычный 9 2 4 3 2 2 5" xfId="40097"/>
    <cellStyle name="Обычный 9 2 4 3 2 3" xfId="40098"/>
    <cellStyle name="Обычный 9 2 4 3 2 3 2" xfId="40099"/>
    <cellStyle name="Обычный 9 2 4 3 2 3 2 2" xfId="40100"/>
    <cellStyle name="Обычный 9 2 4 3 2 3 2 2 2" xfId="40101"/>
    <cellStyle name="Обычный 9 2 4 3 2 3 2 3" xfId="40102"/>
    <cellStyle name="Обычный 9 2 4 3 2 3 3" xfId="40103"/>
    <cellStyle name="Обычный 9 2 4 3 2 3 3 2" xfId="40104"/>
    <cellStyle name="Обычный 9 2 4 3 2 3 4" xfId="40105"/>
    <cellStyle name="Обычный 9 2 4 3 2 4" xfId="40106"/>
    <cellStyle name="Обычный 9 2 4 3 2 4 2" xfId="40107"/>
    <cellStyle name="Обычный 9 2 4 3 2 4 2 2" xfId="40108"/>
    <cellStyle name="Обычный 9 2 4 3 2 4 3" xfId="40109"/>
    <cellStyle name="Обычный 9 2 4 3 2 5" xfId="40110"/>
    <cellStyle name="Обычный 9 2 4 3 2 5 2" xfId="40111"/>
    <cellStyle name="Обычный 9 2 4 3 2 6" xfId="40112"/>
    <cellStyle name="Обычный 9 2 4 3 2 6 2" xfId="40113"/>
    <cellStyle name="Обычный 9 2 4 3 2 7" xfId="40114"/>
    <cellStyle name="Обычный 9 2 4 3 2 8" xfId="40115"/>
    <cellStyle name="Обычный 9 2 4 3 3" xfId="40116"/>
    <cellStyle name="Обычный 9 2 4 3 3 2" xfId="40117"/>
    <cellStyle name="Обычный 9 2 4 3 3 2 2" xfId="40118"/>
    <cellStyle name="Обычный 9 2 4 3 3 2 2 2" xfId="40119"/>
    <cellStyle name="Обычный 9 2 4 3 3 2 3" xfId="40120"/>
    <cellStyle name="Обычный 9 2 4 3 3 3" xfId="40121"/>
    <cellStyle name="Обычный 9 2 4 3 3 3 2" xfId="40122"/>
    <cellStyle name="Обычный 9 2 4 3 3 4" xfId="40123"/>
    <cellStyle name="Обычный 9 2 4 3 3 4 2" xfId="40124"/>
    <cellStyle name="Обычный 9 2 4 3 3 5" xfId="40125"/>
    <cellStyle name="Обычный 9 2 4 3 3 6" xfId="40126"/>
    <cellStyle name="Обычный 9 2 4 3 4" xfId="40127"/>
    <cellStyle name="Обычный 9 2 4 3 4 2" xfId="40128"/>
    <cellStyle name="Обычный 9 2 4 3 4 2 2" xfId="40129"/>
    <cellStyle name="Обычный 9 2 4 3 4 2 2 2" xfId="40130"/>
    <cellStyle name="Обычный 9 2 4 3 4 2 3" xfId="40131"/>
    <cellStyle name="Обычный 9 2 4 3 4 3" xfId="40132"/>
    <cellStyle name="Обычный 9 2 4 3 4 3 2" xfId="40133"/>
    <cellStyle name="Обычный 9 2 4 3 4 4" xfId="40134"/>
    <cellStyle name="Обычный 9 2 4 3 5" xfId="40135"/>
    <cellStyle name="Обычный 9 2 4 3 5 2" xfId="40136"/>
    <cellStyle name="Обычный 9 2 4 3 5 2 2" xfId="40137"/>
    <cellStyle name="Обычный 9 2 4 3 5 3" xfId="40138"/>
    <cellStyle name="Обычный 9 2 4 3 6" xfId="40139"/>
    <cellStyle name="Обычный 9 2 4 3 6 2" xfId="40140"/>
    <cellStyle name="Обычный 9 2 4 3 7" xfId="40141"/>
    <cellStyle name="Обычный 9 2 4 3 7 2" xfId="40142"/>
    <cellStyle name="Обычный 9 2 4 3 8" xfId="40143"/>
    <cellStyle name="Обычный 9 2 4 3 9" xfId="40144"/>
    <cellStyle name="Обычный 9 2 4 4" xfId="40145"/>
    <cellStyle name="Обычный 9 2 4 4 2" xfId="40146"/>
    <cellStyle name="Обычный 9 2 4 4 2 2" xfId="40147"/>
    <cellStyle name="Обычный 9 2 4 4 2 2 2" xfId="40148"/>
    <cellStyle name="Обычный 9 2 4 4 2 2 2 2" xfId="40149"/>
    <cellStyle name="Обычный 9 2 4 4 2 2 3" xfId="40150"/>
    <cellStyle name="Обычный 9 2 4 4 2 3" xfId="40151"/>
    <cellStyle name="Обычный 9 2 4 4 2 3 2" xfId="40152"/>
    <cellStyle name="Обычный 9 2 4 4 2 4" xfId="40153"/>
    <cellStyle name="Обычный 9 2 4 4 2 4 2" xfId="40154"/>
    <cellStyle name="Обычный 9 2 4 4 2 5" xfId="40155"/>
    <cellStyle name="Обычный 9 2 4 4 3" xfId="40156"/>
    <cellStyle name="Обычный 9 2 4 4 3 2" xfId="40157"/>
    <cellStyle name="Обычный 9 2 4 4 3 2 2" xfId="40158"/>
    <cellStyle name="Обычный 9 2 4 4 3 2 2 2" xfId="40159"/>
    <cellStyle name="Обычный 9 2 4 4 3 2 3" xfId="40160"/>
    <cellStyle name="Обычный 9 2 4 4 3 3" xfId="40161"/>
    <cellStyle name="Обычный 9 2 4 4 3 3 2" xfId="40162"/>
    <cellStyle name="Обычный 9 2 4 4 3 4" xfId="40163"/>
    <cellStyle name="Обычный 9 2 4 4 4" xfId="40164"/>
    <cellStyle name="Обычный 9 2 4 4 4 2" xfId="40165"/>
    <cellStyle name="Обычный 9 2 4 4 4 2 2" xfId="40166"/>
    <cellStyle name="Обычный 9 2 4 4 4 3" xfId="40167"/>
    <cellStyle name="Обычный 9 2 4 4 5" xfId="40168"/>
    <cellStyle name="Обычный 9 2 4 4 5 2" xfId="40169"/>
    <cellStyle name="Обычный 9 2 4 4 6" xfId="40170"/>
    <cellStyle name="Обычный 9 2 4 4 6 2" xfId="40171"/>
    <cellStyle name="Обычный 9 2 4 4 7" xfId="40172"/>
    <cellStyle name="Обычный 9 2 4 4 8" xfId="40173"/>
    <cellStyle name="Обычный 9 2 4 5" xfId="40174"/>
    <cellStyle name="Обычный 9 2 4 5 2" xfId="40175"/>
    <cellStyle name="Обычный 9 2 4 5 2 2" xfId="40176"/>
    <cellStyle name="Обычный 9 2 4 5 2 2 2" xfId="40177"/>
    <cellStyle name="Обычный 9 2 4 5 2 3" xfId="40178"/>
    <cellStyle name="Обычный 9 2 4 5 3" xfId="40179"/>
    <cellStyle name="Обычный 9 2 4 5 3 2" xfId="40180"/>
    <cellStyle name="Обычный 9 2 4 5 4" xfId="40181"/>
    <cellStyle name="Обычный 9 2 4 5 4 2" xfId="40182"/>
    <cellStyle name="Обычный 9 2 4 5 5" xfId="40183"/>
    <cellStyle name="Обычный 9 2 4 5 6" xfId="40184"/>
    <cellStyle name="Обычный 9 2 4 6" xfId="40185"/>
    <cellStyle name="Обычный 9 2 4 6 2" xfId="40186"/>
    <cellStyle name="Обычный 9 2 4 6 2 2" xfId="40187"/>
    <cellStyle name="Обычный 9 2 4 6 2 2 2" xfId="40188"/>
    <cellStyle name="Обычный 9 2 4 6 2 3" xfId="40189"/>
    <cellStyle name="Обычный 9 2 4 6 3" xfId="40190"/>
    <cellStyle name="Обычный 9 2 4 6 3 2" xfId="40191"/>
    <cellStyle name="Обычный 9 2 4 6 4" xfId="40192"/>
    <cellStyle name="Обычный 9 2 4 7" xfId="40193"/>
    <cellStyle name="Обычный 9 2 4 7 2" xfId="40194"/>
    <cellStyle name="Обычный 9 2 4 7 2 2" xfId="40195"/>
    <cellStyle name="Обычный 9 2 4 7 3" xfId="40196"/>
    <cellStyle name="Обычный 9 2 4 8" xfId="40197"/>
    <cellStyle name="Обычный 9 2 4 8 2" xfId="40198"/>
    <cellStyle name="Обычный 9 2 4 9" xfId="40199"/>
    <cellStyle name="Обычный 9 2 4 9 2" xfId="40200"/>
    <cellStyle name="Обычный 9 2 5" xfId="40201"/>
    <cellStyle name="Обычный 9 2 5 10" xfId="40202"/>
    <cellStyle name="Обычный 9 2 5 2" xfId="40203"/>
    <cellStyle name="Обычный 9 2 5 2 2" xfId="40204"/>
    <cellStyle name="Обычный 9 2 5 2 2 2" xfId="40205"/>
    <cellStyle name="Обычный 9 2 5 2 2 2 2" xfId="40206"/>
    <cellStyle name="Обычный 9 2 5 2 2 2 2 2" xfId="40207"/>
    <cellStyle name="Обычный 9 2 5 2 2 2 3" xfId="40208"/>
    <cellStyle name="Обычный 9 2 5 2 2 3" xfId="40209"/>
    <cellStyle name="Обычный 9 2 5 2 2 3 2" xfId="40210"/>
    <cellStyle name="Обычный 9 2 5 2 2 4" xfId="40211"/>
    <cellStyle name="Обычный 9 2 5 2 2 4 2" xfId="40212"/>
    <cellStyle name="Обычный 9 2 5 2 2 5" xfId="40213"/>
    <cellStyle name="Обычный 9 2 5 2 3" xfId="40214"/>
    <cellStyle name="Обычный 9 2 5 2 3 2" xfId="40215"/>
    <cellStyle name="Обычный 9 2 5 2 3 2 2" xfId="40216"/>
    <cellStyle name="Обычный 9 2 5 2 3 2 2 2" xfId="40217"/>
    <cellStyle name="Обычный 9 2 5 2 3 2 3" xfId="40218"/>
    <cellStyle name="Обычный 9 2 5 2 3 3" xfId="40219"/>
    <cellStyle name="Обычный 9 2 5 2 3 3 2" xfId="40220"/>
    <cellStyle name="Обычный 9 2 5 2 3 4" xfId="40221"/>
    <cellStyle name="Обычный 9 2 5 2 4" xfId="40222"/>
    <cellStyle name="Обычный 9 2 5 2 4 2" xfId="40223"/>
    <cellStyle name="Обычный 9 2 5 2 4 2 2" xfId="40224"/>
    <cellStyle name="Обычный 9 2 5 2 4 3" xfId="40225"/>
    <cellStyle name="Обычный 9 2 5 2 5" xfId="40226"/>
    <cellStyle name="Обычный 9 2 5 2 5 2" xfId="40227"/>
    <cellStyle name="Обычный 9 2 5 2 6" xfId="40228"/>
    <cellStyle name="Обычный 9 2 5 2 6 2" xfId="40229"/>
    <cellStyle name="Обычный 9 2 5 2 7" xfId="40230"/>
    <cellStyle name="Обычный 9 2 5 2 8" xfId="40231"/>
    <cellStyle name="Обычный 9 2 5 3" xfId="40232"/>
    <cellStyle name="Обычный 9 2 5 3 2" xfId="40233"/>
    <cellStyle name="Обычный 9 2 5 3 2 2" xfId="40234"/>
    <cellStyle name="Обычный 9 2 5 3 2 2 2" xfId="40235"/>
    <cellStyle name="Обычный 9 2 5 3 2 3" xfId="40236"/>
    <cellStyle name="Обычный 9 2 5 3 3" xfId="40237"/>
    <cellStyle name="Обычный 9 2 5 3 3 2" xfId="40238"/>
    <cellStyle name="Обычный 9 2 5 3 4" xfId="40239"/>
    <cellStyle name="Обычный 9 2 5 3 4 2" xfId="40240"/>
    <cellStyle name="Обычный 9 2 5 3 5" xfId="40241"/>
    <cellStyle name="Обычный 9 2 5 3 6" xfId="40242"/>
    <cellStyle name="Обычный 9 2 5 4" xfId="40243"/>
    <cellStyle name="Обычный 9 2 5 4 2" xfId="40244"/>
    <cellStyle name="Обычный 9 2 5 4 2 2" xfId="40245"/>
    <cellStyle name="Обычный 9 2 5 4 2 2 2" xfId="40246"/>
    <cellStyle name="Обычный 9 2 5 4 2 3" xfId="40247"/>
    <cellStyle name="Обычный 9 2 5 4 3" xfId="40248"/>
    <cellStyle name="Обычный 9 2 5 4 3 2" xfId="40249"/>
    <cellStyle name="Обычный 9 2 5 4 4" xfId="40250"/>
    <cellStyle name="Обычный 9 2 5 5" xfId="40251"/>
    <cellStyle name="Обычный 9 2 5 5 2" xfId="40252"/>
    <cellStyle name="Обычный 9 2 5 5 2 2" xfId="40253"/>
    <cellStyle name="Обычный 9 2 5 5 3" xfId="40254"/>
    <cellStyle name="Обычный 9 2 5 6" xfId="40255"/>
    <cellStyle name="Обычный 9 2 5 6 2" xfId="40256"/>
    <cellStyle name="Обычный 9 2 5 7" xfId="40257"/>
    <cellStyle name="Обычный 9 2 5 7 2" xfId="40258"/>
    <cellStyle name="Обычный 9 2 5 8" xfId="40259"/>
    <cellStyle name="Обычный 9 2 5 8 2" xfId="40260"/>
    <cellStyle name="Обычный 9 2 5 9" xfId="40261"/>
    <cellStyle name="Обычный 9 2 6" xfId="40262"/>
    <cellStyle name="Обычный 9 2 6 10" xfId="40263"/>
    <cellStyle name="Обычный 9 2 6 2" xfId="40264"/>
    <cellStyle name="Обычный 9 2 6 2 2" xfId="40265"/>
    <cellStyle name="Обычный 9 2 6 2 2 2" xfId="40266"/>
    <cellStyle name="Обычный 9 2 6 2 2 2 2" xfId="40267"/>
    <cellStyle name="Обычный 9 2 6 2 2 2 2 2" xfId="40268"/>
    <cellStyle name="Обычный 9 2 6 2 2 2 3" xfId="40269"/>
    <cellStyle name="Обычный 9 2 6 2 2 3" xfId="40270"/>
    <cellStyle name="Обычный 9 2 6 2 2 3 2" xfId="40271"/>
    <cellStyle name="Обычный 9 2 6 2 2 4" xfId="40272"/>
    <cellStyle name="Обычный 9 2 6 2 2 4 2" xfId="40273"/>
    <cellStyle name="Обычный 9 2 6 2 2 5" xfId="40274"/>
    <cellStyle name="Обычный 9 2 6 2 3" xfId="40275"/>
    <cellStyle name="Обычный 9 2 6 2 3 2" xfId="40276"/>
    <cellStyle name="Обычный 9 2 6 2 3 2 2" xfId="40277"/>
    <cellStyle name="Обычный 9 2 6 2 3 2 2 2" xfId="40278"/>
    <cellStyle name="Обычный 9 2 6 2 3 2 3" xfId="40279"/>
    <cellStyle name="Обычный 9 2 6 2 3 3" xfId="40280"/>
    <cellStyle name="Обычный 9 2 6 2 3 3 2" xfId="40281"/>
    <cellStyle name="Обычный 9 2 6 2 3 4" xfId="40282"/>
    <cellStyle name="Обычный 9 2 6 2 4" xfId="40283"/>
    <cellStyle name="Обычный 9 2 6 2 4 2" xfId="40284"/>
    <cellStyle name="Обычный 9 2 6 2 4 2 2" xfId="40285"/>
    <cellStyle name="Обычный 9 2 6 2 4 3" xfId="40286"/>
    <cellStyle name="Обычный 9 2 6 2 5" xfId="40287"/>
    <cellStyle name="Обычный 9 2 6 2 5 2" xfId="40288"/>
    <cellStyle name="Обычный 9 2 6 2 6" xfId="40289"/>
    <cellStyle name="Обычный 9 2 6 2 6 2" xfId="40290"/>
    <cellStyle name="Обычный 9 2 6 2 7" xfId="40291"/>
    <cellStyle name="Обычный 9 2 6 2 8" xfId="40292"/>
    <cellStyle name="Обычный 9 2 6 3" xfId="40293"/>
    <cellStyle name="Обычный 9 2 6 3 2" xfId="40294"/>
    <cellStyle name="Обычный 9 2 6 3 2 2" xfId="40295"/>
    <cellStyle name="Обычный 9 2 6 3 2 2 2" xfId="40296"/>
    <cellStyle name="Обычный 9 2 6 3 2 3" xfId="40297"/>
    <cellStyle name="Обычный 9 2 6 3 3" xfId="40298"/>
    <cellStyle name="Обычный 9 2 6 3 3 2" xfId="40299"/>
    <cellStyle name="Обычный 9 2 6 3 4" xfId="40300"/>
    <cellStyle name="Обычный 9 2 6 3 4 2" xfId="40301"/>
    <cellStyle name="Обычный 9 2 6 3 5" xfId="40302"/>
    <cellStyle name="Обычный 9 2 6 3 6" xfId="40303"/>
    <cellStyle name="Обычный 9 2 6 4" xfId="40304"/>
    <cellStyle name="Обычный 9 2 6 4 2" xfId="40305"/>
    <cellStyle name="Обычный 9 2 6 4 2 2" xfId="40306"/>
    <cellStyle name="Обычный 9 2 6 4 2 2 2" xfId="40307"/>
    <cellStyle name="Обычный 9 2 6 4 2 3" xfId="40308"/>
    <cellStyle name="Обычный 9 2 6 4 3" xfId="40309"/>
    <cellStyle name="Обычный 9 2 6 4 3 2" xfId="40310"/>
    <cellStyle name="Обычный 9 2 6 4 4" xfId="40311"/>
    <cellStyle name="Обычный 9 2 6 5" xfId="40312"/>
    <cellStyle name="Обычный 9 2 6 5 2" xfId="40313"/>
    <cellStyle name="Обычный 9 2 6 5 2 2" xfId="40314"/>
    <cellStyle name="Обычный 9 2 6 5 3" xfId="40315"/>
    <cellStyle name="Обычный 9 2 6 6" xfId="40316"/>
    <cellStyle name="Обычный 9 2 6 6 2" xfId="40317"/>
    <cellStyle name="Обычный 9 2 6 7" xfId="40318"/>
    <cellStyle name="Обычный 9 2 6 7 2" xfId="40319"/>
    <cellStyle name="Обычный 9 2 6 8" xfId="40320"/>
    <cellStyle name="Обычный 9 2 6 8 2" xfId="40321"/>
    <cellStyle name="Обычный 9 2 6 9" xfId="40322"/>
    <cellStyle name="Обычный 9 2 7" xfId="40323"/>
    <cellStyle name="Обычный 9 2 7 2" xfId="40324"/>
    <cellStyle name="Обычный 9 2 7 2 2" xfId="40325"/>
    <cellStyle name="Обычный 9 2 7 2 2 2" xfId="40326"/>
    <cellStyle name="Обычный 9 2 7 2 2 2 2" xfId="40327"/>
    <cellStyle name="Обычный 9 2 7 2 2 3" xfId="40328"/>
    <cellStyle name="Обычный 9 2 7 2 3" xfId="40329"/>
    <cellStyle name="Обычный 9 2 7 2 3 2" xfId="40330"/>
    <cellStyle name="Обычный 9 2 7 2 4" xfId="40331"/>
    <cellStyle name="Обычный 9 2 7 2 4 2" xfId="40332"/>
    <cellStyle name="Обычный 9 2 7 2 5" xfId="40333"/>
    <cellStyle name="Обычный 9 2 7 3" xfId="40334"/>
    <cellStyle name="Обычный 9 2 7 3 2" xfId="40335"/>
    <cellStyle name="Обычный 9 2 7 3 2 2" xfId="40336"/>
    <cellStyle name="Обычный 9 2 7 3 2 2 2" xfId="40337"/>
    <cellStyle name="Обычный 9 2 7 3 2 3" xfId="40338"/>
    <cellStyle name="Обычный 9 2 7 3 3" xfId="40339"/>
    <cellStyle name="Обычный 9 2 7 3 3 2" xfId="40340"/>
    <cellStyle name="Обычный 9 2 7 3 4" xfId="40341"/>
    <cellStyle name="Обычный 9 2 7 4" xfId="40342"/>
    <cellStyle name="Обычный 9 2 7 4 2" xfId="40343"/>
    <cellStyle name="Обычный 9 2 7 4 2 2" xfId="40344"/>
    <cellStyle name="Обычный 9 2 7 4 3" xfId="40345"/>
    <cellStyle name="Обычный 9 2 7 5" xfId="40346"/>
    <cellStyle name="Обычный 9 2 7 5 2" xfId="40347"/>
    <cellStyle name="Обычный 9 2 7 6" xfId="40348"/>
    <cellStyle name="Обычный 9 2 7 6 2" xfId="40349"/>
    <cellStyle name="Обычный 9 2 7 7" xfId="40350"/>
    <cellStyle name="Обычный 9 2 7 7 2" xfId="40351"/>
    <cellStyle name="Обычный 9 2 7 8" xfId="40352"/>
    <cellStyle name="Обычный 9 2 7 9" xfId="40353"/>
    <cellStyle name="Обычный 9 2 8" xfId="40354"/>
    <cellStyle name="Обычный 9 2 8 2" xfId="40355"/>
    <cellStyle name="Обычный 9 2 8 2 2" xfId="40356"/>
    <cellStyle name="Обычный 9 2 8 2 2 2" xfId="40357"/>
    <cellStyle name="Обычный 9 2 8 2 3" xfId="40358"/>
    <cellStyle name="Обычный 9 2 8 3" xfId="40359"/>
    <cellStyle name="Обычный 9 2 8 3 2" xfId="40360"/>
    <cellStyle name="Обычный 9 2 8 4" xfId="40361"/>
    <cellStyle name="Обычный 9 2 8 4 2" xfId="40362"/>
    <cellStyle name="Обычный 9 2 8 5" xfId="40363"/>
    <cellStyle name="Обычный 9 2 8 6" xfId="40364"/>
    <cellStyle name="Обычный 9 2 9" xfId="40365"/>
    <cellStyle name="Обычный 9 2 9 2" xfId="40366"/>
    <cellStyle name="Обычный 9 2 9 2 2" xfId="40367"/>
    <cellStyle name="Обычный 9 2 9 2 2 2" xfId="40368"/>
    <cellStyle name="Обычный 9 2 9 2 3" xfId="40369"/>
    <cellStyle name="Обычный 9 2 9 3" xfId="40370"/>
    <cellStyle name="Обычный 9 2 9 3 2" xfId="40371"/>
    <cellStyle name="Обычный 9 2 9 4" xfId="40372"/>
    <cellStyle name="Обычный 9 2_прот  (факт) дс1" xfId="40373"/>
    <cellStyle name="Обычный 9 3" xfId="40374"/>
    <cellStyle name="Обычный 9 3 10" xfId="40375"/>
    <cellStyle name="Обычный 9 3 10 2" xfId="40376"/>
    <cellStyle name="Обычный 9 3 11" xfId="40377"/>
    <cellStyle name="Обычный 9 3 11 2" xfId="40378"/>
    <cellStyle name="Обычный 9 3 12" xfId="40379"/>
    <cellStyle name="Обычный 9 3 12 2" xfId="40380"/>
    <cellStyle name="Обычный 9 3 13" xfId="40381"/>
    <cellStyle name="Обычный 9 3 14" xfId="40382"/>
    <cellStyle name="Обычный 9 3 2" xfId="40383"/>
    <cellStyle name="Обычный 9 3 2 10" xfId="40384"/>
    <cellStyle name="Обычный 9 3 2 11" xfId="40385"/>
    <cellStyle name="Обычный 9 3 2 2" xfId="40386"/>
    <cellStyle name="Обычный 9 3 2 2 2" xfId="40387"/>
    <cellStyle name="Обычный 9 3 2 2 2 2" xfId="40388"/>
    <cellStyle name="Обычный 9 3 2 2 2 2 2" xfId="40389"/>
    <cellStyle name="Обычный 9 3 2 2 2 2 2 2" xfId="40390"/>
    <cellStyle name="Обычный 9 3 2 2 2 2 2 2 2" xfId="40391"/>
    <cellStyle name="Обычный 9 3 2 2 2 2 2 3" xfId="40392"/>
    <cellStyle name="Обычный 9 3 2 2 2 2 3" xfId="40393"/>
    <cellStyle name="Обычный 9 3 2 2 2 2 3 2" xfId="40394"/>
    <cellStyle name="Обычный 9 3 2 2 2 2 4" xfId="40395"/>
    <cellStyle name="Обычный 9 3 2 2 2 2 4 2" xfId="40396"/>
    <cellStyle name="Обычный 9 3 2 2 2 2 5" xfId="40397"/>
    <cellStyle name="Обычный 9 3 2 2 2 3" xfId="40398"/>
    <cellStyle name="Обычный 9 3 2 2 2 3 2" xfId="40399"/>
    <cellStyle name="Обычный 9 3 2 2 2 3 2 2" xfId="40400"/>
    <cellStyle name="Обычный 9 3 2 2 2 3 2 2 2" xfId="40401"/>
    <cellStyle name="Обычный 9 3 2 2 2 3 2 3" xfId="40402"/>
    <cellStyle name="Обычный 9 3 2 2 2 3 3" xfId="40403"/>
    <cellStyle name="Обычный 9 3 2 2 2 3 3 2" xfId="40404"/>
    <cellStyle name="Обычный 9 3 2 2 2 3 4" xfId="40405"/>
    <cellStyle name="Обычный 9 3 2 2 2 4" xfId="40406"/>
    <cellStyle name="Обычный 9 3 2 2 2 4 2" xfId="40407"/>
    <cellStyle name="Обычный 9 3 2 2 2 4 2 2" xfId="40408"/>
    <cellStyle name="Обычный 9 3 2 2 2 4 3" xfId="40409"/>
    <cellStyle name="Обычный 9 3 2 2 2 5" xfId="40410"/>
    <cellStyle name="Обычный 9 3 2 2 2 5 2" xfId="40411"/>
    <cellStyle name="Обычный 9 3 2 2 2 6" xfId="40412"/>
    <cellStyle name="Обычный 9 3 2 2 2 6 2" xfId="40413"/>
    <cellStyle name="Обычный 9 3 2 2 2 7" xfId="40414"/>
    <cellStyle name="Обычный 9 3 2 2 2 8" xfId="40415"/>
    <cellStyle name="Обычный 9 3 2 2 3" xfId="40416"/>
    <cellStyle name="Обычный 9 3 2 2 3 2" xfId="40417"/>
    <cellStyle name="Обычный 9 3 2 2 3 2 2" xfId="40418"/>
    <cellStyle name="Обычный 9 3 2 2 3 2 2 2" xfId="40419"/>
    <cellStyle name="Обычный 9 3 2 2 3 2 3" xfId="40420"/>
    <cellStyle name="Обычный 9 3 2 2 3 3" xfId="40421"/>
    <cellStyle name="Обычный 9 3 2 2 3 3 2" xfId="40422"/>
    <cellStyle name="Обычный 9 3 2 2 3 4" xfId="40423"/>
    <cellStyle name="Обычный 9 3 2 2 3 4 2" xfId="40424"/>
    <cellStyle name="Обычный 9 3 2 2 3 5" xfId="40425"/>
    <cellStyle name="Обычный 9 3 2 2 3 6" xfId="40426"/>
    <cellStyle name="Обычный 9 3 2 2 4" xfId="40427"/>
    <cellStyle name="Обычный 9 3 2 2 4 2" xfId="40428"/>
    <cellStyle name="Обычный 9 3 2 2 4 2 2" xfId="40429"/>
    <cellStyle name="Обычный 9 3 2 2 4 2 2 2" xfId="40430"/>
    <cellStyle name="Обычный 9 3 2 2 4 2 3" xfId="40431"/>
    <cellStyle name="Обычный 9 3 2 2 4 3" xfId="40432"/>
    <cellStyle name="Обычный 9 3 2 2 4 3 2" xfId="40433"/>
    <cellStyle name="Обычный 9 3 2 2 4 4" xfId="40434"/>
    <cellStyle name="Обычный 9 3 2 2 5" xfId="40435"/>
    <cellStyle name="Обычный 9 3 2 2 5 2" xfId="40436"/>
    <cellStyle name="Обычный 9 3 2 2 5 2 2" xfId="40437"/>
    <cellStyle name="Обычный 9 3 2 2 5 3" xfId="40438"/>
    <cellStyle name="Обычный 9 3 2 2 6" xfId="40439"/>
    <cellStyle name="Обычный 9 3 2 2 6 2" xfId="40440"/>
    <cellStyle name="Обычный 9 3 2 2 7" xfId="40441"/>
    <cellStyle name="Обычный 9 3 2 2 7 2" xfId="40442"/>
    <cellStyle name="Обычный 9 3 2 2 8" xfId="40443"/>
    <cellStyle name="Обычный 9 3 2 2 9" xfId="40444"/>
    <cellStyle name="Обычный 9 3 2 3" xfId="40445"/>
    <cellStyle name="Обычный 9 3 2 3 2" xfId="40446"/>
    <cellStyle name="Обычный 9 3 2 3 2 2" xfId="40447"/>
    <cellStyle name="Обычный 9 3 2 3 2 2 2" xfId="40448"/>
    <cellStyle name="Обычный 9 3 2 3 2 2 2 2" xfId="40449"/>
    <cellStyle name="Обычный 9 3 2 3 2 2 3" xfId="40450"/>
    <cellStyle name="Обычный 9 3 2 3 2 3" xfId="40451"/>
    <cellStyle name="Обычный 9 3 2 3 2 3 2" xfId="40452"/>
    <cellStyle name="Обычный 9 3 2 3 2 4" xfId="40453"/>
    <cellStyle name="Обычный 9 3 2 3 2 4 2" xfId="40454"/>
    <cellStyle name="Обычный 9 3 2 3 2 5" xfId="40455"/>
    <cellStyle name="Обычный 9 3 2 3 2 6" xfId="40456"/>
    <cellStyle name="Обычный 9 3 2 3 3" xfId="40457"/>
    <cellStyle name="Обычный 9 3 2 3 3 2" xfId="40458"/>
    <cellStyle name="Обычный 9 3 2 3 3 2 2" xfId="40459"/>
    <cellStyle name="Обычный 9 3 2 3 3 2 2 2" xfId="40460"/>
    <cellStyle name="Обычный 9 3 2 3 3 2 3" xfId="40461"/>
    <cellStyle name="Обычный 9 3 2 3 3 3" xfId="40462"/>
    <cellStyle name="Обычный 9 3 2 3 3 3 2" xfId="40463"/>
    <cellStyle name="Обычный 9 3 2 3 3 4" xfId="40464"/>
    <cellStyle name="Обычный 9 3 2 3 3 5" xfId="40465"/>
    <cellStyle name="Обычный 9 3 2 3 4" xfId="40466"/>
    <cellStyle name="Обычный 9 3 2 3 4 2" xfId="40467"/>
    <cellStyle name="Обычный 9 3 2 3 4 2 2" xfId="40468"/>
    <cellStyle name="Обычный 9 3 2 3 4 3" xfId="40469"/>
    <cellStyle name="Обычный 9 3 2 3 5" xfId="40470"/>
    <cellStyle name="Обычный 9 3 2 3 5 2" xfId="40471"/>
    <cellStyle name="Обычный 9 3 2 3 6" xfId="40472"/>
    <cellStyle name="Обычный 9 3 2 3 6 2" xfId="40473"/>
    <cellStyle name="Обычный 9 3 2 3 7" xfId="40474"/>
    <cellStyle name="Обычный 9 3 2 3 8" xfId="40475"/>
    <cellStyle name="Обычный 9 3 2 4" xfId="40476"/>
    <cellStyle name="Обычный 9 3 2 4 2" xfId="40477"/>
    <cellStyle name="Обычный 9 3 2 4 2 2" xfId="40478"/>
    <cellStyle name="Обычный 9 3 2 4 2 2 2" xfId="40479"/>
    <cellStyle name="Обычный 9 3 2 4 2 3" xfId="40480"/>
    <cellStyle name="Обычный 9 3 2 4 3" xfId="40481"/>
    <cellStyle name="Обычный 9 3 2 4 3 2" xfId="40482"/>
    <cellStyle name="Обычный 9 3 2 4 4" xfId="40483"/>
    <cellStyle name="Обычный 9 3 2 4 4 2" xfId="40484"/>
    <cellStyle name="Обычный 9 3 2 4 5" xfId="40485"/>
    <cellStyle name="Обычный 9 3 2 4 6" xfId="40486"/>
    <cellStyle name="Обычный 9 3 2 5" xfId="40487"/>
    <cellStyle name="Обычный 9 3 2 5 2" xfId="40488"/>
    <cellStyle name="Обычный 9 3 2 5 2 2" xfId="40489"/>
    <cellStyle name="Обычный 9 3 2 5 2 2 2" xfId="40490"/>
    <cellStyle name="Обычный 9 3 2 5 2 3" xfId="40491"/>
    <cellStyle name="Обычный 9 3 2 5 3" xfId="40492"/>
    <cellStyle name="Обычный 9 3 2 5 3 2" xfId="40493"/>
    <cellStyle name="Обычный 9 3 2 5 4" xfId="40494"/>
    <cellStyle name="Обычный 9 3 2 5 5" xfId="40495"/>
    <cellStyle name="Обычный 9 3 2 6" xfId="40496"/>
    <cellStyle name="Обычный 9 3 2 6 2" xfId="40497"/>
    <cellStyle name="Обычный 9 3 2 6 2 2" xfId="40498"/>
    <cellStyle name="Обычный 9 3 2 6 3" xfId="40499"/>
    <cellStyle name="Обычный 9 3 2 7" xfId="40500"/>
    <cellStyle name="Обычный 9 3 2 7 2" xfId="40501"/>
    <cellStyle name="Обычный 9 3 2 8" xfId="40502"/>
    <cellStyle name="Обычный 9 3 2 8 2" xfId="40503"/>
    <cellStyle name="Обычный 9 3 2 9" xfId="40504"/>
    <cellStyle name="Обычный 9 3 2 9 2" xfId="40505"/>
    <cellStyle name="Обычный 9 3 3" xfId="40506"/>
    <cellStyle name="Обычный 9 3 3 10" xfId="40507"/>
    <cellStyle name="Обычный 9 3 3 2" xfId="40508"/>
    <cellStyle name="Обычный 9 3 3 2 2" xfId="40509"/>
    <cellStyle name="Обычный 9 3 3 2 2 2" xfId="40510"/>
    <cellStyle name="Обычный 9 3 3 2 2 2 2" xfId="40511"/>
    <cellStyle name="Обычный 9 3 3 2 2 2 2 2" xfId="40512"/>
    <cellStyle name="Обычный 9 3 3 2 2 2 3" xfId="40513"/>
    <cellStyle name="Обычный 9 3 3 2 2 3" xfId="40514"/>
    <cellStyle name="Обычный 9 3 3 2 2 3 2" xfId="40515"/>
    <cellStyle name="Обычный 9 3 3 2 2 4" xfId="40516"/>
    <cellStyle name="Обычный 9 3 3 2 2 4 2" xfId="40517"/>
    <cellStyle name="Обычный 9 3 3 2 2 5" xfId="40518"/>
    <cellStyle name="Обычный 9 3 3 2 3" xfId="40519"/>
    <cellStyle name="Обычный 9 3 3 2 3 2" xfId="40520"/>
    <cellStyle name="Обычный 9 3 3 2 3 2 2" xfId="40521"/>
    <cellStyle name="Обычный 9 3 3 2 3 2 2 2" xfId="40522"/>
    <cellStyle name="Обычный 9 3 3 2 3 2 3" xfId="40523"/>
    <cellStyle name="Обычный 9 3 3 2 3 3" xfId="40524"/>
    <cellStyle name="Обычный 9 3 3 2 3 3 2" xfId="40525"/>
    <cellStyle name="Обычный 9 3 3 2 3 4" xfId="40526"/>
    <cellStyle name="Обычный 9 3 3 2 4" xfId="40527"/>
    <cellStyle name="Обычный 9 3 3 2 4 2" xfId="40528"/>
    <cellStyle name="Обычный 9 3 3 2 4 2 2" xfId="40529"/>
    <cellStyle name="Обычный 9 3 3 2 4 3" xfId="40530"/>
    <cellStyle name="Обычный 9 3 3 2 5" xfId="40531"/>
    <cellStyle name="Обычный 9 3 3 2 5 2" xfId="40532"/>
    <cellStyle name="Обычный 9 3 3 2 6" xfId="40533"/>
    <cellStyle name="Обычный 9 3 3 2 6 2" xfId="40534"/>
    <cellStyle name="Обычный 9 3 3 2 7" xfId="40535"/>
    <cellStyle name="Обычный 9 3 3 2 8" xfId="40536"/>
    <cellStyle name="Обычный 9 3 3 3" xfId="40537"/>
    <cellStyle name="Обычный 9 3 3 3 2" xfId="40538"/>
    <cellStyle name="Обычный 9 3 3 3 2 2" xfId="40539"/>
    <cellStyle name="Обычный 9 3 3 3 2 2 2" xfId="40540"/>
    <cellStyle name="Обычный 9 3 3 3 2 3" xfId="40541"/>
    <cellStyle name="Обычный 9 3 3 3 3" xfId="40542"/>
    <cellStyle name="Обычный 9 3 3 3 3 2" xfId="40543"/>
    <cellStyle name="Обычный 9 3 3 3 4" xfId="40544"/>
    <cellStyle name="Обычный 9 3 3 3 4 2" xfId="40545"/>
    <cellStyle name="Обычный 9 3 3 3 5" xfId="40546"/>
    <cellStyle name="Обычный 9 3 3 3 6" xfId="40547"/>
    <cellStyle name="Обычный 9 3 3 4" xfId="40548"/>
    <cellStyle name="Обычный 9 3 3 4 2" xfId="40549"/>
    <cellStyle name="Обычный 9 3 3 4 2 2" xfId="40550"/>
    <cellStyle name="Обычный 9 3 3 4 2 2 2" xfId="40551"/>
    <cellStyle name="Обычный 9 3 3 4 2 3" xfId="40552"/>
    <cellStyle name="Обычный 9 3 3 4 3" xfId="40553"/>
    <cellStyle name="Обычный 9 3 3 4 3 2" xfId="40554"/>
    <cellStyle name="Обычный 9 3 3 4 4" xfId="40555"/>
    <cellStyle name="Обычный 9 3 3 5" xfId="40556"/>
    <cellStyle name="Обычный 9 3 3 5 2" xfId="40557"/>
    <cellStyle name="Обычный 9 3 3 5 2 2" xfId="40558"/>
    <cellStyle name="Обычный 9 3 3 5 3" xfId="40559"/>
    <cellStyle name="Обычный 9 3 3 6" xfId="40560"/>
    <cellStyle name="Обычный 9 3 3 6 2" xfId="40561"/>
    <cellStyle name="Обычный 9 3 3 7" xfId="40562"/>
    <cellStyle name="Обычный 9 3 3 7 2" xfId="40563"/>
    <cellStyle name="Обычный 9 3 3 8" xfId="40564"/>
    <cellStyle name="Обычный 9 3 3 8 2" xfId="40565"/>
    <cellStyle name="Обычный 9 3 3 9" xfId="40566"/>
    <cellStyle name="Обычный 9 3 4" xfId="40567"/>
    <cellStyle name="Обычный 9 3 4 2" xfId="40568"/>
    <cellStyle name="Обычный 9 3 4 2 2" xfId="40569"/>
    <cellStyle name="Обычный 9 3 4 2 2 2" xfId="40570"/>
    <cellStyle name="Обычный 9 3 4 2 2 2 2" xfId="40571"/>
    <cellStyle name="Обычный 9 3 4 2 2 2 2 2" xfId="40572"/>
    <cellStyle name="Обычный 9 3 4 2 2 2 3" xfId="40573"/>
    <cellStyle name="Обычный 9 3 4 2 2 3" xfId="40574"/>
    <cellStyle name="Обычный 9 3 4 2 2 3 2" xfId="40575"/>
    <cellStyle name="Обычный 9 3 4 2 2 4" xfId="40576"/>
    <cellStyle name="Обычный 9 3 4 2 2 4 2" xfId="40577"/>
    <cellStyle name="Обычный 9 3 4 2 2 5" xfId="40578"/>
    <cellStyle name="Обычный 9 3 4 2 3" xfId="40579"/>
    <cellStyle name="Обычный 9 3 4 2 3 2" xfId="40580"/>
    <cellStyle name="Обычный 9 3 4 2 3 2 2" xfId="40581"/>
    <cellStyle name="Обычный 9 3 4 2 3 2 2 2" xfId="40582"/>
    <cellStyle name="Обычный 9 3 4 2 3 2 3" xfId="40583"/>
    <cellStyle name="Обычный 9 3 4 2 3 3" xfId="40584"/>
    <cellStyle name="Обычный 9 3 4 2 3 3 2" xfId="40585"/>
    <cellStyle name="Обычный 9 3 4 2 3 4" xfId="40586"/>
    <cellStyle name="Обычный 9 3 4 2 4" xfId="40587"/>
    <cellStyle name="Обычный 9 3 4 2 4 2" xfId="40588"/>
    <cellStyle name="Обычный 9 3 4 2 4 2 2" xfId="40589"/>
    <cellStyle name="Обычный 9 3 4 2 4 3" xfId="40590"/>
    <cellStyle name="Обычный 9 3 4 2 5" xfId="40591"/>
    <cellStyle name="Обычный 9 3 4 2 5 2" xfId="40592"/>
    <cellStyle name="Обычный 9 3 4 2 6" xfId="40593"/>
    <cellStyle name="Обычный 9 3 4 2 6 2" xfId="40594"/>
    <cellStyle name="Обычный 9 3 4 2 7" xfId="40595"/>
    <cellStyle name="Обычный 9 3 4 2 8" xfId="40596"/>
    <cellStyle name="Обычный 9 3 4 3" xfId="40597"/>
    <cellStyle name="Обычный 9 3 4 3 2" xfId="40598"/>
    <cellStyle name="Обычный 9 3 4 3 2 2" xfId="40599"/>
    <cellStyle name="Обычный 9 3 4 3 2 2 2" xfId="40600"/>
    <cellStyle name="Обычный 9 3 4 3 2 3" xfId="40601"/>
    <cellStyle name="Обычный 9 3 4 3 3" xfId="40602"/>
    <cellStyle name="Обычный 9 3 4 3 3 2" xfId="40603"/>
    <cellStyle name="Обычный 9 3 4 3 4" xfId="40604"/>
    <cellStyle name="Обычный 9 3 4 3 4 2" xfId="40605"/>
    <cellStyle name="Обычный 9 3 4 3 5" xfId="40606"/>
    <cellStyle name="Обычный 9 3 4 3 6" xfId="40607"/>
    <cellStyle name="Обычный 9 3 4 4" xfId="40608"/>
    <cellStyle name="Обычный 9 3 4 4 2" xfId="40609"/>
    <cellStyle name="Обычный 9 3 4 4 2 2" xfId="40610"/>
    <cellStyle name="Обычный 9 3 4 4 2 2 2" xfId="40611"/>
    <cellStyle name="Обычный 9 3 4 4 2 3" xfId="40612"/>
    <cellStyle name="Обычный 9 3 4 4 3" xfId="40613"/>
    <cellStyle name="Обычный 9 3 4 4 3 2" xfId="40614"/>
    <cellStyle name="Обычный 9 3 4 4 4" xfId="40615"/>
    <cellStyle name="Обычный 9 3 4 5" xfId="40616"/>
    <cellStyle name="Обычный 9 3 4 5 2" xfId="40617"/>
    <cellStyle name="Обычный 9 3 4 5 2 2" xfId="40618"/>
    <cellStyle name="Обычный 9 3 4 5 3" xfId="40619"/>
    <cellStyle name="Обычный 9 3 4 6" xfId="40620"/>
    <cellStyle name="Обычный 9 3 4 6 2" xfId="40621"/>
    <cellStyle name="Обычный 9 3 4 7" xfId="40622"/>
    <cellStyle name="Обычный 9 3 4 7 2" xfId="40623"/>
    <cellStyle name="Обычный 9 3 4 8" xfId="40624"/>
    <cellStyle name="Обычный 9 3 4 9" xfId="40625"/>
    <cellStyle name="Обычный 9 3 5" xfId="40626"/>
    <cellStyle name="Обычный 9 3 5 2" xfId="40627"/>
    <cellStyle name="Обычный 9 3 5 2 2" xfId="40628"/>
    <cellStyle name="Обычный 9 3 5 2 2 2" xfId="40629"/>
    <cellStyle name="Обычный 9 3 5 2 2 2 2" xfId="40630"/>
    <cellStyle name="Обычный 9 3 5 2 2 3" xfId="40631"/>
    <cellStyle name="Обычный 9 3 5 2 3" xfId="40632"/>
    <cellStyle name="Обычный 9 3 5 2 3 2" xfId="40633"/>
    <cellStyle name="Обычный 9 3 5 2 4" xfId="40634"/>
    <cellStyle name="Обычный 9 3 5 2 4 2" xfId="40635"/>
    <cellStyle name="Обычный 9 3 5 2 5" xfId="40636"/>
    <cellStyle name="Обычный 9 3 5 3" xfId="40637"/>
    <cellStyle name="Обычный 9 3 5 3 2" xfId="40638"/>
    <cellStyle name="Обычный 9 3 5 3 2 2" xfId="40639"/>
    <cellStyle name="Обычный 9 3 5 3 2 2 2" xfId="40640"/>
    <cellStyle name="Обычный 9 3 5 3 2 3" xfId="40641"/>
    <cellStyle name="Обычный 9 3 5 3 3" xfId="40642"/>
    <cellStyle name="Обычный 9 3 5 3 3 2" xfId="40643"/>
    <cellStyle name="Обычный 9 3 5 3 4" xfId="40644"/>
    <cellStyle name="Обычный 9 3 5 4" xfId="40645"/>
    <cellStyle name="Обычный 9 3 5 4 2" xfId="40646"/>
    <cellStyle name="Обычный 9 3 5 4 2 2" xfId="40647"/>
    <cellStyle name="Обычный 9 3 5 4 3" xfId="40648"/>
    <cellStyle name="Обычный 9 3 5 5" xfId="40649"/>
    <cellStyle name="Обычный 9 3 5 5 2" xfId="40650"/>
    <cellStyle name="Обычный 9 3 5 6" xfId="40651"/>
    <cellStyle name="Обычный 9 3 5 6 2" xfId="40652"/>
    <cellStyle name="Обычный 9 3 5 7" xfId="40653"/>
    <cellStyle name="Обычный 9 3 5 8" xfId="40654"/>
    <cellStyle name="Обычный 9 3 6" xfId="40655"/>
    <cellStyle name="Обычный 9 3 6 2" xfId="40656"/>
    <cellStyle name="Обычный 9 3 6 2 2" xfId="40657"/>
    <cellStyle name="Обычный 9 3 6 2 2 2" xfId="40658"/>
    <cellStyle name="Обычный 9 3 6 2 3" xfId="40659"/>
    <cellStyle name="Обычный 9 3 6 3" xfId="40660"/>
    <cellStyle name="Обычный 9 3 6 3 2" xfId="40661"/>
    <cellStyle name="Обычный 9 3 6 4" xfId="40662"/>
    <cellStyle name="Обычный 9 3 6 4 2" xfId="40663"/>
    <cellStyle name="Обычный 9 3 6 5" xfId="40664"/>
    <cellStyle name="Обычный 9 3 6 6" xfId="40665"/>
    <cellStyle name="Обычный 9 3 7" xfId="40666"/>
    <cellStyle name="Обычный 9 3 7 2" xfId="40667"/>
    <cellStyle name="Обычный 9 3 7 2 2" xfId="40668"/>
    <cellStyle name="Обычный 9 3 7 2 2 2" xfId="40669"/>
    <cellStyle name="Обычный 9 3 7 2 3" xfId="40670"/>
    <cellStyle name="Обычный 9 3 7 3" xfId="40671"/>
    <cellStyle name="Обычный 9 3 7 3 2" xfId="40672"/>
    <cellStyle name="Обычный 9 3 7 4" xfId="40673"/>
    <cellStyle name="Обычный 9 3 8" xfId="40674"/>
    <cellStyle name="Обычный 9 3 8 2" xfId="40675"/>
    <cellStyle name="Обычный 9 3 8 2 2" xfId="40676"/>
    <cellStyle name="Обычный 9 3 8 3" xfId="40677"/>
    <cellStyle name="Обычный 9 3 9" xfId="40678"/>
    <cellStyle name="Обычный 9 3 9 2" xfId="40679"/>
    <cellStyle name="Обычный 9 3_прот факт бол" xfId="40680"/>
    <cellStyle name="Обычный 9 4" xfId="40681"/>
    <cellStyle name="Обычный 9 4 10" xfId="40682"/>
    <cellStyle name="Обычный 9 4 10 2" xfId="40683"/>
    <cellStyle name="Обычный 9 4 11" xfId="40684"/>
    <cellStyle name="Обычный 9 4 12" xfId="40685"/>
    <cellStyle name="Обычный 9 4 2" xfId="40686"/>
    <cellStyle name="Обычный 9 4 2 10" xfId="40687"/>
    <cellStyle name="Обычный 9 4 2 2" xfId="40688"/>
    <cellStyle name="Обычный 9 4 2 2 2" xfId="40689"/>
    <cellStyle name="Обычный 9 4 2 2 2 2" xfId="40690"/>
    <cellStyle name="Обычный 9 4 2 2 2 2 2" xfId="40691"/>
    <cellStyle name="Обычный 9 4 2 2 2 2 2 2" xfId="40692"/>
    <cellStyle name="Обычный 9 4 2 2 2 2 3" xfId="40693"/>
    <cellStyle name="Обычный 9 4 2 2 2 3" xfId="40694"/>
    <cellStyle name="Обычный 9 4 2 2 2 3 2" xfId="40695"/>
    <cellStyle name="Обычный 9 4 2 2 2 4" xfId="40696"/>
    <cellStyle name="Обычный 9 4 2 2 2 4 2" xfId="40697"/>
    <cellStyle name="Обычный 9 4 2 2 2 5" xfId="40698"/>
    <cellStyle name="Обычный 9 4 2 2 3" xfId="40699"/>
    <cellStyle name="Обычный 9 4 2 2 3 2" xfId="40700"/>
    <cellStyle name="Обычный 9 4 2 2 3 2 2" xfId="40701"/>
    <cellStyle name="Обычный 9 4 2 2 3 2 2 2" xfId="40702"/>
    <cellStyle name="Обычный 9 4 2 2 3 2 3" xfId="40703"/>
    <cellStyle name="Обычный 9 4 2 2 3 3" xfId="40704"/>
    <cellStyle name="Обычный 9 4 2 2 3 3 2" xfId="40705"/>
    <cellStyle name="Обычный 9 4 2 2 3 4" xfId="40706"/>
    <cellStyle name="Обычный 9 4 2 2 4" xfId="40707"/>
    <cellStyle name="Обычный 9 4 2 2 4 2" xfId="40708"/>
    <cellStyle name="Обычный 9 4 2 2 4 2 2" xfId="40709"/>
    <cellStyle name="Обычный 9 4 2 2 4 3" xfId="40710"/>
    <cellStyle name="Обычный 9 4 2 2 5" xfId="40711"/>
    <cellStyle name="Обычный 9 4 2 2 5 2" xfId="40712"/>
    <cellStyle name="Обычный 9 4 2 2 6" xfId="40713"/>
    <cellStyle name="Обычный 9 4 2 2 6 2" xfId="40714"/>
    <cellStyle name="Обычный 9 4 2 2 7" xfId="40715"/>
    <cellStyle name="Обычный 9 4 2 2 8" xfId="40716"/>
    <cellStyle name="Обычный 9 4 2 3" xfId="40717"/>
    <cellStyle name="Обычный 9 4 2 3 2" xfId="40718"/>
    <cellStyle name="Обычный 9 4 2 3 2 2" xfId="40719"/>
    <cellStyle name="Обычный 9 4 2 3 2 2 2" xfId="40720"/>
    <cellStyle name="Обычный 9 4 2 3 2 3" xfId="40721"/>
    <cellStyle name="Обычный 9 4 2 3 3" xfId="40722"/>
    <cellStyle name="Обычный 9 4 2 3 3 2" xfId="40723"/>
    <cellStyle name="Обычный 9 4 2 3 4" xfId="40724"/>
    <cellStyle name="Обычный 9 4 2 3 4 2" xfId="40725"/>
    <cellStyle name="Обычный 9 4 2 3 5" xfId="40726"/>
    <cellStyle name="Обычный 9 4 2 3 6" xfId="40727"/>
    <cellStyle name="Обычный 9 4 2 4" xfId="40728"/>
    <cellStyle name="Обычный 9 4 2 4 2" xfId="40729"/>
    <cellStyle name="Обычный 9 4 2 4 2 2" xfId="40730"/>
    <cellStyle name="Обычный 9 4 2 4 2 2 2" xfId="40731"/>
    <cellStyle name="Обычный 9 4 2 4 2 3" xfId="40732"/>
    <cellStyle name="Обычный 9 4 2 4 3" xfId="40733"/>
    <cellStyle name="Обычный 9 4 2 4 3 2" xfId="40734"/>
    <cellStyle name="Обычный 9 4 2 4 4" xfId="40735"/>
    <cellStyle name="Обычный 9 4 2 5" xfId="40736"/>
    <cellStyle name="Обычный 9 4 2 5 2" xfId="40737"/>
    <cellStyle name="Обычный 9 4 2 5 2 2" xfId="40738"/>
    <cellStyle name="Обычный 9 4 2 5 3" xfId="40739"/>
    <cellStyle name="Обычный 9 4 2 6" xfId="40740"/>
    <cellStyle name="Обычный 9 4 2 6 2" xfId="40741"/>
    <cellStyle name="Обычный 9 4 2 7" xfId="40742"/>
    <cellStyle name="Обычный 9 4 2 7 2" xfId="40743"/>
    <cellStyle name="Обычный 9 4 2 8" xfId="40744"/>
    <cellStyle name="Обычный 9 4 2 8 2" xfId="40745"/>
    <cellStyle name="Обычный 9 4 2 9" xfId="40746"/>
    <cellStyle name="Обычный 9 4 3" xfId="40747"/>
    <cellStyle name="Обычный 9 4 3 10" xfId="40748"/>
    <cellStyle name="Обычный 9 4 3 2" xfId="40749"/>
    <cellStyle name="Обычный 9 4 3 2 2" xfId="40750"/>
    <cellStyle name="Обычный 9 4 3 2 2 2" xfId="40751"/>
    <cellStyle name="Обычный 9 4 3 2 2 2 2" xfId="40752"/>
    <cellStyle name="Обычный 9 4 3 2 2 2 2 2" xfId="40753"/>
    <cellStyle name="Обычный 9 4 3 2 2 2 3" xfId="40754"/>
    <cellStyle name="Обычный 9 4 3 2 2 3" xfId="40755"/>
    <cellStyle name="Обычный 9 4 3 2 2 3 2" xfId="40756"/>
    <cellStyle name="Обычный 9 4 3 2 2 4" xfId="40757"/>
    <cellStyle name="Обычный 9 4 3 2 2 4 2" xfId="40758"/>
    <cellStyle name="Обычный 9 4 3 2 2 5" xfId="40759"/>
    <cellStyle name="Обычный 9 4 3 2 3" xfId="40760"/>
    <cellStyle name="Обычный 9 4 3 2 3 2" xfId="40761"/>
    <cellStyle name="Обычный 9 4 3 2 3 2 2" xfId="40762"/>
    <cellStyle name="Обычный 9 4 3 2 3 2 2 2" xfId="40763"/>
    <cellStyle name="Обычный 9 4 3 2 3 2 3" xfId="40764"/>
    <cellStyle name="Обычный 9 4 3 2 3 3" xfId="40765"/>
    <cellStyle name="Обычный 9 4 3 2 3 3 2" xfId="40766"/>
    <cellStyle name="Обычный 9 4 3 2 3 4" xfId="40767"/>
    <cellStyle name="Обычный 9 4 3 2 4" xfId="40768"/>
    <cellStyle name="Обычный 9 4 3 2 4 2" xfId="40769"/>
    <cellStyle name="Обычный 9 4 3 2 4 2 2" xfId="40770"/>
    <cellStyle name="Обычный 9 4 3 2 4 3" xfId="40771"/>
    <cellStyle name="Обычный 9 4 3 2 5" xfId="40772"/>
    <cellStyle name="Обычный 9 4 3 2 5 2" xfId="40773"/>
    <cellStyle name="Обычный 9 4 3 2 6" xfId="40774"/>
    <cellStyle name="Обычный 9 4 3 2 6 2" xfId="40775"/>
    <cellStyle name="Обычный 9 4 3 2 7" xfId="40776"/>
    <cellStyle name="Обычный 9 4 3 2 8" xfId="40777"/>
    <cellStyle name="Обычный 9 4 3 3" xfId="40778"/>
    <cellStyle name="Обычный 9 4 3 3 2" xfId="40779"/>
    <cellStyle name="Обычный 9 4 3 3 2 2" xfId="40780"/>
    <cellStyle name="Обычный 9 4 3 3 2 2 2" xfId="40781"/>
    <cellStyle name="Обычный 9 4 3 3 2 3" xfId="40782"/>
    <cellStyle name="Обычный 9 4 3 3 3" xfId="40783"/>
    <cellStyle name="Обычный 9 4 3 3 3 2" xfId="40784"/>
    <cellStyle name="Обычный 9 4 3 3 4" xfId="40785"/>
    <cellStyle name="Обычный 9 4 3 3 4 2" xfId="40786"/>
    <cellStyle name="Обычный 9 4 3 3 5" xfId="40787"/>
    <cellStyle name="Обычный 9 4 3 3 6" xfId="40788"/>
    <cellStyle name="Обычный 9 4 3 4" xfId="40789"/>
    <cellStyle name="Обычный 9 4 3 4 2" xfId="40790"/>
    <cellStyle name="Обычный 9 4 3 4 2 2" xfId="40791"/>
    <cellStyle name="Обычный 9 4 3 4 2 2 2" xfId="40792"/>
    <cellStyle name="Обычный 9 4 3 4 2 3" xfId="40793"/>
    <cellStyle name="Обычный 9 4 3 4 3" xfId="40794"/>
    <cellStyle name="Обычный 9 4 3 4 3 2" xfId="40795"/>
    <cellStyle name="Обычный 9 4 3 4 4" xfId="40796"/>
    <cellStyle name="Обычный 9 4 3 5" xfId="40797"/>
    <cellStyle name="Обычный 9 4 3 5 2" xfId="40798"/>
    <cellStyle name="Обычный 9 4 3 5 2 2" xfId="40799"/>
    <cellStyle name="Обычный 9 4 3 5 3" xfId="40800"/>
    <cellStyle name="Обычный 9 4 3 6" xfId="40801"/>
    <cellStyle name="Обычный 9 4 3 6 2" xfId="40802"/>
    <cellStyle name="Обычный 9 4 3 7" xfId="40803"/>
    <cellStyle name="Обычный 9 4 3 7 2" xfId="40804"/>
    <cellStyle name="Обычный 9 4 3 8" xfId="40805"/>
    <cellStyle name="Обычный 9 4 3 8 2" xfId="40806"/>
    <cellStyle name="Обычный 9 4 3 9" xfId="40807"/>
    <cellStyle name="Обычный 9 4 4" xfId="40808"/>
    <cellStyle name="Обычный 9 4 4 2" xfId="40809"/>
    <cellStyle name="Обычный 9 4 4 2 2" xfId="40810"/>
    <cellStyle name="Обычный 9 4 4 2 2 2" xfId="40811"/>
    <cellStyle name="Обычный 9 4 4 2 2 2 2" xfId="40812"/>
    <cellStyle name="Обычный 9 4 4 2 2 3" xfId="40813"/>
    <cellStyle name="Обычный 9 4 4 2 3" xfId="40814"/>
    <cellStyle name="Обычный 9 4 4 2 3 2" xfId="40815"/>
    <cellStyle name="Обычный 9 4 4 2 4" xfId="40816"/>
    <cellStyle name="Обычный 9 4 4 2 4 2" xfId="40817"/>
    <cellStyle name="Обычный 9 4 4 2 5" xfId="40818"/>
    <cellStyle name="Обычный 9 4 4 3" xfId="40819"/>
    <cellStyle name="Обычный 9 4 4 3 2" xfId="40820"/>
    <cellStyle name="Обычный 9 4 4 3 2 2" xfId="40821"/>
    <cellStyle name="Обычный 9 4 4 3 2 2 2" xfId="40822"/>
    <cellStyle name="Обычный 9 4 4 3 2 3" xfId="40823"/>
    <cellStyle name="Обычный 9 4 4 3 3" xfId="40824"/>
    <cellStyle name="Обычный 9 4 4 3 3 2" xfId="40825"/>
    <cellStyle name="Обычный 9 4 4 3 4" xfId="40826"/>
    <cellStyle name="Обычный 9 4 4 4" xfId="40827"/>
    <cellStyle name="Обычный 9 4 4 4 2" xfId="40828"/>
    <cellStyle name="Обычный 9 4 4 4 2 2" xfId="40829"/>
    <cellStyle name="Обычный 9 4 4 4 3" xfId="40830"/>
    <cellStyle name="Обычный 9 4 4 5" xfId="40831"/>
    <cellStyle name="Обычный 9 4 4 5 2" xfId="40832"/>
    <cellStyle name="Обычный 9 4 4 6" xfId="40833"/>
    <cellStyle name="Обычный 9 4 4 6 2" xfId="40834"/>
    <cellStyle name="Обычный 9 4 4 7" xfId="40835"/>
    <cellStyle name="Обычный 9 4 4 8" xfId="40836"/>
    <cellStyle name="Обычный 9 4 5" xfId="40837"/>
    <cellStyle name="Обычный 9 4 5 2" xfId="40838"/>
    <cellStyle name="Обычный 9 4 5 2 2" xfId="40839"/>
    <cellStyle name="Обычный 9 4 5 2 2 2" xfId="40840"/>
    <cellStyle name="Обычный 9 4 5 2 3" xfId="40841"/>
    <cellStyle name="Обычный 9 4 5 3" xfId="40842"/>
    <cellStyle name="Обычный 9 4 5 3 2" xfId="40843"/>
    <cellStyle name="Обычный 9 4 5 4" xfId="40844"/>
    <cellStyle name="Обычный 9 4 5 4 2" xfId="40845"/>
    <cellStyle name="Обычный 9 4 5 5" xfId="40846"/>
    <cellStyle name="Обычный 9 4 5 6" xfId="40847"/>
    <cellStyle name="Обычный 9 4 6" xfId="40848"/>
    <cellStyle name="Обычный 9 4 6 2" xfId="40849"/>
    <cellStyle name="Обычный 9 4 6 2 2" xfId="40850"/>
    <cellStyle name="Обычный 9 4 6 2 2 2" xfId="40851"/>
    <cellStyle name="Обычный 9 4 6 2 3" xfId="40852"/>
    <cellStyle name="Обычный 9 4 6 3" xfId="40853"/>
    <cellStyle name="Обычный 9 4 6 3 2" xfId="40854"/>
    <cellStyle name="Обычный 9 4 6 4" xfId="40855"/>
    <cellStyle name="Обычный 9 4 7" xfId="40856"/>
    <cellStyle name="Обычный 9 4 7 2" xfId="40857"/>
    <cellStyle name="Обычный 9 4 7 2 2" xfId="40858"/>
    <cellStyle name="Обычный 9 4 7 3" xfId="40859"/>
    <cellStyle name="Обычный 9 4 8" xfId="40860"/>
    <cellStyle name="Обычный 9 4 8 2" xfId="40861"/>
    <cellStyle name="Обычный 9 4 9" xfId="40862"/>
    <cellStyle name="Обычный 9 4 9 2" xfId="40863"/>
    <cellStyle name="Обычный 9 5" xfId="40864"/>
    <cellStyle name="Обычный 9 5 10" xfId="40865"/>
    <cellStyle name="Обычный 9 5 10 2" xfId="40866"/>
    <cellStyle name="Обычный 9 5 11" xfId="40867"/>
    <cellStyle name="Обычный 9 5 12" xfId="40868"/>
    <cellStyle name="Обычный 9 5 2" xfId="40869"/>
    <cellStyle name="Обычный 9 5 2 2" xfId="40870"/>
    <cellStyle name="Обычный 9 5 2 2 2" xfId="40871"/>
    <cellStyle name="Обычный 9 5 2 2 2 2" xfId="40872"/>
    <cellStyle name="Обычный 9 5 2 2 2 2 2" xfId="40873"/>
    <cellStyle name="Обычный 9 5 2 2 2 2 2 2" xfId="40874"/>
    <cellStyle name="Обычный 9 5 2 2 2 2 3" xfId="40875"/>
    <cellStyle name="Обычный 9 5 2 2 2 3" xfId="40876"/>
    <cellStyle name="Обычный 9 5 2 2 2 3 2" xfId="40877"/>
    <cellStyle name="Обычный 9 5 2 2 2 4" xfId="40878"/>
    <cellStyle name="Обычный 9 5 2 2 2 4 2" xfId="40879"/>
    <cellStyle name="Обычный 9 5 2 2 2 5" xfId="40880"/>
    <cellStyle name="Обычный 9 5 2 2 3" xfId="40881"/>
    <cellStyle name="Обычный 9 5 2 2 3 2" xfId="40882"/>
    <cellStyle name="Обычный 9 5 2 2 3 2 2" xfId="40883"/>
    <cellStyle name="Обычный 9 5 2 2 3 2 2 2" xfId="40884"/>
    <cellStyle name="Обычный 9 5 2 2 3 2 3" xfId="40885"/>
    <cellStyle name="Обычный 9 5 2 2 3 3" xfId="40886"/>
    <cellStyle name="Обычный 9 5 2 2 3 3 2" xfId="40887"/>
    <cellStyle name="Обычный 9 5 2 2 3 4" xfId="40888"/>
    <cellStyle name="Обычный 9 5 2 2 4" xfId="40889"/>
    <cellStyle name="Обычный 9 5 2 2 4 2" xfId="40890"/>
    <cellStyle name="Обычный 9 5 2 2 4 2 2" xfId="40891"/>
    <cellStyle name="Обычный 9 5 2 2 4 3" xfId="40892"/>
    <cellStyle name="Обычный 9 5 2 2 5" xfId="40893"/>
    <cellStyle name="Обычный 9 5 2 2 5 2" xfId="40894"/>
    <cellStyle name="Обычный 9 5 2 2 6" xfId="40895"/>
    <cellStyle name="Обычный 9 5 2 2 6 2" xfId="40896"/>
    <cellStyle name="Обычный 9 5 2 2 7" xfId="40897"/>
    <cellStyle name="Обычный 9 5 2 2 8" xfId="40898"/>
    <cellStyle name="Обычный 9 5 2 3" xfId="40899"/>
    <cellStyle name="Обычный 9 5 2 3 2" xfId="40900"/>
    <cellStyle name="Обычный 9 5 2 3 2 2" xfId="40901"/>
    <cellStyle name="Обычный 9 5 2 3 2 2 2" xfId="40902"/>
    <cellStyle name="Обычный 9 5 2 3 2 3" xfId="40903"/>
    <cellStyle name="Обычный 9 5 2 3 3" xfId="40904"/>
    <cellStyle name="Обычный 9 5 2 3 3 2" xfId="40905"/>
    <cellStyle name="Обычный 9 5 2 3 4" xfId="40906"/>
    <cellStyle name="Обычный 9 5 2 3 4 2" xfId="40907"/>
    <cellStyle name="Обычный 9 5 2 3 5" xfId="40908"/>
    <cellStyle name="Обычный 9 5 2 3 6" xfId="40909"/>
    <cellStyle name="Обычный 9 5 2 4" xfId="40910"/>
    <cellStyle name="Обычный 9 5 2 4 2" xfId="40911"/>
    <cellStyle name="Обычный 9 5 2 4 2 2" xfId="40912"/>
    <cellStyle name="Обычный 9 5 2 4 2 2 2" xfId="40913"/>
    <cellStyle name="Обычный 9 5 2 4 2 3" xfId="40914"/>
    <cellStyle name="Обычный 9 5 2 4 3" xfId="40915"/>
    <cellStyle name="Обычный 9 5 2 4 3 2" xfId="40916"/>
    <cellStyle name="Обычный 9 5 2 4 4" xfId="40917"/>
    <cellStyle name="Обычный 9 5 2 5" xfId="40918"/>
    <cellStyle name="Обычный 9 5 2 5 2" xfId="40919"/>
    <cellStyle name="Обычный 9 5 2 5 2 2" xfId="40920"/>
    <cellStyle name="Обычный 9 5 2 5 3" xfId="40921"/>
    <cellStyle name="Обычный 9 5 2 6" xfId="40922"/>
    <cellStyle name="Обычный 9 5 2 6 2" xfId="40923"/>
    <cellStyle name="Обычный 9 5 2 7" xfId="40924"/>
    <cellStyle name="Обычный 9 5 2 7 2" xfId="40925"/>
    <cellStyle name="Обычный 9 5 2 8" xfId="40926"/>
    <cellStyle name="Обычный 9 5 2 9" xfId="40927"/>
    <cellStyle name="Обычный 9 5 3" xfId="40928"/>
    <cellStyle name="Обычный 9 5 3 2" xfId="40929"/>
    <cellStyle name="Обычный 9 5 3 2 2" xfId="40930"/>
    <cellStyle name="Обычный 9 5 3 2 2 2" xfId="40931"/>
    <cellStyle name="Обычный 9 5 3 2 2 2 2" xfId="40932"/>
    <cellStyle name="Обычный 9 5 3 2 2 2 2 2" xfId="40933"/>
    <cellStyle name="Обычный 9 5 3 2 2 2 3" xfId="40934"/>
    <cellStyle name="Обычный 9 5 3 2 2 3" xfId="40935"/>
    <cellStyle name="Обычный 9 5 3 2 2 3 2" xfId="40936"/>
    <cellStyle name="Обычный 9 5 3 2 2 4" xfId="40937"/>
    <cellStyle name="Обычный 9 5 3 2 2 4 2" xfId="40938"/>
    <cellStyle name="Обычный 9 5 3 2 2 5" xfId="40939"/>
    <cellStyle name="Обычный 9 5 3 2 3" xfId="40940"/>
    <cellStyle name="Обычный 9 5 3 2 3 2" xfId="40941"/>
    <cellStyle name="Обычный 9 5 3 2 3 2 2" xfId="40942"/>
    <cellStyle name="Обычный 9 5 3 2 3 2 2 2" xfId="40943"/>
    <cellStyle name="Обычный 9 5 3 2 3 2 3" xfId="40944"/>
    <cellStyle name="Обычный 9 5 3 2 3 3" xfId="40945"/>
    <cellStyle name="Обычный 9 5 3 2 3 3 2" xfId="40946"/>
    <cellStyle name="Обычный 9 5 3 2 3 4" xfId="40947"/>
    <cellStyle name="Обычный 9 5 3 2 4" xfId="40948"/>
    <cellStyle name="Обычный 9 5 3 2 4 2" xfId="40949"/>
    <cellStyle name="Обычный 9 5 3 2 4 2 2" xfId="40950"/>
    <cellStyle name="Обычный 9 5 3 2 4 3" xfId="40951"/>
    <cellStyle name="Обычный 9 5 3 2 5" xfId="40952"/>
    <cellStyle name="Обычный 9 5 3 2 5 2" xfId="40953"/>
    <cellStyle name="Обычный 9 5 3 2 6" xfId="40954"/>
    <cellStyle name="Обычный 9 5 3 2 6 2" xfId="40955"/>
    <cellStyle name="Обычный 9 5 3 2 7" xfId="40956"/>
    <cellStyle name="Обычный 9 5 3 2 8" xfId="40957"/>
    <cellStyle name="Обычный 9 5 3 3" xfId="40958"/>
    <cellStyle name="Обычный 9 5 3 3 2" xfId="40959"/>
    <cellStyle name="Обычный 9 5 3 3 2 2" xfId="40960"/>
    <cellStyle name="Обычный 9 5 3 3 2 2 2" xfId="40961"/>
    <cellStyle name="Обычный 9 5 3 3 2 3" xfId="40962"/>
    <cellStyle name="Обычный 9 5 3 3 3" xfId="40963"/>
    <cellStyle name="Обычный 9 5 3 3 3 2" xfId="40964"/>
    <cellStyle name="Обычный 9 5 3 3 4" xfId="40965"/>
    <cellStyle name="Обычный 9 5 3 3 4 2" xfId="40966"/>
    <cellStyle name="Обычный 9 5 3 3 5" xfId="40967"/>
    <cellStyle name="Обычный 9 5 3 3 6" xfId="40968"/>
    <cellStyle name="Обычный 9 5 3 4" xfId="40969"/>
    <cellStyle name="Обычный 9 5 3 4 2" xfId="40970"/>
    <cellStyle name="Обычный 9 5 3 4 2 2" xfId="40971"/>
    <cellStyle name="Обычный 9 5 3 4 2 2 2" xfId="40972"/>
    <cellStyle name="Обычный 9 5 3 4 2 3" xfId="40973"/>
    <cellStyle name="Обычный 9 5 3 4 3" xfId="40974"/>
    <cellStyle name="Обычный 9 5 3 4 3 2" xfId="40975"/>
    <cellStyle name="Обычный 9 5 3 4 4" xfId="40976"/>
    <cellStyle name="Обычный 9 5 3 5" xfId="40977"/>
    <cellStyle name="Обычный 9 5 3 5 2" xfId="40978"/>
    <cellStyle name="Обычный 9 5 3 5 2 2" xfId="40979"/>
    <cellStyle name="Обычный 9 5 3 5 3" xfId="40980"/>
    <cellStyle name="Обычный 9 5 3 6" xfId="40981"/>
    <cellStyle name="Обычный 9 5 3 6 2" xfId="40982"/>
    <cellStyle name="Обычный 9 5 3 7" xfId="40983"/>
    <cellStyle name="Обычный 9 5 3 7 2" xfId="40984"/>
    <cellStyle name="Обычный 9 5 3 8" xfId="40985"/>
    <cellStyle name="Обычный 9 5 3 9" xfId="40986"/>
    <cellStyle name="Обычный 9 5 4" xfId="40987"/>
    <cellStyle name="Обычный 9 5 4 2" xfId="40988"/>
    <cellStyle name="Обычный 9 5 4 2 2" xfId="40989"/>
    <cellStyle name="Обычный 9 5 4 2 2 2" xfId="40990"/>
    <cellStyle name="Обычный 9 5 4 2 2 2 2" xfId="40991"/>
    <cellStyle name="Обычный 9 5 4 2 2 3" xfId="40992"/>
    <cellStyle name="Обычный 9 5 4 2 3" xfId="40993"/>
    <cellStyle name="Обычный 9 5 4 2 3 2" xfId="40994"/>
    <cellStyle name="Обычный 9 5 4 2 4" xfId="40995"/>
    <cellStyle name="Обычный 9 5 4 2 4 2" xfId="40996"/>
    <cellStyle name="Обычный 9 5 4 2 5" xfId="40997"/>
    <cellStyle name="Обычный 9 5 4 3" xfId="40998"/>
    <cellStyle name="Обычный 9 5 4 3 2" xfId="40999"/>
    <cellStyle name="Обычный 9 5 4 3 2 2" xfId="41000"/>
    <cellStyle name="Обычный 9 5 4 3 2 2 2" xfId="41001"/>
    <cellStyle name="Обычный 9 5 4 3 2 3" xfId="41002"/>
    <cellStyle name="Обычный 9 5 4 3 3" xfId="41003"/>
    <cellStyle name="Обычный 9 5 4 3 3 2" xfId="41004"/>
    <cellStyle name="Обычный 9 5 4 3 4" xfId="41005"/>
    <cellStyle name="Обычный 9 5 4 4" xfId="41006"/>
    <cellStyle name="Обычный 9 5 4 4 2" xfId="41007"/>
    <cellStyle name="Обычный 9 5 4 4 2 2" xfId="41008"/>
    <cellStyle name="Обычный 9 5 4 4 3" xfId="41009"/>
    <cellStyle name="Обычный 9 5 4 5" xfId="41010"/>
    <cellStyle name="Обычный 9 5 4 5 2" xfId="41011"/>
    <cellStyle name="Обычный 9 5 4 6" xfId="41012"/>
    <cellStyle name="Обычный 9 5 4 6 2" xfId="41013"/>
    <cellStyle name="Обычный 9 5 4 7" xfId="41014"/>
    <cellStyle name="Обычный 9 5 4 8" xfId="41015"/>
    <cellStyle name="Обычный 9 5 5" xfId="41016"/>
    <cellStyle name="Обычный 9 5 5 2" xfId="41017"/>
    <cellStyle name="Обычный 9 5 5 2 2" xfId="41018"/>
    <cellStyle name="Обычный 9 5 5 2 2 2" xfId="41019"/>
    <cellStyle name="Обычный 9 5 5 2 3" xfId="41020"/>
    <cellStyle name="Обычный 9 5 5 3" xfId="41021"/>
    <cellStyle name="Обычный 9 5 5 3 2" xfId="41022"/>
    <cellStyle name="Обычный 9 5 5 4" xfId="41023"/>
    <cellStyle name="Обычный 9 5 5 4 2" xfId="41024"/>
    <cellStyle name="Обычный 9 5 5 5" xfId="41025"/>
    <cellStyle name="Обычный 9 5 5 6" xfId="41026"/>
    <cellStyle name="Обычный 9 5 6" xfId="41027"/>
    <cellStyle name="Обычный 9 5 6 2" xfId="41028"/>
    <cellStyle name="Обычный 9 5 6 2 2" xfId="41029"/>
    <cellStyle name="Обычный 9 5 6 2 2 2" xfId="41030"/>
    <cellStyle name="Обычный 9 5 6 2 3" xfId="41031"/>
    <cellStyle name="Обычный 9 5 6 3" xfId="41032"/>
    <cellStyle name="Обычный 9 5 6 3 2" xfId="41033"/>
    <cellStyle name="Обычный 9 5 6 4" xfId="41034"/>
    <cellStyle name="Обычный 9 5 7" xfId="41035"/>
    <cellStyle name="Обычный 9 5 7 2" xfId="41036"/>
    <cellStyle name="Обычный 9 5 7 2 2" xfId="41037"/>
    <cellStyle name="Обычный 9 5 7 3" xfId="41038"/>
    <cellStyle name="Обычный 9 5 8" xfId="41039"/>
    <cellStyle name="Обычный 9 5 8 2" xfId="41040"/>
    <cellStyle name="Обычный 9 5 9" xfId="41041"/>
    <cellStyle name="Обычный 9 5 9 2" xfId="41042"/>
    <cellStyle name="Обычный 9 6" xfId="41043"/>
    <cellStyle name="Обычный 9 6 10" xfId="41044"/>
    <cellStyle name="Обычный 9 6 2" xfId="41045"/>
    <cellStyle name="Обычный 9 6 2 2" xfId="41046"/>
    <cellStyle name="Обычный 9 6 2 2 2" xfId="41047"/>
    <cellStyle name="Обычный 9 6 2 2 2 2" xfId="41048"/>
    <cellStyle name="Обычный 9 6 2 2 2 2 2" xfId="41049"/>
    <cellStyle name="Обычный 9 6 2 2 2 3" xfId="41050"/>
    <cellStyle name="Обычный 9 6 2 2 3" xfId="41051"/>
    <cellStyle name="Обычный 9 6 2 2 3 2" xfId="41052"/>
    <cellStyle name="Обычный 9 6 2 2 4" xfId="41053"/>
    <cellStyle name="Обычный 9 6 2 2 4 2" xfId="41054"/>
    <cellStyle name="Обычный 9 6 2 2 5" xfId="41055"/>
    <cellStyle name="Обычный 9 6 2 3" xfId="41056"/>
    <cellStyle name="Обычный 9 6 2 3 2" xfId="41057"/>
    <cellStyle name="Обычный 9 6 2 3 2 2" xfId="41058"/>
    <cellStyle name="Обычный 9 6 2 3 2 2 2" xfId="41059"/>
    <cellStyle name="Обычный 9 6 2 3 2 3" xfId="41060"/>
    <cellStyle name="Обычный 9 6 2 3 3" xfId="41061"/>
    <cellStyle name="Обычный 9 6 2 3 3 2" xfId="41062"/>
    <cellStyle name="Обычный 9 6 2 3 4" xfId="41063"/>
    <cellStyle name="Обычный 9 6 2 4" xfId="41064"/>
    <cellStyle name="Обычный 9 6 2 4 2" xfId="41065"/>
    <cellStyle name="Обычный 9 6 2 4 2 2" xfId="41066"/>
    <cellStyle name="Обычный 9 6 2 4 3" xfId="41067"/>
    <cellStyle name="Обычный 9 6 2 5" xfId="41068"/>
    <cellStyle name="Обычный 9 6 2 5 2" xfId="41069"/>
    <cellStyle name="Обычный 9 6 2 6" xfId="41070"/>
    <cellStyle name="Обычный 9 6 2 6 2" xfId="41071"/>
    <cellStyle name="Обычный 9 6 2 7" xfId="41072"/>
    <cellStyle name="Обычный 9 6 2 8" xfId="41073"/>
    <cellStyle name="Обычный 9 6 3" xfId="41074"/>
    <cellStyle name="Обычный 9 6 3 2" xfId="41075"/>
    <cellStyle name="Обычный 9 6 3 2 2" xfId="41076"/>
    <cellStyle name="Обычный 9 6 3 2 2 2" xfId="41077"/>
    <cellStyle name="Обычный 9 6 3 2 3" xfId="41078"/>
    <cellStyle name="Обычный 9 6 3 3" xfId="41079"/>
    <cellStyle name="Обычный 9 6 3 3 2" xfId="41080"/>
    <cellStyle name="Обычный 9 6 3 4" xfId="41081"/>
    <cellStyle name="Обычный 9 6 3 4 2" xfId="41082"/>
    <cellStyle name="Обычный 9 6 3 5" xfId="41083"/>
    <cellStyle name="Обычный 9 6 3 6" xfId="41084"/>
    <cellStyle name="Обычный 9 6 4" xfId="41085"/>
    <cellStyle name="Обычный 9 6 4 2" xfId="41086"/>
    <cellStyle name="Обычный 9 6 4 2 2" xfId="41087"/>
    <cellStyle name="Обычный 9 6 4 2 2 2" xfId="41088"/>
    <cellStyle name="Обычный 9 6 4 2 3" xfId="41089"/>
    <cellStyle name="Обычный 9 6 4 3" xfId="41090"/>
    <cellStyle name="Обычный 9 6 4 3 2" xfId="41091"/>
    <cellStyle name="Обычный 9 6 4 4" xfId="41092"/>
    <cellStyle name="Обычный 9 6 5" xfId="41093"/>
    <cellStyle name="Обычный 9 6 5 2" xfId="41094"/>
    <cellStyle name="Обычный 9 6 5 2 2" xfId="41095"/>
    <cellStyle name="Обычный 9 6 5 3" xfId="41096"/>
    <cellStyle name="Обычный 9 6 6" xfId="41097"/>
    <cellStyle name="Обычный 9 6 6 2" xfId="41098"/>
    <cellStyle name="Обычный 9 6 7" xfId="41099"/>
    <cellStyle name="Обычный 9 6 7 2" xfId="41100"/>
    <cellStyle name="Обычный 9 6 8" xfId="41101"/>
    <cellStyle name="Обычный 9 6 8 2" xfId="41102"/>
    <cellStyle name="Обычный 9 6 9" xfId="41103"/>
    <cellStyle name="Обычный 9 7" xfId="41104"/>
    <cellStyle name="Обычный 9 7 10" xfId="41105"/>
    <cellStyle name="Обычный 9 7 2" xfId="41106"/>
    <cellStyle name="Обычный 9 7 2 2" xfId="41107"/>
    <cellStyle name="Обычный 9 7 2 2 2" xfId="41108"/>
    <cellStyle name="Обычный 9 7 2 2 2 2" xfId="41109"/>
    <cellStyle name="Обычный 9 7 2 2 2 2 2" xfId="41110"/>
    <cellStyle name="Обычный 9 7 2 2 2 3" xfId="41111"/>
    <cellStyle name="Обычный 9 7 2 2 3" xfId="41112"/>
    <cellStyle name="Обычный 9 7 2 2 3 2" xfId="41113"/>
    <cellStyle name="Обычный 9 7 2 2 4" xfId="41114"/>
    <cellStyle name="Обычный 9 7 2 2 4 2" xfId="41115"/>
    <cellStyle name="Обычный 9 7 2 2 5" xfId="41116"/>
    <cellStyle name="Обычный 9 7 2 3" xfId="41117"/>
    <cellStyle name="Обычный 9 7 2 3 2" xfId="41118"/>
    <cellStyle name="Обычный 9 7 2 3 2 2" xfId="41119"/>
    <cellStyle name="Обычный 9 7 2 3 2 2 2" xfId="41120"/>
    <cellStyle name="Обычный 9 7 2 3 2 3" xfId="41121"/>
    <cellStyle name="Обычный 9 7 2 3 3" xfId="41122"/>
    <cellStyle name="Обычный 9 7 2 3 3 2" xfId="41123"/>
    <cellStyle name="Обычный 9 7 2 3 4" xfId="41124"/>
    <cellStyle name="Обычный 9 7 2 4" xfId="41125"/>
    <cellStyle name="Обычный 9 7 2 4 2" xfId="41126"/>
    <cellStyle name="Обычный 9 7 2 4 2 2" xfId="41127"/>
    <cellStyle name="Обычный 9 7 2 4 3" xfId="41128"/>
    <cellStyle name="Обычный 9 7 2 5" xfId="41129"/>
    <cellStyle name="Обычный 9 7 2 5 2" xfId="41130"/>
    <cellStyle name="Обычный 9 7 2 6" xfId="41131"/>
    <cellStyle name="Обычный 9 7 2 6 2" xfId="41132"/>
    <cellStyle name="Обычный 9 7 2 7" xfId="41133"/>
    <cellStyle name="Обычный 9 7 2 8" xfId="41134"/>
    <cellStyle name="Обычный 9 7 3" xfId="41135"/>
    <cellStyle name="Обычный 9 7 3 2" xfId="41136"/>
    <cellStyle name="Обычный 9 7 3 2 2" xfId="41137"/>
    <cellStyle name="Обычный 9 7 3 2 2 2" xfId="41138"/>
    <cellStyle name="Обычный 9 7 3 2 3" xfId="41139"/>
    <cellStyle name="Обычный 9 7 3 3" xfId="41140"/>
    <cellStyle name="Обычный 9 7 3 3 2" xfId="41141"/>
    <cellStyle name="Обычный 9 7 3 4" xfId="41142"/>
    <cellStyle name="Обычный 9 7 3 4 2" xfId="41143"/>
    <cellStyle name="Обычный 9 7 3 5" xfId="41144"/>
    <cellStyle name="Обычный 9 7 3 6" xfId="41145"/>
    <cellStyle name="Обычный 9 7 4" xfId="41146"/>
    <cellStyle name="Обычный 9 7 4 2" xfId="41147"/>
    <cellStyle name="Обычный 9 7 4 2 2" xfId="41148"/>
    <cellStyle name="Обычный 9 7 4 2 2 2" xfId="41149"/>
    <cellStyle name="Обычный 9 7 4 2 3" xfId="41150"/>
    <cellStyle name="Обычный 9 7 4 3" xfId="41151"/>
    <cellStyle name="Обычный 9 7 4 3 2" xfId="41152"/>
    <cellStyle name="Обычный 9 7 4 4" xfId="41153"/>
    <cellStyle name="Обычный 9 7 5" xfId="41154"/>
    <cellStyle name="Обычный 9 7 5 2" xfId="41155"/>
    <cellStyle name="Обычный 9 7 5 2 2" xfId="41156"/>
    <cellStyle name="Обычный 9 7 5 3" xfId="41157"/>
    <cellStyle name="Обычный 9 7 6" xfId="41158"/>
    <cellStyle name="Обычный 9 7 6 2" xfId="41159"/>
    <cellStyle name="Обычный 9 7 7" xfId="41160"/>
    <cellStyle name="Обычный 9 7 7 2" xfId="41161"/>
    <cellStyle name="Обычный 9 7 8" xfId="41162"/>
    <cellStyle name="Обычный 9 7 8 2" xfId="41163"/>
    <cellStyle name="Обычный 9 7 9" xfId="41164"/>
    <cellStyle name="Обычный 9 8" xfId="41165"/>
    <cellStyle name="Обычный 9 8 2" xfId="41166"/>
    <cellStyle name="Обычный 9 8 2 2" xfId="41167"/>
    <cellStyle name="Обычный 9 8 2 2 2" xfId="41168"/>
    <cellStyle name="Обычный 9 8 2 2 2 2" xfId="41169"/>
    <cellStyle name="Обычный 9 8 2 2 3" xfId="41170"/>
    <cellStyle name="Обычный 9 8 2 3" xfId="41171"/>
    <cellStyle name="Обычный 9 8 2 3 2" xfId="41172"/>
    <cellStyle name="Обычный 9 8 2 4" xfId="41173"/>
    <cellStyle name="Обычный 9 8 2 4 2" xfId="41174"/>
    <cellStyle name="Обычный 9 8 2 5" xfId="41175"/>
    <cellStyle name="Обычный 9 8 3" xfId="41176"/>
    <cellStyle name="Обычный 9 8 3 2" xfId="41177"/>
    <cellStyle name="Обычный 9 8 3 2 2" xfId="41178"/>
    <cellStyle name="Обычный 9 8 3 2 2 2" xfId="41179"/>
    <cellStyle name="Обычный 9 8 3 2 3" xfId="41180"/>
    <cellStyle name="Обычный 9 8 3 3" xfId="41181"/>
    <cellStyle name="Обычный 9 8 3 3 2" xfId="41182"/>
    <cellStyle name="Обычный 9 8 3 4" xfId="41183"/>
    <cellStyle name="Обычный 9 8 4" xfId="41184"/>
    <cellStyle name="Обычный 9 8 4 2" xfId="41185"/>
    <cellStyle name="Обычный 9 8 4 2 2" xfId="41186"/>
    <cellStyle name="Обычный 9 8 4 3" xfId="41187"/>
    <cellStyle name="Обычный 9 8 5" xfId="41188"/>
    <cellStyle name="Обычный 9 8 5 2" xfId="41189"/>
    <cellStyle name="Обычный 9 8 6" xfId="41190"/>
    <cellStyle name="Обычный 9 8 6 2" xfId="41191"/>
    <cellStyle name="Обычный 9 8 7" xfId="41192"/>
    <cellStyle name="Обычный 9 8 7 2" xfId="41193"/>
    <cellStyle name="Обычный 9 8 8" xfId="41194"/>
    <cellStyle name="Обычный 9 8 9" xfId="41195"/>
    <cellStyle name="Обычный 9 9" xfId="41196"/>
    <cellStyle name="Обычный 9 9 2" xfId="41197"/>
    <cellStyle name="Обычный 9 9 2 2" xfId="41198"/>
    <cellStyle name="Обычный 9 9 2 2 2" xfId="41199"/>
    <cellStyle name="Обычный 9 9 2 3" xfId="41200"/>
    <cellStyle name="Обычный 9 9 3" xfId="41201"/>
    <cellStyle name="Обычный 9 9 3 2" xfId="41202"/>
    <cellStyle name="Обычный 9 9 4" xfId="41203"/>
    <cellStyle name="Обычный 9 9 4 2" xfId="41204"/>
    <cellStyle name="Обычный 9 9 5" xfId="41205"/>
    <cellStyle name="Обычный 9 9 6" xfId="41206"/>
    <cellStyle name="Обычный 9_КС2 июль13 дс1" xfId="41207"/>
    <cellStyle name="Обычный_Доп.соглаш №35.2" xfId="3"/>
    <cellStyle name="Обычный_нормы" xfId="2"/>
    <cellStyle name="Плохой 2" xfId="41208"/>
    <cellStyle name="Плохой 2 2" xfId="41209"/>
    <cellStyle name="Плохой 2 2 2" xfId="41210"/>
    <cellStyle name="Пояснение 2" xfId="41211"/>
    <cellStyle name="Пояснение 2 2" xfId="41212"/>
    <cellStyle name="Пояснение 2 2 2" xfId="41213"/>
    <cellStyle name="Примечание 2" xfId="41214"/>
    <cellStyle name="Примечание 2 2" xfId="41215"/>
    <cellStyle name="Примечание 2 2 2" xfId="41216"/>
    <cellStyle name="Процентный 2" xfId="41217"/>
    <cellStyle name="Процентный 2 2" xfId="41218"/>
    <cellStyle name="Процентный 2 2 2" xfId="41219"/>
    <cellStyle name="Процентный 2 2 2 2" xfId="41220"/>
    <cellStyle name="Процентный 2 2 2 2 2" xfId="41221"/>
    <cellStyle name="Процентный 2 2 3" xfId="41222"/>
    <cellStyle name="Процентный 2 2 3 2" xfId="41223"/>
    <cellStyle name="Процентный 2 2 3 2 2" xfId="41224"/>
    <cellStyle name="Процентный 2 2 3 2 2 2" xfId="41225"/>
    <cellStyle name="Процентный 2 2 3 3" xfId="41226"/>
    <cellStyle name="Процентный 2 2 3 3 2" xfId="41227"/>
    <cellStyle name="Процентный 2 2 3 3 3" xfId="41228"/>
    <cellStyle name="Процентный 2 2 3 3 4" xfId="41229"/>
    <cellStyle name="Процентный 2 2 4" xfId="41230"/>
    <cellStyle name="Процентный 2 2 4 2" xfId="41231"/>
    <cellStyle name="Процентный 2 2 5" xfId="41232"/>
    <cellStyle name="Процентный 2 3" xfId="41233"/>
    <cellStyle name="Процентный 2 3 2" xfId="41234"/>
    <cellStyle name="Процентный 2 3 2 2" xfId="41235"/>
    <cellStyle name="Процентный 2 3 3" xfId="41236"/>
    <cellStyle name="Процентный 2 4" xfId="41237"/>
    <cellStyle name="Процентный 2 4 2" xfId="41238"/>
    <cellStyle name="Процентный 2 4 2 2" xfId="41239"/>
    <cellStyle name="Процентный 2 5" xfId="41240"/>
    <cellStyle name="Процентный 2 5 2" xfId="41241"/>
    <cellStyle name="Процентный 2 5 2 2" xfId="41242"/>
    <cellStyle name="Процентный 2 5 2 2 2" xfId="41243"/>
    <cellStyle name="Процентный 2 5 3" xfId="41244"/>
    <cellStyle name="Процентный 2 5 3 2" xfId="41245"/>
    <cellStyle name="Процентный 2 5 3 3" xfId="41246"/>
    <cellStyle name="Процентный 2 5 3 4" xfId="41247"/>
    <cellStyle name="Процентный 2 6" xfId="41248"/>
    <cellStyle name="Процентный 2 6 2" xfId="41249"/>
    <cellStyle name="Процентный 2 6 3" xfId="41250"/>
    <cellStyle name="Процентный 2 7" xfId="41251"/>
    <cellStyle name="Процентный 3" xfId="41252"/>
    <cellStyle name="Процентный 3 2" xfId="41253"/>
    <cellStyle name="Процентный 3 2 2" xfId="41254"/>
    <cellStyle name="Процентный 3 2 2 2" xfId="41255"/>
    <cellStyle name="Процентный 3 2 3" xfId="41256"/>
    <cellStyle name="Процентный 3 3" xfId="41257"/>
    <cellStyle name="Процентный 3 3 2" xfId="41258"/>
    <cellStyle name="Процентный 3 3 3" xfId="41259"/>
    <cellStyle name="Процентный 3 3 4" xfId="41260"/>
    <cellStyle name="Процентный 3 4" xfId="41261"/>
    <cellStyle name="Процентный 4" xfId="41262"/>
    <cellStyle name="Процентный 4 2" xfId="41263"/>
    <cellStyle name="Процентный 4 3" xfId="41264"/>
    <cellStyle name="Процентный 5" xfId="41265"/>
    <cellStyle name="Процентный 5 2" xfId="41266"/>
    <cellStyle name="Процентный 5 3" xfId="41267"/>
    <cellStyle name="Процентный 5 4" xfId="41268"/>
    <cellStyle name="Процентный 5 5" xfId="41269"/>
    <cellStyle name="Связанная ячейка 2" xfId="41270"/>
    <cellStyle name="Связанная ячейка 2 2" xfId="41271"/>
    <cellStyle name="Связанная ячейка 2 2 2" xfId="41272"/>
    <cellStyle name="Стиль 1" xfId="41273"/>
    <cellStyle name="Стиль 2" xfId="41274"/>
    <cellStyle name="Стиль_названий" xfId="41275"/>
    <cellStyle name="Строка нечётная" xfId="41276"/>
    <cellStyle name="Строка чётная" xfId="41277"/>
    <cellStyle name="Текст предупреждения 2" xfId="41278"/>
    <cellStyle name="Текст предупреждения 2 2" xfId="41279"/>
    <cellStyle name="Текст предупреждения 2 2 2" xfId="41280"/>
    <cellStyle name="тонны" xfId="41281"/>
    <cellStyle name="Тысячи [0]_27.02 скоррект. " xfId="41282"/>
    <cellStyle name="Тысячи [а]" xfId="41283"/>
    <cellStyle name="Тысячи_27.02 скоррект. " xfId="41284"/>
    <cellStyle name="Финансовый [0] 2" xfId="41285"/>
    <cellStyle name="Финансовый 10" xfId="41286"/>
    <cellStyle name="Финансовый 10 10" xfId="41287"/>
    <cellStyle name="Финансовый 10 10 2" xfId="41288"/>
    <cellStyle name="Финансовый 10 10 2 2" xfId="41289"/>
    <cellStyle name="Финансовый 10 10 3" xfId="41290"/>
    <cellStyle name="Финансовый 10 11" xfId="41291"/>
    <cellStyle name="Финансовый 10 11 2" xfId="41292"/>
    <cellStyle name="Финансовый 10 11 2 2" xfId="41293"/>
    <cellStyle name="Финансовый 10 11 3" xfId="41294"/>
    <cellStyle name="Финансовый 10 12" xfId="41295"/>
    <cellStyle name="Финансовый 10 12 2" xfId="41296"/>
    <cellStyle name="Финансовый 10 13" xfId="41297"/>
    <cellStyle name="Финансовый 10 13 2" xfId="41298"/>
    <cellStyle name="Финансовый 10 14" xfId="41299"/>
    <cellStyle name="Финансовый 10 14 2" xfId="41300"/>
    <cellStyle name="Финансовый 10 15" xfId="41301"/>
    <cellStyle name="Финансовый 10 15 2" xfId="41302"/>
    <cellStyle name="Финансовый 10 16" xfId="41303"/>
    <cellStyle name="Финансовый 10 16 2" xfId="41304"/>
    <cellStyle name="Финансовый 10 17" xfId="41305"/>
    <cellStyle name="Финансовый 10 18" xfId="41306"/>
    <cellStyle name="Финансовый 10 2" xfId="41307"/>
    <cellStyle name="Финансовый 10 2 10" xfId="41308"/>
    <cellStyle name="Финансовый 10 2 10 2" xfId="41309"/>
    <cellStyle name="Финансовый 10 2 10 2 2" xfId="41310"/>
    <cellStyle name="Финансовый 10 2 10 3" xfId="41311"/>
    <cellStyle name="Финансовый 10 2 11" xfId="41312"/>
    <cellStyle name="Финансовый 10 2 11 2" xfId="41313"/>
    <cellStyle name="Финансовый 10 2 12" xfId="41314"/>
    <cellStyle name="Финансовый 10 2 12 2" xfId="41315"/>
    <cellStyle name="Финансовый 10 2 13" xfId="41316"/>
    <cellStyle name="Финансовый 10 2 13 2" xfId="41317"/>
    <cellStyle name="Финансовый 10 2 14" xfId="41318"/>
    <cellStyle name="Финансовый 10 2 14 2" xfId="41319"/>
    <cellStyle name="Финансовый 10 2 15" xfId="41320"/>
    <cellStyle name="Финансовый 10 2 15 2" xfId="41321"/>
    <cellStyle name="Финансовый 10 2 16" xfId="41322"/>
    <cellStyle name="Финансовый 10 2 17" xfId="41323"/>
    <cellStyle name="Финансовый 10 2 2" xfId="41324"/>
    <cellStyle name="Финансовый 10 2 2 10" xfId="41325"/>
    <cellStyle name="Финансовый 10 2 2 10 2" xfId="41326"/>
    <cellStyle name="Финансовый 10 2 2 11" xfId="41327"/>
    <cellStyle name="Финансовый 10 2 2 11 2" xfId="41328"/>
    <cellStyle name="Финансовый 10 2 2 12" xfId="41329"/>
    <cellStyle name="Финансовый 10 2 2 12 2" xfId="41330"/>
    <cellStyle name="Финансовый 10 2 2 13" xfId="41331"/>
    <cellStyle name="Финансовый 10 2 2 14" xfId="41332"/>
    <cellStyle name="Финансовый 10 2 2 2" xfId="41333"/>
    <cellStyle name="Финансовый 10 2 2 2 10" xfId="41334"/>
    <cellStyle name="Финансовый 10 2 2 2 11" xfId="41335"/>
    <cellStyle name="Финансовый 10 2 2 2 2" xfId="41336"/>
    <cellStyle name="Финансовый 10 2 2 2 2 2" xfId="41337"/>
    <cellStyle name="Финансовый 10 2 2 2 2 2 2" xfId="41338"/>
    <cellStyle name="Финансовый 10 2 2 2 2 2 2 2" xfId="41339"/>
    <cellStyle name="Финансовый 10 2 2 2 2 2 3" xfId="41340"/>
    <cellStyle name="Финансовый 10 2 2 2 2 3" xfId="41341"/>
    <cellStyle name="Финансовый 10 2 2 2 2 3 2" xfId="41342"/>
    <cellStyle name="Финансовый 10 2 2 2 2 3 2 2" xfId="41343"/>
    <cellStyle name="Финансовый 10 2 2 2 2 3 2 3" xfId="41344"/>
    <cellStyle name="Финансовый 10 2 2 2 2 3 3" xfId="41345"/>
    <cellStyle name="Финансовый 10 2 2 2 2 3 3 2" xfId="41346"/>
    <cellStyle name="Финансовый 10 2 2 2 2 3 4" xfId="41347"/>
    <cellStyle name="Финансовый 10 2 2 2 2 3 4 2" xfId="41348"/>
    <cellStyle name="Финансовый 10 2 2 2 2 3 5" xfId="41349"/>
    <cellStyle name="Финансовый 10 2 2 2 2 4" xfId="41350"/>
    <cellStyle name="Финансовый 10 2 2 2 2 4 2" xfId="41351"/>
    <cellStyle name="Финансовый 10 2 2 2 2 4 2 2" xfId="41352"/>
    <cellStyle name="Финансовый 10 2 2 2 2 4 3" xfId="41353"/>
    <cellStyle name="Финансовый 10 2 2 2 2 5" xfId="41354"/>
    <cellStyle name="Финансовый 10 2 2 2 2 5 2" xfId="41355"/>
    <cellStyle name="Финансовый 10 2 2 2 2 5 2 2" xfId="41356"/>
    <cellStyle name="Финансовый 10 2 2 2 2 5 3" xfId="41357"/>
    <cellStyle name="Финансовый 10 2 2 2 2 6" xfId="41358"/>
    <cellStyle name="Финансовый 10 2 2 2 2 6 2" xfId="41359"/>
    <cellStyle name="Финансовый 10 2 2 2 2 7" xfId="41360"/>
    <cellStyle name="Финансовый 10 2 2 2 2 7 2" xfId="41361"/>
    <cellStyle name="Финансовый 10 2 2 2 2 8" xfId="41362"/>
    <cellStyle name="Финансовый 10 2 2 2 2 9" xfId="41363"/>
    <cellStyle name="Финансовый 10 2 2 2 3" xfId="41364"/>
    <cellStyle name="Финансовый 10 2 2 2 3 2" xfId="41365"/>
    <cellStyle name="Финансовый 10 2 2 2 3 2 2" xfId="41366"/>
    <cellStyle name="Финансовый 10 2 2 2 3 2 3" xfId="41367"/>
    <cellStyle name="Финансовый 10 2 2 2 3 3" xfId="41368"/>
    <cellStyle name="Финансовый 10 2 2 2 3 4" xfId="41369"/>
    <cellStyle name="Финансовый 10 2 2 2 4" xfId="41370"/>
    <cellStyle name="Финансовый 10 2 2 2 4 2" xfId="41371"/>
    <cellStyle name="Финансовый 10 2 2 2 4 2 2" xfId="41372"/>
    <cellStyle name="Финансовый 10 2 2 2 4 2 3" xfId="41373"/>
    <cellStyle name="Финансовый 10 2 2 2 4 3" xfId="41374"/>
    <cellStyle name="Финансовый 10 2 2 2 4 3 2" xfId="41375"/>
    <cellStyle name="Финансовый 10 2 2 2 4 4" xfId="41376"/>
    <cellStyle name="Финансовый 10 2 2 2 4 4 2" xfId="41377"/>
    <cellStyle name="Финансовый 10 2 2 2 4 5" xfId="41378"/>
    <cellStyle name="Финансовый 10 2 2 2 5" xfId="41379"/>
    <cellStyle name="Финансовый 10 2 2 2 5 2" xfId="41380"/>
    <cellStyle name="Финансовый 10 2 2 2 5 2 2" xfId="41381"/>
    <cellStyle name="Финансовый 10 2 2 2 5 3" xfId="41382"/>
    <cellStyle name="Финансовый 10 2 2 2 5 4" xfId="41383"/>
    <cellStyle name="Финансовый 10 2 2 2 6" xfId="41384"/>
    <cellStyle name="Финансовый 10 2 2 2 6 2" xfId="41385"/>
    <cellStyle name="Финансовый 10 2 2 2 6 2 2" xfId="41386"/>
    <cellStyle name="Финансовый 10 2 2 2 6 3" xfId="41387"/>
    <cellStyle name="Финансовый 10 2 2 2 7" xfId="41388"/>
    <cellStyle name="Финансовый 10 2 2 2 7 2" xfId="41389"/>
    <cellStyle name="Финансовый 10 2 2 2 8" xfId="41390"/>
    <cellStyle name="Финансовый 10 2 2 2 8 2" xfId="41391"/>
    <cellStyle name="Финансовый 10 2 2 2 9" xfId="41392"/>
    <cellStyle name="Финансовый 10 2 2 2 9 2" xfId="41393"/>
    <cellStyle name="Финансовый 10 2 2 3" xfId="41394"/>
    <cellStyle name="Финансовый 10 2 2 3 10" xfId="41395"/>
    <cellStyle name="Финансовый 10 2 2 3 2" xfId="41396"/>
    <cellStyle name="Финансовый 10 2 2 3 2 2" xfId="41397"/>
    <cellStyle name="Финансовый 10 2 2 3 2 2 2" xfId="41398"/>
    <cellStyle name="Финансовый 10 2 2 3 2 3" xfId="41399"/>
    <cellStyle name="Финансовый 10 2 2 3 3" xfId="41400"/>
    <cellStyle name="Финансовый 10 2 2 3 3 2" xfId="41401"/>
    <cellStyle name="Финансовый 10 2 2 3 3 2 2" xfId="41402"/>
    <cellStyle name="Финансовый 10 2 2 3 3 2 3" xfId="41403"/>
    <cellStyle name="Финансовый 10 2 2 3 3 3" xfId="41404"/>
    <cellStyle name="Финансовый 10 2 2 3 3 3 2" xfId="41405"/>
    <cellStyle name="Финансовый 10 2 2 3 3 4" xfId="41406"/>
    <cellStyle name="Финансовый 10 2 2 3 3 4 2" xfId="41407"/>
    <cellStyle name="Финансовый 10 2 2 3 3 5" xfId="41408"/>
    <cellStyle name="Финансовый 10 2 2 3 4" xfId="41409"/>
    <cellStyle name="Финансовый 10 2 2 3 4 2" xfId="41410"/>
    <cellStyle name="Финансовый 10 2 2 3 4 2 2" xfId="41411"/>
    <cellStyle name="Финансовый 10 2 2 3 4 3" xfId="41412"/>
    <cellStyle name="Финансовый 10 2 2 3 5" xfId="41413"/>
    <cellStyle name="Финансовый 10 2 2 3 5 2" xfId="41414"/>
    <cellStyle name="Финансовый 10 2 2 3 5 2 2" xfId="41415"/>
    <cellStyle name="Финансовый 10 2 2 3 5 3" xfId="41416"/>
    <cellStyle name="Финансовый 10 2 2 3 6" xfId="41417"/>
    <cellStyle name="Финансовый 10 2 2 3 6 2" xfId="41418"/>
    <cellStyle name="Финансовый 10 2 2 3 7" xfId="41419"/>
    <cellStyle name="Финансовый 10 2 2 3 7 2" xfId="41420"/>
    <cellStyle name="Финансовый 10 2 2 3 8" xfId="41421"/>
    <cellStyle name="Финансовый 10 2 2 3 8 2" xfId="41422"/>
    <cellStyle name="Финансовый 10 2 2 3 9" xfId="41423"/>
    <cellStyle name="Финансовый 10 2 2 4" xfId="41424"/>
    <cellStyle name="Финансовый 10 2 2 4 2" xfId="41425"/>
    <cellStyle name="Финансовый 10 2 2 4 2 2" xfId="41426"/>
    <cellStyle name="Финансовый 10 2 2 4 2 2 2" xfId="41427"/>
    <cellStyle name="Финансовый 10 2 2 4 2 3" xfId="41428"/>
    <cellStyle name="Финансовый 10 2 2 4 3" xfId="41429"/>
    <cellStyle name="Финансовый 10 2 2 4 3 2" xfId="41430"/>
    <cellStyle name="Финансовый 10 2 2 4 3 2 2" xfId="41431"/>
    <cellStyle name="Финансовый 10 2 2 4 3 2 3" xfId="41432"/>
    <cellStyle name="Финансовый 10 2 2 4 3 3" xfId="41433"/>
    <cellStyle name="Финансовый 10 2 2 4 3 3 2" xfId="41434"/>
    <cellStyle name="Финансовый 10 2 2 4 3 4" xfId="41435"/>
    <cellStyle name="Финансовый 10 2 2 4 3 4 2" xfId="41436"/>
    <cellStyle name="Финансовый 10 2 2 4 3 5" xfId="41437"/>
    <cellStyle name="Финансовый 10 2 2 4 4" xfId="41438"/>
    <cellStyle name="Финансовый 10 2 2 4 4 2" xfId="41439"/>
    <cellStyle name="Финансовый 10 2 2 4 4 2 2" xfId="41440"/>
    <cellStyle name="Финансовый 10 2 2 4 4 3" xfId="41441"/>
    <cellStyle name="Финансовый 10 2 2 4 5" xfId="41442"/>
    <cellStyle name="Финансовый 10 2 2 4 5 2" xfId="41443"/>
    <cellStyle name="Финансовый 10 2 2 4 5 2 2" xfId="41444"/>
    <cellStyle name="Финансовый 10 2 2 4 5 3" xfId="41445"/>
    <cellStyle name="Финансовый 10 2 2 4 6" xfId="41446"/>
    <cellStyle name="Финансовый 10 2 2 4 6 2" xfId="41447"/>
    <cellStyle name="Финансовый 10 2 2 4 7" xfId="41448"/>
    <cellStyle name="Финансовый 10 2 2 4 7 2" xfId="41449"/>
    <cellStyle name="Финансовый 10 2 2 4 8" xfId="41450"/>
    <cellStyle name="Финансовый 10 2 2 4 9" xfId="41451"/>
    <cellStyle name="Финансовый 10 2 2 5" xfId="41452"/>
    <cellStyle name="Финансовый 10 2 2 5 2" xfId="41453"/>
    <cellStyle name="Финансовый 10 2 2 5 2 2" xfId="41454"/>
    <cellStyle name="Финансовый 10 2 2 5 3" xfId="41455"/>
    <cellStyle name="Финансовый 10 2 2 6" xfId="41456"/>
    <cellStyle name="Финансовый 10 2 2 6 2" xfId="41457"/>
    <cellStyle name="Финансовый 10 2 2 6 2 2" xfId="41458"/>
    <cellStyle name="Финансовый 10 2 2 6 2 3" xfId="41459"/>
    <cellStyle name="Финансовый 10 2 2 6 3" xfId="41460"/>
    <cellStyle name="Финансовый 10 2 2 6 3 2" xfId="41461"/>
    <cellStyle name="Финансовый 10 2 2 6 4" xfId="41462"/>
    <cellStyle name="Финансовый 10 2 2 6 4 2" xfId="41463"/>
    <cellStyle name="Финансовый 10 2 2 6 5" xfId="41464"/>
    <cellStyle name="Финансовый 10 2 2 7" xfId="41465"/>
    <cellStyle name="Финансовый 10 2 2 7 2" xfId="41466"/>
    <cellStyle name="Финансовый 10 2 2 7 2 2" xfId="41467"/>
    <cellStyle name="Финансовый 10 2 2 7 3" xfId="41468"/>
    <cellStyle name="Финансовый 10 2 2 8" xfId="41469"/>
    <cellStyle name="Финансовый 10 2 2 8 2" xfId="41470"/>
    <cellStyle name="Финансовый 10 2 2 8 2 2" xfId="41471"/>
    <cellStyle name="Финансовый 10 2 2 8 3" xfId="41472"/>
    <cellStyle name="Финансовый 10 2 2 9" xfId="41473"/>
    <cellStyle name="Финансовый 10 2 2 9 2" xfId="41474"/>
    <cellStyle name="Финансовый 10 2 3" xfId="41475"/>
    <cellStyle name="Финансовый 10 2 3 10" xfId="41476"/>
    <cellStyle name="Финансовый 10 2 3 10 2" xfId="41477"/>
    <cellStyle name="Финансовый 10 2 3 11" xfId="41478"/>
    <cellStyle name="Финансовый 10 2 3 12" xfId="41479"/>
    <cellStyle name="Финансовый 10 2 3 2" xfId="41480"/>
    <cellStyle name="Финансовый 10 2 3 2 10" xfId="41481"/>
    <cellStyle name="Финансовый 10 2 3 2 2" xfId="41482"/>
    <cellStyle name="Финансовый 10 2 3 2 2 2" xfId="41483"/>
    <cellStyle name="Финансовый 10 2 3 2 2 2 2" xfId="41484"/>
    <cellStyle name="Финансовый 10 2 3 2 2 3" xfId="41485"/>
    <cellStyle name="Финансовый 10 2 3 2 3" xfId="41486"/>
    <cellStyle name="Финансовый 10 2 3 2 3 2" xfId="41487"/>
    <cellStyle name="Финансовый 10 2 3 2 3 2 2" xfId="41488"/>
    <cellStyle name="Финансовый 10 2 3 2 3 2 3" xfId="41489"/>
    <cellStyle name="Финансовый 10 2 3 2 3 3" xfId="41490"/>
    <cellStyle name="Финансовый 10 2 3 2 3 3 2" xfId="41491"/>
    <cellStyle name="Финансовый 10 2 3 2 3 4" xfId="41492"/>
    <cellStyle name="Финансовый 10 2 3 2 3 4 2" xfId="41493"/>
    <cellStyle name="Финансовый 10 2 3 2 3 5" xfId="41494"/>
    <cellStyle name="Финансовый 10 2 3 2 4" xfId="41495"/>
    <cellStyle name="Финансовый 10 2 3 2 4 2" xfId="41496"/>
    <cellStyle name="Финансовый 10 2 3 2 4 2 2" xfId="41497"/>
    <cellStyle name="Финансовый 10 2 3 2 4 3" xfId="41498"/>
    <cellStyle name="Финансовый 10 2 3 2 5" xfId="41499"/>
    <cellStyle name="Финансовый 10 2 3 2 5 2" xfId="41500"/>
    <cellStyle name="Финансовый 10 2 3 2 5 2 2" xfId="41501"/>
    <cellStyle name="Финансовый 10 2 3 2 5 3" xfId="41502"/>
    <cellStyle name="Финансовый 10 2 3 2 6" xfId="41503"/>
    <cellStyle name="Финансовый 10 2 3 2 6 2" xfId="41504"/>
    <cellStyle name="Финансовый 10 2 3 2 7" xfId="41505"/>
    <cellStyle name="Финансовый 10 2 3 2 7 2" xfId="41506"/>
    <cellStyle name="Финансовый 10 2 3 2 8" xfId="41507"/>
    <cellStyle name="Финансовый 10 2 3 2 8 2" xfId="41508"/>
    <cellStyle name="Финансовый 10 2 3 2 9" xfId="41509"/>
    <cellStyle name="Финансовый 10 2 3 3" xfId="41510"/>
    <cellStyle name="Финансовый 10 2 3 3 10" xfId="41511"/>
    <cellStyle name="Финансовый 10 2 3 3 2" xfId="41512"/>
    <cellStyle name="Финансовый 10 2 3 3 2 2" xfId="41513"/>
    <cellStyle name="Финансовый 10 2 3 3 2 2 2" xfId="41514"/>
    <cellStyle name="Финансовый 10 2 3 3 2 3" xfId="41515"/>
    <cellStyle name="Финансовый 10 2 3 3 3" xfId="41516"/>
    <cellStyle name="Финансовый 10 2 3 3 3 2" xfId="41517"/>
    <cellStyle name="Финансовый 10 2 3 3 3 2 2" xfId="41518"/>
    <cellStyle name="Финансовый 10 2 3 3 3 2 3" xfId="41519"/>
    <cellStyle name="Финансовый 10 2 3 3 3 3" xfId="41520"/>
    <cellStyle name="Финансовый 10 2 3 3 3 3 2" xfId="41521"/>
    <cellStyle name="Финансовый 10 2 3 3 3 4" xfId="41522"/>
    <cellStyle name="Финансовый 10 2 3 3 3 4 2" xfId="41523"/>
    <cellStyle name="Финансовый 10 2 3 3 3 5" xfId="41524"/>
    <cellStyle name="Финансовый 10 2 3 3 4" xfId="41525"/>
    <cellStyle name="Финансовый 10 2 3 3 4 2" xfId="41526"/>
    <cellStyle name="Финансовый 10 2 3 3 4 2 2" xfId="41527"/>
    <cellStyle name="Финансовый 10 2 3 3 4 3" xfId="41528"/>
    <cellStyle name="Финансовый 10 2 3 3 5" xfId="41529"/>
    <cellStyle name="Финансовый 10 2 3 3 5 2" xfId="41530"/>
    <cellStyle name="Финансовый 10 2 3 3 5 2 2" xfId="41531"/>
    <cellStyle name="Финансовый 10 2 3 3 5 3" xfId="41532"/>
    <cellStyle name="Финансовый 10 2 3 3 6" xfId="41533"/>
    <cellStyle name="Финансовый 10 2 3 3 6 2" xfId="41534"/>
    <cellStyle name="Финансовый 10 2 3 3 7" xfId="41535"/>
    <cellStyle name="Финансовый 10 2 3 3 7 2" xfId="41536"/>
    <cellStyle name="Финансовый 10 2 3 3 8" xfId="41537"/>
    <cellStyle name="Финансовый 10 2 3 3 8 2" xfId="41538"/>
    <cellStyle name="Финансовый 10 2 3 3 9" xfId="41539"/>
    <cellStyle name="Финансовый 10 2 3 4" xfId="41540"/>
    <cellStyle name="Финансовый 10 2 3 4 2" xfId="41541"/>
    <cellStyle name="Финансовый 10 2 3 4 2 2" xfId="41542"/>
    <cellStyle name="Финансовый 10 2 3 4 3" xfId="41543"/>
    <cellStyle name="Финансовый 10 2 3 5" xfId="41544"/>
    <cellStyle name="Финансовый 10 2 3 5 2" xfId="41545"/>
    <cellStyle name="Финансовый 10 2 3 5 2 2" xfId="41546"/>
    <cellStyle name="Финансовый 10 2 3 5 2 3" xfId="41547"/>
    <cellStyle name="Финансовый 10 2 3 5 3" xfId="41548"/>
    <cellStyle name="Финансовый 10 2 3 5 3 2" xfId="41549"/>
    <cellStyle name="Финансовый 10 2 3 5 4" xfId="41550"/>
    <cellStyle name="Финансовый 10 2 3 5 4 2" xfId="41551"/>
    <cellStyle name="Финансовый 10 2 3 5 5" xfId="41552"/>
    <cellStyle name="Финансовый 10 2 3 6" xfId="41553"/>
    <cellStyle name="Финансовый 10 2 3 6 2" xfId="41554"/>
    <cellStyle name="Финансовый 10 2 3 6 2 2" xfId="41555"/>
    <cellStyle name="Финансовый 10 2 3 6 3" xfId="41556"/>
    <cellStyle name="Финансовый 10 2 3 7" xfId="41557"/>
    <cellStyle name="Финансовый 10 2 3 7 2" xfId="41558"/>
    <cellStyle name="Финансовый 10 2 3 7 2 2" xfId="41559"/>
    <cellStyle name="Финансовый 10 2 3 7 3" xfId="41560"/>
    <cellStyle name="Финансовый 10 2 3 8" xfId="41561"/>
    <cellStyle name="Финансовый 10 2 3 8 2" xfId="41562"/>
    <cellStyle name="Финансовый 10 2 3 9" xfId="41563"/>
    <cellStyle name="Финансовый 10 2 3 9 2" xfId="41564"/>
    <cellStyle name="Финансовый 10 2 4" xfId="41565"/>
    <cellStyle name="Финансовый 10 2 4 10" xfId="41566"/>
    <cellStyle name="Финансовый 10 2 4 10 2" xfId="41567"/>
    <cellStyle name="Финансовый 10 2 4 11" xfId="41568"/>
    <cellStyle name="Финансовый 10 2 4 12" xfId="41569"/>
    <cellStyle name="Финансовый 10 2 4 2" xfId="41570"/>
    <cellStyle name="Финансовый 10 2 4 2 2" xfId="41571"/>
    <cellStyle name="Финансовый 10 2 4 2 2 2" xfId="41572"/>
    <cellStyle name="Финансовый 10 2 4 2 2 2 2" xfId="41573"/>
    <cellStyle name="Финансовый 10 2 4 2 2 3" xfId="41574"/>
    <cellStyle name="Финансовый 10 2 4 2 3" xfId="41575"/>
    <cellStyle name="Финансовый 10 2 4 2 3 2" xfId="41576"/>
    <cellStyle name="Финансовый 10 2 4 2 3 2 2" xfId="41577"/>
    <cellStyle name="Финансовый 10 2 4 2 3 2 3" xfId="41578"/>
    <cellStyle name="Финансовый 10 2 4 2 3 3" xfId="41579"/>
    <cellStyle name="Финансовый 10 2 4 2 3 3 2" xfId="41580"/>
    <cellStyle name="Финансовый 10 2 4 2 3 4" xfId="41581"/>
    <cellStyle name="Финансовый 10 2 4 2 3 4 2" xfId="41582"/>
    <cellStyle name="Финансовый 10 2 4 2 3 5" xfId="41583"/>
    <cellStyle name="Финансовый 10 2 4 2 4" xfId="41584"/>
    <cellStyle name="Финансовый 10 2 4 2 4 2" xfId="41585"/>
    <cellStyle name="Финансовый 10 2 4 2 4 2 2" xfId="41586"/>
    <cellStyle name="Финансовый 10 2 4 2 4 3" xfId="41587"/>
    <cellStyle name="Финансовый 10 2 4 2 5" xfId="41588"/>
    <cellStyle name="Финансовый 10 2 4 2 5 2" xfId="41589"/>
    <cellStyle name="Финансовый 10 2 4 2 5 2 2" xfId="41590"/>
    <cellStyle name="Финансовый 10 2 4 2 5 3" xfId="41591"/>
    <cellStyle name="Финансовый 10 2 4 2 6" xfId="41592"/>
    <cellStyle name="Финансовый 10 2 4 2 6 2" xfId="41593"/>
    <cellStyle name="Финансовый 10 2 4 2 7" xfId="41594"/>
    <cellStyle name="Финансовый 10 2 4 2 7 2" xfId="41595"/>
    <cellStyle name="Финансовый 10 2 4 2 8" xfId="41596"/>
    <cellStyle name="Финансовый 10 2 4 2 9" xfId="41597"/>
    <cellStyle name="Финансовый 10 2 4 3" xfId="41598"/>
    <cellStyle name="Финансовый 10 2 4 3 2" xfId="41599"/>
    <cellStyle name="Финансовый 10 2 4 3 2 2" xfId="41600"/>
    <cellStyle name="Финансовый 10 2 4 3 2 2 2" xfId="41601"/>
    <cellStyle name="Финансовый 10 2 4 3 2 3" xfId="41602"/>
    <cellStyle name="Финансовый 10 2 4 3 3" xfId="41603"/>
    <cellStyle name="Финансовый 10 2 4 3 3 2" xfId="41604"/>
    <cellStyle name="Финансовый 10 2 4 3 3 2 2" xfId="41605"/>
    <cellStyle name="Финансовый 10 2 4 3 3 2 3" xfId="41606"/>
    <cellStyle name="Финансовый 10 2 4 3 3 3" xfId="41607"/>
    <cellStyle name="Финансовый 10 2 4 3 3 3 2" xfId="41608"/>
    <cellStyle name="Финансовый 10 2 4 3 3 4" xfId="41609"/>
    <cellStyle name="Финансовый 10 2 4 3 3 4 2" xfId="41610"/>
    <cellStyle name="Финансовый 10 2 4 3 3 5" xfId="41611"/>
    <cellStyle name="Финансовый 10 2 4 3 4" xfId="41612"/>
    <cellStyle name="Финансовый 10 2 4 3 4 2" xfId="41613"/>
    <cellStyle name="Финансовый 10 2 4 3 4 2 2" xfId="41614"/>
    <cellStyle name="Финансовый 10 2 4 3 4 3" xfId="41615"/>
    <cellStyle name="Финансовый 10 2 4 3 5" xfId="41616"/>
    <cellStyle name="Финансовый 10 2 4 3 5 2" xfId="41617"/>
    <cellStyle name="Финансовый 10 2 4 3 5 2 2" xfId="41618"/>
    <cellStyle name="Финансовый 10 2 4 3 5 3" xfId="41619"/>
    <cellStyle name="Финансовый 10 2 4 3 6" xfId="41620"/>
    <cellStyle name="Финансовый 10 2 4 3 6 2" xfId="41621"/>
    <cellStyle name="Финансовый 10 2 4 3 7" xfId="41622"/>
    <cellStyle name="Финансовый 10 2 4 3 7 2" xfId="41623"/>
    <cellStyle name="Финансовый 10 2 4 3 8" xfId="41624"/>
    <cellStyle name="Финансовый 10 2 4 3 9" xfId="41625"/>
    <cellStyle name="Финансовый 10 2 4 4" xfId="41626"/>
    <cellStyle name="Финансовый 10 2 4 4 2" xfId="41627"/>
    <cellStyle name="Финансовый 10 2 4 4 2 2" xfId="41628"/>
    <cellStyle name="Финансовый 10 2 4 4 3" xfId="41629"/>
    <cellStyle name="Финансовый 10 2 4 5" xfId="41630"/>
    <cellStyle name="Финансовый 10 2 4 5 2" xfId="41631"/>
    <cellStyle name="Финансовый 10 2 4 5 2 2" xfId="41632"/>
    <cellStyle name="Финансовый 10 2 4 5 2 3" xfId="41633"/>
    <cellStyle name="Финансовый 10 2 4 5 3" xfId="41634"/>
    <cellStyle name="Финансовый 10 2 4 5 3 2" xfId="41635"/>
    <cellStyle name="Финансовый 10 2 4 5 4" xfId="41636"/>
    <cellStyle name="Финансовый 10 2 4 5 4 2" xfId="41637"/>
    <cellStyle name="Финансовый 10 2 4 5 5" xfId="41638"/>
    <cellStyle name="Финансовый 10 2 4 6" xfId="41639"/>
    <cellStyle name="Финансовый 10 2 4 6 2" xfId="41640"/>
    <cellStyle name="Финансовый 10 2 4 6 2 2" xfId="41641"/>
    <cellStyle name="Финансовый 10 2 4 6 3" xfId="41642"/>
    <cellStyle name="Финансовый 10 2 4 7" xfId="41643"/>
    <cellStyle name="Финансовый 10 2 4 7 2" xfId="41644"/>
    <cellStyle name="Финансовый 10 2 4 7 2 2" xfId="41645"/>
    <cellStyle name="Финансовый 10 2 4 7 3" xfId="41646"/>
    <cellStyle name="Финансовый 10 2 4 8" xfId="41647"/>
    <cellStyle name="Финансовый 10 2 4 8 2" xfId="41648"/>
    <cellStyle name="Финансовый 10 2 4 9" xfId="41649"/>
    <cellStyle name="Финансовый 10 2 4 9 2" xfId="41650"/>
    <cellStyle name="Финансовый 10 2 5" xfId="41651"/>
    <cellStyle name="Финансовый 10 2 5 10" xfId="41652"/>
    <cellStyle name="Финансовый 10 2 5 2" xfId="41653"/>
    <cellStyle name="Финансовый 10 2 5 2 2" xfId="41654"/>
    <cellStyle name="Финансовый 10 2 5 2 2 2" xfId="41655"/>
    <cellStyle name="Финансовый 10 2 5 2 3" xfId="41656"/>
    <cellStyle name="Финансовый 10 2 5 3" xfId="41657"/>
    <cellStyle name="Финансовый 10 2 5 3 2" xfId="41658"/>
    <cellStyle name="Финансовый 10 2 5 3 2 2" xfId="41659"/>
    <cellStyle name="Финансовый 10 2 5 3 2 3" xfId="41660"/>
    <cellStyle name="Финансовый 10 2 5 3 3" xfId="41661"/>
    <cellStyle name="Финансовый 10 2 5 3 3 2" xfId="41662"/>
    <cellStyle name="Финансовый 10 2 5 3 4" xfId="41663"/>
    <cellStyle name="Финансовый 10 2 5 3 4 2" xfId="41664"/>
    <cellStyle name="Финансовый 10 2 5 3 5" xfId="41665"/>
    <cellStyle name="Финансовый 10 2 5 4" xfId="41666"/>
    <cellStyle name="Финансовый 10 2 5 4 2" xfId="41667"/>
    <cellStyle name="Финансовый 10 2 5 4 2 2" xfId="41668"/>
    <cellStyle name="Финансовый 10 2 5 4 3" xfId="41669"/>
    <cellStyle name="Финансовый 10 2 5 5" xfId="41670"/>
    <cellStyle name="Финансовый 10 2 5 5 2" xfId="41671"/>
    <cellStyle name="Финансовый 10 2 5 5 2 2" xfId="41672"/>
    <cellStyle name="Финансовый 10 2 5 5 3" xfId="41673"/>
    <cellStyle name="Финансовый 10 2 5 6" xfId="41674"/>
    <cellStyle name="Финансовый 10 2 5 6 2" xfId="41675"/>
    <cellStyle name="Финансовый 10 2 5 7" xfId="41676"/>
    <cellStyle name="Финансовый 10 2 5 7 2" xfId="41677"/>
    <cellStyle name="Финансовый 10 2 5 8" xfId="41678"/>
    <cellStyle name="Финансовый 10 2 5 8 2" xfId="41679"/>
    <cellStyle name="Финансовый 10 2 5 9" xfId="41680"/>
    <cellStyle name="Финансовый 10 2 6" xfId="41681"/>
    <cellStyle name="Финансовый 10 2 6 10" xfId="41682"/>
    <cellStyle name="Финансовый 10 2 6 2" xfId="41683"/>
    <cellStyle name="Финансовый 10 2 6 2 2" xfId="41684"/>
    <cellStyle name="Финансовый 10 2 6 2 2 2" xfId="41685"/>
    <cellStyle name="Финансовый 10 2 6 2 3" xfId="41686"/>
    <cellStyle name="Финансовый 10 2 6 3" xfId="41687"/>
    <cellStyle name="Финансовый 10 2 6 3 2" xfId="41688"/>
    <cellStyle name="Финансовый 10 2 6 3 2 2" xfId="41689"/>
    <cellStyle name="Финансовый 10 2 6 3 2 3" xfId="41690"/>
    <cellStyle name="Финансовый 10 2 6 3 3" xfId="41691"/>
    <cellStyle name="Финансовый 10 2 6 3 3 2" xfId="41692"/>
    <cellStyle name="Финансовый 10 2 6 3 4" xfId="41693"/>
    <cellStyle name="Финансовый 10 2 6 3 4 2" xfId="41694"/>
    <cellStyle name="Финансовый 10 2 6 3 5" xfId="41695"/>
    <cellStyle name="Финансовый 10 2 6 4" xfId="41696"/>
    <cellStyle name="Финансовый 10 2 6 4 2" xfId="41697"/>
    <cellStyle name="Финансовый 10 2 6 4 2 2" xfId="41698"/>
    <cellStyle name="Финансовый 10 2 6 4 3" xfId="41699"/>
    <cellStyle name="Финансовый 10 2 6 5" xfId="41700"/>
    <cellStyle name="Финансовый 10 2 6 5 2" xfId="41701"/>
    <cellStyle name="Финансовый 10 2 6 5 2 2" xfId="41702"/>
    <cellStyle name="Финансовый 10 2 6 5 3" xfId="41703"/>
    <cellStyle name="Финансовый 10 2 6 6" xfId="41704"/>
    <cellStyle name="Финансовый 10 2 6 6 2" xfId="41705"/>
    <cellStyle name="Финансовый 10 2 6 7" xfId="41706"/>
    <cellStyle name="Финансовый 10 2 6 7 2" xfId="41707"/>
    <cellStyle name="Финансовый 10 2 6 8" xfId="41708"/>
    <cellStyle name="Финансовый 10 2 6 8 2" xfId="41709"/>
    <cellStyle name="Финансовый 10 2 6 9" xfId="41710"/>
    <cellStyle name="Финансовый 10 2 7" xfId="41711"/>
    <cellStyle name="Финансовый 10 2 7 2" xfId="41712"/>
    <cellStyle name="Финансовый 10 2 7 2 2" xfId="41713"/>
    <cellStyle name="Финансовый 10 2 7 2 3" xfId="41714"/>
    <cellStyle name="Финансовый 10 2 7 3" xfId="41715"/>
    <cellStyle name="Финансовый 10 2 7 3 2" xfId="41716"/>
    <cellStyle name="Финансовый 10 2 7 4" xfId="41717"/>
    <cellStyle name="Финансовый 10 2 8" xfId="41718"/>
    <cellStyle name="Финансовый 10 2 8 2" xfId="41719"/>
    <cellStyle name="Финансовый 10 2 8 2 2" xfId="41720"/>
    <cellStyle name="Финансовый 10 2 8 2 3" xfId="41721"/>
    <cellStyle name="Финансовый 10 2 8 3" xfId="41722"/>
    <cellStyle name="Финансовый 10 2 8 3 2" xfId="41723"/>
    <cellStyle name="Финансовый 10 2 8 4" xfId="41724"/>
    <cellStyle name="Финансовый 10 2 8 4 2" xfId="41725"/>
    <cellStyle name="Финансовый 10 2 8 5" xfId="41726"/>
    <cellStyle name="Финансовый 10 2 9" xfId="41727"/>
    <cellStyle name="Финансовый 10 2 9 2" xfId="41728"/>
    <cellStyle name="Финансовый 10 2 9 2 2" xfId="41729"/>
    <cellStyle name="Финансовый 10 2 9 3" xfId="41730"/>
    <cellStyle name="Финансовый 10 3" xfId="41731"/>
    <cellStyle name="Финансовый 10 3 10" xfId="41732"/>
    <cellStyle name="Финансовый 10 3 10 2" xfId="41733"/>
    <cellStyle name="Финансовый 10 3 11" xfId="41734"/>
    <cellStyle name="Финансовый 10 3 11 2" xfId="41735"/>
    <cellStyle name="Финансовый 10 3 12" xfId="41736"/>
    <cellStyle name="Финансовый 10 3 12 2" xfId="41737"/>
    <cellStyle name="Финансовый 10 3 13" xfId="41738"/>
    <cellStyle name="Финансовый 10 3 14" xfId="41739"/>
    <cellStyle name="Финансовый 10 3 2" xfId="41740"/>
    <cellStyle name="Финансовый 10 3 2 10" xfId="41741"/>
    <cellStyle name="Финансовый 10 3 2 11" xfId="41742"/>
    <cellStyle name="Финансовый 10 3 2 2" xfId="41743"/>
    <cellStyle name="Финансовый 10 3 2 2 2" xfId="41744"/>
    <cellStyle name="Финансовый 10 3 2 2 2 2" xfId="41745"/>
    <cellStyle name="Финансовый 10 3 2 2 2 2 2" xfId="41746"/>
    <cellStyle name="Финансовый 10 3 2 2 2 3" xfId="41747"/>
    <cellStyle name="Финансовый 10 3 2 2 3" xfId="41748"/>
    <cellStyle name="Финансовый 10 3 2 2 3 2" xfId="41749"/>
    <cellStyle name="Финансовый 10 3 2 2 3 2 2" xfId="41750"/>
    <cellStyle name="Финансовый 10 3 2 2 3 2 3" xfId="41751"/>
    <cellStyle name="Финансовый 10 3 2 2 3 3" xfId="41752"/>
    <cellStyle name="Финансовый 10 3 2 2 3 3 2" xfId="41753"/>
    <cellStyle name="Финансовый 10 3 2 2 3 4" xfId="41754"/>
    <cellStyle name="Финансовый 10 3 2 2 3 4 2" xfId="41755"/>
    <cellStyle name="Финансовый 10 3 2 2 3 5" xfId="41756"/>
    <cellStyle name="Финансовый 10 3 2 2 4" xfId="41757"/>
    <cellStyle name="Финансовый 10 3 2 2 4 2" xfId="41758"/>
    <cellStyle name="Финансовый 10 3 2 2 4 2 2" xfId="41759"/>
    <cellStyle name="Финансовый 10 3 2 2 4 3" xfId="41760"/>
    <cellStyle name="Финансовый 10 3 2 2 5" xfId="41761"/>
    <cellStyle name="Финансовый 10 3 2 2 5 2" xfId="41762"/>
    <cellStyle name="Финансовый 10 3 2 2 5 2 2" xfId="41763"/>
    <cellStyle name="Финансовый 10 3 2 2 5 3" xfId="41764"/>
    <cellStyle name="Финансовый 10 3 2 2 6" xfId="41765"/>
    <cellStyle name="Финансовый 10 3 2 2 6 2" xfId="41766"/>
    <cellStyle name="Финансовый 10 3 2 2 7" xfId="41767"/>
    <cellStyle name="Финансовый 10 3 2 2 7 2" xfId="41768"/>
    <cellStyle name="Финансовый 10 3 2 2 8" xfId="41769"/>
    <cellStyle name="Финансовый 10 3 2 2 9" xfId="41770"/>
    <cellStyle name="Финансовый 10 3 2 3" xfId="41771"/>
    <cellStyle name="Финансовый 10 3 2 3 2" xfId="41772"/>
    <cellStyle name="Финансовый 10 3 2 3 2 2" xfId="41773"/>
    <cellStyle name="Финансовый 10 3 2 3 2 3" xfId="41774"/>
    <cellStyle name="Финансовый 10 3 2 3 3" xfId="41775"/>
    <cellStyle name="Финансовый 10 3 2 3 4" xfId="41776"/>
    <cellStyle name="Финансовый 10 3 2 4" xfId="41777"/>
    <cellStyle name="Финансовый 10 3 2 4 2" xfId="41778"/>
    <cellStyle name="Финансовый 10 3 2 4 2 2" xfId="41779"/>
    <cellStyle name="Финансовый 10 3 2 4 2 3" xfId="41780"/>
    <cellStyle name="Финансовый 10 3 2 4 3" xfId="41781"/>
    <cellStyle name="Финансовый 10 3 2 4 3 2" xfId="41782"/>
    <cellStyle name="Финансовый 10 3 2 4 4" xfId="41783"/>
    <cellStyle name="Финансовый 10 3 2 4 4 2" xfId="41784"/>
    <cellStyle name="Финансовый 10 3 2 4 5" xfId="41785"/>
    <cellStyle name="Финансовый 10 3 2 5" xfId="41786"/>
    <cellStyle name="Финансовый 10 3 2 5 2" xfId="41787"/>
    <cellStyle name="Финансовый 10 3 2 5 2 2" xfId="41788"/>
    <cellStyle name="Финансовый 10 3 2 5 3" xfId="41789"/>
    <cellStyle name="Финансовый 10 3 2 5 4" xfId="41790"/>
    <cellStyle name="Финансовый 10 3 2 6" xfId="41791"/>
    <cellStyle name="Финансовый 10 3 2 6 2" xfId="41792"/>
    <cellStyle name="Финансовый 10 3 2 6 2 2" xfId="41793"/>
    <cellStyle name="Финансовый 10 3 2 6 3" xfId="41794"/>
    <cellStyle name="Финансовый 10 3 2 7" xfId="41795"/>
    <cellStyle name="Финансовый 10 3 2 7 2" xfId="41796"/>
    <cellStyle name="Финансовый 10 3 2 8" xfId="41797"/>
    <cellStyle name="Финансовый 10 3 2 8 2" xfId="41798"/>
    <cellStyle name="Финансовый 10 3 2 9" xfId="41799"/>
    <cellStyle name="Финансовый 10 3 2 9 2" xfId="41800"/>
    <cellStyle name="Финансовый 10 3 3" xfId="41801"/>
    <cellStyle name="Финансовый 10 3 3 10" xfId="41802"/>
    <cellStyle name="Финансовый 10 3 3 2" xfId="41803"/>
    <cellStyle name="Финансовый 10 3 3 2 2" xfId="41804"/>
    <cellStyle name="Финансовый 10 3 3 2 2 2" xfId="41805"/>
    <cellStyle name="Финансовый 10 3 3 2 3" xfId="41806"/>
    <cellStyle name="Финансовый 10 3 3 3" xfId="41807"/>
    <cellStyle name="Финансовый 10 3 3 3 2" xfId="41808"/>
    <cellStyle name="Финансовый 10 3 3 3 2 2" xfId="41809"/>
    <cellStyle name="Финансовый 10 3 3 3 2 3" xfId="41810"/>
    <cellStyle name="Финансовый 10 3 3 3 3" xfId="41811"/>
    <cellStyle name="Финансовый 10 3 3 3 3 2" xfId="41812"/>
    <cellStyle name="Финансовый 10 3 3 3 4" xfId="41813"/>
    <cellStyle name="Финансовый 10 3 3 3 4 2" xfId="41814"/>
    <cellStyle name="Финансовый 10 3 3 3 5" xfId="41815"/>
    <cellStyle name="Финансовый 10 3 3 4" xfId="41816"/>
    <cellStyle name="Финансовый 10 3 3 4 2" xfId="41817"/>
    <cellStyle name="Финансовый 10 3 3 4 2 2" xfId="41818"/>
    <cellStyle name="Финансовый 10 3 3 4 3" xfId="41819"/>
    <cellStyle name="Финансовый 10 3 3 5" xfId="41820"/>
    <cellStyle name="Финансовый 10 3 3 5 2" xfId="41821"/>
    <cellStyle name="Финансовый 10 3 3 5 2 2" xfId="41822"/>
    <cellStyle name="Финансовый 10 3 3 5 3" xfId="41823"/>
    <cellStyle name="Финансовый 10 3 3 6" xfId="41824"/>
    <cellStyle name="Финансовый 10 3 3 6 2" xfId="41825"/>
    <cellStyle name="Финансовый 10 3 3 7" xfId="41826"/>
    <cellStyle name="Финансовый 10 3 3 7 2" xfId="41827"/>
    <cellStyle name="Финансовый 10 3 3 8" xfId="41828"/>
    <cellStyle name="Финансовый 10 3 3 8 2" xfId="41829"/>
    <cellStyle name="Финансовый 10 3 3 9" xfId="41830"/>
    <cellStyle name="Финансовый 10 3 4" xfId="41831"/>
    <cellStyle name="Финансовый 10 3 4 2" xfId="41832"/>
    <cellStyle name="Финансовый 10 3 4 2 2" xfId="41833"/>
    <cellStyle name="Финансовый 10 3 4 2 2 2" xfId="41834"/>
    <cellStyle name="Финансовый 10 3 4 2 3" xfId="41835"/>
    <cellStyle name="Финансовый 10 3 4 3" xfId="41836"/>
    <cellStyle name="Финансовый 10 3 4 3 2" xfId="41837"/>
    <cellStyle name="Финансовый 10 3 4 3 2 2" xfId="41838"/>
    <cellStyle name="Финансовый 10 3 4 3 2 3" xfId="41839"/>
    <cellStyle name="Финансовый 10 3 4 3 3" xfId="41840"/>
    <cellStyle name="Финансовый 10 3 4 3 3 2" xfId="41841"/>
    <cellStyle name="Финансовый 10 3 4 3 4" xfId="41842"/>
    <cellStyle name="Финансовый 10 3 4 3 4 2" xfId="41843"/>
    <cellStyle name="Финансовый 10 3 4 3 5" xfId="41844"/>
    <cellStyle name="Финансовый 10 3 4 4" xfId="41845"/>
    <cellStyle name="Финансовый 10 3 4 4 2" xfId="41846"/>
    <cellStyle name="Финансовый 10 3 4 4 2 2" xfId="41847"/>
    <cellStyle name="Финансовый 10 3 4 4 3" xfId="41848"/>
    <cellStyle name="Финансовый 10 3 4 5" xfId="41849"/>
    <cellStyle name="Финансовый 10 3 4 5 2" xfId="41850"/>
    <cellStyle name="Финансовый 10 3 4 5 2 2" xfId="41851"/>
    <cellStyle name="Финансовый 10 3 4 5 3" xfId="41852"/>
    <cellStyle name="Финансовый 10 3 4 6" xfId="41853"/>
    <cellStyle name="Финансовый 10 3 4 6 2" xfId="41854"/>
    <cellStyle name="Финансовый 10 3 4 7" xfId="41855"/>
    <cellStyle name="Финансовый 10 3 4 7 2" xfId="41856"/>
    <cellStyle name="Финансовый 10 3 4 8" xfId="41857"/>
    <cellStyle name="Финансовый 10 3 4 9" xfId="41858"/>
    <cellStyle name="Финансовый 10 3 5" xfId="41859"/>
    <cellStyle name="Финансовый 10 3 5 2" xfId="41860"/>
    <cellStyle name="Финансовый 10 3 5 2 2" xfId="41861"/>
    <cellStyle name="Финансовый 10 3 5 3" xfId="41862"/>
    <cellStyle name="Финансовый 10 3 6" xfId="41863"/>
    <cellStyle name="Финансовый 10 3 6 2" xfId="41864"/>
    <cellStyle name="Финансовый 10 3 6 2 2" xfId="41865"/>
    <cellStyle name="Финансовый 10 3 6 2 3" xfId="41866"/>
    <cellStyle name="Финансовый 10 3 6 3" xfId="41867"/>
    <cellStyle name="Финансовый 10 3 6 3 2" xfId="41868"/>
    <cellStyle name="Финансовый 10 3 6 4" xfId="41869"/>
    <cellStyle name="Финансовый 10 3 6 4 2" xfId="41870"/>
    <cellStyle name="Финансовый 10 3 6 5" xfId="41871"/>
    <cellStyle name="Финансовый 10 3 7" xfId="41872"/>
    <cellStyle name="Финансовый 10 3 7 2" xfId="41873"/>
    <cellStyle name="Финансовый 10 3 7 2 2" xfId="41874"/>
    <cellStyle name="Финансовый 10 3 7 3" xfId="41875"/>
    <cellStyle name="Финансовый 10 3 8" xfId="41876"/>
    <cellStyle name="Финансовый 10 3 8 2" xfId="41877"/>
    <cellStyle name="Финансовый 10 3 8 2 2" xfId="41878"/>
    <cellStyle name="Финансовый 10 3 8 3" xfId="41879"/>
    <cellStyle name="Финансовый 10 3 9" xfId="41880"/>
    <cellStyle name="Финансовый 10 3 9 2" xfId="41881"/>
    <cellStyle name="Финансовый 10 4" xfId="41882"/>
    <cellStyle name="Финансовый 10 4 10" xfId="41883"/>
    <cellStyle name="Финансовый 10 4 10 2" xfId="41884"/>
    <cellStyle name="Финансовый 10 4 11" xfId="41885"/>
    <cellStyle name="Финансовый 10 4 12" xfId="41886"/>
    <cellStyle name="Финансовый 10 4 2" xfId="41887"/>
    <cellStyle name="Финансовый 10 4 2 10" xfId="41888"/>
    <cellStyle name="Финансовый 10 4 2 2" xfId="41889"/>
    <cellStyle name="Финансовый 10 4 2 2 2" xfId="41890"/>
    <cellStyle name="Финансовый 10 4 2 2 2 2" xfId="41891"/>
    <cellStyle name="Финансовый 10 4 2 2 3" xfId="41892"/>
    <cellStyle name="Финансовый 10 4 2 3" xfId="41893"/>
    <cellStyle name="Финансовый 10 4 2 3 2" xfId="41894"/>
    <cellStyle name="Финансовый 10 4 2 3 2 2" xfId="41895"/>
    <cellStyle name="Финансовый 10 4 2 3 2 3" xfId="41896"/>
    <cellStyle name="Финансовый 10 4 2 3 3" xfId="41897"/>
    <cellStyle name="Финансовый 10 4 2 3 3 2" xfId="41898"/>
    <cellStyle name="Финансовый 10 4 2 3 4" xfId="41899"/>
    <cellStyle name="Финансовый 10 4 2 3 4 2" xfId="41900"/>
    <cellStyle name="Финансовый 10 4 2 3 5" xfId="41901"/>
    <cellStyle name="Финансовый 10 4 2 4" xfId="41902"/>
    <cellStyle name="Финансовый 10 4 2 4 2" xfId="41903"/>
    <cellStyle name="Финансовый 10 4 2 4 2 2" xfId="41904"/>
    <cellStyle name="Финансовый 10 4 2 4 3" xfId="41905"/>
    <cellStyle name="Финансовый 10 4 2 5" xfId="41906"/>
    <cellStyle name="Финансовый 10 4 2 5 2" xfId="41907"/>
    <cellStyle name="Финансовый 10 4 2 5 2 2" xfId="41908"/>
    <cellStyle name="Финансовый 10 4 2 5 3" xfId="41909"/>
    <cellStyle name="Финансовый 10 4 2 6" xfId="41910"/>
    <cellStyle name="Финансовый 10 4 2 6 2" xfId="41911"/>
    <cellStyle name="Финансовый 10 4 2 7" xfId="41912"/>
    <cellStyle name="Финансовый 10 4 2 7 2" xfId="41913"/>
    <cellStyle name="Финансовый 10 4 2 8" xfId="41914"/>
    <cellStyle name="Финансовый 10 4 2 8 2" xfId="41915"/>
    <cellStyle name="Финансовый 10 4 2 9" xfId="41916"/>
    <cellStyle name="Финансовый 10 4 3" xfId="41917"/>
    <cellStyle name="Финансовый 10 4 3 10" xfId="41918"/>
    <cellStyle name="Финансовый 10 4 3 2" xfId="41919"/>
    <cellStyle name="Финансовый 10 4 3 2 2" xfId="41920"/>
    <cellStyle name="Финансовый 10 4 3 2 2 2" xfId="41921"/>
    <cellStyle name="Финансовый 10 4 3 2 3" xfId="41922"/>
    <cellStyle name="Финансовый 10 4 3 3" xfId="41923"/>
    <cellStyle name="Финансовый 10 4 3 3 2" xfId="41924"/>
    <cellStyle name="Финансовый 10 4 3 3 2 2" xfId="41925"/>
    <cellStyle name="Финансовый 10 4 3 3 2 3" xfId="41926"/>
    <cellStyle name="Финансовый 10 4 3 3 3" xfId="41927"/>
    <cellStyle name="Финансовый 10 4 3 3 3 2" xfId="41928"/>
    <cellStyle name="Финансовый 10 4 3 3 4" xfId="41929"/>
    <cellStyle name="Финансовый 10 4 3 3 4 2" xfId="41930"/>
    <cellStyle name="Финансовый 10 4 3 3 5" xfId="41931"/>
    <cellStyle name="Финансовый 10 4 3 4" xfId="41932"/>
    <cellStyle name="Финансовый 10 4 3 4 2" xfId="41933"/>
    <cellStyle name="Финансовый 10 4 3 4 2 2" xfId="41934"/>
    <cellStyle name="Финансовый 10 4 3 4 3" xfId="41935"/>
    <cellStyle name="Финансовый 10 4 3 5" xfId="41936"/>
    <cellStyle name="Финансовый 10 4 3 5 2" xfId="41937"/>
    <cellStyle name="Финансовый 10 4 3 5 2 2" xfId="41938"/>
    <cellStyle name="Финансовый 10 4 3 5 3" xfId="41939"/>
    <cellStyle name="Финансовый 10 4 3 6" xfId="41940"/>
    <cellStyle name="Финансовый 10 4 3 6 2" xfId="41941"/>
    <cellStyle name="Финансовый 10 4 3 7" xfId="41942"/>
    <cellStyle name="Финансовый 10 4 3 7 2" xfId="41943"/>
    <cellStyle name="Финансовый 10 4 3 8" xfId="41944"/>
    <cellStyle name="Финансовый 10 4 3 8 2" xfId="41945"/>
    <cellStyle name="Финансовый 10 4 3 9" xfId="41946"/>
    <cellStyle name="Финансовый 10 4 4" xfId="41947"/>
    <cellStyle name="Финансовый 10 4 4 2" xfId="41948"/>
    <cellStyle name="Финансовый 10 4 4 2 2" xfId="41949"/>
    <cellStyle name="Финансовый 10 4 4 3" xfId="41950"/>
    <cellStyle name="Финансовый 10 4 5" xfId="41951"/>
    <cellStyle name="Финансовый 10 4 5 2" xfId="41952"/>
    <cellStyle name="Финансовый 10 4 5 2 2" xfId="41953"/>
    <cellStyle name="Финансовый 10 4 5 2 3" xfId="41954"/>
    <cellStyle name="Финансовый 10 4 5 3" xfId="41955"/>
    <cellStyle name="Финансовый 10 4 5 3 2" xfId="41956"/>
    <cellStyle name="Финансовый 10 4 5 4" xfId="41957"/>
    <cellStyle name="Финансовый 10 4 5 4 2" xfId="41958"/>
    <cellStyle name="Финансовый 10 4 5 5" xfId="41959"/>
    <cellStyle name="Финансовый 10 4 6" xfId="41960"/>
    <cellStyle name="Финансовый 10 4 6 2" xfId="41961"/>
    <cellStyle name="Финансовый 10 4 6 2 2" xfId="41962"/>
    <cellStyle name="Финансовый 10 4 6 3" xfId="41963"/>
    <cellStyle name="Финансовый 10 4 7" xfId="41964"/>
    <cellStyle name="Финансовый 10 4 7 2" xfId="41965"/>
    <cellStyle name="Финансовый 10 4 7 2 2" xfId="41966"/>
    <cellStyle name="Финансовый 10 4 7 3" xfId="41967"/>
    <cellStyle name="Финансовый 10 4 8" xfId="41968"/>
    <cellStyle name="Финансовый 10 4 8 2" xfId="41969"/>
    <cellStyle name="Финансовый 10 4 9" xfId="41970"/>
    <cellStyle name="Финансовый 10 4 9 2" xfId="41971"/>
    <cellStyle name="Финансовый 10 5" xfId="41972"/>
    <cellStyle name="Финансовый 10 5 10" xfId="41973"/>
    <cellStyle name="Финансовый 10 5 10 2" xfId="41974"/>
    <cellStyle name="Финансовый 10 5 11" xfId="41975"/>
    <cellStyle name="Финансовый 10 5 12" xfId="41976"/>
    <cellStyle name="Финансовый 10 5 2" xfId="41977"/>
    <cellStyle name="Финансовый 10 5 2 2" xfId="41978"/>
    <cellStyle name="Финансовый 10 5 2 2 2" xfId="41979"/>
    <cellStyle name="Финансовый 10 5 2 2 2 2" xfId="41980"/>
    <cellStyle name="Финансовый 10 5 2 2 3" xfId="41981"/>
    <cellStyle name="Финансовый 10 5 2 3" xfId="41982"/>
    <cellStyle name="Финансовый 10 5 2 3 2" xfId="41983"/>
    <cellStyle name="Финансовый 10 5 2 3 2 2" xfId="41984"/>
    <cellStyle name="Финансовый 10 5 2 3 2 3" xfId="41985"/>
    <cellStyle name="Финансовый 10 5 2 3 3" xfId="41986"/>
    <cellStyle name="Финансовый 10 5 2 3 3 2" xfId="41987"/>
    <cellStyle name="Финансовый 10 5 2 3 4" xfId="41988"/>
    <cellStyle name="Финансовый 10 5 2 3 4 2" xfId="41989"/>
    <cellStyle name="Финансовый 10 5 2 3 5" xfId="41990"/>
    <cellStyle name="Финансовый 10 5 2 4" xfId="41991"/>
    <cellStyle name="Финансовый 10 5 2 4 2" xfId="41992"/>
    <cellStyle name="Финансовый 10 5 2 4 2 2" xfId="41993"/>
    <cellStyle name="Финансовый 10 5 2 4 3" xfId="41994"/>
    <cellStyle name="Финансовый 10 5 2 5" xfId="41995"/>
    <cellStyle name="Финансовый 10 5 2 5 2" xfId="41996"/>
    <cellStyle name="Финансовый 10 5 2 5 2 2" xfId="41997"/>
    <cellStyle name="Финансовый 10 5 2 5 3" xfId="41998"/>
    <cellStyle name="Финансовый 10 5 2 6" xfId="41999"/>
    <cellStyle name="Финансовый 10 5 2 6 2" xfId="42000"/>
    <cellStyle name="Финансовый 10 5 2 7" xfId="42001"/>
    <cellStyle name="Финансовый 10 5 2 7 2" xfId="42002"/>
    <cellStyle name="Финансовый 10 5 2 8" xfId="42003"/>
    <cellStyle name="Финансовый 10 5 2 9" xfId="42004"/>
    <cellStyle name="Финансовый 10 5 3" xfId="42005"/>
    <cellStyle name="Финансовый 10 5 3 2" xfId="42006"/>
    <cellStyle name="Финансовый 10 5 3 2 2" xfId="42007"/>
    <cellStyle name="Финансовый 10 5 3 2 2 2" xfId="42008"/>
    <cellStyle name="Финансовый 10 5 3 2 3" xfId="42009"/>
    <cellStyle name="Финансовый 10 5 3 3" xfId="42010"/>
    <cellStyle name="Финансовый 10 5 3 3 2" xfId="42011"/>
    <cellStyle name="Финансовый 10 5 3 3 2 2" xfId="42012"/>
    <cellStyle name="Финансовый 10 5 3 3 2 3" xfId="42013"/>
    <cellStyle name="Финансовый 10 5 3 3 3" xfId="42014"/>
    <cellStyle name="Финансовый 10 5 3 3 3 2" xfId="42015"/>
    <cellStyle name="Финансовый 10 5 3 3 4" xfId="42016"/>
    <cellStyle name="Финансовый 10 5 3 3 4 2" xfId="42017"/>
    <cellStyle name="Финансовый 10 5 3 3 5" xfId="42018"/>
    <cellStyle name="Финансовый 10 5 3 4" xfId="42019"/>
    <cellStyle name="Финансовый 10 5 3 4 2" xfId="42020"/>
    <cellStyle name="Финансовый 10 5 3 4 2 2" xfId="42021"/>
    <cellStyle name="Финансовый 10 5 3 4 3" xfId="42022"/>
    <cellStyle name="Финансовый 10 5 3 5" xfId="42023"/>
    <cellStyle name="Финансовый 10 5 3 5 2" xfId="42024"/>
    <cellStyle name="Финансовый 10 5 3 5 2 2" xfId="42025"/>
    <cellStyle name="Финансовый 10 5 3 5 3" xfId="42026"/>
    <cellStyle name="Финансовый 10 5 3 6" xfId="42027"/>
    <cellStyle name="Финансовый 10 5 3 6 2" xfId="42028"/>
    <cellStyle name="Финансовый 10 5 3 7" xfId="42029"/>
    <cellStyle name="Финансовый 10 5 3 7 2" xfId="42030"/>
    <cellStyle name="Финансовый 10 5 3 8" xfId="42031"/>
    <cellStyle name="Финансовый 10 5 3 9" xfId="42032"/>
    <cellStyle name="Финансовый 10 5 4" xfId="42033"/>
    <cellStyle name="Финансовый 10 5 4 2" xfId="42034"/>
    <cellStyle name="Финансовый 10 5 4 2 2" xfId="42035"/>
    <cellStyle name="Финансовый 10 5 4 3" xfId="42036"/>
    <cellStyle name="Финансовый 10 5 5" xfId="42037"/>
    <cellStyle name="Финансовый 10 5 5 2" xfId="42038"/>
    <cellStyle name="Финансовый 10 5 5 2 2" xfId="42039"/>
    <cellStyle name="Финансовый 10 5 5 2 3" xfId="42040"/>
    <cellStyle name="Финансовый 10 5 5 3" xfId="42041"/>
    <cellStyle name="Финансовый 10 5 5 3 2" xfId="42042"/>
    <cellStyle name="Финансовый 10 5 5 4" xfId="42043"/>
    <cellStyle name="Финансовый 10 5 5 4 2" xfId="42044"/>
    <cellStyle name="Финансовый 10 5 5 5" xfId="42045"/>
    <cellStyle name="Финансовый 10 5 6" xfId="42046"/>
    <cellStyle name="Финансовый 10 5 6 2" xfId="42047"/>
    <cellStyle name="Финансовый 10 5 6 2 2" xfId="42048"/>
    <cellStyle name="Финансовый 10 5 6 3" xfId="42049"/>
    <cellStyle name="Финансовый 10 5 7" xfId="42050"/>
    <cellStyle name="Финансовый 10 5 7 2" xfId="42051"/>
    <cellStyle name="Финансовый 10 5 7 2 2" xfId="42052"/>
    <cellStyle name="Финансовый 10 5 7 3" xfId="42053"/>
    <cellStyle name="Финансовый 10 5 8" xfId="42054"/>
    <cellStyle name="Финансовый 10 5 8 2" xfId="42055"/>
    <cellStyle name="Финансовый 10 5 9" xfId="42056"/>
    <cellStyle name="Финансовый 10 5 9 2" xfId="42057"/>
    <cellStyle name="Финансовый 10 6" xfId="42058"/>
    <cellStyle name="Финансовый 10 6 10" xfId="42059"/>
    <cellStyle name="Финансовый 10 6 2" xfId="42060"/>
    <cellStyle name="Финансовый 10 6 2 2" xfId="42061"/>
    <cellStyle name="Финансовый 10 6 2 2 2" xfId="42062"/>
    <cellStyle name="Финансовый 10 6 2 3" xfId="42063"/>
    <cellStyle name="Финансовый 10 6 3" xfId="42064"/>
    <cellStyle name="Финансовый 10 6 3 2" xfId="42065"/>
    <cellStyle name="Финансовый 10 6 3 2 2" xfId="42066"/>
    <cellStyle name="Финансовый 10 6 3 2 3" xfId="42067"/>
    <cellStyle name="Финансовый 10 6 3 3" xfId="42068"/>
    <cellStyle name="Финансовый 10 6 3 3 2" xfId="42069"/>
    <cellStyle name="Финансовый 10 6 3 4" xfId="42070"/>
    <cellStyle name="Финансовый 10 6 3 4 2" xfId="42071"/>
    <cellStyle name="Финансовый 10 6 3 5" xfId="42072"/>
    <cellStyle name="Финансовый 10 6 4" xfId="42073"/>
    <cellStyle name="Финансовый 10 6 4 2" xfId="42074"/>
    <cellStyle name="Финансовый 10 6 4 2 2" xfId="42075"/>
    <cellStyle name="Финансовый 10 6 4 3" xfId="42076"/>
    <cellStyle name="Финансовый 10 6 5" xfId="42077"/>
    <cellStyle name="Финансовый 10 6 5 2" xfId="42078"/>
    <cellStyle name="Финансовый 10 6 5 2 2" xfId="42079"/>
    <cellStyle name="Финансовый 10 6 5 3" xfId="42080"/>
    <cellStyle name="Финансовый 10 6 6" xfId="42081"/>
    <cellStyle name="Финансовый 10 6 6 2" xfId="42082"/>
    <cellStyle name="Финансовый 10 6 7" xfId="42083"/>
    <cellStyle name="Финансовый 10 6 7 2" xfId="42084"/>
    <cellStyle name="Финансовый 10 6 8" xfId="42085"/>
    <cellStyle name="Финансовый 10 6 8 2" xfId="42086"/>
    <cellStyle name="Финансовый 10 6 9" xfId="42087"/>
    <cellStyle name="Финансовый 10 7" xfId="42088"/>
    <cellStyle name="Финансовый 10 7 10" xfId="42089"/>
    <cellStyle name="Финансовый 10 7 2" xfId="42090"/>
    <cellStyle name="Финансовый 10 7 2 2" xfId="42091"/>
    <cellStyle name="Финансовый 10 7 2 2 2" xfId="42092"/>
    <cellStyle name="Финансовый 10 7 2 3" xfId="42093"/>
    <cellStyle name="Финансовый 10 7 3" xfId="42094"/>
    <cellStyle name="Финансовый 10 7 3 2" xfId="42095"/>
    <cellStyle name="Финансовый 10 7 3 2 2" xfId="42096"/>
    <cellStyle name="Финансовый 10 7 3 2 3" xfId="42097"/>
    <cellStyle name="Финансовый 10 7 3 3" xfId="42098"/>
    <cellStyle name="Финансовый 10 7 3 3 2" xfId="42099"/>
    <cellStyle name="Финансовый 10 7 3 4" xfId="42100"/>
    <cellStyle name="Финансовый 10 7 3 4 2" xfId="42101"/>
    <cellStyle name="Финансовый 10 7 3 5" xfId="42102"/>
    <cellStyle name="Финансовый 10 7 4" xfId="42103"/>
    <cellStyle name="Финансовый 10 7 4 2" xfId="42104"/>
    <cellStyle name="Финансовый 10 7 4 2 2" xfId="42105"/>
    <cellStyle name="Финансовый 10 7 4 3" xfId="42106"/>
    <cellStyle name="Финансовый 10 7 5" xfId="42107"/>
    <cellStyle name="Финансовый 10 7 5 2" xfId="42108"/>
    <cellStyle name="Финансовый 10 7 5 2 2" xfId="42109"/>
    <cellStyle name="Финансовый 10 7 5 3" xfId="42110"/>
    <cellStyle name="Финансовый 10 7 6" xfId="42111"/>
    <cellStyle name="Финансовый 10 7 6 2" xfId="42112"/>
    <cellStyle name="Финансовый 10 7 7" xfId="42113"/>
    <cellStyle name="Финансовый 10 7 7 2" xfId="42114"/>
    <cellStyle name="Финансовый 10 7 8" xfId="42115"/>
    <cellStyle name="Финансовый 10 7 8 2" xfId="42116"/>
    <cellStyle name="Финансовый 10 7 9" xfId="42117"/>
    <cellStyle name="Финансовый 10 8" xfId="42118"/>
    <cellStyle name="Финансовый 10 8 2" xfId="42119"/>
    <cellStyle name="Финансовый 10 8 2 2" xfId="42120"/>
    <cellStyle name="Финансовый 10 8 2 3" xfId="42121"/>
    <cellStyle name="Финансовый 10 8 3" xfId="42122"/>
    <cellStyle name="Финансовый 10 8 3 2" xfId="42123"/>
    <cellStyle name="Финансовый 10 8 4" xfId="42124"/>
    <cellStyle name="Финансовый 10 9" xfId="42125"/>
    <cellStyle name="Финансовый 10 9 2" xfId="42126"/>
    <cellStyle name="Финансовый 10 9 2 2" xfId="42127"/>
    <cellStyle name="Финансовый 10 9 2 3" xfId="42128"/>
    <cellStyle name="Финансовый 10 9 3" xfId="42129"/>
    <cellStyle name="Финансовый 10 9 3 2" xfId="42130"/>
    <cellStyle name="Финансовый 10 9 4" xfId="42131"/>
    <cellStyle name="Финансовый 10 9 4 2" xfId="42132"/>
    <cellStyle name="Финансовый 10 9 5" xfId="42133"/>
    <cellStyle name="Финансовый 11" xfId="42134"/>
    <cellStyle name="Финансовый 11 2" xfId="42135"/>
    <cellStyle name="Финансовый 11 2 2" xfId="42136"/>
    <cellStyle name="Финансовый 11 2 2 2" xfId="42137"/>
    <cellStyle name="Финансовый 11 3" xfId="42138"/>
    <cellStyle name="Финансовый 11 3 2" xfId="42139"/>
    <cellStyle name="Финансовый 11 3 3" xfId="42140"/>
    <cellStyle name="Финансовый 12" xfId="42141"/>
    <cellStyle name="Финансовый 12 2" xfId="42142"/>
    <cellStyle name="Финансовый 12 2 2" xfId="42143"/>
    <cellStyle name="Финансовый 12 2 2 2" xfId="42144"/>
    <cellStyle name="Финансовый 12 2 2 3" xfId="42145"/>
    <cellStyle name="Финансовый 12 3" xfId="42146"/>
    <cellStyle name="Финансовый 12 3 2" xfId="42147"/>
    <cellStyle name="Финансовый 12 3 3" xfId="42148"/>
    <cellStyle name="Финансовый 13" xfId="42149"/>
    <cellStyle name="Финансовый 13 2" xfId="42150"/>
    <cellStyle name="Финансовый 13 2 2" xfId="42151"/>
    <cellStyle name="Финансовый 14" xfId="42152"/>
    <cellStyle name="Финансовый 14 2" xfId="42153"/>
    <cellStyle name="Финансовый 14 2 2" xfId="42154"/>
    <cellStyle name="Финансовый 15" xfId="42155"/>
    <cellStyle name="Финансовый 16" xfId="42156"/>
    <cellStyle name="Финансовый 17" xfId="42157"/>
    <cellStyle name="Финансовый 18" xfId="42158"/>
    <cellStyle name="Финансовый 19" xfId="42159"/>
    <cellStyle name="Финансовый 2" xfId="42160"/>
    <cellStyle name="Финансовый 2 2" xfId="42161"/>
    <cellStyle name="Финансовый 2 2 2" xfId="42162"/>
    <cellStyle name="Финансовый 2 2 2 2" xfId="42163"/>
    <cellStyle name="Финансовый 2 2 2 3" xfId="42164"/>
    <cellStyle name="Финансовый 2 2 2 4" xfId="42165"/>
    <cellStyle name="Финансовый 2 2 2 5" xfId="42166"/>
    <cellStyle name="Финансовый 2 2 3" xfId="42167"/>
    <cellStyle name="Финансовый 2 2 4" xfId="42168"/>
    <cellStyle name="Финансовый 2 2 5" xfId="42169"/>
    <cellStyle name="Финансовый 2 2 6" xfId="42170"/>
    <cellStyle name="Финансовый 2 3" xfId="42171"/>
    <cellStyle name="Финансовый 20" xfId="42307"/>
    <cellStyle name="Финансовый 3" xfId="42172"/>
    <cellStyle name="Финансовый 3 2" xfId="42173"/>
    <cellStyle name="Финансовый 3 2 2" xfId="42174"/>
    <cellStyle name="Финансовый 3 2 2 2" xfId="42175"/>
    <cellStyle name="Финансовый 3 2 2 2 2" xfId="42176"/>
    <cellStyle name="Финансовый 3 2 3" xfId="42177"/>
    <cellStyle name="Финансовый 3 2 3 2" xfId="42178"/>
    <cellStyle name="Финансовый 3 3" xfId="42179"/>
    <cellStyle name="Финансовый 3 3 2" xfId="42180"/>
    <cellStyle name="Финансовый 3 3 2 2" xfId="42181"/>
    <cellStyle name="Финансовый 3 4" xfId="42182"/>
    <cellStyle name="Финансовый 3 4 2" xfId="42183"/>
    <cellStyle name="Финансовый 3 4 2 2" xfId="42184"/>
    <cellStyle name="Финансовый 3 4 3" xfId="42185"/>
    <cellStyle name="Финансовый 3 5" xfId="42186"/>
    <cellStyle name="Финансовый 3 5 2" xfId="42187"/>
    <cellStyle name="Финансовый 3 5 3" xfId="42188"/>
    <cellStyle name="Финансовый 3_АСС-ГП АС-Ленд" xfId="42189"/>
    <cellStyle name="Финансовый 4" xfId="42190"/>
    <cellStyle name="Финансовый 4 2" xfId="42191"/>
    <cellStyle name="Финансовый 4 2 2" xfId="42192"/>
    <cellStyle name="Финансовый 4 2 2 2" xfId="42193"/>
    <cellStyle name="Финансовый 4 2 2 2 2" xfId="42194"/>
    <cellStyle name="Финансовый 4 2 3" xfId="42195"/>
    <cellStyle name="Финансовый 4 2 3 2" xfId="42196"/>
    <cellStyle name="Финансовый 4 2 3 3" xfId="42197"/>
    <cellStyle name="Финансовый 4 3" xfId="42198"/>
    <cellStyle name="Финансовый 4 3 2" xfId="42199"/>
    <cellStyle name="Финансовый 4 3 2 2" xfId="42200"/>
    <cellStyle name="Финансовый 4 4" xfId="42201"/>
    <cellStyle name="Финансовый 4 4 2" xfId="42202"/>
    <cellStyle name="Финансовый 4 4 2 2" xfId="42203"/>
    <cellStyle name="Финансовый 4 5" xfId="42204"/>
    <cellStyle name="Финансовый 4 5 2" xfId="42205"/>
    <cellStyle name="Финансовый 4 5 3" xfId="42206"/>
    <cellStyle name="Финансовый 4 6" xfId="42207"/>
    <cellStyle name="Финансовый 5" xfId="42208"/>
    <cellStyle name="Финансовый 5 2" xfId="42209"/>
    <cellStyle name="Финансовый 5 2 2" xfId="42210"/>
    <cellStyle name="Финансовый 5 2 2 2" xfId="42211"/>
    <cellStyle name="Финансовый 5 3" xfId="42212"/>
    <cellStyle name="Финансовый 5 3 2" xfId="42213"/>
    <cellStyle name="Финансовый 5 3 3" xfId="42214"/>
    <cellStyle name="Финансовый 5 4" xfId="42215"/>
    <cellStyle name="Финансовый 6" xfId="42216"/>
    <cellStyle name="Финансовый 6 2" xfId="42217"/>
    <cellStyle name="Финансовый 6 2 2" xfId="42218"/>
    <cellStyle name="Финансовый 6 2 2 2" xfId="42219"/>
    <cellStyle name="Финансовый 6 2 2 2 2" xfId="42220"/>
    <cellStyle name="Финансовый 6 2 3" xfId="42221"/>
    <cellStyle name="Финансовый 6 2 3 2" xfId="42222"/>
    <cellStyle name="Финансовый 6 2 3 3" xfId="42223"/>
    <cellStyle name="Финансовый 6 3" xfId="42224"/>
    <cellStyle name="Финансовый 6 3 2" xfId="42225"/>
    <cellStyle name="Финансовый 6 3 2 2" xfId="42226"/>
    <cellStyle name="Финансовый 6 4" xfId="42227"/>
    <cellStyle name="Финансовый 6 4 2" xfId="42228"/>
    <cellStyle name="Финансовый 6 4 3" xfId="42229"/>
    <cellStyle name="Финансовый 6 5" xfId="42230"/>
    <cellStyle name="Финансовый 7" xfId="42231"/>
    <cellStyle name="Финансовый 7 2" xfId="42232"/>
    <cellStyle name="Финансовый 7 2 2" xfId="42233"/>
    <cellStyle name="Финансовый 7 2 2 2" xfId="42234"/>
    <cellStyle name="Финансовый 7 2 2 2 2" xfId="42235"/>
    <cellStyle name="Финансовый 7 2 3" xfId="42236"/>
    <cellStyle name="Финансовый 7 2 3 2" xfId="42237"/>
    <cellStyle name="Финансовый 7 2 3 3" xfId="42238"/>
    <cellStyle name="Финансовый 7 3" xfId="42239"/>
    <cellStyle name="Финансовый 7 3 2" xfId="42240"/>
    <cellStyle name="Финансовый 7 3 2 2" xfId="42241"/>
    <cellStyle name="Финансовый 7 4" xfId="42242"/>
    <cellStyle name="Финансовый 7 4 2" xfId="42243"/>
    <cellStyle name="Финансовый 7 4 3" xfId="42244"/>
    <cellStyle name="Финансовый 7 5" xfId="42245"/>
    <cellStyle name="Финансовый 8" xfId="42246"/>
    <cellStyle name="Финансовый 8 2" xfId="42247"/>
    <cellStyle name="Финансовый 8 2 2" xfId="42248"/>
    <cellStyle name="Финансовый 8 2 2 2" xfId="42249"/>
    <cellStyle name="Финансовый 8 2 2 2 2" xfId="42250"/>
    <cellStyle name="Финансовый 8 2 3" xfId="42251"/>
    <cellStyle name="Финансовый 8 2 3 2" xfId="42252"/>
    <cellStyle name="Финансовый 8 2 3 3" xfId="42253"/>
    <cellStyle name="Финансовый 8 3" xfId="42254"/>
    <cellStyle name="Финансовый 8 3 2" xfId="42255"/>
    <cellStyle name="Финансовый 8 3 2 2" xfId="42256"/>
    <cellStyle name="Финансовый 8 4" xfId="42257"/>
    <cellStyle name="Финансовый 8 4 2" xfId="42258"/>
    <cellStyle name="Финансовый 8 4 3" xfId="42259"/>
    <cellStyle name="Финансовый 8 5" xfId="42260"/>
    <cellStyle name="Финансовый 9" xfId="42261"/>
    <cellStyle name="Финансовый 9 2" xfId="42262"/>
    <cellStyle name="Финансовый 9 2 2" xfId="42263"/>
    <cellStyle name="Финансовый 9 2 2 2" xfId="42264"/>
    <cellStyle name="Финансовый 9 2 2 2 2" xfId="42265"/>
    <cellStyle name="Финансовый 9 2 3" xfId="42266"/>
    <cellStyle name="Финансовый 9 2 3 2" xfId="42267"/>
    <cellStyle name="Финансовый 9 2 3 2 2" xfId="42268"/>
    <cellStyle name="Финансовый 9 2 3 2 2 2" xfId="42269"/>
    <cellStyle name="Финансовый 9 2 3 3" xfId="42270"/>
    <cellStyle name="Финансовый 9 2 3 3 2" xfId="42271"/>
    <cellStyle name="Финансовый 9 2 3 3 3" xfId="42272"/>
    <cellStyle name="Финансовый 9 2 3 3 4" xfId="42273"/>
    <cellStyle name="Финансовый 9 2 4" xfId="42274"/>
    <cellStyle name="Финансовый 9 2 4 2" xfId="42275"/>
    <cellStyle name="Финансовый 9 3" xfId="42276"/>
    <cellStyle name="Финансовый 9 3 2" xfId="42277"/>
    <cellStyle name="Финансовый 9 3 2 2" xfId="42278"/>
    <cellStyle name="Финансовый 9 4" xfId="42279"/>
    <cellStyle name="Финансовый 9 4 2" xfId="42280"/>
    <cellStyle name="Финансовый 9 4 2 2" xfId="42281"/>
    <cellStyle name="Финансовый 9 4 2 2 2" xfId="42282"/>
    <cellStyle name="Финансовый 9 4 3" xfId="42283"/>
    <cellStyle name="Финансовый 9 4 3 2" xfId="42284"/>
    <cellStyle name="Финансовый 9 4 3 3" xfId="42285"/>
    <cellStyle name="Финансовый 9 5" xfId="42286"/>
    <cellStyle name="Финансовый 9 5 2" xfId="42287"/>
    <cellStyle name="Финансовый 9 5 2 2" xfId="42288"/>
    <cellStyle name="Финансовый 9 5 2 2 2" xfId="42289"/>
    <cellStyle name="Финансовый 9 5 3" xfId="42290"/>
    <cellStyle name="Финансовый 9 5 3 2" xfId="42291"/>
    <cellStyle name="Финансовый 9 5 3 3" xfId="42292"/>
    <cellStyle name="Финансовый 9 5 3 4" xfId="42293"/>
    <cellStyle name="Финансовый 9 6" xfId="42294"/>
    <cellStyle name="Финансовый 9 6 2" xfId="42295"/>
    <cellStyle name="Финансовый 9 6 3" xfId="42296"/>
    <cellStyle name="Формулы" xfId="42297"/>
    <cellStyle name="Хороший 2" xfId="42298"/>
    <cellStyle name="Хороший 2 2" xfId="42299"/>
    <cellStyle name="Хороший 2 2 2" xfId="42300"/>
    <cellStyle name="ЏђЋ–…Ќ’Ќ›‰" xfId="42301"/>
  </cellStyles>
  <dxfs count="0"/>
  <tableStyles count="0" defaultTableStyle="TableStyleMedium2" defaultPivotStyle="PivotStyleLight16"/>
  <colors>
    <mruColors>
      <color rgb="FFFF99FF"/>
      <color rgb="FFFFCCFF"/>
      <color rgb="FF0000FF"/>
      <color rgb="FFFF66FF"/>
      <color rgb="FFFF00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</xdr:rowOff>
    </xdr:from>
    <xdr:to>
      <xdr:col>31</xdr:col>
      <xdr:colOff>967050</xdr:colOff>
      <xdr:row>3</xdr:row>
      <xdr:rowOff>142273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"/>
          <a:ext cx="8577525" cy="7994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58;&#1054;/&#1054;&#1073;&#1098;&#1077;&#1082;&#1090;&#1099;/&#1055;&#1072;&#1088;&#1075;&#1086;&#1083;&#1086;&#1074;&#1086;%201%20&#1086;&#1095;&#1077;&#1088;&#1077;&#1076;&#1100;%20&#1057;&#1077;&#1082;&#1094;&#1080;&#1080;%206-9/&#1060;&#1072;&#1089;&#1072;&#1076;/&#1050;&#1054;&#1056;&#1056;.%20&#1086;&#1090;%20&#1041;&#1077;&#1082;&#1082;&#1077;&#1088;-&#1057;&#1090;&#1088;&#1086;&#1081;/&#1050;&#1055;%20&#1085;&#1072;%20&#1091;&#1089;&#1090;&#1088;&#1086;&#1081;&#1089;&#1090;&#1074;&#1086;%20&#1092;&#1072;&#1089;&#1072;&#1076;&#1072;%20-%20&#1064;&#1091;&#1074;&#1072;&#1083;&#1086;&#1074;&#1089;&#1082;&#1080;&#1081;%20&#1044;&#1091;&#1101;&#1090;,%20&#1055;&#1056;&#1054;&#1050;%20(&#1085;&#1086;&#1074;&#1072;&#1103;%20&#1092;&#1086;&#1088;&#1084;&#1072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сад секц.6"/>
      <sheetName val="Фасад секц.7-8"/>
      <sheetName val="Фасад секц.9"/>
      <sheetName val="ВОР штукат(-)"/>
      <sheetName val="КП на фасад"/>
      <sheetName val="НРМ штукат"/>
      <sheetName val="Лимитка"/>
      <sheetName val="ВОР СКЦ"/>
      <sheetName val="ЛЗВ СКЦ"/>
      <sheetName val="ТЗ СКЦ"/>
      <sheetName val="ИД СКЦ"/>
    </sheetNames>
    <sheetDataSet>
      <sheetData sheetId="0">
        <row r="9">
          <cell r="Q9">
            <v>3897.64</v>
          </cell>
          <cell r="S9">
            <v>1858.42</v>
          </cell>
          <cell r="W9">
            <v>0</v>
          </cell>
          <cell r="Y9">
            <v>1425</v>
          </cell>
          <cell r="AI9">
            <v>1045.8</v>
          </cell>
          <cell r="AJ9">
            <v>457.5</v>
          </cell>
        </row>
        <row r="66">
          <cell r="AA66">
            <v>1.63</v>
          </cell>
        </row>
        <row r="595">
          <cell r="Q595">
            <v>233.75</v>
          </cell>
          <cell r="S595">
            <v>0</v>
          </cell>
          <cell r="W595">
            <v>0</v>
          </cell>
          <cell r="Y595">
            <v>22.45</v>
          </cell>
          <cell r="AI595">
            <v>0</v>
          </cell>
          <cell r="AJ595">
            <v>0</v>
          </cell>
        </row>
        <row r="636">
          <cell r="Q636">
            <v>87.68</v>
          </cell>
          <cell r="S636">
            <v>0</v>
          </cell>
          <cell r="W636">
            <v>30.53</v>
          </cell>
          <cell r="Y636">
            <v>90.25</v>
          </cell>
          <cell r="AI636">
            <v>0</v>
          </cell>
          <cell r="AJ636">
            <v>0</v>
          </cell>
        </row>
        <row r="646">
          <cell r="W646">
            <v>214.76</v>
          </cell>
          <cell r="AD646">
            <v>213.6</v>
          </cell>
        </row>
        <row r="665">
          <cell r="Q665">
            <v>89.72</v>
          </cell>
          <cell r="S665">
            <v>0</v>
          </cell>
          <cell r="W665">
            <v>0</v>
          </cell>
          <cell r="Y665">
            <v>0</v>
          </cell>
          <cell r="AI665">
            <v>0</v>
          </cell>
          <cell r="AJ665">
            <v>1.8</v>
          </cell>
        </row>
        <row r="676">
          <cell r="Q676">
            <v>94.42</v>
          </cell>
          <cell r="S676">
            <v>0</v>
          </cell>
          <cell r="W676">
            <v>0</v>
          </cell>
          <cell r="Y676">
            <v>0</v>
          </cell>
          <cell r="AI676">
            <v>0</v>
          </cell>
          <cell r="AJ676">
            <v>3.45</v>
          </cell>
        </row>
      </sheetData>
      <sheetData sheetId="1">
        <row r="9">
          <cell r="Q9">
            <v>1960.28</v>
          </cell>
          <cell r="S9">
            <v>986.3</v>
          </cell>
          <cell r="W9">
            <v>0</v>
          </cell>
          <cell r="Y9">
            <v>883.58</v>
          </cell>
          <cell r="AI9">
            <v>611.1</v>
          </cell>
          <cell r="AJ9">
            <v>208.9</v>
          </cell>
        </row>
        <row r="228">
          <cell r="Q228">
            <v>123.87</v>
          </cell>
          <cell r="S228">
            <v>0</v>
          </cell>
          <cell r="W228">
            <v>0</v>
          </cell>
          <cell r="Y228">
            <v>8.76</v>
          </cell>
          <cell r="AI228">
            <v>0</v>
          </cell>
          <cell r="AJ228">
            <v>0</v>
          </cell>
        </row>
        <row r="244">
          <cell r="Q244">
            <v>87.48</v>
          </cell>
          <cell r="S244">
            <v>0</v>
          </cell>
          <cell r="W244">
            <v>45.62</v>
          </cell>
          <cell r="Y244">
            <v>47.26</v>
          </cell>
          <cell r="AI244">
            <v>0</v>
          </cell>
          <cell r="AJ244">
            <v>0</v>
          </cell>
        </row>
        <row r="256">
          <cell r="W256">
            <v>78.61</v>
          </cell>
          <cell r="AD256">
            <v>75.13</v>
          </cell>
        </row>
        <row r="267">
          <cell r="Q267">
            <v>59.28</v>
          </cell>
          <cell r="S267">
            <v>0</v>
          </cell>
          <cell r="W267">
            <v>0</v>
          </cell>
          <cell r="Y267">
            <v>0</v>
          </cell>
          <cell r="AI267">
            <v>0</v>
          </cell>
          <cell r="AJ267">
            <v>1.8</v>
          </cell>
        </row>
        <row r="278">
          <cell r="Q278">
            <v>59.28</v>
          </cell>
          <cell r="S278">
            <v>0</v>
          </cell>
          <cell r="W278">
            <v>0</v>
          </cell>
          <cell r="Y278">
            <v>0</v>
          </cell>
          <cell r="AI278">
            <v>0</v>
          </cell>
          <cell r="AJ278">
            <v>1.8</v>
          </cell>
        </row>
        <row r="290">
          <cell r="Q290">
            <v>67.7</v>
          </cell>
          <cell r="S290">
            <v>0</v>
          </cell>
          <cell r="W290">
            <v>0</v>
          </cell>
          <cell r="Y290">
            <v>0</v>
          </cell>
          <cell r="AI290">
            <v>0</v>
          </cell>
          <cell r="AJ290">
            <v>2.0499999999999998</v>
          </cell>
        </row>
        <row r="308">
          <cell r="Q308">
            <v>69.489999999999995</v>
          </cell>
          <cell r="S308">
            <v>0</v>
          </cell>
          <cell r="W308">
            <v>0</v>
          </cell>
          <cell r="Y308">
            <v>0</v>
          </cell>
          <cell r="AI308">
            <v>0</v>
          </cell>
          <cell r="AJ308">
            <v>3.53</v>
          </cell>
        </row>
      </sheetData>
      <sheetData sheetId="2">
        <row r="9">
          <cell r="Q9">
            <v>3931.28</v>
          </cell>
          <cell r="S9">
            <v>1814.07</v>
          </cell>
          <cell r="W9">
            <v>0</v>
          </cell>
          <cell r="Y9">
            <v>1488.52</v>
          </cell>
          <cell r="AI9">
            <v>1094.9000000000001</v>
          </cell>
          <cell r="AJ9">
            <v>456.6</v>
          </cell>
        </row>
        <row r="349">
          <cell r="Q349">
            <v>248.78</v>
          </cell>
          <cell r="S349">
            <v>0</v>
          </cell>
          <cell r="W349">
            <v>0</v>
          </cell>
          <cell r="Y349">
            <v>22.58</v>
          </cell>
          <cell r="AI349">
            <v>0</v>
          </cell>
          <cell r="AJ349">
            <v>0</v>
          </cell>
        </row>
        <row r="380">
          <cell r="Q380">
            <v>87.68</v>
          </cell>
          <cell r="AI380">
            <v>0</v>
          </cell>
          <cell r="AJ380">
            <v>0</v>
          </cell>
        </row>
        <row r="390">
          <cell r="W390">
            <v>218.23</v>
          </cell>
          <cell r="AD390">
            <v>217.1</v>
          </cell>
        </row>
        <row r="410">
          <cell r="Q410">
            <v>120.99</v>
          </cell>
          <cell r="S410">
            <v>0</v>
          </cell>
          <cell r="W410">
            <v>0</v>
          </cell>
          <cell r="Y410">
            <v>0</v>
          </cell>
          <cell r="AA410">
            <v>0</v>
          </cell>
          <cell r="AI410">
            <v>0</v>
          </cell>
          <cell r="AJ410">
            <v>1.8</v>
          </cell>
        </row>
        <row r="421">
          <cell r="Q421">
            <v>127.86</v>
          </cell>
          <cell r="S421">
            <v>0</v>
          </cell>
          <cell r="W421">
            <v>0</v>
          </cell>
          <cell r="Y421">
            <v>0</v>
          </cell>
          <cell r="AI421">
            <v>0</v>
          </cell>
          <cell r="AJ421">
            <v>3.45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BW115"/>
  <sheetViews>
    <sheetView topLeftCell="A7" zoomScale="90" zoomScaleNormal="90" zoomScaleSheetLayoutView="80" workbookViewId="0">
      <selection activeCell="A10" sqref="A10:F11"/>
    </sheetView>
  </sheetViews>
  <sheetFormatPr defaultRowHeight="17.25" customHeight="1" outlineLevelRow="1" outlineLevelCol="1"/>
  <cols>
    <col min="1" max="1" width="7.28515625" customWidth="1"/>
    <col min="2" max="2" width="92.85546875" customWidth="1"/>
    <col min="3" max="3" width="15.5703125" customWidth="1"/>
    <col min="4" max="5" width="15.5703125" hidden="1" customWidth="1" outlineLevel="1"/>
    <col min="6" max="6" width="19.7109375" style="59" customWidth="1" collapsed="1"/>
    <col min="7" max="7" width="10.140625" hidden="1" customWidth="1" outlineLevel="1"/>
    <col min="8" max="8" width="9.140625" hidden="1" customWidth="1" outlineLevel="1"/>
    <col min="9" max="10" width="10" hidden="1" customWidth="1" outlineLevel="1"/>
    <col min="11" max="11" width="11" hidden="1" customWidth="1" outlineLevel="1"/>
    <col min="12" max="12" width="9.85546875" customWidth="1" collapsed="1"/>
    <col min="13" max="14" width="8.28515625" hidden="1" customWidth="1" outlineLevel="1"/>
    <col min="15" max="15" width="10.140625" hidden="1" customWidth="1" outlineLevel="1"/>
    <col min="16" max="17" width="8.28515625" hidden="1" customWidth="1" outlineLevel="1"/>
    <col min="18" max="18" width="10.7109375" customWidth="1" collapsed="1"/>
    <col min="19" max="20" width="8.28515625" hidden="1" customWidth="1" outlineLevel="1"/>
    <col min="21" max="21" width="9.7109375" hidden="1" customWidth="1" outlineLevel="1"/>
    <col min="22" max="23" width="8.28515625" hidden="1" customWidth="1" outlineLevel="1"/>
    <col min="24" max="24" width="11.28515625" customWidth="1" collapsed="1"/>
    <col min="25" max="26" width="8.28515625" hidden="1" customWidth="1" outlineLevel="1"/>
    <col min="27" max="28" width="9.7109375" hidden="1" customWidth="1" outlineLevel="1"/>
    <col min="29" max="29" width="8.28515625" hidden="1" customWidth="1" outlineLevel="1"/>
    <col min="30" max="30" width="10.140625" customWidth="1" collapsed="1"/>
    <col min="31" max="31" width="44.42578125" customWidth="1"/>
    <col min="32" max="34" width="10.42578125" customWidth="1"/>
    <col min="35" max="36" width="9.140625" customWidth="1"/>
    <col min="37" max="37" width="10.85546875" customWidth="1"/>
    <col min="38" max="41" width="9.140625" customWidth="1"/>
    <col min="42" max="42" width="10.5703125" customWidth="1"/>
    <col min="45" max="45" width="16" customWidth="1"/>
  </cols>
  <sheetData>
    <row r="1" spans="1:63" s="8" customFormat="1" ht="18" outlineLevel="1">
      <c r="A1" s="3" t="s">
        <v>11</v>
      </c>
      <c r="B1" s="4"/>
      <c r="C1" s="4"/>
      <c r="D1" s="4"/>
      <c r="E1" s="4"/>
      <c r="F1" s="9" t="s">
        <v>2</v>
      </c>
      <c r="G1" s="5"/>
      <c r="H1" s="5"/>
      <c r="I1" s="5"/>
      <c r="J1" s="5"/>
      <c r="K1" s="9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6"/>
      <c r="AK1" s="7"/>
      <c r="AL1" s="7"/>
      <c r="AM1" s="7"/>
      <c r="AU1" s="10"/>
      <c r="AV1" s="10"/>
      <c r="AW1" s="11"/>
      <c r="AX1" s="37"/>
      <c r="AY1" s="12"/>
      <c r="AZ1" s="13"/>
      <c r="BK1" s="9"/>
    </row>
    <row r="2" spans="1:63" s="8" customFormat="1" ht="18" outlineLevel="1">
      <c r="A2" s="14" t="s">
        <v>12</v>
      </c>
      <c r="B2" s="3"/>
      <c r="C2" s="3"/>
      <c r="D2" s="3"/>
      <c r="E2" s="3"/>
      <c r="F2" s="60"/>
      <c r="G2" s="15"/>
      <c r="H2" s="15"/>
      <c r="I2" s="15"/>
      <c r="J2" s="15"/>
      <c r="K2" s="60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6"/>
      <c r="AK2" s="7"/>
      <c r="AL2" s="7"/>
      <c r="AM2" s="7"/>
      <c r="AU2" s="10"/>
      <c r="AV2" s="10"/>
      <c r="AW2" s="11"/>
      <c r="AX2" s="37"/>
      <c r="AY2" s="12"/>
      <c r="AZ2" s="13"/>
      <c r="BK2" s="17"/>
    </row>
    <row r="3" spans="1:63" s="8" customFormat="1" ht="18" outlineLevel="1">
      <c r="A3" s="14" t="s">
        <v>13</v>
      </c>
      <c r="B3" s="18"/>
      <c r="C3" s="18"/>
      <c r="D3" s="18"/>
      <c r="E3" s="18"/>
      <c r="F3" s="9" t="s">
        <v>3</v>
      </c>
      <c r="G3" s="15"/>
      <c r="H3" s="15"/>
      <c r="I3" s="15"/>
      <c r="J3" s="15"/>
      <c r="K3" s="9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6"/>
      <c r="AK3" s="7"/>
      <c r="AL3" s="7"/>
      <c r="AM3" s="19"/>
      <c r="AU3" s="10"/>
      <c r="AV3" s="10"/>
      <c r="AW3" s="11"/>
      <c r="AX3" s="37"/>
      <c r="AY3" s="12"/>
      <c r="AZ3" s="13"/>
      <c r="BK3" s="9"/>
    </row>
    <row r="4" spans="1:63" s="8" customFormat="1" ht="18" outlineLevel="1">
      <c r="A4" s="20" t="s">
        <v>14</v>
      </c>
      <c r="B4" s="18"/>
      <c r="C4" s="18"/>
      <c r="D4" s="18"/>
      <c r="E4" s="18"/>
      <c r="F4" s="9"/>
      <c r="G4" s="15"/>
      <c r="H4" s="15"/>
      <c r="I4" s="15"/>
      <c r="J4" s="15"/>
      <c r="K4" s="9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6"/>
      <c r="AK4" s="7"/>
      <c r="AL4" s="7"/>
      <c r="AM4" s="7"/>
      <c r="AU4" s="10"/>
      <c r="AV4" s="10"/>
      <c r="AW4" s="11"/>
      <c r="AX4" s="37"/>
      <c r="AY4" s="12"/>
      <c r="AZ4" s="13"/>
      <c r="BK4" s="9"/>
    </row>
    <row r="5" spans="1:63" s="8" customFormat="1" ht="18" outlineLevel="1">
      <c r="A5" s="14" t="s">
        <v>15</v>
      </c>
      <c r="B5" s="3"/>
      <c r="C5" s="3"/>
      <c r="D5" s="3"/>
      <c r="E5" s="3"/>
      <c r="F5" s="9" t="s">
        <v>4</v>
      </c>
      <c r="G5" s="15"/>
      <c r="H5" s="15"/>
      <c r="I5" s="15"/>
      <c r="J5" s="15"/>
      <c r="K5" s="9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6"/>
      <c r="AK5" s="7"/>
      <c r="AL5" s="7"/>
      <c r="AM5" s="7"/>
      <c r="AU5" s="10"/>
      <c r="AV5" s="10"/>
      <c r="AW5" s="11"/>
      <c r="AX5" s="37"/>
      <c r="AY5" s="12"/>
      <c r="AZ5" s="13"/>
      <c r="BK5" s="9"/>
    </row>
    <row r="6" spans="1:63" s="8" customFormat="1" ht="15.75" outlineLevel="1">
      <c r="A6" s="21"/>
      <c r="B6" s="18"/>
      <c r="C6" s="18"/>
      <c r="D6" s="18"/>
      <c r="E6" s="18"/>
      <c r="F6" s="22"/>
      <c r="G6" s="15"/>
      <c r="H6" s="15"/>
      <c r="I6" s="15"/>
      <c r="J6" s="15"/>
      <c r="K6" s="22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6"/>
      <c r="AK6" s="7"/>
      <c r="AL6" s="7"/>
      <c r="AM6" s="19"/>
      <c r="AU6" s="10"/>
      <c r="AV6" s="10"/>
      <c r="AW6" s="11"/>
      <c r="AX6" s="37"/>
      <c r="AY6" s="12"/>
      <c r="AZ6" s="13"/>
      <c r="BK6" s="22"/>
    </row>
    <row r="7" spans="1:63" s="8" customFormat="1" ht="18" outlineLevel="1">
      <c r="A7" s="3" t="s">
        <v>16</v>
      </c>
      <c r="B7" s="3"/>
      <c r="C7" s="3"/>
      <c r="D7" s="3"/>
      <c r="E7" s="3"/>
      <c r="F7" s="23" t="s">
        <v>5</v>
      </c>
      <c r="G7" s="15"/>
      <c r="H7" s="15"/>
      <c r="I7" s="15"/>
      <c r="J7" s="15"/>
      <c r="K7" s="23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6"/>
      <c r="AK7" s="7"/>
      <c r="AL7" s="7"/>
      <c r="AM7" s="7"/>
      <c r="AU7" s="10"/>
      <c r="AV7" s="10"/>
      <c r="AW7" s="11"/>
      <c r="AX7" s="37"/>
      <c r="AY7" s="12"/>
      <c r="AZ7" s="13"/>
      <c r="BK7" s="23"/>
    </row>
    <row r="8" spans="1:63" s="8" customFormat="1" ht="18" outlineLevel="1">
      <c r="A8" s="14" t="s">
        <v>17</v>
      </c>
      <c r="B8" s="3"/>
      <c r="C8" s="3"/>
      <c r="D8" s="3"/>
      <c r="E8" s="3"/>
      <c r="F8" s="22"/>
      <c r="G8" s="15"/>
      <c r="H8" s="15"/>
      <c r="I8" s="15"/>
      <c r="J8" s="15"/>
      <c r="K8" s="22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24"/>
      <c r="AK8" s="25"/>
      <c r="AL8" s="25"/>
      <c r="AM8" s="7"/>
      <c r="AU8" s="10"/>
      <c r="AV8" s="10"/>
      <c r="AW8" s="11"/>
      <c r="AX8" s="37"/>
      <c r="AY8" s="12"/>
      <c r="AZ8" s="13"/>
      <c r="BK8" s="22"/>
    </row>
    <row r="9" spans="1:63" s="8" customFormat="1" ht="18" outlineLevel="1">
      <c r="A9" s="1738" t="s">
        <v>36</v>
      </c>
      <c r="B9" s="1738"/>
      <c r="C9" s="3"/>
      <c r="D9" s="3"/>
      <c r="E9" s="3"/>
      <c r="F9" s="23" t="s">
        <v>21</v>
      </c>
      <c r="G9" s="26"/>
      <c r="H9" s="26"/>
      <c r="I9" s="26"/>
      <c r="J9" s="26"/>
      <c r="K9" s="23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4"/>
      <c r="AK9" s="25"/>
      <c r="AL9" s="25"/>
      <c r="AM9" s="7"/>
      <c r="AU9" s="10"/>
      <c r="AV9" s="10"/>
      <c r="AW9" s="11"/>
      <c r="AX9" s="37"/>
      <c r="AY9" s="12"/>
      <c r="AZ9" s="13"/>
      <c r="BK9" s="23"/>
    </row>
    <row r="10" spans="1:63" s="25" customFormat="1" ht="20.25" outlineLevel="1">
      <c r="A10" s="27" t="s">
        <v>18</v>
      </c>
      <c r="B10" s="28"/>
      <c r="C10" s="28"/>
      <c r="D10" s="28"/>
      <c r="E10" s="28"/>
      <c r="F10" s="2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0"/>
      <c r="AK10" s="17"/>
      <c r="AL10" s="17"/>
      <c r="AM10" s="17"/>
      <c r="AN10" s="31"/>
      <c r="AO10" s="31"/>
      <c r="AP10" s="8"/>
      <c r="AQ10" s="8"/>
      <c r="AR10" s="8"/>
      <c r="AS10" s="8"/>
      <c r="AT10" s="8"/>
      <c r="AU10" s="10"/>
      <c r="AV10" s="32"/>
      <c r="AW10" s="33"/>
      <c r="AX10" s="38"/>
      <c r="AY10" s="34"/>
      <c r="AZ10" s="35"/>
    </row>
    <row r="11" spans="1:63" s="25" customFormat="1" ht="39" customHeight="1" outlineLevel="1" thickBot="1">
      <c r="A11" s="1739" t="s">
        <v>113</v>
      </c>
      <c r="B11" s="1739"/>
      <c r="C11" s="1739"/>
      <c r="D11" s="1739"/>
      <c r="E11" s="1739"/>
      <c r="F11" s="17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0"/>
      <c r="AK11" s="17"/>
      <c r="AL11" s="17"/>
      <c r="AM11" s="17"/>
      <c r="AN11" s="36"/>
      <c r="AO11" s="36"/>
      <c r="AP11" s="8"/>
      <c r="AQ11" s="8"/>
      <c r="AR11" s="8"/>
      <c r="AS11" s="8"/>
      <c r="AT11" s="8"/>
      <c r="AU11" s="10"/>
      <c r="AV11" s="32"/>
      <c r="AW11" s="33"/>
      <c r="AX11" s="38"/>
      <c r="AY11" s="34"/>
      <c r="AZ11" s="35"/>
    </row>
    <row r="12" spans="1:63" s="1" customFormat="1" ht="13.5" customHeight="1" thickBot="1">
      <c r="A12" s="1726" t="s">
        <v>20</v>
      </c>
      <c r="B12" s="1728" t="s">
        <v>19</v>
      </c>
      <c r="C12" s="1729" t="s">
        <v>84</v>
      </c>
      <c r="D12" s="820"/>
      <c r="E12" s="820"/>
      <c r="F12" s="1735" t="s">
        <v>345</v>
      </c>
      <c r="G12" s="1732"/>
      <c r="H12" s="1733"/>
      <c r="I12" s="1733"/>
      <c r="J12" s="1733"/>
      <c r="K12" s="1733"/>
      <c r="L12" s="1733"/>
      <c r="M12" s="1733"/>
      <c r="N12" s="1733"/>
      <c r="O12" s="1733"/>
      <c r="P12" s="1733"/>
      <c r="Q12" s="1733"/>
      <c r="R12" s="1733"/>
      <c r="S12" s="1733"/>
      <c r="T12" s="1733"/>
      <c r="U12" s="1733"/>
      <c r="V12" s="1733"/>
      <c r="W12" s="1733"/>
      <c r="X12" s="1733"/>
      <c r="Y12" s="1733"/>
      <c r="Z12" s="1733"/>
      <c r="AA12" s="1733"/>
      <c r="AB12" s="1733"/>
      <c r="AC12" s="1733"/>
      <c r="AD12" s="1734"/>
      <c r="AE12" s="91"/>
      <c r="AF12" s="91"/>
      <c r="AG12" s="91"/>
      <c r="AH12" s="91"/>
      <c r="AP12" s="8"/>
      <c r="AQ12" s="8"/>
      <c r="AR12" s="8"/>
      <c r="AS12" s="8"/>
      <c r="AT12" s="8"/>
      <c r="AU12" s="10"/>
    </row>
    <row r="13" spans="1:63" s="1" customFormat="1" ht="13.5" thickBot="1">
      <c r="A13" s="1727"/>
      <c r="B13" s="1728"/>
      <c r="C13" s="1730"/>
      <c r="D13" s="1740" t="s">
        <v>337</v>
      </c>
      <c r="E13" s="1740" t="s">
        <v>336</v>
      </c>
      <c r="F13" s="1736"/>
      <c r="G13" s="1723" t="s">
        <v>29</v>
      </c>
      <c r="H13" s="1724"/>
      <c r="I13" s="1724"/>
      <c r="J13" s="1724"/>
      <c r="K13" s="1724"/>
      <c r="L13" s="1725"/>
      <c r="M13" s="1723" t="s">
        <v>30</v>
      </c>
      <c r="N13" s="1724"/>
      <c r="O13" s="1724"/>
      <c r="P13" s="1724"/>
      <c r="Q13" s="1724"/>
      <c r="R13" s="1725"/>
      <c r="S13" s="1723" t="s">
        <v>31</v>
      </c>
      <c r="T13" s="1724"/>
      <c r="U13" s="1724"/>
      <c r="V13" s="1724"/>
      <c r="W13" s="1724"/>
      <c r="X13" s="1725"/>
      <c r="Y13" s="1723" t="s">
        <v>32</v>
      </c>
      <c r="Z13" s="1724"/>
      <c r="AA13" s="1724"/>
      <c r="AB13" s="1724"/>
      <c r="AC13" s="1724"/>
      <c r="AD13" s="1725"/>
      <c r="AE13" s="92"/>
      <c r="AF13" s="92"/>
      <c r="AG13" s="92"/>
      <c r="AH13" s="92"/>
      <c r="AP13" s="8"/>
      <c r="AQ13" s="8"/>
      <c r="AR13" s="8"/>
      <c r="AS13" s="8"/>
      <c r="AT13" s="8"/>
      <c r="AU13" s="10"/>
    </row>
    <row r="14" spans="1:63" s="1" customFormat="1" ht="42" customHeight="1">
      <c r="A14" s="1727"/>
      <c r="B14" s="1728"/>
      <c r="C14" s="1731"/>
      <c r="D14" s="1741" t="s">
        <v>124</v>
      </c>
      <c r="E14" s="1741"/>
      <c r="F14" s="1737"/>
      <c r="G14" s="84" t="s">
        <v>1</v>
      </c>
      <c r="H14" s="86" t="s">
        <v>34</v>
      </c>
      <c r="I14" s="86" t="s">
        <v>341</v>
      </c>
      <c r="J14" s="86" t="s">
        <v>342</v>
      </c>
      <c r="K14" s="86" t="s">
        <v>343</v>
      </c>
      <c r="L14" s="87" t="s">
        <v>33</v>
      </c>
      <c r="M14" s="85" t="s">
        <v>1</v>
      </c>
      <c r="N14" s="86" t="s">
        <v>34</v>
      </c>
      <c r="O14" s="86" t="s">
        <v>341</v>
      </c>
      <c r="P14" s="86" t="s">
        <v>342</v>
      </c>
      <c r="Q14" s="86" t="s">
        <v>343</v>
      </c>
      <c r="R14" s="87" t="s">
        <v>33</v>
      </c>
      <c r="S14" s="85" t="s">
        <v>1</v>
      </c>
      <c r="T14" s="86" t="s">
        <v>34</v>
      </c>
      <c r="U14" s="86" t="s">
        <v>341</v>
      </c>
      <c r="V14" s="86" t="s">
        <v>342</v>
      </c>
      <c r="W14" s="86" t="s">
        <v>343</v>
      </c>
      <c r="X14" s="87" t="s">
        <v>33</v>
      </c>
      <c r="Y14" s="85" t="s">
        <v>1</v>
      </c>
      <c r="Z14" s="86" t="s">
        <v>34</v>
      </c>
      <c r="AA14" s="86" t="s">
        <v>341</v>
      </c>
      <c r="AB14" s="86" t="s">
        <v>342</v>
      </c>
      <c r="AC14" s="86" t="s">
        <v>343</v>
      </c>
      <c r="AD14" s="87" t="s">
        <v>33</v>
      </c>
      <c r="AE14" s="93"/>
      <c r="AF14" s="93"/>
      <c r="AG14" s="93"/>
      <c r="AH14" s="93"/>
      <c r="AJ14" s="67"/>
      <c r="AK14" s="67"/>
      <c r="AL14" s="67"/>
      <c r="AM14" s="67"/>
      <c r="AN14" s="67"/>
      <c r="AO14" s="67"/>
      <c r="AP14" s="68"/>
      <c r="AQ14" s="68"/>
      <c r="AR14" s="8"/>
      <c r="AS14" s="8"/>
      <c r="AT14" s="8"/>
      <c r="AU14" s="10"/>
    </row>
    <row r="15" spans="1:63" s="1" customFormat="1" ht="33" customHeight="1">
      <c r="A15" s="788">
        <v>1</v>
      </c>
      <c r="B15" s="795" t="s">
        <v>304</v>
      </c>
      <c r="C15" s="799" t="s">
        <v>0</v>
      </c>
      <c r="D15" s="821"/>
      <c r="E15" s="821"/>
      <c r="F15" s="844" t="e">
        <f>L15+R15+X15+AD15</f>
        <v>#REF!</v>
      </c>
      <c r="G15" s="84"/>
      <c r="H15" s="85"/>
      <c r="I15" s="86"/>
      <c r="J15" s="86"/>
      <c r="K15" s="86"/>
      <c r="L15" s="837" t="e">
        <f>L16+L20+L24+L28+L32</f>
        <v>#REF!</v>
      </c>
      <c r="M15" s="864"/>
      <c r="N15" s="865"/>
      <c r="O15" s="866"/>
      <c r="P15" s="866"/>
      <c r="Q15" s="866"/>
      <c r="R15" s="837" t="e">
        <f>R16+R20+R24+R28+R32</f>
        <v>#REF!</v>
      </c>
      <c r="S15" s="864"/>
      <c r="T15" s="865"/>
      <c r="U15" s="866"/>
      <c r="V15" s="866"/>
      <c r="W15" s="866"/>
      <c r="X15" s="837" t="e">
        <f>X16+X20+X24+X28+X32</f>
        <v>#REF!</v>
      </c>
      <c r="Y15" s="864"/>
      <c r="Z15" s="865"/>
      <c r="AA15" s="866"/>
      <c r="AB15" s="866"/>
      <c r="AC15" s="866"/>
      <c r="AD15" s="837" t="e">
        <f>AD16+AD20+AD24+AD28+AD32</f>
        <v>#REF!</v>
      </c>
      <c r="AE15" s="895" t="s">
        <v>380</v>
      </c>
      <c r="AF15" s="93"/>
      <c r="AG15" s="93"/>
      <c r="AH15" s="93"/>
      <c r="AJ15" s="67"/>
      <c r="AK15" s="67"/>
      <c r="AL15" s="67"/>
      <c r="AM15" s="67"/>
      <c r="AN15" s="67"/>
      <c r="AO15" s="67"/>
      <c r="AP15" s="68"/>
      <c r="AQ15" s="68"/>
      <c r="AR15" s="8"/>
      <c r="AS15" s="8"/>
      <c r="AT15" s="8"/>
      <c r="AU15" s="10"/>
    </row>
    <row r="16" spans="1:63" ht="15.75">
      <c r="A16" s="784" t="s">
        <v>302</v>
      </c>
      <c r="B16" s="797" t="s">
        <v>305</v>
      </c>
      <c r="C16" s="792" t="s">
        <v>0</v>
      </c>
      <c r="D16" s="822"/>
      <c r="E16" s="822"/>
      <c r="F16" s="845" t="e">
        <f>L16+R16+X16+AD16</f>
        <v>#REF!</v>
      </c>
      <c r="G16" s="835" t="e">
        <f>#REF!</f>
        <v>#REF!</v>
      </c>
      <c r="H16" s="832" t="e">
        <f>#REF!</f>
        <v>#REF!</v>
      </c>
      <c r="I16" s="832" t="e">
        <f>#REF!</f>
        <v>#REF!</v>
      </c>
      <c r="J16" s="832" t="e">
        <f>#REF!</f>
        <v>#REF!</v>
      </c>
      <c r="K16" s="832" t="e">
        <f>#REF!</f>
        <v>#REF!</v>
      </c>
      <c r="L16" s="867" t="e">
        <f>SUM(G16:K16)</f>
        <v>#REF!</v>
      </c>
      <c r="M16" s="868" t="e">
        <f>#REF!</f>
        <v>#REF!</v>
      </c>
      <c r="N16" s="869" t="e">
        <f>#REF!</f>
        <v>#REF!</v>
      </c>
      <c r="O16" s="869" t="e">
        <f>#REF!</f>
        <v>#REF!</v>
      </c>
      <c r="P16" s="869" t="e">
        <f>#REF!</f>
        <v>#REF!</v>
      </c>
      <c r="Q16" s="869" t="e">
        <f>#REF!</f>
        <v>#REF!</v>
      </c>
      <c r="R16" s="867" t="e">
        <f>SUM(M16:Q16)</f>
        <v>#REF!</v>
      </c>
      <c r="S16" s="868" t="e">
        <f>#REF!</f>
        <v>#REF!</v>
      </c>
      <c r="T16" s="869" t="e">
        <f>#REF!</f>
        <v>#REF!</v>
      </c>
      <c r="U16" s="869" t="e">
        <f>O16</f>
        <v>#REF!</v>
      </c>
      <c r="V16" s="869" t="e">
        <f>P16</f>
        <v>#REF!</v>
      </c>
      <c r="W16" s="869" t="e">
        <f>Q16</f>
        <v>#REF!</v>
      </c>
      <c r="X16" s="867" t="e">
        <f>SUM(S16:W16)</f>
        <v>#REF!</v>
      </c>
      <c r="Y16" s="868" t="e">
        <f>#REF!</f>
        <v>#REF!</v>
      </c>
      <c r="Z16" s="869" t="e">
        <f>#REF!</f>
        <v>#REF!</v>
      </c>
      <c r="AA16" s="869" t="e">
        <f>#REF!</f>
        <v>#REF!</v>
      </c>
      <c r="AB16" s="869" t="e">
        <f>#REF!</f>
        <v>#REF!</v>
      </c>
      <c r="AC16" s="869" t="e">
        <f>#REF!</f>
        <v>#REF!</v>
      </c>
      <c r="AD16" s="867" t="e">
        <f>SUM(Y16:AC16)</f>
        <v>#REF!</v>
      </c>
      <c r="AE16" s="94"/>
      <c r="AF16" s="94"/>
      <c r="AG16" s="94"/>
      <c r="AH16" s="94"/>
      <c r="AJ16" s="69"/>
      <c r="AK16" s="69"/>
      <c r="AL16" s="67"/>
      <c r="AM16" s="69"/>
      <c r="AN16" s="69"/>
      <c r="AO16" s="69"/>
      <c r="AP16" s="8"/>
      <c r="AQ16" s="68"/>
      <c r="AR16" s="8"/>
      <c r="AS16" s="8"/>
      <c r="AT16" s="8"/>
      <c r="AU16" s="10"/>
    </row>
    <row r="17" spans="1:47" ht="15" hidden="1" outlineLevel="1">
      <c r="A17" s="134"/>
      <c r="B17" s="825" t="s">
        <v>73</v>
      </c>
      <c r="C17" s="826" t="s">
        <v>126</v>
      </c>
      <c r="D17" s="827">
        <v>6</v>
      </c>
      <c r="E17" s="843" t="e">
        <f>$F$16*D17</f>
        <v>#REF!</v>
      </c>
      <c r="F17" s="78"/>
      <c r="G17" s="843"/>
      <c r="H17" s="843"/>
      <c r="I17" s="843"/>
      <c r="J17" s="843"/>
      <c r="K17" s="843"/>
      <c r="L17" s="847">
        <f t="shared" ref="L17:L35" si="0">SUM(G17:K17)</f>
        <v>0</v>
      </c>
      <c r="M17" s="846"/>
      <c r="N17" s="843"/>
      <c r="O17" s="843"/>
      <c r="P17" s="843"/>
      <c r="Q17" s="843"/>
      <c r="R17" s="847">
        <f t="shared" ref="R17:R35" si="1">SUM(M17:Q17)</f>
        <v>0</v>
      </c>
      <c r="S17" s="843"/>
      <c r="T17" s="843"/>
      <c r="U17" s="843"/>
      <c r="V17" s="843"/>
      <c r="W17" s="843"/>
      <c r="X17" s="847">
        <f t="shared" ref="X17:X35" si="2">SUM(S17:W17)</f>
        <v>0</v>
      </c>
      <c r="Y17" s="843"/>
      <c r="Z17" s="843"/>
      <c r="AA17" s="843"/>
      <c r="AB17" s="843"/>
      <c r="AC17" s="843"/>
      <c r="AD17" s="847">
        <f t="shared" ref="AD17:AD35" si="3">SUM(Y17:AC17)</f>
        <v>0</v>
      </c>
      <c r="AE17" s="94"/>
      <c r="AF17" s="94"/>
      <c r="AG17" s="94"/>
      <c r="AH17" s="94"/>
      <c r="AK17" s="69"/>
      <c r="AL17" s="67"/>
      <c r="AN17" s="69"/>
      <c r="AP17" s="8"/>
      <c r="AQ17" s="8"/>
      <c r="AR17" s="8"/>
      <c r="AS17" s="8"/>
      <c r="AT17" s="8"/>
      <c r="AU17" s="10"/>
    </row>
    <row r="18" spans="1:47" ht="25.5" hidden="1" outlineLevel="1">
      <c r="A18" s="134"/>
      <c r="B18" s="825" t="s">
        <v>303</v>
      </c>
      <c r="C18" s="826" t="s">
        <v>85</v>
      </c>
      <c r="D18" s="828">
        <f>ROUND(1.02*0.15,3)</f>
        <v>0.153</v>
      </c>
      <c r="E18" s="843" t="e">
        <f t="shared" ref="E18:E19" si="4">$F$16*D18</f>
        <v>#REF!</v>
      </c>
      <c r="F18" s="78"/>
      <c r="G18" s="843"/>
      <c r="H18" s="843"/>
      <c r="I18" s="843"/>
      <c r="J18" s="843"/>
      <c r="K18" s="843"/>
      <c r="L18" s="847">
        <f t="shared" si="0"/>
        <v>0</v>
      </c>
      <c r="M18" s="846"/>
      <c r="N18" s="843"/>
      <c r="O18" s="843"/>
      <c r="P18" s="843"/>
      <c r="Q18" s="843"/>
      <c r="R18" s="847">
        <f t="shared" si="1"/>
        <v>0</v>
      </c>
      <c r="S18" s="843"/>
      <c r="T18" s="843"/>
      <c r="U18" s="843"/>
      <c r="V18" s="843"/>
      <c r="W18" s="843"/>
      <c r="X18" s="847">
        <f t="shared" si="2"/>
        <v>0</v>
      </c>
      <c r="Y18" s="843"/>
      <c r="Z18" s="843"/>
      <c r="AA18" s="843"/>
      <c r="AB18" s="843"/>
      <c r="AC18" s="843"/>
      <c r="AD18" s="847">
        <f t="shared" si="3"/>
        <v>0</v>
      </c>
      <c r="AE18" s="94"/>
      <c r="AF18" s="94"/>
      <c r="AG18" s="94"/>
      <c r="AH18" s="94"/>
      <c r="AK18" s="69"/>
      <c r="AL18" s="67"/>
      <c r="AN18" s="69"/>
      <c r="AP18" s="8"/>
      <c r="AQ18" s="8"/>
      <c r="AR18" s="8"/>
      <c r="AS18" s="8"/>
      <c r="AT18" s="8"/>
      <c r="AU18" s="10"/>
    </row>
    <row r="19" spans="1:47" ht="15" hidden="1" outlineLevel="1">
      <c r="A19" s="134"/>
      <c r="B19" s="825" t="s">
        <v>134</v>
      </c>
      <c r="C19" s="826" t="s">
        <v>127</v>
      </c>
      <c r="D19" s="829">
        <v>6</v>
      </c>
      <c r="E19" s="843" t="e">
        <f t="shared" si="4"/>
        <v>#REF!</v>
      </c>
      <c r="F19" s="78"/>
      <c r="G19" s="843"/>
      <c r="H19" s="843"/>
      <c r="I19" s="843"/>
      <c r="J19" s="843"/>
      <c r="K19" s="843"/>
      <c r="L19" s="847">
        <f t="shared" si="0"/>
        <v>0</v>
      </c>
      <c r="M19" s="846"/>
      <c r="N19" s="843"/>
      <c r="O19" s="843"/>
      <c r="P19" s="843"/>
      <c r="Q19" s="843"/>
      <c r="R19" s="847">
        <f t="shared" si="1"/>
        <v>0</v>
      </c>
      <c r="S19" s="843"/>
      <c r="T19" s="843"/>
      <c r="U19" s="843"/>
      <c r="V19" s="843"/>
      <c r="W19" s="843"/>
      <c r="X19" s="847">
        <f t="shared" si="2"/>
        <v>0</v>
      </c>
      <c r="Y19" s="843"/>
      <c r="Z19" s="843"/>
      <c r="AA19" s="843"/>
      <c r="AB19" s="843"/>
      <c r="AC19" s="843"/>
      <c r="AD19" s="847">
        <f t="shared" si="3"/>
        <v>0</v>
      </c>
      <c r="AE19" s="94"/>
      <c r="AF19" s="94"/>
      <c r="AG19" s="94"/>
      <c r="AH19" s="94"/>
      <c r="AK19" s="69"/>
      <c r="AL19" s="67"/>
      <c r="AN19" s="69"/>
      <c r="AP19" s="8"/>
      <c r="AQ19" s="8"/>
      <c r="AR19" s="8"/>
      <c r="AS19" s="8"/>
      <c r="AT19" s="8"/>
      <c r="AU19" s="10"/>
    </row>
    <row r="20" spans="1:47" ht="15.75" collapsed="1">
      <c r="A20" s="784" t="s">
        <v>223</v>
      </c>
      <c r="B20" s="797" t="s">
        <v>306</v>
      </c>
      <c r="C20" s="792" t="s">
        <v>0</v>
      </c>
      <c r="D20" s="792"/>
      <c r="E20" s="843"/>
      <c r="F20" s="845" t="e">
        <f>L20+R20+X20+AD20</f>
        <v>#REF!</v>
      </c>
      <c r="G20" s="835" t="e">
        <f>#REF!</f>
        <v>#REF!</v>
      </c>
      <c r="H20" s="832" t="e">
        <f>#REF!</f>
        <v>#REF!</v>
      </c>
      <c r="I20" s="832" t="e">
        <f>#REF!</f>
        <v>#REF!</v>
      </c>
      <c r="J20" s="834" t="e">
        <f>#REF!</f>
        <v>#REF!</v>
      </c>
      <c r="K20" s="832" t="e">
        <f>#REF!</f>
        <v>#REF!</v>
      </c>
      <c r="L20" s="867" t="e">
        <f t="shared" si="0"/>
        <v>#REF!</v>
      </c>
      <c r="M20" s="868" t="e">
        <f>#REF!</f>
        <v>#REF!</v>
      </c>
      <c r="N20" s="869" t="e">
        <f>#REF!</f>
        <v>#REF!</v>
      </c>
      <c r="O20" s="869" t="e">
        <f>#REF!</f>
        <v>#REF!</v>
      </c>
      <c r="P20" s="870" t="e">
        <f>#REF!</f>
        <v>#REF!</v>
      </c>
      <c r="Q20" s="869" t="e">
        <f>#REF!</f>
        <v>#REF!</v>
      </c>
      <c r="R20" s="867" t="e">
        <f t="shared" si="1"/>
        <v>#REF!</v>
      </c>
      <c r="S20" s="868" t="e">
        <f>#REF!</f>
        <v>#REF!</v>
      </c>
      <c r="T20" s="869" t="e">
        <f>#REF!</f>
        <v>#REF!</v>
      </c>
      <c r="U20" s="869" t="e">
        <f>O20</f>
        <v>#REF!</v>
      </c>
      <c r="V20" s="869" t="e">
        <f>P20</f>
        <v>#REF!</v>
      </c>
      <c r="W20" s="869" t="e">
        <f>Q20</f>
        <v>#REF!</v>
      </c>
      <c r="X20" s="867" t="e">
        <f t="shared" si="2"/>
        <v>#REF!</v>
      </c>
      <c r="Y20" s="868" t="e">
        <f>#REF!</f>
        <v>#REF!</v>
      </c>
      <c r="Z20" s="869" t="e">
        <f>#REF!</f>
        <v>#REF!</v>
      </c>
      <c r="AA20" s="869" t="e">
        <f>#REF!</f>
        <v>#REF!</v>
      </c>
      <c r="AB20" s="870" t="e">
        <f>#REF!</f>
        <v>#REF!</v>
      </c>
      <c r="AC20" s="869" t="e">
        <f>#REF!</f>
        <v>#REF!</v>
      </c>
      <c r="AD20" s="867" t="e">
        <f t="shared" si="3"/>
        <v>#REF!</v>
      </c>
      <c r="AE20" s="94"/>
      <c r="AF20" s="94"/>
      <c r="AG20" s="94"/>
      <c r="AH20" s="94"/>
      <c r="AK20" s="69"/>
      <c r="AL20" s="67"/>
      <c r="AN20" s="69"/>
      <c r="AP20" s="8"/>
      <c r="AQ20" s="8"/>
      <c r="AR20" s="8"/>
      <c r="AS20" s="8"/>
      <c r="AT20" s="8"/>
      <c r="AU20" s="10"/>
    </row>
    <row r="21" spans="1:47" ht="15" hidden="1" outlineLevel="1">
      <c r="A21" s="134"/>
      <c r="B21" s="825" t="s">
        <v>73</v>
      </c>
      <c r="C21" s="826" t="s">
        <v>126</v>
      </c>
      <c r="D21" s="827">
        <v>6</v>
      </c>
      <c r="E21" s="843" t="e">
        <f>$F$20*D21</f>
        <v>#REF!</v>
      </c>
      <c r="F21" s="78"/>
      <c r="G21" s="83"/>
      <c r="H21" s="75"/>
      <c r="I21" s="75"/>
      <c r="J21" s="116"/>
      <c r="K21" s="75"/>
      <c r="L21" s="867">
        <f t="shared" si="0"/>
        <v>0</v>
      </c>
      <c r="M21" s="871"/>
      <c r="N21" s="861"/>
      <c r="O21" s="861"/>
      <c r="P21" s="872"/>
      <c r="Q21" s="861"/>
      <c r="R21" s="867">
        <f t="shared" si="1"/>
        <v>0</v>
      </c>
      <c r="S21" s="871"/>
      <c r="T21" s="861"/>
      <c r="U21" s="861"/>
      <c r="V21" s="872"/>
      <c r="W21" s="861"/>
      <c r="X21" s="867">
        <f t="shared" si="2"/>
        <v>0</v>
      </c>
      <c r="Y21" s="871"/>
      <c r="Z21" s="861"/>
      <c r="AA21" s="861"/>
      <c r="AB21" s="872"/>
      <c r="AC21" s="861"/>
      <c r="AD21" s="867">
        <f t="shared" si="3"/>
        <v>0</v>
      </c>
      <c r="AE21" s="94"/>
      <c r="AF21" s="94"/>
      <c r="AG21" s="94"/>
      <c r="AH21" s="94"/>
      <c r="AK21" s="69"/>
      <c r="AL21" s="67"/>
      <c r="AN21" s="69"/>
      <c r="AP21" s="8"/>
      <c r="AQ21" s="8"/>
      <c r="AR21" s="8"/>
      <c r="AS21" s="8"/>
      <c r="AT21" s="8"/>
      <c r="AU21" s="10"/>
    </row>
    <row r="22" spans="1:47" ht="25.5" hidden="1" outlineLevel="1">
      <c r="A22" s="134"/>
      <c r="B22" s="825" t="s">
        <v>308</v>
      </c>
      <c r="C22" s="826" t="s">
        <v>85</v>
      </c>
      <c r="D22" s="828">
        <f>ROUND(1.02*0.13,3)</f>
        <v>0.13300000000000001</v>
      </c>
      <c r="E22" s="843" t="e">
        <f t="shared" ref="E22:E23" si="5">$F$20*D22</f>
        <v>#REF!</v>
      </c>
      <c r="F22" s="78"/>
      <c r="G22" s="83"/>
      <c r="H22" s="75"/>
      <c r="I22" s="75"/>
      <c r="J22" s="116"/>
      <c r="K22" s="75"/>
      <c r="L22" s="867">
        <f t="shared" si="0"/>
        <v>0</v>
      </c>
      <c r="M22" s="871"/>
      <c r="N22" s="861"/>
      <c r="O22" s="861"/>
      <c r="P22" s="872"/>
      <c r="Q22" s="861"/>
      <c r="R22" s="867">
        <f t="shared" si="1"/>
        <v>0</v>
      </c>
      <c r="S22" s="871"/>
      <c r="T22" s="861"/>
      <c r="U22" s="861"/>
      <c r="V22" s="872"/>
      <c r="W22" s="861"/>
      <c r="X22" s="867">
        <f t="shared" si="2"/>
        <v>0</v>
      </c>
      <c r="Y22" s="871"/>
      <c r="Z22" s="861"/>
      <c r="AA22" s="861"/>
      <c r="AB22" s="872"/>
      <c r="AC22" s="861"/>
      <c r="AD22" s="867">
        <f t="shared" si="3"/>
        <v>0</v>
      </c>
      <c r="AE22" s="94"/>
      <c r="AF22" s="94"/>
      <c r="AG22" s="94"/>
      <c r="AH22" s="94"/>
      <c r="AK22" s="69"/>
      <c r="AL22" s="67"/>
      <c r="AN22" s="69"/>
      <c r="AP22" s="8"/>
      <c r="AQ22" s="8"/>
      <c r="AR22" s="8"/>
      <c r="AS22" s="8"/>
      <c r="AT22" s="8"/>
      <c r="AU22" s="10"/>
    </row>
    <row r="23" spans="1:47" ht="15" hidden="1" outlineLevel="1">
      <c r="A23" s="134"/>
      <c r="B23" s="825" t="s">
        <v>134</v>
      </c>
      <c r="C23" s="826" t="s">
        <v>127</v>
      </c>
      <c r="D23" s="829">
        <v>6</v>
      </c>
      <c r="E23" s="843" t="e">
        <f t="shared" si="5"/>
        <v>#REF!</v>
      </c>
      <c r="F23" s="78"/>
      <c r="G23" s="83"/>
      <c r="H23" s="75"/>
      <c r="I23" s="75"/>
      <c r="J23" s="116"/>
      <c r="K23" s="75"/>
      <c r="L23" s="867">
        <f t="shared" si="0"/>
        <v>0</v>
      </c>
      <c r="M23" s="871"/>
      <c r="N23" s="861"/>
      <c r="O23" s="861"/>
      <c r="P23" s="872"/>
      <c r="Q23" s="861"/>
      <c r="R23" s="867">
        <f t="shared" si="1"/>
        <v>0</v>
      </c>
      <c r="S23" s="871"/>
      <c r="T23" s="861"/>
      <c r="U23" s="861"/>
      <c r="V23" s="872"/>
      <c r="W23" s="861"/>
      <c r="X23" s="867">
        <f t="shared" si="2"/>
        <v>0</v>
      </c>
      <c r="Y23" s="871"/>
      <c r="Z23" s="861"/>
      <c r="AA23" s="861"/>
      <c r="AB23" s="872"/>
      <c r="AC23" s="861"/>
      <c r="AD23" s="867">
        <f t="shared" si="3"/>
        <v>0</v>
      </c>
      <c r="AE23" s="94"/>
      <c r="AF23" s="94"/>
      <c r="AG23" s="94"/>
      <c r="AH23" s="94"/>
      <c r="AK23" s="69"/>
      <c r="AL23" s="67"/>
      <c r="AN23" s="69"/>
      <c r="AP23" s="8"/>
      <c r="AQ23" s="8"/>
      <c r="AR23" s="8"/>
      <c r="AS23" s="8"/>
      <c r="AT23" s="8"/>
      <c r="AU23" s="10"/>
    </row>
    <row r="24" spans="1:47" ht="15.75" collapsed="1">
      <c r="A24" s="784" t="s">
        <v>227</v>
      </c>
      <c r="B24" s="797" t="s">
        <v>317</v>
      </c>
      <c r="C24" s="792" t="s">
        <v>0</v>
      </c>
      <c r="D24" s="792"/>
      <c r="E24" s="843"/>
      <c r="F24" s="845" t="e">
        <f>L24+R24+X24+AD24</f>
        <v>#REF!</v>
      </c>
      <c r="G24" s="839" t="e">
        <f>#REF!</f>
        <v>#REF!</v>
      </c>
      <c r="H24" s="833">
        <v>0</v>
      </c>
      <c r="I24" s="833" t="e">
        <f>#REF!</f>
        <v>#REF!</v>
      </c>
      <c r="J24" s="833" t="e">
        <f>#REF!</f>
        <v>#REF!</v>
      </c>
      <c r="K24" s="76" t="e">
        <f>#REF!</f>
        <v>#REF!</v>
      </c>
      <c r="L24" s="867" t="e">
        <f t="shared" si="0"/>
        <v>#REF!</v>
      </c>
      <c r="M24" s="873" t="e">
        <f>#REF!</f>
        <v>#REF!</v>
      </c>
      <c r="N24" s="874">
        <v>0</v>
      </c>
      <c r="O24" s="874" t="e">
        <f>#REF!</f>
        <v>#REF!</v>
      </c>
      <c r="P24" s="874" t="e">
        <f>#REF!</f>
        <v>#REF!</v>
      </c>
      <c r="Q24" s="875" t="e">
        <f>#REF!</f>
        <v>#REF!</v>
      </c>
      <c r="R24" s="867" t="e">
        <f t="shared" si="1"/>
        <v>#REF!</v>
      </c>
      <c r="S24" s="873" t="e">
        <f>#REF!</f>
        <v>#REF!</v>
      </c>
      <c r="T24" s="874">
        <v>0</v>
      </c>
      <c r="U24" s="869" t="e">
        <f>O24</f>
        <v>#REF!</v>
      </c>
      <c r="V24" s="869" t="e">
        <f>P24</f>
        <v>#REF!</v>
      </c>
      <c r="W24" s="869" t="e">
        <f>Q24</f>
        <v>#REF!</v>
      </c>
      <c r="X24" s="867" t="e">
        <f t="shared" si="2"/>
        <v>#REF!</v>
      </c>
      <c r="Y24" s="873" t="e">
        <f>#REF!</f>
        <v>#REF!</v>
      </c>
      <c r="Z24" s="874">
        <v>0</v>
      </c>
      <c r="AA24" s="874" t="e">
        <f>#REF!</f>
        <v>#REF!</v>
      </c>
      <c r="AB24" s="874" t="e">
        <f>#REF!</f>
        <v>#REF!</v>
      </c>
      <c r="AC24" s="875" t="e">
        <f>#REF!</f>
        <v>#REF!</v>
      </c>
      <c r="AD24" s="867" t="e">
        <f t="shared" si="3"/>
        <v>#REF!</v>
      </c>
      <c r="AE24" s="93"/>
      <c r="AF24" s="93"/>
      <c r="AG24" s="93"/>
      <c r="AH24" s="93"/>
      <c r="AI24" s="95"/>
      <c r="AJ24" s="96"/>
      <c r="AK24" s="96"/>
      <c r="AL24" s="67"/>
      <c r="AM24" s="69"/>
      <c r="AN24" s="70"/>
      <c r="AO24" s="71"/>
      <c r="AP24" s="72"/>
      <c r="AQ24" s="73"/>
      <c r="AR24" s="8"/>
      <c r="AS24" s="8"/>
      <c r="AT24" s="8"/>
      <c r="AU24" s="10"/>
    </row>
    <row r="25" spans="1:47" ht="15" hidden="1" outlineLevel="1">
      <c r="A25" s="134"/>
      <c r="B25" s="825" t="s">
        <v>73</v>
      </c>
      <c r="C25" s="826" t="s">
        <v>126</v>
      </c>
      <c r="D25" s="827">
        <v>6</v>
      </c>
      <c r="E25" s="843" t="e">
        <f>$F$24*D25</f>
        <v>#REF!</v>
      </c>
      <c r="F25" s="78"/>
      <c r="G25" s="83"/>
      <c r="H25" s="75"/>
      <c r="I25" s="75"/>
      <c r="J25" s="116"/>
      <c r="K25" s="75"/>
      <c r="L25" s="867">
        <f t="shared" si="0"/>
        <v>0</v>
      </c>
      <c r="M25" s="871"/>
      <c r="N25" s="861"/>
      <c r="O25" s="861"/>
      <c r="P25" s="872"/>
      <c r="Q25" s="861"/>
      <c r="R25" s="867">
        <f t="shared" si="1"/>
        <v>0</v>
      </c>
      <c r="S25" s="871"/>
      <c r="T25" s="861"/>
      <c r="U25" s="861"/>
      <c r="V25" s="872"/>
      <c r="W25" s="861"/>
      <c r="X25" s="867">
        <f t="shared" si="2"/>
        <v>0</v>
      </c>
      <c r="Y25" s="871"/>
      <c r="Z25" s="861"/>
      <c r="AA25" s="861"/>
      <c r="AB25" s="872"/>
      <c r="AC25" s="861"/>
      <c r="AD25" s="867">
        <f t="shared" si="3"/>
        <v>0</v>
      </c>
      <c r="AE25" s="94"/>
      <c r="AF25" s="94"/>
      <c r="AG25" s="94"/>
      <c r="AH25" s="94"/>
      <c r="AK25" s="69"/>
      <c r="AL25" s="67"/>
      <c r="AN25" s="69"/>
      <c r="AP25" s="8"/>
      <c r="AQ25" s="8"/>
      <c r="AR25" s="8"/>
      <c r="AS25" s="8"/>
      <c r="AT25" s="8"/>
      <c r="AU25" s="10"/>
    </row>
    <row r="26" spans="1:47" ht="25.5" hidden="1" outlineLevel="1">
      <c r="A26" s="134"/>
      <c r="B26" s="825" t="s">
        <v>318</v>
      </c>
      <c r="C26" s="826" t="s">
        <v>85</v>
      </c>
      <c r="D26" s="828">
        <f>ROUND(1.02*0.12,3)</f>
        <v>0.122</v>
      </c>
      <c r="E26" s="843" t="e">
        <f t="shared" ref="E26:E27" si="6">$F$24*D26</f>
        <v>#REF!</v>
      </c>
      <c r="F26" s="78"/>
      <c r="G26" s="83"/>
      <c r="H26" s="75"/>
      <c r="I26" s="75"/>
      <c r="J26" s="116"/>
      <c r="K26" s="75"/>
      <c r="L26" s="867">
        <f t="shared" si="0"/>
        <v>0</v>
      </c>
      <c r="M26" s="871"/>
      <c r="N26" s="861"/>
      <c r="O26" s="861"/>
      <c r="P26" s="872"/>
      <c r="Q26" s="861"/>
      <c r="R26" s="867">
        <f t="shared" si="1"/>
        <v>0</v>
      </c>
      <c r="S26" s="871"/>
      <c r="T26" s="861"/>
      <c r="U26" s="861"/>
      <c r="V26" s="872"/>
      <c r="W26" s="861"/>
      <c r="X26" s="867">
        <f t="shared" si="2"/>
        <v>0</v>
      </c>
      <c r="Y26" s="871"/>
      <c r="Z26" s="861"/>
      <c r="AA26" s="861"/>
      <c r="AB26" s="872"/>
      <c r="AC26" s="861"/>
      <c r="AD26" s="867">
        <f t="shared" si="3"/>
        <v>0</v>
      </c>
      <c r="AE26" s="94"/>
      <c r="AF26" s="94"/>
      <c r="AG26" s="94"/>
      <c r="AH26" s="94"/>
      <c r="AK26" s="69"/>
      <c r="AL26" s="67"/>
      <c r="AN26" s="69"/>
      <c r="AP26" s="8"/>
      <c r="AQ26" s="8"/>
      <c r="AR26" s="8"/>
      <c r="AS26" s="8"/>
      <c r="AT26" s="8"/>
      <c r="AU26" s="10"/>
    </row>
    <row r="27" spans="1:47" ht="15" hidden="1" outlineLevel="1">
      <c r="A27" s="134"/>
      <c r="B27" s="825" t="s">
        <v>134</v>
      </c>
      <c r="C27" s="826" t="s">
        <v>127</v>
      </c>
      <c r="D27" s="829">
        <v>6</v>
      </c>
      <c r="E27" s="843" t="e">
        <f t="shared" si="6"/>
        <v>#REF!</v>
      </c>
      <c r="F27" s="66"/>
      <c r="G27" s="83"/>
      <c r="H27" s="75"/>
      <c r="I27" s="75"/>
      <c r="J27" s="75"/>
      <c r="K27" s="75"/>
      <c r="L27" s="867">
        <f t="shared" si="0"/>
        <v>0</v>
      </c>
      <c r="M27" s="871"/>
      <c r="N27" s="861"/>
      <c r="O27" s="861"/>
      <c r="P27" s="861"/>
      <c r="Q27" s="861"/>
      <c r="R27" s="867">
        <f t="shared" si="1"/>
        <v>0</v>
      </c>
      <c r="S27" s="871"/>
      <c r="T27" s="861"/>
      <c r="U27" s="861"/>
      <c r="V27" s="861"/>
      <c r="W27" s="861"/>
      <c r="X27" s="867">
        <f t="shared" si="2"/>
        <v>0</v>
      </c>
      <c r="Y27" s="871"/>
      <c r="Z27" s="861"/>
      <c r="AA27" s="861"/>
      <c r="AB27" s="861"/>
      <c r="AC27" s="861"/>
      <c r="AD27" s="867">
        <f t="shared" si="3"/>
        <v>0</v>
      </c>
      <c r="AE27" s="94"/>
      <c r="AF27" s="94"/>
      <c r="AG27" s="94"/>
      <c r="AH27" s="94"/>
      <c r="AK27" s="69"/>
      <c r="AL27" s="67"/>
      <c r="AN27" s="69"/>
      <c r="AP27" s="8"/>
      <c r="AQ27" s="8"/>
      <c r="AR27" s="8"/>
      <c r="AS27" s="8"/>
      <c r="AT27" s="8"/>
      <c r="AU27" s="10"/>
    </row>
    <row r="28" spans="1:47" ht="16.5" customHeight="1" collapsed="1">
      <c r="A28" s="784" t="s">
        <v>232</v>
      </c>
      <c r="B28" s="797" t="s">
        <v>307</v>
      </c>
      <c r="C28" s="792" t="s">
        <v>0</v>
      </c>
      <c r="D28" s="792"/>
      <c r="E28" s="843"/>
      <c r="F28" s="845" t="e">
        <f>L28+R28+X28+AD28</f>
        <v>#REF!</v>
      </c>
      <c r="G28" s="835" t="e">
        <f>#REF!</f>
        <v>#REF!</v>
      </c>
      <c r="H28" s="832" t="e">
        <f>#REF!</f>
        <v>#REF!</v>
      </c>
      <c r="I28" s="832" t="e">
        <f>#REF!</f>
        <v>#REF!</v>
      </c>
      <c r="J28" s="834" t="e">
        <f>#REF!</f>
        <v>#REF!</v>
      </c>
      <c r="K28" s="832" t="e">
        <f>#REF!</f>
        <v>#REF!</v>
      </c>
      <c r="L28" s="867" t="e">
        <f t="shared" si="0"/>
        <v>#REF!</v>
      </c>
      <c r="M28" s="868" t="e">
        <f>#REF!</f>
        <v>#REF!</v>
      </c>
      <c r="N28" s="869" t="e">
        <f>#REF!</f>
        <v>#REF!</v>
      </c>
      <c r="O28" s="869" t="e">
        <f>#REF!</f>
        <v>#REF!</v>
      </c>
      <c r="P28" s="870" t="e">
        <f>#REF!</f>
        <v>#REF!</v>
      </c>
      <c r="Q28" s="869" t="e">
        <f>#REF!</f>
        <v>#REF!</v>
      </c>
      <c r="R28" s="867" t="e">
        <f t="shared" si="1"/>
        <v>#REF!</v>
      </c>
      <c r="S28" s="868" t="e">
        <f>#REF!</f>
        <v>#REF!</v>
      </c>
      <c r="T28" s="869" t="e">
        <f>#REF!</f>
        <v>#REF!</v>
      </c>
      <c r="U28" s="869" t="e">
        <f>O28</f>
        <v>#REF!</v>
      </c>
      <c r="V28" s="869" t="e">
        <f>P28</f>
        <v>#REF!</v>
      </c>
      <c r="W28" s="869" t="e">
        <f>Q28</f>
        <v>#REF!</v>
      </c>
      <c r="X28" s="867" t="e">
        <f t="shared" si="2"/>
        <v>#REF!</v>
      </c>
      <c r="Y28" s="868" t="e">
        <f>#REF!</f>
        <v>#REF!</v>
      </c>
      <c r="Z28" s="869" t="e">
        <f>#REF!</f>
        <v>#REF!</v>
      </c>
      <c r="AA28" s="869" t="e">
        <f>#REF!</f>
        <v>#REF!</v>
      </c>
      <c r="AB28" s="870" t="e">
        <f>#REF!</f>
        <v>#REF!</v>
      </c>
      <c r="AC28" s="869" t="e">
        <f>#REF!</f>
        <v>#REF!</v>
      </c>
      <c r="AD28" s="867" t="e">
        <f t="shared" si="3"/>
        <v>#REF!</v>
      </c>
      <c r="AE28" s="94"/>
      <c r="AF28" s="94"/>
      <c r="AG28" s="94"/>
      <c r="AH28" s="94"/>
      <c r="AK28" s="69"/>
      <c r="AL28" s="67"/>
      <c r="AN28" s="69"/>
      <c r="AP28" s="8"/>
      <c r="AQ28" s="8"/>
      <c r="AR28" s="8"/>
      <c r="AS28" s="8"/>
      <c r="AT28" s="8"/>
      <c r="AU28" s="10"/>
    </row>
    <row r="29" spans="1:47" ht="15" hidden="1" outlineLevel="1">
      <c r="A29" s="134"/>
      <c r="B29" s="825" t="s">
        <v>73</v>
      </c>
      <c r="C29" s="826" t="s">
        <v>126</v>
      </c>
      <c r="D29" s="827">
        <v>6</v>
      </c>
      <c r="E29" s="843" t="e">
        <f>$F$28*D29</f>
        <v>#REF!</v>
      </c>
      <c r="F29" s="64"/>
      <c r="G29" s="83"/>
      <c r="H29" s="75"/>
      <c r="I29" s="75"/>
      <c r="J29" s="75"/>
      <c r="K29" s="75"/>
      <c r="L29" s="867">
        <f t="shared" si="0"/>
        <v>0</v>
      </c>
      <c r="M29" s="871"/>
      <c r="N29" s="861"/>
      <c r="O29" s="861"/>
      <c r="P29" s="861"/>
      <c r="Q29" s="861"/>
      <c r="R29" s="867">
        <f t="shared" si="1"/>
        <v>0</v>
      </c>
      <c r="S29" s="871"/>
      <c r="T29" s="861"/>
      <c r="U29" s="861"/>
      <c r="V29" s="861"/>
      <c r="W29" s="861"/>
      <c r="X29" s="867">
        <f t="shared" si="2"/>
        <v>0</v>
      </c>
      <c r="Y29" s="871"/>
      <c r="Z29" s="861"/>
      <c r="AA29" s="861"/>
      <c r="AB29" s="861"/>
      <c r="AC29" s="861"/>
      <c r="AD29" s="867">
        <f t="shared" si="3"/>
        <v>0</v>
      </c>
      <c r="AE29" s="94"/>
      <c r="AF29" s="94"/>
      <c r="AG29" s="94"/>
      <c r="AH29" s="94"/>
      <c r="AK29" s="69"/>
      <c r="AL29" s="67"/>
      <c r="AN29" s="69"/>
      <c r="AP29" s="8"/>
      <c r="AQ29" s="8"/>
      <c r="AR29" s="8"/>
      <c r="AS29" s="8"/>
      <c r="AT29" s="8"/>
      <c r="AU29" s="10"/>
    </row>
    <row r="30" spans="1:47" ht="25.5" hidden="1" outlineLevel="1">
      <c r="A30" s="134"/>
      <c r="B30" s="825" t="s">
        <v>309</v>
      </c>
      <c r="C30" s="826" t="s">
        <v>85</v>
      </c>
      <c r="D30" s="828">
        <f>ROUND(1.02*0.1,3)</f>
        <v>0.10199999999999999</v>
      </c>
      <c r="E30" s="843" t="e">
        <f t="shared" ref="E30:E31" si="7">$F$28*D30</f>
        <v>#REF!</v>
      </c>
      <c r="F30" s="64"/>
      <c r="G30" s="83"/>
      <c r="H30" s="75"/>
      <c r="I30" s="75"/>
      <c r="J30" s="75"/>
      <c r="K30" s="75"/>
      <c r="L30" s="867">
        <f t="shared" si="0"/>
        <v>0</v>
      </c>
      <c r="M30" s="871"/>
      <c r="N30" s="861"/>
      <c r="O30" s="861"/>
      <c r="P30" s="861"/>
      <c r="Q30" s="861"/>
      <c r="R30" s="867">
        <f t="shared" si="1"/>
        <v>0</v>
      </c>
      <c r="S30" s="871"/>
      <c r="T30" s="861"/>
      <c r="U30" s="861"/>
      <c r="V30" s="861"/>
      <c r="W30" s="861"/>
      <c r="X30" s="867">
        <f t="shared" si="2"/>
        <v>0</v>
      </c>
      <c r="Y30" s="871"/>
      <c r="Z30" s="861"/>
      <c r="AA30" s="861"/>
      <c r="AB30" s="861"/>
      <c r="AC30" s="861"/>
      <c r="AD30" s="867">
        <f t="shared" si="3"/>
        <v>0</v>
      </c>
      <c r="AE30" s="94"/>
      <c r="AF30" s="94"/>
      <c r="AG30" s="94"/>
      <c r="AH30" s="94"/>
      <c r="AK30" s="69"/>
      <c r="AL30" s="67"/>
      <c r="AN30" s="69"/>
      <c r="AP30" s="8"/>
      <c r="AQ30" s="8"/>
      <c r="AR30" s="8"/>
      <c r="AS30" s="8"/>
      <c r="AT30" s="8"/>
      <c r="AU30" s="10"/>
    </row>
    <row r="31" spans="1:47" ht="15" hidden="1" outlineLevel="1">
      <c r="A31" s="134"/>
      <c r="B31" s="825" t="s">
        <v>134</v>
      </c>
      <c r="C31" s="826" t="s">
        <v>127</v>
      </c>
      <c r="D31" s="829">
        <v>6</v>
      </c>
      <c r="E31" s="843" t="e">
        <f t="shared" si="7"/>
        <v>#REF!</v>
      </c>
      <c r="F31" s="79"/>
      <c r="G31" s="83"/>
      <c r="H31" s="75"/>
      <c r="I31" s="75"/>
      <c r="J31" s="75"/>
      <c r="K31" s="75"/>
      <c r="L31" s="867">
        <f t="shared" si="0"/>
        <v>0</v>
      </c>
      <c r="M31" s="871"/>
      <c r="N31" s="861"/>
      <c r="O31" s="861"/>
      <c r="P31" s="861"/>
      <c r="Q31" s="861"/>
      <c r="R31" s="867">
        <f t="shared" si="1"/>
        <v>0</v>
      </c>
      <c r="S31" s="871"/>
      <c r="T31" s="861"/>
      <c r="U31" s="861"/>
      <c r="V31" s="861"/>
      <c r="W31" s="861"/>
      <c r="X31" s="867">
        <f t="shared" si="2"/>
        <v>0</v>
      </c>
      <c r="Y31" s="871"/>
      <c r="Z31" s="861"/>
      <c r="AA31" s="861"/>
      <c r="AB31" s="861"/>
      <c r="AC31" s="861"/>
      <c r="AD31" s="867">
        <f t="shared" si="3"/>
        <v>0</v>
      </c>
      <c r="AE31" s="94"/>
      <c r="AF31" s="94"/>
      <c r="AG31" s="94"/>
      <c r="AH31" s="94"/>
      <c r="AK31" s="69"/>
      <c r="AL31" s="67"/>
      <c r="AN31" s="69"/>
      <c r="AP31" s="8"/>
      <c r="AQ31" s="8"/>
      <c r="AR31" s="8"/>
      <c r="AS31" s="8"/>
      <c r="AT31" s="8"/>
      <c r="AU31" s="10"/>
    </row>
    <row r="32" spans="1:47" ht="16.5" customHeight="1" collapsed="1">
      <c r="A32" s="784" t="s">
        <v>319</v>
      </c>
      <c r="B32" s="797" t="s">
        <v>310</v>
      </c>
      <c r="C32" s="792" t="s">
        <v>0</v>
      </c>
      <c r="D32" s="792"/>
      <c r="E32" s="843"/>
      <c r="F32" s="845" t="e">
        <f>L32+R32+X32+AD32</f>
        <v>#REF!</v>
      </c>
      <c r="G32" s="835" t="e">
        <f>#REF!</f>
        <v>#REF!</v>
      </c>
      <c r="H32" s="832" t="e">
        <f>#REF!</f>
        <v>#REF!</v>
      </c>
      <c r="I32" s="832" t="e">
        <f>#REF!</f>
        <v>#REF!</v>
      </c>
      <c r="J32" s="832" t="e">
        <f>#REF!</f>
        <v>#REF!</v>
      </c>
      <c r="K32" s="832" t="e">
        <f>#REF!</f>
        <v>#REF!</v>
      </c>
      <c r="L32" s="867" t="e">
        <f t="shared" si="0"/>
        <v>#REF!</v>
      </c>
      <c r="M32" s="868" t="e">
        <f>#REF!</f>
        <v>#REF!</v>
      </c>
      <c r="N32" s="869" t="e">
        <f>#REF!</f>
        <v>#REF!</v>
      </c>
      <c r="O32" s="869" t="e">
        <f>#REF!</f>
        <v>#REF!</v>
      </c>
      <c r="P32" s="869" t="e">
        <f>#REF!</f>
        <v>#REF!</v>
      </c>
      <c r="Q32" s="869" t="e">
        <f>#REF!</f>
        <v>#REF!</v>
      </c>
      <c r="R32" s="867" t="e">
        <f t="shared" si="1"/>
        <v>#REF!</v>
      </c>
      <c r="S32" s="868" t="e">
        <f>#REF!</f>
        <v>#REF!</v>
      </c>
      <c r="T32" s="869" t="e">
        <f>#REF!</f>
        <v>#REF!</v>
      </c>
      <c r="U32" s="869" t="e">
        <f>O32</f>
        <v>#REF!</v>
      </c>
      <c r="V32" s="869" t="e">
        <f>P32</f>
        <v>#REF!</v>
      </c>
      <c r="W32" s="869" t="e">
        <f>Q32</f>
        <v>#REF!</v>
      </c>
      <c r="X32" s="867" t="e">
        <f t="shared" si="2"/>
        <v>#REF!</v>
      </c>
      <c r="Y32" s="868" t="e">
        <f>#REF!</f>
        <v>#REF!</v>
      </c>
      <c r="Z32" s="869" t="e">
        <f>#REF!</f>
        <v>#REF!</v>
      </c>
      <c r="AA32" s="869" t="e">
        <f>#REF!</f>
        <v>#REF!</v>
      </c>
      <c r="AB32" s="869" t="e">
        <f>#REF!</f>
        <v>#REF!</v>
      </c>
      <c r="AC32" s="869" t="e">
        <f>#REF!</f>
        <v>#REF!</v>
      </c>
      <c r="AD32" s="867" t="e">
        <f t="shared" si="3"/>
        <v>#REF!</v>
      </c>
      <c r="AE32" s="94"/>
      <c r="AF32" s="94"/>
      <c r="AG32" s="94"/>
      <c r="AH32" s="94"/>
      <c r="AK32" s="69"/>
      <c r="AL32" s="67"/>
      <c r="AN32" s="69"/>
      <c r="AP32" s="8"/>
      <c r="AQ32" s="8"/>
      <c r="AR32" s="8"/>
      <c r="AS32" s="8"/>
      <c r="AT32" s="8"/>
      <c r="AU32" s="10"/>
    </row>
    <row r="33" spans="1:47" ht="15" hidden="1" outlineLevel="1">
      <c r="A33" s="134"/>
      <c r="B33" s="825" t="s">
        <v>73</v>
      </c>
      <c r="C33" s="826" t="s">
        <v>126</v>
      </c>
      <c r="D33" s="827">
        <v>6</v>
      </c>
      <c r="E33" s="843" t="e">
        <f>$F$32*D33</f>
        <v>#REF!</v>
      </c>
      <c r="F33" s="79"/>
      <c r="G33" s="83"/>
      <c r="H33" s="75"/>
      <c r="I33" s="75"/>
      <c r="J33" s="75"/>
      <c r="K33" s="75"/>
      <c r="L33" s="867">
        <f t="shared" si="0"/>
        <v>0</v>
      </c>
      <c r="M33" s="871"/>
      <c r="N33" s="861"/>
      <c r="O33" s="861"/>
      <c r="P33" s="861"/>
      <c r="Q33" s="861"/>
      <c r="R33" s="867">
        <f t="shared" si="1"/>
        <v>0</v>
      </c>
      <c r="S33" s="871"/>
      <c r="T33" s="861"/>
      <c r="U33" s="861"/>
      <c r="V33" s="861"/>
      <c r="W33" s="861"/>
      <c r="X33" s="867">
        <f t="shared" si="2"/>
        <v>0</v>
      </c>
      <c r="Y33" s="871"/>
      <c r="Z33" s="861"/>
      <c r="AA33" s="861"/>
      <c r="AB33" s="861"/>
      <c r="AC33" s="861"/>
      <c r="AD33" s="867">
        <f t="shared" si="3"/>
        <v>0</v>
      </c>
      <c r="AE33" s="94"/>
      <c r="AF33" s="94"/>
      <c r="AG33" s="94"/>
      <c r="AH33" s="94"/>
      <c r="AK33" s="69"/>
      <c r="AL33" s="67"/>
      <c r="AN33" s="69"/>
      <c r="AP33" s="8"/>
      <c r="AQ33" s="8"/>
      <c r="AR33" s="8"/>
      <c r="AS33" s="8"/>
      <c r="AT33" s="8"/>
      <c r="AU33" s="10"/>
    </row>
    <row r="34" spans="1:47" ht="25.5" hidden="1" outlineLevel="1">
      <c r="A34" s="134"/>
      <c r="B34" s="825" t="s">
        <v>311</v>
      </c>
      <c r="C34" s="826" t="s">
        <v>85</v>
      </c>
      <c r="D34" s="828">
        <f>ROUND(1.02*0.025,3)</f>
        <v>2.5999999999999999E-2</v>
      </c>
      <c r="E34" s="843" t="e">
        <f t="shared" ref="E34:E35" si="8">$F$32*D34</f>
        <v>#REF!</v>
      </c>
      <c r="F34" s="79"/>
      <c r="G34" s="83"/>
      <c r="H34" s="75"/>
      <c r="I34" s="75"/>
      <c r="J34" s="75"/>
      <c r="K34" s="75"/>
      <c r="L34" s="867">
        <f t="shared" si="0"/>
        <v>0</v>
      </c>
      <c r="M34" s="871"/>
      <c r="N34" s="861"/>
      <c r="O34" s="861"/>
      <c r="P34" s="861"/>
      <c r="Q34" s="861"/>
      <c r="R34" s="867">
        <f t="shared" si="1"/>
        <v>0</v>
      </c>
      <c r="S34" s="871"/>
      <c r="T34" s="861"/>
      <c r="U34" s="861"/>
      <c r="V34" s="861"/>
      <c r="W34" s="861"/>
      <c r="X34" s="867">
        <f t="shared" si="2"/>
        <v>0</v>
      </c>
      <c r="Y34" s="871"/>
      <c r="Z34" s="861"/>
      <c r="AA34" s="861"/>
      <c r="AB34" s="861"/>
      <c r="AC34" s="861"/>
      <c r="AD34" s="867">
        <f t="shared" si="3"/>
        <v>0</v>
      </c>
      <c r="AE34" s="94"/>
      <c r="AF34" s="94"/>
      <c r="AG34" s="94"/>
      <c r="AH34" s="94"/>
      <c r="AK34" s="69"/>
      <c r="AL34" s="67"/>
      <c r="AN34" s="69"/>
      <c r="AP34" s="8"/>
      <c r="AQ34" s="8"/>
      <c r="AR34" s="8"/>
      <c r="AS34" s="8"/>
      <c r="AT34" s="8"/>
      <c r="AU34" s="10"/>
    </row>
    <row r="35" spans="1:47" ht="15" hidden="1" outlineLevel="1">
      <c r="A35" s="134"/>
      <c r="B35" s="825" t="s">
        <v>134</v>
      </c>
      <c r="C35" s="826" t="s">
        <v>127</v>
      </c>
      <c r="D35" s="829">
        <v>6</v>
      </c>
      <c r="E35" s="843" t="e">
        <f t="shared" si="8"/>
        <v>#REF!</v>
      </c>
      <c r="F35" s="79"/>
      <c r="G35" s="83"/>
      <c r="H35" s="75"/>
      <c r="I35" s="75"/>
      <c r="J35" s="75"/>
      <c r="K35" s="75"/>
      <c r="L35" s="867">
        <f t="shared" si="0"/>
        <v>0</v>
      </c>
      <c r="M35" s="871"/>
      <c r="N35" s="861"/>
      <c r="O35" s="861"/>
      <c r="P35" s="861"/>
      <c r="Q35" s="861"/>
      <c r="R35" s="867">
        <f t="shared" si="1"/>
        <v>0</v>
      </c>
      <c r="S35" s="871"/>
      <c r="T35" s="861"/>
      <c r="U35" s="861"/>
      <c r="V35" s="861"/>
      <c r="W35" s="861"/>
      <c r="X35" s="867">
        <f t="shared" si="2"/>
        <v>0</v>
      </c>
      <c r="Y35" s="871"/>
      <c r="Z35" s="861"/>
      <c r="AA35" s="861"/>
      <c r="AB35" s="861"/>
      <c r="AC35" s="861"/>
      <c r="AD35" s="867">
        <f t="shared" si="3"/>
        <v>0</v>
      </c>
      <c r="AE35" s="94"/>
      <c r="AF35" s="94"/>
      <c r="AG35" s="94"/>
      <c r="AH35" s="94"/>
      <c r="AK35" s="69"/>
      <c r="AL35" s="67"/>
      <c r="AN35" s="69"/>
      <c r="AP35" s="8"/>
      <c r="AQ35" s="8"/>
      <c r="AR35" s="8"/>
      <c r="AS35" s="8"/>
      <c r="AT35" s="8"/>
      <c r="AU35" s="10"/>
    </row>
    <row r="36" spans="1:47" ht="15.75" collapsed="1">
      <c r="A36" s="785">
        <v>2</v>
      </c>
      <c r="B36" s="786" t="s">
        <v>363</v>
      </c>
      <c r="C36" s="799" t="s">
        <v>0</v>
      </c>
      <c r="D36" s="799"/>
      <c r="E36" s="843"/>
      <c r="F36" s="844" t="e">
        <f>L36+R36+X36+AD36</f>
        <v>#REF!</v>
      </c>
      <c r="G36" s="83"/>
      <c r="H36" s="75"/>
      <c r="I36" s="75"/>
      <c r="J36" s="75"/>
      <c r="K36" s="75"/>
      <c r="L36" s="876" t="e">
        <f>L40</f>
        <v>#REF!</v>
      </c>
      <c r="M36" s="871"/>
      <c r="N36" s="861"/>
      <c r="O36" s="861"/>
      <c r="P36" s="861"/>
      <c r="Q36" s="861"/>
      <c r="R36" s="876" t="e">
        <f>R40</f>
        <v>#REF!</v>
      </c>
      <c r="S36" s="871"/>
      <c r="T36" s="861"/>
      <c r="U36" s="861"/>
      <c r="V36" s="861"/>
      <c r="W36" s="861"/>
      <c r="X36" s="876" t="e">
        <f>X40</f>
        <v>#REF!</v>
      </c>
      <c r="Y36" s="871"/>
      <c r="Z36" s="861"/>
      <c r="AA36" s="861"/>
      <c r="AB36" s="861"/>
      <c r="AC36" s="861"/>
      <c r="AD36" s="876" t="e">
        <f>AD40</f>
        <v>#REF!</v>
      </c>
      <c r="AE36" s="94"/>
      <c r="AF36" s="94"/>
      <c r="AG36" s="94"/>
      <c r="AH36" s="94"/>
      <c r="AK36" s="74"/>
      <c r="AL36" s="67"/>
      <c r="AN36" s="69"/>
      <c r="AP36" s="8"/>
      <c r="AQ36" s="8"/>
      <c r="AR36" s="8"/>
      <c r="AS36" s="8"/>
      <c r="AT36" s="8"/>
      <c r="AU36" s="10"/>
    </row>
    <row r="37" spans="1:47" ht="15" hidden="1" outlineLevel="1">
      <c r="A37" s="134"/>
      <c r="B37" s="825" t="s">
        <v>73</v>
      </c>
      <c r="C37" s="826" t="s">
        <v>126</v>
      </c>
      <c r="D37" s="827">
        <v>6</v>
      </c>
      <c r="E37" s="843" t="e">
        <f>D37*$F$36</f>
        <v>#REF!</v>
      </c>
      <c r="F37" s="79"/>
      <c r="G37" s="83"/>
      <c r="H37" s="75"/>
      <c r="I37" s="75"/>
      <c r="J37" s="75"/>
      <c r="K37" s="75"/>
      <c r="L37" s="877"/>
      <c r="M37" s="871"/>
      <c r="N37" s="861"/>
      <c r="O37" s="861"/>
      <c r="P37" s="861"/>
      <c r="Q37" s="861"/>
      <c r="R37" s="877"/>
      <c r="S37" s="871"/>
      <c r="T37" s="861"/>
      <c r="U37" s="861"/>
      <c r="V37" s="861"/>
      <c r="W37" s="861"/>
      <c r="X37" s="877"/>
      <c r="Y37" s="871"/>
      <c r="Z37" s="861"/>
      <c r="AA37" s="861"/>
      <c r="AB37" s="861"/>
      <c r="AC37" s="861"/>
      <c r="AD37" s="877"/>
      <c r="AE37" s="94"/>
      <c r="AF37" s="94"/>
      <c r="AG37" s="94"/>
      <c r="AH37" s="94"/>
      <c r="AK37" s="74"/>
      <c r="AL37" s="67"/>
      <c r="AN37" s="69"/>
      <c r="AP37" s="8"/>
      <c r="AQ37" s="8"/>
      <c r="AR37" s="8"/>
      <c r="AS37" s="8"/>
      <c r="AT37" s="8"/>
      <c r="AU37" s="10"/>
    </row>
    <row r="38" spans="1:47" ht="15" hidden="1" outlineLevel="1">
      <c r="A38" s="134"/>
      <c r="B38" s="825" t="s">
        <v>75</v>
      </c>
      <c r="C38" s="826" t="s">
        <v>0</v>
      </c>
      <c r="D38" s="827">
        <v>1.2</v>
      </c>
      <c r="E38" s="843" t="e">
        <f>D38*$F$36</f>
        <v>#REF!</v>
      </c>
      <c r="F38" s="79"/>
      <c r="G38" s="83"/>
      <c r="H38" s="75"/>
      <c r="I38" s="75"/>
      <c r="J38" s="75"/>
      <c r="K38" s="75"/>
      <c r="L38" s="877"/>
      <c r="M38" s="871"/>
      <c r="N38" s="861"/>
      <c r="O38" s="861"/>
      <c r="P38" s="861"/>
      <c r="Q38" s="861"/>
      <c r="R38" s="877"/>
      <c r="S38" s="871"/>
      <c r="T38" s="861"/>
      <c r="U38" s="861"/>
      <c r="V38" s="861"/>
      <c r="W38" s="861"/>
      <c r="X38" s="877"/>
      <c r="Y38" s="871"/>
      <c r="Z38" s="861"/>
      <c r="AA38" s="861"/>
      <c r="AB38" s="861"/>
      <c r="AC38" s="861"/>
      <c r="AD38" s="877"/>
      <c r="AE38" s="94"/>
      <c r="AF38" s="94"/>
      <c r="AG38" s="94"/>
      <c r="AH38" s="94"/>
      <c r="AK38" s="74"/>
      <c r="AL38" s="67"/>
      <c r="AN38" s="69"/>
      <c r="AP38" s="8"/>
      <c r="AQ38" s="8"/>
      <c r="AR38" s="8"/>
      <c r="AS38" s="8"/>
      <c r="AT38" s="8"/>
      <c r="AU38" s="10"/>
    </row>
    <row r="39" spans="1:47" ht="15" hidden="1" outlineLevel="1">
      <c r="A39" s="134"/>
      <c r="B39" s="825" t="s">
        <v>73</v>
      </c>
      <c r="C39" s="826" t="s">
        <v>126</v>
      </c>
      <c r="D39" s="827">
        <v>6</v>
      </c>
      <c r="E39" s="843" t="e">
        <f t="shared" ref="E39" si="9">D39*$F$36</f>
        <v>#REF!</v>
      </c>
      <c r="F39" s="79"/>
      <c r="G39" s="83"/>
      <c r="H39" s="75"/>
      <c r="I39" s="75"/>
      <c r="J39" s="75"/>
      <c r="K39" s="75"/>
      <c r="L39" s="877"/>
      <c r="M39" s="871"/>
      <c r="N39" s="861"/>
      <c r="O39" s="861"/>
      <c r="P39" s="861"/>
      <c r="Q39" s="861"/>
      <c r="R39" s="877"/>
      <c r="S39" s="871"/>
      <c r="T39" s="861"/>
      <c r="U39" s="861"/>
      <c r="V39" s="861"/>
      <c r="W39" s="861"/>
      <c r="X39" s="877"/>
      <c r="Y39" s="871"/>
      <c r="Z39" s="861"/>
      <c r="AA39" s="861"/>
      <c r="AB39" s="861"/>
      <c r="AC39" s="861"/>
      <c r="AD39" s="877"/>
      <c r="AE39" s="94"/>
      <c r="AF39" s="94"/>
      <c r="AG39" s="94"/>
      <c r="AH39" s="94"/>
      <c r="AK39" s="74"/>
      <c r="AL39" s="67"/>
      <c r="AN39" s="69"/>
      <c r="AP39" s="8"/>
      <c r="AQ39" s="8"/>
      <c r="AR39" s="8"/>
      <c r="AS39" s="8"/>
      <c r="AT39" s="8"/>
      <c r="AU39" s="10"/>
    </row>
    <row r="40" spans="1:47" ht="15.75" collapsed="1">
      <c r="A40" s="785">
        <v>3</v>
      </c>
      <c r="B40" s="795" t="s">
        <v>312</v>
      </c>
      <c r="C40" s="799" t="s">
        <v>0</v>
      </c>
      <c r="D40" s="824"/>
      <c r="E40" s="843"/>
      <c r="F40" s="844" t="e">
        <f>L40+R40+X40+AD40</f>
        <v>#REF!</v>
      </c>
      <c r="G40" s="83"/>
      <c r="H40" s="75"/>
      <c r="I40" s="75"/>
      <c r="J40" s="75"/>
      <c r="K40" s="75"/>
      <c r="L40" s="876" t="e">
        <f>L41+L44+L47+L50</f>
        <v>#REF!</v>
      </c>
      <c r="M40" s="871"/>
      <c r="N40" s="861"/>
      <c r="O40" s="861"/>
      <c r="P40" s="861"/>
      <c r="Q40" s="861"/>
      <c r="R40" s="876" t="e">
        <f>R41+R44+R47+R50</f>
        <v>#REF!</v>
      </c>
      <c r="S40" s="871"/>
      <c r="T40" s="861"/>
      <c r="U40" s="861"/>
      <c r="V40" s="861"/>
      <c r="W40" s="861"/>
      <c r="X40" s="876" t="e">
        <f>X41+X44+X47+X50</f>
        <v>#REF!</v>
      </c>
      <c r="Y40" s="871"/>
      <c r="Z40" s="861"/>
      <c r="AA40" s="861"/>
      <c r="AB40" s="861"/>
      <c r="AC40" s="861"/>
      <c r="AD40" s="876" t="e">
        <f>AD41+AD44+AD47+AD50</f>
        <v>#REF!</v>
      </c>
      <c r="AE40" s="94"/>
      <c r="AF40" s="94"/>
      <c r="AG40" s="94"/>
      <c r="AH40" s="94"/>
      <c r="AK40" s="74"/>
      <c r="AL40" s="67"/>
      <c r="AN40" s="69"/>
      <c r="AP40" s="8"/>
      <c r="AQ40" s="8"/>
      <c r="AR40" s="8"/>
      <c r="AS40" s="8"/>
      <c r="AT40" s="8"/>
      <c r="AU40" s="10"/>
    </row>
    <row r="41" spans="1:47" ht="15.75">
      <c r="A41" s="784" t="s">
        <v>313</v>
      </c>
      <c r="B41" s="798" t="s">
        <v>321</v>
      </c>
      <c r="C41" s="792" t="s">
        <v>0</v>
      </c>
      <c r="D41" s="823"/>
      <c r="E41" s="843"/>
      <c r="F41" s="845" t="e">
        <f>L41+R41+X41+AD41</f>
        <v>#REF!</v>
      </c>
      <c r="G41" s="83" t="e">
        <f>#REF!</f>
        <v>#REF!</v>
      </c>
      <c r="H41" s="75" t="e">
        <f>#REF!</f>
        <v>#REF!</v>
      </c>
      <c r="I41" s="832" t="e">
        <f>#REF!</f>
        <v>#REF!</v>
      </c>
      <c r="J41" s="108" t="e">
        <f>#REF!</f>
        <v>#REF!</v>
      </c>
      <c r="K41" s="75" t="e">
        <f>#REF!</f>
        <v>#REF!</v>
      </c>
      <c r="L41" s="867" t="e">
        <f t="shared" ref="L41:L50" si="10">SUM(G41:K41)</f>
        <v>#REF!</v>
      </c>
      <c r="M41" s="871" t="e">
        <f>#REF!</f>
        <v>#REF!</v>
      </c>
      <c r="N41" s="861" t="e">
        <f>#REF!</f>
        <v>#REF!</v>
      </c>
      <c r="O41" s="869" t="e">
        <f>#REF!</f>
        <v>#REF!</v>
      </c>
      <c r="P41" s="862" t="e">
        <f>#REF!</f>
        <v>#REF!</v>
      </c>
      <c r="Q41" s="861" t="e">
        <f>#REF!</f>
        <v>#REF!</v>
      </c>
      <c r="R41" s="867" t="e">
        <f t="shared" ref="R41:R50" si="11">SUM(M41:Q41)</f>
        <v>#REF!</v>
      </c>
      <c r="S41" s="871" t="e">
        <f>#REF!</f>
        <v>#REF!</v>
      </c>
      <c r="T41" s="861" t="e">
        <f>#REF!</f>
        <v>#REF!</v>
      </c>
      <c r="U41" s="869" t="e">
        <f>O41</f>
        <v>#REF!</v>
      </c>
      <c r="V41" s="869" t="e">
        <f t="shared" ref="V41:W41" si="12">P41</f>
        <v>#REF!</v>
      </c>
      <c r="W41" s="869" t="e">
        <f t="shared" si="12"/>
        <v>#REF!</v>
      </c>
      <c r="X41" s="867" t="e">
        <f t="shared" ref="X41:X50" si="13">SUM(S41:W41)</f>
        <v>#REF!</v>
      </c>
      <c r="Y41" s="871" t="e">
        <f>#REF!</f>
        <v>#REF!</v>
      </c>
      <c r="Z41" s="861" t="e">
        <f>#REF!</f>
        <v>#REF!</v>
      </c>
      <c r="AA41" s="869" t="e">
        <f>#REF!</f>
        <v>#REF!</v>
      </c>
      <c r="AB41" s="862" t="e">
        <f>#REF!</f>
        <v>#REF!</v>
      </c>
      <c r="AC41" s="861" t="e">
        <f>#REF!</f>
        <v>#REF!</v>
      </c>
      <c r="AD41" s="867" t="e">
        <f t="shared" ref="AD41:AD50" si="14">SUM(Y41:AC41)</f>
        <v>#REF!</v>
      </c>
      <c r="AE41" s="94"/>
      <c r="AF41" s="94"/>
      <c r="AG41" s="94"/>
      <c r="AH41" s="94"/>
      <c r="AK41" s="74"/>
      <c r="AL41" s="67"/>
      <c r="AN41" s="69"/>
      <c r="AP41" s="8"/>
      <c r="AQ41" s="8"/>
      <c r="AR41" s="8"/>
      <c r="AS41" s="8"/>
      <c r="AT41" s="8"/>
      <c r="AU41" s="10"/>
    </row>
    <row r="42" spans="1:47" ht="15" hidden="1" outlineLevel="1">
      <c r="A42" s="784"/>
      <c r="B42" s="825" t="s">
        <v>76</v>
      </c>
      <c r="C42" s="826" t="s">
        <v>215</v>
      </c>
      <c r="D42" s="827">
        <v>0.35</v>
      </c>
      <c r="E42" s="843" t="e">
        <f>D42*$F$41</f>
        <v>#REF!</v>
      </c>
      <c r="F42" s="79"/>
      <c r="G42" s="83"/>
      <c r="H42" s="75"/>
      <c r="I42" s="75"/>
      <c r="J42" s="75"/>
      <c r="K42" s="75"/>
      <c r="L42" s="867">
        <f t="shared" si="10"/>
        <v>0</v>
      </c>
      <c r="M42" s="871"/>
      <c r="N42" s="861"/>
      <c r="O42" s="861"/>
      <c r="P42" s="861"/>
      <c r="Q42" s="861"/>
      <c r="R42" s="867">
        <f t="shared" si="11"/>
        <v>0</v>
      </c>
      <c r="S42" s="871"/>
      <c r="T42" s="861"/>
      <c r="U42" s="861"/>
      <c r="V42" s="861"/>
      <c r="W42" s="861"/>
      <c r="X42" s="867">
        <f t="shared" si="13"/>
        <v>0</v>
      </c>
      <c r="Y42" s="871"/>
      <c r="Z42" s="861"/>
      <c r="AA42" s="861"/>
      <c r="AB42" s="861"/>
      <c r="AC42" s="861"/>
      <c r="AD42" s="867">
        <f t="shared" si="14"/>
        <v>0</v>
      </c>
      <c r="AE42" s="94"/>
      <c r="AF42" s="94"/>
      <c r="AG42" s="94"/>
      <c r="AH42" s="94"/>
      <c r="AK42" s="74"/>
      <c r="AL42" s="67"/>
      <c r="AN42" s="69"/>
      <c r="AP42" s="8"/>
      <c r="AQ42" s="8"/>
      <c r="AR42" s="8"/>
      <c r="AS42" s="8"/>
      <c r="AT42" s="8"/>
      <c r="AU42" s="10"/>
    </row>
    <row r="43" spans="1:47" ht="15" hidden="1" outlineLevel="1">
      <c r="A43" s="134"/>
      <c r="B43" s="825" t="s">
        <v>77</v>
      </c>
      <c r="C43" s="826" t="s">
        <v>126</v>
      </c>
      <c r="D43" s="827">
        <v>1.8</v>
      </c>
      <c r="E43" s="843" t="e">
        <f t="shared" ref="E43" si="15">D43*$F$41</f>
        <v>#REF!</v>
      </c>
      <c r="F43" s="79"/>
      <c r="G43" s="83"/>
      <c r="H43" s="75"/>
      <c r="I43" s="75"/>
      <c r="J43" s="75"/>
      <c r="K43" s="75"/>
      <c r="L43" s="867">
        <f t="shared" si="10"/>
        <v>0</v>
      </c>
      <c r="M43" s="871"/>
      <c r="N43" s="861"/>
      <c r="O43" s="861"/>
      <c r="P43" s="861"/>
      <c r="Q43" s="861"/>
      <c r="R43" s="867">
        <f t="shared" si="11"/>
        <v>0</v>
      </c>
      <c r="S43" s="871"/>
      <c r="T43" s="861"/>
      <c r="U43" s="861"/>
      <c r="V43" s="861"/>
      <c r="W43" s="861"/>
      <c r="X43" s="867">
        <f t="shared" si="13"/>
        <v>0</v>
      </c>
      <c r="Y43" s="871"/>
      <c r="Z43" s="861"/>
      <c r="AA43" s="861"/>
      <c r="AB43" s="861"/>
      <c r="AC43" s="861"/>
      <c r="AD43" s="867">
        <f t="shared" si="14"/>
        <v>0</v>
      </c>
      <c r="AE43" s="94"/>
      <c r="AF43" s="94"/>
      <c r="AG43" s="94"/>
      <c r="AH43" s="94"/>
      <c r="AK43" s="74"/>
      <c r="AL43" s="67"/>
      <c r="AN43" s="69"/>
      <c r="AP43" s="8"/>
      <c r="AQ43" s="8"/>
      <c r="AR43" s="8"/>
      <c r="AS43" s="8"/>
      <c r="AT43" s="8"/>
      <c r="AU43" s="10"/>
    </row>
    <row r="44" spans="1:47" ht="31.5" collapsed="1">
      <c r="A44" s="784" t="s">
        <v>314</v>
      </c>
      <c r="B44" s="797" t="s">
        <v>324</v>
      </c>
      <c r="C44" s="792" t="s">
        <v>0</v>
      </c>
      <c r="D44" s="792"/>
      <c r="E44" s="843"/>
      <c r="F44" s="845" t="e">
        <f>L44+R44+X44+AD44</f>
        <v>#REF!</v>
      </c>
      <c r="G44" s="83" t="e">
        <f>#REF!</f>
        <v>#REF!</v>
      </c>
      <c r="H44" s="75" t="e">
        <f>#REF!</f>
        <v>#REF!</v>
      </c>
      <c r="I44" s="832" t="e">
        <f>#REF!</f>
        <v>#REF!</v>
      </c>
      <c r="J44" s="108" t="e">
        <f>#REF!</f>
        <v>#REF!</v>
      </c>
      <c r="K44" s="75" t="e">
        <f>#REF!</f>
        <v>#REF!</v>
      </c>
      <c r="L44" s="867" t="e">
        <f t="shared" si="10"/>
        <v>#REF!</v>
      </c>
      <c r="M44" s="871" t="e">
        <f>#REF!</f>
        <v>#REF!</v>
      </c>
      <c r="N44" s="861" t="e">
        <f>#REF!</f>
        <v>#REF!</v>
      </c>
      <c r="O44" s="869" t="e">
        <f>#REF!</f>
        <v>#REF!</v>
      </c>
      <c r="P44" s="862" t="e">
        <f>#REF!</f>
        <v>#REF!</v>
      </c>
      <c r="Q44" s="861" t="e">
        <f>#REF!</f>
        <v>#REF!</v>
      </c>
      <c r="R44" s="867" t="e">
        <f t="shared" si="11"/>
        <v>#REF!</v>
      </c>
      <c r="S44" s="871" t="e">
        <f>#REF!</f>
        <v>#REF!</v>
      </c>
      <c r="T44" s="861" t="e">
        <f>#REF!</f>
        <v>#REF!</v>
      </c>
      <c r="U44" s="869" t="e">
        <f>O44</f>
        <v>#REF!</v>
      </c>
      <c r="V44" s="869" t="e">
        <f t="shared" ref="V44" si="16">P44</f>
        <v>#REF!</v>
      </c>
      <c r="W44" s="869" t="e">
        <f t="shared" ref="W44" si="17">Q44</f>
        <v>#REF!</v>
      </c>
      <c r="X44" s="867" t="e">
        <f t="shared" si="13"/>
        <v>#REF!</v>
      </c>
      <c r="Y44" s="871" t="e">
        <f>#REF!</f>
        <v>#REF!</v>
      </c>
      <c r="Z44" s="861" t="e">
        <f>#REF!</f>
        <v>#REF!</v>
      </c>
      <c r="AA44" s="869" t="e">
        <f>#REF!</f>
        <v>#REF!</v>
      </c>
      <c r="AB44" s="862" t="e">
        <f>#REF!</f>
        <v>#REF!</v>
      </c>
      <c r="AC44" s="861" t="e">
        <f>#REF!</f>
        <v>#REF!</v>
      </c>
      <c r="AD44" s="867" t="e">
        <f t="shared" si="14"/>
        <v>#REF!</v>
      </c>
      <c r="AE44" s="94"/>
      <c r="AF44" s="94"/>
      <c r="AG44" s="94"/>
      <c r="AH44" s="94"/>
      <c r="AK44" s="74"/>
      <c r="AL44" s="67"/>
      <c r="AN44" s="69"/>
      <c r="AP44" s="8"/>
      <c r="AQ44" s="8"/>
      <c r="AR44" s="8"/>
      <c r="AS44" s="8"/>
      <c r="AT44" s="8"/>
      <c r="AU44" s="10"/>
    </row>
    <row r="45" spans="1:47" ht="15" hidden="1" outlineLevel="1">
      <c r="A45" s="784"/>
      <c r="B45" s="825" t="s">
        <v>76</v>
      </c>
      <c r="C45" s="826" t="s">
        <v>215</v>
      </c>
      <c r="D45" s="827">
        <v>0.35</v>
      </c>
      <c r="E45" s="843" t="e">
        <f>D45*$F$44</f>
        <v>#REF!</v>
      </c>
      <c r="F45" s="79"/>
      <c r="G45" s="83"/>
      <c r="H45" s="75"/>
      <c r="I45" s="75"/>
      <c r="J45" s="75"/>
      <c r="K45" s="75"/>
      <c r="L45" s="867">
        <f t="shared" si="10"/>
        <v>0</v>
      </c>
      <c r="M45" s="871"/>
      <c r="N45" s="861"/>
      <c r="O45" s="861"/>
      <c r="P45" s="861"/>
      <c r="Q45" s="861"/>
      <c r="R45" s="867">
        <f t="shared" si="11"/>
        <v>0</v>
      </c>
      <c r="S45" s="871"/>
      <c r="T45" s="861"/>
      <c r="U45" s="861"/>
      <c r="V45" s="861"/>
      <c r="W45" s="861"/>
      <c r="X45" s="867">
        <f t="shared" si="13"/>
        <v>0</v>
      </c>
      <c r="Y45" s="871"/>
      <c r="Z45" s="861"/>
      <c r="AA45" s="861"/>
      <c r="AB45" s="861"/>
      <c r="AC45" s="861"/>
      <c r="AD45" s="867">
        <f t="shared" si="14"/>
        <v>0</v>
      </c>
      <c r="AE45" s="94"/>
      <c r="AF45" s="94"/>
      <c r="AG45" s="94"/>
      <c r="AH45" s="94"/>
      <c r="AK45" s="74"/>
      <c r="AL45" s="67"/>
      <c r="AN45" s="69"/>
      <c r="AP45" s="8"/>
      <c r="AQ45" s="8"/>
      <c r="AR45" s="8"/>
      <c r="AS45" s="8"/>
      <c r="AT45" s="8"/>
      <c r="AU45" s="10"/>
    </row>
    <row r="46" spans="1:47" ht="15" hidden="1" outlineLevel="1">
      <c r="A46" s="134"/>
      <c r="B46" s="825" t="s">
        <v>78</v>
      </c>
      <c r="C46" s="826" t="s">
        <v>126</v>
      </c>
      <c r="D46" s="827">
        <v>1.8</v>
      </c>
      <c r="E46" s="843" t="e">
        <f t="shared" ref="E46" si="18">D46*$F$44</f>
        <v>#REF!</v>
      </c>
      <c r="F46" s="79"/>
      <c r="G46" s="83"/>
      <c r="H46" s="75"/>
      <c r="I46" s="75"/>
      <c r="J46" s="75"/>
      <c r="K46" s="75"/>
      <c r="L46" s="867">
        <f t="shared" si="10"/>
        <v>0</v>
      </c>
      <c r="M46" s="871"/>
      <c r="N46" s="861"/>
      <c r="O46" s="861"/>
      <c r="P46" s="861"/>
      <c r="Q46" s="861"/>
      <c r="R46" s="867">
        <f t="shared" si="11"/>
        <v>0</v>
      </c>
      <c r="S46" s="871"/>
      <c r="T46" s="861"/>
      <c r="U46" s="861"/>
      <c r="V46" s="861"/>
      <c r="W46" s="861"/>
      <c r="X46" s="867">
        <f t="shared" si="13"/>
        <v>0</v>
      </c>
      <c r="Y46" s="871"/>
      <c r="Z46" s="861"/>
      <c r="AA46" s="861"/>
      <c r="AB46" s="861"/>
      <c r="AC46" s="861"/>
      <c r="AD46" s="867">
        <f t="shared" si="14"/>
        <v>0</v>
      </c>
      <c r="AE46" s="94"/>
      <c r="AF46" s="94"/>
      <c r="AG46" s="94"/>
      <c r="AH46" s="94"/>
      <c r="AK46" s="74"/>
      <c r="AL46" s="67"/>
      <c r="AN46" s="69"/>
      <c r="AP46" s="8"/>
      <c r="AQ46" s="8"/>
      <c r="AR46" s="8"/>
      <c r="AS46" s="8"/>
      <c r="AT46" s="8"/>
      <c r="AU46" s="10"/>
    </row>
    <row r="47" spans="1:47" ht="15.75" collapsed="1">
      <c r="A47" s="784" t="s">
        <v>315</v>
      </c>
      <c r="B47" s="797" t="s">
        <v>323</v>
      </c>
      <c r="C47" s="792" t="s">
        <v>0</v>
      </c>
      <c r="D47" s="792"/>
      <c r="E47" s="843"/>
      <c r="F47" s="845" t="e">
        <f>L47+R47+X47+AD47</f>
        <v>#REF!</v>
      </c>
      <c r="G47" s="83" t="e">
        <f>#REF!</f>
        <v>#REF!</v>
      </c>
      <c r="H47" s="75" t="e">
        <f>#REF!</f>
        <v>#REF!</v>
      </c>
      <c r="I47" s="832" t="e">
        <f>#REF!</f>
        <v>#REF!</v>
      </c>
      <c r="J47" s="108" t="e">
        <f>#REF!</f>
        <v>#REF!</v>
      </c>
      <c r="K47" s="75" t="e">
        <f>#REF!</f>
        <v>#REF!</v>
      </c>
      <c r="L47" s="867" t="e">
        <f t="shared" si="10"/>
        <v>#REF!</v>
      </c>
      <c r="M47" s="871" t="e">
        <f>#REF!</f>
        <v>#REF!</v>
      </c>
      <c r="N47" s="861" t="e">
        <f>#REF!</f>
        <v>#REF!</v>
      </c>
      <c r="O47" s="869" t="e">
        <f>#REF!</f>
        <v>#REF!</v>
      </c>
      <c r="P47" s="862" t="e">
        <f>#REF!</f>
        <v>#REF!</v>
      </c>
      <c r="Q47" s="861" t="e">
        <f>#REF!</f>
        <v>#REF!</v>
      </c>
      <c r="R47" s="867" t="e">
        <f t="shared" si="11"/>
        <v>#REF!</v>
      </c>
      <c r="S47" s="871" t="e">
        <f>#REF!</f>
        <v>#REF!</v>
      </c>
      <c r="T47" s="861" t="e">
        <f>#REF!</f>
        <v>#REF!</v>
      </c>
      <c r="U47" s="869" t="e">
        <f>O47</f>
        <v>#REF!</v>
      </c>
      <c r="V47" s="869" t="e">
        <f t="shared" ref="V47" si="19">P47</f>
        <v>#REF!</v>
      </c>
      <c r="W47" s="869" t="e">
        <f t="shared" ref="W47" si="20">Q47</f>
        <v>#REF!</v>
      </c>
      <c r="X47" s="867" t="e">
        <f t="shared" si="13"/>
        <v>#REF!</v>
      </c>
      <c r="Y47" s="871" t="e">
        <f>#REF!</f>
        <v>#REF!</v>
      </c>
      <c r="Z47" s="861" t="e">
        <f>#REF!</f>
        <v>#REF!</v>
      </c>
      <c r="AA47" s="869" t="e">
        <f>#REF!</f>
        <v>#REF!</v>
      </c>
      <c r="AB47" s="862" t="e">
        <f>#REF!</f>
        <v>#REF!</v>
      </c>
      <c r="AC47" s="861" t="e">
        <f>#REF!</f>
        <v>#REF!</v>
      </c>
      <c r="AD47" s="867" t="e">
        <f t="shared" si="14"/>
        <v>#REF!</v>
      </c>
      <c r="AE47" s="94"/>
      <c r="AF47" s="94"/>
      <c r="AG47" s="94"/>
      <c r="AH47" s="94"/>
      <c r="AK47" s="74"/>
      <c r="AL47" s="67"/>
      <c r="AN47" s="69"/>
      <c r="AP47" s="8"/>
      <c r="AQ47" s="8"/>
      <c r="AR47" s="8"/>
      <c r="AS47" s="8"/>
      <c r="AT47" s="8"/>
      <c r="AU47" s="10"/>
    </row>
    <row r="48" spans="1:47" ht="15" hidden="1" outlineLevel="1">
      <c r="A48" s="784"/>
      <c r="B48" s="825" t="s">
        <v>76</v>
      </c>
      <c r="C48" s="826" t="s">
        <v>215</v>
      </c>
      <c r="D48" s="827">
        <v>0.35</v>
      </c>
      <c r="E48" s="843" t="e">
        <f>D48*$F$47</f>
        <v>#REF!</v>
      </c>
      <c r="F48" s="79"/>
      <c r="G48" s="83"/>
      <c r="H48" s="75"/>
      <c r="I48" s="75"/>
      <c r="J48" s="75"/>
      <c r="K48" s="75"/>
      <c r="L48" s="867">
        <f t="shared" si="10"/>
        <v>0</v>
      </c>
      <c r="M48" s="871"/>
      <c r="N48" s="861"/>
      <c r="O48" s="861"/>
      <c r="P48" s="861"/>
      <c r="Q48" s="861"/>
      <c r="R48" s="867">
        <f t="shared" si="11"/>
        <v>0</v>
      </c>
      <c r="S48" s="871"/>
      <c r="T48" s="861"/>
      <c r="U48" s="861"/>
      <c r="V48" s="861"/>
      <c r="W48" s="861"/>
      <c r="X48" s="867">
        <f t="shared" si="13"/>
        <v>0</v>
      </c>
      <c r="Y48" s="871"/>
      <c r="Z48" s="861"/>
      <c r="AA48" s="861"/>
      <c r="AB48" s="861"/>
      <c r="AC48" s="861"/>
      <c r="AD48" s="867">
        <f t="shared" si="14"/>
        <v>0</v>
      </c>
      <c r="AE48" s="94"/>
      <c r="AF48" s="94"/>
      <c r="AG48" s="94"/>
      <c r="AH48" s="94"/>
      <c r="AK48" s="74"/>
      <c r="AL48" s="67"/>
      <c r="AN48" s="69"/>
      <c r="AP48" s="8"/>
      <c r="AQ48" s="8"/>
      <c r="AR48" s="8"/>
      <c r="AS48" s="8"/>
      <c r="AT48" s="8"/>
      <c r="AU48" s="10"/>
    </row>
    <row r="49" spans="1:47" ht="15" hidden="1" outlineLevel="1">
      <c r="A49" s="134"/>
      <c r="B49" s="825" t="s">
        <v>79</v>
      </c>
      <c r="C49" s="826" t="s">
        <v>126</v>
      </c>
      <c r="D49" s="827">
        <v>1.8</v>
      </c>
      <c r="E49" s="843" t="e">
        <f t="shared" ref="E49" si="21">D49*$F$47</f>
        <v>#REF!</v>
      </c>
      <c r="F49" s="79"/>
      <c r="G49" s="83"/>
      <c r="H49" s="75"/>
      <c r="I49" s="75"/>
      <c r="J49" s="75"/>
      <c r="K49" s="75"/>
      <c r="L49" s="867">
        <f t="shared" si="10"/>
        <v>0</v>
      </c>
      <c r="M49" s="871"/>
      <c r="N49" s="861"/>
      <c r="O49" s="861"/>
      <c r="P49" s="861"/>
      <c r="Q49" s="861"/>
      <c r="R49" s="867">
        <f t="shared" si="11"/>
        <v>0</v>
      </c>
      <c r="S49" s="871"/>
      <c r="T49" s="861"/>
      <c r="U49" s="861"/>
      <c r="V49" s="861"/>
      <c r="W49" s="861"/>
      <c r="X49" s="867">
        <f t="shared" si="13"/>
        <v>0</v>
      </c>
      <c r="Y49" s="871"/>
      <c r="Z49" s="861"/>
      <c r="AA49" s="861"/>
      <c r="AB49" s="861"/>
      <c r="AC49" s="861"/>
      <c r="AD49" s="867">
        <f t="shared" si="14"/>
        <v>0</v>
      </c>
      <c r="AE49" s="94"/>
      <c r="AF49" s="94"/>
      <c r="AG49" s="94"/>
      <c r="AH49" s="94"/>
      <c r="AK49" s="74"/>
      <c r="AL49" s="67"/>
      <c r="AN49" s="69"/>
      <c r="AP49" s="8"/>
      <c r="AQ49" s="8"/>
      <c r="AR49" s="8"/>
      <c r="AS49" s="8"/>
      <c r="AT49" s="8"/>
      <c r="AU49" s="10"/>
    </row>
    <row r="50" spans="1:47" ht="31.5" collapsed="1">
      <c r="A50" s="784" t="s">
        <v>316</v>
      </c>
      <c r="B50" s="797" t="s">
        <v>322</v>
      </c>
      <c r="C50" s="792" t="s">
        <v>0</v>
      </c>
      <c r="D50" s="792"/>
      <c r="E50" s="843"/>
      <c r="F50" s="845" t="e">
        <f>L50+R50+X50+AD50</f>
        <v>#REF!</v>
      </c>
      <c r="G50" s="83" t="e">
        <f>#REF!</f>
        <v>#REF!</v>
      </c>
      <c r="H50" s="75" t="e">
        <f>#REF!</f>
        <v>#REF!</v>
      </c>
      <c r="I50" s="832" t="e">
        <f>#REF!</f>
        <v>#REF!</v>
      </c>
      <c r="J50" s="108" t="e">
        <f>#REF!</f>
        <v>#REF!</v>
      </c>
      <c r="K50" s="75" t="e">
        <f>#REF!</f>
        <v>#REF!</v>
      </c>
      <c r="L50" s="867" t="e">
        <f t="shared" si="10"/>
        <v>#REF!</v>
      </c>
      <c r="M50" s="871" t="e">
        <f>#REF!</f>
        <v>#REF!</v>
      </c>
      <c r="N50" s="861" t="e">
        <f>#REF!</f>
        <v>#REF!</v>
      </c>
      <c r="O50" s="869" t="e">
        <f>#REF!</f>
        <v>#REF!</v>
      </c>
      <c r="P50" s="862" t="e">
        <f>#REF!</f>
        <v>#REF!</v>
      </c>
      <c r="Q50" s="861" t="e">
        <f>#REF!</f>
        <v>#REF!</v>
      </c>
      <c r="R50" s="867" t="e">
        <f t="shared" si="11"/>
        <v>#REF!</v>
      </c>
      <c r="S50" s="871" t="e">
        <f>#REF!</f>
        <v>#REF!</v>
      </c>
      <c r="T50" s="861" t="e">
        <f>#REF!</f>
        <v>#REF!</v>
      </c>
      <c r="U50" s="869" t="e">
        <f>O50</f>
        <v>#REF!</v>
      </c>
      <c r="V50" s="869" t="e">
        <f t="shared" ref="V50" si="22">P50</f>
        <v>#REF!</v>
      </c>
      <c r="W50" s="869" t="e">
        <f t="shared" ref="W50" si="23">Q50</f>
        <v>#REF!</v>
      </c>
      <c r="X50" s="867" t="e">
        <f t="shared" si="13"/>
        <v>#REF!</v>
      </c>
      <c r="Y50" s="871" t="e">
        <f>#REF!</f>
        <v>#REF!</v>
      </c>
      <c r="Z50" s="861" t="e">
        <f>#REF!</f>
        <v>#REF!</v>
      </c>
      <c r="AA50" s="869" t="e">
        <f>#REF!</f>
        <v>#REF!</v>
      </c>
      <c r="AB50" s="862" t="e">
        <f>#REF!</f>
        <v>#REF!</v>
      </c>
      <c r="AC50" s="861" t="e">
        <f>#REF!</f>
        <v>#REF!</v>
      </c>
      <c r="AD50" s="867" t="e">
        <f t="shared" si="14"/>
        <v>#REF!</v>
      </c>
      <c r="AE50" s="94"/>
      <c r="AF50" s="94"/>
      <c r="AG50" s="94"/>
      <c r="AH50" s="94"/>
      <c r="AK50" s="74"/>
      <c r="AL50" s="67"/>
      <c r="AN50" s="69"/>
      <c r="AP50" s="8"/>
      <c r="AQ50" s="8"/>
      <c r="AR50" s="8"/>
      <c r="AS50" s="8"/>
      <c r="AT50" s="8"/>
      <c r="AU50" s="10"/>
    </row>
    <row r="51" spans="1:47" ht="15" hidden="1" outlineLevel="1">
      <c r="A51" s="784"/>
      <c r="B51" s="825" t="s">
        <v>76</v>
      </c>
      <c r="C51" s="826" t="s">
        <v>215</v>
      </c>
      <c r="D51" s="827">
        <v>0.35</v>
      </c>
      <c r="E51" s="843" t="e">
        <f>D51*$F$50</f>
        <v>#REF!</v>
      </c>
      <c r="F51" s="79"/>
      <c r="G51" s="83"/>
      <c r="H51" s="75"/>
      <c r="I51" s="75"/>
      <c r="J51" s="75"/>
      <c r="K51" s="75"/>
      <c r="L51" s="877"/>
      <c r="M51" s="871"/>
      <c r="N51" s="861"/>
      <c r="O51" s="861"/>
      <c r="P51" s="861"/>
      <c r="Q51" s="861"/>
      <c r="R51" s="877"/>
      <c r="S51" s="871"/>
      <c r="T51" s="861"/>
      <c r="U51" s="861"/>
      <c r="V51" s="861"/>
      <c r="W51" s="861"/>
      <c r="X51" s="877"/>
      <c r="Y51" s="871"/>
      <c r="Z51" s="861"/>
      <c r="AA51" s="861"/>
      <c r="AB51" s="861"/>
      <c r="AC51" s="861"/>
      <c r="AD51" s="877"/>
      <c r="AE51" s="94"/>
      <c r="AF51" s="94"/>
      <c r="AG51" s="94"/>
      <c r="AH51" s="94"/>
      <c r="AK51" s="74"/>
      <c r="AL51" s="67"/>
      <c r="AN51" s="69"/>
      <c r="AP51" s="8"/>
      <c r="AQ51" s="8"/>
      <c r="AR51" s="8"/>
      <c r="AS51" s="8"/>
      <c r="AT51" s="8"/>
      <c r="AU51" s="10"/>
    </row>
    <row r="52" spans="1:47" ht="15" hidden="1" outlineLevel="1">
      <c r="A52" s="134"/>
      <c r="B52" s="825" t="s">
        <v>80</v>
      </c>
      <c r="C52" s="826" t="s">
        <v>126</v>
      </c>
      <c r="D52" s="827">
        <v>1.8</v>
      </c>
      <c r="E52" s="843" t="e">
        <f t="shared" ref="E52" si="24">D52*$F$50</f>
        <v>#REF!</v>
      </c>
      <c r="F52" s="79"/>
      <c r="G52" s="83"/>
      <c r="H52" s="75"/>
      <c r="I52" s="75"/>
      <c r="J52" s="75"/>
      <c r="K52" s="75"/>
      <c r="L52" s="877"/>
      <c r="M52" s="871"/>
      <c r="N52" s="861"/>
      <c r="O52" s="861"/>
      <c r="P52" s="861"/>
      <c r="Q52" s="861"/>
      <c r="R52" s="877"/>
      <c r="S52" s="871"/>
      <c r="T52" s="861"/>
      <c r="U52" s="861"/>
      <c r="V52" s="861"/>
      <c r="W52" s="861"/>
      <c r="X52" s="877"/>
      <c r="Y52" s="871"/>
      <c r="Z52" s="861"/>
      <c r="AA52" s="861"/>
      <c r="AB52" s="861"/>
      <c r="AC52" s="861"/>
      <c r="AD52" s="877"/>
      <c r="AE52" s="94"/>
      <c r="AF52" s="94"/>
      <c r="AG52" s="94"/>
      <c r="AH52" s="94"/>
      <c r="AK52" s="74"/>
      <c r="AL52" s="67"/>
      <c r="AN52" s="69"/>
      <c r="AP52" s="8"/>
      <c r="AQ52" s="8"/>
      <c r="AR52" s="8"/>
      <c r="AS52" s="8"/>
      <c r="AT52" s="8"/>
      <c r="AU52" s="10"/>
    </row>
    <row r="53" spans="1:47" ht="31.5" collapsed="1">
      <c r="A53" s="799">
        <v>4</v>
      </c>
      <c r="B53" s="795" t="s">
        <v>320</v>
      </c>
      <c r="C53" s="808" t="s">
        <v>0</v>
      </c>
      <c r="D53" s="808"/>
      <c r="E53" s="843"/>
      <c r="F53" s="844" t="e">
        <f>L53+R53+X53+AD53</f>
        <v>#REF!</v>
      </c>
      <c r="G53" s="83"/>
      <c r="H53" s="75"/>
      <c r="I53" s="75"/>
      <c r="J53" s="75"/>
      <c r="K53" s="75"/>
      <c r="L53" s="876" t="e">
        <f>L54+L60+L66+L72</f>
        <v>#REF!</v>
      </c>
      <c r="M53" s="871"/>
      <c r="N53" s="861"/>
      <c r="O53" s="861"/>
      <c r="P53" s="861"/>
      <c r="Q53" s="861"/>
      <c r="R53" s="876" t="e">
        <f>R54+R60+R66+R72</f>
        <v>#REF!</v>
      </c>
      <c r="S53" s="871"/>
      <c r="T53" s="861"/>
      <c r="U53" s="861"/>
      <c r="V53" s="861"/>
      <c r="W53" s="861"/>
      <c r="X53" s="876" t="e">
        <f>X54+X60+X66+X72</f>
        <v>#REF!</v>
      </c>
      <c r="Y53" s="871"/>
      <c r="Z53" s="861"/>
      <c r="AA53" s="861"/>
      <c r="AB53" s="861"/>
      <c r="AC53" s="861"/>
      <c r="AD53" s="876" t="e">
        <f>AD54+AD60+AD66+AD72</f>
        <v>#REF!</v>
      </c>
      <c r="AE53" s="94"/>
      <c r="AF53" s="94"/>
      <c r="AG53" s="94"/>
      <c r="AH53" s="94"/>
      <c r="AK53" s="74"/>
      <c r="AL53" s="67"/>
      <c r="AN53" s="69"/>
      <c r="AP53" s="8"/>
      <c r="AQ53" s="8"/>
      <c r="AR53" s="8"/>
      <c r="AS53" s="8"/>
      <c r="AT53" s="8"/>
      <c r="AU53" s="10"/>
    </row>
    <row r="54" spans="1:47" ht="37.5" customHeight="1">
      <c r="A54" s="784" t="s">
        <v>248</v>
      </c>
      <c r="B54" s="798" t="s">
        <v>325</v>
      </c>
      <c r="C54" s="792" t="s">
        <v>0</v>
      </c>
      <c r="D54" s="792"/>
      <c r="E54" s="843"/>
      <c r="F54" s="845" t="e">
        <f>L54+R54+X54+AD54</f>
        <v>#REF!</v>
      </c>
      <c r="G54" s="83" t="e">
        <f>#REF!</f>
        <v>#REF!</v>
      </c>
      <c r="H54" s="75" t="e">
        <f>#REF!</f>
        <v>#REF!</v>
      </c>
      <c r="I54" s="832" t="e">
        <f>#REF!</f>
        <v>#REF!</v>
      </c>
      <c r="J54" s="108" t="e">
        <f>#REF!</f>
        <v>#REF!</v>
      </c>
      <c r="K54" s="75" t="e">
        <f>#REF!</f>
        <v>#REF!</v>
      </c>
      <c r="L54" s="867" t="e">
        <f t="shared" ref="L54:L72" si="25">SUM(G54:K54)</f>
        <v>#REF!</v>
      </c>
      <c r="M54" s="871" t="e">
        <f>#REF!</f>
        <v>#REF!</v>
      </c>
      <c r="N54" s="861" t="e">
        <f>#REF!</f>
        <v>#REF!</v>
      </c>
      <c r="O54" s="869" t="e">
        <f>#REF!</f>
        <v>#REF!</v>
      </c>
      <c r="P54" s="862" t="e">
        <f>#REF!</f>
        <v>#REF!</v>
      </c>
      <c r="Q54" s="861" t="e">
        <f>#REF!</f>
        <v>#REF!</v>
      </c>
      <c r="R54" s="867" t="e">
        <f t="shared" ref="R54:R72" si="26">SUM(M54:Q54)</f>
        <v>#REF!</v>
      </c>
      <c r="S54" s="871" t="e">
        <f>#REF!</f>
        <v>#REF!</v>
      </c>
      <c r="T54" s="861" t="e">
        <f>#REF!</f>
        <v>#REF!</v>
      </c>
      <c r="U54" s="869" t="e">
        <f>O54</f>
        <v>#REF!</v>
      </c>
      <c r="V54" s="869" t="e">
        <f t="shared" ref="V54:W54" si="27">P54</f>
        <v>#REF!</v>
      </c>
      <c r="W54" s="869" t="e">
        <f t="shared" si="27"/>
        <v>#REF!</v>
      </c>
      <c r="X54" s="867" t="e">
        <f t="shared" ref="X54:X72" si="28">SUM(S54:W54)</f>
        <v>#REF!</v>
      </c>
      <c r="Y54" s="871" t="e">
        <f>#REF!</f>
        <v>#REF!</v>
      </c>
      <c r="Z54" s="861" t="e">
        <f>#REF!</f>
        <v>#REF!</v>
      </c>
      <c r="AA54" s="869" t="e">
        <f>#REF!</f>
        <v>#REF!</v>
      </c>
      <c r="AB54" s="862" t="e">
        <f>#REF!</f>
        <v>#REF!</v>
      </c>
      <c r="AC54" s="861" t="e">
        <f>#REF!</f>
        <v>#REF!</v>
      </c>
      <c r="AD54" s="867" t="e">
        <f t="shared" ref="AD54:AD72" si="29">SUM(Y54:AC54)</f>
        <v>#REF!</v>
      </c>
      <c r="AE54" s="94"/>
      <c r="AF54" s="94"/>
      <c r="AG54" s="94"/>
      <c r="AH54" s="94"/>
      <c r="AK54" s="74"/>
      <c r="AL54" s="67"/>
      <c r="AN54" s="69"/>
      <c r="AP54" s="8"/>
      <c r="AQ54" s="8"/>
      <c r="AR54" s="8"/>
      <c r="AS54" s="8"/>
      <c r="AT54" s="8"/>
      <c r="AU54" s="10"/>
    </row>
    <row r="55" spans="1:47" ht="15" hidden="1" outlineLevel="1">
      <c r="A55" s="134"/>
      <c r="B55" s="825" t="s">
        <v>73</v>
      </c>
      <c r="C55" s="826" t="s">
        <v>126</v>
      </c>
      <c r="D55" s="827">
        <v>6</v>
      </c>
      <c r="E55" s="843" t="e">
        <f>D55*$F$54</f>
        <v>#REF!</v>
      </c>
      <c r="F55" s="79"/>
      <c r="G55" s="83"/>
      <c r="H55" s="75"/>
      <c r="I55" s="75"/>
      <c r="J55" s="75"/>
      <c r="K55" s="75"/>
      <c r="L55" s="867">
        <f t="shared" si="25"/>
        <v>0</v>
      </c>
      <c r="M55" s="871"/>
      <c r="N55" s="861"/>
      <c r="O55" s="861"/>
      <c r="P55" s="861"/>
      <c r="Q55" s="861"/>
      <c r="R55" s="867">
        <f t="shared" si="26"/>
        <v>0</v>
      </c>
      <c r="S55" s="871"/>
      <c r="T55" s="861"/>
      <c r="U55" s="861"/>
      <c r="V55" s="861"/>
      <c r="W55" s="861"/>
      <c r="X55" s="867">
        <f t="shared" si="28"/>
        <v>0</v>
      </c>
      <c r="Y55" s="871"/>
      <c r="Z55" s="861"/>
      <c r="AA55" s="861"/>
      <c r="AB55" s="861"/>
      <c r="AC55" s="861"/>
      <c r="AD55" s="867">
        <f t="shared" si="29"/>
        <v>0</v>
      </c>
      <c r="AE55" s="94"/>
      <c r="AF55" s="94"/>
      <c r="AG55" s="94"/>
      <c r="AH55" s="94"/>
      <c r="AK55" s="74"/>
      <c r="AL55" s="67"/>
      <c r="AN55" s="69"/>
      <c r="AP55" s="8"/>
      <c r="AQ55" s="8"/>
      <c r="AR55" s="8"/>
      <c r="AS55" s="8"/>
      <c r="AT55" s="8"/>
      <c r="AU55" s="10"/>
    </row>
    <row r="56" spans="1:47" ht="15" hidden="1" outlineLevel="1">
      <c r="A56" s="784"/>
      <c r="B56" s="825" t="s">
        <v>75</v>
      </c>
      <c r="C56" s="826" t="s">
        <v>0</v>
      </c>
      <c r="D56" s="827">
        <v>1.2</v>
      </c>
      <c r="E56" s="843" t="e">
        <f t="shared" ref="E56:E59" si="30">D56*$F$54</f>
        <v>#REF!</v>
      </c>
      <c r="F56" s="79"/>
      <c r="G56" s="83"/>
      <c r="H56" s="75"/>
      <c r="I56" s="75"/>
      <c r="J56" s="75"/>
      <c r="K56" s="75"/>
      <c r="L56" s="867">
        <f t="shared" si="25"/>
        <v>0</v>
      </c>
      <c r="M56" s="871"/>
      <c r="N56" s="861"/>
      <c r="O56" s="861"/>
      <c r="P56" s="861"/>
      <c r="Q56" s="861"/>
      <c r="R56" s="867">
        <f t="shared" si="26"/>
        <v>0</v>
      </c>
      <c r="S56" s="871"/>
      <c r="T56" s="861"/>
      <c r="U56" s="861"/>
      <c r="V56" s="861"/>
      <c r="W56" s="861"/>
      <c r="X56" s="867">
        <f t="shared" si="28"/>
        <v>0</v>
      </c>
      <c r="Y56" s="871"/>
      <c r="Z56" s="861"/>
      <c r="AA56" s="861"/>
      <c r="AB56" s="861"/>
      <c r="AC56" s="861"/>
      <c r="AD56" s="867">
        <f t="shared" si="29"/>
        <v>0</v>
      </c>
      <c r="AE56" s="94"/>
      <c r="AF56" s="94"/>
      <c r="AG56" s="94"/>
      <c r="AH56" s="94"/>
      <c r="AK56" s="74"/>
      <c r="AL56" s="67"/>
      <c r="AN56" s="69"/>
      <c r="AP56" s="8"/>
      <c r="AQ56" s="8"/>
      <c r="AR56" s="8"/>
      <c r="AS56" s="8"/>
      <c r="AT56" s="8"/>
      <c r="AU56" s="10"/>
    </row>
    <row r="57" spans="1:47" ht="15" hidden="1" outlineLevel="1">
      <c r="A57" s="784"/>
      <c r="B57" s="825" t="s">
        <v>73</v>
      </c>
      <c r="C57" s="826" t="s">
        <v>126</v>
      </c>
      <c r="D57" s="827">
        <v>6</v>
      </c>
      <c r="E57" s="843" t="e">
        <f t="shared" si="30"/>
        <v>#REF!</v>
      </c>
      <c r="F57" s="79"/>
      <c r="G57" s="83"/>
      <c r="H57" s="75"/>
      <c r="I57" s="75"/>
      <c r="J57" s="75"/>
      <c r="K57" s="75"/>
      <c r="L57" s="867">
        <f t="shared" si="25"/>
        <v>0</v>
      </c>
      <c r="M57" s="871"/>
      <c r="N57" s="861"/>
      <c r="O57" s="861"/>
      <c r="P57" s="861"/>
      <c r="Q57" s="861"/>
      <c r="R57" s="867">
        <f t="shared" si="26"/>
        <v>0</v>
      </c>
      <c r="S57" s="871"/>
      <c r="T57" s="861"/>
      <c r="U57" s="861"/>
      <c r="V57" s="861"/>
      <c r="W57" s="861"/>
      <c r="X57" s="867">
        <f t="shared" si="28"/>
        <v>0</v>
      </c>
      <c r="Y57" s="871"/>
      <c r="Z57" s="861"/>
      <c r="AA57" s="861"/>
      <c r="AB57" s="861"/>
      <c r="AC57" s="861"/>
      <c r="AD57" s="867">
        <f t="shared" si="29"/>
        <v>0</v>
      </c>
      <c r="AE57" s="94"/>
      <c r="AF57" s="94"/>
      <c r="AG57" s="94"/>
      <c r="AH57" s="94"/>
      <c r="AK57" s="74"/>
      <c r="AL57" s="67"/>
      <c r="AN57" s="69"/>
      <c r="AP57" s="8"/>
      <c r="AQ57" s="8"/>
      <c r="AR57" s="8"/>
      <c r="AS57" s="8"/>
      <c r="AT57" s="8"/>
      <c r="AU57" s="10"/>
    </row>
    <row r="58" spans="1:47" ht="15" hidden="1" outlineLevel="1">
      <c r="A58" s="784"/>
      <c r="B58" s="825" t="s">
        <v>76</v>
      </c>
      <c r="C58" s="826" t="s">
        <v>215</v>
      </c>
      <c r="D58" s="827">
        <v>0.35</v>
      </c>
      <c r="E58" s="843" t="e">
        <f t="shared" si="30"/>
        <v>#REF!</v>
      </c>
      <c r="F58" s="79"/>
      <c r="G58" s="83"/>
      <c r="H58" s="75"/>
      <c r="I58" s="75"/>
      <c r="J58" s="75"/>
      <c r="K58" s="75"/>
      <c r="L58" s="867">
        <f t="shared" si="25"/>
        <v>0</v>
      </c>
      <c r="M58" s="871"/>
      <c r="N58" s="861"/>
      <c r="O58" s="861"/>
      <c r="P58" s="861"/>
      <c r="Q58" s="861"/>
      <c r="R58" s="867">
        <f t="shared" si="26"/>
        <v>0</v>
      </c>
      <c r="S58" s="871"/>
      <c r="T58" s="861"/>
      <c r="U58" s="861"/>
      <c r="V58" s="861"/>
      <c r="W58" s="861"/>
      <c r="X58" s="867">
        <f t="shared" si="28"/>
        <v>0</v>
      </c>
      <c r="Y58" s="871"/>
      <c r="Z58" s="861"/>
      <c r="AA58" s="861"/>
      <c r="AB58" s="861"/>
      <c r="AC58" s="861"/>
      <c r="AD58" s="867">
        <f t="shared" si="29"/>
        <v>0</v>
      </c>
      <c r="AE58" s="94"/>
      <c r="AF58" s="94"/>
      <c r="AG58" s="94"/>
      <c r="AH58" s="94"/>
      <c r="AK58" s="74"/>
      <c r="AL58" s="67"/>
      <c r="AN58" s="69"/>
      <c r="AP58" s="8"/>
      <c r="AQ58" s="8"/>
      <c r="AR58" s="8"/>
      <c r="AS58" s="8"/>
      <c r="AT58" s="8"/>
      <c r="AU58" s="10"/>
    </row>
    <row r="59" spans="1:47" ht="15" hidden="1" outlineLevel="1">
      <c r="A59" s="784"/>
      <c r="B59" s="825" t="s">
        <v>77</v>
      </c>
      <c r="C59" s="826" t="s">
        <v>126</v>
      </c>
      <c r="D59" s="827">
        <v>1.8</v>
      </c>
      <c r="E59" s="843" t="e">
        <f t="shared" si="30"/>
        <v>#REF!</v>
      </c>
      <c r="F59" s="79"/>
      <c r="G59" s="83"/>
      <c r="H59" s="75"/>
      <c r="I59" s="75"/>
      <c r="J59" s="75"/>
      <c r="K59" s="75"/>
      <c r="L59" s="867">
        <f t="shared" si="25"/>
        <v>0</v>
      </c>
      <c r="M59" s="871"/>
      <c r="N59" s="861"/>
      <c r="O59" s="861"/>
      <c r="P59" s="861"/>
      <c r="Q59" s="861"/>
      <c r="R59" s="867">
        <f t="shared" si="26"/>
        <v>0</v>
      </c>
      <c r="S59" s="871"/>
      <c r="T59" s="861"/>
      <c r="U59" s="861"/>
      <c r="V59" s="861"/>
      <c r="W59" s="861"/>
      <c r="X59" s="867">
        <f t="shared" si="28"/>
        <v>0</v>
      </c>
      <c r="Y59" s="871"/>
      <c r="Z59" s="861"/>
      <c r="AA59" s="861"/>
      <c r="AB59" s="861"/>
      <c r="AC59" s="861"/>
      <c r="AD59" s="867">
        <f t="shared" si="29"/>
        <v>0</v>
      </c>
      <c r="AE59" s="94"/>
      <c r="AF59" s="94"/>
      <c r="AG59" s="94"/>
      <c r="AH59" s="94"/>
      <c r="AK59" s="74"/>
      <c r="AL59" s="67"/>
      <c r="AN59" s="69"/>
      <c r="AP59" s="8"/>
      <c r="AQ59" s="8"/>
      <c r="AR59" s="8"/>
      <c r="AS59" s="8"/>
      <c r="AT59" s="8"/>
      <c r="AU59" s="10"/>
    </row>
    <row r="60" spans="1:47" ht="37.5" customHeight="1" collapsed="1">
      <c r="A60" s="784" t="s">
        <v>253</v>
      </c>
      <c r="B60" s="798" t="s">
        <v>326</v>
      </c>
      <c r="C60" s="792" t="s">
        <v>0</v>
      </c>
      <c r="D60" s="792"/>
      <c r="E60" s="843"/>
      <c r="F60" s="845" t="e">
        <f>L60+R60+X60+AD60</f>
        <v>#REF!</v>
      </c>
      <c r="G60" s="83" t="e">
        <f>#REF!</f>
        <v>#REF!</v>
      </c>
      <c r="H60" s="75" t="e">
        <f>#REF!</f>
        <v>#REF!</v>
      </c>
      <c r="I60" s="832" t="e">
        <f>#REF!</f>
        <v>#REF!</v>
      </c>
      <c r="J60" s="108" t="e">
        <f>#REF!</f>
        <v>#REF!</v>
      </c>
      <c r="K60" s="75" t="e">
        <f>#REF!</f>
        <v>#REF!</v>
      </c>
      <c r="L60" s="867" t="e">
        <f t="shared" si="25"/>
        <v>#REF!</v>
      </c>
      <c r="M60" s="871" t="e">
        <f>#REF!</f>
        <v>#REF!</v>
      </c>
      <c r="N60" s="861" t="e">
        <f>#REF!</f>
        <v>#REF!</v>
      </c>
      <c r="O60" s="869" t="e">
        <f>#REF!</f>
        <v>#REF!</v>
      </c>
      <c r="P60" s="862" t="e">
        <f>#REF!</f>
        <v>#REF!</v>
      </c>
      <c r="Q60" s="861" t="e">
        <f>#REF!</f>
        <v>#REF!</v>
      </c>
      <c r="R60" s="867" t="e">
        <f t="shared" si="26"/>
        <v>#REF!</v>
      </c>
      <c r="S60" s="871" t="e">
        <f>#REF!</f>
        <v>#REF!</v>
      </c>
      <c r="T60" s="861" t="e">
        <f>#REF!</f>
        <v>#REF!</v>
      </c>
      <c r="U60" s="869" t="e">
        <f>O60</f>
        <v>#REF!</v>
      </c>
      <c r="V60" s="869" t="e">
        <f t="shared" ref="V60" si="31">P60</f>
        <v>#REF!</v>
      </c>
      <c r="W60" s="869" t="e">
        <f t="shared" ref="W60" si="32">Q60</f>
        <v>#REF!</v>
      </c>
      <c r="X60" s="867" t="e">
        <f t="shared" si="28"/>
        <v>#REF!</v>
      </c>
      <c r="Y60" s="871" t="e">
        <f>#REF!</f>
        <v>#REF!</v>
      </c>
      <c r="Z60" s="861" t="e">
        <f>#REF!</f>
        <v>#REF!</v>
      </c>
      <c r="AA60" s="869" t="e">
        <f>#REF!</f>
        <v>#REF!</v>
      </c>
      <c r="AB60" s="862" t="e">
        <f>#REF!</f>
        <v>#REF!</v>
      </c>
      <c r="AC60" s="861" t="e">
        <f>#REF!</f>
        <v>#REF!</v>
      </c>
      <c r="AD60" s="867" t="e">
        <f t="shared" si="29"/>
        <v>#REF!</v>
      </c>
      <c r="AE60" s="94"/>
      <c r="AF60" s="94"/>
      <c r="AG60" s="94"/>
      <c r="AH60" s="94"/>
      <c r="AK60" s="74"/>
      <c r="AL60" s="67"/>
      <c r="AN60" s="69"/>
      <c r="AP60" s="8"/>
      <c r="AQ60" s="8"/>
      <c r="AR60" s="8"/>
      <c r="AS60" s="8"/>
      <c r="AT60" s="8"/>
      <c r="AU60" s="10"/>
    </row>
    <row r="61" spans="1:47" ht="15" hidden="1" outlineLevel="1">
      <c r="A61" s="134"/>
      <c r="B61" s="825" t="s">
        <v>73</v>
      </c>
      <c r="C61" s="826" t="s">
        <v>126</v>
      </c>
      <c r="D61" s="827">
        <v>6</v>
      </c>
      <c r="E61" s="843" t="e">
        <f>D61*$F$60</f>
        <v>#REF!</v>
      </c>
      <c r="F61" s="79"/>
      <c r="G61" s="83"/>
      <c r="H61" s="75"/>
      <c r="I61" s="75"/>
      <c r="J61" s="75"/>
      <c r="K61" s="75"/>
      <c r="L61" s="867">
        <f t="shared" si="25"/>
        <v>0</v>
      </c>
      <c r="M61" s="871"/>
      <c r="N61" s="861"/>
      <c r="O61" s="861"/>
      <c r="P61" s="861"/>
      <c r="Q61" s="861"/>
      <c r="R61" s="867">
        <f t="shared" si="26"/>
        <v>0</v>
      </c>
      <c r="S61" s="871"/>
      <c r="T61" s="861"/>
      <c r="U61" s="861"/>
      <c r="V61" s="861"/>
      <c r="W61" s="861"/>
      <c r="X61" s="867">
        <f t="shared" si="28"/>
        <v>0</v>
      </c>
      <c r="Y61" s="871"/>
      <c r="Z61" s="861"/>
      <c r="AA61" s="861"/>
      <c r="AB61" s="861"/>
      <c r="AC61" s="861"/>
      <c r="AD61" s="867">
        <f t="shared" si="29"/>
        <v>0</v>
      </c>
      <c r="AE61" s="94"/>
      <c r="AF61" s="94"/>
      <c r="AG61" s="94"/>
      <c r="AH61" s="94"/>
      <c r="AK61" s="74"/>
      <c r="AL61" s="67"/>
      <c r="AN61" s="69"/>
      <c r="AP61" s="8"/>
      <c r="AQ61" s="8"/>
      <c r="AR61" s="8"/>
      <c r="AS61" s="8"/>
      <c r="AT61" s="8"/>
      <c r="AU61" s="10"/>
    </row>
    <row r="62" spans="1:47" ht="15" hidden="1" outlineLevel="1">
      <c r="A62" s="784"/>
      <c r="B62" s="825" t="s">
        <v>75</v>
      </c>
      <c r="C62" s="826" t="s">
        <v>0</v>
      </c>
      <c r="D62" s="827">
        <v>1.2</v>
      </c>
      <c r="E62" s="843" t="e">
        <f t="shared" ref="E62:E65" si="33">D62*$F$60</f>
        <v>#REF!</v>
      </c>
      <c r="F62" s="79"/>
      <c r="G62" s="83"/>
      <c r="H62" s="75"/>
      <c r="I62" s="75"/>
      <c r="J62" s="75"/>
      <c r="K62" s="75"/>
      <c r="L62" s="867">
        <f t="shared" si="25"/>
        <v>0</v>
      </c>
      <c r="M62" s="871"/>
      <c r="N62" s="861"/>
      <c r="O62" s="861"/>
      <c r="P62" s="861"/>
      <c r="Q62" s="861"/>
      <c r="R62" s="867">
        <f t="shared" si="26"/>
        <v>0</v>
      </c>
      <c r="S62" s="871"/>
      <c r="T62" s="861"/>
      <c r="U62" s="861"/>
      <c r="V62" s="861"/>
      <c r="W62" s="861"/>
      <c r="X62" s="867">
        <f t="shared" si="28"/>
        <v>0</v>
      </c>
      <c r="Y62" s="871"/>
      <c r="Z62" s="861"/>
      <c r="AA62" s="861"/>
      <c r="AB62" s="861"/>
      <c r="AC62" s="861"/>
      <c r="AD62" s="867">
        <f t="shared" si="29"/>
        <v>0</v>
      </c>
      <c r="AE62" s="94"/>
      <c r="AF62" s="94"/>
      <c r="AG62" s="94"/>
      <c r="AH62" s="94"/>
      <c r="AK62" s="74"/>
      <c r="AL62" s="67"/>
      <c r="AN62" s="69"/>
      <c r="AP62" s="8"/>
      <c r="AQ62" s="8"/>
      <c r="AR62" s="8"/>
      <c r="AS62" s="8"/>
      <c r="AT62" s="8"/>
      <c r="AU62" s="10"/>
    </row>
    <row r="63" spans="1:47" ht="15" hidden="1" outlineLevel="1">
      <c r="A63" s="784"/>
      <c r="B63" s="825" t="s">
        <v>73</v>
      </c>
      <c r="C63" s="826" t="s">
        <v>126</v>
      </c>
      <c r="D63" s="827">
        <v>6</v>
      </c>
      <c r="E63" s="843" t="e">
        <f t="shared" si="33"/>
        <v>#REF!</v>
      </c>
      <c r="F63" s="79"/>
      <c r="G63" s="83"/>
      <c r="H63" s="75"/>
      <c r="I63" s="75"/>
      <c r="J63" s="75"/>
      <c r="K63" s="75"/>
      <c r="L63" s="867">
        <f t="shared" si="25"/>
        <v>0</v>
      </c>
      <c r="M63" s="871"/>
      <c r="N63" s="861"/>
      <c r="O63" s="861"/>
      <c r="P63" s="861"/>
      <c r="Q63" s="861"/>
      <c r="R63" s="867">
        <f t="shared" si="26"/>
        <v>0</v>
      </c>
      <c r="S63" s="871"/>
      <c r="T63" s="861"/>
      <c r="U63" s="861"/>
      <c r="V63" s="861"/>
      <c r="W63" s="861"/>
      <c r="X63" s="867">
        <f t="shared" si="28"/>
        <v>0</v>
      </c>
      <c r="Y63" s="871"/>
      <c r="Z63" s="861"/>
      <c r="AA63" s="861"/>
      <c r="AB63" s="861"/>
      <c r="AC63" s="861"/>
      <c r="AD63" s="867">
        <f t="shared" si="29"/>
        <v>0</v>
      </c>
      <c r="AE63" s="94"/>
      <c r="AF63" s="94"/>
      <c r="AG63" s="94"/>
      <c r="AH63" s="94"/>
      <c r="AK63" s="74"/>
      <c r="AL63" s="67"/>
      <c r="AN63" s="69"/>
      <c r="AP63" s="8"/>
      <c r="AQ63" s="8"/>
      <c r="AR63" s="8"/>
      <c r="AS63" s="8"/>
      <c r="AT63" s="8"/>
      <c r="AU63" s="10"/>
    </row>
    <row r="64" spans="1:47" ht="15" hidden="1" outlineLevel="1">
      <c r="A64" s="784"/>
      <c r="B64" s="825" t="s">
        <v>76</v>
      </c>
      <c r="C64" s="826" t="s">
        <v>215</v>
      </c>
      <c r="D64" s="827">
        <v>0.35</v>
      </c>
      <c r="E64" s="843" t="e">
        <f t="shared" si="33"/>
        <v>#REF!</v>
      </c>
      <c r="F64" s="79"/>
      <c r="G64" s="83"/>
      <c r="H64" s="75"/>
      <c r="I64" s="75"/>
      <c r="J64" s="75"/>
      <c r="K64" s="75"/>
      <c r="L64" s="867">
        <f t="shared" si="25"/>
        <v>0</v>
      </c>
      <c r="M64" s="871"/>
      <c r="N64" s="861"/>
      <c r="O64" s="861"/>
      <c r="P64" s="861"/>
      <c r="Q64" s="861"/>
      <c r="R64" s="867">
        <f t="shared" si="26"/>
        <v>0</v>
      </c>
      <c r="S64" s="871"/>
      <c r="T64" s="861"/>
      <c r="U64" s="861"/>
      <c r="V64" s="861"/>
      <c r="W64" s="861"/>
      <c r="X64" s="867">
        <f t="shared" si="28"/>
        <v>0</v>
      </c>
      <c r="Y64" s="871"/>
      <c r="Z64" s="861"/>
      <c r="AA64" s="861"/>
      <c r="AB64" s="861"/>
      <c r="AC64" s="861"/>
      <c r="AD64" s="867">
        <f t="shared" si="29"/>
        <v>0</v>
      </c>
      <c r="AE64" s="94"/>
      <c r="AF64" s="94"/>
      <c r="AG64" s="94"/>
      <c r="AH64" s="94"/>
      <c r="AK64" s="74"/>
      <c r="AL64" s="67"/>
      <c r="AN64" s="69"/>
      <c r="AP64" s="8"/>
      <c r="AQ64" s="8"/>
      <c r="AR64" s="8"/>
      <c r="AS64" s="8"/>
      <c r="AT64" s="8"/>
      <c r="AU64" s="10"/>
    </row>
    <row r="65" spans="1:47" ht="15" hidden="1" outlineLevel="1">
      <c r="A65" s="784"/>
      <c r="B65" s="825" t="s">
        <v>78</v>
      </c>
      <c r="C65" s="826" t="s">
        <v>126</v>
      </c>
      <c r="D65" s="827">
        <v>1.8</v>
      </c>
      <c r="E65" s="843" t="e">
        <f t="shared" si="33"/>
        <v>#REF!</v>
      </c>
      <c r="F65" s="79"/>
      <c r="G65" s="83"/>
      <c r="H65" s="75"/>
      <c r="I65" s="75"/>
      <c r="J65" s="75"/>
      <c r="K65" s="75"/>
      <c r="L65" s="867">
        <f t="shared" si="25"/>
        <v>0</v>
      </c>
      <c r="M65" s="871"/>
      <c r="N65" s="861"/>
      <c r="O65" s="861"/>
      <c r="P65" s="861"/>
      <c r="Q65" s="861"/>
      <c r="R65" s="867">
        <f t="shared" si="26"/>
        <v>0</v>
      </c>
      <c r="S65" s="871"/>
      <c r="T65" s="861"/>
      <c r="U65" s="861"/>
      <c r="V65" s="861"/>
      <c r="W65" s="861"/>
      <c r="X65" s="867">
        <f t="shared" si="28"/>
        <v>0</v>
      </c>
      <c r="Y65" s="871"/>
      <c r="Z65" s="861"/>
      <c r="AA65" s="861"/>
      <c r="AB65" s="861"/>
      <c r="AC65" s="861"/>
      <c r="AD65" s="867">
        <f t="shared" si="29"/>
        <v>0</v>
      </c>
      <c r="AE65" s="94"/>
      <c r="AF65" s="94"/>
      <c r="AG65" s="94"/>
      <c r="AH65" s="94"/>
      <c r="AK65" s="74"/>
      <c r="AL65" s="67"/>
      <c r="AN65" s="69"/>
      <c r="AP65" s="8"/>
      <c r="AQ65" s="8"/>
      <c r="AR65" s="8"/>
      <c r="AS65" s="8"/>
      <c r="AT65" s="8"/>
      <c r="AU65" s="10"/>
    </row>
    <row r="66" spans="1:47" ht="39" customHeight="1" collapsed="1">
      <c r="A66" s="784" t="s">
        <v>254</v>
      </c>
      <c r="B66" s="798" t="s">
        <v>327</v>
      </c>
      <c r="C66" s="792" t="s">
        <v>0</v>
      </c>
      <c r="D66" s="792"/>
      <c r="E66" s="843"/>
      <c r="F66" s="845" t="e">
        <f>L66+R66+X66+AD66</f>
        <v>#REF!</v>
      </c>
      <c r="G66" s="83" t="e">
        <f>#REF!</f>
        <v>#REF!</v>
      </c>
      <c r="H66" s="75" t="e">
        <f>#REF!</f>
        <v>#REF!</v>
      </c>
      <c r="I66" s="832" t="e">
        <f>#REF!</f>
        <v>#REF!</v>
      </c>
      <c r="J66" s="108" t="e">
        <f>#REF!</f>
        <v>#REF!</v>
      </c>
      <c r="K66" s="75" t="e">
        <f>#REF!</f>
        <v>#REF!</v>
      </c>
      <c r="L66" s="867" t="e">
        <f t="shared" si="25"/>
        <v>#REF!</v>
      </c>
      <c r="M66" s="871" t="e">
        <f>#REF!</f>
        <v>#REF!</v>
      </c>
      <c r="N66" s="861" t="e">
        <f>#REF!</f>
        <v>#REF!</v>
      </c>
      <c r="O66" s="869" t="e">
        <f>#REF!</f>
        <v>#REF!</v>
      </c>
      <c r="P66" s="862" t="e">
        <f>#REF!</f>
        <v>#REF!</v>
      </c>
      <c r="Q66" s="861" t="e">
        <f>#REF!</f>
        <v>#REF!</v>
      </c>
      <c r="R66" s="867" t="e">
        <f t="shared" si="26"/>
        <v>#REF!</v>
      </c>
      <c r="S66" s="871" t="e">
        <f>#REF!</f>
        <v>#REF!</v>
      </c>
      <c r="T66" s="861" t="e">
        <f>#REF!</f>
        <v>#REF!</v>
      </c>
      <c r="U66" s="869" t="e">
        <f>O66</f>
        <v>#REF!</v>
      </c>
      <c r="V66" s="869" t="e">
        <f t="shared" ref="V66" si="34">P66</f>
        <v>#REF!</v>
      </c>
      <c r="W66" s="869" t="e">
        <f t="shared" ref="W66" si="35">Q66</f>
        <v>#REF!</v>
      </c>
      <c r="X66" s="867" t="e">
        <f t="shared" si="28"/>
        <v>#REF!</v>
      </c>
      <c r="Y66" s="871" t="e">
        <f>#REF!</f>
        <v>#REF!</v>
      </c>
      <c r="Z66" s="861" t="e">
        <f>#REF!</f>
        <v>#REF!</v>
      </c>
      <c r="AA66" s="869" t="e">
        <f>#REF!</f>
        <v>#REF!</v>
      </c>
      <c r="AB66" s="862" t="e">
        <f>#REF!</f>
        <v>#REF!</v>
      </c>
      <c r="AC66" s="861" t="e">
        <f>#REF!</f>
        <v>#REF!</v>
      </c>
      <c r="AD66" s="867" t="e">
        <f t="shared" si="29"/>
        <v>#REF!</v>
      </c>
      <c r="AE66" s="94"/>
      <c r="AF66" s="94"/>
      <c r="AG66" s="94"/>
      <c r="AH66" s="94"/>
      <c r="AK66" s="74"/>
      <c r="AL66" s="67"/>
      <c r="AN66" s="69"/>
      <c r="AP66" s="8"/>
      <c r="AQ66" s="8"/>
      <c r="AR66" s="8"/>
      <c r="AS66" s="8"/>
      <c r="AT66" s="8"/>
      <c r="AU66" s="10"/>
    </row>
    <row r="67" spans="1:47" ht="15" hidden="1" outlineLevel="1">
      <c r="A67" s="134"/>
      <c r="B67" s="825" t="s">
        <v>73</v>
      </c>
      <c r="C67" s="826" t="s">
        <v>126</v>
      </c>
      <c r="D67" s="827">
        <v>6</v>
      </c>
      <c r="E67" s="843" t="e">
        <f>D67*$F$66</f>
        <v>#REF!</v>
      </c>
      <c r="F67" s="79"/>
      <c r="G67" s="83"/>
      <c r="H67" s="75"/>
      <c r="I67" s="75"/>
      <c r="J67" s="75"/>
      <c r="K67" s="75"/>
      <c r="L67" s="867">
        <f t="shared" si="25"/>
        <v>0</v>
      </c>
      <c r="M67" s="871"/>
      <c r="N67" s="861"/>
      <c r="O67" s="861"/>
      <c r="P67" s="861"/>
      <c r="Q67" s="861"/>
      <c r="R67" s="867">
        <f t="shared" si="26"/>
        <v>0</v>
      </c>
      <c r="S67" s="871"/>
      <c r="T67" s="861"/>
      <c r="U67" s="861"/>
      <c r="V67" s="861"/>
      <c r="W67" s="861"/>
      <c r="X67" s="867">
        <f t="shared" si="28"/>
        <v>0</v>
      </c>
      <c r="Y67" s="871"/>
      <c r="Z67" s="861"/>
      <c r="AA67" s="861"/>
      <c r="AB67" s="861"/>
      <c r="AC67" s="861"/>
      <c r="AD67" s="867">
        <f t="shared" si="29"/>
        <v>0</v>
      </c>
      <c r="AE67" s="94"/>
      <c r="AF67" s="94"/>
      <c r="AG67" s="94"/>
      <c r="AH67" s="94"/>
      <c r="AK67" s="74"/>
      <c r="AL67" s="67"/>
      <c r="AN67" s="69"/>
      <c r="AP67" s="8"/>
      <c r="AQ67" s="8"/>
      <c r="AR67" s="8"/>
      <c r="AS67" s="8"/>
      <c r="AT67" s="8"/>
      <c r="AU67" s="10"/>
    </row>
    <row r="68" spans="1:47" ht="15" hidden="1" outlineLevel="1">
      <c r="A68" s="784"/>
      <c r="B68" s="825" t="s">
        <v>75</v>
      </c>
      <c r="C68" s="826" t="s">
        <v>0</v>
      </c>
      <c r="D68" s="827">
        <v>1.2</v>
      </c>
      <c r="E68" s="843" t="e">
        <f t="shared" ref="E68:E71" si="36">D68*$F$66</f>
        <v>#REF!</v>
      </c>
      <c r="F68" s="79"/>
      <c r="G68" s="83"/>
      <c r="H68" s="75"/>
      <c r="I68" s="75"/>
      <c r="J68" s="75"/>
      <c r="K68" s="75"/>
      <c r="L68" s="867">
        <f t="shared" si="25"/>
        <v>0</v>
      </c>
      <c r="M68" s="871"/>
      <c r="N68" s="861"/>
      <c r="O68" s="861"/>
      <c r="P68" s="861"/>
      <c r="Q68" s="861"/>
      <c r="R68" s="867">
        <f t="shared" si="26"/>
        <v>0</v>
      </c>
      <c r="S68" s="871"/>
      <c r="T68" s="861"/>
      <c r="U68" s="861"/>
      <c r="V68" s="861"/>
      <c r="W68" s="861"/>
      <c r="X68" s="867">
        <f t="shared" si="28"/>
        <v>0</v>
      </c>
      <c r="Y68" s="871"/>
      <c r="Z68" s="861"/>
      <c r="AA68" s="861"/>
      <c r="AB68" s="861"/>
      <c r="AC68" s="861"/>
      <c r="AD68" s="867">
        <f t="shared" si="29"/>
        <v>0</v>
      </c>
      <c r="AE68" s="94"/>
      <c r="AF68" s="94"/>
      <c r="AG68" s="94"/>
      <c r="AH68" s="94"/>
      <c r="AK68" s="74"/>
      <c r="AL68" s="67"/>
      <c r="AN68" s="69"/>
      <c r="AP68" s="8"/>
      <c r="AQ68" s="8"/>
      <c r="AR68" s="8"/>
      <c r="AS68" s="8"/>
      <c r="AT68" s="8"/>
      <c r="AU68" s="10"/>
    </row>
    <row r="69" spans="1:47" ht="15" hidden="1" outlineLevel="1">
      <c r="A69" s="784"/>
      <c r="B69" s="825" t="s">
        <v>73</v>
      </c>
      <c r="C69" s="826" t="s">
        <v>126</v>
      </c>
      <c r="D69" s="827">
        <v>6</v>
      </c>
      <c r="E69" s="843" t="e">
        <f t="shared" si="36"/>
        <v>#REF!</v>
      </c>
      <c r="F69" s="79"/>
      <c r="G69" s="83"/>
      <c r="H69" s="75"/>
      <c r="I69" s="75"/>
      <c r="J69" s="75"/>
      <c r="K69" s="75"/>
      <c r="L69" s="867">
        <f t="shared" si="25"/>
        <v>0</v>
      </c>
      <c r="M69" s="871"/>
      <c r="N69" s="861"/>
      <c r="O69" s="861"/>
      <c r="P69" s="861"/>
      <c r="Q69" s="861"/>
      <c r="R69" s="867">
        <f t="shared" si="26"/>
        <v>0</v>
      </c>
      <c r="S69" s="871"/>
      <c r="T69" s="861"/>
      <c r="U69" s="861"/>
      <c r="V69" s="861"/>
      <c r="W69" s="861"/>
      <c r="X69" s="867">
        <f t="shared" si="28"/>
        <v>0</v>
      </c>
      <c r="Y69" s="871"/>
      <c r="Z69" s="861"/>
      <c r="AA69" s="861"/>
      <c r="AB69" s="861"/>
      <c r="AC69" s="861"/>
      <c r="AD69" s="867">
        <f t="shared" si="29"/>
        <v>0</v>
      </c>
      <c r="AE69" s="94"/>
      <c r="AF69" s="94"/>
      <c r="AG69" s="94"/>
      <c r="AH69" s="94"/>
      <c r="AK69" s="74"/>
      <c r="AL69" s="67"/>
      <c r="AN69" s="69"/>
      <c r="AP69" s="8"/>
      <c r="AQ69" s="8"/>
      <c r="AR69" s="8"/>
      <c r="AS69" s="8"/>
      <c r="AT69" s="8"/>
      <c r="AU69" s="10"/>
    </row>
    <row r="70" spans="1:47" ht="15" hidden="1" outlineLevel="1">
      <c r="A70" s="784"/>
      <c r="B70" s="825" t="s">
        <v>76</v>
      </c>
      <c r="C70" s="826" t="s">
        <v>215</v>
      </c>
      <c r="D70" s="827">
        <v>0.35</v>
      </c>
      <c r="E70" s="843" t="e">
        <f t="shared" si="36"/>
        <v>#REF!</v>
      </c>
      <c r="F70" s="79"/>
      <c r="G70" s="83"/>
      <c r="H70" s="75"/>
      <c r="I70" s="75"/>
      <c r="J70" s="75"/>
      <c r="K70" s="75"/>
      <c r="L70" s="867">
        <f t="shared" si="25"/>
        <v>0</v>
      </c>
      <c r="M70" s="871"/>
      <c r="N70" s="861"/>
      <c r="O70" s="861"/>
      <c r="P70" s="861"/>
      <c r="Q70" s="861"/>
      <c r="R70" s="867">
        <f t="shared" si="26"/>
        <v>0</v>
      </c>
      <c r="S70" s="871"/>
      <c r="T70" s="861"/>
      <c r="U70" s="861"/>
      <c r="V70" s="861"/>
      <c r="W70" s="861"/>
      <c r="X70" s="867">
        <f t="shared" si="28"/>
        <v>0</v>
      </c>
      <c r="Y70" s="871"/>
      <c r="Z70" s="861"/>
      <c r="AA70" s="861"/>
      <c r="AB70" s="861"/>
      <c r="AC70" s="861"/>
      <c r="AD70" s="867">
        <f t="shared" si="29"/>
        <v>0</v>
      </c>
      <c r="AE70" s="94"/>
      <c r="AF70" s="94"/>
      <c r="AG70" s="94"/>
      <c r="AH70" s="94"/>
      <c r="AK70" s="74"/>
      <c r="AL70" s="67"/>
      <c r="AN70" s="69"/>
      <c r="AP70" s="8"/>
      <c r="AQ70" s="8"/>
      <c r="AR70" s="8"/>
      <c r="AS70" s="8"/>
      <c r="AT70" s="8"/>
      <c r="AU70" s="10"/>
    </row>
    <row r="71" spans="1:47" ht="15" hidden="1" outlineLevel="1">
      <c r="A71" s="784"/>
      <c r="B71" s="825" t="s">
        <v>79</v>
      </c>
      <c r="C71" s="826" t="s">
        <v>126</v>
      </c>
      <c r="D71" s="827">
        <v>1.8</v>
      </c>
      <c r="E71" s="843" t="e">
        <f t="shared" si="36"/>
        <v>#REF!</v>
      </c>
      <c r="F71" s="79"/>
      <c r="G71" s="83"/>
      <c r="H71" s="75"/>
      <c r="I71" s="75"/>
      <c r="J71" s="75"/>
      <c r="K71" s="75"/>
      <c r="L71" s="867">
        <f t="shared" si="25"/>
        <v>0</v>
      </c>
      <c r="M71" s="871"/>
      <c r="N71" s="861"/>
      <c r="O71" s="861"/>
      <c r="P71" s="861"/>
      <c r="Q71" s="861"/>
      <c r="R71" s="867">
        <f t="shared" si="26"/>
        <v>0</v>
      </c>
      <c r="S71" s="871"/>
      <c r="T71" s="861"/>
      <c r="U71" s="861"/>
      <c r="V71" s="861"/>
      <c r="W71" s="861"/>
      <c r="X71" s="867">
        <f t="shared" si="28"/>
        <v>0</v>
      </c>
      <c r="Y71" s="871"/>
      <c r="Z71" s="861"/>
      <c r="AA71" s="861"/>
      <c r="AB71" s="861"/>
      <c r="AC71" s="861"/>
      <c r="AD71" s="867">
        <f t="shared" si="29"/>
        <v>0</v>
      </c>
      <c r="AE71" s="94"/>
      <c r="AF71" s="94"/>
      <c r="AG71" s="94"/>
      <c r="AH71" s="94"/>
      <c r="AK71" s="74"/>
      <c r="AL71" s="67"/>
      <c r="AN71" s="69"/>
      <c r="AP71" s="8"/>
      <c r="AQ71" s="8"/>
      <c r="AR71" s="8"/>
      <c r="AS71" s="8"/>
      <c r="AT71" s="8"/>
      <c r="AU71" s="10"/>
    </row>
    <row r="72" spans="1:47" ht="39" customHeight="1" collapsed="1">
      <c r="A72" s="784" t="s">
        <v>255</v>
      </c>
      <c r="B72" s="798" t="s">
        <v>328</v>
      </c>
      <c r="C72" s="792" t="s">
        <v>0</v>
      </c>
      <c r="D72" s="792"/>
      <c r="E72" s="843"/>
      <c r="F72" s="845" t="e">
        <f>L72+R72+X72+AD72</f>
        <v>#REF!</v>
      </c>
      <c r="G72" s="83" t="e">
        <f>#REF!</f>
        <v>#REF!</v>
      </c>
      <c r="H72" s="75" t="e">
        <f>#REF!</f>
        <v>#REF!</v>
      </c>
      <c r="I72" s="832" t="e">
        <f>#REF!</f>
        <v>#REF!</v>
      </c>
      <c r="J72" s="108" t="e">
        <f>#REF!</f>
        <v>#REF!</v>
      </c>
      <c r="K72" s="75" t="e">
        <f>#REF!</f>
        <v>#REF!</v>
      </c>
      <c r="L72" s="867" t="e">
        <f t="shared" si="25"/>
        <v>#REF!</v>
      </c>
      <c r="M72" s="871" t="e">
        <f>#REF!</f>
        <v>#REF!</v>
      </c>
      <c r="N72" s="861" t="e">
        <f>#REF!</f>
        <v>#REF!</v>
      </c>
      <c r="O72" s="869" t="e">
        <f>#REF!</f>
        <v>#REF!</v>
      </c>
      <c r="P72" s="862" t="e">
        <f>#REF!</f>
        <v>#REF!</v>
      </c>
      <c r="Q72" s="861" t="e">
        <f>#REF!</f>
        <v>#REF!</v>
      </c>
      <c r="R72" s="867" t="e">
        <f t="shared" si="26"/>
        <v>#REF!</v>
      </c>
      <c r="S72" s="871" t="e">
        <f>#REF!</f>
        <v>#REF!</v>
      </c>
      <c r="T72" s="861" t="e">
        <f>#REF!</f>
        <v>#REF!</v>
      </c>
      <c r="U72" s="869" t="e">
        <f>O72</f>
        <v>#REF!</v>
      </c>
      <c r="V72" s="869" t="e">
        <f t="shared" ref="V72" si="37">P72</f>
        <v>#REF!</v>
      </c>
      <c r="W72" s="869" t="e">
        <f t="shared" ref="W72" si="38">Q72</f>
        <v>#REF!</v>
      </c>
      <c r="X72" s="867" t="e">
        <f t="shared" si="28"/>
        <v>#REF!</v>
      </c>
      <c r="Y72" s="871" t="e">
        <f>#REF!</f>
        <v>#REF!</v>
      </c>
      <c r="Z72" s="861" t="e">
        <f>#REF!</f>
        <v>#REF!</v>
      </c>
      <c r="AA72" s="869" t="e">
        <f>#REF!</f>
        <v>#REF!</v>
      </c>
      <c r="AB72" s="862" t="e">
        <f>#REF!</f>
        <v>#REF!</v>
      </c>
      <c r="AC72" s="861" t="e">
        <f>#REF!</f>
        <v>#REF!</v>
      </c>
      <c r="AD72" s="867" t="e">
        <f t="shared" si="29"/>
        <v>#REF!</v>
      </c>
      <c r="AE72" s="94"/>
      <c r="AF72" s="94"/>
      <c r="AG72" s="94"/>
      <c r="AH72" s="94"/>
      <c r="AK72" s="74"/>
      <c r="AL72" s="67"/>
      <c r="AN72" s="69"/>
      <c r="AP72" s="8"/>
      <c r="AQ72" s="8"/>
      <c r="AR72" s="8"/>
      <c r="AS72" s="8"/>
      <c r="AT72" s="8"/>
      <c r="AU72" s="10"/>
    </row>
    <row r="73" spans="1:47" ht="15" hidden="1" outlineLevel="1">
      <c r="A73" s="134"/>
      <c r="B73" s="825" t="s">
        <v>73</v>
      </c>
      <c r="C73" s="826" t="s">
        <v>126</v>
      </c>
      <c r="D73" s="827">
        <v>6</v>
      </c>
      <c r="E73" s="843" t="e">
        <f>D73*$F$72</f>
        <v>#REF!</v>
      </c>
      <c r="F73" s="79"/>
      <c r="G73" s="83"/>
      <c r="H73" s="75"/>
      <c r="I73" s="75"/>
      <c r="J73" s="75"/>
      <c r="K73" s="75"/>
      <c r="L73" s="877"/>
      <c r="M73" s="871"/>
      <c r="N73" s="861"/>
      <c r="O73" s="861"/>
      <c r="P73" s="861"/>
      <c r="Q73" s="861"/>
      <c r="R73" s="877"/>
      <c r="S73" s="871"/>
      <c r="T73" s="861"/>
      <c r="U73" s="861"/>
      <c r="V73" s="861"/>
      <c r="W73" s="861"/>
      <c r="X73" s="877"/>
      <c r="Y73" s="871"/>
      <c r="Z73" s="861"/>
      <c r="AA73" s="861"/>
      <c r="AB73" s="861"/>
      <c r="AC73" s="861"/>
      <c r="AD73" s="877"/>
      <c r="AE73" s="94"/>
      <c r="AF73" s="94"/>
      <c r="AG73" s="94"/>
      <c r="AH73" s="94"/>
      <c r="AK73" s="74"/>
      <c r="AL73" s="67"/>
      <c r="AN73" s="69"/>
      <c r="AP73" s="8"/>
      <c r="AQ73" s="8"/>
      <c r="AR73" s="8"/>
      <c r="AS73" s="8"/>
      <c r="AT73" s="8"/>
      <c r="AU73" s="10"/>
    </row>
    <row r="74" spans="1:47" ht="15" hidden="1" outlineLevel="1">
      <c r="A74" s="784"/>
      <c r="B74" s="825" t="s">
        <v>75</v>
      </c>
      <c r="C74" s="826" t="s">
        <v>0</v>
      </c>
      <c r="D74" s="827">
        <v>1.2</v>
      </c>
      <c r="E74" s="843" t="e">
        <f t="shared" ref="E74:E77" si="39">D74*$F$72</f>
        <v>#REF!</v>
      </c>
      <c r="F74" s="79"/>
      <c r="G74" s="83"/>
      <c r="H74" s="75"/>
      <c r="I74" s="75"/>
      <c r="J74" s="75"/>
      <c r="K74" s="75"/>
      <c r="L74" s="877"/>
      <c r="M74" s="871"/>
      <c r="N74" s="861"/>
      <c r="O74" s="861"/>
      <c r="P74" s="861"/>
      <c r="Q74" s="861"/>
      <c r="R74" s="877"/>
      <c r="S74" s="871"/>
      <c r="T74" s="861"/>
      <c r="U74" s="861"/>
      <c r="V74" s="861"/>
      <c r="W74" s="861"/>
      <c r="X74" s="877"/>
      <c r="Y74" s="871"/>
      <c r="Z74" s="861"/>
      <c r="AA74" s="861"/>
      <c r="AB74" s="861"/>
      <c r="AC74" s="861"/>
      <c r="AD74" s="877"/>
      <c r="AE74" s="94"/>
      <c r="AF74" s="94"/>
      <c r="AG74" s="94"/>
      <c r="AH74" s="94"/>
      <c r="AK74" s="74"/>
      <c r="AL74" s="67"/>
      <c r="AN74" s="69"/>
      <c r="AP74" s="8"/>
      <c r="AQ74" s="8"/>
      <c r="AR74" s="8"/>
      <c r="AS74" s="8"/>
      <c r="AT74" s="8"/>
      <c r="AU74" s="10"/>
    </row>
    <row r="75" spans="1:47" ht="15" hidden="1" outlineLevel="1">
      <c r="A75" s="784"/>
      <c r="B75" s="825" t="s">
        <v>73</v>
      </c>
      <c r="C75" s="826" t="s">
        <v>126</v>
      </c>
      <c r="D75" s="827">
        <v>6</v>
      </c>
      <c r="E75" s="843" t="e">
        <f t="shared" si="39"/>
        <v>#REF!</v>
      </c>
      <c r="F75" s="79"/>
      <c r="G75" s="83"/>
      <c r="H75" s="75"/>
      <c r="I75" s="75"/>
      <c r="J75" s="75"/>
      <c r="K75" s="75"/>
      <c r="L75" s="877"/>
      <c r="M75" s="871"/>
      <c r="N75" s="861"/>
      <c r="O75" s="861"/>
      <c r="P75" s="861"/>
      <c r="Q75" s="861"/>
      <c r="R75" s="877"/>
      <c r="S75" s="871"/>
      <c r="T75" s="861"/>
      <c r="U75" s="861"/>
      <c r="V75" s="861"/>
      <c r="W75" s="861"/>
      <c r="X75" s="877"/>
      <c r="Y75" s="871"/>
      <c r="Z75" s="861"/>
      <c r="AA75" s="861"/>
      <c r="AB75" s="861"/>
      <c r="AC75" s="861"/>
      <c r="AD75" s="877"/>
      <c r="AE75" s="94"/>
      <c r="AF75" s="94"/>
      <c r="AG75" s="94"/>
      <c r="AH75" s="94"/>
      <c r="AK75" s="74"/>
      <c r="AL75" s="67"/>
      <c r="AN75" s="69"/>
      <c r="AP75" s="8"/>
      <c r="AQ75" s="8"/>
      <c r="AR75" s="8"/>
      <c r="AS75" s="8"/>
      <c r="AT75" s="8"/>
      <c r="AU75" s="10"/>
    </row>
    <row r="76" spans="1:47" ht="15" hidden="1" outlineLevel="1">
      <c r="A76" s="784"/>
      <c r="B76" s="825" t="s">
        <v>76</v>
      </c>
      <c r="C76" s="826" t="s">
        <v>215</v>
      </c>
      <c r="D76" s="827">
        <v>0.35</v>
      </c>
      <c r="E76" s="843" t="e">
        <f t="shared" si="39"/>
        <v>#REF!</v>
      </c>
      <c r="F76" s="79"/>
      <c r="G76" s="83"/>
      <c r="H76" s="75"/>
      <c r="I76" s="75"/>
      <c r="J76" s="75"/>
      <c r="K76" s="75"/>
      <c r="L76" s="877"/>
      <c r="M76" s="871"/>
      <c r="N76" s="861"/>
      <c r="O76" s="861"/>
      <c r="P76" s="861"/>
      <c r="Q76" s="861"/>
      <c r="R76" s="877"/>
      <c r="S76" s="871"/>
      <c r="T76" s="861"/>
      <c r="U76" s="861"/>
      <c r="V76" s="861"/>
      <c r="W76" s="861"/>
      <c r="X76" s="877"/>
      <c r="Y76" s="871"/>
      <c r="Z76" s="861"/>
      <c r="AA76" s="861"/>
      <c r="AB76" s="861"/>
      <c r="AC76" s="861"/>
      <c r="AD76" s="877"/>
      <c r="AE76" s="94"/>
      <c r="AF76" s="94"/>
      <c r="AG76" s="94"/>
      <c r="AH76" s="94"/>
      <c r="AK76" s="74"/>
      <c r="AL76" s="67"/>
      <c r="AN76" s="69"/>
      <c r="AP76" s="8"/>
      <c r="AQ76" s="8"/>
      <c r="AR76" s="8"/>
      <c r="AS76" s="8"/>
      <c r="AT76" s="8"/>
      <c r="AU76" s="10"/>
    </row>
    <row r="77" spans="1:47" ht="15" hidden="1" outlineLevel="1">
      <c r="A77" s="784"/>
      <c r="B77" s="825" t="s">
        <v>80</v>
      </c>
      <c r="C77" s="826" t="s">
        <v>126</v>
      </c>
      <c r="D77" s="827">
        <v>1.8</v>
      </c>
      <c r="E77" s="843" t="e">
        <f t="shared" si="39"/>
        <v>#REF!</v>
      </c>
      <c r="F77" s="79"/>
      <c r="G77" s="83"/>
      <c r="H77" s="75"/>
      <c r="I77" s="75"/>
      <c r="J77" s="75"/>
      <c r="K77" s="75"/>
      <c r="L77" s="877"/>
      <c r="M77" s="871"/>
      <c r="N77" s="861"/>
      <c r="O77" s="861"/>
      <c r="P77" s="861"/>
      <c r="Q77" s="861"/>
      <c r="R77" s="877"/>
      <c r="S77" s="871"/>
      <c r="T77" s="861"/>
      <c r="U77" s="861"/>
      <c r="V77" s="861"/>
      <c r="W77" s="861"/>
      <c r="X77" s="877"/>
      <c r="Y77" s="871"/>
      <c r="Z77" s="861"/>
      <c r="AA77" s="861"/>
      <c r="AB77" s="861"/>
      <c r="AC77" s="861"/>
      <c r="AD77" s="877"/>
      <c r="AE77" s="94"/>
      <c r="AF77" s="94"/>
      <c r="AG77" s="94"/>
      <c r="AH77" s="94"/>
      <c r="AK77" s="74"/>
      <c r="AL77" s="67"/>
      <c r="AN77" s="69"/>
      <c r="AP77" s="8"/>
      <c r="AQ77" s="8"/>
      <c r="AR77" s="8"/>
      <c r="AS77" s="8"/>
      <c r="AT77" s="8"/>
      <c r="AU77" s="10"/>
    </row>
    <row r="78" spans="1:47" ht="15.75" collapsed="1">
      <c r="A78" s="799">
        <v>5</v>
      </c>
      <c r="B78" s="795" t="s">
        <v>262</v>
      </c>
      <c r="C78" s="808" t="s">
        <v>0</v>
      </c>
      <c r="D78" s="808"/>
      <c r="E78" s="843"/>
      <c r="F78" s="844" t="e">
        <f>L78+R78+X78+AD78</f>
        <v>#REF!</v>
      </c>
      <c r="G78" s="83"/>
      <c r="H78" s="75"/>
      <c r="I78" s="75"/>
      <c r="J78" s="75"/>
      <c r="K78" s="75"/>
      <c r="L78" s="876" t="e">
        <f>L79+L83</f>
        <v>#REF!</v>
      </c>
      <c r="M78" s="871"/>
      <c r="N78" s="861"/>
      <c r="O78" s="861"/>
      <c r="P78" s="861"/>
      <c r="Q78" s="861"/>
      <c r="R78" s="876" t="e">
        <f>R79+R83</f>
        <v>#REF!</v>
      </c>
      <c r="S78" s="871"/>
      <c r="T78" s="861"/>
      <c r="U78" s="861"/>
      <c r="V78" s="861"/>
      <c r="W78" s="861"/>
      <c r="X78" s="876" t="e">
        <f>X79+X83</f>
        <v>#REF!</v>
      </c>
      <c r="Y78" s="871"/>
      <c r="Z78" s="861"/>
      <c r="AA78" s="861"/>
      <c r="AB78" s="861"/>
      <c r="AC78" s="861"/>
      <c r="AD78" s="876" t="e">
        <f>AD79+AD83</f>
        <v>#REF!</v>
      </c>
      <c r="AE78" s="94"/>
      <c r="AF78" s="94"/>
      <c r="AG78" s="94"/>
      <c r="AH78" s="94"/>
      <c r="AK78" s="74"/>
      <c r="AL78" s="67"/>
      <c r="AN78" s="69"/>
      <c r="AP78" s="8"/>
      <c r="AQ78" s="8"/>
      <c r="AR78" s="8"/>
      <c r="AS78" s="8"/>
      <c r="AT78" s="8"/>
      <c r="AU78" s="10"/>
    </row>
    <row r="79" spans="1:47" ht="15.75">
      <c r="A79" s="784" t="s">
        <v>329</v>
      </c>
      <c r="B79" s="797" t="s">
        <v>305</v>
      </c>
      <c r="C79" s="792" t="s">
        <v>0</v>
      </c>
      <c r="D79" s="809"/>
      <c r="E79" s="843"/>
      <c r="F79" s="845" t="e">
        <f>L79+R79+X79+AD79</f>
        <v>#REF!</v>
      </c>
      <c r="G79" s="83"/>
      <c r="H79" s="75"/>
      <c r="I79" s="75"/>
      <c r="J79" s="75"/>
      <c r="K79" s="832" t="e">
        <f>#REF!</f>
        <v>#REF!</v>
      </c>
      <c r="L79" s="867" t="e">
        <f t="shared" ref="L79:L83" si="40">SUM(G79:K79)</f>
        <v>#REF!</v>
      </c>
      <c r="M79" s="871"/>
      <c r="N79" s="861"/>
      <c r="O79" s="861"/>
      <c r="P79" s="861"/>
      <c r="Q79" s="869" t="e">
        <f>#REF!</f>
        <v>#REF!</v>
      </c>
      <c r="R79" s="867" t="e">
        <f t="shared" ref="R79:R83" si="41">SUM(M79:Q79)</f>
        <v>#REF!</v>
      </c>
      <c r="S79" s="871"/>
      <c r="T79" s="861"/>
      <c r="U79" s="861"/>
      <c r="V79" s="861"/>
      <c r="W79" s="869" t="e">
        <f>Q79</f>
        <v>#REF!</v>
      </c>
      <c r="X79" s="867" t="e">
        <f t="shared" ref="X79:X83" si="42">SUM(S79:W79)</f>
        <v>#REF!</v>
      </c>
      <c r="Y79" s="871"/>
      <c r="Z79" s="861"/>
      <c r="AA79" s="861"/>
      <c r="AB79" s="861"/>
      <c r="AC79" s="869" t="e">
        <f>#REF!</f>
        <v>#REF!</v>
      </c>
      <c r="AD79" s="867" t="e">
        <f t="shared" ref="AD79:AD83" si="43">SUM(Y79:AC79)</f>
        <v>#REF!</v>
      </c>
      <c r="AE79" s="94"/>
      <c r="AF79" s="94"/>
      <c r="AG79" s="94"/>
      <c r="AH79" s="94"/>
      <c r="AK79" s="74"/>
      <c r="AL79" s="67"/>
      <c r="AN79" s="69"/>
      <c r="AP79" s="8"/>
      <c r="AQ79" s="8"/>
      <c r="AR79" s="8"/>
      <c r="AS79" s="8"/>
      <c r="AT79" s="8"/>
      <c r="AU79" s="10"/>
    </row>
    <row r="80" spans="1:47" ht="15" hidden="1" outlineLevel="1">
      <c r="A80" s="134"/>
      <c r="B80" s="825" t="s">
        <v>73</v>
      </c>
      <c r="C80" s="826" t="s">
        <v>126</v>
      </c>
      <c r="D80" s="827">
        <v>6</v>
      </c>
      <c r="E80" s="843" t="e">
        <f>D80*$F$79</f>
        <v>#REF!</v>
      </c>
      <c r="F80" s="79"/>
      <c r="G80" s="83"/>
      <c r="H80" s="75"/>
      <c r="I80" s="75"/>
      <c r="J80" s="75"/>
      <c r="K80" s="75"/>
      <c r="L80" s="867">
        <f t="shared" si="40"/>
        <v>0</v>
      </c>
      <c r="M80" s="871"/>
      <c r="N80" s="861"/>
      <c r="O80" s="861"/>
      <c r="P80" s="861"/>
      <c r="Q80" s="861"/>
      <c r="R80" s="867">
        <f t="shared" si="41"/>
        <v>0</v>
      </c>
      <c r="S80" s="871"/>
      <c r="T80" s="861"/>
      <c r="U80" s="861"/>
      <c r="V80" s="861"/>
      <c r="W80" s="861"/>
      <c r="X80" s="867">
        <f t="shared" si="42"/>
        <v>0</v>
      </c>
      <c r="Y80" s="871"/>
      <c r="Z80" s="861"/>
      <c r="AA80" s="861"/>
      <c r="AB80" s="861"/>
      <c r="AC80" s="861"/>
      <c r="AD80" s="867">
        <f t="shared" si="43"/>
        <v>0</v>
      </c>
      <c r="AE80" s="94"/>
      <c r="AF80" s="94"/>
      <c r="AG80" s="94"/>
      <c r="AH80" s="94"/>
      <c r="AK80" s="74"/>
      <c r="AL80" s="67"/>
      <c r="AN80" s="69"/>
      <c r="AP80" s="8"/>
      <c r="AQ80" s="8"/>
      <c r="AR80" s="8"/>
      <c r="AS80" s="8"/>
      <c r="AT80" s="8"/>
      <c r="AU80" s="10"/>
    </row>
    <row r="81" spans="1:47" ht="25.5" hidden="1" outlineLevel="1">
      <c r="A81" s="134"/>
      <c r="B81" s="825" t="s">
        <v>303</v>
      </c>
      <c r="C81" s="826" t="s">
        <v>85</v>
      </c>
      <c r="D81" s="828">
        <f>ROUND(1.02*0.15,3)</f>
        <v>0.153</v>
      </c>
      <c r="E81" s="843" t="e">
        <f t="shared" ref="E81:E82" si="44">D81*$F$79</f>
        <v>#REF!</v>
      </c>
      <c r="F81" s="79"/>
      <c r="G81" s="83"/>
      <c r="H81" s="75"/>
      <c r="I81" s="75"/>
      <c r="J81" s="75"/>
      <c r="K81" s="75"/>
      <c r="L81" s="867">
        <f t="shared" si="40"/>
        <v>0</v>
      </c>
      <c r="M81" s="871"/>
      <c r="N81" s="861"/>
      <c r="O81" s="861"/>
      <c r="P81" s="861"/>
      <c r="Q81" s="861"/>
      <c r="R81" s="867">
        <f t="shared" si="41"/>
        <v>0</v>
      </c>
      <c r="S81" s="871"/>
      <c r="T81" s="861"/>
      <c r="U81" s="861"/>
      <c r="V81" s="861"/>
      <c r="W81" s="861"/>
      <c r="X81" s="867">
        <f t="shared" si="42"/>
        <v>0</v>
      </c>
      <c r="Y81" s="871"/>
      <c r="Z81" s="861"/>
      <c r="AA81" s="861"/>
      <c r="AB81" s="861"/>
      <c r="AC81" s="861"/>
      <c r="AD81" s="867">
        <f t="shared" si="43"/>
        <v>0</v>
      </c>
      <c r="AE81" s="94"/>
      <c r="AF81" s="94"/>
      <c r="AG81" s="94"/>
      <c r="AH81" s="94"/>
      <c r="AK81" s="74"/>
      <c r="AL81" s="67"/>
      <c r="AN81" s="69"/>
      <c r="AP81" s="8"/>
      <c r="AQ81" s="8"/>
      <c r="AR81" s="8"/>
      <c r="AS81" s="8"/>
      <c r="AT81" s="8"/>
      <c r="AU81" s="10"/>
    </row>
    <row r="82" spans="1:47" ht="15" hidden="1" outlineLevel="1">
      <c r="A82" s="134"/>
      <c r="B82" s="825" t="s">
        <v>134</v>
      </c>
      <c r="C82" s="826" t="s">
        <v>127</v>
      </c>
      <c r="D82" s="829">
        <v>6</v>
      </c>
      <c r="E82" s="843" t="e">
        <f t="shared" si="44"/>
        <v>#REF!</v>
      </c>
      <c r="F82" s="80"/>
      <c r="G82" s="83"/>
      <c r="H82" s="75"/>
      <c r="I82" s="75"/>
      <c r="J82" s="75"/>
      <c r="K82" s="75"/>
      <c r="L82" s="867">
        <f t="shared" si="40"/>
        <v>0</v>
      </c>
      <c r="M82" s="871"/>
      <c r="N82" s="861"/>
      <c r="O82" s="861"/>
      <c r="P82" s="861"/>
      <c r="Q82" s="861"/>
      <c r="R82" s="867">
        <f t="shared" si="41"/>
        <v>0</v>
      </c>
      <c r="S82" s="871"/>
      <c r="T82" s="861"/>
      <c r="U82" s="861"/>
      <c r="V82" s="861"/>
      <c r="W82" s="861"/>
      <c r="X82" s="867">
        <f t="shared" si="42"/>
        <v>0</v>
      </c>
      <c r="Y82" s="871"/>
      <c r="Z82" s="861"/>
      <c r="AA82" s="861"/>
      <c r="AB82" s="861"/>
      <c r="AC82" s="861"/>
      <c r="AD82" s="867">
        <f t="shared" si="43"/>
        <v>0</v>
      </c>
      <c r="AE82" s="94"/>
      <c r="AF82" s="94"/>
      <c r="AG82" s="94"/>
      <c r="AH82" s="94"/>
      <c r="AK82" s="74"/>
      <c r="AL82" s="67"/>
      <c r="AN82" s="69"/>
      <c r="AP82" s="8"/>
      <c r="AQ82" s="8"/>
      <c r="AR82" s="8"/>
      <c r="AS82" s="8"/>
      <c r="AT82" s="8"/>
      <c r="AU82" s="10"/>
    </row>
    <row r="83" spans="1:47" ht="15.75" collapsed="1">
      <c r="A83" s="784" t="s">
        <v>330</v>
      </c>
      <c r="B83" s="797" t="s">
        <v>307</v>
      </c>
      <c r="C83" s="792" t="s">
        <v>0</v>
      </c>
      <c r="D83" s="792"/>
      <c r="E83" s="843"/>
      <c r="F83" s="845" t="e">
        <f>L83+R83+X83+AD83</f>
        <v>#REF!</v>
      </c>
      <c r="G83" s="83"/>
      <c r="H83" s="75"/>
      <c r="I83" s="75"/>
      <c r="J83" s="75"/>
      <c r="K83" s="832" t="e">
        <f>#REF!</f>
        <v>#REF!</v>
      </c>
      <c r="L83" s="867" t="e">
        <f t="shared" si="40"/>
        <v>#REF!</v>
      </c>
      <c r="M83" s="871"/>
      <c r="N83" s="861"/>
      <c r="O83" s="861"/>
      <c r="P83" s="861"/>
      <c r="Q83" s="869" t="e">
        <f>#REF!</f>
        <v>#REF!</v>
      </c>
      <c r="R83" s="867" t="e">
        <f t="shared" si="41"/>
        <v>#REF!</v>
      </c>
      <c r="S83" s="871"/>
      <c r="T83" s="861"/>
      <c r="U83" s="861"/>
      <c r="V83" s="861"/>
      <c r="W83" s="869" t="e">
        <f>Q83</f>
        <v>#REF!</v>
      </c>
      <c r="X83" s="867" t="e">
        <f t="shared" si="42"/>
        <v>#REF!</v>
      </c>
      <c r="Y83" s="871"/>
      <c r="Z83" s="861"/>
      <c r="AA83" s="861"/>
      <c r="AB83" s="861"/>
      <c r="AC83" s="869" t="e">
        <f>#REF!</f>
        <v>#REF!</v>
      </c>
      <c r="AD83" s="867" t="e">
        <f t="shared" si="43"/>
        <v>#REF!</v>
      </c>
      <c r="AE83" s="94"/>
      <c r="AF83" s="94"/>
      <c r="AG83" s="94"/>
      <c r="AH83" s="94"/>
      <c r="AK83" s="74"/>
      <c r="AL83" s="67"/>
      <c r="AN83" s="69"/>
      <c r="AP83" s="8"/>
      <c r="AQ83" s="8"/>
      <c r="AR83" s="8"/>
      <c r="AS83" s="8"/>
      <c r="AT83" s="8"/>
      <c r="AU83" s="10"/>
    </row>
    <row r="84" spans="1:47" ht="15" hidden="1" outlineLevel="1">
      <c r="A84" s="134"/>
      <c r="B84" s="825" t="s">
        <v>73</v>
      </c>
      <c r="C84" s="826" t="s">
        <v>126</v>
      </c>
      <c r="D84" s="827">
        <v>6</v>
      </c>
      <c r="E84" s="843" t="e">
        <f>D84*$F$83</f>
        <v>#REF!</v>
      </c>
      <c r="F84" s="79"/>
      <c r="G84" s="83"/>
      <c r="H84" s="75"/>
      <c r="I84" s="75"/>
      <c r="J84" s="75"/>
      <c r="K84" s="75"/>
      <c r="L84" s="877"/>
      <c r="M84" s="871"/>
      <c r="N84" s="861"/>
      <c r="O84" s="861"/>
      <c r="P84" s="861"/>
      <c r="Q84" s="861"/>
      <c r="R84" s="877"/>
      <c r="S84" s="871"/>
      <c r="T84" s="861"/>
      <c r="U84" s="861"/>
      <c r="V84" s="861"/>
      <c r="W84" s="861"/>
      <c r="X84" s="877"/>
      <c r="Y84" s="871"/>
      <c r="Z84" s="861"/>
      <c r="AA84" s="861"/>
      <c r="AB84" s="861"/>
      <c r="AC84" s="861"/>
      <c r="AD84" s="877"/>
      <c r="AE84" s="94"/>
      <c r="AF84" s="94"/>
      <c r="AG84" s="94"/>
      <c r="AH84" s="94"/>
      <c r="AK84" s="74"/>
      <c r="AL84" s="67"/>
      <c r="AN84" s="69"/>
      <c r="AP84" s="8"/>
      <c r="AQ84" s="8"/>
      <c r="AR84" s="8"/>
      <c r="AS84" s="8"/>
      <c r="AT84" s="8"/>
      <c r="AU84" s="10"/>
    </row>
    <row r="85" spans="1:47" ht="25.5" hidden="1" outlineLevel="1">
      <c r="A85" s="134"/>
      <c r="B85" s="825" t="s">
        <v>309</v>
      </c>
      <c r="C85" s="826" t="s">
        <v>85</v>
      </c>
      <c r="D85" s="828">
        <f>ROUND(1.02*0.1,3)</f>
        <v>0.10199999999999999</v>
      </c>
      <c r="E85" s="843" t="e">
        <f t="shared" ref="E85:E86" si="45">D85*$F$83</f>
        <v>#REF!</v>
      </c>
      <c r="F85" s="79"/>
      <c r="G85" s="83"/>
      <c r="H85" s="75"/>
      <c r="I85" s="75"/>
      <c r="J85" s="75"/>
      <c r="K85" s="75"/>
      <c r="L85" s="877"/>
      <c r="M85" s="871"/>
      <c r="N85" s="861"/>
      <c r="O85" s="861"/>
      <c r="P85" s="861"/>
      <c r="Q85" s="861"/>
      <c r="R85" s="877"/>
      <c r="S85" s="871"/>
      <c r="T85" s="861"/>
      <c r="U85" s="861"/>
      <c r="V85" s="861"/>
      <c r="W85" s="861"/>
      <c r="X85" s="877"/>
      <c r="Y85" s="871"/>
      <c r="Z85" s="861"/>
      <c r="AA85" s="861"/>
      <c r="AB85" s="861"/>
      <c r="AC85" s="861"/>
      <c r="AD85" s="877"/>
      <c r="AE85" s="94"/>
      <c r="AF85" s="94"/>
      <c r="AG85" s="94"/>
      <c r="AH85" s="94"/>
      <c r="AK85" s="74"/>
      <c r="AL85" s="67"/>
      <c r="AN85" s="69"/>
      <c r="AP85" s="8"/>
      <c r="AQ85" s="8"/>
      <c r="AR85" s="8"/>
      <c r="AS85" s="8"/>
      <c r="AT85" s="8"/>
      <c r="AU85" s="10"/>
    </row>
    <row r="86" spans="1:47" ht="15" hidden="1" outlineLevel="1">
      <c r="A86" s="134"/>
      <c r="B86" s="825" t="s">
        <v>134</v>
      </c>
      <c r="C86" s="826" t="s">
        <v>127</v>
      </c>
      <c r="D86" s="829">
        <v>6</v>
      </c>
      <c r="E86" s="843" t="e">
        <f t="shared" si="45"/>
        <v>#REF!</v>
      </c>
      <c r="F86" s="80"/>
      <c r="G86" s="83"/>
      <c r="H86" s="75"/>
      <c r="I86" s="75"/>
      <c r="J86" s="75"/>
      <c r="K86" s="75"/>
      <c r="L86" s="877"/>
      <c r="M86" s="871"/>
      <c r="N86" s="861"/>
      <c r="O86" s="861"/>
      <c r="P86" s="861"/>
      <c r="Q86" s="861"/>
      <c r="R86" s="877"/>
      <c r="S86" s="871"/>
      <c r="T86" s="861"/>
      <c r="U86" s="861"/>
      <c r="V86" s="861"/>
      <c r="W86" s="861"/>
      <c r="X86" s="877"/>
      <c r="Y86" s="871"/>
      <c r="Z86" s="861"/>
      <c r="AA86" s="861"/>
      <c r="AB86" s="861"/>
      <c r="AC86" s="861"/>
      <c r="AD86" s="877"/>
      <c r="AE86" s="94"/>
      <c r="AF86" s="94"/>
      <c r="AG86" s="94"/>
      <c r="AH86" s="94"/>
      <c r="AK86" s="74"/>
      <c r="AL86" s="67"/>
      <c r="AN86" s="69"/>
      <c r="AP86" s="8"/>
      <c r="AQ86" s="8"/>
      <c r="AR86" s="8"/>
      <c r="AS86" s="8"/>
      <c r="AT86" s="8"/>
      <c r="AU86" s="10"/>
    </row>
    <row r="87" spans="1:47" ht="17.25" customHeight="1" collapsed="1">
      <c r="A87" s="784" t="s">
        <v>333</v>
      </c>
      <c r="B87" s="797" t="s">
        <v>220</v>
      </c>
      <c r="C87" s="792" t="s">
        <v>0</v>
      </c>
      <c r="D87" s="792"/>
      <c r="E87" s="843"/>
      <c r="F87" s="845" t="e">
        <f>L87+R87+X87+AD87</f>
        <v>#REF!</v>
      </c>
      <c r="G87" s="83"/>
      <c r="H87" s="75"/>
      <c r="I87" s="75"/>
      <c r="J87" s="75"/>
      <c r="K87" s="75" t="e">
        <f>K92</f>
        <v>#REF!</v>
      </c>
      <c r="L87" s="867" t="e">
        <f t="shared" ref="L87" si="46">SUM(G87:K87)</f>
        <v>#REF!</v>
      </c>
      <c r="M87" s="871"/>
      <c r="N87" s="861"/>
      <c r="O87" s="861"/>
      <c r="P87" s="861"/>
      <c r="Q87" s="861" t="e">
        <f>Q92</f>
        <v>#REF!</v>
      </c>
      <c r="R87" s="867" t="e">
        <f t="shared" ref="R87" si="47">SUM(M87:Q87)</f>
        <v>#REF!</v>
      </c>
      <c r="S87" s="871"/>
      <c r="T87" s="861"/>
      <c r="U87" s="861"/>
      <c r="V87" s="861"/>
      <c r="W87" s="869" t="e">
        <f>W92</f>
        <v>#REF!</v>
      </c>
      <c r="X87" s="867" t="e">
        <f t="shared" ref="X87" si="48">SUM(S87:W87)</f>
        <v>#REF!</v>
      </c>
      <c r="Y87" s="871"/>
      <c r="Z87" s="861"/>
      <c r="AA87" s="861"/>
      <c r="AB87" s="861"/>
      <c r="AC87" s="861"/>
      <c r="AD87" s="867" t="e">
        <f>AD78</f>
        <v>#REF!</v>
      </c>
      <c r="AE87" s="94"/>
      <c r="AF87" s="94"/>
      <c r="AG87" s="94"/>
      <c r="AH87" s="94"/>
      <c r="AK87" s="74"/>
      <c r="AL87" s="67"/>
      <c r="AN87" s="69"/>
      <c r="AP87" s="8"/>
      <c r="AQ87" s="8"/>
      <c r="AR87" s="8"/>
      <c r="AS87" s="8"/>
      <c r="AT87" s="8"/>
      <c r="AU87" s="10"/>
    </row>
    <row r="88" spans="1:47" ht="17.25" hidden="1" customHeight="1" outlineLevel="1">
      <c r="A88" s="134"/>
      <c r="B88" s="825" t="s">
        <v>73</v>
      </c>
      <c r="C88" s="826" t="s">
        <v>126</v>
      </c>
      <c r="D88" s="827">
        <v>6</v>
      </c>
      <c r="E88" s="843" t="e">
        <f>D88*$F$87</f>
        <v>#REF!</v>
      </c>
      <c r="F88" s="79"/>
      <c r="G88" s="83"/>
      <c r="H88" s="75"/>
      <c r="I88" s="75"/>
      <c r="J88" s="75"/>
      <c r="K88" s="75"/>
      <c r="L88" s="877"/>
      <c r="M88" s="871"/>
      <c r="N88" s="861"/>
      <c r="O88" s="861"/>
      <c r="P88" s="861"/>
      <c r="Q88" s="861"/>
      <c r="R88" s="877"/>
      <c r="S88" s="871"/>
      <c r="T88" s="861"/>
      <c r="U88" s="861"/>
      <c r="V88" s="861"/>
      <c r="W88" s="861"/>
      <c r="X88" s="877"/>
      <c r="Y88" s="871"/>
      <c r="Z88" s="861"/>
      <c r="AA88" s="861"/>
      <c r="AB88" s="861"/>
      <c r="AC88" s="861"/>
      <c r="AD88" s="877"/>
      <c r="AE88" s="94"/>
      <c r="AF88" s="94"/>
      <c r="AG88" s="94"/>
      <c r="AH88" s="94"/>
      <c r="AJ88" s="117"/>
      <c r="AK88" s="74"/>
      <c r="AL88" s="67"/>
      <c r="AN88" s="69"/>
      <c r="AP88" s="8"/>
      <c r="AQ88" s="8"/>
      <c r="AR88" s="8"/>
      <c r="AS88" s="8"/>
      <c r="AT88" s="8"/>
      <c r="AU88" s="10"/>
    </row>
    <row r="89" spans="1:47" ht="17.25" hidden="1" customHeight="1" outlineLevel="1">
      <c r="A89" s="134"/>
      <c r="B89" s="825" t="s">
        <v>75</v>
      </c>
      <c r="C89" s="826" t="s">
        <v>0</v>
      </c>
      <c r="D89" s="827">
        <v>1.2</v>
      </c>
      <c r="E89" s="843" t="e">
        <f t="shared" ref="E89:E91" si="49">D89*$F$87</f>
        <v>#REF!</v>
      </c>
      <c r="F89" s="79"/>
      <c r="G89" s="83"/>
      <c r="H89" s="75"/>
      <c r="I89" s="75"/>
      <c r="J89" s="75"/>
      <c r="K89" s="75"/>
      <c r="L89" s="877"/>
      <c r="M89" s="871"/>
      <c r="N89" s="861"/>
      <c r="O89" s="861"/>
      <c r="P89" s="861"/>
      <c r="Q89" s="861"/>
      <c r="R89" s="877"/>
      <c r="S89" s="871"/>
      <c r="T89" s="861"/>
      <c r="U89" s="861"/>
      <c r="V89" s="861"/>
      <c r="W89" s="861"/>
      <c r="X89" s="877"/>
      <c r="Y89" s="871"/>
      <c r="Z89" s="861"/>
      <c r="AA89" s="861"/>
      <c r="AB89" s="861"/>
      <c r="AC89" s="861"/>
      <c r="AD89" s="877"/>
      <c r="AE89" s="94"/>
      <c r="AF89" s="94"/>
      <c r="AG89" s="94"/>
      <c r="AH89" s="94"/>
      <c r="AJ89" s="117"/>
      <c r="AK89" s="74"/>
      <c r="AL89" s="67"/>
      <c r="AN89" s="69"/>
      <c r="AP89" s="8"/>
      <c r="AQ89" s="8"/>
      <c r="AR89" s="8"/>
      <c r="AS89" s="8"/>
      <c r="AT89" s="8"/>
      <c r="AU89" s="10"/>
    </row>
    <row r="90" spans="1:47" ht="17.25" hidden="1" customHeight="1" outlineLevel="1">
      <c r="A90" s="134"/>
      <c r="B90" s="825" t="s">
        <v>73</v>
      </c>
      <c r="C90" s="826" t="s">
        <v>126</v>
      </c>
      <c r="D90" s="827">
        <v>6</v>
      </c>
      <c r="E90" s="843" t="e">
        <f t="shared" si="49"/>
        <v>#REF!</v>
      </c>
      <c r="F90" s="79"/>
      <c r="G90" s="83"/>
      <c r="H90" s="75"/>
      <c r="I90" s="75"/>
      <c r="J90" s="75"/>
      <c r="K90" s="75"/>
      <c r="L90" s="877"/>
      <c r="M90" s="871"/>
      <c r="N90" s="861"/>
      <c r="O90" s="861"/>
      <c r="P90" s="861"/>
      <c r="Q90" s="861"/>
      <c r="R90" s="877"/>
      <c r="S90" s="871"/>
      <c r="T90" s="861"/>
      <c r="U90" s="861"/>
      <c r="V90" s="861"/>
      <c r="W90" s="861"/>
      <c r="X90" s="877"/>
      <c r="Y90" s="871"/>
      <c r="Z90" s="861"/>
      <c r="AA90" s="861"/>
      <c r="AB90" s="861"/>
      <c r="AC90" s="861"/>
      <c r="AD90" s="877"/>
      <c r="AE90" s="94"/>
      <c r="AF90" s="94"/>
      <c r="AG90" s="94"/>
      <c r="AH90" s="94"/>
      <c r="AJ90" s="117"/>
      <c r="AK90" s="74"/>
      <c r="AL90" s="67"/>
      <c r="AN90" s="69"/>
      <c r="AP90" s="8"/>
      <c r="AQ90" s="8"/>
      <c r="AR90" s="8"/>
      <c r="AS90" s="8"/>
      <c r="AT90" s="8"/>
      <c r="AU90" s="10"/>
    </row>
    <row r="91" spans="1:47" ht="17.25" hidden="1" customHeight="1" outlineLevel="1">
      <c r="A91" s="134"/>
      <c r="B91" s="825" t="s">
        <v>332</v>
      </c>
      <c r="C91" s="826" t="s">
        <v>27</v>
      </c>
      <c r="D91" s="829">
        <v>0.9</v>
      </c>
      <c r="E91" s="843" t="e">
        <f t="shared" si="49"/>
        <v>#REF!</v>
      </c>
      <c r="F91" s="845" t="e">
        <f>L91+R91+X91+AD91</f>
        <v>#REF!</v>
      </c>
      <c r="G91" s="83"/>
      <c r="H91" s="75"/>
      <c r="I91" s="75"/>
      <c r="J91" s="75"/>
      <c r="K91" s="832" t="e">
        <f>#REF!</f>
        <v>#REF!</v>
      </c>
      <c r="L91" s="867" t="e">
        <f t="shared" ref="L91" si="50">SUM(G91:K91)</f>
        <v>#REF!</v>
      </c>
      <c r="M91" s="871"/>
      <c r="N91" s="861"/>
      <c r="O91" s="861"/>
      <c r="P91" s="861"/>
      <c r="Q91" s="869" t="e">
        <f>#REF!</f>
        <v>#REF!</v>
      </c>
      <c r="R91" s="867" t="e">
        <f t="shared" ref="R91" si="51">SUM(M91:Q91)</f>
        <v>#REF!</v>
      </c>
      <c r="S91" s="871"/>
      <c r="T91" s="861"/>
      <c r="U91" s="861"/>
      <c r="V91" s="861"/>
      <c r="W91" s="869" t="e">
        <f>Q91</f>
        <v>#REF!</v>
      </c>
      <c r="X91" s="867" t="e">
        <f t="shared" ref="X91" si="52">SUM(S91:W91)</f>
        <v>#REF!</v>
      </c>
      <c r="Y91" s="871"/>
      <c r="Z91" s="861"/>
      <c r="AA91" s="861"/>
      <c r="AB91" s="861"/>
      <c r="AC91" s="869" t="e">
        <f>#REF!</f>
        <v>#REF!</v>
      </c>
      <c r="AD91" s="867" t="e">
        <f t="shared" ref="AD91" si="53">SUM(Y91:AC91)</f>
        <v>#REF!</v>
      </c>
      <c r="AE91" s="94"/>
      <c r="AF91" s="94" t="e">
        <f>F91/F87</f>
        <v>#REF!</v>
      </c>
      <c r="AG91" s="94"/>
      <c r="AH91" s="94"/>
      <c r="AJ91" s="117"/>
      <c r="AK91" s="74"/>
      <c r="AL91" s="67"/>
      <c r="AN91" s="69"/>
      <c r="AP91" s="8"/>
      <c r="AQ91" s="8"/>
      <c r="AR91" s="8"/>
      <c r="AS91" s="8"/>
      <c r="AT91" s="8"/>
      <c r="AU91" s="10"/>
    </row>
    <row r="92" spans="1:47" ht="27.75" customHeight="1" collapsed="1">
      <c r="A92" s="784" t="s">
        <v>344</v>
      </c>
      <c r="B92" s="797" t="s">
        <v>322</v>
      </c>
      <c r="C92" s="792" t="s">
        <v>0</v>
      </c>
      <c r="D92" s="792"/>
      <c r="E92" s="792"/>
      <c r="F92" s="845" t="e">
        <f>L92+R92+X92+AD92</f>
        <v>#REF!</v>
      </c>
      <c r="G92" s="83"/>
      <c r="H92" s="75"/>
      <c r="I92" s="75"/>
      <c r="J92" s="75"/>
      <c r="K92" s="75" t="e">
        <f>#REF!</f>
        <v>#REF!</v>
      </c>
      <c r="L92" s="867" t="e">
        <f t="shared" ref="L92" si="54">SUM(G92:K92)</f>
        <v>#REF!</v>
      </c>
      <c r="M92" s="871"/>
      <c r="N92" s="861"/>
      <c r="O92" s="861"/>
      <c r="P92" s="861"/>
      <c r="Q92" s="861" t="e">
        <f>#REF!</f>
        <v>#REF!</v>
      </c>
      <c r="R92" s="867" t="e">
        <f t="shared" ref="R92" si="55">SUM(M92:Q92)</f>
        <v>#REF!</v>
      </c>
      <c r="S92" s="871"/>
      <c r="T92" s="861"/>
      <c r="U92" s="861"/>
      <c r="V92" s="861"/>
      <c r="W92" s="861" t="e">
        <f>#REF!</f>
        <v>#REF!</v>
      </c>
      <c r="X92" s="867" t="e">
        <f t="shared" ref="X92" si="56">SUM(S92:W92)</f>
        <v>#REF!</v>
      </c>
      <c r="Y92" s="871"/>
      <c r="Z92" s="861"/>
      <c r="AA92" s="861"/>
      <c r="AB92" s="861"/>
      <c r="AC92" s="861" t="e">
        <f>#REF!</f>
        <v>#REF!</v>
      </c>
      <c r="AD92" s="867" t="e">
        <f t="shared" ref="AD92" si="57">SUM(Y92:AC92)</f>
        <v>#REF!</v>
      </c>
      <c r="AE92" s="94"/>
      <c r="AF92" s="94"/>
      <c r="AG92" s="94"/>
      <c r="AH92" s="94"/>
      <c r="AJ92" s="117"/>
      <c r="AK92" s="74"/>
      <c r="AL92" s="67"/>
      <c r="AN92" s="69"/>
      <c r="AP92" s="8"/>
      <c r="AQ92" s="8"/>
      <c r="AR92" s="8"/>
      <c r="AS92" s="8"/>
      <c r="AT92" s="8"/>
      <c r="AU92" s="10"/>
    </row>
    <row r="93" spans="1:47" ht="27.75" hidden="1" customHeight="1" outlineLevel="1">
      <c r="A93" s="784"/>
      <c r="B93" s="825" t="s">
        <v>76</v>
      </c>
      <c r="C93" s="826" t="s">
        <v>215</v>
      </c>
      <c r="D93" s="827">
        <v>0.35</v>
      </c>
      <c r="E93" s="843" t="e">
        <f>D93*$F$92</f>
        <v>#REF!</v>
      </c>
      <c r="F93" s="79"/>
      <c r="G93" s="83"/>
      <c r="H93" s="75"/>
      <c r="I93" s="75"/>
      <c r="J93" s="75"/>
      <c r="K93" s="75"/>
      <c r="L93" s="877"/>
      <c r="M93" s="871"/>
      <c r="N93" s="861"/>
      <c r="O93" s="861"/>
      <c r="P93" s="861"/>
      <c r="Q93" s="861"/>
      <c r="R93" s="877"/>
      <c r="S93" s="871"/>
      <c r="T93" s="861"/>
      <c r="U93" s="861"/>
      <c r="V93" s="861"/>
      <c r="W93" s="861"/>
      <c r="X93" s="877"/>
      <c r="Y93" s="871"/>
      <c r="Z93" s="861"/>
      <c r="AA93" s="861"/>
      <c r="AB93" s="861"/>
      <c r="AC93" s="861"/>
      <c r="AD93" s="877"/>
      <c r="AE93" s="94"/>
      <c r="AF93" s="94"/>
      <c r="AG93" s="94"/>
      <c r="AH93" s="94"/>
      <c r="AJ93" s="117"/>
      <c r="AK93" s="74"/>
      <c r="AL93" s="67"/>
      <c r="AN93" s="69"/>
      <c r="AP93" s="8"/>
      <c r="AQ93" s="8"/>
      <c r="AR93" s="8"/>
      <c r="AS93" s="8"/>
      <c r="AT93" s="8"/>
      <c r="AU93" s="10"/>
    </row>
    <row r="94" spans="1:47" ht="15" hidden="1" outlineLevel="1">
      <c r="A94" s="134"/>
      <c r="B94" s="825" t="s">
        <v>80</v>
      </c>
      <c r="C94" s="826" t="s">
        <v>126</v>
      </c>
      <c r="D94" s="827">
        <v>1.8</v>
      </c>
      <c r="E94" s="843" t="e">
        <f>D94*$F$92</f>
        <v>#REF!</v>
      </c>
      <c r="F94" s="81"/>
      <c r="G94" s="83"/>
      <c r="H94" s="75"/>
      <c r="I94" s="75"/>
      <c r="J94" s="75"/>
      <c r="K94" s="75"/>
      <c r="L94" s="877"/>
      <c r="M94" s="871"/>
      <c r="N94" s="861"/>
      <c r="O94" s="861"/>
      <c r="P94" s="861"/>
      <c r="Q94" s="861"/>
      <c r="R94" s="877"/>
      <c r="S94" s="871"/>
      <c r="T94" s="861"/>
      <c r="U94" s="861"/>
      <c r="V94" s="861"/>
      <c r="W94" s="861"/>
      <c r="X94" s="877"/>
      <c r="Y94" s="871"/>
      <c r="Z94" s="861"/>
      <c r="AA94" s="861"/>
      <c r="AB94" s="861"/>
      <c r="AC94" s="861"/>
      <c r="AD94" s="877"/>
      <c r="AE94" s="94"/>
      <c r="AF94" s="94"/>
      <c r="AG94" s="94"/>
      <c r="AH94" s="94"/>
      <c r="AL94" s="58"/>
      <c r="AN94" s="69"/>
      <c r="AP94" s="8"/>
      <c r="AQ94" s="8"/>
      <c r="AR94" s="8"/>
      <c r="AS94" s="8"/>
      <c r="AT94" s="8"/>
      <c r="AU94" s="10"/>
    </row>
    <row r="95" spans="1:47" ht="15.75" collapsed="1">
      <c r="A95" s="799">
        <v>6</v>
      </c>
      <c r="B95" s="795" t="s">
        <v>280</v>
      </c>
      <c r="C95" s="808" t="s">
        <v>27</v>
      </c>
      <c r="D95" s="808"/>
      <c r="E95" s="808"/>
      <c r="F95" s="844">
        <f>L95+R95+X95+AD95</f>
        <v>468.4</v>
      </c>
      <c r="G95" s="83"/>
      <c r="H95" s="75"/>
      <c r="I95" s="75"/>
      <c r="J95" s="75"/>
      <c r="K95" s="75"/>
      <c r="L95" s="878">
        <f>ROUNDUP((77.85-(-0.18))*2,1)</f>
        <v>156.1</v>
      </c>
      <c r="M95" s="871"/>
      <c r="N95" s="861"/>
      <c r="O95" s="861"/>
      <c r="P95" s="861"/>
      <c r="Q95" s="861"/>
      <c r="R95" s="878">
        <f>ROUNDUP((77.85-(-0.18))*1,1)</f>
        <v>78.099999999999994</v>
      </c>
      <c r="S95" s="871"/>
      <c r="T95" s="861"/>
      <c r="U95" s="861"/>
      <c r="V95" s="861"/>
      <c r="W95" s="861"/>
      <c r="X95" s="878">
        <f>ROUNDUP((77.85-(-0.18))*1,1)</f>
        <v>78.099999999999994</v>
      </c>
      <c r="Y95" s="871"/>
      <c r="Z95" s="861"/>
      <c r="AA95" s="861"/>
      <c r="AB95" s="861"/>
      <c r="AC95" s="861"/>
      <c r="AD95" s="878">
        <f>ROUNDUP((77.85-(-0.18))*2,1)</f>
        <v>156.1</v>
      </c>
      <c r="AE95" s="94"/>
      <c r="AF95" s="94"/>
      <c r="AG95" s="94"/>
      <c r="AH95" s="94"/>
      <c r="AN95" s="69"/>
      <c r="AP95" s="8"/>
      <c r="AQ95" s="8"/>
      <c r="AR95" s="8"/>
      <c r="AS95" s="8"/>
      <c r="AT95" s="8"/>
      <c r="AU95" s="10"/>
    </row>
    <row r="96" spans="1:47" ht="16.5" hidden="1" customHeight="1" outlineLevel="1">
      <c r="A96" s="799"/>
      <c r="B96" s="825" t="s">
        <v>347</v>
      </c>
      <c r="C96" s="826" t="s">
        <v>27</v>
      </c>
      <c r="D96" s="829">
        <v>2</v>
      </c>
      <c r="E96" s="843">
        <f>D96*$F$95</f>
        <v>936.8</v>
      </c>
      <c r="F96" s="81"/>
      <c r="G96" s="83"/>
      <c r="H96" s="75"/>
      <c r="I96" s="75"/>
      <c r="J96" s="75"/>
      <c r="K96" s="75"/>
      <c r="L96" s="878"/>
      <c r="M96" s="871"/>
      <c r="N96" s="861"/>
      <c r="O96" s="861"/>
      <c r="P96" s="861"/>
      <c r="Q96" s="861"/>
      <c r="R96" s="878"/>
      <c r="S96" s="871"/>
      <c r="T96" s="861"/>
      <c r="U96" s="861"/>
      <c r="V96" s="861"/>
      <c r="W96" s="861"/>
      <c r="X96" s="878"/>
      <c r="Y96" s="871"/>
      <c r="Z96" s="861"/>
      <c r="AA96" s="861"/>
      <c r="AB96" s="861"/>
      <c r="AC96" s="861"/>
      <c r="AD96" s="878"/>
      <c r="AE96" s="94"/>
      <c r="AF96" s="94"/>
      <c r="AG96" s="94"/>
      <c r="AH96" s="94"/>
      <c r="AN96" s="69"/>
      <c r="AP96" s="8"/>
      <c r="AQ96" s="8"/>
      <c r="AR96" s="8"/>
      <c r="AS96" s="8"/>
      <c r="AT96" s="8"/>
      <c r="AU96" s="10"/>
    </row>
    <row r="97" spans="1:75" ht="21" hidden="1" customHeight="1" outlineLevel="1">
      <c r="A97" s="784"/>
      <c r="B97" s="825" t="s">
        <v>348</v>
      </c>
      <c r="C97" s="826" t="s">
        <v>27</v>
      </c>
      <c r="D97" s="829">
        <v>1</v>
      </c>
      <c r="E97" s="843">
        <f t="shared" ref="E97:E98" si="58">D97*$F$95</f>
        <v>468.4</v>
      </c>
      <c r="F97" s="77"/>
      <c r="G97" s="90"/>
      <c r="H97" s="88"/>
      <c r="I97" s="88"/>
      <c r="J97" s="88"/>
      <c r="K97" s="88"/>
      <c r="L97" s="878"/>
      <c r="M97" s="879"/>
      <c r="N97" s="860"/>
      <c r="O97" s="860"/>
      <c r="P97" s="860"/>
      <c r="Q97" s="860"/>
      <c r="R97" s="878"/>
      <c r="S97" s="879"/>
      <c r="T97" s="860"/>
      <c r="U97" s="860"/>
      <c r="V97" s="860"/>
      <c r="W97" s="860"/>
      <c r="X97" s="878"/>
      <c r="Y97" s="879"/>
      <c r="Z97" s="860"/>
      <c r="AA97" s="860"/>
      <c r="AB97" s="860"/>
      <c r="AC97" s="860"/>
      <c r="AD97" s="878"/>
      <c r="AE97" s="94"/>
      <c r="AF97" s="94"/>
      <c r="AG97" s="94"/>
      <c r="AH97" s="94"/>
      <c r="AN97" s="74"/>
      <c r="AP97" s="8"/>
      <c r="AQ97" s="8"/>
      <c r="AR97" s="8"/>
      <c r="AS97" s="8"/>
      <c r="AT97" s="8"/>
      <c r="AU97" s="10"/>
    </row>
    <row r="98" spans="1:75" ht="19.5" hidden="1" customHeight="1" outlineLevel="1">
      <c r="A98" s="134"/>
      <c r="B98" s="825" t="s">
        <v>349</v>
      </c>
      <c r="C98" s="826" t="s">
        <v>27</v>
      </c>
      <c r="D98" s="829">
        <v>1</v>
      </c>
      <c r="E98" s="843">
        <f t="shared" si="58"/>
        <v>468.4</v>
      </c>
      <c r="F98" s="82"/>
      <c r="G98" s="83"/>
      <c r="H98" s="75"/>
      <c r="I98" s="75"/>
      <c r="J98" s="75"/>
      <c r="K98" s="75"/>
      <c r="L98" s="878"/>
      <c r="M98" s="871"/>
      <c r="N98" s="861"/>
      <c r="O98" s="861"/>
      <c r="P98" s="861"/>
      <c r="Q98" s="861"/>
      <c r="R98" s="878"/>
      <c r="S98" s="871"/>
      <c r="T98" s="861"/>
      <c r="U98" s="861"/>
      <c r="V98" s="861"/>
      <c r="W98" s="861"/>
      <c r="X98" s="878"/>
      <c r="Y98" s="871"/>
      <c r="Z98" s="861"/>
      <c r="AA98" s="861"/>
      <c r="AB98" s="861"/>
      <c r="AC98" s="861"/>
      <c r="AD98" s="878"/>
      <c r="AE98" s="69"/>
      <c r="AF98" s="69"/>
      <c r="AG98" s="69"/>
      <c r="AH98" s="69"/>
      <c r="AL98" s="89"/>
      <c r="AM98" s="89"/>
      <c r="AP98" s="8"/>
      <c r="AQ98" s="8"/>
      <c r="AR98" s="8"/>
      <c r="AS98" s="8"/>
      <c r="AT98" s="8"/>
      <c r="AU98" s="10"/>
    </row>
    <row r="99" spans="1:75" ht="16.5" customHeight="1" collapsed="1">
      <c r="A99" s="799">
        <v>7</v>
      </c>
      <c r="B99" s="795" t="s">
        <v>334</v>
      </c>
      <c r="C99" s="808" t="s">
        <v>27</v>
      </c>
      <c r="D99" s="808"/>
      <c r="E99" s="808"/>
      <c r="F99" s="844" t="e">
        <f>L99+R99+X99+AD99</f>
        <v>#REF!</v>
      </c>
      <c r="G99" s="835" t="e">
        <f>#REF!</f>
        <v>#REF!</v>
      </c>
      <c r="H99" s="832" t="e">
        <f>#REF!</f>
        <v>#REF!</v>
      </c>
      <c r="I99" s="832" t="e">
        <f>#REF!</f>
        <v>#REF!</v>
      </c>
      <c r="J99" s="832" t="e">
        <f>#REF!</f>
        <v>#REF!</v>
      </c>
      <c r="K99" s="832" t="e">
        <f>#REF!</f>
        <v>#REF!</v>
      </c>
      <c r="L99" s="876" t="e">
        <f>ROUND(SUM(G99:K99),1)</f>
        <v>#REF!</v>
      </c>
      <c r="M99" s="868" t="e">
        <f>#REF!</f>
        <v>#REF!</v>
      </c>
      <c r="N99" s="869" t="e">
        <f>#REF!</f>
        <v>#REF!</v>
      </c>
      <c r="O99" s="869" t="e">
        <f>#REF!</f>
        <v>#REF!</v>
      </c>
      <c r="P99" s="869" t="e">
        <f>#REF!</f>
        <v>#REF!</v>
      </c>
      <c r="Q99" s="869" t="e">
        <f>#REF!</f>
        <v>#REF!</v>
      </c>
      <c r="R99" s="876" t="e">
        <f>ROUND(SUM(M99:Q99),1)</f>
        <v>#REF!</v>
      </c>
      <c r="S99" s="868" t="e">
        <f>#REF!</f>
        <v>#REF!</v>
      </c>
      <c r="T99" s="869" t="e">
        <f>#REF!</f>
        <v>#REF!</v>
      </c>
      <c r="U99" s="869" t="e">
        <f>O99</f>
        <v>#REF!</v>
      </c>
      <c r="V99" s="869" t="e">
        <f t="shared" ref="V99:W99" si="59">P99</f>
        <v>#REF!</v>
      </c>
      <c r="W99" s="869" t="e">
        <f t="shared" si="59"/>
        <v>#REF!</v>
      </c>
      <c r="X99" s="876" t="e">
        <f>ROUND(SUM(S99:W99),1)</f>
        <v>#REF!</v>
      </c>
      <c r="Y99" s="868" t="e">
        <f>#REF!</f>
        <v>#REF!</v>
      </c>
      <c r="Z99" s="869" t="e">
        <f>#REF!</f>
        <v>#REF!</v>
      </c>
      <c r="AA99" s="869" t="e">
        <f>#REF!</f>
        <v>#REF!</v>
      </c>
      <c r="AB99" s="869" t="e">
        <f>#REF!</f>
        <v>#REF!</v>
      </c>
      <c r="AC99" s="869" t="e">
        <f>#REF!</f>
        <v>#REF!</v>
      </c>
      <c r="AD99" s="876" t="e">
        <f>ROUND(SUM(Y99:AC99),1)</f>
        <v>#REF!</v>
      </c>
      <c r="AE99" s="94"/>
      <c r="AF99" s="94"/>
      <c r="AG99" s="94"/>
      <c r="AH99" s="94"/>
      <c r="AL99" s="89"/>
      <c r="AM99" s="89"/>
      <c r="AP99" s="8"/>
      <c r="AQ99" s="8"/>
      <c r="AR99" s="8"/>
      <c r="AS99" s="8"/>
      <c r="AT99" s="8"/>
      <c r="AU99" s="10"/>
    </row>
    <row r="100" spans="1:75" ht="16.5" hidden="1" customHeight="1" outlineLevel="1">
      <c r="A100" s="799"/>
      <c r="B100" s="825" t="s">
        <v>62</v>
      </c>
      <c r="C100" s="826" t="s">
        <v>27</v>
      </c>
      <c r="D100" s="827">
        <v>1</v>
      </c>
      <c r="E100" s="843" t="e">
        <f>D100*F99</f>
        <v>#REF!</v>
      </c>
      <c r="F100" s="77"/>
      <c r="G100" s="83"/>
      <c r="H100" s="75"/>
      <c r="I100" s="75"/>
      <c r="J100" s="75"/>
      <c r="K100" s="75"/>
      <c r="L100" s="876">
        <f t="shared" ref="L100:L102" si="60">SUM(G100:K100)</f>
        <v>0</v>
      </c>
      <c r="M100" s="871"/>
      <c r="N100" s="861"/>
      <c r="O100" s="861"/>
      <c r="P100" s="861"/>
      <c r="Q100" s="861"/>
      <c r="R100" s="876">
        <f t="shared" ref="R100:R102" si="61">SUM(M100:Q100)</f>
        <v>0</v>
      </c>
      <c r="S100" s="871"/>
      <c r="T100" s="861"/>
      <c r="U100" s="861"/>
      <c r="V100" s="861"/>
      <c r="W100" s="861"/>
      <c r="X100" s="876">
        <f t="shared" ref="X100:X102" si="62">SUM(S100:W100)</f>
        <v>0</v>
      </c>
      <c r="Y100" s="871"/>
      <c r="Z100" s="861"/>
      <c r="AA100" s="861"/>
      <c r="AB100" s="861"/>
      <c r="AC100" s="861"/>
      <c r="AD100" s="876">
        <f t="shared" ref="AD100:AD102" si="63">SUM(Y100:AC100)</f>
        <v>0</v>
      </c>
      <c r="AE100" s="94"/>
      <c r="AF100" s="94"/>
      <c r="AG100" s="94"/>
      <c r="AH100" s="94"/>
      <c r="AL100" s="89"/>
      <c r="AM100" s="89"/>
      <c r="AP100" s="8"/>
      <c r="AQ100" s="8"/>
      <c r="AR100" s="8"/>
      <c r="AS100" s="8"/>
      <c r="AT100" s="8"/>
      <c r="AU100" s="10"/>
    </row>
    <row r="101" spans="1:75" ht="16.5" hidden="1" customHeight="1" outlineLevel="1">
      <c r="A101" s="799"/>
      <c r="B101" s="825" t="s">
        <v>347</v>
      </c>
      <c r="C101" s="826" t="s">
        <v>27</v>
      </c>
      <c r="D101" s="827">
        <v>1</v>
      </c>
      <c r="E101" s="843">
        <f>D101*F100</f>
        <v>0</v>
      </c>
      <c r="F101" s="77"/>
      <c r="G101" s="83"/>
      <c r="H101" s="75"/>
      <c r="I101" s="75"/>
      <c r="J101" s="75"/>
      <c r="K101" s="75"/>
      <c r="L101" s="876">
        <f t="shared" ref="L101" si="64">SUM(G101:K101)</f>
        <v>0</v>
      </c>
      <c r="M101" s="871"/>
      <c r="N101" s="861"/>
      <c r="O101" s="861"/>
      <c r="P101" s="861"/>
      <c r="Q101" s="861"/>
      <c r="R101" s="876">
        <f t="shared" ref="R101" si="65">SUM(M101:Q101)</f>
        <v>0</v>
      </c>
      <c r="S101" s="871"/>
      <c r="T101" s="861"/>
      <c r="U101" s="861"/>
      <c r="V101" s="861"/>
      <c r="W101" s="861"/>
      <c r="X101" s="876">
        <f t="shared" ref="X101" si="66">SUM(S101:W101)</f>
        <v>0</v>
      </c>
      <c r="Y101" s="871"/>
      <c r="Z101" s="861"/>
      <c r="AA101" s="861"/>
      <c r="AB101" s="861"/>
      <c r="AC101" s="861"/>
      <c r="AD101" s="876">
        <f t="shared" ref="AD101" si="67">SUM(Y101:AC101)</f>
        <v>0</v>
      </c>
      <c r="AE101" s="94"/>
      <c r="AF101" s="94"/>
      <c r="AG101" s="94"/>
      <c r="AH101" s="94"/>
      <c r="AL101" s="89"/>
      <c r="AM101" s="89"/>
      <c r="AP101" s="8"/>
      <c r="AQ101" s="8"/>
      <c r="AR101" s="8"/>
      <c r="AS101" s="8"/>
      <c r="AT101" s="8"/>
      <c r="AU101" s="10"/>
    </row>
    <row r="102" spans="1:75" ht="15.75" customHeight="1" collapsed="1">
      <c r="A102" s="799">
        <v>8</v>
      </c>
      <c r="B102" s="795" t="s">
        <v>335</v>
      </c>
      <c r="C102" s="808" t="s">
        <v>27</v>
      </c>
      <c r="D102" s="808"/>
      <c r="E102" s="843"/>
      <c r="F102" s="844" t="e">
        <f>L102+R102+X102+AD102</f>
        <v>#REF!</v>
      </c>
      <c r="G102" s="835" t="e">
        <f>#REF!</f>
        <v>#REF!</v>
      </c>
      <c r="H102" s="832" t="e">
        <f>#REF!</f>
        <v>#REF!</v>
      </c>
      <c r="I102" s="832" t="e">
        <f>#REF!</f>
        <v>#REF!</v>
      </c>
      <c r="J102" s="832" t="e">
        <f>#REF!</f>
        <v>#REF!</v>
      </c>
      <c r="K102" s="832" t="e">
        <f>#REF!</f>
        <v>#REF!</v>
      </c>
      <c r="L102" s="876" t="e">
        <f t="shared" si="60"/>
        <v>#REF!</v>
      </c>
      <c r="M102" s="868" t="e">
        <f>#REF!</f>
        <v>#REF!</v>
      </c>
      <c r="N102" s="869" t="e">
        <f>#REF!</f>
        <v>#REF!</v>
      </c>
      <c r="O102" s="869" t="e">
        <f>#REF!</f>
        <v>#REF!</v>
      </c>
      <c r="P102" s="869" t="e">
        <f>#REF!</f>
        <v>#REF!</v>
      </c>
      <c r="Q102" s="869" t="e">
        <f>#REF!</f>
        <v>#REF!</v>
      </c>
      <c r="R102" s="876" t="e">
        <f t="shared" si="61"/>
        <v>#REF!</v>
      </c>
      <c r="S102" s="868" t="e">
        <f>#REF!</f>
        <v>#REF!</v>
      </c>
      <c r="T102" s="869" t="e">
        <f>#REF!</f>
        <v>#REF!</v>
      </c>
      <c r="U102" s="869" t="e">
        <f>O102</f>
        <v>#REF!</v>
      </c>
      <c r="V102" s="869" t="e">
        <f t="shared" ref="V102:W102" si="68">P102</f>
        <v>#REF!</v>
      </c>
      <c r="W102" s="869" t="e">
        <f t="shared" si="68"/>
        <v>#REF!</v>
      </c>
      <c r="X102" s="876" t="e">
        <f t="shared" si="62"/>
        <v>#REF!</v>
      </c>
      <c r="Y102" s="868" t="e">
        <f>#REF!</f>
        <v>#REF!</v>
      </c>
      <c r="Z102" s="869" t="e">
        <f>#REF!</f>
        <v>#REF!</v>
      </c>
      <c r="AA102" s="869" t="e">
        <f>#REF!</f>
        <v>#REF!</v>
      </c>
      <c r="AB102" s="869" t="e">
        <f>#REF!</f>
        <v>#REF!</v>
      </c>
      <c r="AC102" s="869" t="e">
        <f>#REF!</f>
        <v>#REF!</v>
      </c>
      <c r="AD102" s="876" t="e">
        <f t="shared" si="63"/>
        <v>#REF!</v>
      </c>
      <c r="AE102" s="69"/>
      <c r="AF102" s="69">
        <v>3418</v>
      </c>
      <c r="AG102" s="69"/>
      <c r="AH102" s="880" t="e">
        <f>AF102-F102</f>
        <v>#REF!</v>
      </c>
      <c r="AI102" t="e">
        <f>AH102/AF102</f>
        <v>#REF!</v>
      </c>
      <c r="AP102" s="8"/>
      <c r="AQ102" s="8"/>
      <c r="AR102" s="8"/>
      <c r="AS102" s="8"/>
      <c r="AT102" s="8"/>
      <c r="AU102" s="10"/>
    </row>
    <row r="103" spans="1:75" ht="15" hidden="1" customHeight="1" outlineLevel="1">
      <c r="A103" s="61"/>
      <c r="B103" s="825" t="s">
        <v>62</v>
      </c>
      <c r="C103" s="826" t="s">
        <v>27</v>
      </c>
      <c r="D103" s="827">
        <v>1</v>
      </c>
      <c r="E103" s="843" t="e">
        <f>D103*F102</f>
        <v>#REF!</v>
      </c>
      <c r="F103" s="66"/>
      <c r="G103" s="817"/>
      <c r="H103" s="818"/>
      <c r="I103" s="818"/>
      <c r="J103" s="818"/>
      <c r="K103" s="818"/>
      <c r="L103" s="819"/>
      <c r="M103" s="817"/>
      <c r="N103" s="818"/>
      <c r="O103" s="818"/>
      <c r="P103" s="818"/>
      <c r="Q103" s="818"/>
      <c r="R103" s="819"/>
      <c r="S103" s="817"/>
      <c r="T103" s="818"/>
      <c r="U103" s="818"/>
      <c r="V103" s="818"/>
      <c r="W103" s="818"/>
      <c r="X103" s="819"/>
      <c r="Y103" s="817"/>
      <c r="Z103" s="818"/>
      <c r="AA103" s="818"/>
      <c r="AB103" s="818"/>
      <c r="AC103" s="818"/>
      <c r="AD103" s="819"/>
      <c r="AE103" s="69"/>
      <c r="AF103" s="69"/>
      <c r="AG103" s="69"/>
      <c r="AH103" s="69"/>
      <c r="AP103" s="8"/>
      <c r="AQ103" s="8"/>
      <c r="AR103" s="8"/>
      <c r="AS103" s="8"/>
      <c r="AT103" s="8"/>
      <c r="AU103" s="10"/>
    </row>
    <row r="104" spans="1:75" ht="11.25" customHeight="1" collapsed="1" thickBot="1">
      <c r="A104" s="65"/>
      <c r="B104" s="62"/>
      <c r="C104" s="63"/>
      <c r="D104" s="82"/>
      <c r="E104" s="82"/>
      <c r="F104" s="82"/>
      <c r="G104" s="840"/>
      <c r="H104" s="841"/>
      <c r="I104" s="841"/>
      <c r="J104" s="841"/>
      <c r="K104" s="841"/>
      <c r="L104" s="842"/>
      <c r="M104" s="840"/>
      <c r="N104" s="841"/>
      <c r="O104" s="841"/>
      <c r="P104" s="841"/>
      <c r="Q104" s="841"/>
      <c r="R104" s="842"/>
      <c r="S104" s="840"/>
      <c r="T104" s="841"/>
      <c r="U104" s="841"/>
      <c r="V104" s="841"/>
      <c r="W104" s="841"/>
      <c r="X104" s="842"/>
      <c r="Y104" s="840"/>
      <c r="Z104" s="841"/>
      <c r="AA104" s="841"/>
      <c r="AB104" s="841"/>
      <c r="AC104" s="841"/>
      <c r="AD104" s="842"/>
      <c r="AE104" s="69"/>
      <c r="AF104" s="69"/>
      <c r="AG104" s="69"/>
      <c r="AH104" s="69"/>
      <c r="AL104" s="89"/>
      <c r="AM104" s="89"/>
      <c r="AP104" s="8"/>
      <c r="AQ104" s="8"/>
      <c r="AR104" s="8"/>
      <c r="AS104" s="8"/>
      <c r="AT104" s="8"/>
      <c r="AU104" s="10"/>
    </row>
    <row r="105" spans="1:75" ht="12.75" customHeight="1">
      <c r="A105" s="105"/>
      <c r="B105" s="98"/>
      <c r="C105" s="99"/>
      <c r="D105" s="99"/>
      <c r="E105" s="99"/>
      <c r="F105" s="9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L105" s="89"/>
      <c r="AM105" s="89"/>
      <c r="AP105" s="8"/>
      <c r="AQ105" s="8"/>
      <c r="AR105" s="8"/>
      <c r="AS105" s="8"/>
      <c r="AT105" s="8"/>
      <c r="AU105" s="10"/>
    </row>
    <row r="106" spans="1:75" ht="15.75" customHeight="1">
      <c r="A106" s="105"/>
      <c r="B106" s="830" t="s">
        <v>131</v>
      </c>
      <c r="C106" s="99"/>
      <c r="D106" s="99"/>
      <c r="E106" s="99"/>
      <c r="F106" s="9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L106" s="89"/>
      <c r="AM106" s="89"/>
      <c r="AP106" s="8"/>
      <c r="AQ106" s="8"/>
      <c r="AR106" s="8"/>
      <c r="AS106" s="8"/>
      <c r="AT106" s="8"/>
      <c r="AU106" s="10"/>
    </row>
    <row r="107" spans="1:75" ht="20.25" customHeight="1">
      <c r="A107" s="105"/>
      <c r="B107" s="831" t="s">
        <v>144</v>
      </c>
      <c r="C107" s="99"/>
      <c r="D107" s="99"/>
      <c r="E107" s="99"/>
      <c r="F107" s="9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L107" s="89"/>
      <c r="AM107" s="89"/>
      <c r="AP107" s="8"/>
      <c r="AQ107" s="8"/>
      <c r="AR107" s="8"/>
      <c r="AS107" s="8"/>
      <c r="AT107" s="8"/>
      <c r="AU107" s="10"/>
    </row>
    <row r="108" spans="1:75" ht="14.25" customHeight="1">
      <c r="A108" s="105"/>
      <c r="B108" s="98"/>
      <c r="C108" s="99"/>
      <c r="D108" s="99"/>
      <c r="E108" s="99"/>
      <c r="F108" s="9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L108" s="89"/>
      <c r="AM108" s="89"/>
      <c r="AP108" s="8"/>
      <c r="AQ108" s="8"/>
      <c r="AR108" s="8"/>
      <c r="AS108" s="8"/>
      <c r="AT108" s="8"/>
      <c r="AU108" s="10"/>
    </row>
    <row r="109" spans="1:75" s="45" customFormat="1" ht="24" customHeight="1">
      <c r="A109" s="41" t="s">
        <v>6</v>
      </c>
      <c r="B109" s="102" t="s">
        <v>7</v>
      </c>
      <c r="C109" s="103" t="s">
        <v>37</v>
      </c>
      <c r="D109" s="103"/>
      <c r="E109" s="103"/>
      <c r="F109" s="100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3"/>
      <c r="AK109" s="44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O109"/>
      <c r="BP109"/>
      <c r="BQ109"/>
      <c r="BR109"/>
      <c r="BT109" s="2"/>
      <c r="BU109" s="2"/>
      <c r="BV109" s="2"/>
      <c r="BW109" s="1"/>
    </row>
    <row r="110" spans="1:75" s="45" customFormat="1" ht="19.5" customHeight="1">
      <c r="A110" s="41"/>
      <c r="B110" s="104"/>
      <c r="C110" s="104"/>
      <c r="D110" s="104"/>
      <c r="E110" s="104"/>
      <c r="F110" s="100"/>
      <c r="AK110" s="47"/>
      <c r="AL110" s="57"/>
      <c r="AM110" s="48"/>
      <c r="AN110" s="48"/>
      <c r="AO110" s="42"/>
      <c r="AP110" s="42"/>
      <c r="AQ110" s="42"/>
      <c r="AR110" s="49"/>
      <c r="AS110" s="42"/>
      <c r="AV110" s="50"/>
      <c r="AW110" s="51"/>
      <c r="AX110" s="51"/>
      <c r="AY110" s="52"/>
      <c r="AZ110" s="52"/>
      <c r="BA110" s="53"/>
      <c r="BB110" s="54"/>
      <c r="BC110" s="52"/>
      <c r="BD110" s="52"/>
      <c r="BE110" s="55"/>
      <c r="BF110" s="55"/>
      <c r="BO110"/>
      <c r="BP110"/>
      <c r="BQ110"/>
      <c r="BR110"/>
      <c r="BT110" s="2"/>
      <c r="BU110" s="2"/>
      <c r="BV110" s="2"/>
      <c r="BW110" s="1"/>
    </row>
    <row r="111" spans="1:75" s="45" customFormat="1" ht="15">
      <c r="A111" s="41" t="s">
        <v>8</v>
      </c>
      <c r="B111" s="104" t="s">
        <v>9</v>
      </c>
      <c r="C111" s="103" t="s">
        <v>38</v>
      </c>
      <c r="D111" s="103"/>
      <c r="E111" s="103"/>
      <c r="F111" s="101"/>
      <c r="AK111" s="47"/>
      <c r="AL111" s="57"/>
      <c r="AM111" s="40"/>
      <c r="AN111" s="40"/>
      <c r="AO111" s="42"/>
      <c r="AP111" s="42"/>
      <c r="AQ111" s="42"/>
      <c r="AR111" s="49"/>
      <c r="AS111" s="42"/>
      <c r="AW111" s="51"/>
      <c r="AX111" s="51"/>
      <c r="AY111" s="52"/>
      <c r="AZ111" s="52"/>
      <c r="BA111" s="53"/>
      <c r="BB111" s="56"/>
      <c r="BC111" s="52"/>
      <c r="BD111" s="52"/>
      <c r="BE111" s="55"/>
      <c r="BF111" s="55"/>
      <c r="BO111"/>
      <c r="BP111"/>
      <c r="BQ111"/>
      <c r="BR111"/>
      <c r="BT111" s="2"/>
      <c r="BU111" s="2"/>
      <c r="BV111" s="2"/>
      <c r="BW111" s="1"/>
    </row>
    <row r="112" spans="1:75" s="45" customFormat="1" ht="15">
      <c r="A112" s="42"/>
      <c r="B112" s="104"/>
      <c r="C112" s="103"/>
      <c r="D112" s="103"/>
      <c r="E112" s="103"/>
      <c r="F112" s="47"/>
      <c r="AK112" s="47"/>
      <c r="AL112" s="57"/>
      <c r="AM112" s="48"/>
      <c r="AN112" s="48"/>
      <c r="AO112" s="42"/>
      <c r="AP112" s="42"/>
      <c r="AQ112" s="42"/>
      <c r="AR112" s="49"/>
      <c r="AS112" s="42"/>
      <c r="AW112" s="51"/>
      <c r="AX112" s="51"/>
      <c r="AY112" s="52"/>
      <c r="AZ112" s="52"/>
      <c r="BA112" s="53"/>
      <c r="BB112" s="56"/>
      <c r="BC112" s="52"/>
      <c r="BD112" s="52"/>
      <c r="BE112" s="55"/>
      <c r="BF112" s="55"/>
      <c r="BO112"/>
      <c r="BP112"/>
      <c r="BQ112"/>
      <c r="BR112"/>
    </row>
    <row r="113" spans="1:67" s="45" customFormat="1" ht="15">
      <c r="A113" s="42"/>
      <c r="B113" s="104" t="s">
        <v>10</v>
      </c>
      <c r="C113" s="103" t="s">
        <v>39</v>
      </c>
      <c r="D113" s="103"/>
      <c r="E113" s="103"/>
      <c r="F113" s="100"/>
      <c r="AK113" s="47"/>
      <c r="AL113" s="57"/>
      <c r="AM113" s="40"/>
      <c r="AN113" s="40"/>
      <c r="AO113" s="42"/>
      <c r="AP113" s="42"/>
      <c r="AQ113" s="42"/>
      <c r="AR113" s="49"/>
      <c r="AS113" s="42"/>
      <c r="AW113" s="51"/>
      <c r="AX113" s="51"/>
      <c r="AY113" s="52"/>
      <c r="AZ113" s="52"/>
      <c r="BA113" s="53"/>
      <c r="BB113" s="56"/>
      <c r="BC113" s="52"/>
      <c r="BD113" s="52"/>
      <c r="BE113" s="55"/>
      <c r="BF113" s="55"/>
      <c r="BO113" s="51"/>
    </row>
    <row r="114" spans="1:67" s="45" customFormat="1" ht="15">
      <c r="A114" s="42"/>
      <c r="B114" s="46"/>
      <c r="C114" s="120"/>
      <c r="D114" s="120"/>
      <c r="E114" s="120"/>
      <c r="F114" s="40"/>
      <c r="AK114" s="47"/>
      <c r="AL114" s="57"/>
      <c r="AM114" s="48"/>
      <c r="AN114" s="48"/>
      <c r="AO114" s="42"/>
      <c r="AP114" s="42"/>
      <c r="AQ114" s="42"/>
      <c r="AR114" s="49"/>
      <c r="AS114" s="42"/>
      <c r="AW114" s="51"/>
      <c r="AX114" s="51"/>
      <c r="AY114" s="52"/>
      <c r="AZ114" s="52"/>
      <c r="BA114" s="53"/>
      <c r="BB114" s="56"/>
      <c r="BC114" s="52"/>
      <c r="BD114" s="52"/>
      <c r="BE114" s="55"/>
      <c r="BF114" s="55"/>
      <c r="BO114" s="51"/>
    </row>
    <row r="115" spans="1:67" ht="17.25" customHeight="1">
      <c r="F115" s="42"/>
    </row>
  </sheetData>
  <mergeCells count="13">
    <mergeCell ref="A9:B9"/>
    <mergeCell ref="A11:F11"/>
    <mergeCell ref="D13:D14"/>
    <mergeCell ref="E13:E14"/>
    <mergeCell ref="M13:R13"/>
    <mergeCell ref="S13:X13"/>
    <mergeCell ref="Y13:AD13"/>
    <mergeCell ref="A12:A14"/>
    <mergeCell ref="B12:B14"/>
    <mergeCell ref="C12:C14"/>
    <mergeCell ref="G12:AD12"/>
    <mergeCell ref="F12:F14"/>
    <mergeCell ref="G13:L13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1226"/>
  <sheetViews>
    <sheetView topLeftCell="G1" workbookViewId="0">
      <pane ySplit="5" topLeftCell="A908" activePane="bottomLeft" state="frozen"/>
      <selection pane="bottomLeft" activeCell="O993" sqref="O993"/>
    </sheetView>
  </sheetViews>
  <sheetFormatPr defaultRowHeight="12.75" outlineLevelRow="1"/>
  <cols>
    <col min="1" max="1" width="2.7109375" customWidth="1"/>
    <col min="2" max="2" width="11.42578125" customWidth="1"/>
    <col min="3" max="3" width="25.7109375" customWidth="1"/>
    <col min="4" max="4" width="11.5703125" customWidth="1"/>
    <col min="25" max="25" width="9.140625" style="1501"/>
    <col min="26" max="26" width="9.140625" style="1511"/>
    <col min="28" max="28" width="9.140625" style="1518"/>
  </cols>
  <sheetData>
    <row r="2" spans="1:34" ht="13.5" thickBot="1">
      <c r="A2" s="106" t="s">
        <v>40</v>
      </c>
      <c r="B2" s="106"/>
      <c r="C2" s="106"/>
      <c r="D2" s="107" t="s">
        <v>43</v>
      </c>
      <c r="E2" s="107">
        <v>1</v>
      </c>
      <c r="F2" s="107"/>
      <c r="G2" s="107"/>
      <c r="H2" s="107"/>
    </row>
    <row r="3" spans="1:34" ht="36" customHeight="1" thickBot="1">
      <c r="B3" s="1074"/>
      <c r="C3" s="1089"/>
      <c r="D3" s="1089"/>
      <c r="E3" s="1075"/>
      <c r="F3" s="1943" t="s">
        <v>42</v>
      </c>
      <c r="G3" s="1944"/>
      <c r="H3" s="1944"/>
      <c r="I3" s="1944"/>
      <c r="J3" s="1945"/>
      <c r="K3" s="1943" t="s">
        <v>45</v>
      </c>
      <c r="L3" s="1944"/>
      <c r="M3" s="1945"/>
      <c r="N3" s="1949" t="s">
        <v>46</v>
      </c>
      <c r="O3" s="1950"/>
      <c r="P3" s="1951"/>
      <c r="Q3" s="1955" t="s">
        <v>44</v>
      </c>
      <c r="R3" s="1956"/>
      <c r="S3" s="1956"/>
      <c r="T3" s="1956"/>
      <c r="U3" s="1956"/>
      <c r="V3" s="1956"/>
      <c r="W3" s="1956"/>
      <c r="X3" s="1957"/>
      <c r="Y3" s="1940" t="s">
        <v>63</v>
      </c>
      <c r="Z3" s="1941"/>
      <c r="AA3" s="1941"/>
      <c r="AB3" s="1942"/>
      <c r="AC3" s="1940" t="s">
        <v>64</v>
      </c>
      <c r="AD3" s="1941"/>
      <c r="AE3" s="1941"/>
      <c r="AF3" s="1942"/>
      <c r="AG3" s="1936" t="s">
        <v>62</v>
      </c>
      <c r="AH3" s="1937"/>
    </row>
    <row r="4" spans="1:34" ht="38.25">
      <c r="B4" s="83"/>
      <c r="C4" s="75"/>
      <c r="D4" s="75"/>
      <c r="E4" s="1058"/>
      <c r="F4" s="1946"/>
      <c r="G4" s="1947"/>
      <c r="H4" s="1947"/>
      <c r="I4" s="1947"/>
      <c r="J4" s="1948"/>
      <c r="K4" s="1946"/>
      <c r="L4" s="1947"/>
      <c r="M4" s="1948"/>
      <c r="N4" s="1952"/>
      <c r="O4" s="1953"/>
      <c r="P4" s="1954"/>
      <c r="Q4" s="1938">
        <v>150</v>
      </c>
      <c r="R4" s="1939"/>
      <c r="S4" s="1938">
        <v>130</v>
      </c>
      <c r="T4" s="1939"/>
      <c r="U4" s="1938">
        <v>100</v>
      </c>
      <c r="V4" s="1939"/>
      <c r="W4" s="1938">
        <v>25</v>
      </c>
      <c r="X4" s="1939"/>
      <c r="Y4" s="1054" t="s">
        <v>47</v>
      </c>
      <c r="Z4" s="113" t="s">
        <v>48</v>
      </c>
      <c r="AA4" s="1036" t="s">
        <v>49</v>
      </c>
      <c r="AB4" s="1055" t="s">
        <v>50</v>
      </c>
      <c r="AC4" s="1054" t="s">
        <v>47</v>
      </c>
      <c r="AD4" s="113" t="s">
        <v>48</v>
      </c>
      <c r="AE4" s="1036" t="s">
        <v>49</v>
      </c>
      <c r="AF4" s="1055" t="s">
        <v>50</v>
      </c>
      <c r="AG4" s="1064" t="s">
        <v>60</v>
      </c>
      <c r="AH4" s="1065" t="s">
        <v>61</v>
      </c>
    </row>
    <row r="5" spans="1:34" ht="26.25" thickBot="1">
      <c r="B5" s="1078" t="s">
        <v>42</v>
      </c>
      <c r="C5" s="1060" t="s">
        <v>59</v>
      </c>
      <c r="D5" s="1060" t="s">
        <v>41</v>
      </c>
      <c r="E5" s="1079" t="s">
        <v>23</v>
      </c>
      <c r="F5" s="1078" t="s">
        <v>432</v>
      </c>
      <c r="G5" s="1060" t="s">
        <v>51</v>
      </c>
      <c r="H5" s="1060" t="s">
        <v>52</v>
      </c>
      <c r="I5" s="1060" t="s">
        <v>53</v>
      </c>
      <c r="J5" s="1079" t="s">
        <v>54</v>
      </c>
      <c r="K5" s="1078" t="s">
        <v>55</v>
      </c>
      <c r="L5" s="1060" t="s">
        <v>53</v>
      </c>
      <c r="M5" s="1079" t="s">
        <v>56</v>
      </c>
      <c r="N5" s="1078" t="s">
        <v>57</v>
      </c>
      <c r="O5" s="1060" t="s">
        <v>53</v>
      </c>
      <c r="P5" s="1079" t="s">
        <v>56</v>
      </c>
      <c r="Q5" s="1078" t="s">
        <v>56</v>
      </c>
      <c r="R5" s="1079" t="s">
        <v>58</v>
      </c>
      <c r="S5" s="1078" t="s">
        <v>56</v>
      </c>
      <c r="T5" s="1079" t="s">
        <v>58</v>
      </c>
      <c r="U5" s="1078" t="s">
        <v>56</v>
      </c>
      <c r="V5" s="1079" t="s">
        <v>58</v>
      </c>
      <c r="W5" s="1078" t="s">
        <v>56</v>
      </c>
      <c r="X5" s="1079" t="s">
        <v>58</v>
      </c>
      <c r="Y5" s="1061" t="s">
        <v>56</v>
      </c>
      <c r="Z5" s="1062" t="s">
        <v>56</v>
      </c>
      <c r="AA5" s="1060" t="s">
        <v>56</v>
      </c>
      <c r="AB5" s="1063" t="s">
        <v>56</v>
      </c>
      <c r="AC5" s="1061" t="s">
        <v>56</v>
      </c>
      <c r="AD5" s="1062" t="s">
        <v>56</v>
      </c>
      <c r="AE5" s="1060" t="s">
        <v>56</v>
      </c>
      <c r="AF5" s="1063" t="s">
        <v>56</v>
      </c>
      <c r="AG5" s="1076" t="s">
        <v>55</v>
      </c>
      <c r="AH5" s="1077" t="s">
        <v>55</v>
      </c>
    </row>
    <row r="6" spans="1:34" ht="16.5" thickBot="1">
      <c r="B6" s="1247"/>
      <c r="C6" s="1243" t="s">
        <v>501</v>
      </c>
      <c r="D6" s="1248"/>
      <c r="E6" s="1480"/>
      <c r="F6" s="1247"/>
      <c r="G6" s="1248"/>
      <c r="H6" s="1248"/>
      <c r="I6" s="1248"/>
      <c r="J6" s="1249"/>
      <c r="K6" s="1247"/>
      <c r="L6" s="1248"/>
      <c r="M6" s="1249"/>
      <c r="N6" s="1247"/>
      <c r="O6" s="1248"/>
      <c r="P6" s="1249"/>
      <c r="Q6" s="1250">
        <f>SUM(Q7:Q23)</f>
        <v>153.93</v>
      </c>
      <c r="R6" s="1251">
        <f>SUM(R7:R23)</f>
        <v>23.088000000000001</v>
      </c>
      <c r="S6" s="1252"/>
      <c r="T6" s="1253"/>
      <c r="U6" s="1252"/>
      <c r="V6" s="1253"/>
      <c r="W6" s="1252"/>
      <c r="X6" s="1253"/>
      <c r="Y6" s="1502"/>
      <c r="Z6" s="1512">
        <f>SUM(Z7:Z23)</f>
        <v>153.93</v>
      </c>
      <c r="AA6" s="1254"/>
      <c r="AB6" s="1519"/>
      <c r="AC6" s="1254"/>
      <c r="AD6" s="1255">
        <f>SUM(AD7:AD23)</f>
        <v>7.44</v>
      </c>
      <c r="AE6" s="1254"/>
      <c r="AF6" s="1257"/>
      <c r="AG6" s="1258"/>
      <c r="AH6" s="1259">
        <f>SUM(AH7:AH23)</f>
        <v>7.8</v>
      </c>
    </row>
    <row r="7" spans="1:34" ht="15" hidden="1" outlineLevel="1">
      <c r="B7" s="1226"/>
      <c r="C7" s="1245"/>
      <c r="D7" s="1225"/>
      <c r="E7" s="1457"/>
      <c r="F7" s="1226"/>
      <c r="G7" s="1225"/>
      <c r="H7" s="1225"/>
      <c r="I7" s="1225"/>
      <c r="J7" s="1246"/>
      <c r="K7" s="1226"/>
      <c r="L7" s="1225"/>
      <c r="M7" s="1246"/>
      <c r="N7" s="1226"/>
      <c r="O7" s="1225"/>
      <c r="P7" s="1246"/>
      <c r="Q7" s="1260"/>
      <c r="R7" s="1261"/>
      <c r="S7" s="1260"/>
      <c r="T7" s="1261"/>
      <c r="U7" s="1260"/>
      <c r="V7" s="1261"/>
      <c r="W7" s="1260"/>
      <c r="X7" s="1261"/>
      <c r="Y7" s="1262"/>
      <c r="Z7" s="1263"/>
      <c r="AA7" s="1264"/>
      <c r="AB7" s="1265"/>
      <c r="AC7" s="1266"/>
      <c r="AD7" s="1263"/>
      <c r="AE7" s="1267"/>
      <c r="AF7" s="1268"/>
      <c r="AG7" s="1260"/>
      <c r="AH7" s="1261"/>
    </row>
    <row r="8" spans="1:34" ht="15" hidden="1" outlineLevel="1">
      <c r="B8" s="1064">
        <v>1</v>
      </c>
      <c r="C8" s="1239"/>
      <c r="D8" s="1036" t="s">
        <v>492</v>
      </c>
      <c r="E8" s="1459"/>
      <c r="F8" s="1064">
        <v>33.700000000000003</v>
      </c>
      <c r="G8" s="1050">
        <v>0.84</v>
      </c>
      <c r="H8" s="1050">
        <v>3.66</v>
      </c>
      <c r="I8" s="1456">
        <f>H8-G8</f>
        <v>2.82</v>
      </c>
      <c r="J8" s="1086">
        <f>F8*I8</f>
        <v>95.03</v>
      </c>
      <c r="K8" s="1064"/>
      <c r="L8" s="1036"/>
      <c r="M8" s="1065"/>
      <c r="N8" s="1064"/>
      <c r="O8" s="1036"/>
      <c r="P8" s="1065"/>
      <c r="Q8" s="1489">
        <f>J8</f>
        <v>95.03</v>
      </c>
      <c r="R8" s="1395">
        <f>ROUND($Q$4/1000*Q8,3)</f>
        <v>14.255000000000001</v>
      </c>
      <c r="S8" s="1270"/>
      <c r="T8" s="1271"/>
      <c r="U8" s="1270"/>
      <c r="V8" s="1271"/>
      <c r="W8" s="1270"/>
      <c r="X8" s="1271"/>
      <c r="Y8" s="1272"/>
      <c r="Z8" s="1273">
        <f>J8</f>
        <v>95.03</v>
      </c>
      <c r="AA8" s="1274"/>
      <c r="AB8" s="1275"/>
      <c r="AC8" s="1276"/>
      <c r="AD8" s="1277"/>
      <c r="AE8" s="1278"/>
      <c r="AF8" s="1279"/>
      <c r="AG8" s="1270"/>
      <c r="AH8" s="1271"/>
    </row>
    <row r="9" spans="1:34" ht="15" hidden="1" outlineLevel="1">
      <c r="B9" s="1064"/>
      <c r="C9" s="1240" t="s">
        <v>494</v>
      </c>
      <c r="D9" s="1036"/>
      <c r="E9" s="1459"/>
      <c r="F9" s="1064"/>
      <c r="G9" s="1456"/>
      <c r="H9" s="1456"/>
      <c r="I9" s="1456"/>
      <c r="J9" s="1065"/>
      <c r="K9" s="1064"/>
      <c r="L9" s="1036"/>
      <c r="M9" s="1065"/>
      <c r="N9" s="1064"/>
      <c r="O9" s="1036"/>
      <c r="P9" s="1065"/>
      <c r="Q9" s="1425"/>
      <c r="R9" s="1333"/>
      <c r="S9" s="1270"/>
      <c r="T9" s="1271"/>
      <c r="U9" s="1270"/>
      <c r="V9" s="1271"/>
      <c r="W9" s="1270"/>
      <c r="X9" s="1271"/>
      <c r="Y9" s="1272"/>
      <c r="Z9" s="1277"/>
      <c r="AA9" s="1274"/>
      <c r="AB9" s="1275"/>
      <c r="AC9" s="1276"/>
      <c r="AD9" s="1277"/>
      <c r="AE9" s="1278"/>
      <c r="AF9" s="1279"/>
      <c r="AG9" s="1270"/>
      <c r="AH9" s="1271"/>
    </row>
    <row r="10" spans="1:34" ht="15" hidden="1" outlineLevel="1">
      <c r="B10" s="83"/>
      <c r="C10" s="1241" t="s">
        <v>112</v>
      </c>
      <c r="D10" s="75"/>
      <c r="E10" s="1145">
        <v>3</v>
      </c>
      <c r="F10" s="83"/>
      <c r="G10" s="75"/>
      <c r="H10" s="75"/>
      <c r="I10" s="75"/>
      <c r="J10" s="1058"/>
      <c r="K10" s="83">
        <v>1.48</v>
      </c>
      <c r="L10" s="75">
        <v>1.36</v>
      </c>
      <c r="M10" s="1058">
        <f>ROUND(-E10*K10*L10,2)</f>
        <v>-6.04</v>
      </c>
      <c r="N10" s="83">
        <v>0.15</v>
      </c>
      <c r="O10" s="1051">
        <f>2*L10+K10</f>
        <v>4.2</v>
      </c>
      <c r="P10" s="1058">
        <f>ROUND(N10*O10*E10,2)</f>
        <v>1.89</v>
      </c>
      <c r="Q10" s="1109">
        <f>M10</f>
        <v>-6.04</v>
      </c>
      <c r="R10" s="1333">
        <f t="shared" ref="R10:R14" si="0">ROUND($Q$4/1000*Q10,3)</f>
        <v>-0.90600000000000003</v>
      </c>
      <c r="S10" s="1281"/>
      <c r="T10" s="1280"/>
      <c r="U10" s="1281"/>
      <c r="V10" s="1280"/>
      <c r="W10" s="1281"/>
      <c r="X10" s="1280"/>
      <c r="Y10" s="1282"/>
      <c r="Z10" s="1283">
        <f>M10</f>
        <v>-6.04</v>
      </c>
      <c r="AA10" s="1110"/>
      <c r="AB10" s="1284"/>
      <c r="AC10" s="1285"/>
      <c r="AD10" s="1283">
        <f>P10</f>
        <v>1.89</v>
      </c>
      <c r="AE10" s="1286"/>
      <c r="AF10" s="1287"/>
      <c r="AG10" s="1281"/>
      <c r="AH10" s="1280">
        <f>K10*E10</f>
        <v>4.4400000000000004</v>
      </c>
    </row>
    <row r="11" spans="1:34" ht="15" hidden="1" outlineLevel="1">
      <c r="B11" s="83"/>
      <c r="C11" s="1241" t="s">
        <v>110</v>
      </c>
      <c r="D11" s="1038"/>
      <c r="E11" s="1145">
        <v>1</v>
      </c>
      <c r="F11" s="871"/>
      <c r="G11" s="75"/>
      <c r="H11" s="75"/>
      <c r="I11" s="75"/>
      <c r="J11" s="1058"/>
      <c r="K11" s="83">
        <v>1.68</v>
      </c>
      <c r="L11" s="75">
        <v>1.36</v>
      </c>
      <c r="M11" s="1058">
        <f>ROUND(-E11*K11*L11,2)</f>
        <v>-2.2799999999999998</v>
      </c>
      <c r="N11" s="83">
        <v>0.15</v>
      </c>
      <c r="O11" s="75">
        <f>2*L11+K11</f>
        <v>4.4000000000000004</v>
      </c>
      <c r="P11" s="1058">
        <f>N11*O11</f>
        <v>0.66</v>
      </c>
      <c r="Q11" s="1109">
        <f>M11</f>
        <v>-2.2799999999999998</v>
      </c>
      <c r="R11" s="1333">
        <f t="shared" si="0"/>
        <v>-0.34200000000000003</v>
      </c>
      <c r="S11" s="1281"/>
      <c r="T11" s="1280"/>
      <c r="U11" s="1281"/>
      <c r="V11" s="1280"/>
      <c r="W11" s="1281"/>
      <c r="X11" s="1280"/>
      <c r="Y11" s="1282"/>
      <c r="Z11" s="1283">
        <f>M11</f>
        <v>-2.2799999999999998</v>
      </c>
      <c r="AA11" s="1110"/>
      <c r="AB11" s="1284"/>
      <c r="AC11" s="1285"/>
      <c r="AD11" s="1283">
        <f>P11</f>
        <v>0.66</v>
      </c>
      <c r="AE11" s="1286"/>
      <c r="AF11" s="1287"/>
      <c r="AG11" s="1281"/>
      <c r="AH11" s="1280">
        <f>K11*E11</f>
        <v>1.68</v>
      </c>
    </row>
    <row r="12" spans="1:34" ht="15" hidden="1" outlineLevel="1">
      <c r="B12" s="83"/>
      <c r="C12" s="1241" t="s">
        <v>497</v>
      </c>
      <c r="D12" s="75"/>
      <c r="E12" s="1145">
        <v>1</v>
      </c>
      <c r="F12" s="871"/>
      <c r="G12" s="75"/>
      <c r="H12" s="75"/>
      <c r="I12" s="75"/>
      <c r="J12" s="1058"/>
      <c r="K12" s="83">
        <v>1.31</v>
      </c>
      <c r="L12" s="75">
        <v>2.19</v>
      </c>
      <c r="M12" s="1058">
        <f>ROUND(-E12*K12*L12,2)</f>
        <v>-2.87</v>
      </c>
      <c r="N12" s="83">
        <v>0.15</v>
      </c>
      <c r="O12" s="75">
        <f>2*L12+K12</f>
        <v>5.69</v>
      </c>
      <c r="P12" s="1080">
        <f>N12*O12</f>
        <v>0.85</v>
      </c>
      <c r="Q12" s="1109">
        <f>M12</f>
        <v>-2.87</v>
      </c>
      <c r="R12" s="1333">
        <f t="shared" si="0"/>
        <v>-0.43099999999999999</v>
      </c>
      <c r="S12" s="1281"/>
      <c r="T12" s="1280"/>
      <c r="U12" s="1281"/>
      <c r="V12" s="1280"/>
      <c r="W12" s="1281"/>
      <c r="X12" s="1280"/>
      <c r="Y12" s="1282"/>
      <c r="Z12" s="1283">
        <f>M12</f>
        <v>-2.87</v>
      </c>
      <c r="AA12" s="1110"/>
      <c r="AB12" s="1284"/>
      <c r="AC12" s="1285"/>
      <c r="AD12" s="1283">
        <f>P12</f>
        <v>0.85</v>
      </c>
      <c r="AE12" s="1286"/>
      <c r="AF12" s="1287"/>
      <c r="AG12" s="1281"/>
      <c r="AH12" s="1280"/>
    </row>
    <row r="13" spans="1:34" ht="15" hidden="1" outlineLevel="1">
      <c r="B13" s="83"/>
      <c r="C13" s="1241" t="s">
        <v>496</v>
      </c>
      <c r="D13" s="75"/>
      <c r="E13" s="1145">
        <v>1</v>
      </c>
      <c r="F13" s="871"/>
      <c r="G13" s="75"/>
      <c r="H13" s="75"/>
      <c r="I13" s="75"/>
      <c r="J13" s="1058"/>
      <c r="K13" s="83">
        <v>1.41</v>
      </c>
      <c r="L13" s="75">
        <v>2.19</v>
      </c>
      <c r="M13" s="1058">
        <f>ROUND(-E13*K13*L13,2)</f>
        <v>-3.09</v>
      </c>
      <c r="N13" s="83">
        <v>0.15</v>
      </c>
      <c r="O13" s="75">
        <f>2*L13+K13</f>
        <v>5.79</v>
      </c>
      <c r="P13" s="1080">
        <f>N13*O13</f>
        <v>0.87</v>
      </c>
      <c r="Q13" s="1109">
        <f>M13</f>
        <v>-3.09</v>
      </c>
      <c r="R13" s="1333">
        <f t="shared" si="0"/>
        <v>-0.46400000000000002</v>
      </c>
      <c r="S13" s="1281"/>
      <c r="T13" s="1280"/>
      <c r="U13" s="1281"/>
      <c r="V13" s="1280"/>
      <c r="W13" s="1281"/>
      <c r="X13" s="1280"/>
      <c r="Y13" s="1282"/>
      <c r="Z13" s="1283">
        <f>M13</f>
        <v>-3.09</v>
      </c>
      <c r="AA13" s="1110"/>
      <c r="AB13" s="1284"/>
      <c r="AC13" s="1285"/>
      <c r="AD13" s="1283">
        <f>P13</f>
        <v>0.87</v>
      </c>
      <c r="AE13" s="1286"/>
      <c r="AF13" s="1287"/>
      <c r="AG13" s="1281"/>
      <c r="AH13" s="1280"/>
    </row>
    <row r="14" spans="1:34" ht="15" hidden="1" outlineLevel="1">
      <c r="B14" s="83"/>
      <c r="C14" s="1241" t="s">
        <v>495</v>
      </c>
      <c r="D14" s="75"/>
      <c r="E14" s="1145">
        <v>1</v>
      </c>
      <c r="F14" s="871"/>
      <c r="G14" s="75"/>
      <c r="H14" s="75"/>
      <c r="I14" s="75"/>
      <c r="J14" s="1058"/>
      <c r="K14" s="83">
        <v>1.01</v>
      </c>
      <c r="L14" s="75">
        <v>2.19</v>
      </c>
      <c r="M14" s="1058">
        <f>ROUND(-E14*K14*L14,2)</f>
        <v>-2.21</v>
      </c>
      <c r="N14" s="83">
        <v>0.15</v>
      </c>
      <c r="O14" s="75">
        <f>2*L14+K14</f>
        <v>5.39</v>
      </c>
      <c r="P14" s="1080">
        <f>N14*O14</f>
        <v>0.81</v>
      </c>
      <c r="Q14" s="1109">
        <f>M14</f>
        <v>-2.21</v>
      </c>
      <c r="R14" s="1333">
        <f t="shared" si="0"/>
        <v>-0.33200000000000002</v>
      </c>
      <c r="S14" s="1281"/>
      <c r="T14" s="1280"/>
      <c r="U14" s="1281"/>
      <c r="V14" s="1280"/>
      <c r="W14" s="1281"/>
      <c r="X14" s="1280"/>
      <c r="Y14" s="1282"/>
      <c r="Z14" s="1283">
        <f>M14</f>
        <v>-2.21</v>
      </c>
      <c r="AA14" s="1110"/>
      <c r="AB14" s="1284"/>
      <c r="AC14" s="1285"/>
      <c r="AD14" s="1283">
        <f>P14</f>
        <v>0.81</v>
      </c>
      <c r="AE14" s="1286"/>
      <c r="AF14" s="1287"/>
      <c r="AG14" s="1281"/>
      <c r="AH14" s="1280"/>
    </row>
    <row r="15" spans="1:34" ht="15" hidden="1" outlineLevel="1">
      <c r="B15" s="83"/>
      <c r="C15" s="1241"/>
      <c r="D15" s="75"/>
      <c r="E15" s="1145"/>
      <c r="F15" s="871"/>
      <c r="G15" s="75"/>
      <c r="H15" s="75"/>
      <c r="I15" s="75"/>
      <c r="J15" s="1058"/>
      <c r="K15" s="83"/>
      <c r="L15" s="75"/>
      <c r="M15" s="1058"/>
      <c r="N15" s="83"/>
      <c r="O15" s="75"/>
      <c r="P15" s="1058"/>
      <c r="Q15" s="1109"/>
      <c r="R15" s="1333"/>
      <c r="S15" s="1281"/>
      <c r="T15" s="1280"/>
      <c r="U15" s="1281"/>
      <c r="V15" s="1280"/>
      <c r="W15" s="1281"/>
      <c r="X15" s="1280"/>
      <c r="Y15" s="1282"/>
      <c r="Z15" s="1283"/>
      <c r="AA15" s="1110"/>
      <c r="AB15" s="1284"/>
      <c r="AC15" s="1285"/>
      <c r="AD15" s="1283"/>
      <c r="AE15" s="1286"/>
      <c r="AF15" s="1287"/>
      <c r="AG15" s="1281"/>
      <c r="AH15" s="1280"/>
    </row>
    <row r="16" spans="1:34" ht="15" hidden="1" outlineLevel="1">
      <c r="B16" s="83"/>
      <c r="C16" s="1241"/>
      <c r="D16" s="1038" t="s">
        <v>499</v>
      </c>
      <c r="E16" s="1145"/>
      <c r="F16" s="871">
        <v>20.88</v>
      </c>
      <c r="G16" s="1082">
        <v>0.84</v>
      </c>
      <c r="H16" s="1082">
        <v>3.66</v>
      </c>
      <c r="I16" s="1461">
        <f>H16-G16</f>
        <v>2.82</v>
      </c>
      <c r="J16" s="1084">
        <f>F16*I16</f>
        <v>58.88</v>
      </c>
      <c r="K16" s="83"/>
      <c r="L16" s="75"/>
      <c r="M16" s="1058"/>
      <c r="N16" s="83"/>
      <c r="O16" s="75"/>
      <c r="P16" s="1058"/>
      <c r="Q16" s="1334">
        <f>J16</f>
        <v>58.88</v>
      </c>
      <c r="R16" s="1395">
        <f>ROUND($Q$4/1000*Q16,3)</f>
        <v>8.8320000000000007</v>
      </c>
      <c r="S16" s="1281"/>
      <c r="T16" s="1280"/>
      <c r="U16" s="1281"/>
      <c r="V16" s="1280"/>
      <c r="W16" s="1281"/>
      <c r="X16" s="1280"/>
      <c r="Y16" s="1282"/>
      <c r="Z16" s="1288">
        <f>J16</f>
        <v>58.88</v>
      </c>
      <c r="AA16" s="1110"/>
      <c r="AB16" s="1284"/>
      <c r="AC16" s="1285"/>
      <c r="AD16" s="1283"/>
      <c r="AE16" s="1286"/>
      <c r="AF16" s="1287"/>
      <c r="AG16" s="1281"/>
      <c r="AH16" s="1280"/>
    </row>
    <row r="17" spans="2:34" ht="15" hidden="1" outlineLevel="1">
      <c r="B17" s="83"/>
      <c r="C17" s="1241" t="s">
        <v>498</v>
      </c>
      <c r="D17" s="75"/>
      <c r="E17" s="1145"/>
      <c r="F17" s="871"/>
      <c r="G17" s="109"/>
      <c r="H17" s="109"/>
      <c r="I17" s="75"/>
      <c r="J17" s="1058"/>
      <c r="K17" s="83"/>
      <c r="L17" s="75"/>
      <c r="M17" s="1058"/>
      <c r="N17" s="83"/>
      <c r="O17" s="75"/>
      <c r="P17" s="1058"/>
      <c r="Q17" s="1109"/>
      <c r="R17" s="1395"/>
      <c r="S17" s="1281"/>
      <c r="T17" s="1280"/>
      <c r="U17" s="1281"/>
      <c r="V17" s="1280"/>
      <c r="W17" s="1281"/>
      <c r="X17" s="1280"/>
      <c r="Y17" s="1282"/>
      <c r="Z17" s="1283"/>
      <c r="AA17" s="1110"/>
      <c r="AB17" s="1284"/>
      <c r="AC17" s="1285"/>
      <c r="AD17" s="1283"/>
      <c r="AE17" s="1286"/>
      <c r="AF17" s="1287"/>
      <c r="AG17" s="1281"/>
      <c r="AH17" s="1280"/>
    </row>
    <row r="18" spans="2:34" ht="15" hidden="1" outlineLevel="1">
      <c r="B18" s="83"/>
      <c r="C18" s="1241" t="s">
        <v>110</v>
      </c>
      <c r="D18" s="75"/>
      <c r="E18" s="1145">
        <v>1</v>
      </c>
      <c r="F18" s="871"/>
      <c r="G18" s="109"/>
      <c r="H18" s="109"/>
      <c r="I18" s="75"/>
      <c r="J18" s="1058"/>
      <c r="K18" s="83">
        <v>1.68</v>
      </c>
      <c r="L18" s="75">
        <v>1.36</v>
      </c>
      <c r="M18" s="1058">
        <f>ROUND(-E18*K18*L18,2)</f>
        <v>-2.2799999999999998</v>
      </c>
      <c r="N18" s="83">
        <v>0.15</v>
      </c>
      <c r="O18" s="75">
        <f>2*L18+K18</f>
        <v>4.4000000000000004</v>
      </c>
      <c r="P18" s="1058">
        <f>N18*O18</f>
        <v>0.66</v>
      </c>
      <c r="Q18" s="1109">
        <f>M18</f>
        <v>-2.2799999999999998</v>
      </c>
      <c r="R18" s="1395">
        <f>ROUND($Q$4/1000*Q18,3)</f>
        <v>-0.34200000000000003</v>
      </c>
      <c r="S18" s="1281"/>
      <c r="T18" s="1280"/>
      <c r="U18" s="1281"/>
      <c r="V18" s="1280"/>
      <c r="W18" s="1281"/>
      <c r="X18" s="1280"/>
      <c r="Y18" s="1282"/>
      <c r="Z18" s="1283">
        <f>M18</f>
        <v>-2.2799999999999998</v>
      </c>
      <c r="AA18" s="1110"/>
      <c r="AB18" s="1284"/>
      <c r="AC18" s="1285"/>
      <c r="AD18" s="1283">
        <f>P18</f>
        <v>0.66</v>
      </c>
      <c r="AE18" s="1286"/>
      <c r="AF18" s="1287"/>
      <c r="AG18" s="1281"/>
      <c r="AH18" s="1280">
        <f>K18*E18</f>
        <v>1.68</v>
      </c>
    </row>
    <row r="19" spans="2:34" ht="15" hidden="1" outlineLevel="1">
      <c r="B19" s="83"/>
      <c r="C19" s="1241" t="s">
        <v>497</v>
      </c>
      <c r="D19" s="75"/>
      <c r="E19" s="1145">
        <v>1</v>
      </c>
      <c r="F19" s="871"/>
      <c r="G19" s="109"/>
      <c r="H19" s="109"/>
      <c r="I19" s="75"/>
      <c r="J19" s="1058"/>
      <c r="K19" s="83">
        <v>1.31</v>
      </c>
      <c r="L19" s="75">
        <v>2.19</v>
      </c>
      <c r="M19" s="1058">
        <f>ROUND(-E19*K19*L19,2)</f>
        <v>-2.87</v>
      </c>
      <c r="N19" s="83">
        <v>0.15</v>
      </c>
      <c r="O19" s="75">
        <f>2*L19+K19</f>
        <v>5.69</v>
      </c>
      <c r="P19" s="1080">
        <f>N19*O19</f>
        <v>0.85</v>
      </c>
      <c r="Q19" s="1109">
        <f>M19</f>
        <v>-2.87</v>
      </c>
      <c r="R19" s="1395">
        <f>ROUND($Q$4/1000*Q19,3)</f>
        <v>-0.43099999999999999</v>
      </c>
      <c r="S19" s="1281"/>
      <c r="T19" s="1280"/>
      <c r="U19" s="1281"/>
      <c r="V19" s="1280"/>
      <c r="W19" s="1281"/>
      <c r="X19" s="1280"/>
      <c r="Y19" s="1282"/>
      <c r="Z19" s="1283">
        <f>M19</f>
        <v>-2.87</v>
      </c>
      <c r="AA19" s="1110"/>
      <c r="AB19" s="1284"/>
      <c r="AC19" s="1285"/>
      <c r="AD19" s="1283">
        <f>P19</f>
        <v>0.85</v>
      </c>
      <c r="AE19" s="1286"/>
      <c r="AF19" s="1287"/>
      <c r="AG19" s="1281"/>
      <c r="AH19" s="1280"/>
    </row>
    <row r="20" spans="2:34" ht="15" hidden="1" outlineLevel="1">
      <c r="B20" s="83"/>
      <c r="C20" s="1241"/>
      <c r="D20" s="75"/>
      <c r="E20" s="1145"/>
      <c r="F20" s="871"/>
      <c r="G20" s="109"/>
      <c r="H20" s="109"/>
      <c r="I20" s="75"/>
      <c r="J20" s="1058"/>
      <c r="K20" s="83"/>
      <c r="L20" s="75"/>
      <c r="M20" s="1058"/>
      <c r="N20" s="83"/>
      <c r="O20" s="75"/>
      <c r="P20" s="1058"/>
      <c r="Q20" s="1109"/>
      <c r="R20" s="1333"/>
      <c r="S20" s="1281"/>
      <c r="T20" s="1280"/>
      <c r="U20" s="1281"/>
      <c r="V20" s="1280"/>
      <c r="W20" s="1281"/>
      <c r="X20" s="1280"/>
      <c r="Y20" s="1282"/>
      <c r="Z20" s="1283"/>
      <c r="AA20" s="1110"/>
      <c r="AB20" s="1284"/>
      <c r="AC20" s="1285"/>
      <c r="AD20" s="1283"/>
      <c r="AE20" s="1286"/>
      <c r="AF20" s="1287"/>
      <c r="AG20" s="1281"/>
      <c r="AH20" s="1280"/>
    </row>
    <row r="21" spans="2:34" ht="15" hidden="1" outlineLevel="1">
      <c r="B21" s="83"/>
      <c r="C21" s="1241"/>
      <c r="D21" s="1037" t="s">
        <v>500</v>
      </c>
      <c r="E21" s="1145"/>
      <c r="F21" s="871">
        <v>8.6999999999999993</v>
      </c>
      <c r="G21" s="1052">
        <v>0.84</v>
      </c>
      <c r="H21" s="1052">
        <v>3.66</v>
      </c>
      <c r="I21" s="111">
        <f>H21-G21</f>
        <v>2.82</v>
      </c>
      <c r="J21" s="1084">
        <f>F21*I21</f>
        <v>24.53</v>
      </c>
      <c r="K21" s="83"/>
      <c r="L21" s="75"/>
      <c r="M21" s="1058"/>
      <c r="N21" s="83"/>
      <c r="O21" s="75"/>
      <c r="P21" s="1058"/>
      <c r="Q21" s="1334">
        <f>J21</f>
        <v>24.53</v>
      </c>
      <c r="R21" s="1395">
        <f>ROUND($Q$4/1000*Q21,3)</f>
        <v>3.68</v>
      </c>
      <c r="S21" s="1281"/>
      <c r="T21" s="1280"/>
      <c r="U21" s="1281"/>
      <c r="V21" s="1280"/>
      <c r="W21" s="1281"/>
      <c r="X21" s="1280"/>
      <c r="Y21" s="1282"/>
      <c r="Z21" s="1288">
        <f>J21</f>
        <v>24.53</v>
      </c>
      <c r="AA21" s="1110"/>
      <c r="AB21" s="1284"/>
      <c r="AC21" s="1285"/>
      <c r="AD21" s="1283"/>
      <c r="AE21" s="1286"/>
      <c r="AF21" s="1287"/>
      <c r="AG21" s="1281"/>
      <c r="AH21" s="1280"/>
    </row>
    <row r="22" spans="2:34" ht="15" hidden="1" outlineLevel="1">
      <c r="B22" s="83"/>
      <c r="C22" s="1241" t="s">
        <v>498</v>
      </c>
      <c r="D22" s="75"/>
      <c r="E22" s="1145"/>
      <c r="F22" s="871"/>
      <c r="G22" s="1052"/>
      <c r="H22" s="1052"/>
      <c r="I22" s="111"/>
      <c r="J22" s="1084"/>
      <c r="K22" s="83"/>
      <c r="L22" s="75"/>
      <c r="M22" s="1058"/>
      <c r="N22" s="83"/>
      <c r="O22" s="75"/>
      <c r="P22" s="1058"/>
      <c r="Q22" s="1109"/>
      <c r="R22" s="1333"/>
      <c r="S22" s="1281"/>
      <c r="T22" s="1280"/>
      <c r="U22" s="1281"/>
      <c r="V22" s="1280"/>
      <c r="W22" s="1281"/>
      <c r="X22" s="1280"/>
      <c r="Y22" s="1282"/>
      <c r="Z22" s="1283"/>
      <c r="AA22" s="1110"/>
      <c r="AB22" s="1284"/>
      <c r="AC22" s="1285"/>
      <c r="AD22" s="1283"/>
      <c r="AE22" s="1286"/>
      <c r="AF22" s="1287"/>
      <c r="AG22" s="1281"/>
      <c r="AH22" s="1280"/>
    </row>
    <row r="23" spans="2:34" ht="15.75" hidden="1" outlineLevel="1" thickBot="1">
      <c r="B23" s="1059"/>
      <c r="C23" s="1242" t="s">
        <v>69</v>
      </c>
      <c r="D23" s="841"/>
      <c r="E23" s="1151">
        <v>1</v>
      </c>
      <c r="F23" s="1045"/>
      <c r="G23" s="1068"/>
      <c r="H23" s="1068"/>
      <c r="I23" s="841"/>
      <c r="J23" s="842"/>
      <c r="K23" s="1059">
        <v>1.31</v>
      </c>
      <c r="L23" s="841">
        <v>2.19</v>
      </c>
      <c r="M23" s="842">
        <f>ROUND(-E23*K23*L23,2)</f>
        <v>-2.87</v>
      </c>
      <c r="N23" s="1059">
        <v>0.15</v>
      </c>
      <c r="O23" s="841">
        <f>2*L23+K23</f>
        <v>5.69</v>
      </c>
      <c r="P23" s="1081">
        <f>N23*O23</f>
        <v>0.85</v>
      </c>
      <c r="Q23" s="1339">
        <f>M23</f>
        <v>-2.87</v>
      </c>
      <c r="R23" s="1490">
        <f>ROUND($Q$4/1000*Q23,3)</f>
        <v>-0.43099999999999999</v>
      </c>
      <c r="S23" s="1289"/>
      <c r="T23" s="1291"/>
      <c r="U23" s="1289"/>
      <c r="V23" s="1291"/>
      <c r="W23" s="1289"/>
      <c r="X23" s="1291"/>
      <c r="Y23" s="1292"/>
      <c r="Z23" s="1293">
        <f>M23</f>
        <v>-2.87</v>
      </c>
      <c r="AA23" s="1294"/>
      <c r="AB23" s="1295"/>
      <c r="AC23" s="1296"/>
      <c r="AD23" s="1297">
        <f>P23</f>
        <v>0.85</v>
      </c>
      <c r="AE23" s="1298"/>
      <c r="AF23" s="1299"/>
      <c r="AG23" s="1289"/>
      <c r="AH23" s="1291"/>
    </row>
    <row r="24" spans="2:34" ht="16.5" collapsed="1" thickBot="1">
      <c r="B24" s="1180"/>
      <c r="C24" s="1243" t="s">
        <v>637</v>
      </c>
      <c r="D24" s="1182"/>
      <c r="E24" s="1183"/>
      <c r="F24" s="1207"/>
      <c r="G24" s="1182"/>
      <c r="H24" s="1182"/>
      <c r="I24" s="1182"/>
      <c r="J24" s="1188"/>
      <c r="K24" s="1180"/>
      <c r="L24" s="1182"/>
      <c r="M24" s="1188"/>
      <c r="N24" s="1180"/>
      <c r="O24" s="1182"/>
      <c r="P24" s="1188"/>
      <c r="Q24" s="1230">
        <f>SUM(Q25:Q33)</f>
        <v>136.41</v>
      </c>
      <c r="R24" s="1231">
        <f>SUM(R25:R33)</f>
        <v>20.462</v>
      </c>
      <c r="S24" s="1232"/>
      <c r="T24" s="1233"/>
      <c r="U24" s="1232"/>
      <c r="V24" s="1233"/>
      <c r="W24" s="1232"/>
      <c r="X24" s="1233"/>
      <c r="Y24" s="1503"/>
      <c r="Z24" s="1513">
        <f>SUM(Z25:Z33)</f>
        <v>136.41</v>
      </c>
      <c r="AA24" s="1235"/>
      <c r="AB24" s="1520"/>
      <c r="AC24" s="1232"/>
      <c r="AD24" s="1234">
        <f>SUM(AD25:AD33)</f>
        <v>1.59</v>
      </c>
      <c r="AE24" s="1235"/>
      <c r="AF24" s="1233"/>
      <c r="AG24" s="1232"/>
      <c r="AH24" s="1231">
        <f>SUM(AH25:AH33)</f>
        <v>1.8</v>
      </c>
    </row>
    <row r="25" spans="2:34" ht="15" hidden="1" outlineLevel="1">
      <c r="B25" s="817"/>
      <c r="C25" s="1244"/>
      <c r="D25" s="818"/>
      <c r="E25" s="1150"/>
      <c r="F25" s="1087"/>
      <c r="G25" s="818"/>
      <c r="H25" s="818"/>
      <c r="I25" s="818"/>
      <c r="J25" s="819"/>
      <c r="K25" s="817"/>
      <c r="L25" s="818"/>
      <c r="M25" s="819"/>
      <c r="N25" s="817"/>
      <c r="O25" s="818"/>
      <c r="P25" s="819"/>
      <c r="Q25" s="1300"/>
      <c r="R25" s="1301"/>
      <c r="S25" s="1300"/>
      <c r="T25" s="1301"/>
      <c r="U25" s="1300"/>
      <c r="V25" s="1301"/>
      <c r="W25" s="1300"/>
      <c r="X25" s="1301"/>
      <c r="Y25" s="1302"/>
      <c r="Z25" s="1303"/>
      <c r="AA25" s="1304"/>
      <c r="AB25" s="1305"/>
      <c r="AC25" s="1302"/>
      <c r="AD25" s="1303"/>
      <c r="AE25" s="1304"/>
      <c r="AF25" s="1305"/>
      <c r="AG25" s="1300"/>
      <c r="AH25" s="1301"/>
    </row>
    <row r="26" spans="2:34" ht="15" hidden="1" outlineLevel="1">
      <c r="B26" s="90" t="s">
        <v>502</v>
      </c>
      <c r="C26" s="1241" t="s">
        <v>493</v>
      </c>
      <c r="D26" s="1038" t="s">
        <v>492</v>
      </c>
      <c r="E26" s="1145"/>
      <c r="F26" s="871">
        <v>33.700000000000003</v>
      </c>
      <c r="G26" s="1052">
        <v>3.66</v>
      </c>
      <c r="H26" s="1052">
        <v>5.85</v>
      </c>
      <c r="I26" s="111">
        <f>H26-G26</f>
        <v>2.19</v>
      </c>
      <c r="J26" s="1084">
        <f>F26*I26</f>
        <v>73.8</v>
      </c>
      <c r="K26" s="83"/>
      <c r="L26" s="75"/>
      <c r="M26" s="1058"/>
      <c r="N26" s="83"/>
      <c r="O26" s="75"/>
      <c r="P26" s="1058"/>
      <c r="Q26" s="1174">
        <f>J26</f>
        <v>73.8</v>
      </c>
      <c r="R26" s="1179">
        <f>ROUND($Q$4/1000*Q26,3)</f>
        <v>11.07</v>
      </c>
      <c r="S26" s="1281"/>
      <c r="T26" s="1280"/>
      <c r="U26" s="1281"/>
      <c r="V26" s="1280"/>
      <c r="W26" s="1281"/>
      <c r="X26" s="1280"/>
      <c r="Y26" s="1282"/>
      <c r="Z26" s="1306">
        <f>J26</f>
        <v>73.8</v>
      </c>
      <c r="AA26" s="1286"/>
      <c r="AB26" s="1307"/>
      <c r="AC26" s="1282"/>
      <c r="AD26" s="1308"/>
      <c r="AE26" s="1286"/>
      <c r="AF26" s="1307"/>
      <c r="AG26" s="1281"/>
      <c r="AH26" s="1280"/>
    </row>
    <row r="27" spans="2:34" ht="15" hidden="1" outlineLevel="1">
      <c r="B27" s="83"/>
      <c r="C27" s="1241" t="s">
        <v>109</v>
      </c>
      <c r="D27" s="75"/>
      <c r="E27" s="1145">
        <v>1</v>
      </c>
      <c r="F27" s="871"/>
      <c r="G27" s="109"/>
      <c r="H27" s="109"/>
      <c r="I27" s="75"/>
      <c r="J27" s="1058"/>
      <c r="K27" s="83">
        <v>1.8</v>
      </c>
      <c r="L27" s="75">
        <v>0.86</v>
      </c>
      <c r="M27" s="1058">
        <f>ROUND(-E27*K27*L27,2)</f>
        <v>-1.55</v>
      </c>
      <c r="N27" s="83">
        <v>0.15</v>
      </c>
      <c r="O27" s="75">
        <f>2*L27+K27</f>
        <v>3.52</v>
      </c>
      <c r="P27" s="1080">
        <f>N27*O27</f>
        <v>0.53</v>
      </c>
      <c r="Q27" s="1281">
        <f>M27</f>
        <v>-1.55</v>
      </c>
      <c r="R27" s="1179">
        <f>ROUND($Q$4/1000*Q27,3)</f>
        <v>-0.23300000000000001</v>
      </c>
      <c r="S27" s="1281"/>
      <c r="T27" s="1280"/>
      <c r="U27" s="1281"/>
      <c r="V27" s="1280"/>
      <c r="W27" s="1281"/>
      <c r="X27" s="1280"/>
      <c r="Y27" s="1282"/>
      <c r="Z27" s="1308">
        <f>M27</f>
        <v>-1.55</v>
      </c>
      <c r="AA27" s="1286"/>
      <c r="AB27" s="1307"/>
      <c r="AC27" s="1282"/>
      <c r="AD27" s="1306">
        <f>P27</f>
        <v>0.53</v>
      </c>
      <c r="AE27" s="1286"/>
      <c r="AF27" s="1307"/>
      <c r="AG27" s="1281"/>
      <c r="AH27" s="1280">
        <f>K27</f>
        <v>1.8</v>
      </c>
    </row>
    <row r="28" spans="2:34" ht="15" hidden="1" outlineLevel="1">
      <c r="B28" s="83"/>
      <c r="C28" s="1241" t="s">
        <v>91</v>
      </c>
      <c r="D28" s="75"/>
      <c r="E28" s="1145">
        <v>4</v>
      </c>
      <c r="F28" s="871"/>
      <c r="G28" s="109"/>
      <c r="H28" s="109"/>
      <c r="I28" s="75"/>
      <c r="J28" s="1058"/>
      <c r="K28" s="83">
        <v>0.4</v>
      </c>
      <c r="L28" s="75">
        <v>0.31</v>
      </c>
      <c r="M28" s="1080">
        <f>ROUND(-E28*K28*L28,2)</f>
        <v>-0.5</v>
      </c>
      <c r="N28" s="83">
        <v>0.15</v>
      </c>
      <c r="O28" s="75">
        <f>2*(K28+L28)</f>
        <v>1.42</v>
      </c>
      <c r="P28" s="1080">
        <f>E28*N28*O28</f>
        <v>0.85</v>
      </c>
      <c r="Q28" s="1174">
        <f>M28</f>
        <v>-0.5</v>
      </c>
      <c r="R28" s="1179">
        <f>ROUND($Q$4/1000*Q28,3)</f>
        <v>-7.4999999999999997E-2</v>
      </c>
      <c r="S28" s="1281"/>
      <c r="T28" s="1280"/>
      <c r="U28" s="1281"/>
      <c r="V28" s="1280"/>
      <c r="W28" s="1281"/>
      <c r="X28" s="1280"/>
      <c r="Y28" s="1282"/>
      <c r="Z28" s="1306">
        <f>M28</f>
        <v>-0.5</v>
      </c>
      <c r="AA28" s="1286"/>
      <c r="AB28" s="1307"/>
      <c r="AC28" s="1282"/>
      <c r="AD28" s="1306">
        <f>P28</f>
        <v>0.85</v>
      </c>
      <c r="AE28" s="1286"/>
      <c r="AF28" s="1307"/>
      <c r="AG28" s="1281"/>
      <c r="AH28" s="1280"/>
    </row>
    <row r="29" spans="2:34" ht="15" hidden="1" outlineLevel="1">
      <c r="B29" s="83"/>
      <c r="C29" s="1241"/>
      <c r="D29" s="75"/>
      <c r="E29" s="1145"/>
      <c r="F29" s="871"/>
      <c r="G29" s="109"/>
      <c r="H29" s="109"/>
      <c r="I29" s="75"/>
      <c r="J29" s="1058"/>
      <c r="K29" s="83"/>
      <c r="L29" s="75"/>
      <c r="M29" s="1058"/>
      <c r="N29" s="83"/>
      <c r="O29" s="75"/>
      <c r="P29" s="1058"/>
      <c r="Q29" s="1281"/>
      <c r="R29" s="1280"/>
      <c r="S29" s="1281"/>
      <c r="T29" s="1280"/>
      <c r="U29" s="1281"/>
      <c r="V29" s="1280"/>
      <c r="W29" s="1281"/>
      <c r="X29" s="1280"/>
      <c r="Y29" s="1282"/>
      <c r="Z29" s="1308"/>
      <c r="AA29" s="1286"/>
      <c r="AB29" s="1307"/>
      <c r="AC29" s="1282"/>
      <c r="AD29" s="1308"/>
      <c r="AE29" s="1286"/>
      <c r="AF29" s="1307"/>
      <c r="AG29" s="1281"/>
      <c r="AH29" s="1280"/>
    </row>
    <row r="30" spans="2:34" ht="15" hidden="1" outlineLevel="1">
      <c r="B30" s="83"/>
      <c r="C30" s="1241" t="s">
        <v>493</v>
      </c>
      <c r="D30" s="88" t="s">
        <v>499</v>
      </c>
      <c r="E30" s="1145"/>
      <c r="F30" s="871">
        <v>20.88</v>
      </c>
      <c r="G30" s="1082">
        <v>3.66</v>
      </c>
      <c r="H30" s="1082">
        <v>5.85</v>
      </c>
      <c r="I30" s="1461">
        <f>H30-G30</f>
        <v>2.19</v>
      </c>
      <c r="J30" s="1088">
        <f>F30*I30</f>
        <v>45.73</v>
      </c>
      <c r="K30" s="83"/>
      <c r="L30" s="75"/>
      <c r="M30" s="1080"/>
      <c r="N30" s="83"/>
      <c r="O30" s="75"/>
      <c r="P30" s="1058"/>
      <c r="Q30" s="1174">
        <f>J30</f>
        <v>45.73</v>
      </c>
      <c r="R30" s="1179">
        <f>ROUND($Q$4/1000*Q30,3)</f>
        <v>6.86</v>
      </c>
      <c r="S30" s="1281"/>
      <c r="T30" s="1280"/>
      <c r="U30" s="1281"/>
      <c r="V30" s="1280"/>
      <c r="W30" s="1281"/>
      <c r="X30" s="1280"/>
      <c r="Y30" s="1282"/>
      <c r="Z30" s="1306">
        <f>J30</f>
        <v>45.73</v>
      </c>
      <c r="AA30" s="1286"/>
      <c r="AB30" s="1307"/>
      <c r="AC30" s="1282"/>
      <c r="AD30" s="1308"/>
      <c r="AE30" s="1286"/>
      <c r="AF30" s="1307"/>
      <c r="AG30" s="1281"/>
      <c r="AH30" s="1280"/>
    </row>
    <row r="31" spans="2:34" ht="15" hidden="1" outlineLevel="1">
      <c r="B31" s="83"/>
      <c r="C31" s="1241" t="s">
        <v>91</v>
      </c>
      <c r="D31" s="75"/>
      <c r="E31" s="1145">
        <v>1</v>
      </c>
      <c r="F31" s="871"/>
      <c r="G31" s="109"/>
      <c r="H31" s="109"/>
      <c r="I31" s="75"/>
      <c r="J31" s="1058"/>
      <c r="K31" s="83">
        <v>0.4</v>
      </c>
      <c r="L31" s="75">
        <v>0.31</v>
      </c>
      <c r="M31" s="1080">
        <f>ROUND(-E31*K31*L31,2)</f>
        <v>-0.12</v>
      </c>
      <c r="N31" s="83">
        <v>0.15</v>
      </c>
      <c r="O31" s="75">
        <f>2*(K31+L31)</f>
        <v>1.42</v>
      </c>
      <c r="P31" s="1085">
        <f>N31*O31</f>
        <v>0.21</v>
      </c>
      <c r="Q31" s="1174">
        <f>M31</f>
        <v>-0.12</v>
      </c>
      <c r="R31" s="1179">
        <f>ROUND($Q$4/1000*Q31,3)</f>
        <v>-1.7999999999999999E-2</v>
      </c>
      <c r="S31" s="1281"/>
      <c r="T31" s="1280"/>
      <c r="U31" s="1281"/>
      <c r="V31" s="1280"/>
      <c r="W31" s="1281"/>
      <c r="X31" s="1280"/>
      <c r="Y31" s="1282"/>
      <c r="Z31" s="1306">
        <f>M31</f>
        <v>-0.12</v>
      </c>
      <c r="AA31" s="1286"/>
      <c r="AB31" s="1307"/>
      <c r="AC31" s="1282"/>
      <c r="AD31" s="1306">
        <f>P31</f>
        <v>0.21</v>
      </c>
      <c r="AE31" s="1286"/>
      <c r="AF31" s="1307"/>
      <c r="AG31" s="1281"/>
      <c r="AH31" s="1280"/>
    </row>
    <row r="32" spans="2:34" ht="15" hidden="1" outlineLevel="1">
      <c r="B32" s="83"/>
      <c r="C32" s="1241"/>
      <c r="D32" s="75"/>
      <c r="E32" s="1145"/>
      <c r="F32" s="871"/>
      <c r="G32" s="109"/>
      <c r="H32" s="109"/>
      <c r="I32" s="75"/>
      <c r="J32" s="1058"/>
      <c r="K32" s="83"/>
      <c r="L32" s="75"/>
      <c r="M32" s="1058"/>
      <c r="N32" s="83"/>
      <c r="O32" s="75"/>
      <c r="P32" s="1058"/>
      <c r="Q32" s="1281"/>
      <c r="R32" s="1280"/>
      <c r="S32" s="1281"/>
      <c r="T32" s="1280"/>
      <c r="U32" s="1281"/>
      <c r="V32" s="1280"/>
      <c r="W32" s="1281"/>
      <c r="X32" s="1280"/>
      <c r="Y32" s="1282"/>
      <c r="Z32" s="1308"/>
      <c r="AA32" s="1286"/>
      <c r="AB32" s="1307"/>
      <c r="AC32" s="1282"/>
      <c r="AD32" s="1308"/>
      <c r="AE32" s="1286"/>
      <c r="AF32" s="1307"/>
      <c r="AG32" s="1281"/>
      <c r="AH32" s="1280"/>
    </row>
    <row r="33" spans="2:34" ht="15.75" hidden="1" outlineLevel="1" thickBot="1">
      <c r="B33" s="1059"/>
      <c r="C33" s="1242"/>
      <c r="D33" s="1066" t="s">
        <v>500</v>
      </c>
      <c r="E33" s="1151"/>
      <c r="F33" s="1045">
        <f>F21</f>
        <v>8.6999999999999993</v>
      </c>
      <c r="G33" s="1094">
        <v>3.66</v>
      </c>
      <c r="H33" s="1094">
        <v>5.85</v>
      </c>
      <c r="I33" s="1067">
        <f>H33-G33</f>
        <v>2.19</v>
      </c>
      <c r="J33" s="1093">
        <f>F33*I33</f>
        <v>19.05</v>
      </c>
      <c r="K33" s="1059"/>
      <c r="L33" s="841"/>
      <c r="M33" s="842"/>
      <c r="N33" s="1059"/>
      <c r="O33" s="841"/>
      <c r="P33" s="842"/>
      <c r="Q33" s="1309">
        <f>J33</f>
        <v>19.05</v>
      </c>
      <c r="R33" s="1290">
        <f>ROUND($Q$4/1000*Q33,3)</f>
        <v>2.8580000000000001</v>
      </c>
      <c r="S33" s="1289"/>
      <c r="T33" s="1291"/>
      <c r="U33" s="1289"/>
      <c r="V33" s="1291"/>
      <c r="W33" s="1289"/>
      <c r="X33" s="1291"/>
      <c r="Y33" s="1310"/>
      <c r="Z33" s="1311">
        <f>J33</f>
        <v>19.05</v>
      </c>
      <c r="AA33" s="1312"/>
      <c r="AB33" s="1313"/>
      <c r="AC33" s="1292"/>
      <c r="AD33" s="1314"/>
      <c r="AE33" s="1298"/>
      <c r="AF33" s="1315"/>
      <c r="AG33" s="1289"/>
      <c r="AH33" s="1291"/>
    </row>
    <row r="34" spans="2:34" ht="16.5" collapsed="1" thickBot="1">
      <c r="B34" s="1180"/>
      <c r="C34" s="1238" t="s">
        <v>636</v>
      </c>
      <c r="D34" s="1182"/>
      <c r="E34" s="1183"/>
      <c r="F34" s="1207"/>
      <c r="G34" s="1182"/>
      <c r="H34" s="1182"/>
      <c r="I34" s="1182"/>
      <c r="J34" s="1188"/>
      <c r="K34" s="1180"/>
      <c r="L34" s="1182"/>
      <c r="M34" s="1188"/>
      <c r="N34" s="1180"/>
      <c r="O34" s="1182"/>
      <c r="P34" s="1188"/>
      <c r="Q34" s="1316">
        <f t="shared" ref="Q34:AH34" si="1">SUM(Q35:Q124)</f>
        <v>105.91</v>
      </c>
      <c r="R34" s="1317">
        <f t="shared" si="1"/>
        <v>15.888</v>
      </c>
      <c r="S34" s="1316">
        <f t="shared" si="1"/>
        <v>117.79</v>
      </c>
      <c r="T34" s="1317">
        <f t="shared" si="1"/>
        <v>15.31</v>
      </c>
      <c r="U34" s="1316">
        <f t="shared" si="1"/>
        <v>0</v>
      </c>
      <c r="V34" s="1318">
        <f t="shared" si="1"/>
        <v>0</v>
      </c>
      <c r="W34" s="1316">
        <f t="shared" si="1"/>
        <v>51.54</v>
      </c>
      <c r="X34" s="1319">
        <f t="shared" si="1"/>
        <v>1.2889999999999999</v>
      </c>
      <c r="Y34" s="1504">
        <f t="shared" si="1"/>
        <v>233.55</v>
      </c>
      <c r="Z34" s="1514">
        <f t="shared" si="1"/>
        <v>0</v>
      </c>
      <c r="AA34" s="1321">
        <f t="shared" si="1"/>
        <v>39.840000000000003</v>
      </c>
      <c r="AB34" s="1521">
        <f t="shared" si="1"/>
        <v>0</v>
      </c>
      <c r="AC34" s="1316">
        <f t="shared" si="1"/>
        <v>15.99</v>
      </c>
      <c r="AD34" s="1320">
        <f t="shared" si="1"/>
        <v>0</v>
      </c>
      <c r="AE34" s="1321">
        <f t="shared" si="1"/>
        <v>0</v>
      </c>
      <c r="AF34" s="1318">
        <f t="shared" si="1"/>
        <v>0</v>
      </c>
      <c r="AG34" s="1316">
        <f t="shared" si="1"/>
        <v>36.01</v>
      </c>
      <c r="AH34" s="1322">
        <f t="shared" si="1"/>
        <v>19.440000000000001</v>
      </c>
    </row>
    <row r="35" spans="2:34" hidden="1" outlineLevel="1">
      <c r="B35" s="1087">
        <v>2</v>
      </c>
      <c r="C35" s="1224" t="s">
        <v>506</v>
      </c>
      <c r="D35" s="1225" t="s">
        <v>538</v>
      </c>
      <c r="E35" s="1150"/>
      <c r="F35" s="1226">
        <v>2.6</v>
      </c>
      <c r="G35" s="1227">
        <v>5.85</v>
      </c>
      <c r="H35" s="1227">
        <v>6.25</v>
      </c>
      <c r="I35" s="1228">
        <f>H35-G35</f>
        <v>0.4</v>
      </c>
      <c r="J35" s="1229">
        <f>F35*I35</f>
        <v>1.04</v>
      </c>
      <c r="K35" s="817"/>
      <c r="L35" s="818"/>
      <c r="M35" s="819"/>
      <c r="N35" s="817"/>
      <c r="O35" s="818"/>
      <c r="P35" s="819"/>
      <c r="Q35" s="1300">
        <f>J35</f>
        <v>1.04</v>
      </c>
      <c r="R35" s="1323">
        <f>ROUND($Q$4/1000*Q35,3)</f>
        <v>0.156</v>
      </c>
      <c r="S35" s="1300"/>
      <c r="T35" s="1324"/>
      <c r="U35" s="1300"/>
      <c r="V35" s="1301"/>
      <c r="W35" s="1300"/>
      <c r="X35" s="1324"/>
      <c r="Y35" s="1302"/>
      <c r="Z35" s="1303"/>
      <c r="AA35" s="1325">
        <f>J35</f>
        <v>1.04</v>
      </c>
      <c r="AB35" s="1305"/>
      <c r="AC35" s="1302"/>
      <c r="AD35" s="1303"/>
      <c r="AE35" s="1304"/>
      <c r="AF35" s="1305"/>
      <c r="AG35" s="1300"/>
      <c r="AH35" s="1301"/>
    </row>
    <row r="36" spans="2:34" hidden="1" outlineLevel="1">
      <c r="B36" s="879" t="s">
        <v>720</v>
      </c>
      <c r="C36" s="1048" t="s">
        <v>508</v>
      </c>
      <c r="D36" s="1047"/>
      <c r="E36" s="1145"/>
      <c r="F36" s="1064">
        <v>2.6</v>
      </c>
      <c r="G36" s="1052">
        <v>6.25</v>
      </c>
      <c r="H36" s="1052">
        <v>8.85</v>
      </c>
      <c r="I36" s="1053">
        <f>H36-G36</f>
        <v>2.6</v>
      </c>
      <c r="J36" s="1084">
        <f>F36*I36</f>
        <v>6.76</v>
      </c>
      <c r="K36" s="83"/>
      <c r="L36" s="75"/>
      <c r="M36" s="1058"/>
      <c r="N36" s="83"/>
      <c r="O36" s="75"/>
      <c r="P36" s="1058"/>
      <c r="Q36" s="1281">
        <f>J36</f>
        <v>6.76</v>
      </c>
      <c r="R36" s="1179">
        <f>ROUND($Q$4/1000*Q36,3)</f>
        <v>1.014</v>
      </c>
      <c r="S36" s="1281"/>
      <c r="T36" s="1326"/>
      <c r="U36" s="1281"/>
      <c r="V36" s="1280"/>
      <c r="W36" s="1281"/>
      <c r="X36" s="1326"/>
      <c r="Y36" s="1327">
        <f>J36</f>
        <v>6.76</v>
      </c>
      <c r="Z36" s="1308"/>
      <c r="AA36" s="1286"/>
      <c r="AB36" s="1307"/>
      <c r="AC36" s="1282"/>
      <c r="AD36" s="1308"/>
      <c r="AE36" s="1286"/>
      <c r="AF36" s="1307"/>
      <c r="AG36" s="1281"/>
      <c r="AH36" s="1280"/>
    </row>
    <row r="37" spans="2:34" hidden="1" outlineLevel="1">
      <c r="B37" s="879" t="s">
        <v>721</v>
      </c>
      <c r="C37" s="1048" t="s">
        <v>507</v>
      </c>
      <c r="D37" s="1048" t="s">
        <v>509</v>
      </c>
      <c r="E37" s="1145"/>
      <c r="F37" s="1064">
        <v>4.54</v>
      </c>
      <c r="G37" s="1052">
        <v>5.85</v>
      </c>
      <c r="H37" s="1052">
        <v>6.25</v>
      </c>
      <c r="I37" s="1053">
        <f>H37-G37</f>
        <v>0.4</v>
      </c>
      <c r="J37" s="1084">
        <f>F37*I37</f>
        <v>1.82</v>
      </c>
      <c r="K37" s="83"/>
      <c r="L37" s="75"/>
      <c r="M37" s="1058"/>
      <c r="N37" s="83"/>
      <c r="O37" s="75"/>
      <c r="P37" s="1058"/>
      <c r="Q37" s="1281"/>
      <c r="R37" s="1179"/>
      <c r="S37" s="1281"/>
      <c r="T37" s="1326"/>
      <c r="U37" s="1281"/>
      <c r="V37" s="1280"/>
      <c r="W37" s="1174">
        <f>J37</f>
        <v>1.82</v>
      </c>
      <c r="X37" s="1326">
        <f>ROUND($W$4/1000*W37,3)</f>
        <v>4.5999999999999999E-2</v>
      </c>
      <c r="Y37" s="1282"/>
      <c r="Z37" s="1308"/>
      <c r="AA37" s="1328">
        <f>J37</f>
        <v>1.82</v>
      </c>
      <c r="AB37" s="1307"/>
      <c r="AC37" s="1282"/>
      <c r="AD37" s="1308"/>
      <c r="AE37" s="1286"/>
      <c r="AF37" s="1307"/>
      <c r="AG37" s="1281"/>
      <c r="AH37" s="1280"/>
    </row>
    <row r="38" spans="2:34" hidden="1" outlineLevel="1">
      <c r="B38" s="83"/>
      <c r="C38" s="1048" t="s">
        <v>504</v>
      </c>
      <c r="D38" s="1048"/>
      <c r="E38" s="1145"/>
      <c r="F38" s="871">
        <v>4.54</v>
      </c>
      <c r="G38" s="1052">
        <v>6.25</v>
      </c>
      <c r="H38" s="1052">
        <v>7.23</v>
      </c>
      <c r="I38" s="1053">
        <f>H38-G38</f>
        <v>0.98</v>
      </c>
      <c r="J38" s="1084">
        <f>F38*I38</f>
        <v>4.45</v>
      </c>
      <c r="K38" s="83"/>
      <c r="L38" s="75"/>
      <c r="M38" s="1058"/>
      <c r="N38" s="83"/>
      <c r="O38" s="75"/>
      <c r="P38" s="1058"/>
      <c r="Q38" s="1281"/>
      <c r="R38" s="1280"/>
      <c r="S38" s="1281"/>
      <c r="T38" s="1326"/>
      <c r="U38" s="1281"/>
      <c r="V38" s="1280"/>
      <c r="W38" s="1174">
        <f>J38</f>
        <v>4.45</v>
      </c>
      <c r="X38" s="1326">
        <f>ROUND($W$4/1000*W38,3)</f>
        <v>0.111</v>
      </c>
      <c r="Y38" s="1327">
        <f>J38</f>
        <v>4.45</v>
      </c>
      <c r="Z38" s="1308"/>
      <c r="AA38" s="1286"/>
      <c r="AB38" s="1307"/>
      <c r="AC38" s="1282"/>
      <c r="AD38" s="1308"/>
      <c r="AE38" s="1286"/>
      <c r="AF38" s="1307"/>
      <c r="AG38" s="1281">
        <f>F38</f>
        <v>4.54</v>
      </c>
      <c r="AH38" s="1280"/>
    </row>
    <row r="39" spans="2:34" hidden="1" outlineLevel="1">
      <c r="B39" s="83"/>
      <c r="C39" s="1048" t="s">
        <v>65</v>
      </c>
      <c r="D39" s="75"/>
      <c r="E39" s="1145"/>
      <c r="F39" s="871">
        <v>4.8600000000000003</v>
      </c>
      <c r="G39" s="1052">
        <f>5.85+0.18</f>
        <v>6.03</v>
      </c>
      <c r="H39" s="1052">
        <v>8.85</v>
      </c>
      <c r="I39" s="1053">
        <f>H39-G39</f>
        <v>2.82</v>
      </c>
      <c r="J39" s="1084">
        <f>F39*I39</f>
        <v>13.71</v>
      </c>
      <c r="K39" s="83"/>
      <c r="L39" s="75"/>
      <c r="M39" s="1058"/>
      <c r="N39" s="83"/>
      <c r="O39" s="75"/>
      <c r="P39" s="1058"/>
      <c r="Q39" s="1174">
        <f>J39</f>
        <v>13.71</v>
      </c>
      <c r="R39" s="1179">
        <f>ROUND($Q$4/1000*Q39,3)</f>
        <v>2.0569999999999999</v>
      </c>
      <c r="S39" s="1281"/>
      <c r="T39" s="1326"/>
      <c r="U39" s="1281"/>
      <c r="V39" s="1280"/>
      <c r="W39" s="1281"/>
      <c r="X39" s="1326"/>
      <c r="Y39" s="1327">
        <f>J39</f>
        <v>13.71</v>
      </c>
      <c r="Z39" s="1308"/>
      <c r="AA39" s="1286"/>
      <c r="AB39" s="1307"/>
      <c r="AC39" s="1282"/>
      <c r="AD39" s="1308"/>
      <c r="AE39" s="1286"/>
      <c r="AF39" s="1307"/>
      <c r="AG39" s="1281"/>
      <c r="AH39" s="1280"/>
    </row>
    <row r="40" spans="2:34" hidden="1" outlineLevel="1">
      <c r="B40" s="83"/>
      <c r="C40" s="1048" t="s">
        <v>505</v>
      </c>
      <c r="D40" s="75"/>
      <c r="E40" s="1145">
        <v>1</v>
      </c>
      <c r="F40" s="871"/>
      <c r="G40" s="75"/>
      <c r="H40" s="75"/>
      <c r="I40" s="75"/>
      <c r="J40" s="1058"/>
      <c r="K40" s="1109">
        <v>0.93</v>
      </c>
      <c r="L40" s="1110">
        <f>2.4-0.06</f>
        <v>2.34</v>
      </c>
      <c r="M40" s="1085">
        <f>ROUND(-E40*K40*L40,2)</f>
        <v>-2.1800000000000002</v>
      </c>
      <c r="N40" s="83">
        <v>0.15</v>
      </c>
      <c r="O40" s="75">
        <f>2*L40+K40</f>
        <v>5.61</v>
      </c>
      <c r="P40" s="1080">
        <f>N40*O40</f>
        <v>0.84</v>
      </c>
      <c r="Q40" s="1174">
        <f>M40</f>
        <v>-2.1800000000000002</v>
      </c>
      <c r="R40" s="1179">
        <f>ROUND($Q$4/1000*Q40,3)</f>
        <v>-0.32700000000000001</v>
      </c>
      <c r="S40" s="1281"/>
      <c r="T40" s="1326"/>
      <c r="U40" s="1281"/>
      <c r="V40" s="1280"/>
      <c r="W40" s="1281"/>
      <c r="X40" s="1326"/>
      <c r="Y40" s="1327">
        <f>M40</f>
        <v>-2.1800000000000002</v>
      </c>
      <c r="Z40" s="1308"/>
      <c r="AA40" s="1286"/>
      <c r="AB40" s="1307"/>
      <c r="AC40" s="1327">
        <f>P40</f>
        <v>0.84</v>
      </c>
      <c r="AD40" s="1308"/>
      <c r="AE40" s="1286"/>
      <c r="AF40" s="1307"/>
      <c r="AG40" s="1281"/>
      <c r="AH40" s="1280"/>
    </row>
    <row r="41" spans="2:34" hidden="1" outlineLevel="1">
      <c r="B41" s="83"/>
      <c r="C41" s="1048"/>
      <c r="D41" s="1048" t="s">
        <v>510</v>
      </c>
      <c r="E41" s="1145"/>
      <c r="F41" s="871"/>
      <c r="G41" s="75"/>
      <c r="H41" s="75"/>
      <c r="I41" s="75"/>
      <c r="J41" s="1058"/>
      <c r="K41" s="83"/>
      <c r="L41" s="75"/>
      <c r="M41" s="1058"/>
      <c r="N41" s="83"/>
      <c r="O41" s="75"/>
      <c r="P41" s="1058"/>
      <c r="Q41" s="1281"/>
      <c r="R41" s="1280"/>
      <c r="S41" s="1281"/>
      <c r="T41" s="1326"/>
      <c r="U41" s="1281"/>
      <c r="V41" s="1280"/>
      <c r="W41" s="1281"/>
      <c r="X41" s="1326"/>
      <c r="Y41" s="1282"/>
      <c r="Z41" s="1308"/>
      <c r="AA41" s="1286"/>
      <c r="AB41" s="1307"/>
      <c r="AC41" s="1282"/>
      <c r="AD41" s="1308"/>
      <c r="AE41" s="1286"/>
      <c r="AF41" s="1307"/>
      <c r="AG41" s="1281"/>
      <c r="AH41" s="1280"/>
    </row>
    <row r="42" spans="2:34" hidden="1" outlineLevel="1">
      <c r="B42" s="83"/>
      <c r="C42" s="1048" t="s">
        <v>503</v>
      </c>
      <c r="D42" s="75"/>
      <c r="E42" s="1145"/>
      <c r="F42" s="871">
        <v>7.45</v>
      </c>
      <c r="G42" s="1052">
        <v>5.85</v>
      </c>
      <c r="H42" s="1052">
        <v>6.25</v>
      </c>
      <c r="I42" s="1053">
        <f>H42-G42</f>
        <v>0.4</v>
      </c>
      <c r="J42" s="1083">
        <f>F42*I42</f>
        <v>2.98</v>
      </c>
      <c r="K42" s="83"/>
      <c r="L42" s="75"/>
      <c r="M42" s="1058"/>
      <c r="N42" s="83"/>
      <c r="O42" s="75"/>
      <c r="P42" s="1058"/>
      <c r="Q42" s="1281">
        <f>J42</f>
        <v>2.98</v>
      </c>
      <c r="R42" s="1179">
        <f>ROUND($Q$4/1000*Q42,3)</f>
        <v>0.44700000000000001</v>
      </c>
      <c r="S42" s="1281"/>
      <c r="T42" s="1326"/>
      <c r="U42" s="1281"/>
      <c r="V42" s="1280"/>
      <c r="W42" s="1281"/>
      <c r="X42" s="1326"/>
      <c r="Y42" s="1282"/>
      <c r="Z42" s="1308"/>
      <c r="AA42" s="1286">
        <f>Q42</f>
        <v>2.98</v>
      </c>
      <c r="AB42" s="1307"/>
      <c r="AC42" s="1282"/>
      <c r="AD42" s="1308"/>
      <c r="AE42" s="1286"/>
      <c r="AF42" s="1307"/>
      <c r="AG42" s="1281"/>
      <c r="AH42" s="1280"/>
    </row>
    <row r="43" spans="2:34" hidden="1" outlineLevel="1">
      <c r="B43" s="83"/>
      <c r="C43" s="1048" t="s">
        <v>493</v>
      </c>
      <c r="D43" s="75"/>
      <c r="E43" s="1145"/>
      <c r="F43" s="871">
        <v>7.45</v>
      </c>
      <c r="G43" s="1052">
        <v>6.25</v>
      </c>
      <c r="H43" s="1052">
        <v>8.85</v>
      </c>
      <c r="I43" s="1053">
        <f>H43-G43</f>
        <v>2.6</v>
      </c>
      <c r="J43" s="877">
        <f>F43*I43</f>
        <v>19.37</v>
      </c>
      <c r="K43" s="83"/>
      <c r="L43" s="75"/>
      <c r="M43" s="1058"/>
      <c r="N43" s="83"/>
      <c r="O43" s="75"/>
      <c r="P43" s="1058"/>
      <c r="Q43" s="1281">
        <f>J43</f>
        <v>19.37</v>
      </c>
      <c r="R43" s="1179">
        <f>ROUND($Q$4/1000*Q43,3)</f>
        <v>2.9060000000000001</v>
      </c>
      <c r="S43" s="1281"/>
      <c r="T43" s="1326"/>
      <c r="U43" s="1281"/>
      <c r="V43" s="1280"/>
      <c r="W43" s="1281"/>
      <c r="X43" s="1326"/>
      <c r="Y43" s="1282">
        <f>J43</f>
        <v>19.37</v>
      </c>
      <c r="Z43" s="1308"/>
      <c r="AA43" s="1286"/>
      <c r="AB43" s="1307"/>
      <c r="AC43" s="1282"/>
      <c r="AD43" s="1308"/>
      <c r="AE43" s="1286"/>
      <c r="AF43" s="1307"/>
      <c r="AG43" s="1281"/>
      <c r="AH43" s="1280"/>
    </row>
    <row r="44" spans="2:34" hidden="1" outlineLevel="1">
      <c r="B44" s="83"/>
      <c r="C44" s="1048" t="s">
        <v>24</v>
      </c>
      <c r="D44" s="75"/>
      <c r="E44" s="1145">
        <v>2</v>
      </c>
      <c r="F44" s="871"/>
      <c r="G44" s="75"/>
      <c r="H44" s="75"/>
      <c r="I44" s="75"/>
      <c r="J44" s="1058"/>
      <c r="K44" s="83">
        <v>1.48</v>
      </c>
      <c r="L44" s="75">
        <v>1.59</v>
      </c>
      <c r="M44" s="1080">
        <f>ROUND(-E44*K44*L44,2)</f>
        <v>-4.71</v>
      </c>
      <c r="N44" s="83">
        <v>0.15</v>
      </c>
      <c r="O44" s="75">
        <f>2*L44+K44</f>
        <v>4.66</v>
      </c>
      <c r="P44" s="1080">
        <f>E44*N44*O44</f>
        <v>1.4</v>
      </c>
      <c r="Q44" s="1174">
        <f>M44</f>
        <v>-4.71</v>
      </c>
      <c r="R44" s="1179">
        <f>ROUND($Q$4/1000*Q44,3)</f>
        <v>-0.70699999999999996</v>
      </c>
      <c r="S44" s="1281"/>
      <c r="T44" s="1326"/>
      <c r="U44" s="1281"/>
      <c r="V44" s="1280"/>
      <c r="W44" s="1281"/>
      <c r="X44" s="1326"/>
      <c r="Y44" s="1327">
        <f>M44</f>
        <v>-4.71</v>
      </c>
      <c r="Z44" s="1308"/>
      <c r="AA44" s="1286"/>
      <c r="AB44" s="1307"/>
      <c r="AC44" s="1327">
        <f>P44</f>
        <v>1.4</v>
      </c>
      <c r="AD44" s="1308"/>
      <c r="AE44" s="1286"/>
      <c r="AF44" s="1307"/>
      <c r="AG44" s="1281"/>
      <c r="AH44" s="1280">
        <f>E44*K44</f>
        <v>2.96</v>
      </c>
    </row>
    <row r="45" spans="2:34" hidden="1" outlineLevel="1">
      <c r="B45" s="1106"/>
      <c r="C45" s="1102"/>
      <c r="D45" s="1107"/>
      <c r="E45" s="1481"/>
      <c r="F45" s="1104"/>
      <c r="G45" s="1102"/>
      <c r="H45" s="1102"/>
      <c r="I45" s="1102"/>
      <c r="J45" s="1105"/>
      <c r="K45" s="1106"/>
      <c r="L45" s="1102"/>
      <c r="M45" s="1105"/>
      <c r="N45" s="1106"/>
      <c r="O45" s="1102"/>
      <c r="P45" s="1105"/>
      <c r="Q45" s="1329"/>
      <c r="R45" s="1330"/>
      <c r="S45" s="1329"/>
      <c r="T45" s="1331"/>
      <c r="U45" s="1329"/>
      <c r="V45" s="1330"/>
      <c r="W45" s="1329"/>
      <c r="X45" s="1331"/>
      <c r="Y45" s="1310"/>
      <c r="Z45" s="1332"/>
      <c r="AA45" s="1312"/>
      <c r="AB45" s="1313"/>
      <c r="AC45" s="1310"/>
      <c r="AD45" s="1332"/>
      <c r="AE45" s="1312"/>
      <c r="AF45" s="1313"/>
      <c r="AG45" s="1329"/>
      <c r="AH45" s="1330"/>
    </row>
    <row r="46" spans="2:34" hidden="1" outlineLevel="1">
      <c r="B46" s="83"/>
      <c r="C46" s="1049" t="s">
        <v>506</v>
      </c>
      <c r="D46" s="1107" t="s">
        <v>513</v>
      </c>
      <c r="E46" s="1122"/>
      <c r="F46" s="871">
        <v>4.51</v>
      </c>
      <c r="G46" s="1082">
        <v>5.85</v>
      </c>
      <c r="H46" s="1082">
        <v>6.25</v>
      </c>
      <c r="I46" s="1462">
        <v>0.4</v>
      </c>
      <c r="J46" s="1088">
        <f>F46*I46</f>
        <v>1.8</v>
      </c>
      <c r="K46" s="1114"/>
      <c r="L46" s="940"/>
      <c r="M46" s="1113"/>
      <c r="N46" s="1114"/>
      <c r="O46" s="940"/>
      <c r="P46" s="1113"/>
      <c r="Q46" s="1109"/>
      <c r="R46" s="1333"/>
      <c r="S46" s="1334">
        <f>J46</f>
        <v>1.8</v>
      </c>
      <c r="T46" s="1335">
        <f>ROUND($S$4/1000*S46,3)</f>
        <v>0.23400000000000001</v>
      </c>
      <c r="U46" s="1109"/>
      <c r="V46" s="1333"/>
      <c r="W46" s="1109"/>
      <c r="X46" s="1336"/>
      <c r="Y46" s="1285"/>
      <c r="Z46" s="1283"/>
      <c r="AA46" s="1337">
        <f>S46</f>
        <v>1.8</v>
      </c>
      <c r="AB46" s="1284"/>
      <c r="AC46" s="1285"/>
      <c r="AD46" s="1283"/>
      <c r="AE46" s="1110"/>
      <c r="AF46" s="1284"/>
      <c r="AG46" s="1109"/>
      <c r="AH46" s="1333"/>
    </row>
    <row r="47" spans="2:34" hidden="1" outlineLevel="1">
      <c r="B47" s="83"/>
      <c r="C47" s="1049" t="s">
        <v>512</v>
      </c>
      <c r="D47" s="940"/>
      <c r="E47" s="1122"/>
      <c r="F47" s="871">
        <v>4.51</v>
      </c>
      <c r="G47" s="1082">
        <v>6.25</v>
      </c>
      <c r="H47" s="1082">
        <v>8.85</v>
      </c>
      <c r="I47" s="1462">
        <f>H47-G47</f>
        <v>2.6</v>
      </c>
      <c r="J47" s="1088">
        <f>F47*I47</f>
        <v>11.73</v>
      </c>
      <c r="K47" s="1114"/>
      <c r="L47" s="940"/>
      <c r="M47" s="1113"/>
      <c r="N47" s="1114"/>
      <c r="O47" s="940"/>
      <c r="P47" s="1113"/>
      <c r="Q47" s="1109"/>
      <c r="R47" s="1333"/>
      <c r="S47" s="1334">
        <f>J47</f>
        <v>11.73</v>
      </c>
      <c r="T47" s="1335">
        <f>ROUND($S$4/1000*S47,3)</f>
        <v>1.5249999999999999</v>
      </c>
      <c r="U47" s="1109"/>
      <c r="V47" s="1333"/>
      <c r="W47" s="1109"/>
      <c r="X47" s="1336"/>
      <c r="Y47" s="1338">
        <f>S47</f>
        <v>11.73</v>
      </c>
      <c r="Z47" s="1283"/>
      <c r="AA47" s="1110"/>
      <c r="AB47" s="1284"/>
      <c r="AC47" s="1285"/>
      <c r="AD47" s="1283"/>
      <c r="AE47" s="1110"/>
      <c r="AF47" s="1284"/>
      <c r="AG47" s="1109"/>
      <c r="AH47" s="1333"/>
    </row>
    <row r="48" spans="2:34" hidden="1" outlineLevel="1">
      <c r="B48" s="83"/>
      <c r="C48" s="1049" t="s">
        <v>511</v>
      </c>
      <c r="D48" s="940"/>
      <c r="E48" s="1145">
        <v>1</v>
      </c>
      <c r="F48" s="1114"/>
      <c r="G48" s="940"/>
      <c r="H48" s="940"/>
      <c r="I48" s="940"/>
      <c r="J48" s="1113"/>
      <c r="K48" s="1114">
        <v>0.83</v>
      </c>
      <c r="L48" s="940">
        <v>1.59</v>
      </c>
      <c r="M48" s="1080">
        <f>ROUND(-E48*K48*L48,2)</f>
        <v>-1.32</v>
      </c>
      <c r="N48" s="1114">
        <v>0.13</v>
      </c>
      <c r="O48" s="940">
        <f>2*L48+K48</f>
        <v>4.01</v>
      </c>
      <c r="P48" s="1116">
        <f>E48*N48*O48</f>
        <v>0.52</v>
      </c>
      <c r="Q48" s="1109"/>
      <c r="R48" s="1333"/>
      <c r="S48" s="1334">
        <f>M48</f>
        <v>-1.32</v>
      </c>
      <c r="T48" s="1335">
        <f>ROUND($S$4/1000*S48,3)</f>
        <v>-0.17199999999999999</v>
      </c>
      <c r="U48" s="1109"/>
      <c r="V48" s="1333"/>
      <c r="W48" s="1109"/>
      <c r="X48" s="1336"/>
      <c r="Y48" s="1338">
        <f>S48</f>
        <v>-1.32</v>
      </c>
      <c r="Z48" s="1283"/>
      <c r="AA48" s="1110"/>
      <c r="AB48" s="1284"/>
      <c r="AC48" s="1338">
        <f>P48</f>
        <v>0.52</v>
      </c>
      <c r="AD48" s="1283"/>
      <c r="AE48" s="1110"/>
      <c r="AF48" s="1284"/>
      <c r="AG48" s="1109"/>
      <c r="AH48" s="1333">
        <f>K48</f>
        <v>0.83</v>
      </c>
    </row>
    <row r="49" spans="2:34" hidden="1" outlineLevel="1">
      <c r="B49" s="83"/>
      <c r="C49" s="1049" t="s">
        <v>25</v>
      </c>
      <c r="D49" s="940"/>
      <c r="E49" s="1145">
        <v>1</v>
      </c>
      <c r="F49" s="1114"/>
      <c r="G49" s="940"/>
      <c r="H49" s="940"/>
      <c r="I49" s="940"/>
      <c r="J49" s="1113"/>
      <c r="K49" s="1114">
        <v>1.68</v>
      </c>
      <c r="L49" s="940">
        <v>1.59</v>
      </c>
      <c r="M49" s="1080">
        <f>ROUND(-E49*K49*L49,2)</f>
        <v>-2.67</v>
      </c>
      <c r="N49" s="1114">
        <v>0.13</v>
      </c>
      <c r="O49" s="940">
        <f>2*L49+K49</f>
        <v>4.8600000000000003</v>
      </c>
      <c r="P49" s="1116">
        <f>E49*N49*O49</f>
        <v>0.63</v>
      </c>
      <c r="Q49" s="1109"/>
      <c r="R49" s="1333"/>
      <c r="S49" s="1334">
        <f>M49</f>
        <v>-2.67</v>
      </c>
      <c r="T49" s="1335">
        <f>ROUND($S$4/1000*S49,3)</f>
        <v>-0.34699999999999998</v>
      </c>
      <c r="U49" s="1109"/>
      <c r="V49" s="1333"/>
      <c r="W49" s="1109"/>
      <c r="X49" s="1336"/>
      <c r="Y49" s="1338">
        <f>S49</f>
        <v>-2.67</v>
      </c>
      <c r="Z49" s="1283"/>
      <c r="AA49" s="1110"/>
      <c r="AB49" s="1284"/>
      <c r="AC49" s="1338">
        <f>P49</f>
        <v>0.63</v>
      </c>
      <c r="AD49" s="1283"/>
      <c r="AE49" s="1110"/>
      <c r="AF49" s="1284"/>
      <c r="AG49" s="1109"/>
      <c r="AH49" s="1333">
        <f>K49</f>
        <v>1.68</v>
      </c>
    </row>
    <row r="50" spans="2:34" hidden="1" outlineLevel="1">
      <c r="B50" s="83"/>
      <c r="C50" s="1049" t="s">
        <v>515</v>
      </c>
      <c r="D50" s="1049" t="s">
        <v>514</v>
      </c>
      <c r="E50" s="1122"/>
      <c r="F50" s="1115">
        <v>5.8</v>
      </c>
      <c r="G50" s="1082">
        <v>5.85</v>
      </c>
      <c r="H50" s="1082">
        <v>6.25</v>
      </c>
      <c r="I50" s="1462">
        <f>H50-G50</f>
        <v>0.4</v>
      </c>
      <c r="J50" s="877">
        <f>F50*I50</f>
        <v>2.3199999999999998</v>
      </c>
      <c r="K50" s="1114"/>
      <c r="L50" s="940"/>
      <c r="M50" s="1113"/>
      <c r="N50" s="1114"/>
      <c r="O50" s="940"/>
      <c r="P50" s="1113"/>
      <c r="Q50" s="1109"/>
      <c r="R50" s="1333"/>
      <c r="S50" s="1109"/>
      <c r="T50" s="1336"/>
      <c r="U50" s="1109"/>
      <c r="V50" s="1333"/>
      <c r="W50" s="1109">
        <f>J50</f>
        <v>2.3199999999999998</v>
      </c>
      <c r="X50" s="1326">
        <f>ROUND($W$4/1000*W50,3)</f>
        <v>5.8000000000000003E-2</v>
      </c>
      <c r="Y50" s="1285"/>
      <c r="Z50" s="1283"/>
      <c r="AA50" s="1110">
        <f>J50</f>
        <v>2.3199999999999998</v>
      </c>
      <c r="AB50" s="1284"/>
      <c r="AC50" s="1285"/>
      <c r="AD50" s="1283"/>
      <c r="AE50" s="1110"/>
      <c r="AF50" s="1284"/>
      <c r="AG50" s="1334">
        <f>F50</f>
        <v>5.8</v>
      </c>
      <c r="AH50" s="1333"/>
    </row>
    <row r="51" spans="2:34" hidden="1" outlineLevel="1">
      <c r="B51" s="83"/>
      <c r="C51" s="940"/>
      <c r="D51" s="940"/>
      <c r="E51" s="1122"/>
      <c r="F51" s="1115">
        <v>5.8</v>
      </c>
      <c r="G51" s="1082">
        <v>6.25</v>
      </c>
      <c r="H51" s="1082">
        <v>7.23</v>
      </c>
      <c r="I51" s="1462">
        <f>H51-G51</f>
        <v>0.98</v>
      </c>
      <c r="J51" s="1088">
        <f>F51*I51</f>
        <v>5.68</v>
      </c>
      <c r="K51" s="1114"/>
      <c r="L51" s="940"/>
      <c r="M51" s="1113"/>
      <c r="N51" s="1114"/>
      <c r="O51" s="940"/>
      <c r="P51" s="1113"/>
      <c r="Q51" s="1109"/>
      <c r="R51" s="1333"/>
      <c r="S51" s="1109"/>
      <c r="T51" s="1336"/>
      <c r="U51" s="1109"/>
      <c r="V51" s="1333"/>
      <c r="W51" s="1334">
        <f>J51</f>
        <v>5.68</v>
      </c>
      <c r="X51" s="1326">
        <f>ROUND($W$4/1000*W51,3)</f>
        <v>0.14199999999999999</v>
      </c>
      <c r="Y51" s="1338">
        <f>J51</f>
        <v>5.68</v>
      </c>
      <c r="Z51" s="1283"/>
      <c r="AA51" s="1110"/>
      <c r="AB51" s="1284"/>
      <c r="AC51" s="1285"/>
      <c r="AD51" s="1283"/>
      <c r="AE51" s="1110"/>
      <c r="AF51" s="1284"/>
      <c r="AG51" s="1109"/>
      <c r="AH51" s="1333"/>
    </row>
    <row r="52" spans="2:34" hidden="1" outlineLevel="1">
      <c r="B52" s="83"/>
      <c r="C52" s="1049"/>
      <c r="D52" s="940"/>
      <c r="E52" s="1122"/>
      <c r="F52" s="1114"/>
      <c r="G52" s="940"/>
      <c r="H52" s="940"/>
      <c r="I52" s="940"/>
      <c r="J52" s="1113"/>
      <c r="K52" s="1114"/>
      <c r="L52" s="940"/>
      <c r="M52" s="1113"/>
      <c r="N52" s="1114"/>
      <c r="O52" s="940"/>
      <c r="P52" s="1113"/>
      <c r="Q52" s="1109"/>
      <c r="R52" s="1333"/>
      <c r="S52" s="1109"/>
      <c r="T52" s="1336"/>
      <c r="U52" s="1109"/>
      <c r="V52" s="1333"/>
      <c r="W52" s="1109"/>
      <c r="X52" s="1336"/>
      <c r="Y52" s="1285"/>
      <c r="Z52" s="1283"/>
      <c r="AA52" s="1110"/>
      <c r="AB52" s="1284"/>
      <c r="AC52" s="1285"/>
      <c r="AD52" s="1283"/>
      <c r="AE52" s="1110"/>
      <c r="AF52" s="1284"/>
      <c r="AG52" s="1109"/>
      <c r="AH52" s="1333"/>
    </row>
    <row r="53" spans="2:34" hidden="1" outlineLevel="1">
      <c r="B53" s="83"/>
      <c r="C53" s="1049" t="s">
        <v>65</v>
      </c>
      <c r="D53" s="940"/>
      <c r="E53" s="1145">
        <v>1</v>
      </c>
      <c r="F53" s="1115">
        <v>3.2</v>
      </c>
      <c r="G53" s="1082">
        <v>6.03</v>
      </c>
      <c r="H53" s="1082">
        <v>8.85</v>
      </c>
      <c r="I53" s="1462">
        <f>H53-G53</f>
        <v>2.82</v>
      </c>
      <c r="J53" s="1088">
        <f>F53*I53</f>
        <v>9.02</v>
      </c>
      <c r="K53" s="1114"/>
      <c r="L53" s="940"/>
      <c r="M53" s="1113"/>
      <c r="N53" s="1114"/>
      <c r="O53" s="940"/>
      <c r="P53" s="1113"/>
      <c r="Q53" s="1109"/>
      <c r="R53" s="1333"/>
      <c r="S53" s="1334">
        <f>J53</f>
        <v>9.02</v>
      </c>
      <c r="T53" s="1335">
        <f>ROUND($S$4/1000*S53,3)</f>
        <v>1.173</v>
      </c>
      <c r="U53" s="1109"/>
      <c r="V53" s="1333"/>
      <c r="W53" s="1109"/>
      <c r="X53" s="1336"/>
      <c r="Y53" s="1338">
        <f>S53</f>
        <v>9.02</v>
      </c>
      <c r="Z53" s="1283"/>
      <c r="AA53" s="1110"/>
      <c r="AB53" s="1284"/>
      <c r="AC53" s="1285"/>
      <c r="AD53" s="1283"/>
      <c r="AE53" s="1110"/>
      <c r="AF53" s="1284"/>
      <c r="AG53" s="1109"/>
      <c r="AH53" s="1333"/>
    </row>
    <row r="54" spans="2:34" hidden="1" outlineLevel="1">
      <c r="B54" s="83"/>
      <c r="C54" s="1049" t="s">
        <v>516</v>
      </c>
      <c r="D54" s="940"/>
      <c r="E54" s="1145">
        <v>1</v>
      </c>
      <c r="F54" s="1114"/>
      <c r="G54" s="940"/>
      <c r="H54" s="940"/>
      <c r="I54" s="940"/>
      <c r="J54" s="1113"/>
      <c r="K54" s="1114">
        <f>1.68-0.77</f>
        <v>0.91</v>
      </c>
      <c r="L54" s="940">
        <f>1.65-0.06</f>
        <v>1.59</v>
      </c>
      <c r="M54" s="1080">
        <f>ROUND(-E54*K54*L54,2)</f>
        <v>-1.45</v>
      </c>
      <c r="N54" s="1114">
        <v>0.13</v>
      </c>
      <c r="O54" s="1108">
        <f>2*K54+L54</f>
        <v>3.41</v>
      </c>
      <c r="P54" s="1116">
        <f>N54*O54</f>
        <v>0.44</v>
      </c>
      <c r="Q54" s="1109"/>
      <c r="R54" s="1333"/>
      <c r="S54" s="1334">
        <f>M54</f>
        <v>-1.45</v>
      </c>
      <c r="T54" s="1335">
        <f>ROUND($S$4/1000*S54,3)</f>
        <v>-0.189</v>
      </c>
      <c r="U54" s="1109"/>
      <c r="V54" s="1333"/>
      <c r="W54" s="1109"/>
      <c r="X54" s="1336"/>
      <c r="Y54" s="1338">
        <f>S54</f>
        <v>-1.45</v>
      </c>
      <c r="Z54" s="1283"/>
      <c r="AA54" s="1110"/>
      <c r="AB54" s="1284"/>
      <c r="AC54" s="1338">
        <f>P54</f>
        <v>0.44</v>
      </c>
      <c r="AD54" s="1283"/>
      <c r="AE54" s="1110"/>
      <c r="AF54" s="1284"/>
      <c r="AG54" s="1109"/>
      <c r="AH54" s="1333"/>
    </row>
    <row r="55" spans="2:34" hidden="1" outlineLevel="1">
      <c r="B55" s="83"/>
      <c r="C55" s="1049" t="s">
        <v>90</v>
      </c>
      <c r="D55" s="940"/>
      <c r="E55" s="1145">
        <v>1</v>
      </c>
      <c r="F55" s="1114"/>
      <c r="G55" s="940"/>
      <c r="H55" s="940"/>
      <c r="I55" s="940"/>
      <c r="J55" s="1113"/>
      <c r="K55" s="1114">
        <v>0.77</v>
      </c>
      <c r="L55" s="940">
        <f>2.4-0.06</f>
        <v>2.34</v>
      </c>
      <c r="M55" s="1080">
        <f>ROUND(-E55*K55*L55,2)</f>
        <v>-1.8</v>
      </c>
      <c r="N55" s="1114">
        <v>0.13</v>
      </c>
      <c r="O55" s="940">
        <f>K55+L55+0.75</f>
        <v>3.86</v>
      </c>
      <c r="P55" s="1116">
        <f>N55*O55</f>
        <v>0.5</v>
      </c>
      <c r="Q55" s="1109"/>
      <c r="R55" s="1333"/>
      <c r="S55" s="1334">
        <f>M55</f>
        <v>-1.8</v>
      </c>
      <c r="T55" s="1335">
        <f>ROUND($S$4/1000*S55,3)</f>
        <v>-0.23400000000000001</v>
      </c>
      <c r="U55" s="1109"/>
      <c r="V55" s="1333"/>
      <c r="W55" s="1109"/>
      <c r="X55" s="1336"/>
      <c r="Y55" s="1338">
        <f>S55</f>
        <v>-1.8</v>
      </c>
      <c r="Z55" s="1283"/>
      <c r="AA55" s="1110"/>
      <c r="AB55" s="1284"/>
      <c r="AC55" s="1338">
        <f>P55</f>
        <v>0.5</v>
      </c>
      <c r="AD55" s="1283"/>
      <c r="AE55" s="1110"/>
      <c r="AF55" s="1284"/>
      <c r="AG55" s="1109"/>
      <c r="AH55" s="1333"/>
    </row>
    <row r="56" spans="2:34" hidden="1" outlineLevel="1">
      <c r="B56" s="83"/>
      <c r="C56" s="940"/>
      <c r="D56" s="940"/>
      <c r="E56" s="1122"/>
      <c r="F56" s="1114"/>
      <c r="G56" s="940"/>
      <c r="H56" s="940"/>
      <c r="I56" s="1108"/>
      <c r="J56" s="1113"/>
      <c r="K56" s="1114"/>
      <c r="L56" s="940"/>
      <c r="M56" s="1113"/>
      <c r="N56" s="1114"/>
      <c r="O56" s="940"/>
      <c r="P56" s="1113"/>
      <c r="Q56" s="1109"/>
      <c r="R56" s="1333"/>
      <c r="S56" s="1109"/>
      <c r="T56" s="1336"/>
      <c r="U56" s="1109"/>
      <c r="V56" s="1333"/>
      <c r="W56" s="1109"/>
      <c r="X56" s="1336"/>
      <c r="Y56" s="1285"/>
      <c r="Z56" s="1283"/>
      <c r="AA56" s="1110"/>
      <c r="AB56" s="1284"/>
      <c r="AC56" s="1285"/>
      <c r="AD56" s="1283"/>
      <c r="AE56" s="1110"/>
      <c r="AF56" s="1284"/>
      <c r="AG56" s="1109"/>
      <c r="AH56" s="1333"/>
    </row>
    <row r="57" spans="2:34" hidden="1" outlineLevel="1">
      <c r="B57" s="90" t="s">
        <v>587</v>
      </c>
      <c r="C57" s="1460" t="s">
        <v>493</v>
      </c>
      <c r="D57" s="1460" t="s">
        <v>543</v>
      </c>
      <c r="E57" s="1122"/>
      <c r="F57" s="871">
        <v>4.29</v>
      </c>
      <c r="G57" s="1082">
        <v>5.85</v>
      </c>
      <c r="H57" s="1082">
        <v>8.85</v>
      </c>
      <c r="I57" s="1462">
        <f>H57-G57</f>
        <v>3</v>
      </c>
      <c r="J57" s="877">
        <f>F57*I57</f>
        <v>12.87</v>
      </c>
      <c r="K57" s="1114"/>
      <c r="L57" s="940"/>
      <c r="M57" s="1113"/>
      <c r="N57" s="1114"/>
      <c r="O57" s="940"/>
      <c r="P57" s="1113"/>
      <c r="Q57" s="1109"/>
      <c r="R57" s="1333"/>
      <c r="S57" s="1109">
        <f>J57</f>
        <v>12.87</v>
      </c>
      <c r="T57" s="1335">
        <f>ROUND($S$4/1000*S57,3)</f>
        <v>1.673</v>
      </c>
      <c r="U57" s="1109"/>
      <c r="V57" s="1333"/>
      <c r="W57" s="1109"/>
      <c r="X57" s="1336"/>
      <c r="Y57" s="1285"/>
      <c r="Z57" s="1283"/>
      <c r="AA57" s="1110"/>
      <c r="AB57" s="1284"/>
      <c r="AC57" s="1285"/>
      <c r="AD57" s="1283"/>
      <c r="AE57" s="1110"/>
      <c r="AF57" s="1284"/>
      <c r="AG57" s="1109"/>
      <c r="AH57" s="1333"/>
    </row>
    <row r="58" spans="2:34" hidden="1" outlineLevel="1">
      <c r="B58" s="90"/>
      <c r="C58" s="1460" t="s">
        <v>24</v>
      </c>
      <c r="D58" s="1460"/>
      <c r="E58" s="1145">
        <v>1</v>
      </c>
      <c r="F58" s="871"/>
      <c r="G58" s="1082"/>
      <c r="H58" s="1082"/>
      <c r="I58" s="1462"/>
      <c r="J58" s="877"/>
      <c r="K58" s="83">
        <v>1.48</v>
      </c>
      <c r="L58" s="75">
        <v>1.59</v>
      </c>
      <c r="M58" s="1080">
        <f>ROUND(-E58*K58*L58,2)</f>
        <v>-2.35</v>
      </c>
      <c r="N58" s="83"/>
      <c r="O58" s="75"/>
      <c r="P58" s="1080"/>
      <c r="Q58" s="1109"/>
      <c r="R58" s="1333"/>
      <c r="S58" s="1334">
        <f>M58</f>
        <v>-2.35</v>
      </c>
      <c r="T58" s="1335">
        <f>ROUND($S$4/1000*S58,3)</f>
        <v>-0.30599999999999999</v>
      </c>
      <c r="U58" s="1109"/>
      <c r="V58" s="1333"/>
      <c r="W58" s="1109"/>
      <c r="X58" s="1336"/>
      <c r="Y58" s="1285"/>
      <c r="Z58" s="1283"/>
      <c r="AA58" s="1110"/>
      <c r="AB58" s="1284"/>
      <c r="AC58" s="1285"/>
      <c r="AD58" s="1283"/>
      <c r="AE58" s="1110"/>
      <c r="AF58" s="1284"/>
      <c r="AG58" s="1109"/>
      <c r="AH58" s="1333"/>
    </row>
    <row r="59" spans="2:34" hidden="1" outlineLevel="1">
      <c r="B59" s="90" t="s">
        <v>679</v>
      </c>
      <c r="C59" s="1460"/>
      <c r="D59" s="1460"/>
      <c r="E59" s="1122"/>
      <c r="F59" s="871">
        <v>4.29</v>
      </c>
      <c r="G59" s="1082">
        <v>5.85</v>
      </c>
      <c r="H59" s="1082">
        <v>6.25</v>
      </c>
      <c r="I59" s="1462">
        <f>H59-G59</f>
        <v>0.4</v>
      </c>
      <c r="J59" s="1088">
        <f>F59*I59</f>
        <v>1.72</v>
      </c>
      <c r="K59" s="1114"/>
      <c r="L59" s="940"/>
      <c r="M59" s="1113"/>
      <c r="N59" s="1114"/>
      <c r="O59" s="940"/>
      <c r="P59" s="1113"/>
      <c r="Q59" s="1109"/>
      <c r="R59" s="1333"/>
      <c r="S59" s="1109"/>
      <c r="T59" s="1335"/>
      <c r="U59" s="1109"/>
      <c r="V59" s="1333"/>
      <c r="W59" s="1109"/>
      <c r="X59" s="1336"/>
      <c r="Y59" s="1285"/>
      <c r="Z59" s="1283"/>
      <c r="AA59" s="1110">
        <f>J59</f>
        <v>1.72</v>
      </c>
      <c r="AB59" s="1284"/>
      <c r="AC59" s="1285"/>
      <c r="AD59" s="1283"/>
      <c r="AE59" s="1110"/>
      <c r="AF59" s="1284"/>
      <c r="AG59" s="1109"/>
      <c r="AH59" s="1333"/>
    </row>
    <row r="60" spans="2:34" hidden="1" outlineLevel="1">
      <c r="B60" s="83"/>
      <c r="C60" s="940"/>
      <c r="D60" s="940"/>
      <c r="E60" s="1122"/>
      <c r="F60" s="871">
        <v>4.29</v>
      </c>
      <c r="G60" s="1082">
        <v>6.25</v>
      </c>
      <c r="H60" s="1082">
        <v>8.85</v>
      </c>
      <c r="I60" s="1462">
        <f>H60-G60</f>
        <v>2.6</v>
      </c>
      <c r="J60" s="1088">
        <f>F60*I60</f>
        <v>11.15</v>
      </c>
      <c r="K60" s="1114"/>
      <c r="L60" s="940"/>
      <c r="M60" s="1113"/>
      <c r="N60" s="1114"/>
      <c r="O60" s="940"/>
      <c r="P60" s="1113"/>
      <c r="Q60" s="1109"/>
      <c r="R60" s="1333"/>
      <c r="S60" s="1109"/>
      <c r="T60" s="1336"/>
      <c r="U60" s="1109"/>
      <c r="V60" s="1333"/>
      <c r="W60" s="1109"/>
      <c r="X60" s="1336"/>
      <c r="Y60" s="1338">
        <f>J60</f>
        <v>11.15</v>
      </c>
      <c r="Z60" s="1283"/>
      <c r="AA60" s="1110"/>
      <c r="AB60" s="1284"/>
      <c r="AC60" s="1285"/>
      <c r="AD60" s="1283"/>
      <c r="AE60" s="1110"/>
      <c r="AF60" s="1284"/>
      <c r="AG60" s="1109"/>
      <c r="AH60" s="1333"/>
    </row>
    <row r="61" spans="2:34" hidden="1" outlineLevel="1">
      <c r="B61" s="83"/>
      <c r="C61" s="1460" t="s">
        <v>24</v>
      </c>
      <c r="D61" s="940"/>
      <c r="E61" s="1145">
        <v>1</v>
      </c>
      <c r="F61" s="1114"/>
      <c r="G61" s="940"/>
      <c r="H61" s="940"/>
      <c r="I61" s="1108"/>
      <c r="J61" s="1113"/>
      <c r="K61" s="83">
        <v>1.48</v>
      </c>
      <c r="L61" s="75">
        <v>1.59</v>
      </c>
      <c r="M61" s="1080">
        <f>ROUND(-E61*K61*L61,2)</f>
        <v>-2.35</v>
      </c>
      <c r="N61" s="83">
        <v>0.15</v>
      </c>
      <c r="O61" s="75">
        <f>2*L61+K61</f>
        <v>4.66</v>
      </c>
      <c r="P61" s="1080">
        <f>E61*N61*O61</f>
        <v>0.7</v>
      </c>
      <c r="Q61" s="1109"/>
      <c r="R61" s="1333"/>
      <c r="S61" s="1109"/>
      <c r="T61" s="1336"/>
      <c r="U61" s="1109"/>
      <c r="V61" s="1333"/>
      <c r="W61" s="1109"/>
      <c r="X61" s="1336"/>
      <c r="Y61" s="1338">
        <f>M61</f>
        <v>-2.35</v>
      </c>
      <c r="Z61" s="1283"/>
      <c r="AA61" s="1110"/>
      <c r="AB61" s="1284"/>
      <c r="AC61" s="1338">
        <f>P61</f>
        <v>0.7</v>
      </c>
      <c r="AD61" s="1283"/>
      <c r="AE61" s="1110"/>
      <c r="AF61" s="1284"/>
      <c r="AG61" s="1109"/>
      <c r="AH61" s="1333">
        <f>E61*K61</f>
        <v>1.48</v>
      </c>
    </row>
    <row r="62" spans="2:34" hidden="1" outlineLevel="1">
      <c r="B62" s="83"/>
      <c r="C62" s="940"/>
      <c r="D62" s="940"/>
      <c r="E62" s="1122"/>
      <c r="F62" s="1114"/>
      <c r="G62" s="940"/>
      <c r="H62" s="940"/>
      <c r="I62" s="1108"/>
      <c r="J62" s="1113"/>
      <c r="K62" s="1114"/>
      <c r="L62" s="940"/>
      <c r="M62" s="1113"/>
      <c r="N62" s="1114"/>
      <c r="O62" s="940"/>
      <c r="P62" s="1113"/>
      <c r="Q62" s="1109"/>
      <c r="R62" s="1333"/>
      <c r="S62" s="1109"/>
      <c r="T62" s="1336"/>
      <c r="U62" s="1109"/>
      <c r="V62" s="1333"/>
      <c r="W62" s="1109"/>
      <c r="X62" s="1336"/>
      <c r="Y62" s="1285"/>
      <c r="Z62" s="1283"/>
      <c r="AA62" s="1110"/>
      <c r="AB62" s="1284"/>
      <c r="AC62" s="1285"/>
      <c r="AD62" s="1283"/>
      <c r="AE62" s="1110"/>
      <c r="AF62" s="1284"/>
      <c r="AG62" s="1109"/>
      <c r="AH62" s="1333"/>
    </row>
    <row r="63" spans="2:34" hidden="1" outlineLevel="1">
      <c r="B63" s="83"/>
      <c r="C63" s="1049" t="s">
        <v>520</v>
      </c>
      <c r="D63" s="1049" t="s">
        <v>518</v>
      </c>
      <c r="E63" s="1145">
        <v>1</v>
      </c>
      <c r="F63" s="871">
        <v>7.38</v>
      </c>
      <c r="G63" s="1082">
        <v>6.03</v>
      </c>
      <c r="H63" s="1082">
        <v>8.85</v>
      </c>
      <c r="I63" s="1462">
        <f>H63-G63</f>
        <v>2.82</v>
      </c>
      <c r="J63" s="1088">
        <f>F63*I63</f>
        <v>20.81</v>
      </c>
      <c r="K63" s="1114"/>
      <c r="L63" s="940"/>
      <c r="M63" s="1113"/>
      <c r="N63" s="1114"/>
      <c r="O63" s="940"/>
      <c r="P63" s="1113"/>
      <c r="Q63" s="1334">
        <f>J63</f>
        <v>20.81</v>
      </c>
      <c r="R63" s="1179">
        <f>ROUND($Q$4/1000*Q63,3)</f>
        <v>3.1219999999999999</v>
      </c>
      <c r="S63" s="1109"/>
      <c r="T63" s="1336"/>
      <c r="U63" s="1109"/>
      <c r="V63" s="1333"/>
      <c r="W63" s="1109"/>
      <c r="X63" s="1336"/>
      <c r="Y63" s="1338">
        <f>Q63</f>
        <v>20.81</v>
      </c>
      <c r="Z63" s="1283"/>
      <c r="AA63" s="1110"/>
      <c r="AB63" s="1284"/>
      <c r="AC63" s="1285"/>
      <c r="AD63" s="1283"/>
      <c r="AE63" s="1110"/>
      <c r="AF63" s="1284"/>
      <c r="AG63" s="1109"/>
      <c r="AH63" s="1333"/>
    </row>
    <row r="64" spans="2:34" hidden="1" outlineLevel="1">
      <c r="B64" s="83"/>
      <c r="C64" s="1049" t="s">
        <v>519</v>
      </c>
      <c r="D64" s="940"/>
      <c r="E64" s="1145">
        <v>1</v>
      </c>
      <c r="F64" s="1114"/>
      <c r="G64" s="940"/>
      <c r="H64" s="940"/>
      <c r="I64" s="940"/>
      <c r="J64" s="1113"/>
      <c r="K64" s="1114">
        <v>1.31</v>
      </c>
      <c r="L64" s="940">
        <v>2.2200000000000002</v>
      </c>
      <c r="M64" s="1080">
        <f>ROUND(-E64*K64*L64,2)</f>
        <v>-2.91</v>
      </c>
      <c r="N64" s="1114">
        <v>0.15</v>
      </c>
      <c r="O64" s="940">
        <f>K64+L64+0.37</f>
        <v>3.9</v>
      </c>
      <c r="P64" s="1116">
        <f>N64*O64</f>
        <v>0.59</v>
      </c>
      <c r="Q64" s="1334">
        <f>M64</f>
        <v>-2.91</v>
      </c>
      <c r="R64" s="1179">
        <f>ROUND($Q$4/1000*Q64,3)</f>
        <v>-0.437</v>
      </c>
      <c r="S64" s="1109"/>
      <c r="T64" s="1336"/>
      <c r="U64" s="1109"/>
      <c r="V64" s="1333"/>
      <c r="W64" s="1109"/>
      <c r="X64" s="1336"/>
      <c r="Y64" s="1338">
        <f>Q64</f>
        <v>-2.91</v>
      </c>
      <c r="Z64" s="1283"/>
      <c r="AA64" s="1110"/>
      <c r="AB64" s="1284"/>
      <c r="AC64" s="1338">
        <f>P64</f>
        <v>0.59</v>
      </c>
      <c r="AD64" s="1283"/>
      <c r="AE64" s="1110"/>
      <c r="AF64" s="1284"/>
      <c r="AG64" s="1109"/>
      <c r="AH64" s="1333"/>
    </row>
    <row r="65" spans="2:34" hidden="1" outlineLevel="1">
      <c r="B65" s="83"/>
      <c r="C65" s="1049" t="s">
        <v>71</v>
      </c>
      <c r="D65" s="940"/>
      <c r="E65" s="1145">
        <v>1</v>
      </c>
      <c r="F65" s="1114"/>
      <c r="G65" s="940"/>
      <c r="H65" s="940"/>
      <c r="I65" s="940"/>
      <c r="J65" s="1113"/>
      <c r="K65" s="1114">
        <v>0.93</v>
      </c>
      <c r="L65" s="940">
        <v>1.8</v>
      </c>
      <c r="M65" s="1080">
        <f>ROUND(-E65*K65*L65,2)</f>
        <v>-1.67</v>
      </c>
      <c r="N65" s="1114">
        <v>0.15</v>
      </c>
      <c r="O65" s="940">
        <f>K65+L65</f>
        <v>2.73</v>
      </c>
      <c r="P65" s="1116">
        <f>N65*O65</f>
        <v>0.41</v>
      </c>
      <c r="Q65" s="1334">
        <f>M65</f>
        <v>-1.67</v>
      </c>
      <c r="R65" s="1179">
        <f>ROUND($Q$4/1000*Q65,3)</f>
        <v>-0.251</v>
      </c>
      <c r="S65" s="1109"/>
      <c r="T65" s="1336"/>
      <c r="U65" s="1109"/>
      <c r="V65" s="1333"/>
      <c r="W65" s="1109"/>
      <c r="X65" s="1336"/>
      <c r="Y65" s="1338">
        <f>Q65</f>
        <v>-1.67</v>
      </c>
      <c r="Z65" s="1283"/>
      <c r="AA65" s="1110"/>
      <c r="AB65" s="1284"/>
      <c r="AC65" s="1338">
        <f>P65</f>
        <v>0.41</v>
      </c>
      <c r="AD65" s="1283"/>
      <c r="AE65" s="1110"/>
      <c r="AF65" s="1284"/>
      <c r="AG65" s="1109"/>
      <c r="AH65" s="1333">
        <f>K65</f>
        <v>0.93</v>
      </c>
    </row>
    <row r="66" spans="2:34" hidden="1" outlineLevel="1">
      <c r="B66" s="83"/>
      <c r="C66" s="1049" t="s">
        <v>497</v>
      </c>
      <c r="D66" s="940"/>
      <c r="E66" s="1145">
        <v>1</v>
      </c>
      <c r="F66" s="1114"/>
      <c r="G66" s="940"/>
      <c r="H66" s="940"/>
      <c r="I66" s="940"/>
      <c r="J66" s="1113"/>
      <c r="K66" s="1114">
        <v>1.31</v>
      </c>
      <c r="L66" s="940">
        <v>2.2200000000000002</v>
      </c>
      <c r="M66" s="1080">
        <f>ROUND(-E66*K66*L66,2)</f>
        <v>-2.91</v>
      </c>
      <c r="N66" s="1114">
        <v>0.15</v>
      </c>
      <c r="O66" s="940">
        <f>2*L66+K66</f>
        <v>5.75</v>
      </c>
      <c r="P66" s="1116">
        <f>N66*O66</f>
        <v>0.86</v>
      </c>
      <c r="Q66" s="1334">
        <f>M66</f>
        <v>-2.91</v>
      </c>
      <c r="R66" s="1179">
        <f>ROUND($Q$4/1000*Q66,3)</f>
        <v>-0.437</v>
      </c>
      <c r="S66" s="1109"/>
      <c r="T66" s="1336"/>
      <c r="U66" s="1109"/>
      <c r="V66" s="1333"/>
      <c r="W66" s="1109"/>
      <c r="X66" s="1336"/>
      <c r="Y66" s="1338">
        <f>Q66</f>
        <v>-2.91</v>
      </c>
      <c r="Z66" s="1283"/>
      <c r="AA66" s="1110"/>
      <c r="AB66" s="1284"/>
      <c r="AC66" s="1338">
        <f>P66</f>
        <v>0.86</v>
      </c>
      <c r="AD66" s="1283"/>
      <c r="AE66" s="1110"/>
      <c r="AF66" s="1284"/>
      <c r="AG66" s="1109"/>
      <c r="AH66" s="1333"/>
    </row>
    <row r="67" spans="2:34" hidden="1" outlineLevel="1">
      <c r="B67" s="83"/>
      <c r="C67" s="1049" t="s">
        <v>521</v>
      </c>
      <c r="D67" s="940"/>
      <c r="E67" s="1145">
        <v>1</v>
      </c>
      <c r="F67" s="1115">
        <v>10.3</v>
      </c>
      <c r="G67" s="1082">
        <v>5.85</v>
      </c>
      <c r="H67" s="1082">
        <v>6.03</v>
      </c>
      <c r="I67" s="1462">
        <f>H67-G67</f>
        <v>0.18</v>
      </c>
      <c r="J67" s="1088">
        <f>F67*I67</f>
        <v>1.85</v>
      </c>
      <c r="K67" s="1114"/>
      <c r="L67" s="940"/>
      <c r="M67" s="1113"/>
      <c r="N67" s="1114"/>
      <c r="O67" s="940"/>
      <c r="P67" s="1113"/>
      <c r="Q67" s="1109"/>
      <c r="R67" s="1333"/>
      <c r="S67" s="1109"/>
      <c r="T67" s="1336"/>
      <c r="U67" s="1109"/>
      <c r="V67" s="1333"/>
      <c r="W67" s="1334">
        <f>J67</f>
        <v>1.85</v>
      </c>
      <c r="X67" s="1326">
        <f>ROUND($W$4/1000*W67,3)</f>
        <v>4.5999999999999999E-2</v>
      </c>
      <c r="Y67" s="1338"/>
      <c r="Z67" s="1283"/>
      <c r="AA67" s="1110"/>
      <c r="AB67" s="1284"/>
      <c r="AC67" s="1285"/>
      <c r="AD67" s="1283"/>
      <c r="AE67" s="1110"/>
      <c r="AF67" s="1284"/>
      <c r="AG67" s="1109"/>
      <c r="AH67" s="1333"/>
    </row>
    <row r="68" spans="2:34" hidden="1" outlineLevel="1">
      <c r="B68" s="83"/>
      <c r="C68" s="940"/>
      <c r="D68" s="940"/>
      <c r="E68" s="1122"/>
      <c r="F68" s="1114"/>
      <c r="G68" s="940"/>
      <c r="H68" s="940"/>
      <c r="I68" s="940"/>
      <c r="J68" s="1113"/>
      <c r="K68" s="1114"/>
      <c r="L68" s="940"/>
      <c r="M68" s="1113"/>
      <c r="N68" s="1114"/>
      <c r="O68" s="940"/>
      <c r="P68" s="1113"/>
      <c r="Q68" s="1109"/>
      <c r="R68" s="1333"/>
      <c r="S68" s="1109"/>
      <c r="T68" s="1336"/>
      <c r="U68" s="1109"/>
      <c r="V68" s="1333"/>
      <c r="W68" s="1109"/>
      <c r="X68" s="1336"/>
      <c r="Y68" s="1285"/>
      <c r="Z68" s="1283"/>
      <c r="AA68" s="1110"/>
      <c r="AB68" s="1284"/>
      <c r="AC68" s="1285"/>
      <c r="AD68" s="1283"/>
      <c r="AE68" s="1110"/>
      <c r="AF68" s="1284"/>
      <c r="AG68" s="1109"/>
      <c r="AH68" s="1333"/>
    </row>
    <row r="69" spans="2:34" hidden="1" outlineLevel="1">
      <c r="B69" s="83"/>
      <c r="C69" s="940"/>
      <c r="D69" s="1049" t="s">
        <v>522</v>
      </c>
      <c r="E69" s="1122"/>
      <c r="F69" s="1114"/>
      <c r="G69" s="940"/>
      <c r="H69" s="940"/>
      <c r="I69" s="940"/>
      <c r="J69" s="1113"/>
      <c r="K69" s="1114"/>
      <c r="L69" s="940"/>
      <c r="M69" s="1113"/>
      <c r="N69" s="1114"/>
      <c r="O69" s="940"/>
      <c r="P69" s="1113"/>
      <c r="Q69" s="1109"/>
      <c r="R69" s="1333"/>
      <c r="S69" s="1109"/>
      <c r="T69" s="1336"/>
      <c r="U69" s="1109"/>
      <c r="V69" s="1333"/>
      <c r="W69" s="1109"/>
      <c r="X69" s="1336"/>
      <c r="Y69" s="1285"/>
      <c r="Z69" s="1283"/>
      <c r="AA69" s="1110"/>
      <c r="AB69" s="1284"/>
      <c r="AC69" s="1285"/>
      <c r="AD69" s="1283"/>
      <c r="AE69" s="1110"/>
      <c r="AF69" s="1284"/>
      <c r="AG69" s="1109"/>
      <c r="AH69" s="1333"/>
    </row>
    <row r="70" spans="2:34" hidden="1" outlineLevel="1">
      <c r="B70" s="83"/>
      <c r="C70" s="1049" t="s">
        <v>506</v>
      </c>
      <c r="D70" s="1049" t="s">
        <v>523</v>
      </c>
      <c r="E70" s="1145">
        <v>1</v>
      </c>
      <c r="F70" s="871">
        <v>6.65</v>
      </c>
      <c r="G70" s="1082">
        <v>5.85</v>
      </c>
      <c r="H70" s="1082">
        <v>6.25</v>
      </c>
      <c r="I70" s="1462">
        <f>H70-G70</f>
        <v>0.4</v>
      </c>
      <c r="J70" s="877">
        <f>F70*I70</f>
        <v>2.66</v>
      </c>
      <c r="K70" s="1114"/>
      <c r="L70" s="940"/>
      <c r="M70" s="1113"/>
      <c r="N70" s="1114"/>
      <c r="O70" s="940"/>
      <c r="P70" s="1113"/>
      <c r="Q70" s="1109">
        <f>J70</f>
        <v>2.66</v>
      </c>
      <c r="R70" s="1179">
        <f>ROUND($Q$4/1000*Q70,3)</f>
        <v>0.39900000000000002</v>
      </c>
      <c r="S70" s="1109"/>
      <c r="T70" s="1336"/>
      <c r="U70" s="1109"/>
      <c r="V70" s="1333"/>
      <c r="W70" s="1109"/>
      <c r="X70" s="1336"/>
      <c r="Y70" s="1285"/>
      <c r="Z70" s="1283"/>
      <c r="AA70" s="1110">
        <f>J70</f>
        <v>2.66</v>
      </c>
      <c r="AB70" s="1284"/>
      <c r="AC70" s="1285"/>
      <c r="AD70" s="1283"/>
      <c r="AE70" s="1110"/>
      <c r="AF70" s="1284"/>
      <c r="AG70" s="1109"/>
      <c r="AH70" s="1333"/>
    </row>
    <row r="71" spans="2:34" hidden="1" outlineLevel="1">
      <c r="B71" s="83"/>
      <c r="C71" s="1049" t="s">
        <v>512</v>
      </c>
      <c r="D71" s="940"/>
      <c r="E71" s="1145">
        <v>1</v>
      </c>
      <c r="F71" s="871">
        <v>6.65</v>
      </c>
      <c r="G71" s="1082">
        <v>6.25</v>
      </c>
      <c r="H71" s="1082">
        <v>8.85</v>
      </c>
      <c r="I71" s="1462">
        <f>H71-G71</f>
        <v>2.6</v>
      </c>
      <c r="J71" s="877">
        <f>F71*I71</f>
        <v>17.29</v>
      </c>
      <c r="K71" s="1114"/>
      <c r="L71" s="940"/>
      <c r="M71" s="1113"/>
      <c r="N71" s="1114"/>
      <c r="O71" s="940"/>
      <c r="P71" s="1113"/>
      <c r="Q71" s="1109">
        <f>J71</f>
        <v>17.29</v>
      </c>
      <c r="R71" s="1179">
        <f>ROUND($Q$4/1000*Q71,3)</f>
        <v>2.5939999999999999</v>
      </c>
      <c r="S71" s="1109"/>
      <c r="T71" s="1336"/>
      <c r="U71" s="1109"/>
      <c r="V71" s="1333"/>
      <c r="W71" s="1109"/>
      <c r="X71" s="1336"/>
      <c r="Y71" s="1285">
        <f>J71</f>
        <v>17.29</v>
      </c>
      <c r="Z71" s="1283"/>
      <c r="AA71" s="1110"/>
      <c r="AB71" s="1284"/>
      <c r="AC71" s="1285"/>
      <c r="AD71" s="1283"/>
      <c r="AE71" s="1110"/>
      <c r="AF71" s="1284"/>
      <c r="AG71" s="1109"/>
      <c r="AH71" s="1333"/>
    </row>
    <row r="72" spans="2:34" hidden="1" outlineLevel="1">
      <c r="B72" s="83"/>
      <c r="C72" s="940"/>
      <c r="D72" s="940"/>
      <c r="E72" s="1122"/>
      <c r="F72" s="1114"/>
      <c r="G72" s="940"/>
      <c r="H72" s="940"/>
      <c r="I72" s="940"/>
      <c r="J72" s="1113"/>
      <c r="K72" s="1114"/>
      <c r="L72" s="940"/>
      <c r="M72" s="1113"/>
      <c r="N72" s="1114"/>
      <c r="O72" s="940"/>
      <c r="P72" s="1113"/>
      <c r="Q72" s="1109"/>
      <c r="R72" s="1333"/>
      <c r="S72" s="1109"/>
      <c r="T72" s="1336"/>
      <c r="U72" s="1109"/>
      <c r="V72" s="1333"/>
      <c r="W72" s="1109"/>
      <c r="X72" s="1336"/>
      <c r="Y72" s="1285"/>
      <c r="Z72" s="1283"/>
      <c r="AA72" s="1110"/>
      <c r="AB72" s="1284"/>
      <c r="AC72" s="1285"/>
      <c r="AD72" s="1283"/>
      <c r="AE72" s="1110"/>
      <c r="AF72" s="1284"/>
      <c r="AG72" s="1109"/>
      <c r="AH72" s="1333"/>
    </row>
    <row r="73" spans="2:34" hidden="1" outlineLevel="1">
      <c r="B73" s="90" t="s">
        <v>718</v>
      </c>
      <c r="C73" s="940"/>
      <c r="D73" s="1049" t="s">
        <v>524</v>
      </c>
      <c r="E73" s="1122"/>
      <c r="F73" s="1114"/>
      <c r="G73" s="940"/>
      <c r="H73" s="940"/>
      <c r="I73" s="940"/>
      <c r="J73" s="1113"/>
      <c r="K73" s="1114"/>
      <c r="L73" s="940"/>
      <c r="M73" s="1113"/>
      <c r="N73" s="1114"/>
      <c r="O73" s="940"/>
      <c r="P73" s="1113"/>
      <c r="Q73" s="1109"/>
      <c r="R73" s="1333"/>
      <c r="S73" s="1109"/>
      <c r="T73" s="1336"/>
      <c r="U73" s="1109"/>
      <c r="V73" s="1333"/>
      <c r="W73" s="1109"/>
      <c r="X73" s="1336"/>
      <c r="Y73" s="1285"/>
      <c r="Z73" s="1283"/>
      <c r="AA73" s="1110"/>
      <c r="AB73" s="1284"/>
      <c r="AC73" s="1285"/>
      <c r="AD73" s="1283"/>
      <c r="AE73" s="1110"/>
      <c r="AF73" s="1284"/>
      <c r="AG73" s="1109"/>
      <c r="AH73" s="1333"/>
    </row>
    <row r="74" spans="2:34" hidden="1" outlineLevel="1">
      <c r="B74" s="90" t="s">
        <v>719</v>
      </c>
      <c r="C74" s="1049" t="s">
        <v>506</v>
      </c>
      <c r="D74" s="940"/>
      <c r="E74" s="1145">
        <v>1</v>
      </c>
      <c r="F74" s="871">
        <v>6.07</v>
      </c>
      <c r="G74" s="1082">
        <v>5.85</v>
      </c>
      <c r="H74" s="1082">
        <v>6.25</v>
      </c>
      <c r="I74" s="1462">
        <f>H74-G74</f>
        <v>0.4</v>
      </c>
      <c r="J74" s="1088">
        <f>F74*I74</f>
        <v>2.4300000000000002</v>
      </c>
      <c r="K74" s="1114"/>
      <c r="L74" s="940"/>
      <c r="M74" s="1113"/>
      <c r="N74" s="1114"/>
      <c r="O74" s="940"/>
      <c r="P74" s="1113"/>
      <c r="Q74" s="1334">
        <f>J74</f>
        <v>2.4300000000000002</v>
      </c>
      <c r="R74" s="1179">
        <f>ROUND($Q$4/1000*Q74,3)</f>
        <v>0.36499999999999999</v>
      </c>
      <c r="S74" s="1109"/>
      <c r="T74" s="1336"/>
      <c r="U74" s="1109"/>
      <c r="V74" s="1333"/>
      <c r="W74" s="1109"/>
      <c r="X74" s="1336"/>
      <c r="Y74" s="1285"/>
      <c r="Z74" s="1283"/>
      <c r="AA74" s="1337">
        <f>J74</f>
        <v>2.4300000000000002</v>
      </c>
      <c r="AB74" s="1284"/>
      <c r="AC74" s="1285"/>
      <c r="AD74" s="1283"/>
      <c r="AE74" s="1110"/>
      <c r="AF74" s="1284"/>
      <c r="AG74" s="1109"/>
      <c r="AH74" s="1333"/>
    </row>
    <row r="75" spans="2:34" hidden="1" outlineLevel="1">
      <c r="B75" s="83"/>
      <c r="C75" s="1049" t="s">
        <v>512</v>
      </c>
      <c r="D75" s="940"/>
      <c r="E75" s="1145">
        <v>1</v>
      </c>
      <c r="F75" s="871">
        <v>6.07</v>
      </c>
      <c r="G75" s="1082">
        <v>6.25</v>
      </c>
      <c r="H75" s="1082">
        <v>8.85</v>
      </c>
      <c r="I75" s="1462">
        <f>H75-G75</f>
        <v>2.6</v>
      </c>
      <c r="J75" s="1088">
        <f>F75*I75</f>
        <v>15.78</v>
      </c>
      <c r="K75" s="1114"/>
      <c r="L75" s="940"/>
      <c r="M75" s="1113"/>
      <c r="N75" s="1114"/>
      <c r="O75" s="940"/>
      <c r="P75" s="1113"/>
      <c r="Q75" s="1334">
        <f>J75</f>
        <v>15.78</v>
      </c>
      <c r="R75" s="1179">
        <f t="shared" ref="R75" si="2">ROUND($Q$4/1000*Q75,3)</f>
        <v>2.367</v>
      </c>
      <c r="S75" s="1109"/>
      <c r="T75" s="1336"/>
      <c r="U75" s="1109"/>
      <c r="V75" s="1333"/>
      <c r="W75" s="1109"/>
      <c r="X75" s="1336"/>
      <c r="Y75" s="1338">
        <f>J75</f>
        <v>15.78</v>
      </c>
      <c r="Z75" s="1283"/>
      <c r="AA75" s="1110"/>
      <c r="AB75" s="1284"/>
      <c r="AC75" s="1285"/>
      <c r="AD75" s="1283"/>
      <c r="AE75" s="1110"/>
      <c r="AF75" s="1284"/>
      <c r="AG75" s="1109"/>
      <c r="AH75" s="1333"/>
    </row>
    <row r="76" spans="2:34" hidden="1" outlineLevel="1">
      <c r="B76" s="83"/>
      <c r="C76" s="940"/>
      <c r="D76" s="940"/>
      <c r="E76" s="1122"/>
      <c r="F76" s="1114"/>
      <c r="G76" s="940"/>
      <c r="H76" s="940"/>
      <c r="I76" s="940"/>
      <c r="J76" s="1113"/>
      <c r="K76" s="1114"/>
      <c r="L76" s="940"/>
      <c r="M76" s="1113"/>
      <c r="N76" s="1114"/>
      <c r="O76" s="940"/>
      <c r="P76" s="1113"/>
      <c r="Q76" s="1109"/>
      <c r="R76" s="1179"/>
      <c r="S76" s="1109"/>
      <c r="T76" s="1336"/>
      <c r="U76" s="1109"/>
      <c r="V76" s="1333"/>
      <c r="W76" s="1109"/>
      <c r="X76" s="1336"/>
      <c r="Y76" s="1285"/>
      <c r="Z76" s="1283"/>
      <c r="AA76" s="1110"/>
      <c r="AB76" s="1284"/>
      <c r="AC76" s="1285"/>
      <c r="AD76" s="1283"/>
      <c r="AE76" s="1110"/>
      <c r="AF76" s="1284"/>
      <c r="AG76" s="1109"/>
      <c r="AH76" s="1333"/>
    </row>
    <row r="77" spans="2:34" hidden="1" outlineLevel="1">
      <c r="B77" s="83"/>
      <c r="C77" s="940"/>
      <c r="D77" s="1049" t="s">
        <v>525</v>
      </c>
      <c r="E77" s="1122"/>
      <c r="F77" s="1114"/>
      <c r="G77" s="940"/>
      <c r="H77" s="940"/>
      <c r="I77" s="940"/>
      <c r="J77" s="1113"/>
      <c r="K77" s="1114"/>
      <c r="L77" s="940"/>
      <c r="M77" s="1113"/>
      <c r="N77" s="1114"/>
      <c r="O77" s="940"/>
      <c r="P77" s="1113"/>
      <c r="Q77" s="1109"/>
      <c r="R77" s="1333"/>
      <c r="S77" s="1109"/>
      <c r="T77" s="1336"/>
      <c r="U77" s="1109"/>
      <c r="V77" s="1333"/>
      <c r="W77" s="1109"/>
      <c r="X77" s="1336"/>
      <c r="Y77" s="1285"/>
      <c r="Z77" s="1283"/>
      <c r="AA77" s="1110"/>
      <c r="AB77" s="1284"/>
      <c r="AC77" s="1285"/>
      <c r="AD77" s="1283"/>
      <c r="AE77" s="1110"/>
      <c r="AF77" s="1284"/>
      <c r="AG77" s="1109"/>
      <c r="AH77" s="1333"/>
    </row>
    <row r="78" spans="2:34" hidden="1" outlineLevel="1">
      <c r="B78" s="83"/>
      <c r="C78" s="1049" t="s">
        <v>506</v>
      </c>
      <c r="D78" s="940"/>
      <c r="E78" s="1145">
        <v>1</v>
      </c>
      <c r="F78" s="1115">
        <v>4.3</v>
      </c>
      <c r="G78" s="1082">
        <v>5.85</v>
      </c>
      <c r="H78" s="1082">
        <v>6.25</v>
      </c>
      <c r="I78" s="1462">
        <f>H78-G78</f>
        <v>0.4</v>
      </c>
      <c r="J78" s="877">
        <f>F78*I78</f>
        <v>1.72</v>
      </c>
      <c r="K78" s="1114"/>
      <c r="L78" s="940"/>
      <c r="M78" s="1113"/>
      <c r="N78" s="1114"/>
      <c r="O78" s="940"/>
      <c r="P78" s="1113"/>
      <c r="Q78" s="1109"/>
      <c r="R78" s="1333"/>
      <c r="S78" s="1109">
        <f>J78</f>
        <v>1.72</v>
      </c>
      <c r="T78" s="1335">
        <f>ROUND($S$4/1000*S78,3)</f>
        <v>0.224</v>
      </c>
      <c r="U78" s="1109"/>
      <c r="V78" s="1333"/>
      <c r="W78" s="1109"/>
      <c r="X78" s="1336"/>
      <c r="Y78" s="1285"/>
      <c r="Z78" s="1283"/>
      <c r="AA78" s="1110">
        <f>J78</f>
        <v>1.72</v>
      </c>
      <c r="AB78" s="1284"/>
      <c r="AC78" s="1285"/>
      <c r="AD78" s="1283"/>
      <c r="AE78" s="1110"/>
      <c r="AF78" s="1284"/>
      <c r="AG78" s="1109"/>
      <c r="AH78" s="1333"/>
    </row>
    <row r="79" spans="2:34" hidden="1" outlineLevel="1">
      <c r="B79" s="83"/>
      <c r="C79" s="1049" t="s">
        <v>512</v>
      </c>
      <c r="D79" s="940"/>
      <c r="E79" s="1145">
        <v>1</v>
      </c>
      <c r="F79" s="1115">
        <v>4.3</v>
      </c>
      <c r="G79" s="1082">
        <v>6.25</v>
      </c>
      <c r="H79" s="1082">
        <v>8.85</v>
      </c>
      <c r="I79" s="1462">
        <f>H79-G79</f>
        <v>2.6</v>
      </c>
      <c r="J79" s="877">
        <f>F79*I79</f>
        <v>11.18</v>
      </c>
      <c r="K79" s="1114"/>
      <c r="L79" s="940"/>
      <c r="M79" s="1113"/>
      <c r="N79" s="1114"/>
      <c r="O79" s="940"/>
      <c r="P79" s="1113"/>
      <c r="Q79" s="1109"/>
      <c r="R79" s="1333"/>
      <c r="S79" s="1109">
        <f>J79</f>
        <v>11.18</v>
      </c>
      <c r="T79" s="1335">
        <f>ROUND($S$4/1000*S79,3)</f>
        <v>1.4530000000000001</v>
      </c>
      <c r="U79" s="1109"/>
      <c r="V79" s="1333"/>
      <c r="W79" s="1109"/>
      <c r="X79" s="1336"/>
      <c r="Y79" s="1285">
        <f>J79</f>
        <v>11.18</v>
      </c>
      <c r="Z79" s="1283"/>
      <c r="AA79" s="1110"/>
      <c r="AB79" s="1284"/>
      <c r="AC79" s="1285"/>
      <c r="AD79" s="1283"/>
      <c r="AE79" s="1110"/>
      <c r="AF79" s="1284"/>
      <c r="AG79" s="1109"/>
      <c r="AH79" s="1333"/>
    </row>
    <row r="80" spans="2:34" hidden="1" outlineLevel="1">
      <c r="B80" s="83"/>
      <c r="C80" s="1049" t="s">
        <v>25</v>
      </c>
      <c r="D80" s="940"/>
      <c r="E80" s="1145">
        <v>1</v>
      </c>
      <c r="F80" s="1114"/>
      <c r="G80" s="940"/>
      <c r="H80" s="940"/>
      <c r="I80" s="940"/>
      <c r="J80" s="1113"/>
      <c r="K80" s="1114">
        <v>1.68</v>
      </c>
      <c r="L80" s="940">
        <v>1.59</v>
      </c>
      <c r="M80" s="1080">
        <f>ROUND(-E80*K80*L80,2)</f>
        <v>-2.67</v>
      </c>
      <c r="N80" s="1114">
        <v>0.13</v>
      </c>
      <c r="O80" s="940">
        <f>2*L80+K80</f>
        <v>4.8600000000000003</v>
      </c>
      <c r="P80" s="1116">
        <f>N80*O80</f>
        <v>0.63</v>
      </c>
      <c r="Q80" s="1109"/>
      <c r="R80" s="1333"/>
      <c r="S80" s="1334">
        <f>M80</f>
        <v>-2.67</v>
      </c>
      <c r="T80" s="1335">
        <f>ROUND($S$4/1000*S80,3)</f>
        <v>-0.34699999999999998</v>
      </c>
      <c r="U80" s="1109"/>
      <c r="V80" s="1333"/>
      <c r="W80" s="1109"/>
      <c r="X80" s="1336"/>
      <c r="Y80" s="1338">
        <f>M80</f>
        <v>-2.67</v>
      </c>
      <c r="Z80" s="1283"/>
      <c r="AA80" s="1110"/>
      <c r="AB80" s="1284"/>
      <c r="AC80" s="1338">
        <f>P80</f>
        <v>0.63</v>
      </c>
      <c r="AD80" s="1283"/>
      <c r="AE80" s="1110"/>
      <c r="AF80" s="1284"/>
      <c r="AG80" s="1109"/>
      <c r="AH80" s="1333">
        <f>K80</f>
        <v>1.68</v>
      </c>
    </row>
    <row r="81" spans="2:34" hidden="1" outlineLevel="1">
      <c r="B81" s="83"/>
      <c r="C81" s="940"/>
      <c r="D81" s="940"/>
      <c r="E81" s="1122"/>
      <c r="F81" s="1114"/>
      <c r="G81" s="940"/>
      <c r="H81" s="940"/>
      <c r="I81" s="940"/>
      <c r="J81" s="1113"/>
      <c r="K81" s="1114"/>
      <c r="L81" s="940"/>
      <c r="M81" s="1113"/>
      <c r="N81" s="1114"/>
      <c r="O81" s="940"/>
      <c r="P81" s="1113"/>
      <c r="Q81" s="1109"/>
      <c r="R81" s="1333"/>
      <c r="S81" s="1109"/>
      <c r="T81" s="1336"/>
      <c r="U81" s="1109"/>
      <c r="V81" s="1333"/>
      <c r="W81" s="1109"/>
      <c r="X81" s="1336"/>
      <c r="Y81" s="1285"/>
      <c r="Z81" s="1283"/>
      <c r="AA81" s="1110"/>
      <c r="AB81" s="1284"/>
      <c r="AC81" s="1285"/>
      <c r="AD81" s="1283"/>
      <c r="AE81" s="1110"/>
      <c r="AF81" s="1284"/>
      <c r="AG81" s="1109"/>
      <c r="AH81" s="1333"/>
    </row>
    <row r="82" spans="2:34" hidden="1" outlineLevel="1">
      <c r="B82" s="83"/>
      <c r="C82" s="940"/>
      <c r="D82" s="1460" t="s">
        <v>546</v>
      </c>
      <c r="E82" s="1122"/>
      <c r="F82" s="1114"/>
      <c r="G82" s="940"/>
      <c r="H82" s="940"/>
      <c r="I82" s="940"/>
      <c r="J82" s="1113"/>
      <c r="K82" s="1114"/>
      <c r="L82" s="940"/>
      <c r="M82" s="1113"/>
      <c r="N82" s="1114"/>
      <c r="O82" s="940"/>
      <c r="P82" s="1113"/>
      <c r="Q82" s="1109"/>
      <c r="R82" s="1333"/>
      <c r="S82" s="1109"/>
      <c r="T82" s="1336"/>
      <c r="U82" s="1109"/>
      <c r="V82" s="1333"/>
      <c r="W82" s="1109"/>
      <c r="X82" s="1336"/>
      <c r="Y82" s="1285"/>
      <c r="Z82" s="1283"/>
      <c r="AA82" s="1110"/>
      <c r="AB82" s="1284"/>
      <c r="AC82" s="1285"/>
      <c r="AD82" s="1283"/>
      <c r="AE82" s="1110"/>
      <c r="AF82" s="1284"/>
      <c r="AG82" s="1109"/>
      <c r="AH82" s="1333"/>
    </row>
    <row r="83" spans="2:34" hidden="1" outlineLevel="1">
      <c r="B83" s="83"/>
      <c r="C83" s="940" t="s">
        <v>526</v>
      </c>
      <c r="D83" s="940"/>
      <c r="E83" s="1145">
        <v>1</v>
      </c>
      <c r="F83" s="871">
        <v>5.14</v>
      </c>
      <c r="G83" s="1082">
        <v>5.85</v>
      </c>
      <c r="H83" s="1082">
        <v>6.25</v>
      </c>
      <c r="I83" s="1462">
        <f>H83-G83</f>
        <v>0.4</v>
      </c>
      <c r="J83" s="1088">
        <f>F83*I83</f>
        <v>2.06</v>
      </c>
      <c r="K83" s="1114"/>
      <c r="L83" s="940"/>
      <c r="M83" s="1113"/>
      <c r="N83" s="1114"/>
      <c r="O83" s="940"/>
      <c r="P83" s="1113"/>
      <c r="Q83" s="1109"/>
      <c r="R83" s="1333"/>
      <c r="S83" s="1109"/>
      <c r="T83" s="1336"/>
      <c r="U83" s="1109"/>
      <c r="V83" s="1333"/>
      <c r="W83" s="1334">
        <f>J83</f>
        <v>2.06</v>
      </c>
      <c r="X83" s="1326">
        <f>ROUND($W$4/1000*W83,3)</f>
        <v>5.1999999999999998E-2</v>
      </c>
      <c r="Y83" s="1285"/>
      <c r="Z83" s="1283"/>
      <c r="AA83" s="1337">
        <f>J83</f>
        <v>2.06</v>
      </c>
      <c r="AB83" s="1284"/>
      <c r="AC83" s="1285"/>
      <c r="AD83" s="1283"/>
      <c r="AE83" s="1110"/>
      <c r="AF83" s="1284"/>
      <c r="AG83" s="1109">
        <f>F83</f>
        <v>5.14</v>
      </c>
      <c r="AH83" s="1333"/>
    </row>
    <row r="84" spans="2:34" hidden="1" outlineLevel="1">
      <c r="B84" s="83"/>
      <c r="C84" s="1049" t="s">
        <v>512</v>
      </c>
      <c r="D84" s="940"/>
      <c r="E84" s="1145">
        <v>1</v>
      </c>
      <c r="F84" s="871">
        <v>5.14</v>
      </c>
      <c r="G84" s="1082">
        <v>6.25</v>
      </c>
      <c r="H84" s="1082">
        <v>7.23</v>
      </c>
      <c r="I84" s="1462">
        <f>H84-G84</f>
        <v>0.98</v>
      </c>
      <c r="J84" s="1088">
        <f>F84*I84</f>
        <v>5.04</v>
      </c>
      <c r="K84" s="1114"/>
      <c r="L84" s="940"/>
      <c r="M84" s="1113"/>
      <c r="N84" s="1114"/>
      <c r="O84" s="940"/>
      <c r="P84" s="1113"/>
      <c r="Q84" s="1109"/>
      <c r="R84" s="1333"/>
      <c r="S84" s="1109"/>
      <c r="T84" s="1336"/>
      <c r="U84" s="1109"/>
      <c r="V84" s="1333"/>
      <c r="W84" s="1334">
        <f>J84</f>
        <v>5.04</v>
      </c>
      <c r="X84" s="1326">
        <f>ROUND($W$4/1000*W84,3)</f>
        <v>0.126</v>
      </c>
      <c r="Y84" s="1338">
        <f>J84</f>
        <v>5.04</v>
      </c>
      <c r="Z84" s="1283"/>
      <c r="AA84" s="1110"/>
      <c r="AB84" s="1284"/>
      <c r="AC84" s="1285"/>
      <c r="AD84" s="1283"/>
      <c r="AE84" s="1110"/>
      <c r="AF84" s="1284"/>
      <c r="AG84" s="1109"/>
      <c r="AH84" s="1333"/>
    </row>
    <row r="85" spans="2:34" hidden="1" outlineLevel="1">
      <c r="B85" s="83"/>
      <c r="C85" s="1049" t="s">
        <v>65</v>
      </c>
      <c r="D85" s="940"/>
      <c r="E85" s="1145">
        <v>1</v>
      </c>
      <c r="F85" s="1115">
        <v>4</v>
      </c>
      <c r="G85" s="1082">
        <v>6.03</v>
      </c>
      <c r="H85" s="1082">
        <v>8.85</v>
      </c>
      <c r="I85" s="1462">
        <f>H85-G85</f>
        <v>2.82</v>
      </c>
      <c r="J85" s="877">
        <f>F85*I85</f>
        <v>11.28</v>
      </c>
      <c r="K85" s="1114"/>
      <c r="L85" s="940"/>
      <c r="M85" s="1113"/>
      <c r="N85" s="1114"/>
      <c r="O85" s="940"/>
      <c r="P85" s="1113"/>
      <c r="Q85" s="1109"/>
      <c r="R85" s="1333"/>
      <c r="S85" s="1109">
        <f>J85</f>
        <v>11.28</v>
      </c>
      <c r="T85" s="1335">
        <f>ROUND($S$4/1000*S85,3)</f>
        <v>1.466</v>
      </c>
      <c r="U85" s="1109"/>
      <c r="V85" s="1333"/>
      <c r="W85" s="1109"/>
      <c r="X85" s="1336"/>
      <c r="Y85" s="1285">
        <f>S85</f>
        <v>11.28</v>
      </c>
      <c r="Z85" s="1283"/>
      <c r="AA85" s="1110"/>
      <c r="AB85" s="1284"/>
      <c r="AC85" s="1285"/>
      <c r="AD85" s="1283"/>
      <c r="AE85" s="1110"/>
      <c r="AF85" s="1284"/>
      <c r="AG85" s="1109"/>
      <c r="AH85" s="1333"/>
    </row>
    <row r="86" spans="2:34" hidden="1" outlineLevel="1">
      <c r="B86" s="83"/>
      <c r="C86" s="1049" t="s">
        <v>516</v>
      </c>
      <c r="D86" s="940"/>
      <c r="E86" s="1145">
        <v>1</v>
      </c>
      <c r="F86" s="1114"/>
      <c r="G86" s="940"/>
      <c r="H86" s="940"/>
      <c r="I86" s="940"/>
      <c r="J86" s="1113"/>
      <c r="K86" s="1114">
        <f>1.68-0.77</f>
        <v>0.91</v>
      </c>
      <c r="L86" s="940">
        <f>1.65-0.06</f>
        <v>1.59</v>
      </c>
      <c r="M86" s="1080">
        <f>ROUND(-E86*K86*L86,2)</f>
        <v>-1.45</v>
      </c>
      <c r="N86" s="1114">
        <v>0.13</v>
      </c>
      <c r="O86" s="940">
        <f>2*K86+L86</f>
        <v>3.41</v>
      </c>
      <c r="P86" s="1116">
        <f>N86*O86</f>
        <v>0.44</v>
      </c>
      <c r="Q86" s="1109"/>
      <c r="R86" s="1333"/>
      <c r="S86" s="1334">
        <f>M86</f>
        <v>-1.45</v>
      </c>
      <c r="T86" s="1335">
        <f>ROUND($S$4/1000*S86,3)</f>
        <v>-0.189</v>
      </c>
      <c r="U86" s="1109"/>
      <c r="V86" s="1333"/>
      <c r="W86" s="1109"/>
      <c r="X86" s="1336"/>
      <c r="Y86" s="1338">
        <f>S86</f>
        <v>-1.45</v>
      </c>
      <c r="Z86" s="1283"/>
      <c r="AA86" s="1110"/>
      <c r="AB86" s="1284"/>
      <c r="AC86" s="1338">
        <f>P86</f>
        <v>0.44</v>
      </c>
      <c r="AD86" s="1283"/>
      <c r="AE86" s="1110"/>
      <c r="AF86" s="1284"/>
      <c r="AG86" s="1109"/>
      <c r="AH86" s="1333"/>
    </row>
    <row r="87" spans="2:34" hidden="1" outlineLevel="1">
      <c r="B87" s="83"/>
      <c r="C87" s="1049" t="s">
        <v>90</v>
      </c>
      <c r="D87" s="940"/>
      <c r="E87" s="1145">
        <v>1</v>
      </c>
      <c r="F87" s="1114"/>
      <c r="G87" s="940"/>
      <c r="H87" s="940"/>
      <c r="I87" s="940"/>
      <c r="J87" s="1113"/>
      <c r="K87" s="1114">
        <v>0.77</v>
      </c>
      <c r="L87" s="940">
        <f>2.4-0.06</f>
        <v>2.34</v>
      </c>
      <c r="M87" s="1080">
        <f>ROUND(-E87*K87*L87,2)</f>
        <v>-1.8</v>
      </c>
      <c r="N87" s="1114">
        <v>0.13</v>
      </c>
      <c r="O87" s="940">
        <f>K87+L87+0.75</f>
        <v>3.86</v>
      </c>
      <c r="P87" s="1116">
        <f>N87*O87</f>
        <v>0.5</v>
      </c>
      <c r="Q87" s="1109"/>
      <c r="R87" s="1333"/>
      <c r="S87" s="1334">
        <f>M87</f>
        <v>-1.8</v>
      </c>
      <c r="T87" s="1335">
        <f>ROUND($S$4/1000*S87,3)</f>
        <v>-0.23400000000000001</v>
      </c>
      <c r="U87" s="1109"/>
      <c r="V87" s="1333"/>
      <c r="W87" s="1109"/>
      <c r="X87" s="1336"/>
      <c r="Y87" s="1338">
        <f>S87</f>
        <v>-1.8</v>
      </c>
      <c r="Z87" s="1283"/>
      <c r="AA87" s="1110"/>
      <c r="AB87" s="1284"/>
      <c r="AC87" s="1338">
        <f>P87</f>
        <v>0.5</v>
      </c>
      <c r="AD87" s="1283"/>
      <c r="AE87" s="1110"/>
      <c r="AF87" s="1284"/>
      <c r="AG87" s="1109"/>
      <c r="AH87" s="1333"/>
    </row>
    <row r="88" spans="2:34" hidden="1" outlineLevel="1">
      <c r="B88" s="83"/>
      <c r="C88" s="940"/>
      <c r="D88" s="940"/>
      <c r="E88" s="1122"/>
      <c r="F88" s="1114"/>
      <c r="G88" s="940"/>
      <c r="H88" s="940"/>
      <c r="I88" s="940"/>
      <c r="J88" s="1113"/>
      <c r="K88" s="1114"/>
      <c r="L88" s="940"/>
      <c r="M88" s="1113"/>
      <c r="N88" s="1114"/>
      <c r="O88" s="940"/>
      <c r="P88" s="1113"/>
      <c r="Q88" s="1109"/>
      <c r="R88" s="1333"/>
      <c r="S88" s="1109"/>
      <c r="T88" s="1336"/>
      <c r="U88" s="1109"/>
      <c r="V88" s="1333"/>
      <c r="W88" s="1109"/>
      <c r="X88" s="1336"/>
      <c r="Y88" s="1285"/>
      <c r="Z88" s="1283"/>
      <c r="AA88" s="1110"/>
      <c r="AB88" s="1284"/>
      <c r="AC88" s="1285"/>
      <c r="AD88" s="1283"/>
      <c r="AE88" s="1110"/>
      <c r="AF88" s="1284"/>
      <c r="AG88" s="1109"/>
      <c r="AH88" s="1333"/>
    </row>
    <row r="89" spans="2:34" hidden="1" outlineLevel="1">
      <c r="B89" s="90" t="s">
        <v>722</v>
      </c>
      <c r="C89" s="1049" t="s">
        <v>515</v>
      </c>
      <c r="D89" s="1049" t="s">
        <v>527</v>
      </c>
      <c r="E89" s="1145">
        <v>1</v>
      </c>
      <c r="F89" s="1115">
        <v>5.8</v>
      </c>
      <c r="G89" s="1082">
        <v>5.85</v>
      </c>
      <c r="H89" s="1082">
        <v>6.25</v>
      </c>
      <c r="I89" s="1462">
        <f>H89-G89</f>
        <v>0.4</v>
      </c>
      <c r="J89" s="877">
        <f>F89*I89</f>
        <v>2.3199999999999998</v>
      </c>
      <c r="K89" s="1114"/>
      <c r="L89" s="940"/>
      <c r="M89" s="1113"/>
      <c r="N89" s="1114"/>
      <c r="O89" s="940"/>
      <c r="P89" s="1113"/>
      <c r="Q89" s="1109"/>
      <c r="R89" s="1333"/>
      <c r="S89" s="1109"/>
      <c r="T89" s="1336"/>
      <c r="U89" s="1109"/>
      <c r="V89" s="1333"/>
      <c r="W89" s="1109">
        <f>J89</f>
        <v>2.3199999999999998</v>
      </c>
      <c r="X89" s="1326">
        <f>ROUND($W$4/1000*W89,3)</f>
        <v>5.8000000000000003E-2</v>
      </c>
      <c r="Y89" s="1285"/>
      <c r="Z89" s="1283"/>
      <c r="AA89" s="1110">
        <f>J89</f>
        <v>2.3199999999999998</v>
      </c>
      <c r="AB89" s="1284"/>
      <c r="AC89" s="1285"/>
      <c r="AD89" s="1283"/>
      <c r="AE89" s="1110"/>
      <c r="AF89" s="1284"/>
      <c r="AG89" s="1334">
        <f>F89</f>
        <v>5.8</v>
      </c>
      <c r="AH89" s="1333"/>
    </row>
    <row r="90" spans="2:34" hidden="1" outlineLevel="1">
      <c r="B90" s="90" t="s">
        <v>724</v>
      </c>
      <c r="C90" s="940"/>
      <c r="D90" s="940"/>
      <c r="E90" s="1145">
        <v>1</v>
      </c>
      <c r="F90" s="1115">
        <v>5.8</v>
      </c>
      <c r="G90" s="1082">
        <v>6.25</v>
      </c>
      <c r="H90" s="1082">
        <v>7.23</v>
      </c>
      <c r="I90" s="1462">
        <f>H90-G90</f>
        <v>0.98</v>
      </c>
      <c r="J90" s="1088">
        <f>F90*I90</f>
        <v>5.68</v>
      </c>
      <c r="K90" s="1114"/>
      <c r="L90" s="940"/>
      <c r="M90" s="1113"/>
      <c r="N90" s="1114"/>
      <c r="O90" s="940"/>
      <c r="P90" s="1113"/>
      <c r="Q90" s="1109"/>
      <c r="R90" s="1333"/>
      <c r="S90" s="1109"/>
      <c r="T90" s="1336"/>
      <c r="U90" s="1109"/>
      <c r="V90" s="1333"/>
      <c r="W90" s="1334">
        <f>J90</f>
        <v>5.68</v>
      </c>
      <c r="X90" s="1326">
        <f>ROUND($W$4/1000*W90,3)</f>
        <v>0.14199999999999999</v>
      </c>
      <c r="Y90" s="1338">
        <f>J90</f>
        <v>5.68</v>
      </c>
      <c r="Z90" s="1283"/>
      <c r="AA90" s="1110"/>
      <c r="AB90" s="1284"/>
      <c r="AC90" s="1285"/>
      <c r="AD90" s="1283"/>
      <c r="AE90" s="1110"/>
      <c r="AF90" s="1284"/>
      <c r="AG90" s="1109"/>
      <c r="AH90" s="1333"/>
    </row>
    <row r="91" spans="2:34" hidden="1" outlineLevel="1">
      <c r="B91" s="83"/>
      <c r="C91" s="1049" t="s">
        <v>65</v>
      </c>
      <c r="D91" s="940"/>
      <c r="E91" s="1145">
        <v>1</v>
      </c>
      <c r="F91" s="1115">
        <v>3.35</v>
      </c>
      <c r="G91" s="1082">
        <v>6.03</v>
      </c>
      <c r="H91" s="1082">
        <v>8.85</v>
      </c>
      <c r="I91" s="1462">
        <f>H91-G91</f>
        <v>2.82</v>
      </c>
      <c r="J91" s="1088">
        <f>F91*I91</f>
        <v>9.4499999999999993</v>
      </c>
      <c r="K91" s="1114"/>
      <c r="L91" s="940"/>
      <c r="M91" s="1113"/>
      <c r="N91" s="1114"/>
      <c r="O91" s="940"/>
      <c r="P91" s="1113"/>
      <c r="Q91" s="1109"/>
      <c r="R91" s="1333"/>
      <c r="S91" s="1334">
        <f>J91</f>
        <v>9.4499999999999993</v>
      </c>
      <c r="T91" s="1335">
        <f>ROUND($S$4/1000*S91,3)</f>
        <v>1.2290000000000001</v>
      </c>
      <c r="U91" s="1109"/>
      <c r="V91" s="1333"/>
      <c r="W91" s="1109"/>
      <c r="X91" s="1336"/>
      <c r="Y91" s="1338">
        <f>J91</f>
        <v>9.4499999999999993</v>
      </c>
      <c r="Z91" s="1283"/>
      <c r="AA91" s="1110"/>
      <c r="AB91" s="1284"/>
      <c r="AC91" s="1285"/>
      <c r="AD91" s="1283"/>
      <c r="AE91" s="1110"/>
      <c r="AF91" s="1284"/>
      <c r="AG91" s="1109"/>
      <c r="AH91" s="1333"/>
    </row>
    <row r="92" spans="2:34" hidden="1" outlineLevel="1">
      <c r="B92" s="83"/>
      <c r="C92" s="1049" t="s">
        <v>67</v>
      </c>
      <c r="D92" s="940"/>
      <c r="E92" s="1145">
        <v>1</v>
      </c>
      <c r="F92" s="1114"/>
      <c r="G92" s="940"/>
      <c r="H92" s="940"/>
      <c r="I92" s="940"/>
      <c r="J92" s="1113"/>
      <c r="K92" s="1114">
        <f>1.68-0.77</f>
        <v>0.91</v>
      </c>
      <c r="L92" s="940">
        <f>1.65-0.06</f>
        <v>1.59</v>
      </c>
      <c r="M92" s="1080">
        <f>ROUND(-E92*K92*L92,2)</f>
        <v>-1.45</v>
      </c>
      <c r="N92" s="1114">
        <v>0.13</v>
      </c>
      <c r="O92" s="940">
        <f>2*K92+L92</f>
        <v>3.41</v>
      </c>
      <c r="P92" s="1116">
        <f>N92*O92</f>
        <v>0.44</v>
      </c>
      <c r="Q92" s="1109"/>
      <c r="R92" s="1333"/>
      <c r="S92" s="1334">
        <f>M92</f>
        <v>-1.45</v>
      </c>
      <c r="T92" s="1335">
        <f>ROUND($S$4/1000*S92,3)</f>
        <v>-0.189</v>
      </c>
      <c r="U92" s="1109"/>
      <c r="V92" s="1333"/>
      <c r="W92" s="1109"/>
      <c r="X92" s="1336"/>
      <c r="Y92" s="1338">
        <f>M92</f>
        <v>-1.45</v>
      </c>
      <c r="Z92" s="1283"/>
      <c r="AA92" s="1110"/>
      <c r="AB92" s="1284"/>
      <c r="AC92" s="1285"/>
      <c r="AD92" s="1283"/>
      <c r="AE92" s="1110"/>
      <c r="AF92" s="1284"/>
      <c r="AG92" s="1109"/>
      <c r="AH92" s="1333"/>
    </row>
    <row r="93" spans="2:34" hidden="1" outlineLevel="1">
      <c r="B93" s="83"/>
      <c r="C93" s="1049" t="s">
        <v>70</v>
      </c>
      <c r="D93" s="940"/>
      <c r="E93" s="1145">
        <v>1</v>
      </c>
      <c r="F93" s="1114"/>
      <c r="G93" s="940"/>
      <c r="H93" s="940"/>
      <c r="I93" s="940"/>
      <c r="J93" s="1113"/>
      <c r="K93" s="1114">
        <v>0.77</v>
      </c>
      <c r="L93" s="940">
        <f>2.4-0.06</f>
        <v>2.34</v>
      </c>
      <c r="M93" s="1080">
        <f>ROUND(-E93*K93*L93,2)</f>
        <v>-1.8</v>
      </c>
      <c r="N93" s="1114">
        <v>0.13</v>
      </c>
      <c r="O93" s="940">
        <f>K93+L93+0.75</f>
        <v>3.86</v>
      </c>
      <c r="P93" s="1116">
        <f>N93*O93</f>
        <v>0.5</v>
      </c>
      <c r="Q93" s="1109"/>
      <c r="R93" s="1333"/>
      <c r="S93" s="1334">
        <f>M93</f>
        <v>-1.8</v>
      </c>
      <c r="T93" s="1335">
        <f>ROUND($S$4/1000*S93,3)</f>
        <v>-0.23400000000000001</v>
      </c>
      <c r="U93" s="1109"/>
      <c r="V93" s="1333"/>
      <c r="W93" s="1109"/>
      <c r="X93" s="1336"/>
      <c r="Y93" s="1338">
        <f>M93</f>
        <v>-1.8</v>
      </c>
      <c r="Z93" s="1283"/>
      <c r="AA93" s="1110"/>
      <c r="AB93" s="1284"/>
      <c r="AC93" s="1338">
        <f>P92</f>
        <v>0.44</v>
      </c>
      <c r="AD93" s="1283"/>
      <c r="AE93" s="1110"/>
      <c r="AF93" s="1284"/>
      <c r="AG93" s="1109"/>
      <c r="AH93" s="1333"/>
    </row>
    <row r="94" spans="2:34" hidden="1" outlineLevel="1">
      <c r="B94" s="83"/>
      <c r="C94" s="940"/>
      <c r="D94" s="940"/>
      <c r="E94" s="1122"/>
      <c r="F94" s="1114"/>
      <c r="G94" s="940"/>
      <c r="H94" s="940"/>
      <c r="I94" s="940"/>
      <c r="J94" s="1113"/>
      <c r="K94" s="1114"/>
      <c r="L94" s="940"/>
      <c r="M94" s="1113"/>
      <c r="N94" s="1114"/>
      <c r="O94" s="940"/>
      <c r="P94" s="1113"/>
      <c r="Q94" s="1109"/>
      <c r="R94" s="1333"/>
      <c r="S94" s="1109"/>
      <c r="T94" s="1336"/>
      <c r="U94" s="1109"/>
      <c r="V94" s="1333"/>
      <c r="W94" s="1109"/>
      <c r="X94" s="1336"/>
      <c r="Y94" s="1285"/>
      <c r="Z94" s="1283"/>
      <c r="AA94" s="1110"/>
      <c r="AB94" s="1284"/>
      <c r="AC94" s="1338">
        <f>P93</f>
        <v>0.5</v>
      </c>
      <c r="AD94" s="1283"/>
      <c r="AE94" s="1110"/>
      <c r="AF94" s="1284"/>
      <c r="AG94" s="1109"/>
      <c r="AH94" s="1333"/>
    </row>
    <row r="95" spans="2:34" hidden="1" outlineLevel="1">
      <c r="B95" s="83" t="s">
        <v>528</v>
      </c>
      <c r="C95" s="1049" t="s">
        <v>517</v>
      </c>
      <c r="D95" s="940"/>
      <c r="E95" s="1145">
        <v>1</v>
      </c>
      <c r="F95" s="871">
        <v>3.78</v>
      </c>
      <c r="G95" s="1082">
        <v>5.85</v>
      </c>
      <c r="H95" s="1082">
        <v>6.25</v>
      </c>
      <c r="I95" s="1462">
        <f>H95-G95</f>
        <v>0.4</v>
      </c>
      <c r="J95" s="1116">
        <f>F95*I95</f>
        <v>1.51</v>
      </c>
      <c r="K95" s="1114"/>
      <c r="L95" s="940"/>
      <c r="M95" s="1113"/>
      <c r="N95" s="1114"/>
      <c r="O95" s="940"/>
      <c r="P95" s="1113"/>
      <c r="Q95" s="1109"/>
      <c r="R95" s="1333"/>
      <c r="S95" s="1334">
        <f>J95</f>
        <v>1.51</v>
      </c>
      <c r="T95" s="1335">
        <f>ROUND($S$4/1000*S95,3)</f>
        <v>0.19600000000000001</v>
      </c>
      <c r="U95" s="1109"/>
      <c r="V95" s="1333"/>
      <c r="W95" s="1109"/>
      <c r="X95" s="1336"/>
      <c r="Y95" s="1285"/>
      <c r="Z95" s="1283"/>
      <c r="AA95" s="1337">
        <f>J95</f>
        <v>1.51</v>
      </c>
      <c r="AB95" s="1284"/>
      <c r="AC95" s="1285"/>
      <c r="AD95" s="1283"/>
      <c r="AE95" s="1110"/>
      <c r="AF95" s="1284"/>
      <c r="AG95" s="1109"/>
      <c r="AH95" s="1333"/>
    </row>
    <row r="96" spans="2:34" hidden="1" outlineLevel="1">
      <c r="B96" s="83"/>
      <c r="C96" s="940"/>
      <c r="D96" s="940"/>
      <c r="E96" s="1145">
        <v>1</v>
      </c>
      <c r="F96" s="871">
        <v>3.78</v>
      </c>
      <c r="G96" s="1082">
        <v>6.25</v>
      </c>
      <c r="H96" s="1082">
        <v>8.85</v>
      </c>
      <c r="I96" s="1462">
        <f>H96-G96</f>
        <v>2.6</v>
      </c>
      <c r="J96" s="1116">
        <f>F96*I96</f>
        <v>9.83</v>
      </c>
      <c r="K96" s="1114"/>
      <c r="L96" s="940"/>
      <c r="M96" s="1113"/>
      <c r="N96" s="1114"/>
      <c r="O96" s="940"/>
      <c r="P96" s="1113"/>
      <c r="Q96" s="1109"/>
      <c r="R96" s="1333"/>
      <c r="S96" s="1334">
        <f>J96</f>
        <v>9.83</v>
      </c>
      <c r="T96" s="1335">
        <f>ROUND($S$4/1000*S96,3)</f>
        <v>1.278</v>
      </c>
      <c r="U96" s="1109"/>
      <c r="V96" s="1333"/>
      <c r="W96" s="1109"/>
      <c r="X96" s="1336"/>
      <c r="Y96" s="1338">
        <f>J96</f>
        <v>9.83</v>
      </c>
      <c r="Z96" s="1283"/>
      <c r="AA96" s="1110"/>
      <c r="AB96" s="1284"/>
      <c r="AC96" s="1285"/>
      <c r="AD96" s="1283"/>
      <c r="AE96" s="1110"/>
      <c r="AF96" s="1284"/>
      <c r="AG96" s="1109"/>
      <c r="AH96" s="1333"/>
    </row>
    <row r="97" spans="2:34" hidden="1" outlineLevel="1">
      <c r="B97" s="83"/>
      <c r="C97" s="1049" t="s">
        <v>493</v>
      </c>
      <c r="D97" s="940"/>
      <c r="E97" s="1122"/>
      <c r="F97" s="1114"/>
      <c r="G97" s="940"/>
      <c r="H97" s="940"/>
      <c r="I97" s="940"/>
      <c r="J97" s="1113"/>
      <c r="K97" s="1114"/>
      <c r="L97" s="940"/>
      <c r="M97" s="1113"/>
      <c r="N97" s="1114"/>
      <c r="O97" s="940"/>
      <c r="P97" s="1113"/>
      <c r="Q97" s="1109"/>
      <c r="R97" s="1333"/>
      <c r="S97" s="1109"/>
      <c r="T97" s="1336"/>
      <c r="U97" s="1109"/>
      <c r="V97" s="1333"/>
      <c r="W97" s="1109"/>
      <c r="X97" s="1336"/>
      <c r="Y97" s="1285"/>
      <c r="Z97" s="1283"/>
      <c r="AA97" s="1110"/>
      <c r="AB97" s="1284"/>
      <c r="AC97" s="1285"/>
      <c r="AD97" s="1283"/>
      <c r="AE97" s="1110"/>
      <c r="AF97" s="1284"/>
      <c r="AG97" s="1109"/>
      <c r="AH97" s="1333"/>
    </row>
    <row r="98" spans="2:34" hidden="1" outlineLevel="1">
      <c r="B98" s="83"/>
      <c r="C98" s="1049" t="s">
        <v>25</v>
      </c>
      <c r="D98" s="940"/>
      <c r="E98" s="1145">
        <v>1</v>
      </c>
      <c r="F98" s="1114"/>
      <c r="G98" s="940"/>
      <c r="H98" s="940"/>
      <c r="I98" s="940"/>
      <c r="J98" s="1113"/>
      <c r="K98" s="871">
        <v>1.68</v>
      </c>
      <c r="L98" s="1049">
        <v>1.59</v>
      </c>
      <c r="M98" s="1080">
        <f>ROUND(-E98*K98*L98,2)</f>
        <v>-2.67</v>
      </c>
      <c r="N98" s="871">
        <v>0.13</v>
      </c>
      <c r="O98" s="940">
        <f>2*L98+K98</f>
        <v>4.8600000000000003</v>
      </c>
      <c r="P98" s="1116">
        <f>N98*O98</f>
        <v>0.63</v>
      </c>
      <c r="Q98" s="1109"/>
      <c r="R98" s="1333"/>
      <c r="S98" s="1334">
        <f>M98</f>
        <v>-2.67</v>
      </c>
      <c r="T98" s="1335">
        <f>ROUND($S$4/1000*S98,3)</f>
        <v>-0.34699999999999998</v>
      </c>
      <c r="U98" s="1109"/>
      <c r="V98" s="1333"/>
      <c r="W98" s="1109"/>
      <c r="X98" s="1336"/>
      <c r="Y98" s="1338">
        <f>M98</f>
        <v>-2.67</v>
      </c>
      <c r="Z98" s="1283"/>
      <c r="AA98" s="1110"/>
      <c r="AB98" s="1284"/>
      <c r="AC98" s="1338">
        <f>P98</f>
        <v>0.63</v>
      </c>
      <c r="AD98" s="1283"/>
      <c r="AE98" s="1110"/>
      <c r="AF98" s="1284"/>
      <c r="AG98" s="1109"/>
      <c r="AH98" s="1333">
        <f>K98</f>
        <v>1.68</v>
      </c>
    </row>
    <row r="99" spans="2:34" hidden="1" outlineLevel="1">
      <c r="B99" s="83"/>
      <c r="C99" s="940"/>
      <c r="D99" s="940"/>
      <c r="E99" s="1122"/>
      <c r="F99" s="1114"/>
      <c r="G99" s="940"/>
      <c r="H99" s="940"/>
      <c r="I99" s="940"/>
      <c r="J99" s="1113"/>
      <c r="K99" s="1114"/>
      <c r="L99" s="940"/>
      <c r="M99" s="1113"/>
      <c r="N99" s="1114"/>
      <c r="O99" s="940"/>
      <c r="P99" s="1113"/>
      <c r="Q99" s="1109"/>
      <c r="R99" s="1333"/>
      <c r="S99" s="1109"/>
      <c r="T99" s="1336"/>
      <c r="U99" s="1109"/>
      <c r="V99" s="1333"/>
      <c r="W99" s="1109"/>
      <c r="X99" s="1336"/>
      <c r="Y99" s="1285"/>
      <c r="Z99" s="1283"/>
      <c r="AA99" s="1110"/>
      <c r="AB99" s="1284"/>
      <c r="AC99" s="1285"/>
      <c r="AD99" s="1283"/>
      <c r="AE99" s="1110"/>
      <c r="AF99" s="1284"/>
      <c r="AG99" s="1109"/>
      <c r="AH99" s="1333"/>
    </row>
    <row r="100" spans="2:34" hidden="1" outlineLevel="1">
      <c r="B100" s="83" t="s">
        <v>529</v>
      </c>
      <c r="C100" s="1049" t="s">
        <v>503</v>
      </c>
      <c r="D100" s="940"/>
      <c r="E100" s="1145">
        <v>1</v>
      </c>
      <c r="F100" s="871">
        <v>5.82</v>
      </c>
      <c r="G100" s="1082">
        <v>5.85</v>
      </c>
      <c r="H100" s="1082">
        <v>6.25</v>
      </c>
      <c r="I100" s="1462">
        <f>H100-G100</f>
        <v>0.4</v>
      </c>
      <c r="J100" s="1116">
        <f>F100*I100</f>
        <v>2.33</v>
      </c>
      <c r="K100" s="1114"/>
      <c r="L100" s="940"/>
      <c r="M100" s="1113"/>
      <c r="N100" s="1114"/>
      <c r="O100" s="940"/>
      <c r="P100" s="1113"/>
      <c r="Q100" s="1334">
        <f>J100</f>
        <v>2.33</v>
      </c>
      <c r="R100" s="1179">
        <f t="shared" ref="R100:R101" si="3">ROUND($Q$4/1000*Q100,3)</f>
        <v>0.35</v>
      </c>
      <c r="S100" s="1109"/>
      <c r="T100" s="1336"/>
      <c r="U100" s="1109"/>
      <c r="V100" s="1333"/>
      <c r="W100" s="1109"/>
      <c r="X100" s="1336"/>
      <c r="Y100" s="1285"/>
      <c r="Z100" s="1283"/>
      <c r="AA100" s="1337">
        <f>J100</f>
        <v>2.33</v>
      </c>
      <c r="AB100" s="1284"/>
      <c r="AC100" s="1285"/>
      <c r="AD100" s="1283"/>
      <c r="AE100" s="1110"/>
      <c r="AF100" s="1284"/>
      <c r="AG100" s="1109"/>
      <c r="AH100" s="1333"/>
    </row>
    <row r="101" spans="2:34" hidden="1" outlineLevel="1">
      <c r="B101" s="83"/>
      <c r="C101" s="940"/>
      <c r="D101" s="940"/>
      <c r="E101" s="1122"/>
      <c r="F101" s="871">
        <v>5.82</v>
      </c>
      <c r="G101" s="1082">
        <v>6.25</v>
      </c>
      <c r="H101" s="1082">
        <v>8.85</v>
      </c>
      <c r="I101" s="1462">
        <f>H101-G101</f>
        <v>2.6</v>
      </c>
      <c r="J101" s="1116">
        <f>F101*I101</f>
        <v>15.13</v>
      </c>
      <c r="K101" s="1114"/>
      <c r="L101" s="940"/>
      <c r="M101" s="1113"/>
      <c r="N101" s="1114"/>
      <c r="O101" s="940"/>
      <c r="P101" s="1113"/>
      <c r="Q101" s="1334">
        <f>J101</f>
        <v>15.13</v>
      </c>
      <c r="R101" s="1179">
        <f t="shared" si="3"/>
        <v>2.27</v>
      </c>
      <c r="S101" s="1109"/>
      <c r="T101" s="1336"/>
      <c r="U101" s="1109"/>
      <c r="V101" s="1333"/>
      <c r="W101" s="1109"/>
      <c r="X101" s="1336"/>
      <c r="Y101" s="1338">
        <f>J101</f>
        <v>15.13</v>
      </c>
      <c r="Z101" s="1283"/>
      <c r="AA101" s="1110"/>
      <c r="AB101" s="1284"/>
      <c r="AC101" s="1285"/>
      <c r="AD101" s="1283"/>
      <c r="AE101" s="1110"/>
      <c r="AF101" s="1284"/>
      <c r="AG101" s="1109"/>
      <c r="AH101" s="1333"/>
    </row>
    <row r="102" spans="2:34" hidden="1" outlineLevel="1">
      <c r="B102" s="83"/>
      <c r="C102" s="1049"/>
      <c r="D102" s="940"/>
      <c r="E102" s="1122"/>
      <c r="F102" s="871"/>
      <c r="G102" s="940"/>
      <c r="H102" s="940"/>
      <c r="I102" s="940"/>
      <c r="J102" s="1113"/>
      <c r="K102" s="1114"/>
      <c r="L102" s="940"/>
      <c r="M102" s="1113"/>
      <c r="N102" s="1114"/>
      <c r="O102" s="940"/>
      <c r="P102" s="1113"/>
      <c r="Q102" s="1109"/>
      <c r="R102" s="1333"/>
      <c r="S102" s="1109"/>
      <c r="T102" s="1336"/>
      <c r="U102" s="1109"/>
      <c r="V102" s="1333"/>
      <c r="W102" s="1109"/>
      <c r="X102" s="1336"/>
      <c r="Y102" s="1285"/>
      <c r="Z102" s="1283"/>
      <c r="AA102" s="1110"/>
      <c r="AB102" s="1284"/>
      <c r="AC102" s="1285"/>
      <c r="AD102" s="1283"/>
      <c r="AE102" s="1110"/>
      <c r="AF102" s="1284"/>
      <c r="AG102" s="1109"/>
      <c r="AH102" s="1333"/>
    </row>
    <row r="103" spans="2:34" hidden="1" outlineLevel="1">
      <c r="B103" s="90" t="s">
        <v>725</v>
      </c>
      <c r="C103" s="1049" t="s">
        <v>530</v>
      </c>
      <c r="D103" s="1049" t="s">
        <v>531</v>
      </c>
      <c r="E103" s="1145">
        <v>1</v>
      </c>
      <c r="F103" s="871">
        <v>5.81</v>
      </c>
      <c r="G103" s="1082">
        <v>5.85</v>
      </c>
      <c r="H103" s="1082">
        <v>6.25</v>
      </c>
      <c r="I103" s="1462">
        <f>H103-G103</f>
        <v>0.4</v>
      </c>
      <c r="J103" s="1116">
        <f>F103*I103</f>
        <v>2.3199999999999998</v>
      </c>
      <c r="K103" s="1114"/>
      <c r="L103" s="940"/>
      <c r="M103" s="1113"/>
      <c r="N103" s="1114"/>
      <c r="O103" s="940"/>
      <c r="P103" s="1113"/>
      <c r="Q103" s="1109"/>
      <c r="R103" s="1333"/>
      <c r="S103" s="1109"/>
      <c r="T103" s="1336"/>
      <c r="U103" s="1109"/>
      <c r="V103" s="1333"/>
      <c r="W103" s="1334">
        <f>J103</f>
        <v>2.3199999999999998</v>
      </c>
      <c r="X103" s="1326">
        <f>ROUND($W$4/1000*W103,3)</f>
        <v>5.8000000000000003E-2</v>
      </c>
      <c r="Y103" s="1285"/>
      <c r="Z103" s="1283"/>
      <c r="AA103" s="1337">
        <f>W103</f>
        <v>2.3199999999999998</v>
      </c>
      <c r="AB103" s="1284"/>
      <c r="AC103" s="1285"/>
      <c r="AD103" s="1283"/>
      <c r="AE103" s="1110"/>
      <c r="AF103" s="1284"/>
      <c r="AG103" s="1109">
        <f>F103</f>
        <v>5.81</v>
      </c>
      <c r="AH103" s="1333"/>
    </row>
    <row r="104" spans="2:34" hidden="1" outlineLevel="1">
      <c r="B104" s="90" t="s">
        <v>726</v>
      </c>
      <c r="C104" s="940"/>
      <c r="D104" s="940"/>
      <c r="E104" s="1145">
        <v>1</v>
      </c>
      <c r="F104" s="871">
        <v>5.81</v>
      </c>
      <c r="G104" s="1082">
        <v>6.25</v>
      </c>
      <c r="H104" s="1082">
        <v>7.23</v>
      </c>
      <c r="I104" s="1462">
        <f>H104-G104</f>
        <v>0.98</v>
      </c>
      <c r="J104" s="1116">
        <f>F104*I104</f>
        <v>5.69</v>
      </c>
      <c r="K104" s="1114"/>
      <c r="L104" s="940"/>
      <c r="M104" s="1113"/>
      <c r="N104" s="1114"/>
      <c r="O104" s="940"/>
      <c r="P104" s="1113"/>
      <c r="Q104" s="1109"/>
      <c r="R104" s="1333"/>
      <c r="S104" s="1109"/>
      <c r="T104" s="1336"/>
      <c r="U104" s="1109"/>
      <c r="V104" s="1333"/>
      <c r="W104" s="1334">
        <f>J104</f>
        <v>5.69</v>
      </c>
      <c r="X104" s="1326">
        <f>ROUND($W$4/1000*W104,3)</f>
        <v>0.14199999999999999</v>
      </c>
      <c r="Y104" s="1338">
        <f>W104</f>
        <v>5.69</v>
      </c>
      <c r="Z104" s="1283"/>
      <c r="AA104" s="1110"/>
      <c r="AB104" s="1284"/>
      <c r="AC104" s="1285"/>
      <c r="AD104" s="1283"/>
      <c r="AE104" s="1110"/>
      <c r="AF104" s="1284"/>
      <c r="AG104" s="1109"/>
      <c r="AH104" s="1333"/>
    </row>
    <row r="105" spans="2:34" hidden="1" outlineLevel="1">
      <c r="B105" s="83"/>
      <c r="C105" s="1049" t="s">
        <v>65</v>
      </c>
      <c r="D105" s="940"/>
      <c r="E105" s="1145">
        <v>1</v>
      </c>
      <c r="F105" s="871">
        <v>3.35</v>
      </c>
      <c r="G105" s="1082">
        <v>6.03</v>
      </c>
      <c r="H105" s="1082">
        <v>8.85</v>
      </c>
      <c r="I105" s="1462">
        <f>H105-G105</f>
        <v>2.82</v>
      </c>
      <c r="J105" s="1116">
        <f>F105*I105</f>
        <v>9.4499999999999993</v>
      </c>
      <c r="K105" s="1114"/>
      <c r="L105" s="940"/>
      <c r="M105" s="1113"/>
      <c r="N105" s="1114"/>
      <c r="O105" s="940"/>
      <c r="P105" s="1113"/>
      <c r="Q105" s="1109"/>
      <c r="R105" s="1333"/>
      <c r="S105" s="1334">
        <f>J105</f>
        <v>9.4499999999999993</v>
      </c>
      <c r="T105" s="1335">
        <f>ROUND($S$4/1000*S105,3)</f>
        <v>1.2290000000000001</v>
      </c>
      <c r="U105" s="1109"/>
      <c r="V105" s="1333"/>
      <c r="W105" s="1109"/>
      <c r="X105" s="1336"/>
      <c r="Y105" s="1338">
        <f>J105</f>
        <v>9.4499999999999993</v>
      </c>
      <c r="Z105" s="1283"/>
      <c r="AA105" s="1110"/>
      <c r="AB105" s="1284"/>
      <c r="AC105" s="1285"/>
      <c r="AD105" s="1283"/>
      <c r="AE105" s="1110"/>
      <c r="AF105" s="1284"/>
      <c r="AG105" s="1109"/>
      <c r="AH105" s="1333"/>
    </row>
    <row r="106" spans="2:34" hidden="1" outlineLevel="1">
      <c r="B106" s="83"/>
      <c r="C106" s="1049" t="s">
        <v>67</v>
      </c>
      <c r="D106" s="940"/>
      <c r="E106" s="1145">
        <v>1</v>
      </c>
      <c r="F106" s="1114"/>
      <c r="G106" s="940"/>
      <c r="H106" s="940"/>
      <c r="I106" s="940"/>
      <c r="J106" s="1113"/>
      <c r="K106" s="1114">
        <f>1.68-0.77</f>
        <v>0.91</v>
      </c>
      <c r="L106" s="940">
        <f>1.65-0.06</f>
        <v>1.59</v>
      </c>
      <c r="M106" s="1080">
        <f>ROUND(-E106*K106*L106,2)</f>
        <v>-1.45</v>
      </c>
      <c r="N106" s="1114">
        <v>0.13</v>
      </c>
      <c r="O106" s="940">
        <f>2*K106+L106</f>
        <v>3.41</v>
      </c>
      <c r="P106" s="1116">
        <f>N106*O106</f>
        <v>0.44</v>
      </c>
      <c r="Q106" s="1109"/>
      <c r="R106" s="1333"/>
      <c r="S106" s="1334">
        <f>M106</f>
        <v>-1.45</v>
      </c>
      <c r="T106" s="1335">
        <f>ROUND($S$4/1000*S106,3)</f>
        <v>-0.189</v>
      </c>
      <c r="U106" s="1109"/>
      <c r="V106" s="1333"/>
      <c r="W106" s="1109"/>
      <c r="X106" s="1336"/>
      <c r="Y106" s="1338">
        <f>M106</f>
        <v>-1.45</v>
      </c>
      <c r="Z106" s="1283"/>
      <c r="AA106" s="1110"/>
      <c r="AB106" s="1284"/>
      <c r="AC106" s="1338">
        <f>P106</f>
        <v>0.44</v>
      </c>
      <c r="AD106" s="1283"/>
      <c r="AE106" s="1110"/>
      <c r="AF106" s="1284"/>
      <c r="AG106" s="1109"/>
      <c r="AH106" s="1333"/>
    </row>
    <row r="107" spans="2:34" hidden="1" outlineLevel="1">
      <c r="B107" s="83"/>
      <c r="C107" s="1049" t="s">
        <v>70</v>
      </c>
      <c r="D107" s="940"/>
      <c r="E107" s="1145">
        <v>1</v>
      </c>
      <c r="F107" s="1114"/>
      <c r="G107" s="940"/>
      <c r="H107" s="940"/>
      <c r="I107" s="940"/>
      <c r="J107" s="1113"/>
      <c r="K107" s="1114">
        <v>0.77</v>
      </c>
      <c r="L107" s="940">
        <f>2.4-0.06</f>
        <v>2.34</v>
      </c>
      <c r="M107" s="1080">
        <f>ROUND(-E107*K107*L107,2)</f>
        <v>-1.8</v>
      </c>
      <c r="N107" s="1114">
        <v>0.13</v>
      </c>
      <c r="O107" s="940">
        <f>K107+L107+0.75</f>
        <v>3.86</v>
      </c>
      <c r="P107" s="1116">
        <f>N107*O107</f>
        <v>0.5</v>
      </c>
      <c r="Q107" s="1109"/>
      <c r="R107" s="1333"/>
      <c r="S107" s="1334">
        <f>M107</f>
        <v>-1.8</v>
      </c>
      <c r="T107" s="1335">
        <f>ROUND($S$4/1000*S107,3)</f>
        <v>-0.23400000000000001</v>
      </c>
      <c r="U107" s="1109"/>
      <c r="V107" s="1333"/>
      <c r="W107" s="1109"/>
      <c r="X107" s="1336"/>
      <c r="Y107" s="1338">
        <f>M107</f>
        <v>-1.8</v>
      </c>
      <c r="Z107" s="1283"/>
      <c r="AA107" s="1110"/>
      <c r="AB107" s="1284"/>
      <c r="AC107" s="1338">
        <f>P107</f>
        <v>0.5</v>
      </c>
      <c r="AD107" s="1283"/>
      <c r="AE107" s="1110"/>
      <c r="AF107" s="1284"/>
      <c r="AG107" s="1109"/>
      <c r="AH107" s="1333"/>
    </row>
    <row r="108" spans="2:34" hidden="1" outlineLevel="1">
      <c r="B108" s="83"/>
      <c r="C108" s="940"/>
      <c r="D108" s="1049" t="s">
        <v>532</v>
      </c>
      <c r="E108" s="1122"/>
      <c r="F108" s="1114"/>
      <c r="G108" s="940"/>
      <c r="H108" s="940"/>
      <c r="I108" s="940"/>
      <c r="J108" s="1113"/>
      <c r="K108" s="1114"/>
      <c r="L108" s="940"/>
      <c r="M108" s="1113"/>
      <c r="N108" s="1114"/>
      <c r="O108" s="940"/>
      <c r="P108" s="1113"/>
      <c r="Q108" s="1109"/>
      <c r="R108" s="1333"/>
      <c r="S108" s="1109"/>
      <c r="T108" s="1336"/>
      <c r="U108" s="1109"/>
      <c r="V108" s="1333"/>
      <c r="W108" s="1109"/>
      <c r="X108" s="1336"/>
      <c r="Y108" s="1285"/>
      <c r="Z108" s="1283"/>
      <c r="AA108" s="1110"/>
      <c r="AB108" s="1284"/>
      <c r="AC108" s="1285"/>
      <c r="AD108" s="1283"/>
      <c r="AE108" s="1110"/>
      <c r="AF108" s="1284"/>
      <c r="AG108" s="1109"/>
      <c r="AH108" s="1333"/>
    </row>
    <row r="109" spans="2:34" hidden="1" outlineLevel="1">
      <c r="B109" s="83"/>
      <c r="C109" s="1049" t="s">
        <v>503</v>
      </c>
      <c r="D109" s="940"/>
      <c r="E109" s="1145">
        <v>1</v>
      </c>
      <c r="F109" s="871">
        <v>9.08</v>
      </c>
      <c r="G109" s="1082">
        <v>5.85</v>
      </c>
      <c r="H109" s="1082">
        <v>6.25</v>
      </c>
      <c r="I109" s="1462">
        <f>H109-G109</f>
        <v>0.4</v>
      </c>
      <c r="J109" s="1116">
        <f>F109*I109</f>
        <v>3.63</v>
      </c>
      <c r="K109" s="1114"/>
      <c r="L109" s="940"/>
      <c r="M109" s="1113"/>
      <c r="N109" s="1114"/>
      <c r="O109" s="940"/>
      <c r="P109" s="1113"/>
      <c r="Q109" s="1109"/>
      <c r="R109" s="1333"/>
      <c r="S109" s="1334">
        <f>J109</f>
        <v>3.63</v>
      </c>
      <c r="T109" s="1335">
        <f>ROUND($S$4/1000*S109,3)</f>
        <v>0.47199999999999998</v>
      </c>
      <c r="U109" s="1109"/>
      <c r="V109" s="1333"/>
      <c r="W109" s="1109"/>
      <c r="X109" s="1336"/>
      <c r="Y109" s="1285"/>
      <c r="Z109" s="1283"/>
      <c r="AA109" s="1337">
        <f>J109</f>
        <v>3.63</v>
      </c>
      <c r="AB109" s="1284"/>
      <c r="AC109" s="1285"/>
      <c r="AD109" s="1283"/>
      <c r="AE109" s="1110"/>
      <c r="AF109" s="1284"/>
      <c r="AG109" s="1109"/>
      <c r="AH109" s="1333"/>
    </row>
    <row r="110" spans="2:34" hidden="1" outlineLevel="1">
      <c r="B110" s="83"/>
      <c r="C110" s="1049" t="s">
        <v>512</v>
      </c>
      <c r="D110" s="940"/>
      <c r="E110" s="1145">
        <v>1</v>
      </c>
      <c r="F110" s="871">
        <v>9.08</v>
      </c>
      <c r="G110" s="1082">
        <v>6.25</v>
      </c>
      <c r="H110" s="1082">
        <v>8.85</v>
      </c>
      <c r="I110" s="1462">
        <f>H110-G110</f>
        <v>2.6</v>
      </c>
      <c r="J110" s="1116">
        <f>F110*I110</f>
        <v>23.61</v>
      </c>
      <c r="K110" s="1114"/>
      <c r="L110" s="940"/>
      <c r="M110" s="1113"/>
      <c r="N110" s="1114"/>
      <c r="O110" s="940"/>
      <c r="P110" s="1113"/>
      <c r="Q110" s="1109"/>
      <c r="R110" s="1333"/>
      <c r="S110" s="1334">
        <f>J110</f>
        <v>23.61</v>
      </c>
      <c r="T110" s="1335">
        <f>ROUND($S$4/1000*S110,3)</f>
        <v>3.069</v>
      </c>
      <c r="U110" s="1109"/>
      <c r="V110" s="1333"/>
      <c r="W110" s="1109"/>
      <c r="X110" s="1336"/>
      <c r="Y110" s="1338">
        <f>J110</f>
        <v>23.61</v>
      </c>
      <c r="Z110" s="1283"/>
      <c r="AA110" s="1110"/>
      <c r="AB110" s="1284"/>
      <c r="AC110" s="1285"/>
      <c r="AD110" s="1283"/>
      <c r="AE110" s="1110"/>
      <c r="AF110" s="1284"/>
      <c r="AG110" s="1109"/>
      <c r="AH110" s="1333"/>
    </row>
    <row r="111" spans="2:34" hidden="1" outlineLevel="1">
      <c r="B111" s="83"/>
      <c r="C111" s="1049" t="s">
        <v>493</v>
      </c>
      <c r="D111" s="940"/>
      <c r="E111" s="1122"/>
      <c r="F111" s="1114"/>
      <c r="G111" s="940"/>
      <c r="H111" s="940"/>
      <c r="I111" s="940"/>
      <c r="J111" s="1113"/>
      <c r="K111" s="1114"/>
      <c r="L111" s="940"/>
      <c r="M111" s="1113"/>
      <c r="N111" s="1114"/>
      <c r="O111" s="940"/>
      <c r="P111" s="1113"/>
      <c r="Q111" s="1109"/>
      <c r="R111" s="1333"/>
      <c r="S111" s="1109"/>
      <c r="T111" s="1336"/>
      <c r="U111" s="1109"/>
      <c r="V111" s="1333"/>
      <c r="W111" s="1109"/>
      <c r="X111" s="1336"/>
      <c r="Y111" s="1338">
        <f>M112</f>
        <v>-5.34</v>
      </c>
      <c r="Z111" s="1283"/>
      <c r="AA111" s="1110"/>
      <c r="AB111" s="1284"/>
      <c r="AC111" s="1338">
        <f>P112</f>
        <v>1.26</v>
      </c>
      <c r="AD111" s="1283"/>
      <c r="AE111" s="1110"/>
      <c r="AF111" s="1284"/>
      <c r="AG111" s="1109"/>
      <c r="AH111" s="1333"/>
    </row>
    <row r="112" spans="2:34" hidden="1" outlineLevel="1">
      <c r="B112" s="83"/>
      <c r="C112" s="1049" t="s">
        <v>25</v>
      </c>
      <c r="D112" s="940"/>
      <c r="E112" s="1145">
        <v>2</v>
      </c>
      <c r="F112" s="1114"/>
      <c r="G112" s="940"/>
      <c r="H112" s="940"/>
      <c r="I112" s="940"/>
      <c r="J112" s="1113"/>
      <c r="K112" s="1114">
        <v>1.68</v>
      </c>
      <c r="L112" s="940">
        <v>1.59</v>
      </c>
      <c r="M112" s="1080">
        <f>ROUND(-E112*K112*L112,2)</f>
        <v>-5.34</v>
      </c>
      <c r="N112" s="1114">
        <v>0.13</v>
      </c>
      <c r="O112" s="940">
        <f>2*L112+K112</f>
        <v>4.8600000000000003</v>
      </c>
      <c r="P112" s="1116">
        <f>E112*N112*O112</f>
        <v>1.26</v>
      </c>
      <c r="Q112" s="1109"/>
      <c r="R112" s="1333"/>
      <c r="S112" s="1334">
        <f>M112</f>
        <v>-5.34</v>
      </c>
      <c r="T112" s="1335">
        <f>ROUND($S$4/1000*S112,3)</f>
        <v>-0.69399999999999995</v>
      </c>
      <c r="U112" s="1109"/>
      <c r="V112" s="1333"/>
      <c r="W112" s="1109"/>
      <c r="X112" s="1336"/>
      <c r="Y112" s="1285"/>
      <c r="Z112" s="1283"/>
      <c r="AA112" s="1110"/>
      <c r="AB112" s="1284"/>
      <c r="AC112" s="1285"/>
      <c r="AD112" s="1283"/>
      <c r="AE112" s="1110"/>
      <c r="AF112" s="1284"/>
      <c r="AG112" s="1109"/>
      <c r="AH112" s="1333">
        <f>E112*K112</f>
        <v>3.36</v>
      </c>
    </row>
    <row r="113" spans="2:34" hidden="1" outlineLevel="1">
      <c r="B113" s="83"/>
      <c r="C113" s="940"/>
      <c r="D113" s="940"/>
      <c r="E113" s="1122"/>
      <c r="F113" s="1114"/>
      <c r="G113" s="940"/>
      <c r="H113" s="940"/>
      <c r="I113" s="940"/>
      <c r="J113" s="1113"/>
      <c r="K113" s="1114"/>
      <c r="L113" s="940"/>
      <c r="M113" s="1113"/>
      <c r="N113" s="1114"/>
      <c r="O113" s="940"/>
      <c r="P113" s="1113"/>
      <c r="Q113" s="1109"/>
      <c r="R113" s="1333"/>
      <c r="S113" s="1109"/>
      <c r="T113" s="1336"/>
      <c r="U113" s="1109"/>
      <c r="V113" s="1333"/>
      <c r="W113" s="1109"/>
      <c r="X113" s="1336"/>
      <c r="Y113" s="1285"/>
      <c r="Z113" s="1283"/>
      <c r="AA113" s="1110"/>
      <c r="AB113" s="1284"/>
      <c r="AC113" s="1285"/>
      <c r="AD113" s="1283"/>
      <c r="AE113" s="1110"/>
      <c r="AF113" s="1284"/>
      <c r="AG113" s="1109"/>
      <c r="AH113" s="1333"/>
    </row>
    <row r="114" spans="2:34" hidden="1" outlineLevel="1">
      <c r="B114" s="83"/>
      <c r="C114" s="1049" t="s">
        <v>504</v>
      </c>
      <c r="D114" s="1049" t="s">
        <v>533</v>
      </c>
      <c r="E114" s="1145">
        <v>1</v>
      </c>
      <c r="F114" s="871">
        <v>8.92</v>
      </c>
      <c r="G114" s="1082">
        <v>5.85</v>
      </c>
      <c r="H114" s="1082">
        <v>6.25</v>
      </c>
      <c r="I114" s="1462">
        <f>H114-G114</f>
        <v>0.4</v>
      </c>
      <c r="J114" s="1116">
        <f>F114*I114</f>
        <v>3.57</v>
      </c>
      <c r="K114" s="1114"/>
      <c r="L114" s="940"/>
      <c r="M114" s="1113"/>
      <c r="N114" s="1114"/>
      <c r="O114" s="940"/>
      <c r="P114" s="1113"/>
      <c r="Q114" s="1109"/>
      <c r="R114" s="1333"/>
      <c r="S114" s="1109"/>
      <c r="T114" s="1336"/>
      <c r="U114" s="1109"/>
      <c r="V114" s="1333"/>
      <c r="W114" s="1334">
        <f>J114</f>
        <v>3.57</v>
      </c>
      <c r="X114" s="1326">
        <f>ROUND($W$4/1000*W114,3)</f>
        <v>8.8999999999999996E-2</v>
      </c>
      <c r="Y114" s="1285"/>
      <c r="Z114" s="1283"/>
      <c r="AA114" s="1337">
        <f>J114</f>
        <v>3.57</v>
      </c>
      <c r="AB114" s="1284"/>
      <c r="AC114" s="1285"/>
      <c r="AD114" s="1283"/>
      <c r="AE114" s="1110"/>
      <c r="AF114" s="1284"/>
      <c r="AG114" s="1109">
        <f>F114</f>
        <v>8.92</v>
      </c>
      <c r="AH114" s="1333"/>
    </row>
    <row r="115" spans="2:34" hidden="1" outlineLevel="1">
      <c r="B115" s="83"/>
      <c r="C115" s="940"/>
      <c r="D115" s="940"/>
      <c r="E115" s="1145">
        <v>1</v>
      </c>
      <c r="F115" s="871">
        <v>8.92</v>
      </c>
      <c r="G115" s="1082">
        <v>6.25</v>
      </c>
      <c r="H115" s="1082">
        <v>7.23</v>
      </c>
      <c r="I115" s="1462">
        <f>H115-G115</f>
        <v>0.98</v>
      </c>
      <c r="J115" s="1116">
        <f>F115*I115</f>
        <v>8.74</v>
      </c>
      <c r="K115" s="1114"/>
      <c r="L115" s="940"/>
      <c r="M115" s="1113"/>
      <c r="N115" s="1114"/>
      <c r="O115" s="940"/>
      <c r="P115" s="1113"/>
      <c r="Q115" s="1109"/>
      <c r="R115" s="1333"/>
      <c r="S115" s="1109"/>
      <c r="T115" s="1336"/>
      <c r="U115" s="1109"/>
      <c r="V115" s="1333"/>
      <c r="W115" s="1334">
        <f>J115</f>
        <v>8.74</v>
      </c>
      <c r="X115" s="1326">
        <f>ROUND($W$4/1000*W115,3)</f>
        <v>0.219</v>
      </c>
      <c r="Y115" s="1338">
        <f>J115</f>
        <v>8.74</v>
      </c>
      <c r="Z115" s="1283"/>
      <c r="AA115" s="1110"/>
      <c r="AB115" s="1284"/>
      <c r="AC115" s="1285"/>
      <c r="AD115" s="1283"/>
      <c r="AE115" s="1110"/>
      <c r="AF115" s="1284"/>
      <c r="AG115" s="1109"/>
      <c r="AH115" s="1333"/>
    </row>
    <row r="116" spans="2:34" hidden="1" outlineLevel="1">
      <c r="B116" s="83"/>
      <c r="C116" s="1049" t="s">
        <v>65</v>
      </c>
      <c r="D116" s="940"/>
      <c r="E116" s="1145">
        <v>1</v>
      </c>
      <c r="F116" s="871">
        <v>6.32</v>
      </c>
      <c r="G116" s="1082">
        <v>6.03</v>
      </c>
      <c r="H116" s="1082">
        <v>8.85</v>
      </c>
      <c r="I116" s="1462">
        <f>H116-G116</f>
        <v>2.82</v>
      </c>
      <c r="J116" s="1116">
        <f>F116*I116</f>
        <v>17.82</v>
      </c>
      <c r="K116" s="1114"/>
      <c r="L116" s="940"/>
      <c r="M116" s="1113"/>
      <c r="N116" s="1114"/>
      <c r="O116" s="940"/>
      <c r="P116" s="1113"/>
      <c r="Q116" s="1109"/>
      <c r="R116" s="1333"/>
      <c r="S116" s="1334">
        <f>J116</f>
        <v>17.82</v>
      </c>
      <c r="T116" s="1335">
        <f>ROUND($S$4/1000*S116,3)</f>
        <v>2.3170000000000002</v>
      </c>
      <c r="U116" s="1109"/>
      <c r="V116" s="1333"/>
      <c r="W116" s="1109"/>
      <c r="X116" s="1336"/>
      <c r="Y116" s="1338">
        <f>J116</f>
        <v>17.82</v>
      </c>
      <c r="Z116" s="1283"/>
      <c r="AA116" s="1110"/>
      <c r="AB116" s="1284"/>
      <c r="AC116" s="1285"/>
      <c r="AD116" s="1283"/>
      <c r="AE116" s="1110"/>
      <c r="AF116" s="1284"/>
      <c r="AG116" s="1109"/>
      <c r="AH116" s="1333"/>
    </row>
    <row r="117" spans="2:34" hidden="1" outlineLevel="1">
      <c r="B117" s="83"/>
      <c r="C117" s="1049" t="s">
        <v>534</v>
      </c>
      <c r="D117" s="940"/>
      <c r="E117" s="1145">
        <v>2</v>
      </c>
      <c r="F117" s="1114"/>
      <c r="G117" s="940"/>
      <c r="H117" s="940"/>
      <c r="I117" s="940"/>
      <c r="J117" s="1113"/>
      <c r="K117" s="1114">
        <f>1.68-0.77</f>
        <v>0.91</v>
      </c>
      <c r="L117" s="940">
        <f>1.65-0.06</f>
        <v>1.59</v>
      </c>
      <c r="M117" s="1080">
        <f>ROUND(-E117*K117*L117,2)</f>
        <v>-2.89</v>
      </c>
      <c r="N117" s="1114">
        <v>0.13</v>
      </c>
      <c r="O117" s="940">
        <f>2*K117+L117</f>
        <v>3.41</v>
      </c>
      <c r="P117" s="1116">
        <f>E117*N117*O117</f>
        <v>0.89</v>
      </c>
      <c r="Q117" s="1109"/>
      <c r="R117" s="1333"/>
      <c r="S117" s="1334">
        <f>M117</f>
        <v>-2.89</v>
      </c>
      <c r="T117" s="1335">
        <f>ROUND($S$4/1000*S117,3)</f>
        <v>-0.376</v>
      </c>
      <c r="U117" s="1109"/>
      <c r="V117" s="1333"/>
      <c r="W117" s="1109"/>
      <c r="X117" s="1336"/>
      <c r="Y117" s="1338">
        <f>M117</f>
        <v>-2.89</v>
      </c>
      <c r="Z117" s="1283"/>
      <c r="AA117" s="1110"/>
      <c r="AB117" s="1284"/>
      <c r="AC117" s="1338">
        <f>P117</f>
        <v>0.89</v>
      </c>
      <c r="AD117" s="1283"/>
      <c r="AE117" s="1110"/>
      <c r="AF117" s="1284"/>
      <c r="AG117" s="1109"/>
      <c r="AH117" s="1333"/>
    </row>
    <row r="118" spans="2:34" hidden="1" outlineLevel="1">
      <c r="B118" s="83"/>
      <c r="C118" s="1049" t="s">
        <v>535</v>
      </c>
      <c r="D118" s="940"/>
      <c r="E118" s="1145">
        <v>2</v>
      </c>
      <c r="F118" s="1114"/>
      <c r="G118" s="940"/>
      <c r="H118" s="940"/>
      <c r="I118" s="940"/>
      <c r="J118" s="1113"/>
      <c r="K118" s="1114">
        <v>0.77</v>
      </c>
      <c r="L118" s="940">
        <f>2.4-0.06</f>
        <v>2.34</v>
      </c>
      <c r="M118" s="1080">
        <f>ROUND(-E118*K118*L118,2)</f>
        <v>-3.6</v>
      </c>
      <c r="N118" s="1114">
        <v>0.13</v>
      </c>
      <c r="O118" s="940">
        <f>K118+L118+0.75</f>
        <v>3.86</v>
      </c>
      <c r="P118" s="1116">
        <f>E118*N118*O118</f>
        <v>1</v>
      </c>
      <c r="Q118" s="1109"/>
      <c r="R118" s="1333"/>
      <c r="S118" s="1334">
        <f>M118</f>
        <v>-3.6</v>
      </c>
      <c r="T118" s="1335">
        <f>ROUND($S$4/1000*S118,3)</f>
        <v>-0.46800000000000003</v>
      </c>
      <c r="U118" s="1109"/>
      <c r="V118" s="1333"/>
      <c r="W118" s="1109"/>
      <c r="X118" s="1336"/>
      <c r="Y118" s="1338">
        <f>M118</f>
        <v>-3.6</v>
      </c>
      <c r="Z118" s="1283"/>
      <c r="AA118" s="1110"/>
      <c r="AB118" s="1284"/>
      <c r="AC118" s="1338">
        <f>P118</f>
        <v>1</v>
      </c>
      <c r="AD118" s="1283"/>
      <c r="AE118" s="1110"/>
      <c r="AF118" s="1284"/>
      <c r="AG118" s="1109"/>
      <c r="AH118" s="1333"/>
    </row>
    <row r="119" spans="2:34" hidden="1" outlineLevel="1">
      <c r="B119" s="83"/>
      <c r="C119" s="940"/>
      <c r="D119" s="940"/>
      <c r="E119" s="1122"/>
      <c r="F119" s="1114"/>
      <c r="G119" s="940"/>
      <c r="H119" s="940"/>
      <c r="I119" s="940"/>
      <c r="J119" s="1113"/>
      <c r="K119" s="1114"/>
      <c r="L119" s="940"/>
      <c r="M119" s="1113"/>
      <c r="N119" s="1114"/>
      <c r="O119" s="940"/>
      <c r="P119" s="1113"/>
      <c r="Q119" s="1109"/>
      <c r="R119" s="1333"/>
      <c r="S119" s="1109"/>
      <c r="T119" s="1336"/>
      <c r="U119" s="1109"/>
      <c r="V119" s="1333"/>
      <c r="W119" s="1109"/>
      <c r="X119" s="1336"/>
      <c r="Y119" s="1285"/>
      <c r="Z119" s="1283"/>
      <c r="AA119" s="1110"/>
      <c r="AB119" s="1284"/>
      <c r="AC119" s="1285"/>
      <c r="AD119" s="1283"/>
      <c r="AE119" s="1110"/>
      <c r="AF119" s="1284"/>
      <c r="AG119" s="1109"/>
      <c r="AH119" s="1333"/>
    </row>
    <row r="120" spans="2:34" hidden="1" outlineLevel="1">
      <c r="B120" s="83"/>
      <c r="C120" s="1049" t="s">
        <v>503</v>
      </c>
      <c r="D120" s="1049" t="s">
        <v>536</v>
      </c>
      <c r="E120" s="1145">
        <v>1</v>
      </c>
      <c r="F120" s="871">
        <v>9.0299999999999994</v>
      </c>
      <c r="G120" s="1082">
        <v>5.85</v>
      </c>
      <c r="H120" s="1082">
        <v>6.25</v>
      </c>
      <c r="I120" s="1462">
        <f>H120-G120</f>
        <v>0.4</v>
      </c>
      <c r="J120" s="1116">
        <f>F120*I120</f>
        <v>3.61</v>
      </c>
      <c r="K120" s="1114"/>
      <c r="L120" s="940"/>
      <c r="M120" s="1113"/>
      <c r="N120" s="1114"/>
      <c r="O120" s="940"/>
      <c r="P120" s="1113"/>
      <c r="Q120" s="1109"/>
      <c r="R120" s="1333"/>
      <c r="S120" s="1334">
        <f>J120</f>
        <v>3.61</v>
      </c>
      <c r="T120" s="1335">
        <f>ROUND($S$4/1000*S120,3)</f>
        <v>0.46899999999999997</v>
      </c>
      <c r="U120" s="1109"/>
      <c r="V120" s="1333"/>
      <c r="W120" s="1109"/>
      <c r="X120" s="1336"/>
      <c r="Y120" s="1285"/>
      <c r="Z120" s="1283"/>
      <c r="AA120" s="1337">
        <f>J120</f>
        <v>3.61</v>
      </c>
      <c r="AB120" s="1284"/>
      <c r="AC120" s="1285"/>
      <c r="AD120" s="1283"/>
      <c r="AE120" s="1110"/>
      <c r="AF120" s="1284"/>
      <c r="AG120" s="1109"/>
      <c r="AH120" s="1333"/>
    </row>
    <row r="121" spans="2:34" hidden="1" outlineLevel="1">
      <c r="B121" s="83"/>
      <c r="C121" s="940"/>
      <c r="D121" s="1049" t="s">
        <v>537</v>
      </c>
      <c r="E121" s="1122"/>
      <c r="F121" s="871">
        <v>9.0299999999999994</v>
      </c>
      <c r="G121" s="1082">
        <v>6.25</v>
      </c>
      <c r="H121" s="1082">
        <v>8.85</v>
      </c>
      <c r="I121" s="1462">
        <f>H121-G121</f>
        <v>2.6</v>
      </c>
      <c r="J121" s="1116">
        <f>F121*I121</f>
        <v>23.48</v>
      </c>
      <c r="K121" s="1114"/>
      <c r="L121" s="940"/>
      <c r="M121" s="1113"/>
      <c r="N121" s="1114"/>
      <c r="O121" s="940"/>
      <c r="P121" s="1113"/>
      <c r="Q121" s="1109"/>
      <c r="R121" s="1333"/>
      <c r="S121" s="1334">
        <f>J121</f>
        <v>23.48</v>
      </c>
      <c r="T121" s="1335">
        <f>ROUND($S$4/1000*S121,3)</f>
        <v>3.052</v>
      </c>
      <c r="U121" s="1109"/>
      <c r="V121" s="1333"/>
      <c r="W121" s="1109"/>
      <c r="X121" s="1336"/>
      <c r="Y121" s="1338">
        <f>J121</f>
        <v>23.48</v>
      </c>
      <c r="Z121" s="1283"/>
      <c r="AA121" s="1110"/>
      <c r="AB121" s="1284"/>
      <c r="AC121" s="1285"/>
      <c r="AD121" s="1283"/>
      <c r="AE121" s="1110"/>
      <c r="AF121" s="1284"/>
      <c r="AG121" s="1109"/>
      <c r="AH121" s="1333"/>
    </row>
    <row r="122" spans="2:34" hidden="1" outlineLevel="1">
      <c r="B122" s="83"/>
      <c r="C122" s="1049" t="s">
        <v>493</v>
      </c>
      <c r="D122" s="940"/>
      <c r="E122" s="1122"/>
      <c r="F122" s="871"/>
      <c r="G122" s="940"/>
      <c r="H122" s="940"/>
      <c r="I122" s="940"/>
      <c r="J122" s="1113"/>
      <c r="K122" s="1114"/>
      <c r="L122" s="940"/>
      <c r="M122" s="1113"/>
      <c r="N122" s="1114"/>
      <c r="O122" s="940"/>
      <c r="P122" s="1113"/>
      <c r="Q122" s="1109"/>
      <c r="R122" s="1333"/>
      <c r="S122" s="1109"/>
      <c r="T122" s="1336"/>
      <c r="U122" s="1109"/>
      <c r="V122" s="1333"/>
      <c r="W122" s="1109"/>
      <c r="X122" s="1336"/>
      <c r="Y122" s="1285"/>
      <c r="Z122" s="1283"/>
      <c r="AA122" s="1110"/>
      <c r="AB122" s="1284"/>
      <c r="AC122" s="1285"/>
      <c r="AD122" s="1283"/>
      <c r="AE122" s="1110"/>
      <c r="AF122" s="1284"/>
      <c r="AG122" s="1109"/>
      <c r="AH122" s="1333"/>
    </row>
    <row r="123" spans="2:34" hidden="1" outlineLevel="1">
      <c r="B123" s="83"/>
      <c r="C123" s="1049" t="s">
        <v>25</v>
      </c>
      <c r="D123" s="940"/>
      <c r="E123" s="1145">
        <v>2</v>
      </c>
      <c r="F123" s="871"/>
      <c r="G123" s="940"/>
      <c r="H123" s="940"/>
      <c r="I123" s="940"/>
      <c r="J123" s="1113"/>
      <c r="K123" s="871">
        <v>1.68</v>
      </c>
      <c r="L123" s="1049">
        <v>1.59</v>
      </c>
      <c r="M123" s="1080">
        <f>ROUND(-E123*K123*L123,2)</f>
        <v>-5.34</v>
      </c>
      <c r="N123" s="1114">
        <v>0.13</v>
      </c>
      <c r="O123" s="940">
        <f>2*L123+K123</f>
        <v>4.8600000000000003</v>
      </c>
      <c r="P123" s="1116">
        <f>E123*N123*O123</f>
        <v>1.26</v>
      </c>
      <c r="Q123" s="1109"/>
      <c r="R123" s="1333"/>
      <c r="S123" s="1334">
        <f>M123</f>
        <v>-5.34</v>
      </c>
      <c r="T123" s="1335">
        <f>ROUND($S$4/1000*S123,3)</f>
        <v>-0.69399999999999995</v>
      </c>
      <c r="U123" s="1109"/>
      <c r="V123" s="1333"/>
      <c r="W123" s="1109"/>
      <c r="X123" s="1336"/>
      <c r="Y123" s="1338">
        <f>M123</f>
        <v>-5.34</v>
      </c>
      <c r="Z123" s="1283"/>
      <c r="AA123" s="1110"/>
      <c r="AB123" s="1284"/>
      <c r="AC123" s="1338">
        <f>P123</f>
        <v>1.26</v>
      </c>
      <c r="AD123" s="1283"/>
      <c r="AE123" s="1110"/>
      <c r="AF123" s="1284"/>
      <c r="AG123" s="1109"/>
      <c r="AH123" s="1333">
        <f>K123*2</f>
        <v>3.36</v>
      </c>
    </row>
    <row r="124" spans="2:34" ht="13.5" hidden="1" outlineLevel="1" thickBot="1">
      <c r="B124" s="1059"/>
      <c r="C124" s="1067" t="s">
        <v>24</v>
      </c>
      <c r="D124" s="1071"/>
      <c r="E124" s="1151">
        <v>1</v>
      </c>
      <c r="F124" s="1045"/>
      <c r="G124" s="1071"/>
      <c r="H124" s="1071"/>
      <c r="I124" s="1071"/>
      <c r="J124" s="1118"/>
      <c r="K124" s="1119">
        <v>1.48</v>
      </c>
      <c r="L124" s="1092">
        <v>1.59</v>
      </c>
      <c r="M124" s="1081">
        <f>ROUND(-E124*K124*L124,2)</f>
        <v>-2.35</v>
      </c>
      <c r="N124" s="1117">
        <v>0.13</v>
      </c>
      <c r="O124" s="1071">
        <f>2*L124+K124</f>
        <v>4.66</v>
      </c>
      <c r="P124" s="1120">
        <f>E124*N124*O124</f>
        <v>0.61</v>
      </c>
      <c r="Q124" s="1339"/>
      <c r="R124" s="1340"/>
      <c r="S124" s="1341">
        <f>M124</f>
        <v>-2.35</v>
      </c>
      <c r="T124" s="1342">
        <f>ROUND($S$4/1000*S124,3)</f>
        <v>-0.30599999999999999</v>
      </c>
      <c r="U124" s="1339"/>
      <c r="V124" s="1340"/>
      <c r="W124" s="1339"/>
      <c r="X124" s="1343"/>
      <c r="Y124" s="1344">
        <f>M124</f>
        <v>-2.35</v>
      </c>
      <c r="Z124" s="1345"/>
      <c r="AA124" s="1346"/>
      <c r="AB124" s="1347"/>
      <c r="AC124" s="1348">
        <f>P124</f>
        <v>0.61</v>
      </c>
      <c r="AD124" s="1293"/>
      <c r="AE124" s="1294"/>
      <c r="AF124" s="1295"/>
      <c r="AG124" s="1339"/>
      <c r="AH124" s="1340">
        <f>E124*K124</f>
        <v>1.48</v>
      </c>
    </row>
    <row r="125" spans="2:34" ht="16.5" collapsed="1" thickBot="1">
      <c r="B125" s="1180"/>
      <c r="C125" s="1219" t="s">
        <v>635</v>
      </c>
      <c r="D125" s="1210"/>
      <c r="E125" s="1183"/>
      <c r="F125" s="1209"/>
      <c r="G125" s="1210"/>
      <c r="H125" s="1210"/>
      <c r="I125" s="1210"/>
      <c r="J125" s="1221"/>
      <c r="K125" s="1222"/>
      <c r="L125" s="1223"/>
      <c r="M125" s="1201"/>
      <c r="N125" s="1209"/>
      <c r="O125" s="1210"/>
      <c r="P125" s="1211"/>
      <c r="Q125" s="1230">
        <f t="shared" ref="Q125:AH125" si="4">SUM(Q126:Q233)</f>
        <v>381.71</v>
      </c>
      <c r="R125" s="1349">
        <f t="shared" si="4"/>
        <v>57.259</v>
      </c>
      <c r="S125" s="1250">
        <f t="shared" si="4"/>
        <v>467.8</v>
      </c>
      <c r="T125" s="1349">
        <f t="shared" si="4"/>
        <v>60.814</v>
      </c>
      <c r="U125" s="1230">
        <f t="shared" si="4"/>
        <v>0</v>
      </c>
      <c r="V125" s="1350">
        <f t="shared" si="4"/>
        <v>0</v>
      </c>
      <c r="W125" s="1230">
        <f t="shared" si="4"/>
        <v>232.76</v>
      </c>
      <c r="X125" s="1349">
        <f t="shared" si="4"/>
        <v>5.82</v>
      </c>
      <c r="Y125" s="1505">
        <f t="shared" si="4"/>
        <v>986.6</v>
      </c>
      <c r="Z125" s="1515">
        <f t="shared" si="4"/>
        <v>0</v>
      </c>
      <c r="AA125" s="1234">
        <f t="shared" si="4"/>
        <v>86.42</v>
      </c>
      <c r="AB125" s="1522">
        <f t="shared" si="4"/>
        <v>0</v>
      </c>
      <c r="AC125" s="1230">
        <f t="shared" si="4"/>
        <v>42.78</v>
      </c>
      <c r="AD125" s="1351">
        <f t="shared" si="4"/>
        <v>0</v>
      </c>
      <c r="AE125" s="1234">
        <f t="shared" si="4"/>
        <v>18.41</v>
      </c>
      <c r="AF125" s="1352">
        <f t="shared" si="4"/>
        <v>0</v>
      </c>
      <c r="AG125" s="1230">
        <f t="shared" si="4"/>
        <v>161.94</v>
      </c>
      <c r="AH125" s="1259">
        <f t="shared" si="4"/>
        <v>62.68</v>
      </c>
    </row>
    <row r="126" spans="2:34" hidden="1" outlineLevel="1">
      <c r="B126" s="1128" t="s">
        <v>410</v>
      </c>
      <c r="C126" s="1129" t="s">
        <v>539</v>
      </c>
      <c r="D126" s="1129" t="s">
        <v>538</v>
      </c>
      <c r="E126" s="1159">
        <v>1</v>
      </c>
      <c r="F126" s="1042">
        <v>2.61</v>
      </c>
      <c r="G126" s="1130">
        <v>8.85</v>
      </c>
      <c r="H126" s="1130">
        <v>11.85</v>
      </c>
      <c r="I126" s="1131">
        <f>H126-G126</f>
        <v>3</v>
      </c>
      <c r="J126" s="1132">
        <f>F126*I126</f>
        <v>7.83</v>
      </c>
      <c r="K126" s="1135"/>
      <c r="L126" s="1130"/>
      <c r="M126" s="1136"/>
      <c r="N126" s="1135"/>
      <c r="O126" s="1130"/>
      <c r="P126" s="1136"/>
      <c r="Q126" s="1353">
        <f>J126</f>
        <v>7.83</v>
      </c>
      <c r="R126" s="1354">
        <f t="shared" ref="R126" si="5">ROUND($Q$4/1000*Q126,3)</f>
        <v>1.175</v>
      </c>
      <c r="S126" s="1353"/>
      <c r="T126" s="1355"/>
      <c r="U126" s="1353"/>
      <c r="V126" s="1355"/>
      <c r="W126" s="1353"/>
      <c r="X126" s="1356"/>
      <c r="Y126" s="1357">
        <f>J126</f>
        <v>7.83</v>
      </c>
      <c r="Z126" s="1358"/>
      <c r="AA126" s="1359"/>
      <c r="AB126" s="1360"/>
      <c r="AC126" s="1361"/>
      <c r="AD126" s="1362"/>
      <c r="AE126" s="1363"/>
      <c r="AF126" s="1364"/>
      <c r="AG126" s="1353"/>
      <c r="AH126" s="1355"/>
    </row>
    <row r="127" spans="2:34" hidden="1" outlineLevel="1">
      <c r="B127" s="90" t="s">
        <v>722</v>
      </c>
      <c r="C127" s="940"/>
      <c r="D127" s="940"/>
      <c r="E127" s="1122"/>
      <c r="F127" s="1114"/>
      <c r="G127" s="940"/>
      <c r="H127" s="940"/>
      <c r="I127" s="940"/>
      <c r="J127" s="1113"/>
      <c r="K127" s="1114"/>
      <c r="L127" s="940"/>
      <c r="M127" s="1113"/>
      <c r="N127" s="1114"/>
      <c r="O127" s="940"/>
      <c r="P127" s="1113"/>
      <c r="Q127" s="1109"/>
      <c r="R127" s="1336"/>
      <c r="S127" s="1109"/>
      <c r="T127" s="1333"/>
      <c r="U127" s="1109"/>
      <c r="V127" s="1333"/>
      <c r="W127" s="1109"/>
      <c r="X127" s="1336"/>
      <c r="Y127" s="1285"/>
      <c r="Z127" s="1283"/>
      <c r="AA127" s="1110"/>
      <c r="AB127" s="1284"/>
      <c r="AC127" s="1285"/>
      <c r="AD127" s="1283"/>
      <c r="AE127" s="1110"/>
      <c r="AF127" s="1284"/>
      <c r="AG127" s="1109"/>
      <c r="AH127" s="1333"/>
    </row>
    <row r="128" spans="2:34" hidden="1" outlineLevel="1">
      <c r="B128" s="90" t="s">
        <v>727</v>
      </c>
      <c r="C128" s="1101" t="s">
        <v>530</v>
      </c>
      <c r="D128" s="1101" t="s">
        <v>540</v>
      </c>
      <c r="E128" s="1145">
        <v>1</v>
      </c>
      <c r="F128" s="871">
        <v>4.54</v>
      </c>
      <c r="G128" s="940">
        <v>8.85</v>
      </c>
      <c r="H128" s="940">
        <v>10.23</v>
      </c>
      <c r="I128" s="940">
        <f>H128-G128</f>
        <v>1.38</v>
      </c>
      <c r="J128" s="1116">
        <f>F128*I128*E128</f>
        <v>6.27</v>
      </c>
      <c r="K128" s="1114"/>
      <c r="L128" s="940"/>
      <c r="M128" s="1113"/>
      <c r="N128" s="1114"/>
      <c r="O128" s="940"/>
      <c r="P128" s="1113"/>
      <c r="Q128" s="1109"/>
      <c r="R128" s="1336"/>
      <c r="S128" s="1109"/>
      <c r="T128" s="1333"/>
      <c r="U128" s="1109"/>
      <c r="V128" s="1333"/>
      <c r="W128" s="1334">
        <f>J128</f>
        <v>6.27</v>
      </c>
      <c r="X128" s="1326">
        <f>ROUND($W$4/1000*W128,3)</f>
        <v>0.157</v>
      </c>
      <c r="Y128" s="1338">
        <f>J128</f>
        <v>6.27</v>
      </c>
      <c r="Z128" s="1283"/>
      <c r="AA128" s="1110"/>
      <c r="AB128" s="1284"/>
      <c r="AC128" s="1285"/>
      <c r="AD128" s="1283"/>
      <c r="AE128" s="1110"/>
      <c r="AF128" s="1284"/>
      <c r="AG128" s="1334">
        <f>E128*F128</f>
        <v>4.54</v>
      </c>
      <c r="AH128" s="1333"/>
    </row>
    <row r="129" spans="2:34" hidden="1" outlineLevel="1">
      <c r="B129" s="83"/>
      <c r="C129" s="1101" t="s">
        <v>65</v>
      </c>
      <c r="D129" s="940"/>
      <c r="E129" s="1145">
        <v>1</v>
      </c>
      <c r="F129" s="871">
        <v>4.8600000000000003</v>
      </c>
      <c r="G129" s="940">
        <v>9.0299999999999994</v>
      </c>
      <c r="H129" s="940">
        <v>11.85</v>
      </c>
      <c r="I129" s="940">
        <f>H129-G129</f>
        <v>2.82</v>
      </c>
      <c r="J129" s="1116">
        <f>E129*F129*I129</f>
        <v>13.71</v>
      </c>
      <c r="K129" s="1114"/>
      <c r="L129" s="940"/>
      <c r="M129" s="1113"/>
      <c r="N129" s="1114"/>
      <c r="O129" s="940"/>
      <c r="P129" s="1113"/>
      <c r="Q129" s="1334">
        <f>J129</f>
        <v>13.71</v>
      </c>
      <c r="R129" s="1335">
        <f t="shared" ref="R129:R135" si="6">ROUND($Q$4/1000*Q129,3)</f>
        <v>2.0569999999999999</v>
      </c>
      <c r="S129" s="1109"/>
      <c r="T129" s="1333"/>
      <c r="U129" s="1109"/>
      <c r="V129" s="1333"/>
      <c r="W129" s="1109"/>
      <c r="X129" s="1336"/>
      <c r="Y129" s="1338">
        <f>J129</f>
        <v>13.71</v>
      </c>
      <c r="Z129" s="1283"/>
      <c r="AA129" s="1110"/>
      <c r="AB129" s="1284"/>
      <c r="AC129" s="1285"/>
      <c r="AD129" s="1283"/>
      <c r="AE129" s="1110"/>
      <c r="AF129" s="1284"/>
      <c r="AG129" s="1109"/>
      <c r="AH129" s="1333"/>
    </row>
    <row r="130" spans="2:34" hidden="1" outlineLevel="1">
      <c r="B130" s="83"/>
      <c r="C130" s="1101" t="s">
        <v>505</v>
      </c>
      <c r="D130" s="940"/>
      <c r="E130" s="1145">
        <v>1</v>
      </c>
      <c r="F130" s="1114"/>
      <c r="G130" s="940"/>
      <c r="H130" s="940"/>
      <c r="I130" s="940"/>
      <c r="J130" s="1113"/>
      <c r="K130" s="1109">
        <v>0.93</v>
      </c>
      <c r="L130" s="1110">
        <f>2.4-0.06</f>
        <v>2.34</v>
      </c>
      <c r="M130" s="1085">
        <f>ROUND(-E130*K130*L130,2)</f>
        <v>-2.1800000000000002</v>
      </c>
      <c r="N130" s="83">
        <v>0.15</v>
      </c>
      <c r="O130" s="75">
        <f>2*L130+K130</f>
        <v>5.61</v>
      </c>
      <c r="P130" s="1080">
        <f>E130*N130*O130</f>
        <v>0.84</v>
      </c>
      <c r="Q130" s="1334">
        <f>M130</f>
        <v>-2.1800000000000002</v>
      </c>
      <c r="R130" s="1335">
        <f t="shared" si="6"/>
        <v>-0.32700000000000001</v>
      </c>
      <c r="S130" s="1109"/>
      <c r="T130" s="1333"/>
      <c r="U130" s="1109"/>
      <c r="V130" s="1333"/>
      <c r="W130" s="1109"/>
      <c r="X130" s="1336"/>
      <c r="Y130" s="1338">
        <f>M130</f>
        <v>-2.1800000000000002</v>
      </c>
      <c r="Z130" s="1283"/>
      <c r="AA130" s="1110"/>
      <c r="AB130" s="1284"/>
      <c r="AC130" s="1338">
        <f>P130</f>
        <v>0.84</v>
      </c>
      <c r="AD130" s="1283"/>
      <c r="AE130" s="1110"/>
      <c r="AF130" s="1284"/>
      <c r="AG130" s="1109"/>
      <c r="AH130" s="1333"/>
    </row>
    <row r="131" spans="2:34" hidden="1" outlineLevel="1">
      <c r="B131" s="83"/>
      <c r="C131" s="1101" t="s">
        <v>493</v>
      </c>
      <c r="D131" s="1101" t="s">
        <v>510</v>
      </c>
      <c r="E131" s="1145">
        <v>1</v>
      </c>
      <c r="F131" s="871">
        <v>1.57</v>
      </c>
      <c r="G131" s="940">
        <v>8.85</v>
      </c>
      <c r="H131" s="940">
        <v>11.85</v>
      </c>
      <c r="I131" s="1108">
        <f>H131-G131</f>
        <v>3</v>
      </c>
      <c r="J131" s="1113">
        <f>F131*I131</f>
        <v>4.71</v>
      </c>
      <c r="K131" s="1114"/>
      <c r="L131" s="940"/>
      <c r="M131" s="1113"/>
      <c r="N131" s="1114"/>
      <c r="O131" s="940"/>
      <c r="P131" s="1113"/>
      <c r="Q131" s="1109">
        <f>J131</f>
        <v>4.71</v>
      </c>
      <c r="R131" s="1335">
        <f t="shared" si="6"/>
        <v>0.70699999999999996</v>
      </c>
      <c r="S131" s="1109"/>
      <c r="T131" s="1333"/>
      <c r="U131" s="1109"/>
      <c r="V131" s="1333"/>
      <c r="W131" s="1109"/>
      <c r="X131" s="1336"/>
      <c r="Y131" s="1285">
        <f>Q131</f>
        <v>4.71</v>
      </c>
      <c r="Z131" s="1283"/>
      <c r="AA131" s="1110"/>
      <c r="AB131" s="1284"/>
      <c r="AC131" s="1285"/>
      <c r="AD131" s="1283"/>
      <c r="AE131" s="1110"/>
      <c r="AF131" s="1284"/>
      <c r="AG131" s="1109"/>
      <c r="AH131" s="1333"/>
    </row>
    <row r="132" spans="2:34" hidden="1" outlineLevel="1">
      <c r="B132" s="83"/>
      <c r="C132" s="1101"/>
      <c r="D132" s="940"/>
      <c r="E132" s="1145"/>
      <c r="F132" s="871">
        <v>4.59</v>
      </c>
      <c r="G132" s="940">
        <v>8.85</v>
      </c>
      <c r="H132" s="940">
        <v>9.93</v>
      </c>
      <c r="I132" s="940">
        <f>H132-G132</f>
        <v>1.08</v>
      </c>
      <c r="J132" s="1116">
        <f>F132*I132</f>
        <v>4.96</v>
      </c>
      <c r="K132" s="1114"/>
      <c r="L132" s="940"/>
      <c r="M132" s="1113"/>
      <c r="N132" s="1114"/>
      <c r="O132" s="940"/>
      <c r="P132" s="1113"/>
      <c r="Q132" s="1334">
        <f>J132</f>
        <v>4.96</v>
      </c>
      <c r="R132" s="1335">
        <f t="shared" si="6"/>
        <v>0.74399999999999999</v>
      </c>
      <c r="S132" s="1109"/>
      <c r="T132" s="1333"/>
      <c r="U132" s="1109"/>
      <c r="V132" s="1333"/>
      <c r="W132" s="1109"/>
      <c r="X132" s="1336"/>
      <c r="Y132" s="1338">
        <f>Q132</f>
        <v>4.96</v>
      </c>
      <c r="Z132" s="1283"/>
      <c r="AA132" s="1110"/>
      <c r="AB132" s="1284"/>
      <c r="AC132" s="1285"/>
      <c r="AD132" s="1283"/>
      <c r="AE132" s="1110"/>
      <c r="AF132" s="1284"/>
      <c r="AG132" s="1109"/>
      <c r="AH132" s="1333"/>
    </row>
    <row r="133" spans="2:34" hidden="1" outlineLevel="1">
      <c r="B133" s="83"/>
      <c r="C133" s="940"/>
      <c r="D133" s="940"/>
      <c r="E133" s="1122"/>
      <c r="F133" s="871">
        <v>4.59</v>
      </c>
      <c r="G133" s="940">
        <v>9.93</v>
      </c>
      <c r="H133" s="940">
        <v>11.85</v>
      </c>
      <c r="I133" s="940">
        <f>H133-G133</f>
        <v>1.92</v>
      </c>
      <c r="J133" s="1116">
        <f>F133*I133</f>
        <v>8.81</v>
      </c>
      <c r="K133" s="1114"/>
      <c r="L133" s="940"/>
      <c r="M133" s="1113"/>
      <c r="N133" s="1114"/>
      <c r="O133" s="940"/>
      <c r="P133" s="1113"/>
      <c r="Q133" s="1334">
        <f>J133</f>
        <v>8.81</v>
      </c>
      <c r="R133" s="1335">
        <f t="shared" si="6"/>
        <v>1.3220000000000001</v>
      </c>
      <c r="S133" s="1109"/>
      <c r="T133" s="1333"/>
      <c r="U133" s="1109"/>
      <c r="V133" s="1333"/>
      <c r="W133" s="1109"/>
      <c r="X133" s="1336"/>
      <c r="Y133" s="1285"/>
      <c r="Z133" s="1283"/>
      <c r="AA133" s="1337">
        <f>J133</f>
        <v>8.81</v>
      </c>
      <c r="AB133" s="1284"/>
      <c r="AC133" s="1285"/>
      <c r="AD133" s="1283"/>
      <c r="AE133" s="1110"/>
      <c r="AF133" s="1284"/>
      <c r="AG133" s="1109"/>
      <c r="AH133" s="1333"/>
    </row>
    <row r="134" spans="2:34" hidden="1" outlineLevel="1">
      <c r="B134" s="83"/>
      <c r="C134" s="1101" t="s">
        <v>24</v>
      </c>
      <c r="D134" s="940"/>
      <c r="E134" s="1145">
        <v>2</v>
      </c>
      <c r="F134" s="1114"/>
      <c r="G134" s="940"/>
      <c r="H134" s="940"/>
      <c r="I134" s="940"/>
      <c r="J134" s="1113"/>
      <c r="K134" s="1114">
        <v>1.48</v>
      </c>
      <c r="L134" s="940">
        <v>1.59</v>
      </c>
      <c r="M134" s="1085">
        <f>ROUND(-E134*K134*L134,2)</f>
        <v>-4.71</v>
      </c>
      <c r="N134" s="1114">
        <v>0.15</v>
      </c>
      <c r="O134" s="940">
        <f>2*L134+K134</f>
        <v>4.66</v>
      </c>
      <c r="P134" s="1116">
        <f>E134*N134*O134</f>
        <v>1.4</v>
      </c>
      <c r="Q134" s="1334">
        <f>M134</f>
        <v>-4.71</v>
      </c>
      <c r="R134" s="1336">
        <f t="shared" si="6"/>
        <v>-0.70699999999999996</v>
      </c>
      <c r="S134" s="1109"/>
      <c r="T134" s="1333"/>
      <c r="U134" s="1109"/>
      <c r="V134" s="1333"/>
      <c r="W134" s="1109"/>
      <c r="X134" s="1336"/>
      <c r="Y134" s="1285"/>
      <c r="Z134" s="1283"/>
      <c r="AA134" s="1337">
        <f>M134</f>
        <v>-4.71</v>
      </c>
      <c r="AB134" s="1284"/>
      <c r="AC134" s="1285"/>
      <c r="AD134" s="1283"/>
      <c r="AE134" s="1337">
        <f>P134</f>
        <v>1.4</v>
      </c>
      <c r="AF134" s="1284"/>
      <c r="AG134" s="1109"/>
      <c r="AH134" s="1333">
        <f>E134*K134</f>
        <v>2.96</v>
      </c>
    </row>
    <row r="135" spans="2:34" hidden="1" outlineLevel="1">
      <c r="B135" s="83"/>
      <c r="C135" s="940"/>
      <c r="D135" s="940"/>
      <c r="E135" s="1122"/>
      <c r="F135" s="871">
        <v>1.29</v>
      </c>
      <c r="G135" s="940">
        <v>8.85</v>
      </c>
      <c r="H135" s="940">
        <v>11.85</v>
      </c>
      <c r="I135" s="1108">
        <f>H135-G135</f>
        <v>3</v>
      </c>
      <c r="J135" s="1113">
        <f>F135*I135</f>
        <v>3.87</v>
      </c>
      <c r="K135" s="1114"/>
      <c r="L135" s="940"/>
      <c r="M135" s="1113"/>
      <c r="N135" s="1114"/>
      <c r="O135" s="940"/>
      <c r="P135" s="1113"/>
      <c r="Q135" s="1109">
        <f>J135</f>
        <v>3.87</v>
      </c>
      <c r="R135" s="1336">
        <f t="shared" si="6"/>
        <v>0.58099999999999996</v>
      </c>
      <c r="S135" s="1109"/>
      <c r="T135" s="1333"/>
      <c r="U135" s="1109"/>
      <c r="V135" s="1333"/>
      <c r="W135" s="1109"/>
      <c r="X135" s="1336"/>
      <c r="Y135" s="1285">
        <f>Q135</f>
        <v>3.87</v>
      </c>
      <c r="Z135" s="1283"/>
      <c r="AA135" s="1110"/>
      <c r="AB135" s="1284"/>
      <c r="AC135" s="1285"/>
      <c r="AD135" s="1283"/>
      <c r="AE135" s="1110"/>
      <c r="AF135" s="1284"/>
      <c r="AG135" s="1109"/>
      <c r="AH135" s="1333"/>
    </row>
    <row r="136" spans="2:34" hidden="1" outlineLevel="1">
      <c r="B136" s="83"/>
      <c r="C136" s="940"/>
      <c r="D136" s="1101"/>
      <c r="E136" s="1122"/>
      <c r="F136" s="1114"/>
      <c r="G136" s="940"/>
      <c r="H136" s="940"/>
      <c r="I136" s="940"/>
      <c r="J136" s="1113"/>
      <c r="K136" s="1114"/>
      <c r="L136" s="940"/>
      <c r="M136" s="1113"/>
      <c r="N136" s="1114"/>
      <c r="O136" s="940"/>
      <c r="P136" s="1113"/>
      <c r="Q136" s="1109"/>
      <c r="R136" s="1336"/>
      <c r="S136" s="1109"/>
      <c r="T136" s="1333"/>
      <c r="U136" s="1109"/>
      <c r="V136" s="1333"/>
      <c r="W136" s="1109"/>
      <c r="X136" s="1336"/>
      <c r="Y136" s="1285"/>
      <c r="Z136" s="1283"/>
      <c r="AA136" s="1110"/>
      <c r="AB136" s="1284"/>
      <c r="AC136" s="1285"/>
      <c r="AD136" s="1283"/>
      <c r="AE136" s="1110"/>
      <c r="AF136" s="1284"/>
      <c r="AG136" s="1109"/>
      <c r="AH136" s="1333"/>
    </row>
    <row r="137" spans="2:34" hidden="1" outlineLevel="1">
      <c r="B137" s="83"/>
      <c r="C137" s="940" t="s">
        <v>493</v>
      </c>
      <c r="D137" s="1101" t="s">
        <v>541</v>
      </c>
      <c r="E137" s="1122"/>
      <c r="F137" s="871">
        <v>1.3</v>
      </c>
      <c r="G137" s="940">
        <v>8.85</v>
      </c>
      <c r="H137" s="940">
        <v>11.85</v>
      </c>
      <c r="I137" s="1108">
        <f>H137-G137</f>
        <v>3</v>
      </c>
      <c r="J137" s="1116">
        <f>F137*I137</f>
        <v>3.9</v>
      </c>
      <c r="K137" s="1114"/>
      <c r="L137" s="940"/>
      <c r="M137" s="1113"/>
      <c r="N137" s="1114"/>
      <c r="O137" s="940"/>
      <c r="P137" s="1113"/>
      <c r="Q137" s="1109"/>
      <c r="R137" s="1336"/>
      <c r="S137" s="1334">
        <f>J137</f>
        <v>3.9</v>
      </c>
      <c r="T137" s="1179">
        <f>ROUND($S$4/1000*S137,3)</f>
        <v>0.50700000000000001</v>
      </c>
      <c r="U137" s="1109"/>
      <c r="V137" s="1333"/>
      <c r="W137" s="1109"/>
      <c r="X137" s="1336"/>
      <c r="Y137" s="1338">
        <f>S137</f>
        <v>3.9</v>
      </c>
      <c r="Z137" s="1283"/>
      <c r="AA137" s="1110"/>
      <c r="AB137" s="1284"/>
      <c r="AC137" s="1285"/>
      <c r="AD137" s="1283"/>
      <c r="AE137" s="1110"/>
      <c r="AF137" s="1284"/>
      <c r="AG137" s="1109"/>
      <c r="AH137" s="1333"/>
    </row>
    <row r="138" spans="2:34" hidden="1" outlineLevel="1">
      <c r="B138" s="83"/>
      <c r="C138" s="940" t="s">
        <v>511</v>
      </c>
      <c r="D138" s="940"/>
      <c r="E138" s="1145">
        <v>1</v>
      </c>
      <c r="F138" s="871"/>
      <c r="G138" s="940"/>
      <c r="H138" s="940"/>
      <c r="I138" s="940"/>
      <c r="J138" s="1113"/>
      <c r="K138" s="1114">
        <v>0.83</v>
      </c>
      <c r="L138" s="940">
        <v>1.59</v>
      </c>
      <c r="M138" s="1080">
        <f>ROUND(-E138*K138*L138,2)</f>
        <v>-1.32</v>
      </c>
      <c r="N138" s="1114">
        <v>0.13</v>
      </c>
      <c r="O138" s="940">
        <f>2*L138+K138</f>
        <v>4.01</v>
      </c>
      <c r="P138" s="1116">
        <f>E138*N138*O138</f>
        <v>0.52</v>
      </c>
      <c r="Q138" s="1109"/>
      <c r="R138" s="1336"/>
      <c r="S138" s="1334">
        <f>M138</f>
        <v>-1.32</v>
      </c>
      <c r="T138" s="1179">
        <f>ROUND($S$4/1000*S138,3)</f>
        <v>-0.17199999999999999</v>
      </c>
      <c r="U138" s="1109"/>
      <c r="V138" s="1333"/>
      <c r="W138" s="1109"/>
      <c r="X138" s="1336"/>
      <c r="Y138" s="1338">
        <f>S138</f>
        <v>-1.32</v>
      </c>
      <c r="Z138" s="1283"/>
      <c r="AA138" s="1110"/>
      <c r="AB138" s="1284"/>
      <c r="AC138" s="1338">
        <f>P138</f>
        <v>0.52</v>
      </c>
      <c r="AD138" s="1283"/>
      <c r="AE138" s="1110"/>
      <c r="AF138" s="1284"/>
      <c r="AG138" s="1109"/>
      <c r="AH138" s="1333">
        <f>E138*K138</f>
        <v>0.83</v>
      </c>
    </row>
    <row r="139" spans="2:34" hidden="1" outlineLevel="1">
      <c r="B139" s="83"/>
      <c r="C139" s="940"/>
      <c r="D139" s="940"/>
      <c r="E139" s="1122"/>
      <c r="F139" s="871">
        <v>1.0900000000000001</v>
      </c>
      <c r="G139" s="940">
        <v>8.85</v>
      </c>
      <c r="H139" s="940">
        <v>11.85</v>
      </c>
      <c r="I139" s="1108">
        <f>H139-G139</f>
        <v>3</v>
      </c>
      <c r="J139" s="1116">
        <f>F139*I139</f>
        <v>3.27</v>
      </c>
      <c r="K139" s="1114"/>
      <c r="L139" s="940"/>
      <c r="M139" s="1113"/>
      <c r="N139" s="1114"/>
      <c r="O139" s="940"/>
      <c r="P139" s="1113"/>
      <c r="Q139" s="1109"/>
      <c r="R139" s="1336"/>
      <c r="S139" s="1334">
        <f>J139</f>
        <v>3.27</v>
      </c>
      <c r="T139" s="1179">
        <f>ROUND($S$4/1000*S139,3)</f>
        <v>0.42499999999999999</v>
      </c>
      <c r="U139" s="1109"/>
      <c r="V139" s="1333"/>
      <c r="W139" s="1109"/>
      <c r="X139" s="1336"/>
      <c r="Y139" s="1338">
        <f>J139</f>
        <v>3.27</v>
      </c>
      <c r="Z139" s="1283"/>
      <c r="AA139" s="1110"/>
      <c r="AB139" s="1284"/>
      <c r="AC139" s="1285"/>
      <c r="AD139" s="1283"/>
      <c r="AE139" s="1110"/>
      <c r="AF139" s="1284"/>
      <c r="AG139" s="1109"/>
      <c r="AH139" s="1333"/>
    </row>
    <row r="140" spans="2:34" hidden="1" outlineLevel="1">
      <c r="B140" s="83"/>
      <c r="C140" s="940"/>
      <c r="D140" s="940"/>
      <c r="E140" s="1122"/>
      <c r="F140" s="871">
        <v>1.68</v>
      </c>
      <c r="G140" s="940">
        <v>8.85</v>
      </c>
      <c r="H140" s="940">
        <v>9.93</v>
      </c>
      <c r="I140" s="940">
        <f>H140:H141-G140</f>
        <v>1.08</v>
      </c>
      <c r="J140" s="1116">
        <f>F140*I140</f>
        <v>1.81</v>
      </c>
      <c r="K140" s="1114"/>
      <c r="L140" s="940"/>
      <c r="M140" s="1113"/>
      <c r="N140" s="1114"/>
      <c r="O140" s="940"/>
      <c r="P140" s="1113"/>
      <c r="Q140" s="1109"/>
      <c r="R140" s="1336"/>
      <c r="S140" s="1334">
        <f>J140</f>
        <v>1.81</v>
      </c>
      <c r="T140" s="1179">
        <f>ROUND($S$4/1000*S140,3)</f>
        <v>0.23499999999999999</v>
      </c>
      <c r="U140" s="1109"/>
      <c r="V140" s="1333"/>
      <c r="W140" s="1109"/>
      <c r="X140" s="1336"/>
      <c r="Y140" s="1338">
        <f>S140</f>
        <v>1.81</v>
      </c>
      <c r="Z140" s="1283"/>
      <c r="AA140" s="1110"/>
      <c r="AB140" s="1284"/>
      <c r="AC140" s="1285"/>
      <c r="AD140" s="1283"/>
      <c r="AE140" s="1110"/>
      <c r="AF140" s="1284"/>
      <c r="AG140" s="1109"/>
      <c r="AH140" s="1333"/>
    </row>
    <row r="141" spans="2:34" hidden="1" outlineLevel="1">
      <c r="B141" s="83"/>
      <c r="C141" s="940"/>
      <c r="D141" s="940"/>
      <c r="E141" s="1122"/>
      <c r="F141" s="871">
        <v>1.68</v>
      </c>
      <c r="G141" s="940">
        <v>9.93</v>
      </c>
      <c r="H141" s="940">
        <v>11.85</v>
      </c>
      <c r="I141" s="940">
        <f>H141-G141</f>
        <v>1.92</v>
      </c>
      <c r="J141" s="1116">
        <f>F141*I141</f>
        <v>3.23</v>
      </c>
      <c r="K141" s="1114"/>
      <c r="L141" s="940"/>
      <c r="M141" s="1113"/>
      <c r="N141" s="1114"/>
      <c r="O141" s="940"/>
      <c r="P141" s="1113"/>
      <c r="Q141" s="1109"/>
      <c r="R141" s="1336"/>
      <c r="S141" s="1334">
        <f>J141</f>
        <v>3.23</v>
      </c>
      <c r="T141" s="1179">
        <f>ROUND($S$4/1000*S141,3)</f>
        <v>0.42</v>
      </c>
      <c r="U141" s="1109"/>
      <c r="V141" s="1333"/>
      <c r="W141" s="1109"/>
      <c r="X141" s="1336"/>
      <c r="Y141" s="1285"/>
      <c r="Z141" s="1283"/>
      <c r="AA141" s="1337">
        <f>S141</f>
        <v>3.23</v>
      </c>
      <c r="AB141" s="1284"/>
      <c r="AC141" s="1285"/>
      <c r="AD141" s="1283"/>
      <c r="AE141" s="1110"/>
      <c r="AF141" s="1284"/>
      <c r="AG141" s="1109"/>
      <c r="AH141" s="1333"/>
    </row>
    <row r="142" spans="2:34" hidden="1" outlineLevel="1">
      <c r="B142" s="83"/>
      <c r="C142" s="940" t="s">
        <v>542</v>
      </c>
      <c r="D142" s="940"/>
      <c r="E142" s="1122"/>
      <c r="F142" s="871"/>
      <c r="G142" s="940"/>
      <c r="H142" s="940"/>
      <c r="I142" s="940"/>
      <c r="J142" s="1113"/>
      <c r="K142" s="1114"/>
      <c r="L142" s="940"/>
      <c r="M142" s="1113"/>
      <c r="N142" s="1114"/>
      <c r="O142" s="940"/>
      <c r="P142" s="1113"/>
      <c r="Q142" s="1109"/>
      <c r="R142" s="1336"/>
      <c r="S142" s="1109"/>
      <c r="T142" s="1333"/>
      <c r="U142" s="1109"/>
      <c r="V142" s="1333"/>
      <c r="W142" s="1109"/>
      <c r="X142" s="1336"/>
      <c r="Y142" s="1285"/>
      <c r="Z142" s="1283"/>
      <c r="AA142" s="1110"/>
      <c r="AB142" s="1284"/>
      <c r="AC142" s="1285"/>
      <c r="AD142" s="1283"/>
      <c r="AE142" s="1110"/>
      <c r="AF142" s="1284"/>
      <c r="AG142" s="1109"/>
      <c r="AH142" s="1333"/>
    </row>
    <row r="143" spans="2:34" hidden="1" outlineLevel="1">
      <c r="B143" s="83"/>
      <c r="C143" s="940" t="s">
        <v>25</v>
      </c>
      <c r="D143" s="940"/>
      <c r="E143" s="1145">
        <v>1</v>
      </c>
      <c r="F143" s="871"/>
      <c r="G143" s="940"/>
      <c r="H143" s="940"/>
      <c r="I143" s="940"/>
      <c r="J143" s="1113"/>
      <c r="K143" s="871">
        <v>1.68</v>
      </c>
      <c r="L143" s="1101">
        <v>1.59</v>
      </c>
      <c r="M143" s="1080">
        <f>ROUND(-E143*K143*L143,2)</f>
        <v>-2.67</v>
      </c>
      <c r="N143" s="1114">
        <v>0.13</v>
      </c>
      <c r="O143" s="940">
        <f>2*L143+K143</f>
        <v>4.8600000000000003</v>
      </c>
      <c r="P143" s="1116">
        <f>E143*N143*O143</f>
        <v>0.63</v>
      </c>
      <c r="Q143" s="1109"/>
      <c r="R143" s="1336"/>
      <c r="S143" s="1334">
        <f>M143</f>
        <v>-2.67</v>
      </c>
      <c r="T143" s="1179">
        <f>ROUND($S$4/1000*S143,3)</f>
        <v>-0.34699999999999998</v>
      </c>
      <c r="U143" s="1109"/>
      <c r="V143" s="1333"/>
      <c r="W143" s="1109"/>
      <c r="X143" s="1336"/>
      <c r="Y143" s="1285"/>
      <c r="Z143" s="1283"/>
      <c r="AA143" s="1337">
        <f>S143</f>
        <v>-2.67</v>
      </c>
      <c r="AB143" s="1284"/>
      <c r="AC143" s="1285"/>
      <c r="AD143" s="1283"/>
      <c r="AE143" s="1110">
        <v>0.63</v>
      </c>
      <c r="AF143" s="1284"/>
      <c r="AG143" s="1109"/>
      <c r="AH143" s="1333">
        <f>E143*K143</f>
        <v>1.68</v>
      </c>
    </row>
    <row r="144" spans="2:34" hidden="1" outlineLevel="1">
      <c r="B144" s="83"/>
      <c r="C144" s="940"/>
      <c r="D144" s="940"/>
      <c r="E144" s="1122"/>
      <c r="F144" s="871">
        <v>0.44</v>
      </c>
      <c r="G144" s="940">
        <v>8.85</v>
      </c>
      <c r="H144" s="940">
        <v>11.85</v>
      </c>
      <c r="I144" s="1108">
        <f>H144-G144</f>
        <v>3</v>
      </c>
      <c r="J144" s="1113">
        <f>F144*I144</f>
        <v>1.32</v>
      </c>
      <c r="K144" s="1114"/>
      <c r="L144" s="940"/>
      <c r="M144" s="1113"/>
      <c r="N144" s="1114"/>
      <c r="O144" s="940"/>
      <c r="P144" s="1113"/>
      <c r="Q144" s="1109"/>
      <c r="R144" s="1336"/>
      <c r="S144" s="1109">
        <f>J144</f>
        <v>1.32</v>
      </c>
      <c r="T144" s="1179">
        <f>ROUND($S$4/1000*S144,3)</f>
        <v>0.17199999999999999</v>
      </c>
      <c r="U144" s="1109"/>
      <c r="V144" s="1333"/>
      <c r="W144" s="1109"/>
      <c r="X144" s="1336"/>
      <c r="Y144" s="1285">
        <f>J144</f>
        <v>1.32</v>
      </c>
      <c r="Z144" s="1283"/>
      <c r="AA144" s="1110"/>
      <c r="AB144" s="1284"/>
      <c r="AC144" s="1285"/>
      <c r="AD144" s="1283"/>
      <c r="AE144" s="1110"/>
      <c r="AF144" s="1284"/>
      <c r="AG144" s="1109"/>
      <c r="AH144" s="1333"/>
    </row>
    <row r="145" spans="2:34" hidden="1" outlineLevel="1">
      <c r="B145" s="83"/>
      <c r="C145" s="940"/>
      <c r="D145" s="940"/>
      <c r="E145" s="1122"/>
      <c r="F145" s="871"/>
      <c r="G145" s="940"/>
      <c r="H145" s="940"/>
      <c r="I145" s="940"/>
      <c r="J145" s="1113"/>
      <c r="K145" s="1114"/>
      <c r="L145" s="940"/>
      <c r="M145" s="1113"/>
      <c r="N145" s="1114"/>
      <c r="O145" s="940"/>
      <c r="P145" s="1113"/>
      <c r="Q145" s="1109"/>
      <c r="R145" s="1336"/>
      <c r="S145" s="1109"/>
      <c r="T145" s="1333"/>
      <c r="U145" s="1109"/>
      <c r="V145" s="1333"/>
      <c r="W145" s="1109"/>
      <c r="X145" s="1336"/>
      <c r="Y145" s="1285"/>
      <c r="Z145" s="1283"/>
      <c r="AA145" s="1110"/>
      <c r="AB145" s="1284"/>
      <c r="AC145" s="1285"/>
      <c r="AD145" s="1283"/>
      <c r="AE145" s="1110"/>
      <c r="AF145" s="1284"/>
      <c r="AG145" s="1109"/>
      <c r="AH145" s="1333"/>
    </row>
    <row r="146" spans="2:34" hidden="1" outlineLevel="1">
      <c r="B146" s="83"/>
      <c r="C146" s="1101" t="s">
        <v>504</v>
      </c>
      <c r="D146" s="1101" t="s">
        <v>514</v>
      </c>
      <c r="E146" s="1145">
        <v>5</v>
      </c>
      <c r="F146" s="1115">
        <v>5.8</v>
      </c>
      <c r="G146" s="940">
        <v>8.85</v>
      </c>
      <c r="H146" s="940">
        <v>10.23</v>
      </c>
      <c r="I146" s="940">
        <f>H146-G146</f>
        <v>1.38</v>
      </c>
      <c r="J146" s="1116">
        <f>E146*F146*I146</f>
        <v>40.020000000000003</v>
      </c>
      <c r="K146" s="1114"/>
      <c r="L146" s="940"/>
      <c r="M146" s="1113"/>
      <c r="N146" s="1114"/>
      <c r="O146" s="940"/>
      <c r="P146" s="1113"/>
      <c r="Q146" s="1109"/>
      <c r="R146" s="1336"/>
      <c r="S146" s="1109"/>
      <c r="T146" s="1333"/>
      <c r="U146" s="1109"/>
      <c r="V146" s="1333"/>
      <c r="W146" s="1334">
        <f>J146</f>
        <v>40.020000000000003</v>
      </c>
      <c r="X146" s="1335">
        <f>ROUND($W$4/1000*W146,3)</f>
        <v>1.0009999999999999</v>
      </c>
      <c r="Y146" s="1338">
        <f>J146</f>
        <v>40.020000000000003</v>
      </c>
      <c r="Z146" s="1283"/>
      <c r="AA146" s="1110"/>
      <c r="AB146" s="1284"/>
      <c r="AC146" s="1285"/>
      <c r="AD146" s="1283"/>
      <c r="AE146" s="1110"/>
      <c r="AF146" s="1284"/>
      <c r="AG146" s="1334">
        <f>E146*F146</f>
        <v>29</v>
      </c>
      <c r="AH146" s="1333"/>
    </row>
    <row r="147" spans="2:34" hidden="1" outlineLevel="1">
      <c r="B147" s="83"/>
      <c r="C147" s="1101" t="s">
        <v>65</v>
      </c>
      <c r="D147" s="940"/>
      <c r="E147" s="1145">
        <v>5</v>
      </c>
      <c r="F147" s="1115">
        <v>3.2</v>
      </c>
      <c r="G147" s="940">
        <v>9.0299999999999994</v>
      </c>
      <c r="H147" s="940">
        <v>11.85</v>
      </c>
      <c r="I147" s="940">
        <f>H147-G147</f>
        <v>2.82</v>
      </c>
      <c r="J147" s="1113">
        <f>E147*F147*I147</f>
        <v>45.12</v>
      </c>
      <c r="K147" s="1114"/>
      <c r="L147" s="940"/>
      <c r="M147" s="1113"/>
      <c r="N147" s="1114"/>
      <c r="O147" s="940"/>
      <c r="P147" s="1113"/>
      <c r="Q147" s="1109"/>
      <c r="R147" s="1336"/>
      <c r="S147" s="1109">
        <f>J147</f>
        <v>45.12</v>
      </c>
      <c r="T147" s="1179">
        <f>ROUND($S$4/1000*S147,3)</f>
        <v>5.8659999999999997</v>
      </c>
      <c r="U147" s="1109"/>
      <c r="V147" s="1333"/>
      <c r="W147" s="1109"/>
      <c r="X147" s="1336"/>
      <c r="Y147" s="1338">
        <f>J147</f>
        <v>45.12</v>
      </c>
      <c r="Z147" s="1283"/>
      <c r="AA147" s="1110"/>
      <c r="AB147" s="1284"/>
      <c r="AC147" s="1285"/>
      <c r="AD147" s="1283"/>
      <c r="AE147" s="1110"/>
      <c r="AF147" s="1284"/>
      <c r="AG147" s="1109"/>
      <c r="AH147" s="1333"/>
    </row>
    <row r="148" spans="2:34" hidden="1" outlineLevel="1">
      <c r="B148" s="83"/>
      <c r="C148" s="1101" t="s">
        <v>67</v>
      </c>
      <c r="D148" s="940"/>
      <c r="E148" s="1145">
        <v>5</v>
      </c>
      <c r="F148" s="1114"/>
      <c r="G148" s="940"/>
      <c r="H148" s="940"/>
      <c r="I148" s="940"/>
      <c r="J148" s="1113"/>
      <c r="K148" s="1114">
        <f>1.68-0.77</f>
        <v>0.91</v>
      </c>
      <c r="L148" s="940">
        <f>1.65-0.06</f>
        <v>1.59</v>
      </c>
      <c r="M148" s="1080">
        <f>ROUND(-E148*K148*L148,2)</f>
        <v>-7.23</v>
      </c>
      <c r="N148" s="1114">
        <v>0.13</v>
      </c>
      <c r="O148" s="940">
        <f>2*K148+L148</f>
        <v>3.41</v>
      </c>
      <c r="P148" s="1116">
        <f>E148*N148*O148</f>
        <v>2.2200000000000002</v>
      </c>
      <c r="Q148" s="1109"/>
      <c r="R148" s="1336"/>
      <c r="S148" s="1334">
        <f>M148</f>
        <v>-7.23</v>
      </c>
      <c r="T148" s="1179">
        <f>ROUND($S$4/1000*S148,3)</f>
        <v>-0.94</v>
      </c>
      <c r="U148" s="1109"/>
      <c r="V148" s="1333"/>
      <c r="W148" s="1109"/>
      <c r="X148" s="1336"/>
      <c r="Y148" s="1338">
        <f>M148</f>
        <v>-7.23</v>
      </c>
      <c r="Z148" s="1283"/>
      <c r="AA148" s="1110"/>
      <c r="AB148" s="1284"/>
      <c r="AC148" s="1338">
        <f>P148</f>
        <v>2.2200000000000002</v>
      </c>
      <c r="AD148" s="1283"/>
      <c r="AE148" s="1110"/>
      <c r="AF148" s="1284"/>
      <c r="AG148" s="1109"/>
      <c r="AH148" s="1333"/>
    </row>
    <row r="149" spans="2:34" hidden="1" outlineLevel="1">
      <c r="B149" s="83"/>
      <c r="C149" s="1101" t="s">
        <v>90</v>
      </c>
      <c r="D149" s="940"/>
      <c r="E149" s="1145">
        <v>5</v>
      </c>
      <c r="F149" s="1114"/>
      <c r="G149" s="940"/>
      <c r="H149" s="940"/>
      <c r="I149" s="940"/>
      <c r="J149" s="1113"/>
      <c r="K149" s="1114">
        <v>0.77</v>
      </c>
      <c r="L149" s="940">
        <f>2.4-0.06</f>
        <v>2.34</v>
      </c>
      <c r="M149" s="1080">
        <f>ROUND(-E149*K149*L149,2)</f>
        <v>-9.01</v>
      </c>
      <c r="N149" s="1114">
        <v>0.13</v>
      </c>
      <c r="O149" s="940">
        <f>K149+L149+0.75</f>
        <v>3.86</v>
      </c>
      <c r="P149" s="1116">
        <f>E149*N149*O149</f>
        <v>2.5099999999999998</v>
      </c>
      <c r="Q149" s="1109"/>
      <c r="R149" s="1336"/>
      <c r="S149" s="1334">
        <f>M149</f>
        <v>-9.01</v>
      </c>
      <c r="T149" s="1179">
        <f>ROUND($S$4/1000*S149,3)</f>
        <v>-1.171</v>
      </c>
      <c r="U149" s="1109"/>
      <c r="V149" s="1333"/>
      <c r="W149" s="1109"/>
      <c r="X149" s="1336"/>
      <c r="Y149" s="1338">
        <f>M149</f>
        <v>-9.01</v>
      </c>
      <c r="Z149" s="1283"/>
      <c r="AA149" s="1110"/>
      <c r="AB149" s="1284"/>
      <c r="AC149" s="1338">
        <f>P149</f>
        <v>2.5099999999999998</v>
      </c>
      <c r="AD149" s="1283"/>
      <c r="AE149" s="1110"/>
      <c r="AF149" s="1284"/>
      <c r="AG149" s="1109"/>
      <c r="AH149" s="1333"/>
    </row>
    <row r="150" spans="2:34" hidden="1" outlineLevel="1">
      <c r="B150" s="83"/>
      <c r="C150" s="940"/>
      <c r="D150" s="940"/>
      <c r="E150" s="1145"/>
      <c r="F150" s="1114"/>
      <c r="G150" s="940"/>
      <c r="H150" s="940"/>
      <c r="I150" s="940"/>
      <c r="J150" s="1113"/>
      <c r="K150" s="1114"/>
      <c r="L150" s="940"/>
      <c r="M150" s="1113"/>
      <c r="N150" s="1114"/>
      <c r="O150" s="940"/>
      <c r="P150" s="1113"/>
      <c r="Q150" s="1109"/>
      <c r="R150" s="1336"/>
      <c r="S150" s="1109"/>
      <c r="T150" s="1333"/>
      <c r="U150" s="1109"/>
      <c r="V150" s="1333"/>
      <c r="W150" s="1109"/>
      <c r="X150" s="1336"/>
      <c r="Y150" s="1285"/>
      <c r="Z150" s="1283"/>
      <c r="AA150" s="1126"/>
      <c r="AB150" s="1284"/>
      <c r="AC150" s="1338"/>
      <c r="AD150" s="1283"/>
      <c r="AE150" s="1110"/>
      <c r="AF150" s="1284"/>
      <c r="AG150" s="1109"/>
      <c r="AH150" s="1333"/>
    </row>
    <row r="151" spans="2:34" hidden="1" outlineLevel="1">
      <c r="B151" s="83"/>
      <c r="C151" s="940"/>
      <c r="D151" s="1101" t="s">
        <v>543</v>
      </c>
      <c r="E151" s="1145">
        <v>1</v>
      </c>
      <c r="F151" s="871">
        <v>1.19</v>
      </c>
      <c r="G151" s="940">
        <v>8.85</v>
      </c>
      <c r="H151" s="940">
        <v>11.85</v>
      </c>
      <c r="I151" s="1108">
        <f>H151-G151</f>
        <v>3</v>
      </c>
      <c r="J151" s="1113">
        <f>F151*I151</f>
        <v>3.57</v>
      </c>
      <c r="K151" s="1114"/>
      <c r="L151" s="940"/>
      <c r="M151" s="1113"/>
      <c r="N151" s="1114"/>
      <c r="O151" s="940"/>
      <c r="P151" s="1113"/>
      <c r="Q151" s="1109"/>
      <c r="R151" s="1336"/>
      <c r="S151" s="1109">
        <f>J151</f>
        <v>3.57</v>
      </c>
      <c r="T151" s="1179">
        <f>ROUND($S$4/1000*S151,3)</f>
        <v>0.46400000000000002</v>
      </c>
      <c r="U151" s="1109"/>
      <c r="V151" s="1333"/>
      <c r="W151" s="1109"/>
      <c r="X151" s="1336"/>
      <c r="Y151" s="1285">
        <f>S151</f>
        <v>3.57</v>
      </c>
      <c r="Z151" s="1283"/>
      <c r="AA151" s="1126"/>
      <c r="AB151" s="1284"/>
      <c r="AC151" s="1285"/>
      <c r="AD151" s="1283"/>
      <c r="AE151" s="1110"/>
      <c r="AF151" s="1284"/>
      <c r="AG151" s="1109"/>
      <c r="AH151" s="1333"/>
    </row>
    <row r="152" spans="2:34" hidden="1" outlineLevel="1">
      <c r="B152" s="83"/>
      <c r="C152" s="940"/>
      <c r="D152" s="940"/>
      <c r="E152" s="1122"/>
      <c r="F152" s="871">
        <v>1.48</v>
      </c>
      <c r="G152" s="940">
        <v>8.85</v>
      </c>
      <c r="H152" s="940">
        <v>9.93</v>
      </c>
      <c r="I152" s="940">
        <f>H152-G152</f>
        <v>1.08</v>
      </c>
      <c r="J152" s="1116">
        <f>F152*I152</f>
        <v>1.6</v>
      </c>
      <c r="K152" s="1114"/>
      <c r="L152" s="940"/>
      <c r="M152" s="1113"/>
      <c r="N152" s="1114"/>
      <c r="O152" s="940"/>
      <c r="P152" s="1113"/>
      <c r="Q152" s="1109"/>
      <c r="R152" s="1336"/>
      <c r="S152" s="1334">
        <f>J152</f>
        <v>1.6</v>
      </c>
      <c r="T152" s="1179">
        <f>ROUND($S$4/1000*S152,3)</f>
        <v>0.20799999999999999</v>
      </c>
      <c r="U152" s="1109"/>
      <c r="V152" s="1333"/>
      <c r="W152" s="1109"/>
      <c r="X152" s="1336"/>
      <c r="Y152" s="1338">
        <f>J152</f>
        <v>1.6</v>
      </c>
      <c r="Z152" s="1283"/>
      <c r="AA152" s="1126"/>
      <c r="AB152" s="1284"/>
      <c r="AC152" s="1285"/>
      <c r="AD152" s="1283"/>
      <c r="AE152" s="1110"/>
      <c r="AF152" s="1284"/>
      <c r="AG152" s="1109"/>
      <c r="AH152" s="1333"/>
    </row>
    <row r="153" spans="2:34" hidden="1" outlineLevel="1">
      <c r="B153" s="83"/>
      <c r="C153" s="940"/>
      <c r="D153" s="940"/>
      <c r="E153" s="1122"/>
      <c r="F153" s="871">
        <v>1.48</v>
      </c>
      <c r="G153" s="940">
        <v>9.93</v>
      </c>
      <c r="H153" s="940">
        <v>11.85</v>
      </c>
      <c r="I153" s="940">
        <f>H153-G153</f>
        <v>1.92</v>
      </c>
      <c r="J153" s="1116">
        <f>F153*I153</f>
        <v>2.84</v>
      </c>
      <c r="K153" s="1114"/>
      <c r="L153" s="940"/>
      <c r="M153" s="1113"/>
      <c r="N153" s="1114"/>
      <c r="O153" s="940"/>
      <c r="P153" s="1113"/>
      <c r="Q153" s="1109"/>
      <c r="R153" s="1336"/>
      <c r="S153" s="1334">
        <f>J153</f>
        <v>2.84</v>
      </c>
      <c r="T153" s="1179">
        <f>ROUND($S$4/1000*S153,3)</f>
        <v>0.36899999999999999</v>
      </c>
      <c r="U153" s="1109"/>
      <c r="V153" s="1333"/>
      <c r="W153" s="1109"/>
      <c r="X153" s="1336"/>
      <c r="Y153" s="1285"/>
      <c r="Z153" s="1283"/>
      <c r="AA153" s="1365">
        <f>J153</f>
        <v>2.84</v>
      </c>
      <c r="AB153" s="1284"/>
      <c r="AC153" s="1285"/>
      <c r="AD153" s="1283"/>
      <c r="AE153" s="1110"/>
      <c r="AF153" s="1284"/>
      <c r="AG153" s="1109"/>
      <c r="AH153" s="1333"/>
    </row>
    <row r="154" spans="2:34" hidden="1" outlineLevel="1">
      <c r="B154" s="83"/>
      <c r="C154" s="1101" t="s">
        <v>493</v>
      </c>
      <c r="D154" s="940"/>
      <c r="E154" s="1122"/>
      <c r="F154" s="871"/>
      <c r="G154" s="940"/>
      <c r="H154" s="940"/>
      <c r="I154" s="940"/>
      <c r="J154" s="1113"/>
      <c r="K154" s="1114"/>
      <c r="L154" s="940"/>
      <c r="M154" s="1113"/>
      <c r="N154" s="1114"/>
      <c r="O154" s="940"/>
      <c r="P154" s="1113"/>
      <c r="Q154" s="1109"/>
      <c r="R154" s="1336"/>
      <c r="S154" s="1109"/>
      <c r="T154" s="1333"/>
      <c r="U154" s="1109"/>
      <c r="V154" s="1333"/>
      <c r="W154" s="1109"/>
      <c r="X154" s="1336"/>
      <c r="Y154" s="1285"/>
      <c r="Z154" s="1283"/>
      <c r="AA154" s="1126"/>
      <c r="AB154" s="1284"/>
      <c r="AC154" s="1285"/>
      <c r="AD154" s="1283"/>
      <c r="AE154" s="1110"/>
      <c r="AF154" s="1284"/>
      <c r="AG154" s="1109"/>
      <c r="AH154" s="1333"/>
    </row>
    <row r="155" spans="2:34" hidden="1" outlineLevel="1">
      <c r="B155" s="83"/>
      <c r="C155" s="1101" t="s">
        <v>24</v>
      </c>
      <c r="D155" s="940"/>
      <c r="E155" s="1145">
        <v>1</v>
      </c>
      <c r="F155" s="871"/>
      <c r="G155" s="940"/>
      <c r="H155" s="940"/>
      <c r="I155" s="940"/>
      <c r="J155" s="1113"/>
      <c r="K155" s="1114">
        <v>1.48</v>
      </c>
      <c r="L155" s="940">
        <v>1.59</v>
      </c>
      <c r="M155" s="1085">
        <f>ROUND(-E155*K155*L155,2)</f>
        <v>-2.35</v>
      </c>
      <c r="N155" s="1114">
        <v>0.15</v>
      </c>
      <c r="O155" s="940">
        <f>2*L155+K155</f>
        <v>4.66</v>
      </c>
      <c r="P155" s="1116">
        <f>E155*N155*O155</f>
        <v>0.7</v>
      </c>
      <c r="Q155" s="1109"/>
      <c r="R155" s="1336"/>
      <c r="S155" s="1334">
        <f>M155</f>
        <v>-2.35</v>
      </c>
      <c r="T155" s="1179">
        <f>ROUND($S$4/1000*S155,3)</f>
        <v>-0.30599999999999999</v>
      </c>
      <c r="U155" s="1109"/>
      <c r="V155" s="1333"/>
      <c r="W155" s="1109"/>
      <c r="X155" s="1336"/>
      <c r="Y155" s="1285"/>
      <c r="Z155" s="1283"/>
      <c r="AA155" s="1365">
        <f>M155</f>
        <v>-2.35</v>
      </c>
      <c r="AB155" s="1284"/>
      <c r="AC155" s="1285"/>
      <c r="AD155" s="1283"/>
      <c r="AE155" s="1337">
        <f>P155</f>
        <v>0.7</v>
      </c>
      <c r="AF155" s="1284"/>
      <c r="AG155" s="1109"/>
      <c r="AH155" s="1333">
        <f>E155*K155</f>
        <v>1.48</v>
      </c>
    </row>
    <row r="156" spans="2:34" hidden="1" outlineLevel="1">
      <c r="B156" s="83"/>
      <c r="C156" s="940"/>
      <c r="D156" s="940"/>
      <c r="E156" s="1122"/>
      <c r="F156" s="871">
        <v>1.62</v>
      </c>
      <c r="G156" s="940">
        <v>8.85</v>
      </c>
      <c r="H156" s="940">
        <v>11.85</v>
      </c>
      <c r="I156" s="1108">
        <f>H156-G156</f>
        <v>3</v>
      </c>
      <c r="J156" s="1113">
        <f>F156*I156</f>
        <v>4.8600000000000003</v>
      </c>
      <c r="K156" s="1114"/>
      <c r="L156" s="940"/>
      <c r="M156" s="1113"/>
      <c r="N156" s="1114"/>
      <c r="O156" s="940"/>
      <c r="P156" s="1113"/>
      <c r="Q156" s="1109"/>
      <c r="R156" s="1336"/>
      <c r="S156" s="1109">
        <f>J156</f>
        <v>4.8600000000000003</v>
      </c>
      <c r="T156" s="1179">
        <f>ROUND($S$4/1000*S156,3)</f>
        <v>0.63200000000000001</v>
      </c>
      <c r="U156" s="1109"/>
      <c r="V156" s="1333"/>
      <c r="W156" s="1109"/>
      <c r="X156" s="1336"/>
      <c r="Y156" s="1285">
        <f>S156</f>
        <v>4.8600000000000003</v>
      </c>
      <c r="Z156" s="1283"/>
      <c r="AA156" s="1126"/>
      <c r="AB156" s="1284"/>
      <c r="AC156" s="1285"/>
      <c r="AD156" s="1283"/>
      <c r="AE156" s="1110"/>
      <c r="AF156" s="1284"/>
      <c r="AG156" s="1109"/>
      <c r="AH156" s="1333"/>
    </row>
    <row r="157" spans="2:34" hidden="1" outlineLevel="1">
      <c r="B157" s="83"/>
      <c r="C157" s="940"/>
      <c r="D157" s="940"/>
      <c r="E157" s="1122"/>
      <c r="F157" s="871"/>
      <c r="G157" s="940"/>
      <c r="H157" s="940"/>
      <c r="I157" s="940"/>
      <c r="J157" s="1113"/>
      <c r="K157" s="1114"/>
      <c r="L157" s="940"/>
      <c r="M157" s="1113"/>
      <c r="N157" s="1114"/>
      <c r="O157" s="940"/>
      <c r="P157" s="1113"/>
      <c r="Q157" s="1109"/>
      <c r="R157" s="1336"/>
      <c r="S157" s="1109"/>
      <c r="T157" s="1333"/>
      <c r="U157" s="1109"/>
      <c r="V157" s="1333"/>
      <c r="W157" s="1109"/>
      <c r="X157" s="1336"/>
      <c r="Y157" s="1285"/>
      <c r="Z157" s="1283"/>
      <c r="AA157" s="1126"/>
      <c r="AB157" s="1284"/>
      <c r="AC157" s="1285"/>
      <c r="AD157" s="1283"/>
      <c r="AE157" s="1110"/>
      <c r="AF157" s="1284"/>
      <c r="AG157" s="1109"/>
      <c r="AH157" s="1333"/>
    </row>
    <row r="158" spans="2:34" hidden="1" outlineLevel="1">
      <c r="B158" s="83"/>
      <c r="C158" s="1101" t="s">
        <v>544</v>
      </c>
      <c r="D158" s="1101" t="s">
        <v>518</v>
      </c>
      <c r="E158" s="1145">
        <v>5</v>
      </c>
      <c r="F158" s="871">
        <v>7.38</v>
      </c>
      <c r="G158" s="940">
        <v>9.0299999999999994</v>
      </c>
      <c r="H158" s="940">
        <v>11.85</v>
      </c>
      <c r="I158" s="940">
        <f>H158-G158</f>
        <v>2.82</v>
      </c>
      <c r="J158" s="1116">
        <f>E158*F158*I158</f>
        <v>104.06</v>
      </c>
      <c r="K158" s="1114"/>
      <c r="L158" s="940"/>
      <c r="M158" s="1113"/>
      <c r="N158" s="1114"/>
      <c r="O158" s="940"/>
      <c r="P158" s="1113"/>
      <c r="Q158" s="1334">
        <f>J158</f>
        <v>104.06</v>
      </c>
      <c r="R158" s="1336">
        <f t="shared" ref="R158:R161" si="7">ROUND($Q$4/1000*Q158,3)</f>
        <v>15.609</v>
      </c>
      <c r="S158" s="1109"/>
      <c r="T158" s="1333"/>
      <c r="U158" s="1109"/>
      <c r="V158" s="1333"/>
      <c r="W158" s="1109"/>
      <c r="X158" s="1336"/>
      <c r="Y158" s="1338">
        <f>J158</f>
        <v>104.06</v>
      </c>
      <c r="Z158" s="1283"/>
      <c r="AA158" s="1126"/>
      <c r="AB158" s="1284"/>
      <c r="AC158" s="1285"/>
      <c r="AD158" s="1283"/>
      <c r="AE158" s="1110"/>
      <c r="AF158" s="1284"/>
      <c r="AG158" s="1109"/>
      <c r="AH158" s="1333"/>
    </row>
    <row r="159" spans="2:34" hidden="1" outlineLevel="1">
      <c r="B159" s="83"/>
      <c r="C159" s="1101" t="s">
        <v>519</v>
      </c>
      <c r="D159" s="940"/>
      <c r="E159" s="1145">
        <v>5</v>
      </c>
      <c r="F159" s="1114"/>
      <c r="G159" s="940"/>
      <c r="H159" s="940"/>
      <c r="I159" s="940"/>
      <c r="J159" s="1113"/>
      <c r="K159" s="1114">
        <v>1.31</v>
      </c>
      <c r="L159" s="940">
        <v>2.2200000000000002</v>
      </c>
      <c r="M159" s="1080">
        <f>ROUND(-E159*K159*L159,2)</f>
        <v>-14.54</v>
      </c>
      <c r="N159" s="1114">
        <v>0.15</v>
      </c>
      <c r="O159" s="940">
        <f>K159+L159+0.37</f>
        <v>3.9</v>
      </c>
      <c r="P159" s="1116">
        <f>E159*N159*O159</f>
        <v>2.93</v>
      </c>
      <c r="Q159" s="1334">
        <f>M159</f>
        <v>-14.54</v>
      </c>
      <c r="R159" s="1336">
        <f t="shared" si="7"/>
        <v>-2.181</v>
      </c>
      <c r="S159" s="1109"/>
      <c r="T159" s="1333"/>
      <c r="U159" s="1109"/>
      <c r="V159" s="1333"/>
      <c r="W159" s="1109"/>
      <c r="X159" s="1336"/>
      <c r="Y159" s="1338">
        <f>M159</f>
        <v>-14.54</v>
      </c>
      <c r="Z159" s="1283"/>
      <c r="AA159" s="1126"/>
      <c r="AB159" s="1284"/>
      <c r="AC159" s="1338">
        <f>P159</f>
        <v>2.93</v>
      </c>
      <c r="AD159" s="1283"/>
      <c r="AE159" s="1110"/>
      <c r="AF159" s="1284"/>
      <c r="AG159" s="1109"/>
      <c r="AH159" s="1333"/>
    </row>
    <row r="160" spans="2:34" hidden="1" outlineLevel="1">
      <c r="B160" s="83"/>
      <c r="C160" s="1101" t="s">
        <v>71</v>
      </c>
      <c r="D160" s="940"/>
      <c r="E160" s="1145">
        <v>5</v>
      </c>
      <c r="F160" s="1114"/>
      <c r="G160" s="940"/>
      <c r="H160" s="940"/>
      <c r="I160" s="940"/>
      <c r="J160" s="1113"/>
      <c r="K160" s="1114">
        <v>0.93</v>
      </c>
      <c r="L160" s="940">
        <v>1.8</v>
      </c>
      <c r="M160" s="1080">
        <f>ROUND(-E160*K160*L160,2)</f>
        <v>-8.3699999999999992</v>
      </c>
      <c r="N160" s="1114">
        <v>0.15</v>
      </c>
      <c r="O160" s="940">
        <f>K160+L160</f>
        <v>2.73</v>
      </c>
      <c r="P160" s="1116">
        <f>E160*N160*O160</f>
        <v>2.0499999999999998</v>
      </c>
      <c r="Q160" s="1334">
        <f>M160</f>
        <v>-8.3699999999999992</v>
      </c>
      <c r="R160" s="1336">
        <f t="shared" si="7"/>
        <v>-1.256</v>
      </c>
      <c r="S160" s="1109"/>
      <c r="T160" s="1333"/>
      <c r="U160" s="1109"/>
      <c r="V160" s="1333"/>
      <c r="W160" s="1109"/>
      <c r="X160" s="1336"/>
      <c r="Y160" s="1338">
        <f>M160</f>
        <v>-8.3699999999999992</v>
      </c>
      <c r="Z160" s="1283"/>
      <c r="AA160" s="1126"/>
      <c r="AB160" s="1284"/>
      <c r="AC160" s="1338">
        <f>P160</f>
        <v>2.0499999999999998</v>
      </c>
      <c r="AD160" s="1283"/>
      <c r="AE160" s="1110"/>
      <c r="AF160" s="1284"/>
      <c r="AG160" s="1109"/>
      <c r="AH160" s="1333">
        <f>E160*K160</f>
        <v>4.6500000000000004</v>
      </c>
    </row>
    <row r="161" spans="2:34" hidden="1" outlineLevel="1">
      <c r="B161" s="83"/>
      <c r="C161" s="1101" t="s">
        <v>497</v>
      </c>
      <c r="D161" s="940"/>
      <c r="E161" s="1145">
        <v>5</v>
      </c>
      <c r="F161" s="1114"/>
      <c r="G161" s="940"/>
      <c r="H161" s="940"/>
      <c r="I161" s="940"/>
      <c r="J161" s="1113"/>
      <c r="K161" s="1114">
        <v>1.31</v>
      </c>
      <c r="L161" s="940">
        <v>2.2200000000000002</v>
      </c>
      <c r="M161" s="1080">
        <f>ROUND(-E161*K161*L161,2)</f>
        <v>-14.54</v>
      </c>
      <c r="N161" s="1114">
        <v>0.15</v>
      </c>
      <c r="O161" s="940">
        <f>2*L161+K161</f>
        <v>5.75</v>
      </c>
      <c r="P161" s="1116">
        <f>E161*N161*O161</f>
        <v>4.3099999999999996</v>
      </c>
      <c r="Q161" s="1334">
        <f>M161</f>
        <v>-14.54</v>
      </c>
      <c r="R161" s="1336">
        <f t="shared" si="7"/>
        <v>-2.181</v>
      </c>
      <c r="S161" s="1109"/>
      <c r="T161" s="1333"/>
      <c r="U161" s="1109"/>
      <c r="V161" s="1333"/>
      <c r="W161" s="1109"/>
      <c r="X161" s="1336"/>
      <c r="Y161" s="1338">
        <f>M161</f>
        <v>-14.54</v>
      </c>
      <c r="Z161" s="1283"/>
      <c r="AA161" s="1126"/>
      <c r="AB161" s="1284"/>
      <c r="AC161" s="1338">
        <f>P161</f>
        <v>4.3099999999999996</v>
      </c>
      <c r="AD161" s="1283"/>
      <c r="AE161" s="1110"/>
      <c r="AF161" s="1284"/>
      <c r="AG161" s="1109"/>
      <c r="AH161" s="1333"/>
    </row>
    <row r="162" spans="2:34" hidden="1" outlineLevel="1">
      <c r="B162" s="83"/>
      <c r="C162" s="1101" t="s">
        <v>521</v>
      </c>
      <c r="D162" s="940"/>
      <c r="E162" s="1145">
        <v>5</v>
      </c>
      <c r="F162" s="871">
        <v>10.3</v>
      </c>
      <c r="G162" s="940">
        <v>8.85</v>
      </c>
      <c r="H162" s="940">
        <v>9.0299999999999994</v>
      </c>
      <c r="I162" s="940">
        <f>H162-G162</f>
        <v>0.18</v>
      </c>
      <c r="J162" s="1113">
        <f>E162*F162*I162</f>
        <v>9.27</v>
      </c>
      <c r="K162" s="1114"/>
      <c r="L162" s="940"/>
      <c r="M162" s="1113"/>
      <c r="N162" s="1114"/>
      <c r="O162" s="940"/>
      <c r="P162" s="1113"/>
      <c r="Q162" s="1109"/>
      <c r="R162" s="1336"/>
      <c r="S162" s="1109"/>
      <c r="T162" s="1333"/>
      <c r="U162" s="1109"/>
      <c r="V162" s="1333"/>
      <c r="W162" s="1109">
        <f>J162</f>
        <v>9.27</v>
      </c>
      <c r="X162" s="1335">
        <f>ROUND($W$4/1000*W162,3)</f>
        <v>0.23200000000000001</v>
      </c>
      <c r="Y162" s="1285"/>
      <c r="Z162" s="1283"/>
      <c r="AA162" s="1126"/>
      <c r="AB162" s="1284"/>
      <c r="AC162" s="1285"/>
      <c r="AD162" s="1283"/>
      <c r="AE162" s="1110"/>
      <c r="AF162" s="1284"/>
      <c r="AG162" s="1109"/>
      <c r="AH162" s="1333"/>
    </row>
    <row r="163" spans="2:34" hidden="1" outlineLevel="1">
      <c r="B163" s="83"/>
      <c r="C163" s="940"/>
      <c r="D163" s="1101" t="s">
        <v>545</v>
      </c>
      <c r="E163" s="1122"/>
      <c r="F163" s="1114"/>
      <c r="G163" s="940"/>
      <c r="H163" s="940"/>
      <c r="I163" s="940"/>
      <c r="J163" s="1113"/>
      <c r="K163" s="1114"/>
      <c r="L163" s="940"/>
      <c r="M163" s="1113"/>
      <c r="N163" s="1114"/>
      <c r="O163" s="940"/>
      <c r="P163" s="1113"/>
      <c r="Q163" s="1109"/>
      <c r="R163" s="1336"/>
      <c r="S163" s="1109"/>
      <c r="T163" s="1333"/>
      <c r="U163" s="1109"/>
      <c r="V163" s="1333"/>
      <c r="W163" s="1109"/>
      <c r="X163" s="1366"/>
      <c r="Y163" s="1285"/>
      <c r="Z163" s="1283"/>
      <c r="AA163" s="1126"/>
      <c r="AB163" s="1284"/>
      <c r="AC163" s="1285"/>
      <c r="AD163" s="1283"/>
      <c r="AE163" s="1110"/>
      <c r="AF163" s="1284"/>
      <c r="AG163" s="1109"/>
      <c r="AH163" s="1333"/>
    </row>
    <row r="164" spans="2:34" hidden="1" outlineLevel="1">
      <c r="B164" s="83"/>
      <c r="C164" s="940"/>
      <c r="D164" s="1101" t="s">
        <v>523</v>
      </c>
      <c r="E164" s="1122"/>
      <c r="F164" s="1114"/>
      <c r="G164" s="940"/>
      <c r="H164" s="940"/>
      <c r="I164" s="940"/>
      <c r="J164" s="1113"/>
      <c r="K164" s="1114"/>
      <c r="L164" s="940"/>
      <c r="M164" s="1113"/>
      <c r="N164" s="1114"/>
      <c r="O164" s="940"/>
      <c r="P164" s="1113"/>
      <c r="Q164" s="1109"/>
      <c r="R164" s="1336"/>
      <c r="S164" s="1109"/>
      <c r="T164" s="1333"/>
      <c r="U164" s="1109"/>
      <c r="V164" s="1333"/>
      <c r="W164" s="1109"/>
      <c r="X164" s="1366"/>
      <c r="Y164" s="1285"/>
      <c r="Z164" s="1283"/>
      <c r="AA164" s="1126"/>
      <c r="AB164" s="1284"/>
      <c r="AC164" s="1285"/>
      <c r="AD164" s="1283"/>
      <c r="AE164" s="1110"/>
      <c r="AF164" s="1284"/>
      <c r="AG164" s="1109"/>
      <c r="AH164" s="1333"/>
    </row>
    <row r="165" spans="2:34" hidden="1" outlineLevel="1">
      <c r="B165" s="83"/>
      <c r="C165" s="1101" t="s">
        <v>539</v>
      </c>
      <c r="D165" s="940"/>
      <c r="E165" s="1145">
        <v>1</v>
      </c>
      <c r="F165" s="871">
        <v>6.65</v>
      </c>
      <c r="G165" s="940">
        <v>8.85</v>
      </c>
      <c r="H165" s="940">
        <v>23.85</v>
      </c>
      <c r="I165" s="1108">
        <f>H165-G165</f>
        <v>15</v>
      </c>
      <c r="J165" s="1113">
        <f>F165*I165</f>
        <v>99.75</v>
      </c>
      <c r="K165" s="1114"/>
      <c r="L165" s="940"/>
      <c r="M165" s="1113"/>
      <c r="N165" s="1114"/>
      <c r="O165" s="940"/>
      <c r="P165" s="1113"/>
      <c r="Q165" s="1109">
        <f>J165</f>
        <v>99.75</v>
      </c>
      <c r="R165" s="1336">
        <f t="shared" ref="R165:R167" si="8">ROUND($Q$4/1000*Q165,3)</f>
        <v>14.962999999999999</v>
      </c>
      <c r="S165" s="1109"/>
      <c r="T165" s="1333"/>
      <c r="U165" s="1109"/>
      <c r="V165" s="1333"/>
      <c r="W165" s="1109"/>
      <c r="X165" s="1366"/>
      <c r="Y165" s="1285">
        <f>J165</f>
        <v>99.75</v>
      </c>
      <c r="Z165" s="1283"/>
      <c r="AA165" s="1126"/>
      <c r="AB165" s="1284"/>
      <c r="AC165" s="1285"/>
      <c r="AD165" s="1283"/>
      <c r="AE165" s="1126"/>
      <c r="AF165" s="1284"/>
      <c r="AG165" s="1109"/>
      <c r="AH165" s="1333"/>
    </row>
    <row r="166" spans="2:34" hidden="1" outlineLevel="1">
      <c r="B166" s="83"/>
      <c r="C166" s="940"/>
      <c r="D166" s="940"/>
      <c r="E166" s="1122"/>
      <c r="F166" s="871"/>
      <c r="G166" s="940"/>
      <c r="H166" s="940"/>
      <c r="I166" s="940"/>
      <c r="J166" s="1113"/>
      <c r="K166" s="1114"/>
      <c r="L166" s="940"/>
      <c r="M166" s="1113"/>
      <c r="N166" s="1114"/>
      <c r="O166" s="940"/>
      <c r="P166" s="1113"/>
      <c r="Q166" s="1109"/>
      <c r="R166" s="1336"/>
      <c r="S166" s="1109"/>
      <c r="T166" s="1333"/>
      <c r="U166" s="1109"/>
      <c r="V166" s="1333"/>
      <c r="W166" s="1109"/>
      <c r="X166" s="1366"/>
      <c r="Y166" s="1285"/>
      <c r="Z166" s="1283"/>
      <c r="AA166" s="1126"/>
      <c r="AB166" s="1284"/>
      <c r="AC166" s="1285"/>
      <c r="AD166" s="1283"/>
      <c r="AE166" s="1126"/>
      <c r="AF166" s="1284"/>
      <c r="AG166" s="1109"/>
      <c r="AH166" s="1333"/>
    </row>
    <row r="167" spans="2:34" hidden="1" outlineLevel="1">
      <c r="B167" s="90" t="s">
        <v>722</v>
      </c>
      <c r="C167" s="1101" t="s">
        <v>539</v>
      </c>
      <c r="D167" s="1101" t="s">
        <v>524</v>
      </c>
      <c r="E167" s="1145">
        <v>1</v>
      </c>
      <c r="F167" s="871">
        <v>6.07</v>
      </c>
      <c r="G167" s="940">
        <v>8.85</v>
      </c>
      <c r="H167" s="940">
        <v>23.85</v>
      </c>
      <c r="I167" s="1108">
        <f>H167-G167</f>
        <v>15</v>
      </c>
      <c r="J167" s="1113">
        <f>F167*I167</f>
        <v>91.05</v>
      </c>
      <c r="K167" s="1114"/>
      <c r="L167" s="940"/>
      <c r="M167" s="1113"/>
      <c r="N167" s="1114"/>
      <c r="O167" s="940"/>
      <c r="P167" s="1113"/>
      <c r="Q167" s="1109">
        <f>J167</f>
        <v>91.05</v>
      </c>
      <c r="R167" s="1336">
        <f t="shared" si="8"/>
        <v>13.657999999999999</v>
      </c>
      <c r="S167" s="1109"/>
      <c r="T167" s="1333"/>
      <c r="U167" s="1109"/>
      <c r="V167" s="1333"/>
      <c r="W167" s="1109"/>
      <c r="X167" s="1366"/>
      <c r="Y167" s="1285">
        <f>J167</f>
        <v>91.05</v>
      </c>
      <c r="Z167" s="1283"/>
      <c r="AA167" s="1126"/>
      <c r="AB167" s="1284"/>
      <c r="AC167" s="1285"/>
      <c r="AD167" s="1283"/>
      <c r="AE167" s="1126"/>
      <c r="AF167" s="1284"/>
      <c r="AG167" s="1109"/>
      <c r="AH167" s="1333"/>
    </row>
    <row r="168" spans="2:34" hidden="1" outlineLevel="1">
      <c r="B168" s="90" t="s">
        <v>723</v>
      </c>
      <c r="C168" s="940"/>
      <c r="D168" s="940"/>
      <c r="E168" s="1122"/>
      <c r="F168" s="871"/>
      <c r="G168" s="940"/>
      <c r="H168" s="940"/>
      <c r="I168" s="940"/>
      <c r="J168" s="1113"/>
      <c r="K168" s="1114"/>
      <c r="L168" s="940"/>
      <c r="M168" s="1113"/>
      <c r="N168" s="1114"/>
      <c r="O168" s="940"/>
      <c r="P168" s="1113"/>
      <c r="Q168" s="1109"/>
      <c r="R168" s="1336"/>
      <c r="S168" s="1109"/>
      <c r="T168" s="1333"/>
      <c r="U168" s="1109"/>
      <c r="V168" s="1333"/>
      <c r="W168" s="1109"/>
      <c r="X168" s="1366"/>
      <c r="Y168" s="1285"/>
      <c r="Z168" s="1283"/>
      <c r="AA168" s="1126"/>
      <c r="AB168" s="1284"/>
      <c r="AC168" s="1285"/>
      <c r="AD168" s="1283"/>
      <c r="AE168" s="1126"/>
      <c r="AF168" s="1284"/>
      <c r="AG168" s="1109"/>
      <c r="AH168" s="1333"/>
    </row>
    <row r="169" spans="2:34" hidden="1" outlineLevel="1">
      <c r="B169" s="83"/>
      <c r="C169" s="940"/>
      <c r="D169" s="1101" t="s">
        <v>525</v>
      </c>
      <c r="E169" s="1145">
        <v>1</v>
      </c>
      <c r="F169" s="1115">
        <v>1.3</v>
      </c>
      <c r="G169" s="940">
        <v>8.85</v>
      </c>
      <c r="H169" s="940">
        <v>11.85</v>
      </c>
      <c r="I169" s="1108">
        <f>H169-G169</f>
        <v>3</v>
      </c>
      <c r="J169" s="1113">
        <f>F169*I169</f>
        <v>3.9</v>
      </c>
      <c r="K169" s="1114"/>
      <c r="L169" s="940"/>
      <c r="M169" s="1113"/>
      <c r="N169" s="1114"/>
      <c r="O169" s="940"/>
      <c r="P169" s="1113"/>
      <c r="Q169" s="1109"/>
      <c r="R169" s="1336"/>
      <c r="S169" s="1109">
        <f>J169</f>
        <v>3.9</v>
      </c>
      <c r="T169" s="1179">
        <f>ROUND($S$4/1000*S169,3)</f>
        <v>0.50700000000000001</v>
      </c>
      <c r="U169" s="1109"/>
      <c r="V169" s="1333"/>
      <c r="W169" s="1109"/>
      <c r="X169" s="1366"/>
      <c r="Y169" s="1285">
        <f>J169</f>
        <v>3.9</v>
      </c>
      <c r="Z169" s="1283"/>
      <c r="AA169" s="1126"/>
      <c r="AB169" s="1284"/>
      <c r="AC169" s="1285"/>
      <c r="AD169" s="1283"/>
      <c r="AE169" s="1126"/>
      <c r="AF169" s="1284"/>
      <c r="AG169" s="1109"/>
      <c r="AH169" s="1333"/>
    </row>
    <row r="170" spans="2:34" hidden="1" outlineLevel="1">
      <c r="B170" s="83"/>
      <c r="C170" s="940"/>
      <c r="D170" s="940"/>
      <c r="E170" s="1122"/>
      <c r="F170" s="871">
        <v>1.68</v>
      </c>
      <c r="G170" s="940">
        <v>8.85</v>
      </c>
      <c r="H170" s="940">
        <v>9.93</v>
      </c>
      <c r="I170" s="940">
        <f>H170-G170</f>
        <v>1.08</v>
      </c>
      <c r="J170" s="1116">
        <f>F170*I170</f>
        <v>1.81</v>
      </c>
      <c r="K170" s="1114"/>
      <c r="L170" s="940"/>
      <c r="M170" s="1113"/>
      <c r="N170" s="1114"/>
      <c r="O170" s="940"/>
      <c r="P170" s="1113"/>
      <c r="Q170" s="1109"/>
      <c r="R170" s="1336"/>
      <c r="S170" s="1334">
        <f>J170</f>
        <v>1.81</v>
      </c>
      <c r="T170" s="1179">
        <f>ROUND($S$4/1000*S170,3)</f>
        <v>0.23499999999999999</v>
      </c>
      <c r="U170" s="1109"/>
      <c r="V170" s="1333"/>
      <c r="W170" s="1109"/>
      <c r="X170" s="1366"/>
      <c r="Y170" s="1338">
        <f>J170</f>
        <v>1.81</v>
      </c>
      <c r="Z170" s="1283"/>
      <c r="AA170" s="1367"/>
      <c r="AB170" s="1284"/>
      <c r="AC170" s="1285"/>
      <c r="AD170" s="1283"/>
      <c r="AE170" s="1126"/>
      <c r="AF170" s="1284"/>
      <c r="AG170" s="1109"/>
      <c r="AH170" s="1333"/>
    </row>
    <row r="171" spans="2:34" hidden="1" outlineLevel="1">
      <c r="B171" s="83"/>
      <c r="C171" s="940"/>
      <c r="D171" s="940"/>
      <c r="E171" s="1122"/>
      <c r="F171" s="871">
        <v>1.68</v>
      </c>
      <c r="G171" s="940">
        <v>9.93</v>
      </c>
      <c r="H171" s="940">
        <v>11.85</v>
      </c>
      <c r="I171" s="940">
        <f>H171-G171</f>
        <v>1.92</v>
      </c>
      <c r="J171" s="1116">
        <f>F171*I171</f>
        <v>3.23</v>
      </c>
      <c r="K171" s="1114"/>
      <c r="L171" s="940"/>
      <c r="M171" s="1113"/>
      <c r="N171" s="1114"/>
      <c r="O171" s="940"/>
      <c r="P171" s="1113"/>
      <c r="Q171" s="1109"/>
      <c r="R171" s="1336"/>
      <c r="S171" s="1334">
        <f>J171</f>
        <v>3.23</v>
      </c>
      <c r="T171" s="1179">
        <f>ROUND($S$4/1000*S171,3)</f>
        <v>0.42</v>
      </c>
      <c r="U171" s="1109"/>
      <c r="V171" s="1333"/>
      <c r="W171" s="1109"/>
      <c r="X171" s="1366"/>
      <c r="Y171" s="1285"/>
      <c r="Z171" s="1283"/>
      <c r="AA171" s="1368">
        <f>S171</f>
        <v>3.23</v>
      </c>
      <c r="AB171" s="1284"/>
      <c r="AC171" s="1285"/>
      <c r="AD171" s="1283"/>
      <c r="AE171" s="1126"/>
      <c r="AF171" s="1284"/>
      <c r="AG171" s="1109"/>
      <c r="AH171" s="1333"/>
    </row>
    <row r="172" spans="2:34" hidden="1" outlineLevel="1">
      <c r="B172" s="83"/>
      <c r="C172" s="1101" t="s">
        <v>493</v>
      </c>
      <c r="D172" s="940"/>
      <c r="E172" s="1145">
        <v>1</v>
      </c>
      <c r="F172" s="871"/>
      <c r="G172" s="940"/>
      <c r="H172" s="940"/>
      <c r="I172" s="940"/>
      <c r="J172" s="1113"/>
      <c r="K172" s="1114"/>
      <c r="L172" s="940"/>
      <c r="M172" s="1113"/>
      <c r="N172" s="1114"/>
      <c r="O172" s="940"/>
      <c r="P172" s="1113"/>
      <c r="Q172" s="1109"/>
      <c r="R172" s="1336"/>
      <c r="S172" s="1109"/>
      <c r="T172" s="1333"/>
      <c r="U172" s="1109"/>
      <c r="V172" s="1333"/>
      <c r="W172" s="1109"/>
      <c r="X172" s="1366"/>
      <c r="Y172" s="1285"/>
      <c r="Z172" s="1283"/>
      <c r="AA172" s="1367"/>
      <c r="AB172" s="1284"/>
      <c r="AC172" s="1285"/>
      <c r="AD172" s="1283"/>
      <c r="AE172" s="1126"/>
      <c r="AF172" s="1284"/>
      <c r="AG172" s="1109"/>
      <c r="AH172" s="1333"/>
    </row>
    <row r="173" spans="2:34" hidden="1" outlineLevel="1">
      <c r="B173" s="83"/>
      <c r="C173" s="1101" t="s">
        <v>25</v>
      </c>
      <c r="D173" s="940"/>
      <c r="E173" s="1145">
        <v>1</v>
      </c>
      <c r="F173" s="871"/>
      <c r="G173" s="940"/>
      <c r="H173" s="940"/>
      <c r="I173" s="940"/>
      <c r="J173" s="1113"/>
      <c r="K173" s="871">
        <v>1.68</v>
      </c>
      <c r="L173" s="1101">
        <v>1.59</v>
      </c>
      <c r="M173" s="1080">
        <f>ROUND(-E173*K173*L173,2)</f>
        <v>-2.67</v>
      </c>
      <c r="N173" s="1114">
        <v>0.13</v>
      </c>
      <c r="O173" s="940">
        <f>2*L173+K173</f>
        <v>4.8600000000000003</v>
      </c>
      <c r="P173" s="1116">
        <f>E173*N173*O173</f>
        <v>0.63</v>
      </c>
      <c r="Q173" s="1109"/>
      <c r="R173" s="1336"/>
      <c r="S173" s="1334">
        <f>M173</f>
        <v>-2.67</v>
      </c>
      <c r="T173" s="1179">
        <f>ROUND($S$4/1000*S173,3)</f>
        <v>-0.34699999999999998</v>
      </c>
      <c r="U173" s="1109"/>
      <c r="V173" s="1333"/>
      <c r="W173" s="1109"/>
      <c r="X173" s="1366"/>
      <c r="Y173" s="1285"/>
      <c r="Z173" s="1283"/>
      <c r="AA173" s="1368">
        <f>M173</f>
        <v>-2.67</v>
      </c>
      <c r="AB173" s="1284"/>
      <c r="AC173" s="1285"/>
      <c r="AD173" s="1283"/>
      <c r="AE173" s="1365">
        <f>P173</f>
        <v>0.63</v>
      </c>
      <c r="AF173" s="1284"/>
      <c r="AG173" s="1109"/>
      <c r="AH173" s="1333">
        <f>E173*K173</f>
        <v>1.68</v>
      </c>
    </row>
    <row r="174" spans="2:34" hidden="1" outlineLevel="1">
      <c r="B174" s="83"/>
      <c r="C174" s="940"/>
      <c r="D174" s="940"/>
      <c r="E174" s="1145">
        <v>1</v>
      </c>
      <c r="F174" s="871">
        <v>1.32</v>
      </c>
      <c r="G174" s="940">
        <v>8.85</v>
      </c>
      <c r="H174" s="940">
        <v>11.85</v>
      </c>
      <c r="I174" s="1108">
        <f>H174-G174</f>
        <v>3</v>
      </c>
      <c r="J174" s="1113">
        <f>F174*I174*E174</f>
        <v>3.96</v>
      </c>
      <c r="K174" s="1114"/>
      <c r="L174" s="940"/>
      <c r="M174" s="1113"/>
      <c r="N174" s="1114"/>
      <c r="O174" s="940"/>
      <c r="P174" s="1113"/>
      <c r="Q174" s="1109"/>
      <c r="R174" s="1336"/>
      <c r="S174" s="1109">
        <f>J174</f>
        <v>3.96</v>
      </c>
      <c r="T174" s="1179">
        <f>ROUND($S$4/1000*S174,3)</f>
        <v>0.51500000000000001</v>
      </c>
      <c r="U174" s="1109"/>
      <c r="V174" s="1333"/>
      <c r="W174" s="1109"/>
      <c r="X174" s="1366"/>
      <c r="Y174" s="1285">
        <f>S174</f>
        <v>3.96</v>
      </c>
      <c r="Z174" s="1283"/>
      <c r="AA174" s="1367"/>
      <c r="AB174" s="1284"/>
      <c r="AC174" s="1285"/>
      <c r="AD174" s="1283"/>
      <c r="AE174" s="1126"/>
      <c r="AF174" s="1284"/>
      <c r="AG174" s="1109"/>
      <c r="AH174" s="1333"/>
    </row>
    <row r="175" spans="2:34" hidden="1" outlineLevel="1">
      <c r="B175" s="83"/>
      <c r="C175" s="1101"/>
      <c r="D175" s="940"/>
      <c r="E175" s="1122"/>
      <c r="F175" s="871"/>
      <c r="G175" s="940"/>
      <c r="H175" s="940"/>
      <c r="I175" s="940"/>
      <c r="J175" s="1113"/>
      <c r="K175" s="1114"/>
      <c r="L175" s="940"/>
      <c r="M175" s="1113"/>
      <c r="N175" s="1114"/>
      <c r="O175" s="940"/>
      <c r="P175" s="1113"/>
      <c r="Q175" s="1109"/>
      <c r="R175" s="1336"/>
      <c r="S175" s="1109"/>
      <c r="T175" s="1333"/>
      <c r="U175" s="1109"/>
      <c r="V175" s="1333"/>
      <c r="W175" s="1109"/>
      <c r="X175" s="1366"/>
      <c r="Y175" s="1285"/>
      <c r="Z175" s="1283"/>
      <c r="AA175" s="1367"/>
      <c r="AB175" s="1284"/>
      <c r="AC175" s="1285"/>
      <c r="AD175" s="1283"/>
      <c r="AE175" s="1126"/>
      <c r="AF175" s="1284"/>
      <c r="AG175" s="1109"/>
      <c r="AH175" s="1333"/>
    </row>
    <row r="176" spans="2:34" hidden="1" outlineLevel="1">
      <c r="B176" s="83"/>
      <c r="C176" s="1101" t="s">
        <v>504</v>
      </c>
      <c r="D176" s="1101" t="s">
        <v>546</v>
      </c>
      <c r="E176" s="1145">
        <v>5</v>
      </c>
      <c r="F176" s="871">
        <v>5.14</v>
      </c>
      <c r="G176" s="940">
        <v>8.85</v>
      </c>
      <c r="H176" s="940">
        <v>10.23</v>
      </c>
      <c r="I176" s="940">
        <f>H176-G176</f>
        <v>1.38</v>
      </c>
      <c r="J176" s="1116">
        <f>E176*F176*I176</f>
        <v>35.47</v>
      </c>
      <c r="K176" s="1114"/>
      <c r="L176" s="940"/>
      <c r="M176" s="1113"/>
      <c r="N176" s="1114"/>
      <c r="O176" s="940"/>
      <c r="P176" s="1113"/>
      <c r="Q176" s="1109"/>
      <c r="R176" s="1336"/>
      <c r="S176" s="1109"/>
      <c r="T176" s="1333"/>
      <c r="U176" s="1109"/>
      <c r="V176" s="1333"/>
      <c r="W176" s="1334">
        <f>J176</f>
        <v>35.47</v>
      </c>
      <c r="X176" s="1335">
        <f>ROUND($W$4/1000*W176,3)</f>
        <v>0.88700000000000001</v>
      </c>
      <c r="Y176" s="1338">
        <f>J176</f>
        <v>35.47</v>
      </c>
      <c r="Z176" s="1283"/>
      <c r="AA176" s="1367"/>
      <c r="AB176" s="1284"/>
      <c r="AC176" s="1285"/>
      <c r="AD176" s="1283"/>
      <c r="AE176" s="1367"/>
      <c r="AF176" s="1284"/>
      <c r="AG176" s="1109">
        <f>E176*F176</f>
        <v>25.7</v>
      </c>
      <c r="AH176" s="1333"/>
    </row>
    <row r="177" spans="2:34" hidden="1" outlineLevel="1">
      <c r="B177" s="83"/>
      <c r="C177" s="940"/>
      <c r="D177" s="940"/>
      <c r="E177" s="1122"/>
      <c r="F177" s="871"/>
      <c r="G177" s="940"/>
      <c r="H177" s="940"/>
      <c r="I177" s="940"/>
      <c r="J177" s="1113"/>
      <c r="K177" s="1114"/>
      <c r="L177" s="940"/>
      <c r="M177" s="1113"/>
      <c r="N177" s="1114"/>
      <c r="O177" s="940"/>
      <c r="P177" s="1113"/>
      <c r="Q177" s="1109"/>
      <c r="R177" s="1336"/>
      <c r="S177" s="1109"/>
      <c r="T177" s="1333"/>
      <c r="U177" s="1109"/>
      <c r="V177" s="1333"/>
      <c r="W177" s="1109"/>
      <c r="X177" s="1366"/>
      <c r="Y177" s="1285"/>
      <c r="Z177" s="1283"/>
      <c r="AA177" s="1367"/>
      <c r="AB177" s="1284"/>
      <c r="AC177" s="1285"/>
      <c r="AD177" s="1283"/>
      <c r="AE177" s="1367"/>
      <c r="AF177" s="1284"/>
      <c r="AG177" s="1109"/>
      <c r="AH177" s="1333"/>
    </row>
    <row r="178" spans="2:34" hidden="1" outlineLevel="1">
      <c r="B178" s="83"/>
      <c r="C178" s="111" t="s">
        <v>65</v>
      </c>
      <c r="D178" s="75"/>
      <c r="E178" s="1144">
        <v>5</v>
      </c>
      <c r="F178" s="1483">
        <v>4</v>
      </c>
      <c r="G178" s="75">
        <v>9.0299999999999994</v>
      </c>
      <c r="H178" s="75">
        <v>11.85</v>
      </c>
      <c r="I178" s="75">
        <f>H178-G178</f>
        <v>2.82</v>
      </c>
      <c r="J178" s="1080">
        <f>E178*F178*I178</f>
        <v>56.4</v>
      </c>
      <c r="K178" s="83"/>
      <c r="L178" s="75"/>
      <c r="M178" s="1058"/>
      <c r="N178" s="83"/>
      <c r="O178" s="75"/>
      <c r="P178" s="1058"/>
      <c r="Q178" s="1281"/>
      <c r="R178" s="1326"/>
      <c r="S178" s="1174">
        <f>J178</f>
        <v>56.4</v>
      </c>
      <c r="T178" s="1179">
        <f>ROUND($S$4/1000*S178,3)</f>
        <v>7.3319999999999999</v>
      </c>
      <c r="U178" s="1281"/>
      <c r="V178" s="1280"/>
      <c r="W178" s="1281"/>
      <c r="X178" s="1335"/>
      <c r="Y178" s="1327">
        <f>S178</f>
        <v>56.4</v>
      </c>
      <c r="Z178" s="1308"/>
      <c r="AA178" s="1286"/>
      <c r="AB178" s="1307"/>
      <c r="AC178" s="1282"/>
      <c r="AD178" s="1308"/>
      <c r="AE178" s="1286"/>
      <c r="AF178" s="1307"/>
      <c r="AG178" s="1281"/>
      <c r="AH178" s="1280"/>
    </row>
    <row r="179" spans="2:34" hidden="1" outlineLevel="1">
      <c r="B179" s="83"/>
      <c r="C179" s="1101" t="s">
        <v>516</v>
      </c>
      <c r="D179" s="75"/>
      <c r="E179" s="1144">
        <v>5</v>
      </c>
      <c r="F179" s="83"/>
      <c r="G179" s="75"/>
      <c r="H179" s="75"/>
      <c r="I179" s="75"/>
      <c r="J179" s="1058"/>
      <c r="K179" s="1114">
        <f>1.68-0.77</f>
        <v>0.91</v>
      </c>
      <c r="L179" s="940">
        <f>1.65-0.06</f>
        <v>1.59</v>
      </c>
      <c r="M179" s="1080">
        <f>ROUND(-E179*K179*L179,2)</f>
        <v>-7.23</v>
      </c>
      <c r="N179" s="1114">
        <v>0.13</v>
      </c>
      <c r="O179" s="940">
        <f>2*K179+L179</f>
        <v>3.41</v>
      </c>
      <c r="P179" s="1116">
        <f>E179*N179*O179</f>
        <v>2.2200000000000002</v>
      </c>
      <c r="Q179" s="1281"/>
      <c r="R179" s="1326"/>
      <c r="S179" s="1174">
        <f>M179</f>
        <v>-7.23</v>
      </c>
      <c r="T179" s="1179">
        <f>ROUND($S$4/1000*S179,3)</f>
        <v>-0.94</v>
      </c>
      <c r="U179" s="1281"/>
      <c r="V179" s="1280"/>
      <c r="W179" s="1281"/>
      <c r="X179" s="1335"/>
      <c r="Y179" s="1327">
        <f>S179</f>
        <v>-7.23</v>
      </c>
      <c r="Z179" s="1308"/>
      <c r="AA179" s="1286"/>
      <c r="AB179" s="1307"/>
      <c r="AC179" s="1327">
        <f>P179</f>
        <v>2.2200000000000002</v>
      </c>
      <c r="AD179" s="1308"/>
      <c r="AE179" s="1286"/>
      <c r="AF179" s="1307"/>
      <c r="AG179" s="1281"/>
      <c r="AH179" s="1280"/>
    </row>
    <row r="180" spans="2:34" hidden="1" outlineLevel="1">
      <c r="B180" s="83"/>
      <c r="C180" s="1101" t="s">
        <v>90</v>
      </c>
      <c r="D180" s="75"/>
      <c r="E180" s="1144">
        <v>5</v>
      </c>
      <c r="F180" s="83"/>
      <c r="G180" s="75"/>
      <c r="H180" s="75"/>
      <c r="I180" s="75"/>
      <c r="J180" s="1058"/>
      <c r="K180" s="1114">
        <v>0.77</v>
      </c>
      <c r="L180" s="940">
        <f>2.4-0.06</f>
        <v>2.34</v>
      </c>
      <c r="M180" s="1080">
        <f>ROUND(-E180*K180*L180,2)</f>
        <v>-9.01</v>
      </c>
      <c r="N180" s="1114">
        <v>0.13</v>
      </c>
      <c r="O180" s="940">
        <f>K180+L180+0.75</f>
        <v>3.86</v>
      </c>
      <c r="P180" s="1116">
        <f>E180*N180*O180</f>
        <v>2.5099999999999998</v>
      </c>
      <c r="Q180" s="1281"/>
      <c r="R180" s="1326"/>
      <c r="S180" s="1174">
        <f>M180</f>
        <v>-9.01</v>
      </c>
      <c r="T180" s="1179">
        <f>ROUND($S$4/1000*S180,3)</f>
        <v>-1.171</v>
      </c>
      <c r="U180" s="1281"/>
      <c r="V180" s="1280"/>
      <c r="W180" s="1281"/>
      <c r="X180" s="1335"/>
      <c r="Y180" s="1327">
        <f>S180</f>
        <v>-9.01</v>
      </c>
      <c r="Z180" s="1308"/>
      <c r="AA180" s="1286"/>
      <c r="AB180" s="1307"/>
      <c r="AC180" s="1327">
        <f>P180</f>
        <v>2.5099999999999998</v>
      </c>
      <c r="AD180" s="1308"/>
      <c r="AE180" s="1286"/>
      <c r="AF180" s="1307"/>
      <c r="AG180" s="1281"/>
      <c r="AH180" s="1280"/>
    </row>
    <row r="181" spans="2:34" hidden="1" outlineLevel="1">
      <c r="B181" s="83"/>
      <c r="C181" s="75"/>
      <c r="D181" s="75"/>
      <c r="E181" s="123"/>
      <c r="F181" s="83"/>
      <c r="G181" s="75"/>
      <c r="H181" s="75"/>
      <c r="I181" s="75"/>
      <c r="J181" s="1058"/>
      <c r="K181" s="83"/>
      <c r="L181" s="75"/>
      <c r="M181" s="1058"/>
      <c r="N181" s="83"/>
      <c r="O181" s="75"/>
      <c r="P181" s="1058"/>
      <c r="Q181" s="1281"/>
      <c r="R181" s="1326"/>
      <c r="S181" s="1281"/>
      <c r="T181" s="1280"/>
      <c r="U181" s="1281"/>
      <c r="V181" s="1280"/>
      <c r="W181" s="1281"/>
      <c r="X181" s="1335"/>
      <c r="Y181" s="1282"/>
      <c r="Z181" s="1308"/>
      <c r="AA181" s="1286"/>
      <c r="AB181" s="1307"/>
      <c r="AC181" s="1282"/>
      <c r="AD181" s="1308"/>
      <c r="AE181" s="1286"/>
      <c r="AF181" s="1307"/>
      <c r="AG181" s="1281"/>
      <c r="AH181" s="1280"/>
    </row>
    <row r="182" spans="2:34" hidden="1" outlineLevel="1">
      <c r="B182" s="90" t="s">
        <v>722</v>
      </c>
      <c r="C182" s="75"/>
      <c r="D182" s="111" t="s">
        <v>547</v>
      </c>
      <c r="E182" s="123"/>
      <c r="F182" s="83"/>
      <c r="G182" s="75"/>
      <c r="H182" s="75"/>
      <c r="I182" s="75"/>
      <c r="J182" s="1058"/>
      <c r="K182" s="83"/>
      <c r="L182" s="75"/>
      <c r="M182" s="1058"/>
      <c r="N182" s="83"/>
      <c r="O182" s="75"/>
      <c r="P182" s="1058"/>
      <c r="Q182" s="1281"/>
      <c r="R182" s="1326"/>
      <c r="S182" s="1281"/>
      <c r="T182" s="1280"/>
      <c r="U182" s="1281"/>
      <c r="V182" s="1280"/>
      <c r="W182" s="1281"/>
      <c r="X182" s="1335"/>
      <c r="Y182" s="1282"/>
      <c r="Z182" s="1308"/>
      <c r="AA182" s="1286"/>
      <c r="AB182" s="1307"/>
      <c r="AC182" s="1282"/>
      <c r="AD182" s="1308"/>
      <c r="AE182" s="1286"/>
      <c r="AF182" s="1307"/>
      <c r="AG182" s="1281"/>
      <c r="AH182" s="1280"/>
    </row>
    <row r="183" spans="2:34" hidden="1" outlineLevel="1">
      <c r="B183" s="90" t="s">
        <v>724</v>
      </c>
      <c r="C183" s="75" t="s">
        <v>504</v>
      </c>
      <c r="D183" s="75"/>
      <c r="E183" s="1144">
        <v>5</v>
      </c>
      <c r="F183" s="1115">
        <v>5.81</v>
      </c>
      <c r="G183" s="940">
        <v>8.85</v>
      </c>
      <c r="H183" s="940">
        <v>10.23</v>
      </c>
      <c r="I183" s="75">
        <f>H183-G183</f>
        <v>1.38</v>
      </c>
      <c r="J183" s="1080">
        <f>E183*F183*I183</f>
        <v>40.090000000000003</v>
      </c>
      <c r="K183" s="83"/>
      <c r="L183" s="75"/>
      <c r="M183" s="1058"/>
      <c r="N183" s="83"/>
      <c r="O183" s="75"/>
      <c r="P183" s="1058"/>
      <c r="Q183" s="1281"/>
      <c r="R183" s="1326"/>
      <c r="S183" s="1281"/>
      <c r="T183" s="1280"/>
      <c r="U183" s="1281"/>
      <c r="V183" s="1280"/>
      <c r="W183" s="1281">
        <f>J183</f>
        <v>40.090000000000003</v>
      </c>
      <c r="X183" s="1335">
        <f>ROUND($W$4/1000*W183,3)</f>
        <v>1.002</v>
      </c>
      <c r="Y183" s="1282">
        <f>W183</f>
        <v>40.090000000000003</v>
      </c>
      <c r="Z183" s="1308"/>
      <c r="AA183" s="1286"/>
      <c r="AB183" s="1307"/>
      <c r="AC183" s="1282"/>
      <c r="AD183" s="1308"/>
      <c r="AE183" s="1286"/>
      <c r="AF183" s="1307"/>
      <c r="AG183" s="1174">
        <f>E183*F183</f>
        <v>29.05</v>
      </c>
      <c r="AH183" s="1280"/>
    </row>
    <row r="184" spans="2:34" hidden="1" outlineLevel="1">
      <c r="B184" s="83"/>
      <c r="C184" s="75"/>
      <c r="D184" s="75"/>
      <c r="E184" s="123"/>
      <c r="F184" s="871"/>
      <c r="G184" s="75"/>
      <c r="H184" s="75"/>
      <c r="I184" s="75"/>
      <c r="J184" s="1080"/>
      <c r="K184" s="83"/>
      <c r="L184" s="75"/>
      <c r="M184" s="1058"/>
      <c r="N184" s="83"/>
      <c r="O184" s="75"/>
      <c r="P184" s="1058"/>
      <c r="Q184" s="1281"/>
      <c r="R184" s="1326"/>
      <c r="S184" s="1281"/>
      <c r="T184" s="1280"/>
      <c r="U184" s="1281"/>
      <c r="V184" s="1280"/>
      <c r="W184" s="1281"/>
      <c r="X184" s="1326"/>
      <c r="Y184" s="1282"/>
      <c r="Z184" s="1308"/>
      <c r="AA184" s="1286"/>
      <c r="AB184" s="1307"/>
      <c r="AC184" s="1282"/>
      <c r="AD184" s="1308"/>
      <c r="AE184" s="1286"/>
      <c r="AF184" s="1307"/>
      <c r="AG184" s="1281"/>
      <c r="AH184" s="1280"/>
    </row>
    <row r="185" spans="2:34" hidden="1" outlineLevel="1">
      <c r="B185" s="83"/>
      <c r="C185" s="75" t="s">
        <v>65</v>
      </c>
      <c r="D185" s="75"/>
      <c r="E185" s="1144">
        <v>5</v>
      </c>
      <c r="F185" s="871">
        <v>3.35</v>
      </c>
      <c r="G185" s="940">
        <v>9.0299999999999994</v>
      </c>
      <c r="H185" s="75">
        <v>11.85</v>
      </c>
      <c r="I185" s="108">
        <f>H185-G185</f>
        <v>2.82</v>
      </c>
      <c r="J185" s="1080">
        <f>E185*F185*I185</f>
        <v>47.24</v>
      </c>
      <c r="K185" s="83"/>
      <c r="L185" s="75"/>
      <c r="M185" s="1058"/>
      <c r="N185" s="83"/>
      <c r="O185" s="75"/>
      <c r="P185" s="1058"/>
      <c r="Q185" s="1281"/>
      <c r="R185" s="1326"/>
      <c r="S185" s="1174">
        <f>J185</f>
        <v>47.24</v>
      </c>
      <c r="T185" s="1179">
        <f t="shared" ref="T185:T189" si="9">ROUND($S$4/1000*S185,3)</f>
        <v>6.141</v>
      </c>
      <c r="U185" s="1281"/>
      <c r="V185" s="1280"/>
      <c r="W185" s="1281"/>
      <c r="X185" s="1326"/>
      <c r="Y185" s="1282">
        <f>J185</f>
        <v>47.24</v>
      </c>
      <c r="Z185" s="1308"/>
      <c r="AA185" s="1286"/>
      <c r="AB185" s="1307"/>
      <c r="AC185" s="1282"/>
      <c r="AD185" s="1308"/>
      <c r="AE185" s="1286"/>
      <c r="AF185" s="1307"/>
      <c r="AG185" s="1281"/>
      <c r="AH185" s="1280"/>
    </row>
    <row r="186" spans="2:34" hidden="1" outlineLevel="1">
      <c r="B186" s="83"/>
      <c r="C186" s="75" t="s">
        <v>67</v>
      </c>
      <c r="D186" s="75"/>
      <c r="E186" s="1145">
        <v>5</v>
      </c>
      <c r="F186" s="871"/>
      <c r="G186" s="75"/>
      <c r="H186" s="75"/>
      <c r="I186" s="75"/>
      <c r="J186" s="1058"/>
      <c r="K186" s="1114">
        <f>1.68-0.77</f>
        <v>0.91</v>
      </c>
      <c r="L186" s="940">
        <f>1.65-0.06</f>
        <v>1.59</v>
      </c>
      <c r="M186" s="1080">
        <f>ROUND(-E186*K186*L186,2)</f>
        <v>-7.23</v>
      </c>
      <c r="N186" s="1114">
        <v>0.13</v>
      </c>
      <c r="O186" s="940">
        <f>2*K186+L186</f>
        <v>3.41</v>
      </c>
      <c r="P186" s="1116">
        <f>E186*N186*O186</f>
        <v>2.2200000000000002</v>
      </c>
      <c r="Q186" s="1281"/>
      <c r="R186" s="1326"/>
      <c r="S186" s="1174">
        <f>M186</f>
        <v>-7.23</v>
      </c>
      <c r="T186" s="1179">
        <f t="shared" si="9"/>
        <v>-0.94</v>
      </c>
      <c r="U186" s="1281"/>
      <c r="V186" s="1280"/>
      <c r="W186" s="1281"/>
      <c r="X186" s="1326"/>
      <c r="Y186" s="1327">
        <f>M186</f>
        <v>-7.23</v>
      </c>
      <c r="Z186" s="1308"/>
      <c r="AA186" s="1286"/>
      <c r="AB186" s="1307"/>
      <c r="AC186" s="1327">
        <f>P186</f>
        <v>2.2200000000000002</v>
      </c>
      <c r="AD186" s="1308"/>
      <c r="AE186" s="1286"/>
      <c r="AF186" s="1307"/>
      <c r="AG186" s="1281"/>
      <c r="AH186" s="1280"/>
    </row>
    <row r="187" spans="2:34" hidden="1" outlineLevel="1">
      <c r="B187" s="83"/>
      <c r="C187" s="75" t="s">
        <v>70</v>
      </c>
      <c r="D187" s="75"/>
      <c r="E187" s="1145">
        <v>5</v>
      </c>
      <c r="F187" s="871"/>
      <c r="G187" s="75"/>
      <c r="H187" s="75"/>
      <c r="I187" s="75"/>
      <c r="J187" s="1058"/>
      <c r="K187" s="1114">
        <v>0.77</v>
      </c>
      <c r="L187" s="940">
        <f>2.4-0.06</f>
        <v>2.34</v>
      </c>
      <c r="M187" s="1080">
        <f>ROUND(-E187*K187*L187,2)</f>
        <v>-9.01</v>
      </c>
      <c r="N187" s="1114">
        <v>0.13</v>
      </c>
      <c r="O187" s="940">
        <f>K187+L187+0.75</f>
        <v>3.86</v>
      </c>
      <c r="P187" s="1116">
        <f>E187*N187*O187</f>
        <v>2.5099999999999998</v>
      </c>
      <c r="Q187" s="1281"/>
      <c r="R187" s="1326"/>
      <c r="S187" s="1174">
        <f>M187</f>
        <v>-9.01</v>
      </c>
      <c r="T187" s="1179">
        <f t="shared" si="9"/>
        <v>-1.171</v>
      </c>
      <c r="U187" s="1281"/>
      <c r="V187" s="1280"/>
      <c r="W187" s="1281"/>
      <c r="X187" s="1326"/>
      <c r="Y187" s="1327">
        <f>M187</f>
        <v>-9.01</v>
      </c>
      <c r="Z187" s="1308"/>
      <c r="AA187" s="1286"/>
      <c r="AB187" s="1307"/>
      <c r="AC187" s="1327">
        <f>P187</f>
        <v>2.5099999999999998</v>
      </c>
      <c r="AD187" s="1308"/>
      <c r="AE187" s="1286"/>
      <c r="AF187" s="1307"/>
      <c r="AG187" s="1281"/>
      <c r="AH187" s="1280"/>
    </row>
    <row r="188" spans="2:34" hidden="1" outlineLevel="1">
      <c r="B188" s="90" t="s">
        <v>587</v>
      </c>
      <c r="C188" s="75" t="s">
        <v>493</v>
      </c>
      <c r="D188" s="75" t="s">
        <v>548</v>
      </c>
      <c r="E188" s="123"/>
      <c r="F188" s="1440">
        <v>3.78</v>
      </c>
      <c r="G188" s="75">
        <v>8.85</v>
      </c>
      <c r="H188" s="75">
        <v>23.85</v>
      </c>
      <c r="I188" s="75">
        <f>H188-G188</f>
        <v>15</v>
      </c>
      <c r="J188" s="1080">
        <f>F188*I188</f>
        <v>56.7</v>
      </c>
      <c r="K188" s="83"/>
      <c r="L188" s="75"/>
      <c r="M188" s="1058"/>
      <c r="N188" s="83"/>
      <c r="O188" s="75"/>
      <c r="P188" s="1058"/>
      <c r="Q188" s="1281"/>
      <c r="R188" s="1326"/>
      <c r="S188" s="1281">
        <f>J188</f>
        <v>56.7</v>
      </c>
      <c r="T188" s="1179">
        <f t="shared" si="9"/>
        <v>7.3710000000000004</v>
      </c>
      <c r="U188" s="1281"/>
      <c r="V188" s="1280"/>
      <c r="W188" s="1281"/>
      <c r="X188" s="1326"/>
      <c r="Y188" s="1282"/>
      <c r="Z188" s="1308"/>
      <c r="AA188" s="1286"/>
      <c r="AB188" s="1307"/>
      <c r="AC188" s="1282"/>
      <c r="AD188" s="1308"/>
      <c r="AE188" s="1286"/>
      <c r="AF188" s="1307"/>
      <c r="AG188" s="1281"/>
      <c r="AH188" s="1280"/>
    </row>
    <row r="189" spans="2:34" hidden="1" outlineLevel="1">
      <c r="B189" s="83"/>
      <c r="C189" s="1460" t="s">
        <v>25</v>
      </c>
      <c r="D189" s="75"/>
      <c r="E189" s="1145">
        <v>5</v>
      </c>
      <c r="F189" s="1440"/>
      <c r="G189" s="75"/>
      <c r="H189" s="75"/>
      <c r="I189" s="75"/>
      <c r="J189" s="1080"/>
      <c r="K189" s="871">
        <v>1.68</v>
      </c>
      <c r="L189" s="1461">
        <v>1.59</v>
      </c>
      <c r="M189" s="1080">
        <f>ROUND(-E189*K189*L189,2)</f>
        <v>-13.36</v>
      </c>
      <c r="N189" s="1114"/>
      <c r="O189" s="940"/>
      <c r="P189" s="1116"/>
      <c r="Q189" s="1281"/>
      <c r="R189" s="1326"/>
      <c r="S189" s="1174">
        <f>M189</f>
        <v>-13.36</v>
      </c>
      <c r="T189" s="1179">
        <f t="shared" si="9"/>
        <v>-1.7370000000000001</v>
      </c>
      <c r="U189" s="1281"/>
      <c r="V189" s="1280"/>
      <c r="W189" s="1281"/>
      <c r="X189" s="1326"/>
      <c r="Y189" s="1369"/>
      <c r="Z189" s="1308"/>
      <c r="AA189" s="1286"/>
      <c r="AB189" s="1307"/>
      <c r="AC189" s="1282"/>
      <c r="AD189" s="1308"/>
      <c r="AE189" s="1286"/>
      <c r="AF189" s="1307"/>
      <c r="AG189" s="1281"/>
      <c r="AH189" s="1280"/>
    </row>
    <row r="190" spans="2:34" hidden="1" outlineLevel="1">
      <c r="B190" s="90" t="s">
        <v>664</v>
      </c>
      <c r="C190" s="75"/>
      <c r="D190" s="75"/>
      <c r="E190" s="1145"/>
      <c r="F190" s="1440">
        <v>0.85</v>
      </c>
      <c r="G190" s="75">
        <v>8.85</v>
      </c>
      <c r="H190" s="75">
        <v>23.85</v>
      </c>
      <c r="I190" s="75">
        <f>H190-G190</f>
        <v>15</v>
      </c>
      <c r="J190" s="1080">
        <f>F190*I190</f>
        <v>12.75</v>
      </c>
      <c r="K190" s="83"/>
      <c r="L190" s="75"/>
      <c r="M190" s="1058"/>
      <c r="N190" s="83"/>
      <c r="O190" s="75"/>
      <c r="P190" s="1058"/>
      <c r="Q190" s="1281"/>
      <c r="R190" s="1326"/>
      <c r="S190" s="1174"/>
      <c r="T190" s="1179"/>
      <c r="U190" s="1281"/>
      <c r="V190" s="1280"/>
      <c r="W190" s="1281"/>
      <c r="X190" s="1326"/>
      <c r="Y190" s="1369">
        <f>J190</f>
        <v>12.75</v>
      </c>
      <c r="Z190" s="1308"/>
      <c r="AA190" s="1328"/>
      <c r="AB190" s="1307"/>
      <c r="AC190" s="1282"/>
      <c r="AD190" s="1308"/>
      <c r="AE190" s="1286"/>
      <c r="AF190" s="1307"/>
      <c r="AG190" s="1281"/>
      <c r="AH190" s="1280"/>
    </row>
    <row r="191" spans="2:34" hidden="1" outlineLevel="1">
      <c r="B191" s="83"/>
      <c r="C191" s="75"/>
      <c r="D191" s="75"/>
      <c r="E191" s="1144"/>
      <c r="F191" s="1440">
        <v>1.68</v>
      </c>
      <c r="G191" s="75">
        <v>8.85</v>
      </c>
      <c r="H191" s="75">
        <v>9.93</v>
      </c>
      <c r="I191" s="75">
        <f>H191-G191</f>
        <v>1.08</v>
      </c>
      <c r="J191" s="1080">
        <f>F191*I191</f>
        <v>1.81</v>
      </c>
      <c r="K191" s="871"/>
      <c r="L191" s="1101"/>
      <c r="M191" s="1080"/>
      <c r="N191" s="1114"/>
      <c r="O191" s="940"/>
      <c r="P191" s="1116"/>
      <c r="Q191" s="1281"/>
      <c r="R191" s="1326"/>
      <c r="S191" s="1174"/>
      <c r="T191" s="1179"/>
      <c r="U191" s="1281"/>
      <c r="V191" s="1280"/>
      <c r="W191" s="1281"/>
      <c r="X191" s="1326"/>
      <c r="Y191" s="1369">
        <f>J191</f>
        <v>1.81</v>
      </c>
      <c r="Z191" s="1308"/>
      <c r="AA191" s="1328"/>
      <c r="AB191" s="1307"/>
      <c r="AC191" s="1282"/>
      <c r="AD191" s="1308"/>
      <c r="AE191" s="1328"/>
      <c r="AF191" s="1307"/>
      <c r="AG191" s="1281"/>
      <c r="AH191" s="1280"/>
    </row>
    <row r="192" spans="2:34" hidden="1" outlineLevel="1">
      <c r="B192" s="83"/>
      <c r="C192" s="75"/>
      <c r="D192" s="75"/>
      <c r="E192" s="123"/>
      <c r="F192" s="1440">
        <v>1.68</v>
      </c>
      <c r="G192" s="75">
        <v>9.93</v>
      </c>
      <c r="H192" s="75">
        <v>20.57</v>
      </c>
      <c r="I192" s="75">
        <f>H192-G192</f>
        <v>10.64</v>
      </c>
      <c r="J192" s="1080">
        <f>F192*I192</f>
        <v>17.88</v>
      </c>
      <c r="K192" s="83"/>
      <c r="L192" s="75"/>
      <c r="M192" s="1058"/>
      <c r="N192" s="83"/>
      <c r="O192" s="75"/>
      <c r="P192" s="1058"/>
      <c r="Q192" s="1281"/>
      <c r="R192" s="1326"/>
      <c r="S192" s="1174"/>
      <c r="T192" s="1179"/>
      <c r="U192" s="1281"/>
      <c r="V192" s="1280"/>
      <c r="W192" s="1281"/>
      <c r="X192" s="1326"/>
      <c r="Y192" s="1369"/>
      <c r="Z192" s="1308"/>
      <c r="AA192" s="1328">
        <f>J192</f>
        <v>17.88</v>
      </c>
      <c r="AB192" s="1307"/>
      <c r="AC192" s="1282"/>
      <c r="AD192" s="1308"/>
      <c r="AE192" s="1286"/>
      <c r="AF192" s="1307"/>
      <c r="AG192" s="1281"/>
      <c r="AH192" s="1280"/>
    </row>
    <row r="193" spans="2:34" hidden="1" outlineLevel="1">
      <c r="B193" s="83"/>
      <c r="C193" s="111" t="s">
        <v>25</v>
      </c>
      <c r="D193" s="75"/>
      <c r="E193" s="1145">
        <v>4</v>
      </c>
      <c r="F193" s="1440"/>
      <c r="G193" s="75"/>
      <c r="H193" s="75"/>
      <c r="I193" s="75"/>
      <c r="J193" s="1058"/>
      <c r="K193" s="871">
        <v>1.68</v>
      </c>
      <c r="L193" s="1101">
        <v>1.59</v>
      </c>
      <c r="M193" s="1080">
        <f>ROUND(-E193*K193*L193,2)</f>
        <v>-10.68</v>
      </c>
      <c r="N193" s="1114">
        <v>0.13</v>
      </c>
      <c r="O193" s="940">
        <f>2*L193+K193</f>
        <v>4.8600000000000003</v>
      </c>
      <c r="P193" s="1116">
        <f>E193*N193*O193</f>
        <v>2.5299999999999998</v>
      </c>
      <c r="Q193" s="1281"/>
      <c r="R193" s="1326"/>
      <c r="S193" s="1174"/>
      <c r="T193" s="1179"/>
      <c r="U193" s="1281"/>
      <c r="V193" s="1280"/>
      <c r="W193" s="1281"/>
      <c r="X193" s="1326"/>
      <c r="Y193" s="1369"/>
      <c r="Z193" s="1308"/>
      <c r="AA193" s="1328">
        <f>M193</f>
        <v>-10.68</v>
      </c>
      <c r="AB193" s="1307"/>
      <c r="AC193" s="1327"/>
      <c r="AD193" s="1308"/>
      <c r="AE193" s="1328">
        <f>P193</f>
        <v>2.5299999999999998</v>
      </c>
      <c r="AF193" s="1307"/>
      <c r="AG193" s="1281"/>
      <c r="AH193" s="1333">
        <f>E193*K193</f>
        <v>6.72</v>
      </c>
    </row>
    <row r="194" spans="2:34" hidden="1" outlineLevel="1">
      <c r="B194" s="83"/>
      <c r="C194" s="111"/>
      <c r="D194" s="75"/>
      <c r="E194" s="1145"/>
      <c r="F194" s="1440">
        <v>1.68</v>
      </c>
      <c r="G194" s="75">
        <v>20.57</v>
      </c>
      <c r="H194" s="75">
        <v>23.85</v>
      </c>
      <c r="I194" s="75">
        <f>H194-G194</f>
        <v>3.28</v>
      </c>
      <c r="J194" s="1080">
        <f>F194*I194</f>
        <v>5.51</v>
      </c>
      <c r="K194" s="871"/>
      <c r="L194" s="1461"/>
      <c r="M194" s="1080"/>
      <c r="N194" s="1114"/>
      <c r="O194" s="940"/>
      <c r="P194" s="1116"/>
      <c r="Q194" s="1281"/>
      <c r="R194" s="1326"/>
      <c r="S194" s="1174"/>
      <c r="T194" s="1179"/>
      <c r="U194" s="1281"/>
      <c r="V194" s="1280"/>
      <c r="W194" s="1281"/>
      <c r="X194" s="1326"/>
      <c r="Y194" s="1369">
        <f>J194</f>
        <v>5.51</v>
      </c>
      <c r="Z194" s="1308"/>
      <c r="AA194" s="1328"/>
      <c r="AB194" s="1307"/>
      <c r="AC194" s="1327"/>
      <c r="AD194" s="1308"/>
      <c r="AE194" s="1328"/>
      <c r="AF194" s="1307"/>
      <c r="AG194" s="1281"/>
      <c r="AH194" s="1280"/>
    </row>
    <row r="195" spans="2:34" hidden="1" outlineLevel="1">
      <c r="B195" s="83"/>
      <c r="C195" s="1458" t="s">
        <v>25</v>
      </c>
      <c r="D195" s="75"/>
      <c r="E195" s="1145">
        <v>1</v>
      </c>
      <c r="F195" s="1440"/>
      <c r="G195" s="75"/>
      <c r="H195" s="75"/>
      <c r="I195" s="75"/>
      <c r="J195" s="1058"/>
      <c r="K195" s="871">
        <v>1.68</v>
      </c>
      <c r="L195" s="1461">
        <v>1.59</v>
      </c>
      <c r="M195" s="1080">
        <f>ROUND(-E195*K195*L195,2)</f>
        <v>-2.67</v>
      </c>
      <c r="N195" s="1114">
        <v>0.13</v>
      </c>
      <c r="O195" s="940">
        <f>2*L195+K195</f>
        <v>4.8600000000000003</v>
      </c>
      <c r="P195" s="1116">
        <f>E195*N195*O195</f>
        <v>0.63</v>
      </c>
      <c r="Q195" s="1281"/>
      <c r="R195" s="1326"/>
      <c r="S195" s="1174"/>
      <c r="T195" s="1179"/>
      <c r="U195" s="1281"/>
      <c r="V195" s="1280"/>
      <c r="W195" s="1281"/>
      <c r="X195" s="1326"/>
      <c r="Y195" s="1369">
        <f>M195</f>
        <v>-2.67</v>
      </c>
      <c r="Z195" s="1308"/>
      <c r="AA195" s="1328"/>
      <c r="AB195" s="1307"/>
      <c r="AC195" s="1327">
        <f>P195</f>
        <v>0.63</v>
      </c>
      <c r="AD195" s="1308"/>
      <c r="AE195" s="1328"/>
      <c r="AF195" s="1307"/>
      <c r="AG195" s="1281"/>
      <c r="AH195" s="1333">
        <f>E195*K195</f>
        <v>1.68</v>
      </c>
    </row>
    <row r="196" spans="2:34" hidden="1" outlineLevel="1">
      <c r="B196" s="83"/>
      <c r="C196" s="111"/>
      <c r="D196" s="75"/>
      <c r="E196" s="1145"/>
      <c r="F196" s="1440">
        <v>1.25</v>
      </c>
      <c r="G196" s="75">
        <v>8.85</v>
      </c>
      <c r="H196" s="75">
        <v>23.85</v>
      </c>
      <c r="I196" s="75">
        <f>H196-G196</f>
        <v>15</v>
      </c>
      <c r="J196" s="1080">
        <f>F196*I196</f>
        <v>18.75</v>
      </c>
      <c r="K196" s="871"/>
      <c r="L196" s="1461"/>
      <c r="M196" s="1080"/>
      <c r="N196" s="1114"/>
      <c r="O196" s="940"/>
      <c r="P196" s="1116"/>
      <c r="Q196" s="1281"/>
      <c r="R196" s="1326"/>
      <c r="S196" s="1174"/>
      <c r="T196" s="1179"/>
      <c r="U196" s="1281"/>
      <c r="V196" s="1280"/>
      <c r="W196" s="1281"/>
      <c r="X196" s="1326"/>
      <c r="Y196" s="1369">
        <f>J196</f>
        <v>18.75</v>
      </c>
      <c r="Z196" s="1308"/>
      <c r="AA196" s="1328"/>
      <c r="AB196" s="1307"/>
      <c r="AC196" s="1327"/>
      <c r="AD196" s="1308"/>
      <c r="AE196" s="1328"/>
      <c r="AF196" s="1307"/>
      <c r="AG196" s="1281"/>
      <c r="AH196" s="1280"/>
    </row>
    <row r="197" spans="2:34" hidden="1" outlineLevel="1">
      <c r="B197" s="83"/>
      <c r="C197" s="75"/>
      <c r="D197" s="75"/>
      <c r="E197" s="123"/>
      <c r="F197" s="1440"/>
      <c r="G197" s="75"/>
      <c r="H197" s="75"/>
      <c r="I197" s="75"/>
      <c r="J197" s="1058"/>
      <c r="K197" s="83"/>
      <c r="L197" s="75"/>
      <c r="M197" s="1058"/>
      <c r="N197" s="83"/>
      <c r="O197" s="75"/>
      <c r="P197" s="1058"/>
      <c r="Q197" s="1281"/>
      <c r="R197" s="1326"/>
      <c r="S197" s="1281"/>
      <c r="T197" s="1280"/>
      <c r="U197" s="1281"/>
      <c r="V197" s="1280"/>
      <c r="W197" s="1281"/>
      <c r="X197" s="1326"/>
      <c r="Y197" s="1370"/>
      <c r="Z197" s="1308"/>
      <c r="AA197" s="1286"/>
      <c r="AB197" s="1307"/>
      <c r="AC197" s="1282"/>
      <c r="AD197" s="1308"/>
      <c r="AE197" s="1286"/>
      <c r="AF197" s="1307"/>
      <c r="AG197" s="1281"/>
      <c r="AH197" s="1280"/>
    </row>
    <row r="198" spans="2:34" hidden="1" outlineLevel="1">
      <c r="B198" s="83"/>
      <c r="C198" s="75" t="s">
        <v>539</v>
      </c>
      <c r="D198" s="1101" t="s">
        <v>549</v>
      </c>
      <c r="E198" s="1145">
        <v>1</v>
      </c>
      <c r="F198" s="871">
        <v>5.82</v>
      </c>
      <c r="G198" s="75">
        <v>8.85</v>
      </c>
      <c r="H198" s="75">
        <v>23.85</v>
      </c>
      <c r="I198" s="75">
        <f>H198-G198</f>
        <v>15</v>
      </c>
      <c r="J198" s="1058">
        <f>F198*I198</f>
        <v>87.3</v>
      </c>
      <c r="K198" s="83"/>
      <c r="L198" s="75"/>
      <c r="M198" s="1058"/>
      <c r="N198" s="83"/>
      <c r="O198" s="75"/>
      <c r="P198" s="1058"/>
      <c r="Q198" s="1281">
        <f>J198</f>
        <v>87.3</v>
      </c>
      <c r="R198" s="1336">
        <f t="shared" ref="R198" si="10">ROUND($Q$4/1000*Q198,3)</f>
        <v>13.095000000000001</v>
      </c>
      <c r="S198" s="1281"/>
      <c r="T198" s="1280"/>
      <c r="U198" s="1281"/>
      <c r="V198" s="1280"/>
      <c r="W198" s="1281"/>
      <c r="X198" s="1326"/>
      <c r="Y198" s="1370">
        <f>Q198</f>
        <v>87.3</v>
      </c>
      <c r="Z198" s="1308"/>
      <c r="AA198" s="1286"/>
      <c r="AB198" s="1307"/>
      <c r="AC198" s="1282"/>
      <c r="AD198" s="1308"/>
      <c r="AE198" s="1286"/>
      <c r="AF198" s="1307"/>
      <c r="AG198" s="1281"/>
      <c r="AH198" s="1280"/>
    </row>
    <row r="199" spans="2:34" hidden="1" outlineLevel="1">
      <c r="B199" s="83"/>
      <c r="C199" s="75"/>
      <c r="D199" s="75"/>
      <c r="E199" s="123"/>
      <c r="F199" s="83"/>
      <c r="G199" s="75"/>
      <c r="H199" s="75"/>
      <c r="I199" s="75"/>
      <c r="J199" s="1058"/>
      <c r="K199" s="83"/>
      <c r="L199" s="75"/>
      <c r="M199" s="1058"/>
      <c r="N199" s="83"/>
      <c r="O199" s="75"/>
      <c r="P199" s="1058"/>
      <c r="Q199" s="1281"/>
      <c r="R199" s="1326"/>
      <c r="S199" s="1281"/>
      <c r="T199" s="1280"/>
      <c r="U199" s="1281"/>
      <c r="V199" s="1280"/>
      <c r="W199" s="1281"/>
      <c r="X199" s="1326"/>
      <c r="Y199" s="1370"/>
      <c r="Z199" s="1308"/>
      <c r="AA199" s="1286"/>
      <c r="AB199" s="1307"/>
      <c r="AC199" s="1282"/>
      <c r="AD199" s="1308"/>
      <c r="AE199" s="1286"/>
      <c r="AF199" s="1307"/>
      <c r="AG199" s="1281"/>
      <c r="AH199" s="1280"/>
    </row>
    <row r="200" spans="2:34" hidden="1" outlineLevel="1">
      <c r="B200" s="90" t="s">
        <v>725</v>
      </c>
      <c r="C200" s="75" t="s">
        <v>504</v>
      </c>
      <c r="D200" s="111" t="s">
        <v>531</v>
      </c>
      <c r="E200" s="1145">
        <v>5</v>
      </c>
      <c r="F200" s="871">
        <v>5.81</v>
      </c>
      <c r="G200" s="75">
        <v>8.85</v>
      </c>
      <c r="H200" s="75">
        <v>10.23</v>
      </c>
      <c r="I200" s="75">
        <f>H200-G200</f>
        <v>1.38</v>
      </c>
      <c r="J200" s="1080">
        <f>E200*F200*I200</f>
        <v>40.090000000000003</v>
      </c>
      <c r="K200" s="83"/>
      <c r="L200" s="75"/>
      <c r="M200" s="1058"/>
      <c r="N200" s="83"/>
      <c r="O200" s="75"/>
      <c r="P200" s="1058"/>
      <c r="Q200" s="1281"/>
      <c r="R200" s="1326"/>
      <c r="S200" s="1281"/>
      <c r="T200" s="1280"/>
      <c r="U200" s="1281"/>
      <c r="V200" s="1280"/>
      <c r="W200" s="1174">
        <f>J200</f>
        <v>40.090000000000003</v>
      </c>
      <c r="X200" s="1335">
        <f>ROUND($W$4/1000*W200,3)</f>
        <v>1.002</v>
      </c>
      <c r="Y200" s="1369">
        <f>W200</f>
        <v>40.090000000000003</v>
      </c>
      <c r="Z200" s="1308"/>
      <c r="AA200" s="1286"/>
      <c r="AB200" s="1307"/>
      <c r="AC200" s="1282"/>
      <c r="AD200" s="1308"/>
      <c r="AE200" s="1286"/>
      <c r="AF200" s="1307"/>
      <c r="AG200" s="1281">
        <f>E200*F200</f>
        <v>29.05</v>
      </c>
      <c r="AH200" s="1280"/>
    </row>
    <row r="201" spans="2:34" hidden="1" outlineLevel="1">
      <c r="B201" s="90" t="s">
        <v>726</v>
      </c>
      <c r="C201" s="75" t="s">
        <v>65</v>
      </c>
      <c r="D201" s="75"/>
      <c r="E201" s="1145">
        <v>5</v>
      </c>
      <c r="F201" s="871">
        <v>3.35</v>
      </c>
      <c r="G201" s="75">
        <v>9.0299999999999994</v>
      </c>
      <c r="H201" s="75">
        <v>11.85</v>
      </c>
      <c r="I201" s="75">
        <f>H201-G201</f>
        <v>2.82</v>
      </c>
      <c r="J201" s="1080">
        <f>E201*F201*I201</f>
        <v>47.24</v>
      </c>
      <c r="K201" s="83"/>
      <c r="L201" s="75"/>
      <c r="M201" s="1058"/>
      <c r="N201" s="83"/>
      <c r="O201" s="75"/>
      <c r="P201" s="1058"/>
      <c r="Q201" s="1281"/>
      <c r="R201" s="1326"/>
      <c r="S201" s="1174">
        <f>J201</f>
        <v>47.24</v>
      </c>
      <c r="T201" s="1179">
        <f t="shared" ref="T201:T226" si="11">ROUND($S$4/1000*S201,3)</f>
        <v>6.141</v>
      </c>
      <c r="U201" s="1281"/>
      <c r="V201" s="1280"/>
      <c r="W201" s="1281"/>
      <c r="X201" s="1326"/>
      <c r="Y201" s="1369">
        <f>J201</f>
        <v>47.24</v>
      </c>
      <c r="Z201" s="1308"/>
      <c r="AA201" s="1286"/>
      <c r="AB201" s="1307"/>
      <c r="AC201" s="1282"/>
      <c r="AD201" s="1308"/>
      <c r="AE201" s="1286"/>
      <c r="AF201" s="1307"/>
      <c r="AG201" s="1281"/>
      <c r="AH201" s="1280"/>
    </row>
    <row r="202" spans="2:34" hidden="1" outlineLevel="1">
      <c r="B202" s="83"/>
      <c r="C202" s="75" t="s">
        <v>67</v>
      </c>
      <c r="D202" s="75"/>
      <c r="E202" s="1145">
        <v>5</v>
      </c>
      <c r="F202" s="871"/>
      <c r="G202" s="75"/>
      <c r="H202" s="75"/>
      <c r="I202" s="75"/>
      <c r="J202" s="1058"/>
      <c r="K202" s="1114">
        <f>1.68-0.77</f>
        <v>0.91</v>
      </c>
      <c r="L202" s="940">
        <f>1.65-0.06</f>
        <v>1.59</v>
      </c>
      <c r="M202" s="1080">
        <f>ROUND(-E202*K202*L202,2)</f>
        <v>-7.23</v>
      </c>
      <c r="N202" s="1114">
        <v>0.13</v>
      </c>
      <c r="O202" s="940">
        <f>2*K202+L202</f>
        <v>3.41</v>
      </c>
      <c r="P202" s="1116">
        <f>E202*N202*O202</f>
        <v>2.2200000000000002</v>
      </c>
      <c r="Q202" s="1281"/>
      <c r="R202" s="1326"/>
      <c r="S202" s="1174">
        <f>M202</f>
        <v>-7.23</v>
      </c>
      <c r="T202" s="1179">
        <f t="shared" si="11"/>
        <v>-0.94</v>
      </c>
      <c r="U202" s="1281"/>
      <c r="V202" s="1280"/>
      <c r="W202" s="1281"/>
      <c r="X202" s="1326"/>
      <c r="Y202" s="1369">
        <f>M202</f>
        <v>-7.23</v>
      </c>
      <c r="Z202" s="1308"/>
      <c r="AA202" s="1286"/>
      <c r="AB202" s="1307"/>
      <c r="AC202" s="1327">
        <f>P202</f>
        <v>2.2200000000000002</v>
      </c>
      <c r="AD202" s="1308"/>
      <c r="AE202" s="1286"/>
      <c r="AF202" s="1307"/>
      <c r="AG202" s="1281"/>
      <c r="AH202" s="1280"/>
    </row>
    <row r="203" spans="2:34" hidden="1" outlineLevel="1">
      <c r="B203" s="83"/>
      <c r="C203" s="75" t="s">
        <v>70</v>
      </c>
      <c r="D203" s="75"/>
      <c r="E203" s="1145">
        <v>5</v>
      </c>
      <c r="F203" s="871"/>
      <c r="G203" s="75"/>
      <c r="H203" s="75"/>
      <c r="I203" s="75"/>
      <c r="J203" s="1058"/>
      <c r="K203" s="1114">
        <v>0.77</v>
      </c>
      <c r="L203" s="940">
        <f>2.4-0.06</f>
        <v>2.34</v>
      </c>
      <c r="M203" s="1080">
        <f>ROUND(-E203*K203*L203,2)</f>
        <v>-9.01</v>
      </c>
      <c r="N203" s="1114">
        <v>0.13</v>
      </c>
      <c r="O203" s="940">
        <f>K203+L203+0.75</f>
        <v>3.86</v>
      </c>
      <c r="P203" s="1116">
        <f>E203*N203*O203</f>
        <v>2.5099999999999998</v>
      </c>
      <c r="Q203" s="1281"/>
      <c r="R203" s="1326"/>
      <c r="S203" s="1174">
        <f>M203</f>
        <v>-9.01</v>
      </c>
      <c r="T203" s="1179">
        <f t="shared" si="11"/>
        <v>-1.171</v>
      </c>
      <c r="U203" s="1281"/>
      <c r="V203" s="1280"/>
      <c r="W203" s="1281"/>
      <c r="X203" s="1326"/>
      <c r="Y203" s="1369">
        <f>M203</f>
        <v>-9.01</v>
      </c>
      <c r="Z203" s="1308"/>
      <c r="AA203" s="1286"/>
      <c r="AB203" s="1307"/>
      <c r="AC203" s="1327">
        <f>P203</f>
        <v>2.5099999999999998</v>
      </c>
      <c r="AD203" s="1308"/>
      <c r="AE203" s="1286"/>
      <c r="AF203" s="1307"/>
      <c r="AG203" s="1281"/>
      <c r="AH203" s="1280"/>
    </row>
    <row r="204" spans="2:34" hidden="1" outlineLevel="1">
      <c r="B204" s="83"/>
      <c r="C204" s="75"/>
      <c r="D204" s="75"/>
      <c r="E204" s="1145"/>
      <c r="F204" s="83"/>
      <c r="G204" s="75"/>
      <c r="H204" s="75"/>
      <c r="I204" s="75"/>
      <c r="J204" s="1058"/>
      <c r="K204" s="83"/>
      <c r="L204" s="75"/>
      <c r="M204" s="1058"/>
      <c r="N204" s="83"/>
      <c r="O204" s="75"/>
      <c r="P204" s="1058"/>
      <c r="Q204" s="1281"/>
      <c r="R204" s="1326"/>
      <c r="S204" s="1281"/>
      <c r="T204" s="1280"/>
      <c r="U204" s="1281"/>
      <c r="V204" s="1280"/>
      <c r="W204" s="1281"/>
      <c r="X204" s="1326"/>
      <c r="Y204" s="1370"/>
      <c r="Z204" s="1308"/>
      <c r="AA204" s="1286"/>
      <c r="AB204" s="1307"/>
      <c r="AC204" s="1282"/>
      <c r="AD204" s="1308"/>
      <c r="AE204" s="1286"/>
      <c r="AF204" s="1307"/>
      <c r="AG204" s="1281"/>
      <c r="AH204" s="1280"/>
    </row>
    <row r="205" spans="2:34" hidden="1" outlineLevel="1">
      <c r="B205" s="83"/>
      <c r="C205" s="75" t="s">
        <v>493</v>
      </c>
      <c r="D205" s="111" t="s">
        <v>532</v>
      </c>
      <c r="E205" s="1145">
        <v>1</v>
      </c>
      <c r="F205" s="871">
        <v>2.17</v>
      </c>
      <c r="G205" s="75">
        <v>8.85</v>
      </c>
      <c r="H205" s="75">
        <v>23.85</v>
      </c>
      <c r="I205" s="108">
        <f>H205-G205</f>
        <v>15</v>
      </c>
      <c r="J205" s="1080">
        <f>F205*I205</f>
        <v>32.549999999999997</v>
      </c>
      <c r="K205" s="83"/>
      <c r="L205" s="75"/>
      <c r="M205" s="1058"/>
      <c r="N205" s="83"/>
      <c r="O205" s="75"/>
      <c r="P205" s="1058"/>
      <c r="Q205" s="1281"/>
      <c r="R205" s="1326"/>
      <c r="S205" s="1174">
        <f>J205</f>
        <v>32.549999999999997</v>
      </c>
      <c r="T205" s="1179">
        <f t="shared" si="11"/>
        <v>4.2320000000000002</v>
      </c>
      <c r="U205" s="1281"/>
      <c r="V205" s="1280"/>
      <c r="W205" s="1281"/>
      <c r="X205" s="1326"/>
      <c r="Y205" s="1369">
        <f>J205</f>
        <v>32.549999999999997</v>
      </c>
      <c r="Z205" s="1308"/>
      <c r="AA205" s="1286"/>
      <c r="AB205" s="1307"/>
      <c r="AC205" s="1282"/>
      <c r="AD205" s="1308"/>
      <c r="AE205" s="1286"/>
      <c r="AF205" s="1307"/>
      <c r="AG205" s="1281"/>
      <c r="AH205" s="1280"/>
    </row>
    <row r="206" spans="2:34" hidden="1" outlineLevel="1">
      <c r="B206" s="83"/>
      <c r="C206" s="75"/>
      <c r="D206" s="75"/>
      <c r="E206" s="1145">
        <v>1</v>
      </c>
      <c r="F206" s="871">
        <v>5.47</v>
      </c>
      <c r="G206" s="75">
        <v>8.85</v>
      </c>
      <c r="H206" s="75">
        <v>9.93</v>
      </c>
      <c r="I206" s="75">
        <f>H206-G206</f>
        <v>1.08</v>
      </c>
      <c r="J206" s="1080">
        <f>F206*I206</f>
        <v>5.91</v>
      </c>
      <c r="K206" s="83"/>
      <c r="L206" s="75"/>
      <c r="M206" s="1058"/>
      <c r="N206" s="83"/>
      <c r="O206" s="75"/>
      <c r="P206" s="1058"/>
      <c r="Q206" s="1281"/>
      <c r="R206" s="1326"/>
      <c r="S206" s="1174">
        <f>J206</f>
        <v>5.91</v>
      </c>
      <c r="T206" s="1179">
        <f t="shared" si="11"/>
        <v>0.76800000000000002</v>
      </c>
      <c r="U206" s="1281"/>
      <c r="V206" s="1280"/>
      <c r="W206" s="1281"/>
      <c r="X206" s="1326"/>
      <c r="Y206" s="1369">
        <f>J206</f>
        <v>5.91</v>
      </c>
      <c r="Z206" s="1308"/>
      <c r="AA206" s="1286"/>
      <c r="AB206" s="1307"/>
      <c r="AC206" s="1282"/>
      <c r="AD206" s="1308"/>
      <c r="AE206" s="1286"/>
      <c r="AF206" s="1307"/>
      <c r="AG206" s="1281"/>
      <c r="AH206" s="1280"/>
    </row>
    <row r="207" spans="2:34" hidden="1" outlineLevel="1">
      <c r="B207" s="83"/>
      <c r="C207" s="75"/>
      <c r="D207" s="75"/>
      <c r="E207" s="1145"/>
      <c r="F207" s="871">
        <v>5.47</v>
      </c>
      <c r="G207" s="75">
        <v>9.93</v>
      </c>
      <c r="H207" s="75">
        <v>20.57</v>
      </c>
      <c r="I207" s="75">
        <f>H207-G207</f>
        <v>10.64</v>
      </c>
      <c r="J207" s="1080">
        <f>F207*I207</f>
        <v>58.2</v>
      </c>
      <c r="K207" s="83"/>
      <c r="L207" s="75"/>
      <c r="M207" s="1058"/>
      <c r="N207" s="83"/>
      <c r="O207" s="75"/>
      <c r="P207" s="1058"/>
      <c r="Q207" s="1281"/>
      <c r="R207" s="1326"/>
      <c r="S207" s="1174">
        <f>J207</f>
        <v>58.2</v>
      </c>
      <c r="T207" s="1179">
        <f t="shared" si="11"/>
        <v>7.5659999999999998</v>
      </c>
      <c r="U207" s="1281"/>
      <c r="V207" s="1280"/>
      <c r="W207" s="1281"/>
      <c r="X207" s="1326"/>
      <c r="Y207" s="1370"/>
      <c r="Z207" s="1308"/>
      <c r="AA207" s="1328">
        <f>S207</f>
        <v>58.2</v>
      </c>
      <c r="AB207" s="1307"/>
      <c r="AC207" s="1282"/>
      <c r="AD207" s="1308"/>
      <c r="AE207" s="1286"/>
      <c r="AF207" s="1307"/>
      <c r="AG207" s="1281"/>
      <c r="AH207" s="1280"/>
    </row>
    <row r="208" spans="2:34" hidden="1" outlineLevel="1">
      <c r="B208" s="83"/>
      <c r="C208" s="88" t="s">
        <v>25</v>
      </c>
      <c r="D208" s="75"/>
      <c r="E208" s="1145">
        <v>8</v>
      </c>
      <c r="F208" s="871"/>
      <c r="G208" s="75"/>
      <c r="H208" s="75"/>
      <c r="I208" s="75"/>
      <c r="J208" s="1058"/>
      <c r="K208" s="871">
        <v>1.68</v>
      </c>
      <c r="L208" s="1101">
        <v>1.59</v>
      </c>
      <c r="M208" s="1080">
        <f>ROUND(-E208*K208*L208,2)</f>
        <v>-21.37</v>
      </c>
      <c r="N208" s="1114">
        <v>0.13</v>
      </c>
      <c r="O208" s="940">
        <f>2*L208+K208</f>
        <v>4.8600000000000003</v>
      </c>
      <c r="P208" s="1116">
        <f>E208*N208*O208</f>
        <v>5.05</v>
      </c>
      <c r="Q208" s="1281"/>
      <c r="R208" s="1326"/>
      <c r="S208" s="1174">
        <f>M208</f>
        <v>-21.37</v>
      </c>
      <c r="T208" s="1179">
        <f t="shared" si="11"/>
        <v>-2.778</v>
      </c>
      <c r="U208" s="1281"/>
      <c r="V208" s="1280"/>
      <c r="W208" s="1281"/>
      <c r="X208" s="1326"/>
      <c r="Y208" s="1370"/>
      <c r="Z208" s="1308"/>
      <c r="AA208" s="1328">
        <f>S208</f>
        <v>-21.37</v>
      </c>
      <c r="AB208" s="1307"/>
      <c r="AC208" s="1282"/>
      <c r="AD208" s="1308"/>
      <c r="AE208" s="1328">
        <f>P208</f>
        <v>5.05</v>
      </c>
      <c r="AF208" s="1307"/>
      <c r="AG208" s="1281"/>
      <c r="AH208" s="1333">
        <f>E208*K208</f>
        <v>13.44</v>
      </c>
    </row>
    <row r="209" spans="2:34" hidden="1" outlineLevel="1">
      <c r="B209" s="83"/>
      <c r="C209" s="75"/>
      <c r="D209" s="75"/>
      <c r="E209" s="1145"/>
      <c r="F209" s="871">
        <v>5.47</v>
      </c>
      <c r="G209" s="75">
        <v>20.57</v>
      </c>
      <c r="H209" s="75">
        <v>23.85</v>
      </c>
      <c r="I209" s="75">
        <f>H209-G209</f>
        <v>3.28</v>
      </c>
      <c r="J209" s="1080">
        <f>F209*I209</f>
        <v>17.940000000000001</v>
      </c>
      <c r="K209" s="83"/>
      <c r="L209" s="75"/>
      <c r="M209" s="1058"/>
      <c r="N209" s="83"/>
      <c r="O209" s="75"/>
      <c r="P209" s="1058"/>
      <c r="Q209" s="1281"/>
      <c r="R209" s="1326"/>
      <c r="S209" s="1174">
        <f>J209</f>
        <v>17.940000000000001</v>
      </c>
      <c r="T209" s="1179">
        <f t="shared" si="11"/>
        <v>2.3319999999999999</v>
      </c>
      <c r="U209" s="1281"/>
      <c r="V209" s="1280"/>
      <c r="W209" s="1281"/>
      <c r="X209" s="1326"/>
      <c r="Y209" s="1369">
        <f>J209</f>
        <v>17.940000000000001</v>
      </c>
      <c r="Z209" s="1308"/>
      <c r="AA209" s="1286"/>
      <c r="AB209" s="1307"/>
      <c r="AC209" s="1282"/>
      <c r="AD209" s="1308"/>
      <c r="AE209" s="1286"/>
      <c r="AF209" s="1307"/>
      <c r="AG209" s="1281"/>
      <c r="AH209" s="1280"/>
    </row>
    <row r="210" spans="2:34" hidden="1" outlineLevel="1">
      <c r="B210" s="83"/>
      <c r="C210" s="88" t="s">
        <v>25</v>
      </c>
      <c r="D210" s="75"/>
      <c r="E210" s="1145">
        <v>2</v>
      </c>
      <c r="F210" s="871"/>
      <c r="G210" s="75"/>
      <c r="H210" s="75"/>
      <c r="I210" s="75"/>
      <c r="J210" s="1058"/>
      <c r="K210" s="871">
        <v>1.68</v>
      </c>
      <c r="L210" s="1101">
        <v>1.59</v>
      </c>
      <c r="M210" s="1080">
        <f>ROUND(-E210*K210*L210,2)</f>
        <v>-5.34</v>
      </c>
      <c r="N210" s="1114">
        <v>0.13</v>
      </c>
      <c r="O210" s="940">
        <f>2*L210+K210</f>
        <v>4.8600000000000003</v>
      </c>
      <c r="P210" s="1116">
        <f>E210*N210*O210</f>
        <v>1.26</v>
      </c>
      <c r="Q210" s="1281"/>
      <c r="R210" s="1326"/>
      <c r="S210" s="1174">
        <f>M210</f>
        <v>-5.34</v>
      </c>
      <c r="T210" s="1280">
        <f t="shared" si="11"/>
        <v>-0.69399999999999995</v>
      </c>
      <c r="U210" s="1281"/>
      <c r="V210" s="1280"/>
      <c r="W210" s="1281"/>
      <c r="X210" s="1326"/>
      <c r="Y210" s="1369">
        <f>M210</f>
        <v>-5.34</v>
      </c>
      <c r="Z210" s="1308"/>
      <c r="AA210" s="1286"/>
      <c r="AB210" s="1307"/>
      <c r="AC210" s="1327">
        <f>P210</f>
        <v>1.26</v>
      </c>
      <c r="AD210" s="1308"/>
      <c r="AE210" s="1286"/>
      <c r="AF210" s="1307"/>
      <c r="AG210" s="1281"/>
      <c r="AH210" s="1333">
        <f>E210*K210</f>
        <v>3.36</v>
      </c>
    </row>
    <row r="211" spans="2:34" hidden="1" outlineLevel="1">
      <c r="B211" s="83"/>
      <c r="C211" s="75"/>
      <c r="D211" s="75"/>
      <c r="E211" s="1145"/>
      <c r="F211" s="871">
        <v>1.44</v>
      </c>
      <c r="G211" s="75">
        <v>8.85</v>
      </c>
      <c r="H211" s="75">
        <v>23.85</v>
      </c>
      <c r="I211" s="108">
        <f>H211-G211</f>
        <v>15</v>
      </c>
      <c r="J211" s="1058">
        <f>F211*I211</f>
        <v>21.6</v>
      </c>
      <c r="K211" s="83"/>
      <c r="L211" s="75"/>
      <c r="M211" s="1058"/>
      <c r="N211" s="83"/>
      <c r="O211" s="75"/>
      <c r="P211" s="1058"/>
      <c r="Q211" s="1281"/>
      <c r="R211" s="1326"/>
      <c r="S211" s="1281">
        <f>J211</f>
        <v>21.6</v>
      </c>
      <c r="T211" s="1280">
        <f t="shared" si="11"/>
        <v>2.8079999999999998</v>
      </c>
      <c r="U211" s="1281"/>
      <c r="V211" s="1280"/>
      <c r="W211" s="1281"/>
      <c r="X211" s="1335"/>
      <c r="Y211" s="1370">
        <f>J211</f>
        <v>21.6</v>
      </c>
      <c r="Z211" s="1308"/>
      <c r="AA211" s="1286"/>
      <c r="AB211" s="1307"/>
      <c r="AC211" s="1282"/>
      <c r="AD211" s="1308"/>
      <c r="AE211" s="1286"/>
      <c r="AF211" s="1307"/>
      <c r="AG211" s="1281"/>
      <c r="AH211" s="1280"/>
    </row>
    <row r="212" spans="2:34" hidden="1" outlineLevel="1">
      <c r="B212" s="83"/>
      <c r="C212" s="88" t="s">
        <v>504</v>
      </c>
      <c r="D212" s="1100" t="s">
        <v>533</v>
      </c>
      <c r="E212" s="1145">
        <v>5</v>
      </c>
      <c r="F212" s="871">
        <v>8.92</v>
      </c>
      <c r="G212" s="75">
        <v>8.85</v>
      </c>
      <c r="H212" s="75">
        <v>10.23</v>
      </c>
      <c r="I212" s="75">
        <f>H212-G212</f>
        <v>1.38</v>
      </c>
      <c r="J212" s="1080">
        <f>E212*F212*I212</f>
        <v>61.55</v>
      </c>
      <c r="K212" s="83"/>
      <c r="L212" s="75"/>
      <c r="M212" s="1058"/>
      <c r="N212" s="83"/>
      <c r="O212" s="75"/>
      <c r="P212" s="1058"/>
      <c r="Q212" s="1281"/>
      <c r="R212" s="1326"/>
      <c r="S212" s="1281"/>
      <c r="T212" s="1280"/>
      <c r="U212" s="1281"/>
      <c r="V212" s="1280"/>
      <c r="W212" s="1174">
        <f>J212</f>
        <v>61.55</v>
      </c>
      <c r="X212" s="1335">
        <f t="shared" ref="X212" si="12">ROUND($W$4/1000*W212,3)</f>
        <v>1.5389999999999999</v>
      </c>
      <c r="Y212" s="1369">
        <f>W212</f>
        <v>61.55</v>
      </c>
      <c r="Z212" s="1308"/>
      <c r="AA212" s="1286"/>
      <c r="AB212" s="1307"/>
      <c r="AC212" s="1282"/>
      <c r="AD212" s="1308"/>
      <c r="AE212" s="1286"/>
      <c r="AF212" s="1307"/>
      <c r="AG212" s="1281">
        <f>E212*F212</f>
        <v>44.6</v>
      </c>
      <c r="AH212" s="1280"/>
    </row>
    <row r="213" spans="2:34" hidden="1" outlineLevel="1">
      <c r="B213" s="83"/>
      <c r="C213" s="88" t="s">
        <v>65</v>
      </c>
      <c r="D213" s="75"/>
      <c r="E213" s="1145">
        <v>5</v>
      </c>
      <c r="F213" s="871">
        <v>6.32</v>
      </c>
      <c r="G213" s="75">
        <v>9.0299999999999994</v>
      </c>
      <c r="H213" s="75">
        <v>11.85</v>
      </c>
      <c r="I213" s="75">
        <f>H213-G213</f>
        <v>2.82</v>
      </c>
      <c r="J213" s="1080">
        <f>E213*F213*I213</f>
        <v>89.11</v>
      </c>
      <c r="K213" s="83"/>
      <c r="L213" s="75"/>
      <c r="M213" s="1058"/>
      <c r="N213" s="83"/>
      <c r="O213" s="75"/>
      <c r="P213" s="1058"/>
      <c r="Q213" s="1281"/>
      <c r="R213" s="1326"/>
      <c r="S213" s="1174">
        <f>J213</f>
        <v>89.11</v>
      </c>
      <c r="T213" s="1280">
        <f t="shared" si="11"/>
        <v>11.584</v>
      </c>
      <c r="U213" s="1281"/>
      <c r="V213" s="1280"/>
      <c r="W213" s="1281"/>
      <c r="X213" s="1326"/>
      <c r="Y213" s="1369">
        <f>J213</f>
        <v>89.11</v>
      </c>
      <c r="Z213" s="1308"/>
      <c r="AA213" s="1286"/>
      <c r="AB213" s="1307"/>
      <c r="AC213" s="1282"/>
      <c r="AD213" s="1308"/>
      <c r="AE213" s="1286"/>
      <c r="AF213" s="1307"/>
      <c r="AG213" s="1281"/>
      <c r="AH213" s="1280"/>
    </row>
    <row r="214" spans="2:34" hidden="1" outlineLevel="1">
      <c r="B214" s="83"/>
      <c r="C214" s="1100" t="s">
        <v>534</v>
      </c>
      <c r="D214" s="75"/>
      <c r="E214" s="1145">
        <v>10</v>
      </c>
      <c r="F214" s="871"/>
      <c r="G214" s="75"/>
      <c r="H214" s="75"/>
      <c r="I214" s="75"/>
      <c r="J214" s="1058"/>
      <c r="K214" s="1114">
        <f>1.68-0.77</f>
        <v>0.91</v>
      </c>
      <c r="L214" s="940">
        <f>1.65-0.06</f>
        <v>1.59</v>
      </c>
      <c r="M214" s="1080">
        <f>ROUND(-E214*K214*L214,2)</f>
        <v>-14.47</v>
      </c>
      <c r="N214" s="1114">
        <v>0.13</v>
      </c>
      <c r="O214" s="940">
        <f>2*K214+L214</f>
        <v>3.41</v>
      </c>
      <c r="P214" s="1116">
        <f>E214*N214*O214</f>
        <v>4.43</v>
      </c>
      <c r="Q214" s="1281"/>
      <c r="R214" s="1326"/>
      <c r="S214" s="1174">
        <f>M214</f>
        <v>-14.47</v>
      </c>
      <c r="T214" s="1280">
        <f t="shared" si="11"/>
        <v>-1.881</v>
      </c>
      <c r="U214" s="1281"/>
      <c r="V214" s="1280"/>
      <c r="W214" s="1281"/>
      <c r="X214" s="1326"/>
      <c r="Y214" s="1369">
        <f>M214</f>
        <v>-14.47</v>
      </c>
      <c r="Z214" s="1308"/>
      <c r="AA214" s="1286"/>
      <c r="AB214" s="1307"/>
      <c r="AC214" s="1327">
        <f>P214</f>
        <v>4.43</v>
      </c>
      <c r="AD214" s="1308"/>
      <c r="AE214" s="1286"/>
      <c r="AF214" s="1307"/>
      <c r="AG214" s="1281"/>
      <c r="AH214" s="1280"/>
    </row>
    <row r="215" spans="2:34" hidden="1" outlineLevel="1">
      <c r="B215" s="83"/>
      <c r="C215" s="1100" t="s">
        <v>535</v>
      </c>
      <c r="D215" s="75"/>
      <c r="E215" s="1145">
        <v>10</v>
      </c>
      <c r="F215" s="871"/>
      <c r="G215" s="75"/>
      <c r="H215" s="75"/>
      <c r="I215" s="75"/>
      <c r="J215" s="1058"/>
      <c r="K215" s="1114">
        <v>0.77</v>
      </c>
      <c r="L215" s="940">
        <f>2.4-0.06</f>
        <v>2.34</v>
      </c>
      <c r="M215" s="1080">
        <f>ROUND(-E215*K215*L215,2)</f>
        <v>-18.02</v>
      </c>
      <c r="N215" s="1114">
        <v>0.13</v>
      </c>
      <c r="O215" s="940">
        <f>K215+L215+0.75</f>
        <v>3.86</v>
      </c>
      <c r="P215" s="1116">
        <f>E215*N215*O215</f>
        <v>5.0199999999999996</v>
      </c>
      <c r="Q215" s="1281"/>
      <c r="R215" s="1326"/>
      <c r="S215" s="1174">
        <f>M215</f>
        <v>-18.02</v>
      </c>
      <c r="T215" s="1280">
        <f t="shared" si="11"/>
        <v>-2.343</v>
      </c>
      <c r="U215" s="1281"/>
      <c r="V215" s="1280"/>
      <c r="W215" s="1281"/>
      <c r="X215" s="1326"/>
      <c r="Y215" s="1369">
        <f>M215</f>
        <v>-18.02</v>
      </c>
      <c r="Z215" s="1308"/>
      <c r="AA215" s="1286"/>
      <c r="AB215" s="1307"/>
      <c r="AC215" s="1327">
        <f>P215</f>
        <v>5.0199999999999996</v>
      </c>
      <c r="AD215" s="1308"/>
      <c r="AE215" s="1286"/>
      <c r="AF215" s="1307"/>
      <c r="AG215" s="1281"/>
      <c r="AH215" s="1280"/>
    </row>
    <row r="216" spans="2:34" hidden="1" outlineLevel="1">
      <c r="B216" s="83"/>
      <c r="C216" s="75"/>
      <c r="D216" s="75"/>
      <c r="E216" s="123"/>
      <c r="F216" s="83"/>
      <c r="G216" s="75"/>
      <c r="H216" s="75"/>
      <c r="I216" s="75"/>
      <c r="J216" s="1058"/>
      <c r="K216" s="83"/>
      <c r="L216" s="75"/>
      <c r="M216" s="1058"/>
      <c r="N216" s="83"/>
      <c r="O216" s="75"/>
      <c r="P216" s="1058"/>
      <c r="Q216" s="1281"/>
      <c r="R216" s="1326"/>
      <c r="S216" s="1281"/>
      <c r="T216" s="1280"/>
      <c r="U216" s="1281"/>
      <c r="V216" s="1280"/>
      <c r="W216" s="1281"/>
      <c r="X216" s="1326"/>
      <c r="Y216" s="1370"/>
      <c r="Z216" s="1308"/>
      <c r="AA216" s="1286"/>
      <c r="AB216" s="1307"/>
      <c r="AC216" s="1282"/>
      <c r="AD216" s="1308"/>
      <c r="AE216" s="1286"/>
      <c r="AF216" s="1307"/>
      <c r="AG216" s="1281"/>
      <c r="AH216" s="1280"/>
    </row>
    <row r="217" spans="2:34" hidden="1" outlineLevel="1">
      <c r="B217" s="83"/>
      <c r="C217" s="88" t="s">
        <v>493</v>
      </c>
      <c r="D217" s="88" t="s">
        <v>550</v>
      </c>
      <c r="E217" s="123"/>
      <c r="F217" s="1440">
        <v>1.44</v>
      </c>
      <c r="G217" s="75">
        <v>8.85</v>
      </c>
      <c r="H217" s="75">
        <v>23.85</v>
      </c>
      <c r="I217" s="108">
        <f>H217-G217</f>
        <v>15</v>
      </c>
      <c r="J217" s="1058">
        <f>F217*I217</f>
        <v>21.6</v>
      </c>
      <c r="K217" s="83"/>
      <c r="L217" s="75"/>
      <c r="M217" s="1058"/>
      <c r="N217" s="83"/>
      <c r="O217" s="75"/>
      <c r="P217" s="1058"/>
      <c r="Q217" s="1281"/>
      <c r="R217" s="1326"/>
      <c r="S217" s="1281">
        <f>J217</f>
        <v>21.6</v>
      </c>
      <c r="T217" s="1280">
        <f t="shared" si="11"/>
        <v>2.8079999999999998</v>
      </c>
      <c r="U217" s="1281"/>
      <c r="V217" s="1280"/>
      <c r="W217" s="1281"/>
      <c r="X217" s="1326"/>
      <c r="Y217" s="1370">
        <f>J217</f>
        <v>21.6</v>
      </c>
      <c r="Z217" s="1308"/>
      <c r="AA217" s="1286"/>
      <c r="AB217" s="1307"/>
      <c r="AC217" s="1282"/>
      <c r="AD217" s="1308"/>
      <c r="AE217" s="1286"/>
      <c r="AF217" s="1307"/>
      <c r="AG217" s="1281"/>
      <c r="AH217" s="1280"/>
    </row>
    <row r="218" spans="2:34" hidden="1" outlineLevel="1">
      <c r="B218" s="83"/>
      <c r="C218" s="75"/>
      <c r="D218" s="75"/>
      <c r="E218" s="123"/>
      <c r="F218" s="1440">
        <v>4.8600000000000003</v>
      </c>
      <c r="G218" s="75">
        <v>8.85</v>
      </c>
      <c r="H218" s="75">
        <v>9.93</v>
      </c>
      <c r="I218" s="75">
        <f>H218-G218</f>
        <v>1.08</v>
      </c>
      <c r="J218" s="1080">
        <f>F218*I218</f>
        <v>5.25</v>
      </c>
      <c r="K218" s="83"/>
      <c r="L218" s="75"/>
      <c r="M218" s="1058"/>
      <c r="N218" s="83"/>
      <c r="O218" s="75"/>
      <c r="P218" s="1058"/>
      <c r="Q218" s="1281"/>
      <c r="R218" s="1326"/>
      <c r="S218" s="1174">
        <f>J218</f>
        <v>5.25</v>
      </c>
      <c r="T218" s="1280">
        <f t="shared" si="11"/>
        <v>0.68300000000000005</v>
      </c>
      <c r="U218" s="1281"/>
      <c r="V218" s="1280"/>
      <c r="W218" s="1281"/>
      <c r="X218" s="1326"/>
      <c r="Y218" s="1369">
        <f>J218</f>
        <v>5.25</v>
      </c>
      <c r="Z218" s="1308"/>
      <c r="AA218" s="1286"/>
      <c r="AB218" s="1307"/>
      <c r="AC218" s="1282"/>
      <c r="AD218" s="1308"/>
      <c r="AE218" s="1286"/>
      <c r="AF218" s="1307"/>
      <c r="AG218" s="1281"/>
      <c r="AH218" s="1280"/>
    </row>
    <row r="219" spans="2:34" hidden="1" outlineLevel="1">
      <c r="B219" s="83"/>
      <c r="C219" s="75"/>
      <c r="D219" s="75"/>
      <c r="E219" s="123"/>
      <c r="F219" s="1440">
        <v>4.8600000000000003</v>
      </c>
      <c r="G219" s="75">
        <v>9.93</v>
      </c>
      <c r="H219" s="75">
        <v>20.57</v>
      </c>
      <c r="I219" s="75">
        <f>H219-G219</f>
        <v>10.64</v>
      </c>
      <c r="J219" s="1080">
        <f>F219*I219</f>
        <v>51.71</v>
      </c>
      <c r="K219" s="83"/>
      <c r="L219" s="75"/>
      <c r="M219" s="1058"/>
      <c r="N219" s="83"/>
      <c r="O219" s="75"/>
      <c r="P219" s="1058"/>
      <c r="Q219" s="1281"/>
      <c r="R219" s="1326"/>
      <c r="S219" s="1174">
        <f>J219</f>
        <v>51.71</v>
      </c>
      <c r="T219" s="1280">
        <f t="shared" si="11"/>
        <v>6.7220000000000004</v>
      </c>
      <c r="U219" s="1281"/>
      <c r="V219" s="1280"/>
      <c r="W219" s="1281"/>
      <c r="X219" s="1326"/>
      <c r="Y219" s="1370"/>
      <c r="Z219" s="1308"/>
      <c r="AA219" s="1328">
        <f>J219</f>
        <v>51.71</v>
      </c>
      <c r="AB219" s="1307"/>
      <c r="AC219" s="1282"/>
      <c r="AD219" s="1308"/>
      <c r="AE219" s="1286"/>
      <c r="AF219" s="1307"/>
      <c r="AG219" s="1281"/>
      <c r="AH219" s="1280"/>
    </row>
    <row r="220" spans="2:34" hidden="1" outlineLevel="1">
      <c r="B220" s="83"/>
      <c r="C220" s="88" t="s">
        <v>25</v>
      </c>
      <c r="D220" s="75"/>
      <c r="E220" s="1144">
        <v>8</v>
      </c>
      <c r="F220" s="1440"/>
      <c r="G220" s="75"/>
      <c r="H220" s="75"/>
      <c r="I220" s="75"/>
      <c r="J220" s="1058"/>
      <c r="K220" s="871">
        <v>1.68</v>
      </c>
      <c r="L220" s="1101">
        <v>1.59</v>
      </c>
      <c r="M220" s="1080">
        <f>ROUND(-E220*K220*L220,2)</f>
        <v>-21.37</v>
      </c>
      <c r="N220" s="1114">
        <v>0.13</v>
      </c>
      <c r="O220" s="940">
        <f>2*L220+K220</f>
        <v>4.8600000000000003</v>
      </c>
      <c r="P220" s="1116">
        <f>E220*N220*O220</f>
        <v>5.05</v>
      </c>
      <c r="Q220" s="1281"/>
      <c r="R220" s="1326"/>
      <c r="S220" s="1174">
        <f>M220</f>
        <v>-21.37</v>
      </c>
      <c r="T220" s="1280">
        <f t="shared" si="11"/>
        <v>-2.778</v>
      </c>
      <c r="U220" s="1281"/>
      <c r="V220" s="1280"/>
      <c r="W220" s="1281"/>
      <c r="X220" s="1326"/>
      <c r="Y220" s="1370"/>
      <c r="Z220" s="1308"/>
      <c r="AA220" s="1328">
        <f>M220</f>
        <v>-21.37</v>
      </c>
      <c r="AB220" s="1307"/>
      <c r="AC220" s="1282"/>
      <c r="AD220" s="1308"/>
      <c r="AE220" s="1328">
        <f>P220</f>
        <v>5.05</v>
      </c>
      <c r="AF220" s="1307"/>
      <c r="AG220" s="1281"/>
      <c r="AH220" s="1333">
        <f>E220*K220</f>
        <v>13.44</v>
      </c>
    </row>
    <row r="221" spans="2:34" hidden="1" outlineLevel="1">
      <c r="B221" s="83"/>
      <c r="C221" s="75"/>
      <c r="D221" s="75"/>
      <c r="E221" s="123"/>
      <c r="F221" s="1440">
        <v>4.8600000000000003</v>
      </c>
      <c r="G221" s="75">
        <v>20.57</v>
      </c>
      <c r="H221" s="75">
        <v>23.85</v>
      </c>
      <c r="I221" s="75">
        <f>H221-G221</f>
        <v>3.28</v>
      </c>
      <c r="J221" s="1080">
        <f>F221*I221</f>
        <v>15.94</v>
      </c>
      <c r="K221" s="83"/>
      <c r="L221" s="75"/>
      <c r="M221" s="1058"/>
      <c r="N221" s="83"/>
      <c r="O221" s="75"/>
      <c r="P221" s="1058"/>
      <c r="Q221" s="1281"/>
      <c r="R221" s="1326"/>
      <c r="S221" s="1174">
        <f>J221</f>
        <v>15.94</v>
      </c>
      <c r="T221" s="1280">
        <f t="shared" si="11"/>
        <v>2.0720000000000001</v>
      </c>
      <c r="U221" s="1281"/>
      <c r="V221" s="1280"/>
      <c r="W221" s="1281"/>
      <c r="X221" s="1326"/>
      <c r="Y221" s="1369">
        <f>J221</f>
        <v>15.94</v>
      </c>
      <c r="Z221" s="1308"/>
      <c r="AA221" s="1286"/>
      <c r="AB221" s="1307"/>
      <c r="AC221" s="1282"/>
      <c r="AD221" s="1308"/>
      <c r="AE221" s="1286"/>
      <c r="AF221" s="1307"/>
      <c r="AG221" s="1281"/>
      <c r="AH221" s="1280"/>
    </row>
    <row r="222" spans="2:34" hidden="1" outlineLevel="1">
      <c r="B222" s="83"/>
      <c r="C222" s="88" t="s">
        <v>25</v>
      </c>
      <c r="D222" s="75"/>
      <c r="E222" s="1144">
        <v>2</v>
      </c>
      <c r="F222" s="1440"/>
      <c r="G222" s="75"/>
      <c r="H222" s="75"/>
      <c r="I222" s="75"/>
      <c r="J222" s="1058"/>
      <c r="K222" s="871">
        <v>1.68</v>
      </c>
      <c r="L222" s="1101">
        <v>1.59</v>
      </c>
      <c r="M222" s="1080">
        <f>ROUND(-E222*K222*L222,2)</f>
        <v>-5.34</v>
      </c>
      <c r="N222" s="1114">
        <v>0.13</v>
      </c>
      <c r="O222" s="940">
        <f>2*L222+K222</f>
        <v>4.8600000000000003</v>
      </c>
      <c r="P222" s="1116">
        <f>E222*N222*O222</f>
        <v>1.26</v>
      </c>
      <c r="Q222" s="1281"/>
      <c r="R222" s="1326"/>
      <c r="S222" s="1174">
        <f>M222</f>
        <v>-5.34</v>
      </c>
      <c r="T222" s="1280">
        <f t="shared" si="11"/>
        <v>-0.69399999999999995</v>
      </c>
      <c r="U222" s="1281"/>
      <c r="V222" s="1280"/>
      <c r="W222" s="1281"/>
      <c r="X222" s="1326"/>
      <c r="Y222" s="1369">
        <f>M222</f>
        <v>-5.34</v>
      </c>
      <c r="Z222" s="1308"/>
      <c r="AA222" s="1286"/>
      <c r="AB222" s="1307"/>
      <c r="AC222" s="1327">
        <f>P222</f>
        <v>1.26</v>
      </c>
      <c r="AD222" s="1308"/>
      <c r="AE222" s="1286"/>
      <c r="AF222" s="1307"/>
      <c r="AG222" s="1281"/>
      <c r="AH222" s="1333">
        <f>E222*K222</f>
        <v>3.36</v>
      </c>
    </row>
    <row r="223" spans="2:34" hidden="1" outlineLevel="1">
      <c r="B223" s="83"/>
      <c r="C223" s="75"/>
      <c r="D223" s="75"/>
      <c r="E223" s="1145">
        <v>1</v>
      </c>
      <c r="F223" s="1440">
        <v>0.49</v>
      </c>
      <c r="G223" s="75">
        <v>8.85</v>
      </c>
      <c r="H223" s="75">
        <v>23.85</v>
      </c>
      <c r="I223" s="108">
        <f>H223-G223</f>
        <v>15</v>
      </c>
      <c r="J223" s="1133">
        <f>F223*I223</f>
        <v>7.4</v>
      </c>
      <c r="K223" s="83"/>
      <c r="L223" s="75"/>
      <c r="M223" s="1058"/>
      <c r="N223" s="83"/>
      <c r="O223" s="75"/>
      <c r="P223" s="1058"/>
      <c r="Q223" s="1281"/>
      <c r="R223" s="1326"/>
      <c r="S223" s="1371">
        <f>J223</f>
        <v>7.4</v>
      </c>
      <c r="T223" s="1280">
        <f t="shared" si="11"/>
        <v>0.96199999999999997</v>
      </c>
      <c r="U223" s="1281"/>
      <c r="V223" s="1280"/>
      <c r="W223" s="1281"/>
      <c r="X223" s="1326"/>
      <c r="Y223" s="1372">
        <f>J223</f>
        <v>7.4</v>
      </c>
      <c r="Z223" s="1308"/>
      <c r="AA223" s="1286"/>
      <c r="AB223" s="1307"/>
      <c r="AC223" s="1282"/>
      <c r="AD223" s="1308"/>
      <c r="AE223" s="1286"/>
      <c r="AF223" s="1307"/>
      <c r="AG223" s="1281"/>
      <c r="AH223" s="1280"/>
    </row>
    <row r="224" spans="2:34" hidden="1" outlineLevel="1">
      <c r="B224" s="83"/>
      <c r="C224" s="88"/>
      <c r="D224" s="88"/>
      <c r="E224" s="1145"/>
      <c r="F224" s="1440"/>
      <c r="G224" s="75"/>
      <c r="H224" s="75"/>
      <c r="I224" s="75"/>
      <c r="J224" s="1058"/>
      <c r="K224" s="83"/>
      <c r="L224" s="75"/>
      <c r="M224" s="1058"/>
      <c r="N224" s="83"/>
      <c r="O224" s="75"/>
      <c r="P224" s="1058"/>
      <c r="Q224" s="1281"/>
      <c r="R224" s="1326"/>
      <c r="S224" s="1281"/>
      <c r="T224" s="1280"/>
      <c r="U224" s="1281"/>
      <c r="V224" s="1280"/>
      <c r="W224" s="1281"/>
      <c r="X224" s="1326"/>
      <c r="Y224" s="1370"/>
      <c r="Z224" s="1308"/>
      <c r="AA224" s="1286"/>
      <c r="AB224" s="1307"/>
      <c r="AC224" s="1282"/>
      <c r="AD224" s="1308"/>
      <c r="AE224" s="1286"/>
      <c r="AF224" s="1307"/>
      <c r="AG224" s="1281"/>
      <c r="AH224" s="1280"/>
    </row>
    <row r="225" spans="2:34" hidden="1" outlineLevel="1">
      <c r="B225" s="90" t="s">
        <v>587</v>
      </c>
      <c r="C225" s="88" t="s">
        <v>493</v>
      </c>
      <c r="D225" s="88" t="s">
        <v>537</v>
      </c>
      <c r="E225" s="1145">
        <v>1</v>
      </c>
      <c r="F225" s="1440">
        <v>2.2400000000000002</v>
      </c>
      <c r="G225" s="75">
        <v>8.85</v>
      </c>
      <c r="H225" s="75">
        <v>23.85</v>
      </c>
      <c r="I225" s="108">
        <f>H225-G225</f>
        <v>15</v>
      </c>
      <c r="J225" s="1058">
        <f>F225*I225</f>
        <v>33.6</v>
      </c>
      <c r="K225" s="83"/>
      <c r="L225" s="75"/>
      <c r="M225" s="1058"/>
      <c r="N225" s="83"/>
      <c r="O225" s="75"/>
      <c r="P225" s="1058"/>
      <c r="Q225" s="1281"/>
      <c r="R225" s="1326"/>
      <c r="S225" s="1281">
        <f>J225</f>
        <v>33.6</v>
      </c>
      <c r="T225" s="1280">
        <f t="shared" si="11"/>
        <v>4.3680000000000003</v>
      </c>
      <c r="U225" s="1281"/>
      <c r="V225" s="1280"/>
      <c r="W225" s="1281"/>
      <c r="X225" s="1326"/>
      <c r="Y225" s="1370"/>
      <c r="Z225" s="1308"/>
      <c r="AA225" s="1286"/>
      <c r="AB225" s="1307"/>
      <c r="AC225" s="1282"/>
      <c r="AD225" s="1308"/>
      <c r="AE225" s="1286"/>
      <c r="AF225" s="1307"/>
      <c r="AG225" s="1281"/>
      <c r="AH225" s="1280"/>
    </row>
    <row r="226" spans="2:34" hidden="1" outlineLevel="1">
      <c r="B226" s="90"/>
      <c r="C226" s="88" t="s">
        <v>24</v>
      </c>
      <c r="D226" s="88"/>
      <c r="E226" s="1145">
        <v>5</v>
      </c>
      <c r="F226" s="1440"/>
      <c r="G226" s="75"/>
      <c r="H226" s="75"/>
      <c r="I226" s="108"/>
      <c r="J226" s="1058"/>
      <c r="K226" s="1114">
        <v>1.48</v>
      </c>
      <c r="L226" s="940">
        <v>1.59</v>
      </c>
      <c r="M226" s="1085">
        <f>ROUND(-E226*K226*L226,2)</f>
        <v>-11.77</v>
      </c>
      <c r="N226" s="1114"/>
      <c r="O226" s="940"/>
      <c r="P226" s="1116"/>
      <c r="Q226" s="1281"/>
      <c r="R226" s="1326"/>
      <c r="S226" s="1174">
        <f>M226</f>
        <v>-11.77</v>
      </c>
      <c r="T226" s="1280">
        <f t="shared" si="11"/>
        <v>-1.53</v>
      </c>
      <c r="U226" s="1281"/>
      <c r="V226" s="1280"/>
      <c r="W226" s="1281"/>
      <c r="X226" s="1326"/>
      <c r="Y226" s="1370"/>
      <c r="Z226" s="1308"/>
      <c r="AA226" s="1286"/>
      <c r="AB226" s="1307"/>
      <c r="AC226" s="1282"/>
      <c r="AD226" s="1308"/>
      <c r="AE226" s="1286"/>
      <c r="AF226" s="1307"/>
      <c r="AG226" s="1281"/>
      <c r="AH226" s="1280"/>
    </row>
    <row r="227" spans="2:34" hidden="1" outlineLevel="1">
      <c r="B227" s="90" t="s">
        <v>664</v>
      </c>
      <c r="C227" s="75"/>
      <c r="D227" s="75"/>
      <c r="E227" s="1144">
        <v>1</v>
      </c>
      <c r="F227" s="1440">
        <v>0.11</v>
      </c>
      <c r="G227" s="75">
        <v>8.85</v>
      </c>
      <c r="H227" s="75">
        <v>23.85</v>
      </c>
      <c r="I227" s="75">
        <f>H227-G227</f>
        <v>15</v>
      </c>
      <c r="J227" s="1080">
        <f>E227*F227*I227</f>
        <v>1.65</v>
      </c>
      <c r="K227" s="83"/>
      <c r="L227" s="75"/>
      <c r="M227" s="1058"/>
      <c r="N227" s="83"/>
      <c r="O227" s="75"/>
      <c r="P227" s="1058"/>
      <c r="Q227" s="1281"/>
      <c r="R227" s="1326"/>
      <c r="S227" s="1174"/>
      <c r="T227" s="1280"/>
      <c r="U227" s="1281"/>
      <c r="V227" s="1280"/>
      <c r="W227" s="1281"/>
      <c r="X227" s="1326"/>
      <c r="Y227" s="1369">
        <f>J227</f>
        <v>1.65</v>
      </c>
      <c r="Z227" s="1308"/>
      <c r="AA227" s="1286"/>
      <c r="AB227" s="1307"/>
      <c r="AC227" s="1282"/>
      <c r="AD227" s="1308"/>
      <c r="AE227" s="1286"/>
      <c r="AF227" s="1307"/>
      <c r="AG227" s="1281"/>
      <c r="AH227" s="1280"/>
    </row>
    <row r="228" spans="2:34" hidden="1" outlineLevel="1">
      <c r="B228" s="83"/>
      <c r="C228" s="75"/>
      <c r="D228" s="75"/>
      <c r="E228" s="1144">
        <v>1</v>
      </c>
      <c r="F228" s="1440">
        <v>1.48</v>
      </c>
      <c r="G228" s="75">
        <v>8.85</v>
      </c>
      <c r="H228" s="75">
        <v>9.93</v>
      </c>
      <c r="I228" s="75">
        <f>H228-G228</f>
        <v>1.08</v>
      </c>
      <c r="J228" s="1080">
        <f>E228*F228*I228</f>
        <v>1.6</v>
      </c>
      <c r="K228" s="83"/>
      <c r="L228" s="75"/>
      <c r="M228" s="1058"/>
      <c r="N228" s="83"/>
      <c r="O228" s="75"/>
      <c r="P228" s="1058"/>
      <c r="Q228" s="1281"/>
      <c r="R228" s="1326"/>
      <c r="S228" s="1174"/>
      <c r="T228" s="1280"/>
      <c r="U228" s="1281"/>
      <c r="V228" s="1280"/>
      <c r="W228" s="1281"/>
      <c r="X228" s="1326"/>
      <c r="Y228" s="1369">
        <f>J228</f>
        <v>1.6</v>
      </c>
      <c r="Z228" s="1308"/>
      <c r="AA228" s="1328"/>
      <c r="AB228" s="1307"/>
      <c r="AC228" s="1282"/>
      <c r="AD228" s="1308"/>
      <c r="AE228" s="1286"/>
      <c r="AF228" s="1307"/>
      <c r="AG228" s="1281"/>
      <c r="AH228" s="1280"/>
    </row>
    <row r="229" spans="2:34" hidden="1" outlineLevel="1">
      <c r="B229" s="83"/>
      <c r="C229" s="88"/>
      <c r="D229" s="75"/>
      <c r="E229" s="1144"/>
      <c r="F229" s="1440">
        <v>1.48</v>
      </c>
      <c r="G229" s="75">
        <v>9.93</v>
      </c>
      <c r="H229" s="75">
        <v>20.57</v>
      </c>
      <c r="I229" s="75">
        <f>H229-G229</f>
        <v>10.64</v>
      </c>
      <c r="J229" s="1080">
        <f>F229*I229</f>
        <v>15.75</v>
      </c>
      <c r="K229" s="1114"/>
      <c r="L229" s="940"/>
      <c r="M229" s="1085"/>
      <c r="N229" s="1114"/>
      <c r="O229" s="940"/>
      <c r="P229" s="1116"/>
      <c r="Q229" s="1281"/>
      <c r="R229" s="1326"/>
      <c r="S229" s="1174"/>
      <c r="T229" s="1280"/>
      <c r="U229" s="1281"/>
      <c r="V229" s="1280"/>
      <c r="W229" s="1281"/>
      <c r="X229" s="1326"/>
      <c r="Y229" s="1370"/>
      <c r="Z229" s="1308"/>
      <c r="AA229" s="1328">
        <f>J229</f>
        <v>15.75</v>
      </c>
      <c r="AB229" s="1307"/>
      <c r="AC229" s="1282"/>
      <c r="AD229" s="1308"/>
      <c r="AE229" s="1328"/>
      <c r="AF229" s="1307"/>
      <c r="AG229" s="1281"/>
      <c r="AH229" s="1280"/>
    </row>
    <row r="230" spans="2:34" hidden="1" outlineLevel="1">
      <c r="B230" s="83"/>
      <c r="C230" s="88" t="s">
        <v>24</v>
      </c>
      <c r="D230" s="75"/>
      <c r="E230" s="1144">
        <v>4</v>
      </c>
      <c r="F230" s="1440"/>
      <c r="G230" s="75"/>
      <c r="H230" s="75"/>
      <c r="I230" s="75"/>
      <c r="J230" s="1080"/>
      <c r="K230" s="1114">
        <v>1.48</v>
      </c>
      <c r="L230" s="940">
        <v>1.59</v>
      </c>
      <c r="M230" s="1085">
        <f>ROUND(-E230*K230*L230,2)</f>
        <v>-9.41</v>
      </c>
      <c r="N230" s="1114">
        <v>0.13</v>
      </c>
      <c r="O230" s="940">
        <f>2*L230+K230</f>
        <v>4.66</v>
      </c>
      <c r="P230" s="1116">
        <f>E230*N230*O230</f>
        <v>2.42</v>
      </c>
      <c r="Q230" s="1281"/>
      <c r="R230" s="1326"/>
      <c r="S230" s="1174"/>
      <c r="T230" s="1280"/>
      <c r="U230" s="1281"/>
      <c r="V230" s="1280"/>
      <c r="W230" s="1281"/>
      <c r="X230" s="1326"/>
      <c r="Y230" s="1370"/>
      <c r="Z230" s="1308"/>
      <c r="AA230" s="1328">
        <f>M230</f>
        <v>-9.41</v>
      </c>
      <c r="AB230" s="1307"/>
      <c r="AC230" s="1282"/>
      <c r="AD230" s="1308"/>
      <c r="AE230" s="1328">
        <f>P230</f>
        <v>2.42</v>
      </c>
      <c r="AF230" s="1307"/>
      <c r="AG230" s="1281"/>
      <c r="AH230" s="1333">
        <f>E230*K230</f>
        <v>5.92</v>
      </c>
    </row>
    <row r="231" spans="2:34" hidden="1" outlineLevel="1">
      <c r="B231" s="83"/>
      <c r="C231" s="75"/>
      <c r="D231" s="75"/>
      <c r="E231" s="1145"/>
      <c r="F231" s="1440">
        <v>1.48</v>
      </c>
      <c r="G231" s="75">
        <v>20.57</v>
      </c>
      <c r="H231" s="75">
        <v>23.85</v>
      </c>
      <c r="I231" s="75">
        <f>H231-G231</f>
        <v>3.28</v>
      </c>
      <c r="J231" s="1080">
        <f>F231*I231</f>
        <v>4.8499999999999996</v>
      </c>
      <c r="K231" s="83"/>
      <c r="L231" s="75"/>
      <c r="M231" s="1058"/>
      <c r="N231" s="83"/>
      <c r="O231" s="75"/>
      <c r="P231" s="1058"/>
      <c r="Q231" s="1281"/>
      <c r="R231" s="1326"/>
      <c r="S231" s="1174"/>
      <c r="T231" s="1280"/>
      <c r="U231" s="1281"/>
      <c r="V231" s="1280"/>
      <c r="W231" s="1281"/>
      <c r="X231" s="1326"/>
      <c r="Y231" s="1369">
        <f>J231</f>
        <v>4.8499999999999996</v>
      </c>
      <c r="Z231" s="1308"/>
      <c r="AA231" s="1286"/>
      <c r="AB231" s="1307"/>
      <c r="AC231" s="1282"/>
      <c r="AD231" s="1308"/>
      <c r="AE231" s="1286"/>
      <c r="AF231" s="1307"/>
      <c r="AG231" s="1281"/>
      <c r="AH231" s="1280"/>
    </row>
    <row r="232" spans="2:34" hidden="1" outlineLevel="1">
      <c r="B232" s="1106"/>
      <c r="C232" s="1479" t="s">
        <v>24</v>
      </c>
      <c r="D232" s="1102"/>
      <c r="E232" s="1481">
        <v>1</v>
      </c>
      <c r="F232" s="1484"/>
      <c r="G232" s="1102"/>
      <c r="H232" s="1102"/>
      <c r="I232" s="1102"/>
      <c r="J232" s="1485"/>
      <c r="K232" s="1114">
        <v>1.48</v>
      </c>
      <c r="L232" s="940">
        <v>1.59</v>
      </c>
      <c r="M232" s="1085">
        <f>ROUND(-E232*K232*L232,2)</f>
        <v>-2.35</v>
      </c>
      <c r="N232" s="1114">
        <v>0.13</v>
      </c>
      <c r="O232" s="940">
        <f>2*L232+K232</f>
        <v>4.66</v>
      </c>
      <c r="P232" s="1116">
        <f>E232*N232*O232</f>
        <v>0.61</v>
      </c>
      <c r="Q232" s="1329"/>
      <c r="R232" s="1331"/>
      <c r="S232" s="1486"/>
      <c r="T232" s="1330"/>
      <c r="U232" s="1329"/>
      <c r="V232" s="1330"/>
      <c r="W232" s="1329"/>
      <c r="X232" s="1331"/>
      <c r="Y232" s="1374">
        <f>M232</f>
        <v>-2.35</v>
      </c>
      <c r="Z232" s="1332"/>
      <c r="AA232" s="1312"/>
      <c r="AB232" s="1313"/>
      <c r="AC232" s="1380">
        <f>P232</f>
        <v>0.61</v>
      </c>
      <c r="AD232" s="1332"/>
      <c r="AE232" s="1312"/>
      <c r="AF232" s="1313"/>
      <c r="AG232" s="1329"/>
      <c r="AH232" s="1333">
        <f>E232*K232</f>
        <v>1.48</v>
      </c>
    </row>
    <row r="233" spans="2:34" ht="13.5" hidden="1" outlineLevel="1" thickBot="1">
      <c r="B233" s="1059"/>
      <c r="C233" s="1134"/>
      <c r="D233" s="841"/>
      <c r="E233" s="1482"/>
      <c r="F233" s="1119">
        <v>0.65</v>
      </c>
      <c r="G233" s="75">
        <v>8.85</v>
      </c>
      <c r="H233" s="75">
        <v>23.85</v>
      </c>
      <c r="I233" s="108">
        <f>H233-G233</f>
        <v>15</v>
      </c>
      <c r="J233" s="1058">
        <f>F233*I233</f>
        <v>9.75</v>
      </c>
      <c r="K233" s="1117"/>
      <c r="L233" s="1071"/>
      <c r="M233" s="1137"/>
      <c r="N233" s="1117"/>
      <c r="O233" s="1071"/>
      <c r="P233" s="1120"/>
      <c r="Q233" s="1329"/>
      <c r="R233" s="1331"/>
      <c r="S233" s="1309"/>
      <c r="T233" s="1330"/>
      <c r="U233" s="1289"/>
      <c r="V233" s="1291"/>
      <c r="W233" s="1289"/>
      <c r="X233" s="1373"/>
      <c r="Y233" s="1374">
        <f>J233</f>
        <v>9.75</v>
      </c>
      <c r="Z233" s="1332"/>
      <c r="AA233" s="1312"/>
      <c r="AB233" s="1313"/>
      <c r="AC233" s="1375"/>
      <c r="AD233" s="1314"/>
      <c r="AE233" s="1298"/>
      <c r="AF233" s="1315"/>
      <c r="AG233" s="1289"/>
      <c r="AH233" s="1291"/>
    </row>
    <row r="234" spans="2:34" ht="16.5" collapsed="1" thickBot="1">
      <c r="B234" s="1180"/>
      <c r="C234" s="1181" t="s">
        <v>635</v>
      </c>
      <c r="D234" s="1185"/>
      <c r="E234" s="1206"/>
      <c r="F234" s="1180"/>
      <c r="G234" s="1182"/>
      <c r="H234" s="1182"/>
      <c r="I234" s="1182"/>
      <c r="J234" s="1188"/>
      <c r="K234" s="1209"/>
      <c r="L234" s="1210"/>
      <c r="M234" s="1186"/>
      <c r="N234" s="1209"/>
      <c r="O234" s="1210"/>
      <c r="P234" s="1218"/>
      <c r="Q234" s="1316">
        <f t="shared" ref="Q234:AH234" si="13">SUM(Q235:Q267)</f>
        <v>147.88999999999999</v>
      </c>
      <c r="R234" s="1376">
        <f t="shared" si="13"/>
        <v>22.183</v>
      </c>
      <c r="S234" s="1316">
        <f t="shared" si="13"/>
        <v>121.16</v>
      </c>
      <c r="T234" s="1376">
        <f t="shared" si="13"/>
        <v>15.750999999999999</v>
      </c>
      <c r="U234" s="1316">
        <f t="shared" si="13"/>
        <v>0</v>
      </c>
      <c r="V234" s="1376">
        <f t="shared" si="13"/>
        <v>0</v>
      </c>
      <c r="W234" s="1316">
        <f t="shared" si="13"/>
        <v>25.06</v>
      </c>
      <c r="X234" s="1377">
        <f t="shared" si="13"/>
        <v>0.627</v>
      </c>
      <c r="Y234" s="1504">
        <f t="shared" si="13"/>
        <v>249.16</v>
      </c>
      <c r="Z234" s="1516">
        <f t="shared" si="13"/>
        <v>0</v>
      </c>
      <c r="AA234" s="1321">
        <f t="shared" si="13"/>
        <v>44.95</v>
      </c>
      <c r="AB234" s="1523">
        <f t="shared" si="13"/>
        <v>0</v>
      </c>
      <c r="AC234" s="1316">
        <f t="shared" si="13"/>
        <v>8.82</v>
      </c>
      <c r="AD234" s="1321">
        <f t="shared" si="13"/>
        <v>0</v>
      </c>
      <c r="AE234" s="1321">
        <f t="shared" si="13"/>
        <v>10.09</v>
      </c>
      <c r="AF234" s="1376">
        <f t="shared" si="13"/>
        <v>0</v>
      </c>
      <c r="AG234" s="1316">
        <f t="shared" si="13"/>
        <v>18.16</v>
      </c>
      <c r="AH234" s="1376">
        <f t="shared" si="13"/>
        <v>34.520000000000003</v>
      </c>
    </row>
    <row r="235" spans="2:34" hidden="1" outlineLevel="1">
      <c r="B235" s="1149" t="s">
        <v>569</v>
      </c>
      <c r="C235" s="865" t="s">
        <v>551</v>
      </c>
      <c r="D235" s="1098" t="s">
        <v>538</v>
      </c>
      <c r="E235" s="1150">
        <v>1</v>
      </c>
      <c r="F235" s="817">
        <v>2.6</v>
      </c>
      <c r="G235" s="818">
        <v>11.85</v>
      </c>
      <c r="H235" s="818">
        <v>23.85</v>
      </c>
      <c r="I235" s="1143">
        <f>H235-G235</f>
        <v>12</v>
      </c>
      <c r="J235" s="819">
        <f>E235*F235*I235</f>
        <v>31.2</v>
      </c>
      <c r="K235" s="817"/>
      <c r="L235" s="818"/>
      <c r="M235" s="819"/>
      <c r="N235" s="817"/>
      <c r="O235" s="818"/>
      <c r="P235" s="819"/>
      <c r="Q235" s="1300">
        <f>J235</f>
        <v>31.2</v>
      </c>
      <c r="R235" s="1378">
        <f t="shared" ref="R235" si="14">ROUND($Q$4/1000*Q235,3)</f>
        <v>4.68</v>
      </c>
      <c r="S235" s="1300"/>
      <c r="T235" s="1301"/>
      <c r="U235" s="1300"/>
      <c r="V235" s="1301"/>
      <c r="W235" s="1300"/>
      <c r="X235" s="1324"/>
      <c r="Y235" s="1379">
        <f>J235</f>
        <v>31.2</v>
      </c>
      <c r="Z235" s="1303"/>
      <c r="AA235" s="1304"/>
      <c r="AB235" s="1305"/>
      <c r="AC235" s="1302"/>
      <c r="AD235" s="1303"/>
      <c r="AE235" s="1304"/>
      <c r="AF235" s="1305"/>
      <c r="AG235" s="1300"/>
      <c r="AH235" s="1301"/>
    </row>
    <row r="236" spans="2:34" hidden="1" outlineLevel="1">
      <c r="B236" s="83"/>
      <c r="C236" s="75"/>
      <c r="D236" s="1145"/>
      <c r="E236" s="1145"/>
      <c r="F236" s="83"/>
      <c r="G236" s="75"/>
      <c r="H236" s="75"/>
      <c r="I236" s="75"/>
      <c r="J236" s="1058"/>
      <c r="K236" s="83"/>
      <c r="L236" s="75"/>
      <c r="M236" s="1058"/>
      <c r="N236" s="83"/>
      <c r="O236" s="75"/>
      <c r="P236" s="1058"/>
      <c r="Q236" s="1281"/>
      <c r="R236" s="1280"/>
      <c r="S236" s="1281"/>
      <c r="T236" s="1280"/>
      <c r="U236" s="1281"/>
      <c r="V236" s="1280"/>
      <c r="W236" s="1281"/>
      <c r="X236" s="1326"/>
      <c r="Y236" s="1370"/>
      <c r="Z236" s="1308"/>
      <c r="AA236" s="1286"/>
      <c r="AB236" s="1307"/>
      <c r="AC236" s="1282"/>
      <c r="AD236" s="1308"/>
      <c r="AE236" s="1286"/>
      <c r="AF236" s="1307"/>
      <c r="AG236" s="1281"/>
      <c r="AH236" s="1280"/>
    </row>
    <row r="237" spans="2:34" hidden="1" outlineLevel="1">
      <c r="B237" s="83"/>
      <c r="C237" s="1099" t="s">
        <v>552</v>
      </c>
      <c r="D237" s="1146" t="s">
        <v>540</v>
      </c>
      <c r="E237" s="1145">
        <v>4</v>
      </c>
      <c r="F237" s="83">
        <v>4.54</v>
      </c>
      <c r="G237" s="75">
        <v>11.85</v>
      </c>
      <c r="H237" s="75">
        <v>13.23</v>
      </c>
      <c r="I237" s="75">
        <f>H237-G237</f>
        <v>1.38</v>
      </c>
      <c r="J237" s="1080">
        <f>E237*F237*I237</f>
        <v>25.06</v>
      </c>
      <c r="K237" s="83"/>
      <c r="L237" s="75"/>
      <c r="M237" s="1058"/>
      <c r="N237" s="83"/>
      <c r="O237" s="75"/>
      <c r="P237" s="1058"/>
      <c r="Q237" s="1281"/>
      <c r="R237" s="1280"/>
      <c r="S237" s="1281"/>
      <c r="T237" s="1280"/>
      <c r="U237" s="1281"/>
      <c r="V237" s="1280"/>
      <c r="W237" s="1174">
        <f>J237</f>
        <v>25.06</v>
      </c>
      <c r="X237" s="1335">
        <f t="shared" ref="X237" si="15">ROUND($W$4/1000*W237,3)</f>
        <v>0.627</v>
      </c>
      <c r="Y237" s="1369">
        <f>J237</f>
        <v>25.06</v>
      </c>
      <c r="Z237" s="1308"/>
      <c r="AA237" s="1286"/>
      <c r="AB237" s="1307"/>
      <c r="AC237" s="1282"/>
      <c r="AD237" s="1308"/>
      <c r="AE237" s="1286"/>
      <c r="AF237" s="1307"/>
      <c r="AG237" s="1281">
        <f>E237*F237</f>
        <v>18.16</v>
      </c>
      <c r="AH237" s="1280"/>
    </row>
    <row r="238" spans="2:34" hidden="1" outlineLevel="1">
      <c r="B238" s="83"/>
      <c r="C238" s="88" t="s">
        <v>65</v>
      </c>
      <c r="D238" s="1145"/>
      <c r="E238" s="1145">
        <v>4</v>
      </c>
      <c r="F238" s="83">
        <v>4.8600000000000003</v>
      </c>
      <c r="G238" s="75">
        <v>12.03</v>
      </c>
      <c r="H238" s="75">
        <v>14.85</v>
      </c>
      <c r="I238" s="75">
        <f>H238-G238</f>
        <v>2.82</v>
      </c>
      <c r="J238" s="1080">
        <f>E238*F238*I238</f>
        <v>54.82</v>
      </c>
      <c r="K238" s="83"/>
      <c r="L238" s="75"/>
      <c r="M238" s="1058"/>
      <c r="N238" s="83"/>
      <c r="O238" s="75"/>
      <c r="P238" s="1058"/>
      <c r="Q238" s="1174">
        <f>J238</f>
        <v>54.82</v>
      </c>
      <c r="R238" s="1333">
        <f t="shared" ref="R238:R246" si="16">ROUND($Q$4/1000*Q238,3)</f>
        <v>8.2230000000000008</v>
      </c>
      <c r="S238" s="1174"/>
      <c r="T238" s="1280"/>
      <c r="U238" s="1281"/>
      <c r="V238" s="1280"/>
      <c r="W238" s="1281"/>
      <c r="X238" s="1326"/>
      <c r="Y238" s="1369">
        <f>J238</f>
        <v>54.82</v>
      </c>
      <c r="Z238" s="1308"/>
      <c r="AA238" s="1286"/>
      <c r="AB238" s="1307"/>
      <c r="AC238" s="1282"/>
      <c r="AD238" s="1308"/>
      <c r="AE238" s="1286"/>
      <c r="AF238" s="1307"/>
      <c r="AG238" s="1281"/>
      <c r="AH238" s="1280"/>
    </row>
    <row r="239" spans="2:34" hidden="1" outlineLevel="1">
      <c r="B239" s="83"/>
      <c r="C239" s="88" t="s">
        <v>505</v>
      </c>
      <c r="D239" s="1145"/>
      <c r="E239" s="1145">
        <v>4</v>
      </c>
      <c r="F239" s="83"/>
      <c r="G239" s="75"/>
      <c r="H239" s="75"/>
      <c r="I239" s="75"/>
      <c r="J239" s="1058"/>
      <c r="K239" s="1109">
        <v>0.93</v>
      </c>
      <c r="L239" s="1110">
        <f>2.4-0.06</f>
        <v>2.34</v>
      </c>
      <c r="M239" s="1085">
        <f>ROUND(-E239*K239*L239,2)</f>
        <v>-8.6999999999999993</v>
      </c>
      <c r="N239" s="83">
        <v>0.15</v>
      </c>
      <c r="O239" s="75">
        <f>2*L239+K239</f>
        <v>5.61</v>
      </c>
      <c r="P239" s="1080">
        <f>E239*N239*O239</f>
        <v>3.37</v>
      </c>
      <c r="Q239" s="1174">
        <f>M239</f>
        <v>-8.6999999999999993</v>
      </c>
      <c r="R239" s="1333">
        <f t="shared" si="16"/>
        <v>-1.3049999999999999</v>
      </c>
      <c r="S239" s="1281"/>
      <c r="T239" s="1280"/>
      <c r="U239" s="1281"/>
      <c r="V239" s="1280"/>
      <c r="W239" s="1281"/>
      <c r="X239" s="1326"/>
      <c r="Y239" s="1369">
        <f>M239</f>
        <v>-8.6999999999999993</v>
      </c>
      <c r="Z239" s="1308"/>
      <c r="AA239" s="1286"/>
      <c r="AB239" s="1307"/>
      <c r="AC239" s="1327">
        <f>P239</f>
        <v>3.37</v>
      </c>
      <c r="AD239" s="1308"/>
      <c r="AE239" s="1286"/>
      <c r="AF239" s="1307"/>
      <c r="AG239" s="1281"/>
      <c r="AH239" s="1280"/>
    </row>
    <row r="240" spans="2:34" hidden="1" outlineLevel="1">
      <c r="B240" s="83"/>
      <c r="C240" s="75"/>
      <c r="D240" s="1145"/>
      <c r="E240" s="1145"/>
      <c r="F240" s="83"/>
      <c r="G240" s="75"/>
      <c r="H240" s="75"/>
      <c r="I240" s="75"/>
      <c r="J240" s="1058"/>
      <c r="K240" s="83"/>
      <c r="L240" s="75"/>
      <c r="M240" s="1058"/>
      <c r="N240" s="83"/>
      <c r="O240" s="75"/>
      <c r="P240" s="1058"/>
      <c r="Q240" s="1281"/>
      <c r="R240" s="1280"/>
      <c r="S240" s="1281"/>
      <c r="T240" s="1280"/>
      <c r="U240" s="1281"/>
      <c r="V240" s="1280"/>
      <c r="W240" s="1281"/>
      <c r="X240" s="1326"/>
      <c r="Y240" s="1370"/>
      <c r="Z240" s="1308"/>
      <c r="AA240" s="1286"/>
      <c r="AB240" s="1307"/>
      <c r="AC240" s="1282"/>
      <c r="AD240" s="1308"/>
      <c r="AE240" s="1286"/>
      <c r="AF240" s="1307"/>
      <c r="AG240" s="1281"/>
      <c r="AH240" s="1280"/>
    </row>
    <row r="241" spans="2:34" hidden="1" outlineLevel="1">
      <c r="B241" s="83"/>
      <c r="C241" s="88" t="s">
        <v>493</v>
      </c>
      <c r="D241" s="1146" t="s">
        <v>510</v>
      </c>
      <c r="E241" s="1145">
        <v>1</v>
      </c>
      <c r="F241" s="83">
        <v>1.72</v>
      </c>
      <c r="G241" s="75">
        <v>11.85</v>
      </c>
      <c r="H241" s="75">
        <v>23.85</v>
      </c>
      <c r="I241" s="75">
        <f>H241-G241</f>
        <v>12</v>
      </c>
      <c r="J241" s="1058">
        <f>F241*I241</f>
        <v>20.64</v>
      </c>
      <c r="K241" s="83"/>
      <c r="L241" s="75"/>
      <c r="M241" s="1058"/>
      <c r="N241" s="83"/>
      <c r="O241" s="75"/>
      <c r="P241" s="1058"/>
      <c r="Q241" s="1281">
        <f>J241</f>
        <v>20.64</v>
      </c>
      <c r="R241" s="1333">
        <f t="shared" si="16"/>
        <v>3.0960000000000001</v>
      </c>
      <c r="S241" s="1281"/>
      <c r="T241" s="1280"/>
      <c r="U241" s="1281"/>
      <c r="V241" s="1280"/>
      <c r="W241" s="1281"/>
      <c r="X241" s="1326"/>
      <c r="Y241" s="1370">
        <f>Q241</f>
        <v>20.64</v>
      </c>
      <c r="Z241" s="1308"/>
      <c r="AA241" s="1286"/>
      <c r="AB241" s="1307"/>
      <c r="AC241" s="1282"/>
      <c r="AD241" s="1308"/>
      <c r="AE241" s="1286"/>
      <c r="AF241" s="1307"/>
      <c r="AG241" s="1281"/>
      <c r="AH241" s="1280"/>
    </row>
    <row r="242" spans="2:34" hidden="1" outlineLevel="1">
      <c r="B242" s="83"/>
      <c r="C242" s="75"/>
      <c r="D242" s="1145"/>
      <c r="E242" s="1145">
        <v>1</v>
      </c>
      <c r="F242" s="83">
        <v>4.58</v>
      </c>
      <c r="G242" s="75">
        <v>11.85</v>
      </c>
      <c r="H242" s="75">
        <v>20.57</v>
      </c>
      <c r="I242" s="75">
        <f>H242-G242</f>
        <v>8.7200000000000006</v>
      </c>
      <c r="J242" s="1080">
        <f>E242*F242*I242</f>
        <v>39.94</v>
      </c>
      <c r="K242" s="83"/>
      <c r="L242" s="75"/>
      <c r="M242" s="1058"/>
      <c r="N242" s="83"/>
      <c r="O242" s="75"/>
      <c r="P242" s="1058"/>
      <c r="Q242" s="1174">
        <f>J242</f>
        <v>39.94</v>
      </c>
      <c r="R242" s="1333">
        <f t="shared" si="16"/>
        <v>5.9909999999999997</v>
      </c>
      <c r="S242" s="1281"/>
      <c r="T242" s="1280"/>
      <c r="U242" s="1281"/>
      <c r="V242" s="1280"/>
      <c r="W242" s="1281"/>
      <c r="X242" s="1326"/>
      <c r="Y242" s="1370"/>
      <c r="Z242" s="1308"/>
      <c r="AA242" s="1328">
        <f>J242</f>
        <v>39.94</v>
      </c>
      <c r="AB242" s="1307"/>
      <c r="AC242" s="1282"/>
      <c r="AD242" s="1308"/>
      <c r="AE242" s="1286"/>
      <c r="AF242" s="1307"/>
      <c r="AG242" s="1281"/>
      <c r="AH242" s="1280"/>
    </row>
    <row r="243" spans="2:34" hidden="1" outlineLevel="1">
      <c r="B243" s="83"/>
      <c r="C243" s="88" t="s">
        <v>24</v>
      </c>
      <c r="D243" s="1101"/>
      <c r="E243" s="1145">
        <v>6</v>
      </c>
      <c r="F243" s="83"/>
      <c r="G243" s="75"/>
      <c r="H243" s="75"/>
      <c r="I243" s="75"/>
      <c r="J243" s="1058"/>
      <c r="K243" s="1114">
        <v>1.48</v>
      </c>
      <c r="L243" s="940">
        <v>1.59</v>
      </c>
      <c r="M243" s="1085">
        <f>ROUND(-E243*K243*L243,2)</f>
        <v>-14.12</v>
      </c>
      <c r="N243" s="1114">
        <v>0.15</v>
      </c>
      <c r="O243" s="940">
        <f>2*L243+K243</f>
        <v>4.66</v>
      </c>
      <c r="P243" s="1116">
        <f>E243*N243*O243</f>
        <v>4.1900000000000004</v>
      </c>
      <c r="Q243" s="1174">
        <f>M243</f>
        <v>-14.12</v>
      </c>
      <c r="R243" s="1333">
        <f t="shared" si="16"/>
        <v>-2.1179999999999999</v>
      </c>
      <c r="S243" s="1281"/>
      <c r="T243" s="1280"/>
      <c r="U243" s="1281"/>
      <c r="V243" s="1280"/>
      <c r="W243" s="1281"/>
      <c r="X243" s="1326"/>
      <c r="Y243" s="1282"/>
      <c r="Z243" s="1308"/>
      <c r="AA243" s="1328">
        <f>M243</f>
        <v>-14.12</v>
      </c>
      <c r="AB243" s="1307"/>
      <c r="AC243" s="1282"/>
      <c r="AD243" s="1308"/>
      <c r="AE243" s="1328">
        <f>P243</f>
        <v>4.1900000000000004</v>
      </c>
      <c r="AF243" s="1307"/>
      <c r="AG243" s="1281"/>
      <c r="AH243" s="1280">
        <f>E243*K243</f>
        <v>8.8800000000000008</v>
      </c>
    </row>
    <row r="244" spans="2:34" hidden="1" outlineLevel="1">
      <c r="B244" s="83"/>
      <c r="C244" s="75"/>
      <c r="D244" s="1101"/>
      <c r="E244" s="1145">
        <v>1</v>
      </c>
      <c r="F244" s="83">
        <v>4.58</v>
      </c>
      <c r="G244" s="75">
        <v>20.57</v>
      </c>
      <c r="H244" s="75">
        <v>23.85</v>
      </c>
      <c r="I244" s="75">
        <f>H244-G244</f>
        <v>3.28</v>
      </c>
      <c r="J244" s="1080">
        <f>E244*F244*I244</f>
        <v>15.02</v>
      </c>
      <c r="K244" s="83"/>
      <c r="L244" s="75"/>
      <c r="M244" s="1058"/>
      <c r="N244" s="83"/>
      <c r="O244" s="75"/>
      <c r="P244" s="1058"/>
      <c r="Q244" s="1174">
        <f>J244</f>
        <v>15.02</v>
      </c>
      <c r="R244" s="1333">
        <f t="shared" si="16"/>
        <v>2.2530000000000001</v>
      </c>
      <c r="S244" s="1281"/>
      <c r="T244" s="1280"/>
      <c r="U244" s="1281"/>
      <c r="V244" s="1280"/>
      <c r="W244" s="1281"/>
      <c r="X244" s="1326"/>
      <c r="Y244" s="1327">
        <f>J244</f>
        <v>15.02</v>
      </c>
      <c r="Z244" s="1308"/>
      <c r="AA244" s="1286"/>
      <c r="AB244" s="1307"/>
      <c r="AC244" s="1282"/>
      <c r="AD244" s="1308"/>
      <c r="AE244" s="1286"/>
      <c r="AF244" s="1307"/>
      <c r="AG244" s="1281"/>
      <c r="AH244" s="1280"/>
    </row>
    <row r="245" spans="2:34" hidden="1" outlineLevel="1">
      <c r="B245" s="83"/>
      <c r="C245" s="88" t="s">
        <v>24</v>
      </c>
      <c r="D245" s="1101"/>
      <c r="E245" s="1145">
        <v>2</v>
      </c>
      <c r="F245" s="83"/>
      <c r="G245" s="75"/>
      <c r="H245" s="75"/>
      <c r="I245" s="75"/>
      <c r="J245" s="1058"/>
      <c r="K245" s="1114">
        <v>1.48</v>
      </c>
      <c r="L245" s="940">
        <v>1.59</v>
      </c>
      <c r="M245" s="1085">
        <f>ROUND(-E245*K245*L245,2)</f>
        <v>-4.71</v>
      </c>
      <c r="N245" s="1114">
        <v>0.15</v>
      </c>
      <c r="O245" s="940">
        <f>2*L245+K245</f>
        <v>4.66</v>
      </c>
      <c r="P245" s="1116">
        <f>E245*N245*O245</f>
        <v>1.4</v>
      </c>
      <c r="Q245" s="1174">
        <f>M245</f>
        <v>-4.71</v>
      </c>
      <c r="R245" s="1333">
        <f t="shared" si="16"/>
        <v>-0.70699999999999996</v>
      </c>
      <c r="S245" s="1281"/>
      <c r="T245" s="1280"/>
      <c r="U245" s="1281"/>
      <c r="V245" s="1280"/>
      <c r="W245" s="1281"/>
      <c r="X245" s="1326"/>
      <c r="Y245" s="1327">
        <f>M245</f>
        <v>-4.71</v>
      </c>
      <c r="Z245" s="1308"/>
      <c r="AA245" s="1286"/>
      <c r="AB245" s="1307"/>
      <c r="AC245" s="1327">
        <f>P245</f>
        <v>1.4</v>
      </c>
      <c r="AD245" s="1308"/>
      <c r="AE245" s="1286"/>
      <c r="AF245" s="1307"/>
      <c r="AG245" s="1281"/>
      <c r="AH245" s="1280">
        <f>E245*K245</f>
        <v>2.96</v>
      </c>
    </row>
    <row r="246" spans="2:34" hidden="1" outlineLevel="1">
      <c r="B246" s="83"/>
      <c r="C246" s="75"/>
      <c r="D246" s="1101"/>
      <c r="E246" s="1145">
        <v>1</v>
      </c>
      <c r="F246" s="83">
        <v>1.1499999999999999</v>
      </c>
      <c r="G246" s="75">
        <v>11.85</v>
      </c>
      <c r="H246" s="75">
        <v>23.85</v>
      </c>
      <c r="I246" s="75">
        <f>H246-G246</f>
        <v>12</v>
      </c>
      <c r="J246" s="1058">
        <f>F246*I246</f>
        <v>13.8</v>
      </c>
      <c r="K246" s="83"/>
      <c r="L246" s="75"/>
      <c r="M246" s="1058"/>
      <c r="N246" s="83"/>
      <c r="O246" s="75"/>
      <c r="P246" s="1058"/>
      <c r="Q246" s="1281">
        <f>J246</f>
        <v>13.8</v>
      </c>
      <c r="R246" s="1333">
        <f t="shared" si="16"/>
        <v>2.0699999999999998</v>
      </c>
      <c r="S246" s="1281"/>
      <c r="T246" s="1280"/>
      <c r="U246" s="1281"/>
      <c r="V246" s="1280"/>
      <c r="W246" s="1281"/>
      <c r="X246" s="1326"/>
      <c r="Y246" s="1282">
        <f>J246</f>
        <v>13.8</v>
      </c>
      <c r="Z246" s="1308"/>
      <c r="AA246" s="1286"/>
      <c r="AB246" s="1307"/>
      <c r="AC246" s="1282"/>
      <c r="AD246" s="1308"/>
      <c r="AE246" s="1286"/>
      <c r="AF246" s="1307"/>
      <c r="AG246" s="1281"/>
      <c r="AH246" s="1280"/>
    </row>
    <row r="247" spans="2:34" hidden="1" outlineLevel="1">
      <c r="B247" s="83"/>
      <c r="C247" s="88" t="s">
        <v>493</v>
      </c>
      <c r="D247" s="1100" t="s">
        <v>553</v>
      </c>
      <c r="E247" s="1145">
        <v>1</v>
      </c>
      <c r="F247" s="1095">
        <v>1.3</v>
      </c>
      <c r="G247" s="75">
        <v>11.85</v>
      </c>
      <c r="H247" s="75">
        <v>23.85</v>
      </c>
      <c r="I247" s="75">
        <f>H247-G247</f>
        <v>12</v>
      </c>
      <c r="J247" s="1058">
        <f>F247*I247</f>
        <v>15.6</v>
      </c>
      <c r="K247" s="83"/>
      <c r="L247" s="75"/>
      <c r="M247" s="1058"/>
      <c r="N247" s="83"/>
      <c r="O247" s="75"/>
      <c r="P247" s="1058"/>
      <c r="Q247" s="1281"/>
      <c r="R247" s="1280"/>
      <c r="S247" s="1281">
        <f>J247</f>
        <v>15.6</v>
      </c>
      <c r="T247" s="1280">
        <f t="shared" ref="T247:T267" si="17">ROUND($S$4/1000*S247,3)</f>
        <v>2.028</v>
      </c>
      <c r="U247" s="1281"/>
      <c r="V247" s="1280"/>
      <c r="W247" s="1281"/>
      <c r="X247" s="1326"/>
      <c r="Y247" s="1282">
        <f>J247</f>
        <v>15.6</v>
      </c>
      <c r="Z247" s="1308"/>
      <c r="AA247" s="1286"/>
      <c r="AB247" s="1307"/>
      <c r="AC247" s="1282"/>
      <c r="AD247" s="1308"/>
      <c r="AE247" s="1286"/>
      <c r="AF247" s="1307"/>
      <c r="AG247" s="1281"/>
      <c r="AH247" s="1280"/>
    </row>
    <row r="248" spans="2:34" hidden="1" outlineLevel="1">
      <c r="B248" s="83"/>
      <c r="C248" s="88" t="s">
        <v>511</v>
      </c>
      <c r="D248" s="1101"/>
      <c r="E248" s="1145">
        <v>4</v>
      </c>
      <c r="F248" s="83"/>
      <c r="G248" s="75"/>
      <c r="H248" s="75"/>
      <c r="I248" s="75"/>
      <c r="J248" s="1058"/>
      <c r="K248" s="1114">
        <v>0.83</v>
      </c>
      <c r="L248" s="940">
        <v>1.59</v>
      </c>
      <c r="M248" s="1080">
        <f>ROUND(-E248*K248*L248,2)</f>
        <v>-5.28</v>
      </c>
      <c r="N248" s="1114">
        <v>0.13</v>
      </c>
      <c r="O248" s="940">
        <f>2*L248+K248</f>
        <v>4.01</v>
      </c>
      <c r="P248" s="1116">
        <f>E248*N248*O248</f>
        <v>2.09</v>
      </c>
      <c r="Q248" s="1281"/>
      <c r="R248" s="1280"/>
      <c r="S248" s="1174">
        <f>M248</f>
        <v>-5.28</v>
      </c>
      <c r="T248" s="1280">
        <f t="shared" si="17"/>
        <v>-0.68600000000000005</v>
      </c>
      <c r="U248" s="1281"/>
      <c r="V248" s="1280"/>
      <c r="W248" s="1281"/>
      <c r="X248" s="1326"/>
      <c r="Y248" s="1327">
        <f>M248</f>
        <v>-5.28</v>
      </c>
      <c r="Z248" s="1308"/>
      <c r="AA248" s="1286"/>
      <c r="AB248" s="1307"/>
      <c r="AC248" s="1327">
        <f>P248</f>
        <v>2.09</v>
      </c>
      <c r="AD248" s="1308"/>
      <c r="AE248" s="1286"/>
      <c r="AF248" s="1307"/>
      <c r="AG248" s="1281"/>
      <c r="AH248" s="1280">
        <f>E248*K248</f>
        <v>3.32</v>
      </c>
    </row>
    <row r="249" spans="2:34" hidden="1" outlineLevel="1">
      <c r="B249" s="83"/>
      <c r="C249" s="75"/>
      <c r="D249" s="1101"/>
      <c r="E249" s="1145"/>
      <c r="F249" s="83"/>
      <c r="G249" s="75"/>
      <c r="H249" s="75"/>
      <c r="I249" s="75"/>
      <c r="J249" s="1058"/>
      <c r="K249" s="83"/>
      <c r="L249" s="75"/>
      <c r="M249" s="1058"/>
      <c r="N249" s="83"/>
      <c r="O249" s="75"/>
      <c r="P249" s="1058"/>
      <c r="Q249" s="1281"/>
      <c r="R249" s="1280"/>
      <c r="S249" s="1281"/>
      <c r="T249" s="1280"/>
      <c r="U249" s="1281"/>
      <c r="V249" s="1280"/>
      <c r="W249" s="1281"/>
      <c r="X249" s="1326"/>
      <c r="Y249" s="1282"/>
      <c r="Z249" s="1308"/>
      <c r="AA249" s="1286"/>
      <c r="AB249" s="1307"/>
      <c r="AC249" s="1282"/>
      <c r="AD249" s="1308"/>
      <c r="AE249" s="1286"/>
      <c r="AF249" s="1307"/>
      <c r="AG249" s="1281"/>
      <c r="AH249" s="1280"/>
    </row>
    <row r="250" spans="2:34" hidden="1" outlineLevel="1">
      <c r="B250" s="83"/>
      <c r="C250" s="88" t="s">
        <v>493</v>
      </c>
      <c r="D250" s="1100" t="s">
        <v>513</v>
      </c>
      <c r="E250" s="1145">
        <v>1</v>
      </c>
      <c r="F250" s="83">
        <v>1.0900000000000001</v>
      </c>
      <c r="G250" s="75">
        <v>11.85</v>
      </c>
      <c r="H250" s="75">
        <v>20.57</v>
      </c>
      <c r="I250" s="75">
        <f>H250-G250</f>
        <v>8.7200000000000006</v>
      </c>
      <c r="J250" s="1080">
        <f>F250*I250</f>
        <v>9.5</v>
      </c>
      <c r="K250" s="83"/>
      <c r="L250" s="75"/>
      <c r="M250" s="1058"/>
      <c r="N250" s="83"/>
      <c r="O250" s="75"/>
      <c r="P250" s="1058"/>
      <c r="Q250" s="1281"/>
      <c r="R250" s="1280"/>
      <c r="S250" s="1174">
        <f>J250</f>
        <v>9.5</v>
      </c>
      <c r="T250" s="1280">
        <f t="shared" si="17"/>
        <v>1.2350000000000001</v>
      </c>
      <c r="U250" s="1281"/>
      <c r="V250" s="1280"/>
      <c r="W250" s="1281"/>
      <c r="X250" s="1326"/>
      <c r="Y250" s="1327">
        <f>J250</f>
        <v>9.5</v>
      </c>
      <c r="Z250" s="1308"/>
      <c r="AA250" s="1286"/>
      <c r="AB250" s="1307"/>
      <c r="AC250" s="1282"/>
      <c r="AD250" s="1308"/>
      <c r="AE250" s="1286"/>
      <c r="AF250" s="1307"/>
      <c r="AG250" s="1281"/>
      <c r="AH250" s="1280"/>
    </row>
    <row r="251" spans="2:34" hidden="1" outlineLevel="1">
      <c r="B251" s="83"/>
      <c r="C251" s="75"/>
      <c r="D251" s="1101"/>
      <c r="E251" s="1145">
        <v>1</v>
      </c>
      <c r="F251" s="83">
        <v>1.68</v>
      </c>
      <c r="G251" s="75">
        <v>11.85</v>
      </c>
      <c r="H251" s="75">
        <v>20.57</v>
      </c>
      <c r="I251" s="75">
        <f>H251-G251</f>
        <v>8.7200000000000006</v>
      </c>
      <c r="J251" s="1080">
        <f>F251*I251</f>
        <v>14.65</v>
      </c>
      <c r="K251" s="83"/>
      <c r="L251" s="75"/>
      <c r="M251" s="1058"/>
      <c r="N251" s="83"/>
      <c r="O251" s="75"/>
      <c r="P251" s="1058"/>
      <c r="Q251" s="1281"/>
      <c r="R251" s="1280"/>
      <c r="S251" s="1174">
        <f>J251</f>
        <v>14.65</v>
      </c>
      <c r="T251" s="1280">
        <f t="shared" si="17"/>
        <v>1.905</v>
      </c>
      <c r="U251" s="1281"/>
      <c r="V251" s="1280"/>
      <c r="W251" s="1281"/>
      <c r="X251" s="1326"/>
      <c r="Y251" s="1282"/>
      <c r="Z251" s="1308"/>
      <c r="AA251" s="1328">
        <f>J251</f>
        <v>14.65</v>
      </c>
      <c r="AB251" s="1307"/>
      <c r="AC251" s="1282"/>
      <c r="AD251" s="1308"/>
      <c r="AE251" s="1286"/>
      <c r="AF251" s="1307"/>
      <c r="AG251" s="1281"/>
      <c r="AH251" s="1280"/>
    </row>
    <row r="252" spans="2:34" hidden="1" outlineLevel="1">
      <c r="B252" s="83"/>
      <c r="C252" s="75" t="s">
        <v>25</v>
      </c>
      <c r="D252" s="1101"/>
      <c r="E252" s="1145">
        <v>3</v>
      </c>
      <c r="F252" s="83"/>
      <c r="G252" s="75"/>
      <c r="H252" s="75"/>
      <c r="I252" s="75"/>
      <c r="J252" s="1058"/>
      <c r="K252" s="871">
        <v>1.68</v>
      </c>
      <c r="L252" s="1101">
        <v>1.59</v>
      </c>
      <c r="M252" s="1080">
        <f>ROUND(-E252*K252*L252,2)</f>
        <v>-8.01</v>
      </c>
      <c r="N252" s="1114">
        <v>0.13</v>
      </c>
      <c r="O252" s="940">
        <f>2*L252+K252</f>
        <v>4.8600000000000003</v>
      </c>
      <c r="P252" s="1116">
        <f>E252*N252*O252</f>
        <v>1.9</v>
      </c>
      <c r="Q252" s="1281"/>
      <c r="R252" s="1280"/>
      <c r="S252" s="1174">
        <f>M252</f>
        <v>-8.01</v>
      </c>
      <c r="T252" s="1280">
        <f t="shared" si="17"/>
        <v>-1.0409999999999999</v>
      </c>
      <c r="U252" s="1281"/>
      <c r="V252" s="1280"/>
      <c r="W252" s="1281"/>
      <c r="X252" s="1326"/>
      <c r="Y252" s="1282"/>
      <c r="Z252" s="1308"/>
      <c r="AA252" s="1328">
        <f>M252</f>
        <v>-8.01</v>
      </c>
      <c r="AB252" s="1307"/>
      <c r="AC252" s="1282"/>
      <c r="AD252" s="1308"/>
      <c r="AE252" s="1328">
        <f>P252</f>
        <v>1.9</v>
      </c>
      <c r="AF252" s="1307"/>
      <c r="AG252" s="1281"/>
      <c r="AH252" s="1280">
        <f>E252*K252</f>
        <v>5.04</v>
      </c>
    </row>
    <row r="253" spans="2:34" hidden="1" outlineLevel="1">
      <c r="B253" s="83"/>
      <c r="C253" s="75"/>
      <c r="D253" s="1101"/>
      <c r="E253" s="1144">
        <v>1</v>
      </c>
      <c r="F253" s="83">
        <v>0.44</v>
      </c>
      <c r="G253" s="75">
        <v>11.85</v>
      </c>
      <c r="H253" s="75">
        <v>20.57</v>
      </c>
      <c r="I253" s="75">
        <f>H253-G253</f>
        <v>8.7200000000000006</v>
      </c>
      <c r="J253" s="1080">
        <f>F253*I253</f>
        <v>3.84</v>
      </c>
      <c r="K253" s="83"/>
      <c r="L253" s="75"/>
      <c r="M253" s="1058"/>
      <c r="N253" s="83"/>
      <c r="O253" s="75"/>
      <c r="P253" s="1058"/>
      <c r="Q253" s="1281"/>
      <c r="R253" s="1280"/>
      <c r="S253" s="1174">
        <f>J253</f>
        <v>3.84</v>
      </c>
      <c r="T253" s="1280">
        <f t="shared" si="17"/>
        <v>0.499</v>
      </c>
      <c r="U253" s="1281"/>
      <c r="V253" s="1280"/>
      <c r="W253" s="1281"/>
      <c r="X253" s="1326"/>
      <c r="Y253" s="1327">
        <f>J253</f>
        <v>3.84</v>
      </c>
      <c r="Z253" s="1308"/>
      <c r="AA253" s="1286"/>
      <c r="AB253" s="1307"/>
      <c r="AC253" s="1282"/>
      <c r="AD253" s="1308"/>
      <c r="AE253" s="1286"/>
      <c r="AF253" s="1307"/>
      <c r="AG253" s="1281"/>
      <c r="AH253" s="1280"/>
    </row>
    <row r="254" spans="2:34" hidden="1" outlineLevel="1">
      <c r="B254" s="83"/>
      <c r="C254" s="75"/>
      <c r="D254" s="1101"/>
      <c r="E254" s="1145"/>
      <c r="F254" s="83">
        <v>3.21</v>
      </c>
      <c r="G254" s="75">
        <v>20.57</v>
      </c>
      <c r="H254" s="75">
        <v>23.85</v>
      </c>
      <c r="I254" s="75">
        <f>H254-G254</f>
        <v>3.28</v>
      </c>
      <c r="J254" s="1080">
        <f>F254*I254</f>
        <v>10.53</v>
      </c>
      <c r="K254" s="83"/>
      <c r="L254" s="75"/>
      <c r="M254" s="1058"/>
      <c r="N254" s="83"/>
      <c r="O254" s="75"/>
      <c r="P254" s="1058"/>
      <c r="Q254" s="1281"/>
      <c r="R254" s="1280"/>
      <c r="S254" s="1174">
        <f>J254</f>
        <v>10.53</v>
      </c>
      <c r="T254" s="1280">
        <f t="shared" si="17"/>
        <v>1.369</v>
      </c>
      <c r="U254" s="1281"/>
      <c r="V254" s="1280"/>
      <c r="W254" s="1281"/>
      <c r="X254" s="1326"/>
      <c r="Y254" s="1327">
        <f>J254</f>
        <v>10.53</v>
      </c>
      <c r="Z254" s="1308"/>
      <c r="AA254" s="1286"/>
      <c r="AB254" s="1307"/>
      <c r="AC254" s="1282"/>
      <c r="AD254" s="1308"/>
      <c r="AE254" s="1286"/>
      <c r="AF254" s="1307"/>
      <c r="AG254" s="1281"/>
      <c r="AH254" s="1280"/>
    </row>
    <row r="255" spans="2:34" hidden="1" outlineLevel="1">
      <c r="B255" s="83"/>
      <c r="C255" s="75" t="s">
        <v>25</v>
      </c>
      <c r="D255" s="1101"/>
      <c r="E255" s="1145">
        <v>1</v>
      </c>
      <c r="F255" s="83"/>
      <c r="G255" s="75"/>
      <c r="H255" s="75"/>
      <c r="I255" s="75"/>
      <c r="J255" s="1058"/>
      <c r="K255" s="871">
        <v>1.68</v>
      </c>
      <c r="L255" s="1101">
        <v>1.59</v>
      </c>
      <c r="M255" s="1080">
        <f>ROUND(-E255*K255*L255,2)</f>
        <v>-2.67</v>
      </c>
      <c r="N255" s="1114">
        <v>0.13</v>
      </c>
      <c r="O255" s="940">
        <f>2*L255+K255</f>
        <v>4.8600000000000003</v>
      </c>
      <c r="P255" s="1116">
        <f>E255*N255*O255</f>
        <v>0.63</v>
      </c>
      <c r="Q255" s="1281"/>
      <c r="R255" s="1280"/>
      <c r="S255" s="1174">
        <f>M255</f>
        <v>-2.67</v>
      </c>
      <c r="T255" s="1280">
        <f t="shared" si="17"/>
        <v>-0.34699999999999998</v>
      </c>
      <c r="U255" s="1281"/>
      <c r="V255" s="1280"/>
      <c r="W255" s="1281"/>
      <c r="X255" s="1326"/>
      <c r="Y255" s="1327">
        <f>M255</f>
        <v>-2.67</v>
      </c>
      <c r="Z255" s="1308"/>
      <c r="AA255" s="1286"/>
      <c r="AB255" s="1307"/>
      <c r="AC255" s="1327">
        <f>P255</f>
        <v>0.63</v>
      </c>
      <c r="AD255" s="1308"/>
      <c r="AE255" s="1286"/>
      <c r="AF255" s="1307"/>
      <c r="AG255" s="1281"/>
      <c r="AH255" s="1280">
        <f>E255*K255</f>
        <v>1.68</v>
      </c>
    </row>
    <row r="256" spans="2:34" hidden="1" outlineLevel="1">
      <c r="B256" s="83"/>
      <c r="C256" s="75" t="s">
        <v>493</v>
      </c>
      <c r="D256" s="1101" t="s">
        <v>543</v>
      </c>
      <c r="E256" s="1145"/>
      <c r="F256" s="83">
        <v>1.19</v>
      </c>
      <c r="G256" s="75">
        <v>11.85</v>
      </c>
      <c r="H256" s="75">
        <v>20.57</v>
      </c>
      <c r="I256" s="75">
        <f>H256-G256</f>
        <v>8.7200000000000006</v>
      </c>
      <c r="J256" s="1080">
        <f>F256*I256</f>
        <v>10.38</v>
      </c>
      <c r="K256" s="83"/>
      <c r="L256" s="75"/>
      <c r="M256" s="1058"/>
      <c r="N256" s="83"/>
      <c r="O256" s="75"/>
      <c r="P256" s="1058"/>
      <c r="Q256" s="1281"/>
      <c r="R256" s="1280"/>
      <c r="S256" s="1174">
        <f>J256</f>
        <v>10.38</v>
      </c>
      <c r="T256" s="1280">
        <f t="shared" si="17"/>
        <v>1.349</v>
      </c>
      <c r="U256" s="1281"/>
      <c r="V256" s="1280"/>
      <c r="W256" s="1281"/>
      <c r="X256" s="1326"/>
      <c r="Y256" s="1327">
        <f>J256</f>
        <v>10.38</v>
      </c>
      <c r="Z256" s="1308"/>
      <c r="AA256" s="1286"/>
      <c r="AB256" s="1307"/>
      <c r="AC256" s="1282"/>
      <c r="AD256" s="1308"/>
      <c r="AE256" s="1286"/>
      <c r="AF256" s="1307"/>
      <c r="AG256" s="1281"/>
      <c r="AH256" s="1280"/>
    </row>
    <row r="257" spans="2:34" hidden="1" outlineLevel="1">
      <c r="B257" s="83"/>
      <c r="C257" s="75"/>
      <c r="D257" s="1101"/>
      <c r="E257" s="1145"/>
      <c r="F257" s="83">
        <v>1.48</v>
      </c>
      <c r="G257" s="75">
        <v>11.85</v>
      </c>
      <c r="H257" s="75">
        <v>20.57</v>
      </c>
      <c r="I257" s="75">
        <f>H257-G257</f>
        <v>8.7200000000000006</v>
      </c>
      <c r="J257" s="1080">
        <f>F257*I257</f>
        <v>12.91</v>
      </c>
      <c r="K257" s="83"/>
      <c r="L257" s="75"/>
      <c r="M257" s="1058"/>
      <c r="N257" s="83"/>
      <c r="O257" s="75"/>
      <c r="P257" s="1058"/>
      <c r="Q257" s="1281"/>
      <c r="R257" s="1280"/>
      <c r="S257" s="1174">
        <f>J257</f>
        <v>12.91</v>
      </c>
      <c r="T257" s="1280">
        <f t="shared" si="17"/>
        <v>1.6779999999999999</v>
      </c>
      <c r="U257" s="1281"/>
      <c r="V257" s="1280"/>
      <c r="W257" s="1281"/>
      <c r="X257" s="1326"/>
      <c r="Y257" s="1282"/>
      <c r="Z257" s="1308"/>
      <c r="AA257" s="1328">
        <f>J257</f>
        <v>12.91</v>
      </c>
      <c r="AB257" s="1307"/>
      <c r="AC257" s="1282"/>
      <c r="AD257" s="1308"/>
      <c r="AE257" s="1286"/>
      <c r="AF257" s="1307"/>
      <c r="AG257" s="1281"/>
      <c r="AH257" s="1280"/>
    </row>
    <row r="258" spans="2:34" hidden="1" outlineLevel="1">
      <c r="B258" s="83"/>
      <c r="C258" s="75" t="s">
        <v>24</v>
      </c>
      <c r="D258" s="75"/>
      <c r="E258" s="1145">
        <v>3</v>
      </c>
      <c r="F258" s="83"/>
      <c r="G258" s="75"/>
      <c r="H258" s="75"/>
      <c r="I258" s="75"/>
      <c r="J258" s="1058"/>
      <c r="K258" s="1114">
        <v>1.48</v>
      </c>
      <c r="L258" s="940">
        <v>1.59</v>
      </c>
      <c r="M258" s="1085">
        <f>ROUND(-E258*K258*L258,2)</f>
        <v>-7.06</v>
      </c>
      <c r="N258" s="1114">
        <v>0.15</v>
      </c>
      <c r="O258" s="940">
        <f>2*L258+K258</f>
        <v>4.66</v>
      </c>
      <c r="P258" s="1116">
        <f>E258*N258*O258</f>
        <v>2.1</v>
      </c>
      <c r="Q258" s="1281"/>
      <c r="R258" s="1280"/>
      <c r="S258" s="1174">
        <f>M258</f>
        <v>-7.06</v>
      </c>
      <c r="T258" s="1280">
        <f t="shared" si="17"/>
        <v>-0.91800000000000004</v>
      </c>
      <c r="U258" s="1281"/>
      <c r="V258" s="1280"/>
      <c r="W258" s="1281"/>
      <c r="X258" s="1326"/>
      <c r="Y258" s="1282"/>
      <c r="Z258" s="1308"/>
      <c r="AA258" s="1328">
        <f>M258</f>
        <v>-7.06</v>
      </c>
      <c r="AB258" s="1307"/>
      <c r="AC258" s="1282"/>
      <c r="AD258" s="1308"/>
      <c r="AE258" s="1328">
        <f>P258</f>
        <v>2.1</v>
      </c>
      <c r="AF258" s="1307"/>
      <c r="AG258" s="1281"/>
      <c r="AH258" s="1280">
        <f>E258*K258</f>
        <v>4.4400000000000004</v>
      </c>
    </row>
    <row r="259" spans="2:34" hidden="1" outlineLevel="1">
      <c r="B259" s="83"/>
      <c r="C259" s="75"/>
      <c r="D259" s="75"/>
      <c r="E259" s="1145"/>
      <c r="F259" s="83">
        <v>1.62</v>
      </c>
      <c r="G259" s="75">
        <v>11.85</v>
      </c>
      <c r="H259" s="75">
        <v>20.57</v>
      </c>
      <c r="I259" s="75">
        <f>H259-G259</f>
        <v>8.7200000000000006</v>
      </c>
      <c r="J259" s="1080">
        <f>F259*I259</f>
        <v>14.13</v>
      </c>
      <c r="K259" s="83"/>
      <c r="L259" s="75"/>
      <c r="M259" s="1058"/>
      <c r="N259" s="83"/>
      <c r="O259" s="75"/>
      <c r="P259" s="1058"/>
      <c r="Q259" s="1281"/>
      <c r="R259" s="1280"/>
      <c r="S259" s="1174">
        <f>J259</f>
        <v>14.13</v>
      </c>
      <c r="T259" s="1280">
        <f t="shared" si="17"/>
        <v>1.837</v>
      </c>
      <c r="U259" s="1281"/>
      <c r="V259" s="1280"/>
      <c r="W259" s="1281"/>
      <c r="X259" s="1326"/>
      <c r="Y259" s="1327">
        <f>J259</f>
        <v>14.13</v>
      </c>
      <c r="Z259" s="1308"/>
      <c r="AA259" s="1286"/>
      <c r="AB259" s="1307"/>
      <c r="AC259" s="1282"/>
      <c r="AD259" s="1308"/>
      <c r="AE259" s="1286"/>
      <c r="AF259" s="1307"/>
      <c r="AG259" s="1281"/>
      <c r="AH259" s="1280"/>
    </row>
    <row r="260" spans="2:34" hidden="1" outlineLevel="1">
      <c r="B260" s="83"/>
      <c r="C260" s="75" t="s">
        <v>493</v>
      </c>
      <c r="D260" s="75"/>
      <c r="E260" s="1145"/>
      <c r="F260" s="83">
        <v>4.29</v>
      </c>
      <c r="G260" s="75">
        <v>20.57</v>
      </c>
      <c r="H260" s="75">
        <v>23.85</v>
      </c>
      <c r="I260" s="75">
        <f>H260-G260</f>
        <v>3.28</v>
      </c>
      <c r="J260" s="1080">
        <f>F260*I260</f>
        <v>14.07</v>
      </c>
      <c r="K260" s="83"/>
      <c r="L260" s="75"/>
      <c r="M260" s="1058"/>
      <c r="N260" s="83"/>
      <c r="O260" s="75"/>
      <c r="P260" s="1058"/>
      <c r="Q260" s="1281"/>
      <c r="R260" s="1280"/>
      <c r="S260" s="1174">
        <f>J260</f>
        <v>14.07</v>
      </c>
      <c r="T260" s="1280">
        <f t="shared" si="17"/>
        <v>1.829</v>
      </c>
      <c r="U260" s="1281"/>
      <c r="V260" s="1280"/>
      <c r="W260" s="1281"/>
      <c r="X260" s="1326"/>
      <c r="Y260" s="1327">
        <f>J260</f>
        <v>14.07</v>
      </c>
      <c r="Z260" s="1308"/>
      <c r="AA260" s="1286"/>
      <c r="AB260" s="1307"/>
      <c r="AC260" s="1282"/>
      <c r="AD260" s="1308"/>
      <c r="AE260" s="1286"/>
      <c r="AF260" s="1307"/>
      <c r="AG260" s="1281"/>
      <c r="AH260" s="1280"/>
    </row>
    <row r="261" spans="2:34" hidden="1" outlineLevel="1">
      <c r="B261" s="83"/>
      <c r="C261" s="75" t="s">
        <v>24</v>
      </c>
      <c r="D261" s="75"/>
      <c r="E261" s="1145">
        <v>1</v>
      </c>
      <c r="F261" s="83"/>
      <c r="G261" s="75"/>
      <c r="H261" s="75"/>
      <c r="I261" s="75"/>
      <c r="J261" s="1058"/>
      <c r="K261" s="1114">
        <v>1.48</v>
      </c>
      <c r="L261" s="940">
        <v>1.59</v>
      </c>
      <c r="M261" s="1085">
        <f>ROUND(-E261*K261*L261,2)</f>
        <v>-2.35</v>
      </c>
      <c r="N261" s="1114">
        <v>0.15</v>
      </c>
      <c r="O261" s="940">
        <f>2*L261+K261</f>
        <v>4.66</v>
      </c>
      <c r="P261" s="1116">
        <f>E261*N261*O261</f>
        <v>0.7</v>
      </c>
      <c r="Q261" s="1281"/>
      <c r="R261" s="1280"/>
      <c r="S261" s="1174">
        <f>M261</f>
        <v>-2.35</v>
      </c>
      <c r="T261" s="1280">
        <f t="shared" si="17"/>
        <v>-0.30599999999999999</v>
      </c>
      <c r="U261" s="1281"/>
      <c r="V261" s="1280"/>
      <c r="W261" s="1281"/>
      <c r="X261" s="1326"/>
      <c r="Y261" s="1327">
        <f>S261</f>
        <v>-2.35</v>
      </c>
      <c r="Z261" s="1308"/>
      <c r="AA261" s="1286"/>
      <c r="AB261" s="1307"/>
      <c r="AC261" s="1327">
        <f>P261</f>
        <v>0.7</v>
      </c>
      <c r="AD261" s="1308"/>
      <c r="AE261" s="1286"/>
      <c r="AF261" s="1307"/>
      <c r="AG261" s="1281"/>
      <c r="AH261" s="1280">
        <f>E261*K261</f>
        <v>1.48</v>
      </c>
    </row>
    <row r="262" spans="2:34" hidden="1" outlineLevel="1">
      <c r="B262" s="83"/>
      <c r="C262" s="75" t="s">
        <v>493</v>
      </c>
      <c r="D262" s="1101" t="s">
        <v>525</v>
      </c>
      <c r="E262" s="1145"/>
      <c r="F262" s="1095">
        <v>1.3</v>
      </c>
      <c r="G262" s="75">
        <v>11.85</v>
      </c>
      <c r="H262" s="75">
        <v>20.57</v>
      </c>
      <c r="I262" s="75">
        <f>H262-G262</f>
        <v>8.7200000000000006</v>
      </c>
      <c r="J262" s="1080">
        <f>F262*I262</f>
        <v>11.34</v>
      </c>
      <c r="K262" s="83"/>
      <c r="L262" s="75"/>
      <c r="M262" s="1058"/>
      <c r="N262" s="83"/>
      <c r="O262" s="75"/>
      <c r="P262" s="1058"/>
      <c r="Q262" s="1281"/>
      <c r="R262" s="1280"/>
      <c r="S262" s="1174">
        <f>J262</f>
        <v>11.34</v>
      </c>
      <c r="T262" s="1280">
        <f t="shared" si="17"/>
        <v>1.474</v>
      </c>
      <c r="U262" s="1281"/>
      <c r="V262" s="1280"/>
      <c r="W262" s="1281"/>
      <c r="X262" s="1326"/>
      <c r="Y262" s="1327">
        <f>S262</f>
        <v>11.34</v>
      </c>
      <c r="Z262" s="1308"/>
      <c r="AA262" s="1286"/>
      <c r="AB262" s="1307"/>
      <c r="AC262" s="1282"/>
      <c r="AD262" s="1308"/>
      <c r="AE262" s="1286"/>
      <c r="AF262" s="1307"/>
      <c r="AG262" s="1281"/>
      <c r="AH262" s="1280"/>
    </row>
    <row r="263" spans="2:34" hidden="1" outlineLevel="1">
      <c r="B263" s="83"/>
      <c r="C263" s="75"/>
      <c r="D263" s="1101"/>
      <c r="E263" s="1145"/>
      <c r="F263" s="83">
        <v>1.68</v>
      </c>
      <c r="G263" s="75">
        <v>11.85</v>
      </c>
      <c r="H263" s="75">
        <v>20.57</v>
      </c>
      <c r="I263" s="75">
        <f>H263-G263</f>
        <v>8.7200000000000006</v>
      </c>
      <c r="J263" s="1080">
        <f>F263*I263</f>
        <v>14.65</v>
      </c>
      <c r="K263" s="83"/>
      <c r="L263" s="75"/>
      <c r="M263" s="1058"/>
      <c r="N263" s="83"/>
      <c r="O263" s="75"/>
      <c r="P263" s="1058"/>
      <c r="Q263" s="1281"/>
      <c r="R263" s="1280"/>
      <c r="S263" s="1174">
        <f>J263</f>
        <v>14.65</v>
      </c>
      <c r="T263" s="1280">
        <f t="shared" si="17"/>
        <v>1.905</v>
      </c>
      <c r="U263" s="1281"/>
      <c r="V263" s="1280"/>
      <c r="W263" s="1281"/>
      <c r="X263" s="1326"/>
      <c r="Y263" s="1282"/>
      <c r="Z263" s="1308"/>
      <c r="AA263" s="1328">
        <f>J263</f>
        <v>14.65</v>
      </c>
      <c r="AB263" s="1307"/>
      <c r="AC263" s="1282"/>
      <c r="AD263" s="1308"/>
      <c r="AE263" s="1286"/>
      <c r="AF263" s="1307"/>
      <c r="AG263" s="1281"/>
      <c r="AH263" s="1280"/>
    </row>
    <row r="264" spans="2:34" hidden="1" outlineLevel="1">
      <c r="B264" s="83"/>
      <c r="C264" s="75" t="s">
        <v>25</v>
      </c>
      <c r="D264" s="1101"/>
      <c r="E264" s="1145">
        <v>3</v>
      </c>
      <c r="F264" s="83"/>
      <c r="G264" s="75"/>
      <c r="H264" s="75"/>
      <c r="I264" s="75"/>
      <c r="J264" s="1058"/>
      <c r="K264" s="871">
        <v>1.68</v>
      </c>
      <c r="L264" s="1101">
        <v>1.59</v>
      </c>
      <c r="M264" s="1080">
        <f>ROUND(-E264*K264*L264,2)</f>
        <v>-8.01</v>
      </c>
      <c r="N264" s="1114">
        <v>0.13</v>
      </c>
      <c r="O264" s="940">
        <f>2*L264+K264</f>
        <v>4.8600000000000003</v>
      </c>
      <c r="P264" s="1116">
        <f>E264*N264*O264</f>
        <v>1.9</v>
      </c>
      <c r="Q264" s="1281"/>
      <c r="R264" s="1280"/>
      <c r="S264" s="1174">
        <f>M264</f>
        <v>-8.01</v>
      </c>
      <c r="T264" s="1280">
        <f t="shared" si="17"/>
        <v>-1.0409999999999999</v>
      </c>
      <c r="U264" s="1281"/>
      <c r="V264" s="1280"/>
      <c r="W264" s="1281"/>
      <c r="X264" s="1326"/>
      <c r="Y264" s="1282"/>
      <c r="Z264" s="1308"/>
      <c r="AA264" s="1328">
        <f>M264</f>
        <v>-8.01</v>
      </c>
      <c r="AB264" s="1307"/>
      <c r="AC264" s="1282"/>
      <c r="AD264" s="1308"/>
      <c r="AE264" s="1328">
        <f>P264</f>
        <v>1.9</v>
      </c>
      <c r="AF264" s="1307"/>
      <c r="AG264" s="1281"/>
      <c r="AH264" s="1280">
        <f>E264*K264</f>
        <v>5.04</v>
      </c>
    </row>
    <row r="265" spans="2:34" hidden="1" outlineLevel="1">
      <c r="B265" s="83"/>
      <c r="C265" s="75"/>
      <c r="D265" s="1101"/>
      <c r="E265" s="1145"/>
      <c r="F265" s="83">
        <v>1.32</v>
      </c>
      <c r="G265" s="75">
        <v>11.85</v>
      </c>
      <c r="H265" s="75">
        <v>20.57</v>
      </c>
      <c r="I265" s="75">
        <f>H265-G265</f>
        <v>8.7200000000000006</v>
      </c>
      <c r="J265" s="1080">
        <f>F265*I265</f>
        <v>11.51</v>
      </c>
      <c r="K265" s="83"/>
      <c r="L265" s="75"/>
      <c r="M265" s="1058"/>
      <c r="N265" s="83"/>
      <c r="O265" s="75"/>
      <c r="P265" s="1058"/>
      <c r="Q265" s="1281"/>
      <c r="R265" s="1280"/>
      <c r="S265" s="1174">
        <f>J265</f>
        <v>11.51</v>
      </c>
      <c r="T265" s="1280">
        <f t="shared" si="17"/>
        <v>1.496</v>
      </c>
      <c r="U265" s="1281"/>
      <c r="V265" s="1280"/>
      <c r="W265" s="1281"/>
      <c r="X265" s="1326"/>
      <c r="Y265" s="1327">
        <f>J265</f>
        <v>11.51</v>
      </c>
      <c r="Z265" s="1308"/>
      <c r="AA265" s="1286"/>
      <c r="AB265" s="1307"/>
      <c r="AC265" s="1282"/>
      <c r="AD265" s="1308"/>
      <c r="AE265" s="1286"/>
      <c r="AF265" s="1307"/>
      <c r="AG265" s="1281"/>
      <c r="AH265" s="1280"/>
    </row>
    <row r="266" spans="2:34" hidden="1" outlineLevel="1">
      <c r="B266" s="83"/>
      <c r="C266" s="75" t="s">
        <v>493</v>
      </c>
      <c r="D266" s="1101"/>
      <c r="E266" s="1145"/>
      <c r="F266" s="83">
        <v>4.3</v>
      </c>
      <c r="G266" s="75">
        <v>20.57</v>
      </c>
      <c r="H266" s="75">
        <v>23.85</v>
      </c>
      <c r="I266" s="75">
        <f>H266-G266</f>
        <v>3.28</v>
      </c>
      <c r="J266" s="1080">
        <f>F266*I266</f>
        <v>14.1</v>
      </c>
      <c r="K266" s="83"/>
      <c r="L266" s="75"/>
      <c r="M266" s="1058"/>
      <c r="N266" s="83"/>
      <c r="O266" s="75"/>
      <c r="P266" s="1058"/>
      <c r="Q266" s="1281"/>
      <c r="R266" s="1280"/>
      <c r="S266" s="1174">
        <f>J266</f>
        <v>14.1</v>
      </c>
      <c r="T266" s="1280">
        <f t="shared" si="17"/>
        <v>1.833</v>
      </c>
      <c r="U266" s="1281"/>
      <c r="V266" s="1280"/>
      <c r="W266" s="1281"/>
      <c r="X266" s="1326"/>
      <c r="Y266" s="1327">
        <f>S266</f>
        <v>14.1</v>
      </c>
      <c r="Z266" s="1308"/>
      <c r="AA266" s="1286"/>
      <c r="AB266" s="1307"/>
      <c r="AC266" s="1282"/>
      <c r="AD266" s="1308"/>
      <c r="AE266" s="1286"/>
      <c r="AF266" s="1307"/>
      <c r="AG266" s="1281"/>
      <c r="AH266" s="1280"/>
    </row>
    <row r="267" spans="2:34" ht="13.5" hidden="1" outlineLevel="1" thickBot="1">
      <c r="B267" s="1059"/>
      <c r="C267" s="841" t="s">
        <v>25</v>
      </c>
      <c r="D267" s="1067"/>
      <c r="E267" s="1151">
        <v>1</v>
      </c>
      <c r="F267" s="1059"/>
      <c r="G267" s="841"/>
      <c r="H267" s="841"/>
      <c r="I267" s="841"/>
      <c r="J267" s="842"/>
      <c r="K267" s="1045">
        <v>1.68</v>
      </c>
      <c r="L267" s="1067">
        <v>1.59</v>
      </c>
      <c r="M267" s="1081">
        <f>ROUND(-E267*K267*L267,2)</f>
        <v>-2.67</v>
      </c>
      <c r="N267" s="1117">
        <v>0.13</v>
      </c>
      <c r="O267" s="1071">
        <f>2*L267+K267</f>
        <v>4.8600000000000003</v>
      </c>
      <c r="P267" s="1120">
        <f>E267*N267*O267</f>
        <v>0.63</v>
      </c>
      <c r="Q267" s="1329"/>
      <c r="R267" s="1330"/>
      <c r="S267" s="1309">
        <f>M267</f>
        <v>-2.67</v>
      </c>
      <c r="T267" s="1291">
        <f t="shared" si="17"/>
        <v>-0.34699999999999998</v>
      </c>
      <c r="U267" s="1289"/>
      <c r="V267" s="1291"/>
      <c r="W267" s="1289"/>
      <c r="X267" s="1373"/>
      <c r="Y267" s="1380">
        <f>S267</f>
        <v>-2.67</v>
      </c>
      <c r="Z267" s="1332"/>
      <c r="AA267" s="1312"/>
      <c r="AB267" s="1313"/>
      <c r="AC267" s="1375">
        <f>P267</f>
        <v>0.63</v>
      </c>
      <c r="AD267" s="1314"/>
      <c r="AE267" s="1298"/>
      <c r="AF267" s="1315"/>
      <c r="AG267" s="1289"/>
      <c r="AH267" s="1280">
        <f>E267*K267</f>
        <v>1.68</v>
      </c>
    </row>
    <row r="268" spans="2:34" ht="16.5" collapsed="1" thickBot="1">
      <c r="B268" s="1180"/>
      <c r="C268" s="1181" t="s">
        <v>634</v>
      </c>
      <c r="D268" s="1208"/>
      <c r="E268" s="1183"/>
      <c r="F268" s="1180"/>
      <c r="G268" s="1182"/>
      <c r="H268" s="1182"/>
      <c r="I268" s="1182"/>
      <c r="J268" s="1188"/>
      <c r="K268" s="1207"/>
      <c r="L268" s="1208"/>
      <c r="M268" s="1201"/>
      <c r="N268" s="1209"/>
      <c r="O268" s="1210"/>
      <c r="P268" s="1218"/>
      <c r="Q268" s="1316">
        <f t="shared" ref="Q268:AH268" si="18">SUM(Q269:Q380)</f>
        <v>105.92</v>
      </c>
      <c r="R268" s="1376">
        <f t="shared" si="18"/>
        <v>15.891</v>
      </c>
      <c r="S268" s="1316">
        <f t="shared" si="18"/>
        <v>117.79</v>
      </c>
      <c r="T268" s="1376">
        <f t="shared" si="18"/>
        <v>15.311999999999999</v>
      </c>
      <c r="U268" s="1316">
        <f t="shared" si="18"/>
        <v>0</v>
      </c>
      <c r="V268" s="1376">
        <f t="shared" si="18"/>
        <v>0</v>
      </c>
      <c r="W268" s="1316">
        <f t="shared" si="18"/>
        <v>51.54</v>
      </c>
      <c r="X268" s="1377">
        <f t="shared" si="18"/>
        <v>1.2889999999999999</v>
      </c>
      <c r="Y268" s="1504">
        <f t="shared" si="18"/>
        <v>0</v>
      </c>
      <c r="Z268" s="1516">
        <f t="shared" si="18"/>
        <v>135.32</v>
      </c>
      <c r="AA268" s="1321">
        <f t="shared" si="18"/>
        <v>42.39</v>
      </c>
      <c r="AB268" s="1523">
        <f t="shared" si="18"/>
        <v>95.69</v>
      </c>
      <c r="AC268" s="1316">
        <f t="shared" si="18"/>
        <v>0</v>
      </c>
      <c r="AD268" s="1321">
        <f t="shared" si="18"/>
        <v>15.9</v>
      </c>
      <c r="AE268" s="1321">
        <f t="shared" si="18"/>
        <v>0</v>
      </c>
      <c r="AF268" s="1376">
        <f t="shared" si="18"/>
        <v>0</v>
      </c>
      <c r="AG268" s="1316">
        <f t="shared" si="18"/>
        <v>36.01</v>
      </c>
      <c r="AH268" s="1376">
        <f t="shared" si="18"/>
        <v>19.440000000000001</v>
      </c>
    </row>
    <row r="269" spans="2:34" hidden="1" outlineLevel="1">
      <c r="B269" s="1153">
        <v>8</v>
      </c>
      <c r="C269" s="1089" t="s">
        <v>555</v>
      </c>
      <c r="D269" s="1129" t="s">
        <v>554</v>
      </c>
      <c r="E269" s="1159">
        <v>1</v>
      </c>
      <c r="F269" s="1042">
        <v>5.14</v>
      </c>
      <c r="G269" s="1089">
        <v>23.85</v>
      </c>
      <c r="H269" s="1089">
        <v>24.25</v>
      </c>
      <c r="I269" s="1089">
        <f>H269-G269</f>
        <v>0.39999999999999902</v>
      </c>
      <c r="J269" s="1154">
        <f>F269*I269</f>
        <v>2.06</v>
      </c>
      <c r="K269" s="1074"/>
      <c r="L269" s="1089"/>
      <c r="M269" s="1075"/>
      <c r="N269" s="1074"/>
      <c r="O269" s="1089"/>
      <c r="P269" s="1075"/>
      <c r="Q269" s="1300"/>
      <c r="R269" s="1301"/>
      <c r="S269" s="1381"/>
      <c r="T269" s="1382"/>
      <c r="U269" s="1381"/>
      <c r="V269" s="1383"/>
      <c r="W269" s="1384">
        <f>J269</f>
        <v>2.06</v>
      </c>
      <c r="X269" s="1385">
        <f t="shared" ref="X269:X270" si="19">ROUND($W$4/1000*W269,3)</f>
        <v>5.1999999999999998E-2</v>
      </c>
      <c r="Y269" s="1302"/>
      <c r="Z269" s="1303"/>
      <c r="AA269" s="1325">
        <f>J269</f>
        <v>2.06</v>
      </c>
      <c r="AB269" s="1305"/>
      <c r="AC269" s="1386"/>
      <c r="AD269" s="1387"/>
      <c r="AE269" s="1388"/>
      <c r="AF269" s="1389"/>
      <c r="AG269" s="1381">
        <f>E269*F269</f>
        <v>5.14</v>
      </c>
      <c r="AH269" s="1383"/>
    </row>
    <row r="270" spans="2:34" hidden="1" outlineLevel="1">
      <c r="B270" s="90" t="s">
        <v>722</v>
      </c>
      <c r="C270" s="75"/>
      <c r="D270" s="1101"/>
      <c r="E270" s="1145"/>
      <c r="F270" s="871">
        <v>5.14</v>
      </c>
      <c r="G270" s="75">
        <v>24.25</v>
      </c>
      <c r="H270" s="75">
        <v>25.23</v>
      </c>
      <c r="I270" s="75">
        <f>H270-G270</f>
        <v>0.98</v>
      </c>
      <c r="J270" s="1080">
        <f>F270*I270</f>
        <v>5.04</v>
      </c>
      <c r="K270" s="83"/>
      <c r="L270" s="75"/>
      <c r="M270" s="1058"/>
      <c r="N270" s="83"/>
      <c r="O270" s="75"/>
      <c r="P270" s="1058"/>
      <c r="Q270" s="1281"/>
      <c r="R270" s="1280"/>
      <c r="S270" s="1281"/>
      <c r="T270" s="1326"/>
      <c r="U270" s="1281"/>
      <c r="V270" s="1280"/>
      <c r="W270" s="1174">
        <f>J270</f>
        <v>5.04</v>
      </c>
      <c r="X270" s="1179">
        <f t="shared" si="19"/>
        <v>0.126</v>
      </c>
      <c r="Y270" s="1282"/>
      <c r="Z270" s="1308"/>
      <c r="AA270" s="1286"/>
      <c r="AB270" s="1390">
        <f>J270</f>
        <v>5.04</v>
      </c>
      <c r="AC270" s="1282"/>
      <c r="AD270" s="1308"/>
      <c r="AE270" s="1286"/>
      <c r="AF270" s="1307"/>
      <c r="AG270" s="1281"/>
      <c r="AH270" s="1280"/>
    </row>
    <row r="271" spans="2:34" hidden="1" outlineLevel="1">
      <c r="B271" s="90" t="s">
        <v>719</v>
      </c>
      <c r="C271" s="75" t="s">
        <v>65</v>
      </c>
      <c r="D271" s="1101"/>
      <c r="E271" s="1145">
        <v>1</v>
      </c>
      <c r="F271" s="1115">
        <v>4</v>
      </c>
      <c r="G271" s="75">
        <v>24.03</v>
      </c>
      <c r="H271" s="75">
        <v>26.85</v>
      </c>
      <c r="I271" s="75">
        <f>H271-G271</f>
        <v>2.82</v>
      </c>
      <c r="J271" s="1058">
        <f>F271*I271</f>
        <v>11.28</v>
      </c>
      <c r="K271" s="83"/>
      <c r="L271" s="75"/>
      <c r="M271" s="1058"/>
      <c r="N271" s="83"/>
      <c r="O271" s="75"/>
      <c r="P271" s="1058"/>
      <c r="Q271" s="1281"/>
      <c r="R271" s="1280"/>
      <c r="S271" s="1281">
        <f>J271</f>
        <v>11.28</v>
      </c>
      <c r="T271" s="1326">
        <f t="shared" ref="T271:T279" si="20">ROUND($S$4/1000*S271,3)</f>
        <v>1.466</v>
      </c>
      <c r="U271" s="1281"/>
      <c r="V271" s="1280"/>
      <c r="W271" s="1281"/>
      <c r="X271" s="1280"/>
      <c r="Y271" s="1282"/>
      <c r="Z271" s="1308">
        <f>J271</f>
        <v>11.28</v>
      </c>
      <c r="AA271" s="1286"/>
      <c r="AB271" s="1307"/>
      <c r="AC271" s="1282"/>
      <c r="AD271" s="1308"/>
      <c r="AE271" s="1286"/>
      <c r="AF271" s="1307"/>
      <c r="AG271" s="1281"/>
      <c r="AH271" s="1280"/>
    </row>
    <row r="272" spans="2:34" hidden="1" outlineLevel="1">
      <c r="B272" s="83"/>
      <c r="C272" s="75" t="s">
        <v>516</v>
      </c>
      <c r="D272" s="1101"/>
      <c r="E272" s="1145">
        <v>1</v>
      </c>
      <c r="F272" s="871"/>
      <c r="G272" s="75"/>
      <c r="H272" s="75"/>
      <c r="I272" s="75"/>
      <c r="J272" s="1058"/>
      <c r="K272" s="1114">
        <f>1.68-0.77</f>
        <v>0.91</v>
      </c>
      <c r="L272" s="940">
        <f>1.65-0.06</f>
        <v>1.59</v>
      </c>
      <c r="M272" s="1080">
        <f>ROUND(-E272*K272*L272,2)</f>
        <v>-1.45</v>
      </c>
      <c r="N272" s="1114">
        <v>0.13</v>
      </c>
      <c r="O272" s="940">
        <f>2*K272+L272</f>
        <v>3.41</v>
      </c>
      <c r="P272" s="1116">
        <f>E272*N272*O272</f>
        <v>0.44</v>
      </c>
      <c r="Q272" s="1281"/>
      <c r="R272" s="1280"/>
      <c r="S272" s="1174">
        <f>M272</f>
        <v>-1.45</v>
      </c>
      <c r="T272" s="1326">
        <f t="shared" si="20"/>
        <v>-0.189</v>
      </c>
      <c r="U272" s="1281"/>
      <c r="V272" s="1280"/>
      <c r="W272" s="1281"/>
      <c r="X272" s="1280"/>
      <c r="Y272" s="1282"/>
      <c r="Z272" s="1306">
        <f>M272</f>
        <v>-1.45</v>
      </c>
      <c r="AA272" s="1286"/>
      <c r="AB272" s="1307"/>
      <c r="AC272" s="1282"/>
      <c r="AD272" s="1306">
        <f>P272</f>
        <v>0.44</v>
      </c>
      <c r="AE272" s="1286"/>
      <c r="AF272" s="1307"/>
      <c r="AG272" s="1281"/>
      <c r="AH272" s="1280"/>
    </row>
    <row r="273" spans="2:34" hidden="1" outlineLevel="1">
      <c r="B273" s="83"/>
      <c r="C273" s="75" t="s">
        <v>90</v>
      </c>
      <c r="D273" s="1101"/>
      <c r="E273" s="1145">
        <v>1</v>
      </c>
      <c r="F273" s="871"/>
      <c r="G273" s="75"/>
      <c r="H273" s="75"/>
      <c r="I273" s="75"/>
      <c r="J273" s="1058"/>
      <c r="K273" s="1114">
        <v>0.77</v>
      </c>
      <c r="L273" s="940">
        <f>2.4-0.06</f>
        <v>2.34</v>
      </c>
      <c r="M273" s="1080">
        <f>ROUND(-E273*K273*L273,2)</f>
        <v>-1.8</v>
      </c>
      <c r="N273" s="1114">
        <v>0.13</v>
      </c>
      <c r="O273" s="940">
        <f>K273+L273+0.75</f>
        <v>3.86</v>
      </c>
      <c r="P273" s="1116">
        <f>E273*N273*O273</f>
        <v>0.5</v>
      </c>
      <c r="Q273" s="1281"/>
      <c r="R273" s="1280"/>
      <c r="S273" s="1174">
        <f>M273</f>
        <v>-1.8</v>
      </c>
      <c r="T273" s="1326">
        <f t="shared" si="20"/>
        <v>-0.23400000000000001</v>
      </c>
      <c r="U273" s="1281"/>
      <c r="V273" s="1280"/>
      <c r="W273" s="1281"/>
      <c r="X273" s="1280"/>
      <c r="Y273" s="1282"/>
      <c r="Z273" s="1306">
        <f>M273</f>
        <v>-1.8</v>
      </c>
      <c r="AA273" s="1286"/>
      <c r="AB273" s="1307"/>
      <c r="AC273" s="1282"/>
      <c r="AD273" s="1306">
        <f>P273</f>
        <v>0.5</v>
      </c>
      <c r="AE273" s="1286"/>
      <c r="AF273" s="1307"/>
      <c r="AG273" s="1281"/>
      <c r="AH273" s="1280"/>
    </row>
    <row r="274" spans="2:34" hidden="1" outlineLevel="1">
      <c r="B274" s="83"/>
      <c r="C274" s="75" t="s">
        <v>493</v>
      </c>
      <c r="D274" s="1101" t="s">
        <v>525</v>
      </c>
      <c r="E274" s="1145"/>
      <c r="F274" s="871"/>
      <c r="G274" s="75"/>
      <c r="H274" s="75"/>
      <c r="I274" s="75"/>
      <c r="J274" s="1058"/>
      <c r="K274" s="83"/>
      <c r="L274" s="75"/>
      <c r="M274" s="1058"/>
      <c r="N274" s="83"/>
      <c r="O274" s="75"/>
      <c r="P274" s="1058"/>
      <c r="Q274" s="1281"/>
      <c r="R274" s="1280"/>
      <c r="S274" s="1281"/>
      <c r="T274" s="1326"/>
      <c r="U274" s="1281"/>
      <c r="V274" s="1280"/>
      <c r="W274" s="1281"/>
      <c r="X274" s="1280"/>
      <c r="Y274" s="1282"/>
      <c r="Z274" s="1308"/>
      <c r="AA274" s="1286"/>
      <c r="AB274" s="1307"/>
      <c r="AC274" s="1282"/>
      <c r="AD274" s="1308"/>
      <c r="AE274" s="1286"/>
      <c r="AF274" s="1307"/>
      <c r="AG274" s="1281"/>
      <c r="AH274" s="1280"/>
    </row>
    <row r="275" spans="2:34" hidden="1" outlineLevel="1">
      <c r="B275" s="83"/>
      <c r="C275" s="75" t="s">
        <v>503</v>
      </c>
      <c r="D275" s="1101"/>
      <c r="E275" s="1145">
        <v>1</v>
      </c>
      <c r="F275" s="1115">
        <v>4.3</v>
      </c>
      <c r="G275" s="75">
        <v>23.85</v>
      </c>
      <c r="H275" s="75">
        <v>24.25</v>
      </c>
      <c r="I275" s="75">
        <f>H275-G275</f>
        <v>0.39999999999999902</v>
      </c>
      <c r="J275" s="1058">
        <f>E275*F275*I275</f>
        <v>1.72</v>
      </c>
      <c r="K275" s="83"/>
      <c r="L275" s="75"/>
      <c r="M275" s="1058"/>
      <c r="N275" s="83"/>
      <c r="O275" s="75"/>
      <c r="P275" s="1058"/>
      <c r="Q275" s="1281"/>
      <c r="R275" s="1280"/>
      <c r="S275" s="1281">
        <f>J275</f>
        <v>1.72</v>
      </c>
      <c r="T275" s="1326">
        <f t="shared" si="20"/>
        <v>0.224</v>
      </c>
      <c r="U275" s="1281"/>
      <c r="V275" s="1280"/>
      <c r="W275" s="1281"/>
      <c r="X275" s="1280"/>
      <c r="Y275" s="1282"/>
      <c r="Z275" s="1308"/>
      <c r="AA275" s="1286">
        <f>J275</f>
        <v>1.72</v>
      </c>
      <c r="AB275" s="1307"/>
      <c r="AC275" s="1282"/>
      <c r="AD275" s="1308"/>
      <c r="AE275" s="1286"/>
      <c r="AF275" s="1307"/>
      <c r="AG275" s="1281"/>
      <c r="AH275" s="1280"/>
    </row>
    <row r="276" spans="2:34" hidden="1" outlineLevel="1">
      <c r="B276" s="83"/>
      <c r="C276" s="75"/>
      <c r="D276" s="1101"/>
      <c r="E276" s="1145"/>
      <c r="F276" s="871">
        <v>1.3</v>
      </c>
      <c r="G276" s="75">
        <v>24.25</v>
      </c>
      <c r="H276" s="75">
        <v>26.85</v>
      </c>
      <c r="I276" s="75">
        <f>H276-G276</f>
        <v>2.6</v>
      </c>
      <c r="J276" s="1058">
        <f>F276*I276</f>
        <v>3.38</v>
      </c>
      <c r="K276" s="83"/>
      <c r="L276" s="75"/>
      <c r="M276" s="1058"/>
      <c r="N276" s="83"/>
      <c r="O276" s="75"/>
      <c r="P276" s="1058"/>
      <c r="Q276" s="1281"/>
      <c r="R276" s="1280"/>
      <c r="S276" s="1281">
        <f>J276</f>
        <v>3.38</v>
      </c>
      <c r="T276" s="1326">
        <f t="shared" si="20"/>
        <v>0.439</v>
      </c>
      <c r="U276" s="1281"/>
      <c r="V276" s="1280"/>
      <c r="W276" s="1281"/>
      <c r="X276" s="1280"/>
      <c r="Y276" s="1282"/>
      <c r="Z276" s="1308">
        <f>J276</f>
        <v>3.38</v>
      </c>
      <c r="AA276" s="1286"/>
      <c r="AB276" s="1307"/>
      <c r="AC276" s="1282"/>
      <c r="AD276" s="1308"/>
      <c r="AE276" s="1286"/>
      <c r="AF276" s="1307"/>
      <c r="AG276" s="1281"/>
      <c r="AH276" s="1280"/>
    </row>
    <row r="277" spans="2:34" hidden="1" outlineLevel="1">
      <c r="B277" s="83"/>
      <c r="C277" s="75"/>
      <c r="D277" s="1101"/>
      <c r="E277" s="1145"/>
      <c r="F277" s="871">
        <v>1.68</v>
      </c>
      <c r="G277" s="75">
        <v>24.25</v>
      </c>
      <c r="H277" s="75">
        <v>26.85</v>
      </c>
      <c r="I277" s="75">
        <f>H277-G277</f>
        <v>2.6</v>
      </c>
      <c r="J277" s="1080">
        <f>F277*I277</f>
        <v>4.37</v>
      </c>
      <c r="K277" s="83"/>
      <c r="L277" s="75"/>
      <c r="M277" s="1058"/>
      <c r="N277" s="83"/>
      <c r="O277" s="75"/>
      <c r="P277" s="1058"/>
      <c r="Q277" s="1281"/>
      <c r="R277" s="1280"/>
      <c r="S277" s="1174">
        <f>J277</f>
        <v>4.37</v>
      </c>
      <c r="T277" s="1326">
        <f t="shared" si="20"/>
        <v>0.56799999999999995</v>
      </c>
      <c r="U277" s="1281"/>
      <c r="V277" s="1280"/>
      <c r="W277" s="1281"/>
      <c r="X277" s="1280"/>
      <c r="Y277" s="1282"/>
      <c r="Z277" s="1308"/>
      <c r="AA277" s="1286"/>
      <c r="AB277" s="1390">
        <f>J277</f>
        <v>4.37</v>
      </c>
      <c r="AC277" s="1282"/>
      <c r="AD277" s="1308"/>
      <c r="AE277" s="1286"/>
      <c r="AF277" s="1307"/>
      <c r="AG277" s="1281"/>
      <c r="AH277" s="1280"/>
    </row>
    <row r="278" spans="2:34" hidden="1" outlineLevel="1">
      <c r="B278" s="83"/>
      <c r="C278" s="75" t="s">
        <v>25</v>
      </c>
      <c r="D278" s="1101"/>
      <c r="E278" s="1145">
        <v>1</v>
      </c>
      <c r="F278" s="871"/>
      <c r="G278" s="75"/>
      <c r="H278" s="75"/>
      <c r="I278" s="75"/>
      <c r="J278" s="1058"/>
      <c r="K278" s="871">
        <v>1.68</v>
      </c>
      <c r="L278" s="1101">
        <v>1.59</v>
      </c>
      <c r="M278" s="1080">
        <f>ROUND(-E278*K278*L278,2)</f>
        <v>-2.67</v>
      </c>
      <c r="N278" s="1114">
        <v>0.13</v>
      </c>
      <c r="O278" s="940">
        <f>2*L278+K278</f>
        <v>4.8600000000000003</v>
      </c>
      <c r="P278" s="1116">
        <f>E278*N278*O278</f>
        <v>0.63</v>
      </c>
      <c r="Q278" s="1281"/>
      <c r="R278" s="1280"/>
      <c r="S278" s="1174">
        <f>M278</f>
        <v>-2.67</v>
      </c>
      <c r="T278" s="1326">
        <f t="shared" si="20"/>
        <v>-0.34699999999999998</v>
      </c>
      <c r="U278" s="1281"/>
      <c r="V278" s="1280"/>
      <c r="W278" s="1281"/>
      <c r="X278" s="1280"/>
      <c r="Y278" s="1282"/>
      <c r="Z278" s="1308"/>
      <c r="AA278" s="1286"/>
      <c r="AB278" s="1390">
        <f>M278</f>
        <v>-2.67</v>
      </c>
      <c r="AC278" s="1282"/>
      <c r="AD278" s="1306">
        <f>P278</f>
        <v>0.63</v>
      </c>
      <c r="AE278" s="1286"/>
      <c r="AF278" s="1390"/>
      <c r="AG278" s="1281"/>
      <c r="AH278" s="1280">
        <f>E278*K278</f>
        <v>1.68</v>
      </c>
    </row>
    <row r="279" spans="2:34" hidden="1" outlineLevel="1">
      <c r="B279" s="83"/>
      <c r="C279" s="75"/>
      <c r="D279" s="1101"/>
      <c r="E279" s="1145"/>
      <c r="F279" s="871">
        <v>1.32</v>
      </c>
      <c r="G279" s="75">
        <v>24.25</v>
      </c>
      <c r="H279" s="75">
        <v>26.85</v>
      </c>
      <c r="I279" s="75">
        <f>H279-G279</f>
        <v>2.6</v>
      </c>
      <c r="J279" s="1080">
        <f>F279*I279</f>
        <v>3.43</v>
      </c>
      <c r="K279" s="83"/>
      <c r="L279" s="75"/>
      <c r="M279" s="1058"/>
      <c r="N279" s="83"/>
      <c r="O279" s="75"/>
      <c r="P279" s="1058"/>
      <c r="Q279" s="1281"/>
      <c r="R279" s="1280"/>
      <c r="S279" s="1174">
        <f>J279</f>
        <v>3.43</v>
      </c>
      <c r="T279" s="1326">
        <f t="shared" si="20"/>
        <v>0.44600000000000001</v>
      </c>
      <c r="U279" s="1281"/>
      <c r="V279" s="1280"/>
      <c r="W279" s="1281"/>
      <c r="X279" s="1280"/>
      <c r="Y279" s="1282"/>
      <c r="Z279" s="1306">
        <f>J279</f>
        <v>3.43</v>
      </c>
      <c r="AA279" s="1286"/>
      <c r="AB279" s="1307"/>
      <c r="AC279" s="1282"/>
      <c r="AD279" s="1308"/>
      <c r="AE279" s="1286"/>
      <c r="AF279" s="1307"/>
      <c r="AG279" s="1281"/>
      <c r="AH279" s="1280"/>
    </row>
    <row r="280" spans="2:34" hidden="1" outlineLevel="1">
      <c r="B280" s="83"/>
      <c r="C280" s="75" t="s">
        <v>551</v>
      </c>
      <c r="D280" s="1101" t="s">
        <v>524</v>
      </c>
      <c r="E280" s="1145">
        <v>1</v>
      </c>
      <c r="F280" s="871">
        <v>6.07</v>
      </c>
      <c r="G280" s="75">
        <v>23.85</v>
      </c>
      <c r="H280" s="75">
        <v>24.25</v>
      </c>
      <c r="I280" s="75">
        <f>H280-G280</f>
        <v>0.39999999999999902</v>
      </c>
      <c r="J280" s="1080">
        <f>F280*I280</f>
        <v>2.4300000000000002</v>
      </c>
      <c r="K280" s="83"/>
      <c r="L280" s="75"/>
      <c r="M280" s="1058"/>
      <c r="N280" s="83"/>
      <c r="O280" s="75"/>
      <c r="P280" s="1058"/>
      <c r="Q280" s="1174">
        <f>J280</f>
        <v>2.4300000000000002</v>
      </c>
      <c r="R280" s="1333">
        <f t="shared" ref="R280:R283" si="21">ROUND($Q$4/1000*Q280,3)</f>
        <v>0.36499999999999999</v>
      </c>
      <c r="S280" s="1281"/>
      <c r="T280" s="1326"/>
      <c r="U280" s="1281"/>
      <c r="V280" s="1280"/>
      <c r="W280" s="1281"/>
      <c r="X280" s="1280"/>
      <c r="Y280" s="1282"/>
      <c r="Z280" s="1308"/>
      <c r="AA280" s="1328">
        <f>J280</f>
        <v>2.4300000000000002</v>
      </c>
      <c r="AB280" s="1307"/>
      <c r="AC280" s="1282"/>
      <c r="AD280" s="1308"/>
      <c r="AE280" s="1286"/>
      <c r="AF280" s="1307"/>
      <c r="AG280" s="1281"/>
      <c r="AH280" s="1280"/>
    </row>
    <row r="281" spans="2:34" hidden="1" outlineLevel="1">
      <c r="B281" s="83"/>
      <c r="C281" s="75"/>
      <c r="D281" s="1101"/>
      <c r="E281" s="1145"/>
      <c r="F281" s="871">
        <v>6.07</v>
      </c>
      <c r="G281" s="75">
        <v>24.25</v>
      </c>
      <c r="H281" s="75">
        <v>26.85</v>
      </c>
      <c r="I281" s="75">
        <f>H281-G281</f>
        <v>2.6</v>
      </c>
      <c r="J281" s="1080">
        <f>F281*I281</f>
        <v>15.78</v>
      </c>
      <c r="K281" s="83"/>
      <c r="L281" s="75"/>
      <c r="M281" s="1058"/>
      <c r="N281" s="83"/>
      <c r="O281" s="75"/>
      <c r="P281" s="1058"/>
      <c r="Q281" s="1174">
        <f>J281</f>
        <v>15.78</v>
      </c>
      <c r="R281" s="1333">
        <f t="shared" si="21"/>
        <v>2.367</v>
      </c>
      <c r="S281" s="1281"/>
      <c r="T281" s="1326"/>
      <c r="U281" s="1281"/>
      <c r="V281" s="1280"/>
      <c r="W281" s="1281"/>
      <c r="X281" s="1280"/>
      <c r="Y281" s="1282"/>
      <c r="Z281" s="1306">
        <f>J281</f>
        <v>15.78</v>
      </c>
      <c r="AA281" s="1286"/>
      <c r="AB281" s="1307"/>
      <c r="AC281" s="1282"/>
      <c r="AD281" s="1308"/>
      <c r="AE281" s="1286"/>
      <c r="AF281" s="1307"/>
      <c r="AG281" s="1281"/>
      <c r="AH281" s="1280"/>
    </row>
    <row r="282" spans="2:34" hidden="1" outlineLevel="1">
      <c r="B282" s="83"/>
      <c r="C282" s="75"/>
      <c r="D282" s="1101" t="s">
        <v>556</v>
      </c>
      <c r="E282" s="1145">
        <v>1</v>
      </c>
      <c r="F282" s="871">
        <v>6.65</v>
      </c>
      <c r="G282" s="75">
        <v>23.85</v>
      </c>
      <c r="H282" s="75">
        <v>24.25</v>
      </c>
      <c r="I282" s="75">
        <f>H282-G282</f>
        <v>0.39999999999999902</v>
      </c>
      <c r="J282" s="1058">
        <f>F282*I282</f>
        <v>2.6599999999999899</v>
      </c>
      <c r="K282" s="83"/>
      <c r="L282" s="75"/>
      <c r="M282" s="1058"/>
      <c r="N282" s="83"/>
      <c r="O282" s="75"/>
      <c r="P282" s="1058"/>
      <c r="Q282" s="1281">
        <f>J282</f>
        <v>2.6599999999999899</v>
      </c>
      <c r="R282" s="1333">
        <f t="shared" si="21"/>
        <v>0.39900000000000002</v>
      </c>
      <c r="S282" s="1281"/>
      <c r="T282" s="1326"/>
      <c r="U282" s="1281"/>
      <c r="V282" s="1280"/>
      <c r="W282" s="1281"/>
      <c r="X282" s="1280"/>
      <c r="Y282" s="1282"/>
      <c r="Z282" s="1308"/>
      <c r="AA282" s="1286">
        <f>J282</f>
        <v>2.6599999999999899</v>
      </c>
      <c r="AB282" s="1307"/>
      <c r="AC282" s="1282"/>
      <c r="AD282" s="1308"/>
      <c r="AE282" s="1286"/>
      <c r="AF282" s="1307"/>
      <c r="AG282" s="1281"/>
      <c r="AH282" s="1280"/>
    </row>
    <row r="283" spans="2:34" hidden="1" outlineLevel="1">
      <c r="B283" s="83"/>
      <c r="C283" s="75"/>
      <c r="D283" s="1101"/>
      <c r="E283" s="1145"/>
      <c r="F283" s="871">
        <v>6.65</v>
      </c>
      <c r="G283" s="75">
        <v>24.25</v>
      </c>
      <c r="H283" s="75">
        <v>26.85</v>
      </c>
      <c r="I283" s="75">
        <f>H283-G283</f>
        <v>2.6</v>
      </c>
      <c r="J283" s="1058">
        <f>F283*I283</f>
        <v>17.29</v>
      </c>
      <c r="K283" s="83"/>
      <c r="L283" s="75"/>
      <c r="M283" s="1058"/>
      <c r="N283" s="83"/>
      <c r="O283" s="75"/>
      <c r="P283" s="1058"/>
      <c r="Q283" s="1281">
        <f>J283</f>
        <v>17.29</v>
      </c>
      <c r="R283" s="1333">
        <f t="shared" si="21"/>
        <v>2.5939999999999999</v>
      </c>
      <c r="S283" s="1281"/>
      <c r="T283" s="1326"/>
      <c r="U283" s="1281"/>
      <c r="V283" s="1280"/>
      <c r="W283" s="1281"/>
      <c r="X283" s="1280"/>
      <c r="Y283" s="1282"/>
      <c r="Z283" s="1308">
        <f>J283</f>
        <v>17.29</v>
      </c>
      <c r="AA283" s="1286"/>
      <c r="AB283" s="1307"/>
      <c r="AC283" s="1282"/>
      <c r="AD283" s="1308"/>
      <c r="AE283" s="1286"/>
      <c r="AF283" s="1307"/>
      <c r="AG283" s="1281"/>
      <c r="AH283" s="1280"/>
    </row>
    <row r="284" spans="2:34" hidden="1" outlineLevel="1">
      <c r="B284" s="90" t="s">
        <v>722</v>
      </c>
      <c r="C284" s="75" t="s">
        <v>557</v>
      </c>
      <c r="D284" s="1101" t="s">
        <v>558</v>
      </c>
      <c r="E284" s="1145"/>
      <c r="F284" s="871"/>
      <c r="G284" s="75"/>
      <c r="H284" s="75"/>
      <c r="I284" s="75"/>
      <c r="J284" s="1058"/>
      <c r="K284" s="83"/>
      <c r="L284" s="75"/>
      <c r="M284" s="1058"/>
      <c r="N284" s="83"/>
      <c r="O284" s="75"/>
      <c r="P284" s="1058"/>
      <c r="Q284" s="1281"/>
      <c r="R284" s="1280"/>
      <c r="S284" s="1281"/>
      <c r="T284" s="1326"/>
      <c r="U284" s="1281"/>
      <c r="V284" s="1280"/>
      <c r="W284" s="1281"/>
      <c r="X284" s="1280"/>
      <c r="Y284" s="1282"/>
      <c r="Z284" s="1308"/>
      <c r="AA284" s="1286"/>
      <c r="AB284" s="1307"/>
      <c r="AC284" s="1282"/>
      <c r="AD284" s="1308"/>
      <c r="AE284" s="1286"/>
      <c r="AF284" s="1307"/>
      <c r="AG284" s="1281"/>
      <c r="AH284" s="1280"/>
    </row>
    <row r="285" spans="2:34" hidden="1" outlineLevel="1">
      <c r="B285" s="90" t="s">
        <v>727</v>
      </c>
      <c r="C285" s="75" t="s">
        <v>559</v>
      </c>
      <c r="D285" s="75"/>
      <c r="E285" s="1145">
        <v>1</v>
      </c>
      <c r="F285" s="1115">
        <v>10.3</v>
      </c>
      <c r="G285" s="75">
        <v>23.85</v>
      </c>
      <c r="H285" s="75">
        <v>24.03</v>
      </c>
      <c r="I285" s="75">
        <f>H285-G285</f>
        <v>0.18</v>
      </c>
      <c r="J285" s="1080">
        <f>F285*I285</f>
        <v>1.85</v>
      </c>
      <c r="K285" s="83"/>
      <c r="L285" s="75"/>
      <c r="M285" s="1058"/>
      <c r="N285" s="83"/>
      <c r="O285" s="75"/>
      <c r="P285" s="1058"/>
      <c r="Q285" s="1281"/>
      <c r="R285" s="1280"/>
      <c r="S285" s="1281"/>
      <c r="T285" s="1326"/>
      <c r="U285" s="1281"/>
      <c r="V285" s="1280"/>
      <c r="W285" s="1174">
        <f>J285</f>
        <v>1.85</v>
      </c>
      <c r="X285" s="1179">
        <f t="shared" ref="X285" si="22">ROUND($W$4/1000*W285,3)</f>
        <v>4.5999999999999999E-2</v>
      </c>
      <c r="Y285" s="1282"/>
      <c r="Z285" s="1308"/>
      <c r="AA285" s="1328"/>
      <c r="AB285" s="1307"/>
      <c r="AC285" s="1282"/>
      <c r="AD285" s="1308"/>
      <c r="AE285" s="1286"/>
      <c r="AF285" s="1307"/>
      <c r="AG285" s="1281"/>
      <c r="AH285" s="1280"/>
    </row>
    <row r="286" spans="2:34" hidden="1" outlineLevel="1">
      <c r="B286" s="83"/>
      <c r="C286" s="75"/>
      <c r="D286" s="75"/>
      <c r="E286" s="1145"/>
      <c r="F286" s="871">
        <v>7.38</v>
      </c>
      <c r="G286" s="75">
        <v>24.03</v>
      </c>
      <c r="H286" s="75">
        <v>26.85</v>
      </c>
      <c r="I286" s="75">
        <f>H286-G286</f>
        <v>2.82</v>
      </c>
      <c r="J286" s="1080">
        <f>F286*I286</f>
        <v>20.81</v>
      </c>
      <c r="K286" s="83"/>
      <c r="L286" s="75"/>
      <c r="M286" s="1058"/>
      <c r="N286" s="83"/>
      <c r="O286" s="75"/>
      <c r="P286" s="1058"/>
      <c r="Q286" s="1174">
        <f>J286</f>
        <v>20.81</v>
      </c>
      <c r="R286" s="1333">
        <f t="shared" ref="R286:R289" si="23">ROUND($Q$4/1000*Q286,3)</f>
        <v>3.1219999999999999</v>
      </c>
      <c r="S286" s="1281"/>
      <c r="T286" s="1326"/>
      <c r="U286" s="1281"/>
      <c r="V286" s="1280"/>
      <c r="W286" s="1281"/>
      <c r="X286" s="1280"/>
      <c r="Y286" s="1282"/>
      <c r="Z286" s="1306"/>
      <c r="AA286" s="1286"/>
      <c r="AB286" s="1307"/>
      <c r="AC286" s="1282"/>
      <c r="AD286" s="1308"/>
      <c r="AE286" s="1286"/>
      <c r="AF286" s="1307"/>
      <c r="AG286" s="1281"/>
      <c r="AH286" s="1280"/>
    </row>
    <row r="287" spans="2:34" hidden="1" outlineLevel="1">
      <c r="B287" s="90" t="s">
        <v>587</v>
      </c>
      <c r="C287" s="1101" t="s">
        <v>519</v>
      </c>
      <c r="D287" s="75"/>
      <c r="E287" s="1145">
        <v>1</v>
      </c>
      <c r="F287" s="83"/>
      <c r="G287" s="75"/>
      <c r="H287" s="75"/>
      <c r="I287" s="75"/>
      <c r="J287" s="1058"/>
      <c r="K287" s="1114">
        <v>1.31</v>
      </c>
      <c r="L287" s="940">
        <v>2.2200000000000002</v>
      </c>
      <c r="M287" s="1080">
        <f>ROUND(-E287*K287*L287,2)</f>
        <v>-2.91</v>
      </c>
      <c r="N287" s="1114">
        <v>0.15</v>
      </c>
      <c r="O287" s="940">
        <f>K287+L287+0.37</f>
        <v>3.9</v>
      </c>
      <c r="P287" s="1116">
        <f>E287*N287*O287</f>
        <v>0.59</v>
      </c>
      <c r="Q287" s="1334">
        <f>M287</f>
        <v>-2.91</v>
      </c>
      <c r="R287" s="1333">
        <f t="shared" si="23"/>
        <v>-0.437</v>
      </c>
      <c r="S287" s="1281"/>
      <c r="T287" s="1326"/>
      <c r="U287" s="1281"/>
      <c r="V287" s="1280"/>
      <c r="W287" s="1281"/>
      <c r="X287" s="1280"/>
      <c r="Y287" s="1282"/>
      <c r="Z287" s="1306"/>
      <c r="AA287" s="1286"/>
      <c r="AB287" s="1307"/>
      <c r="AC287" s="1282"/>
      <c r="AD287" s="1306">
        <f>P287</f>
        <v>0.59</v>
      </c>
      <c r="AE287" s="1286"/>
      <c r="AF287" s="1307"/>
      <c r="AG287" s="1281"/>
      <c r="AH287" s="1280"/>
    </row>
    <row r="288" spans="2:34" hidden="1" outlineLevel="1">
      <c r="B288" s="83"/>
      <c r="C288" s="1101" t="s">
        <v>71</v>
      </c>
      <c r="D288" s="75"/>
      <c r="E288" s="1145">
        <v>1</v>
      </c>
      <c r="F288" s="83"/>
      <c r="G288" s="75"/>
      <c r="H288" s="75"/>
      <c r="I288" s="75"/>
      <c r="J288" s="1058"/>
      <c r="K288" s="1114">
        <v>0.93</v>
      </c>
      <c r="L288" s="940">
        <v>1.8</v>
      </c>
      <c r="M288" s="1080">
        <f>ROUND(-E288*K288*L288,2)</f>
        <v>-1.67</v>
      </c>
      <c r="N288" s="1114">
        <v>0.15</v>
      </c>
      <c r="O288" s="940">
        <f>K288+L288</f>
        <v>2.73</v>
      </c>
      <c r="P288" s="1116">
        <f>E288*N288*O288</f>
        <v>0.41</v>
      </c>
      <c r="Q288" s="1334">
        <f>M288</f>
        <v>-1.67</v>
      </c>
      <c r="R288" s="1333">
        <f t="shared" si="23"/>
        <v>-0.251</v>
      </c>
      <c r="S288" s="1281"/>
      <c r="T288" s="1326"/>
      <c r="U288" s="1281"/>
      <c r="V288" s="1280"/>
      <c r="W288" s="1281"/>
      <c r="X288" s="1280"/>
      <c r="Y288" s="1282"/>
      <c r="Z288" s="1306"/>
      <c r="AA288" s="1286"/>
      <c r="AB288" s="1307"/>
      <c r="AC288" s="1282"/>
      <c r="AD288" s="1306">
        <f>P288</f>
        <v>0.41</v>
      </c>
      <c r="AE288" s="1286"/>
      <c r="AF288" s="1307"/>
      <c r="AG288" s="1281"/>
      <c r="AH288" s="1280">
        <f>K288</f>
        <v>0.93</v>
      </c>
    </row>
    <row r="289" spans="2:34" hidden="1" outlineLevel="1">
      <c r="B289" s="83"/>
      <c r="C289" s="1101" t="s">
        <v>497</v>
      </c>
      <c r="D289" s="75"/>
      <c r="E289" s="1145">
        <v>1</v>
      </c>
      <c r="F289" s="83"/>
      <c r="G289" s="75"/>
      <c r="H289" s="75"/>
      <c r="I289" s="75"/>
      <c r="J289" s="1058"/>
      <c r="K289" s="1114">
        <v>1.31</v>
      </c>
      <c r="L289" s="940">
        <v>2.2200000000000002</v>
      </c>
      <c r="M289" s="1080">
        <f>ROUND(-E289*K289*L289,2)</f>
        <v>-2.91</v>
      </c>
      <c r="N289" s="1114">
        <v>0.15</v>
      </c>
      <c r="O289" s="940">
        <f>2*L289+K289</f>
        <v>5.75</v>
      </c>
      <c r="P289" s="1116">
        <f>E289*N289*O289</f>
        <v>0.86</v>
      </c>
      <c r="Q289" s="1334">
        <f>M289</f>
        <v>-2.91</v>
      </c>
      <c r="R289" s="1333">
        <f t="shared" si="23"/>
        <v>-0.437</v>
      </c>
      <c r="S289" s="1281"/>
      <c r="T289" s="1326"/>
      <c r="U289" s="1281"/>
      <c r="V289" s="1280"/>
      <c r="W289" s="1281"/>
      <c r="X289" s="1280"/>
      <c r="Y289" s="1282"/>
      <c r="Z289" s="1306"/>
      <c r="AA289" s="1286"/>
      <c r="AB289" s="1307"/>
      <c r="AC289" s="1282"/>
      <c r="AD289" s="1306">
        <f>P289</f>
        <v>0.86</v>
      </c>
      <c r="AE289" s="1286"/>
      <c r="AF289" s="1307"/>
      <c r="AG289" s="1281"/>
      <c r="AH289" s="1280"/>
    </row>
    <row r="290" spans="2:34" hidden="1" outlineLevel="1">
      <c r="B290" s="83"/>
      <c r="C290" s="75"/>
      <c r="D290" s="75"/>
      <c r="E290" s="1145"/>
      <c r="F290" s="871">
        <v>2.29</v>
      </c>
      <c r="G290" s="75">
        <v>24.03</v>
      </c>
      <c r="H290" s="75">
        <v>24.25</v>
      </c>
      <c r="I290" s="75">
        <f t="shared" ref="I290:I300" si="24">H290-G290</f>
        <v>0.219999999999999</v>
      </c>
      <c r="J290" s="1080">
        <f t="shared" ref="J290:J300" si="25">F290*I290</f>
        <v>0.5</v>
      </c>
      <c r="K290" s="83"/>
      <c r="L290" s="75"/>
      <c r="M290" s="1058"/>
      <c r="N290" s="83"/>
      <c r="O290" s="75"/>
      <c r="P290" s="1058"/>
      <c r="Q290" s="1281"/>
      <c r="R290" s="1280"/>
      <c r="S290" s="1281"/>
      <c r="T290" s="1326"/>
      <c r="U290" s="1281"/>
      <c r="V290" s="1280"/>
      <c r="W290" s="1281"/>
      <c r="X290" s="1280"/>
      <c r="Y290" s="1282"/>
      <c r="Z290" s="1308"/>
      <c r="AA290" s="1328">
        <f>J290</f>
        <v>0.5</v>
      </c>
      <c r="AB290" s="1307"/>
      <c r="AC290" s="1282"/>
      <c r="AD290" s="1308"/>
      <c r="AE290" s="1286"/>
      <c r="AF290" s="1307"/>
      <c r="AG290" s="1281"/>
      <c r="AH290" s="1280"/>
    </row>
    <row r="291" spans="2:34" hidden="1" outlineLevel="1">
      <c r="B291" s="83"/>
      <c r="C291" s="75"/>
      <c r="D291" s="75"/>
      <c r="E291" s="1145"/>
      <c r="F291" s="871">
        <v>2.29</v>
      </c>
      <c r="G291" s="75">
        <v>24.25</v>
      </c>
      <c r="H291" s="75">
        <v>26.85</v>
      </c>
      <c r="I291" s="108">
        <f t="shared" si="24"/>
        <v>2.6</v>
      </c>
      <c r="J291" s="1080">
        <f t="shared" si="25"/>
        <v>5.95</v>
      </c>
      <c r="K291" s="83"/>
      <c r="L291" s="75"/>
      <c r="M291" s="1058"/>
      <c r="N291" s="83"/>
      <c r="O291" s="75"/>
      <c r="P291" s="1058"/>
      <c r="Q291" s="1281"/>
      <c r="R291" s="1280"/>
      <c r="S291" s="1281"/>
      <c r="T291" s="1326"/>
      <c r="U291" s="1281"/>
      <c r="V291" s="1280"/>
      <c r="W291" s="1281"/>
      <c r="X291" s="1280"/>
      <c r="Y291" s="1282"/>
      <c r="Z291" s="1306">
        <f>J291</f>
        <v>5.95</v>
      </c>
      <c r="AA291" s="1286"/>
      <c r="AB291" s="1307"/>
      <c r="AC291" s="1282"/>
      <c r="AD291" s="1308"/>
      <c r="AE291" s="1286"/>
      <c r="AF291" s="1307"/>
      <c r="AG291" s="1281"/>
      <c r="AH291" s="1280"/>
    </row>
    <row r="292" spans="2:34" hidden="1" outlineLevel="1">
      <c r="B292" s="83"/>
      <c r="C292" s="75"/>
      <c r="D292" s="75"/>
      <c r="E292" s="1145"/>
      <c r="F292" s="871">
        <v>1.31</v>
      </c>
      <c r="G292" s="75">
        <v>26.16</v>
      </c>
      <c r="H292" s="75">
        <v>26.85</v>
      </c>
      <c r="I292" s="75">
        <f t="shared" si="24"/>
        <v>0.69000000000000095</v>
      </c>
      <c r="J292" s="1080">
        <f t="shared" si="25"/>
        <v>0.9</v>
      </c>
      <c r="K292" s="83"/>
      <c r="L292" s="75"/>
      <c r="M292" s="1058"/>
      <c r="N292" s="83"/>
      <c r="O292" s="75"/>
      <c r="P292" s="1058"/>
      <c r="Q292" s="1281"/>
      <c r="R292" s="1280"/>
      <c r="S292" s="1281"/>
      <c r="T292" s="1326"/>
      <c r="U292" s="1281"/>
      <c r="V292" s="1280"/>
      <c r="W292" s="1281"/>
      <c r="X292" s="1280"/>
      <c r="Y292" s="1282"/>
      <c r="Z292" s="1308"/>
      <c r="AA292" s="1286"/>
      <c r="AB292" s="1390">
        <f>J292</f>
        <v>0.9</v>
      </c>
      <c r="AC292" s="1282"/>
      <c r="AD292" s="1308"/>
      <c r="AE292" s="1286"/>
      <c r="AF292" s="1307"/>
      <c r="AG292" s="1281"/>
      <c r="AH292" s="1280"/>
    </row>
    <row r="293" spans="2:34" hidden="1" outlineLevel="1">
      <c r="B293" s="83"/>
      <c r="C293" s="75"/>
      <c r="D293" s="75"/>
      <c r="E293" s="1145"/>
      <c r="F293" s="871">
        <v>1.2</v>
      </c>
      <c r="G293" s="75">
        <v>24.03</v>
      </c>
      <c r="H293" s="75">
        <v>24.25</v>
      </c>
      <c r="I293" s="75">
        <f t="shared" si="24"/>
        <v>0.219999999999999</v>
      </c>
      <c r="J293" s="1080">
        <f t="shared" si="25"/>
        <v>0.26</v>
      </c>
      <c r="K293" s="83"/>
      <c r="L293" s="75"/>
      <c r="M293" s="1058"/>
      <c r="N293" s="83"/>
      <c r="O293" s="75"/>
      <c r="P293" s="1058"/>
      <c r="Q293" s="1281"/>
      <c r="R293" s="1280"/>
      <c r="S293" s="1281"/>
      <c r="T293" s="1326"/>
      <c r="U293" s="1281"/>
      <c r="V293" s="1280"/>
      <c r="W293" s="1281"/>
      <c r="X293" s="1280"/>
      <c r="Y293" s="1282"/>
      <c r="Z293" s="1308"/>
      <c r="AA293" s="1328">
        <f>J293</f>
        <v>0.26</v>
      </c>
      <c r="AB293" s="1307"/>
      <c r="AC293" s="1282"/>
      <c r="AD293" s="1308"/>
      <c r="AE293" s="1286"/>
      <c r="AF293" s="1307"/>
      <c r="AG293" s="1281"/>
      <c r="AH293" s="1280"/>
    </row>
    <row r="294" spans="2:34" hidden="1" outlineLevel="1">
      <c r="B294" s="83"/>
      <c r="C294" s="75"/>
      <c r="D294" s="75"/>
      <c r="E294" s="1145"/>
      <c r="F294" s="871">
        <v>1.2</v>
      </c>
      <c r="G294" s="75">
        <v>24.25</v>
      </c>
      <c r="H294" s="75">
        <v>26.85</v>
      </c>
      <c r="I294" s="75">
        <f t="shared" si="24"/>
        <v>2.6</v>
      </c>
      <c r="J294" s="1080">
        <f t="shared" si="25"/>
        <v>3.12</v>
      </c>
      <c r="K294" s="83"/>
      <c r="L294" s="75"/>
      <c r="M294" s="1058"/>
      <c r="N294" s="83"/>
      <c r="O294" s="75"/>
      <c r="P294" s="1058"/>
      <c r="Q294" s="1281"/>
      <c r="R294" s="1280"/>
      <c r="S294" s="1281"/>
      <c r="T294" s="1326"/>
      <c r="U294" s="1281"/>
      <c r="V294" s="1280"/>
      <c r="W294" s="1281"/>
      <c r="X294" s="1280"/>
      <c r="Y294" s="1282"/>
      <c r="Z294" s="1306">
        <f>J294</f>
        <v>3.12</v>
      </c>
      <c r="AA294" s="1328"/>
      <c r="AB294" s="1307"/>
      <c r="AC294" s="1282"/>
      <c r="AD294" s="1308"/>
      <c r="AE294" s="1286"/>
      <c r="AF294" s="1307"/>
      <c r="AG294" s="1281"/>
      <c r="AH294" s="1280"/>
    </row>
    <row r="295" spans="2:34" hidden="1" outlineLevel="1">
      <c r="B295" s="83"/>
      <c r="C295" s="75"/>
      <c r="D295" s="75"/>
      <c r="E295" s="1145"/>
      <c r="F295" s="871">
        <v>2.2000000000000002</v>
      </c>
      <c r="G295" s="75">
        <v>26.16</v>
      </c>
      <c r="H295" s="75">
        <v>26.85</v>
      </c>
      <c r="I295" s="75">
        <f t="shared" si="24"/>
        <v>0.69000000000000095</v>
      </c>
      <c r="J295" s="1080">
        <f t="shared" si="25"/>
        <v>1.52</v>
      </c>
      <c r="K295" s="83"/>
      <c r="L295" s="75"/>
      <c r="M295" s="1058"/>
      <c r="N295" s="83"/>
      <c r="O295" s="75"/>
      <c r="P295" s="1058"/>
      <c r="Q295" s="1281"/>
      <c r="R295" s="1280"/>
      <c r="S295" s="1281"/>
      <c r="T295" s="1326"/>
      <c r="U295" s="1281"/>
      <c r="V295" s="1280"/>
      <c r="W295" s="1281"/>
      <c r="X295" s="1280"/>
      <c r="Y295" s="1282"/>
      <c r="Z295" s="1308"/>
      <c r="AA295" s="1286"/>
      <c r="AB295" s="1390">
        <f>J295</f>
        <v>1.52</v>
      </c>
      <c r="AC295" s="1282"/>
      <c r="AD295" s="1308"/>
      <c r="AE295" s="1286"/>
      <c r="AF295" s="1307"/>
      <c r="AG295" s="1281"/>
      <c r="AH295" s="1280"/>
    </row>
    <row r="296" spans="2:34" hidden="1" outlineLevel="1">
      <c r="B296" s="83"/>
      <c r="C296" s="75"/>
      <c r="D296" s="75"/>
      <c r="E296" s="1145"/>
      <c r="F296" s="871">
        <v>0.38</v>
      </c>
      <c r="G296" s="75">
        <v>24.03</v>
      </c>
      <c r="H296" s="75">
        <v>24.25</v>
      </c>
      <c r="I296" s="75">
        <f t="shared" si="24"/>
        <v>0.219999999999999</v>
      </c>
      <c r="J296" s="1080">
        <f t="shared" si="25"/>
        <v>0.08</v>
      </c>
      <c r="K296" s="83"/>
      <c r="L296" s="75"/>
      <c r="M296" s="1058"/>
      <c r="N296" s="83"/>
      <c r="O296" s="75"/>
      <c r="P296" s="1058"/>
      <c r="Q296" s="1281"/>
      <c r="R296" s="1280"/>
      <c r="S296" s="1281"/>
      <c r="T296" s="1326"/>
      <c r="U296" s="1281"/>
      <c r="V296" s="1280"/>
      <c r="W296" s="1281"/>
      <c r="X296" s="1280"/>
      <c r="Y296" s="1282"/>
      <c r="Z296" s="1308"/>
      <c r="AA296" s="1328">
        <f>J296</f>
        <v>0.08</v>
      </c>
      <c r="AB296" s="1307"/>
      <c r="AC296" s="1282"/>
      <c r="AD296" s="1308"/>
      <c r="AE296" s="1286"/>
      <c r="AF296" s="1307"/>
      <c r="AG296" s="1281"/>
      <c r="AH296" s="1280"/>
    </row>
    <row r="297" spans="2:34" hidden="1" outlineLevel="1">
      <c r="B297" s="83"/>
      <c r="C297" s="75"/>
      <c r="D297" s="75"/>
      <c r="E297" s="1145"/>
      <c r="F297" s="871">
        <v>0.38</v>
      </c>
      <c r="G297" s="75">
        <v>24.25</v>
      </c>
      <c r="H297" s="75">
        <v>26.85</v>
      </c>
      <c r="I297" s="75">
        <f t="shared" si="24"/>
        <v>2.6</v>
      </c>
      <c r="J297" s="1080">
        <f t="shared" si="25"/>
        <v>0.99</v>
      </c>
      <c r="K297" s="83"/>
      <c r="L297" s="75"/>
      <c r="M297" s="1058"/>
      <c r="N297" s="83"/>
      <c r="O297" s="75"/>
      <c r="P297" s="1058"/>
      <c r="Q297" s="1281"/>
      <c r="R297" s="1280"/>
      <c r="S297" s="1281"/>
      <c r="T297" s="1326"/>
      <c r="U297" s="1281"/>
      <c r="V297" s="1280"/>
      <c r="W297" s="1281"/>
      <c r="X297" s="1280"/>
      <c r="Y297" s="1282"/>
      <c r="Z297" s="1306">
        <f>J297</f>
        <v>0.99</v>
      </c>
      <c r="AA297" s="1286"/>
      <c r="AB297" s="1307"/>
      <c r="AC297" s="1282"/>
      <c r="AD297" s="1308"/>
      <c r="AE297" s="1286"/>
      <c r="AF297" s="1307"/>
      <c r="AG297" s="1281"/>
      <c r="AH297" s="1280"/>
    </row>
    <row r="298" spans="2:34" hidden="1" outlineLevel="1">
      <c r="B298" s="83"/>
      <c r="C298" s="75" t="s">
        <v>493</v>
      </c>
      <c r="D298" s="1101" t="s">
        <v>543</v>
      </c>
      <c r="E298" s="1145"/>
      <c r="F298" s="871">
        <v>4.29</v>
      </c>
      <c r="G298" s="75">
        <v>23.85</v>
      </c>
      <c r="H298" s="75">
        <v>24.25</v>
      </c>
      <c r="I298" s="75">
        <f t="shared" si="24"/>
        <v>0.39999999999999902</v>
      </c>
      <c r="J298" s="1080">
        <f t="shared" si="25"/>
        <v>1.72</v>
      </c>
      <c r="K298" s="83"/>
      <c r="L298" s="75"/>
      <c r="M298" s="1058"/>
      <c r="N298" s="83"/>
      <c r="O298" s="75"/>
      <c r="P298" s="1058"/>
      <c r="Q298" s="1281"/>
      <c r="R298" s="1280"/>
      <c r="S298" s="1174">
        <f>J298</f>
        <v>1.72</v>
      </c>
      <c r="T298" s="1326">
        <f t="shared" ref="T298:T318" si="26">ROUND($S$4/1000*S298,3)</f>
        <v>0.224</v>
      </c>
      <c r="U298" s="1281"/>
      <c r="V298" s="1280"/>
      <c r="W298" s="1281"/>
      <c r="X298" s="1280"/>
      <c r="Y298" s="1282"/>
      <c r="Z298" s="1308"/>
      <c r="AA298" s="1328">
        <f>J298</f>
        <v>1.72</v>
      </c>
      <c r="AB298" s="1307"/>
      <c r="AC298" s="1282"/>
      <c r="AD298" s="1308"/>
      <c r="AE298" s="1286"/>
      <c r="AF298" s="1307"/>
      <c r="AG298" s="1281"/>
      <c r="AH298" s="1280"/>
    </row>
    <row r="299" spans="2:34" hidden="1" outlineLevel="1">
      <c r="B299" s="83"/>
      <c r="C299" s="75"/>
      <c r="D299" s="1101"/>
      <c r="E299" s="1145"/>
      <c r="F299" s="871">
        <v>1.62</v>
      </c>
      <c r="G299" s="75">
        <v>24.25</v>
      </c>
      <c r="H299" s="75">
        <v>26.85</v>
      </c>
      <c r="I299" s="75">
        <f t="shared" si="24"/>
        <v>2.6</v>
      </c>
      <c r="J299" s="1080">
        <f t="shared" si="25"/>
        <v>4.21</v>
      </c>
      <c r="K299" s="83"/>
      <c r="L299" s="75"/>
      <c r="M299" s="1058"/>
      <c r="N299" s="83"/>
      <c r="O299" s="75"/>
      <c r="P299" s="1058"/>
      <c r="Q299" s="1281"/>
      <c r="R299" s="1280"/>
      <c r="S299" s="1174">
        <f>J299</f>
        <v>4.21</v>
      </c>
      <c r="T299" s="1326">
        <f t="shared" si="26"/>
        <v>0.54700000000000004</v>
      </c>
      <c r="U299" s="1281"/>
      <c r="V299" s="1280"/>
      <c r="W299" s="1281"/>
      <c r="X299" s="1280"/>
      <c r="Y299" s="1282"/>
      <c r="Z299" s="1306">
        <f>J299</f>
        <v>4.21</v>
      </c>
      <c r="AA299" s="1286"/>
      <c r="AB299" s="1307"/>
      <c r="AC299" s="1282"/>
      <c r="AD299" s="1308"/>
      <c r="AE299" s="1286"/>
      <c r="AF299" s="1307"/>
      <c r="AG299" s="1281"/>
      <c r="AH299" s="1280"/>
    </row>
    <row r="300" spans="2:34" hidden="1" outlineLevel="1">
      <c r="B300" s="83"/>
      <c r="C300" s="75"/>
      <c r="D300" s="1101"/>
      <c r="E300" s="1145"/>
      <c r="F300" s="871">
        <v>1.48</v>
      </c>
      <c r="G300" s="75">
        <v>24.25</v>
      </c>
      <c r="H300" s="75">
        <v>26.85</v>
      </c>
      <c r="I300" s="75">
        <f t="shared" si="24"/>
        <v>2.6</v>
      </c>
      <c r="J300" s="1080">
        <f t="shared" si="25"/>
        <v>3.85</v>
      </c>
      <c r="K300" s="83"/>
      <c r="L300" s="75"/>
      <c r="M300" s="1058"/>
      <c r="N300" s="83"/>
      <c r="O300" s="75"/>
      <c r="P300" s="1058"/>
      <c r="Q300" s="1281"/>
      <c r="R300" s="1280"/>
      <c r="S300" s="1174">
        <f>J300</f>
        <v>3.85</v>
      </c>
      <c r="T300" s="1326">
        <f t="shared" si="26"/>
        <v>0.501</v>
      </c>
      <c r="U300" s="1281"/>
      <c r="V300" s="1280"/>
      <c r="W300" s="1281"/>
      <c r="X300" s="1280"/>
      <c r="Y300" s="1282"/>
      <c r="Z300" s="1308"/>
      <c r="AA300" s="1286"/>
      <c r="AB300" s="1390">
        <f>J300</f>
        <v>3.85</v>
      </c>
      <c r="AC300" s="1282"/>
      <c r="AD300" s="1308"/>
      <c r="AE300" s="1286"/>
      <c r="AF300" s="1307"/>
      <c r="AG300" s="1281"/>
      <c r="AH300" s="1280"/>
    </row>
    <row r="301" spans="2:34" hidden="1" outlineLevel="1">
      <c r="B301" s="83"/>
      <c r="C301" s="1101" t="s">
        <v>24</v>
      </c>
      <c r="D301" s="1101"/>
      <c r="E301" s="1145">
        <v>1</v>
      </c>
      <c r="F301" s="871"/>
      <c r="G301" s="75"/>
      <c r="H301" s="75"/>
      <c r="I301" s="75"/>
      <c r="J301" s="1058"/>
      <c r="K301" s="1114">
        <v>1.48</v>
      </c>
      <c r="L301" s="940">
        <v>1.59</v>
      </c>
      <c r="M301" s="1085">
        <f>ROUND(-E301*K301*L301,2)</f>
        <v>-2.35</v>
      </c>
      <c r="N301" s="1114">
        <v>0.13</v>
      </c>
      <c r="O301" s="940">
        <f>2*L301+K301</f>
        <v>4.66</v>
      </c>
      <c r="P301" s="1116">
        <f>E301*N301*O301</f>
        <v>0.61</v>
      </c>
      <c r="Q301" s="1281"/>
      <c r="R301" s="1280"/>
      <c r="S301" s="1174">
        <f>M301</f>
        <v>-2.35</v>
      </c>
      <c r="T301" s="1326">
        <f t="shared" si="26"/>
        <v>-0.30599999999999999</v>
      </c>
      <c r="U301" s="1281"/>
      <c r="V301" s="1280"/>
      <c r="W301" s="1281"/>
      <c r="X301" s="1280"/>
      <c r="Y301" s="1282"/>
      <c r="Z301" s="1308"/>
      <c r="AA301" s="1286"/>
      <c r="AB301" s="1390">
        <f>M301</f>
        <v>-2.35</v>
      </c>
      <c r="AC301" s="1282"/>
      <c r="AD301" s="1306">
        <f>P301</f>
        <v>0.61</v>
      </c>
      <c r="AE301" s="1286"/>
      <c r="AF301" s="1390"/>
      <c r="AG301" s="1281"/>
      <c r="AH301" s="1280">
        <f>E301*K301</f>
        <v>1.48</v>
      </c>
    </row>
    <row r="302" spans="2:34" hidden="1" outlineLevel="1">
      <c r="B302" s="83"/>
      <c r="C302" s="75"/>
      <c r="D302" s="1101"/>
      <c r="E302" s="1145"/>
      <c r="F302" s="871">
        <v>1.19</v>
      </c>
      <c r="G302" s="75">
        <v>24.25</v>
      </c>
      <c r="H302" s="75">
        <v>26.85</v>
      </c>
      <c r="I302" s="75">
        <f>H302-G302</f>
        <v>2.6</v>
      </c>
      <c r="J302" s="1080">
        <f>F302*I302</f>
        <v>3.09</v>
      </c>
      <c r="K302" s="83"/>
      <c r="L302" s="75"/>
      <c r="M302" s="1058"/>
      <c r="N302" s="83"/>
      <c r="O302" s="75"/>
      <c r="P302" s="1058"/>
      <c r="Q302" s="1281"/>
      <c r="R302" s="1280"/>
      <c r="S302" s="1174">
        <f>J302</f>
        <v>3.09</v>
      </c>
      <c r="T302" s="1326">
        <f t="shared" si="26"/>
        <v>0.40200000000000002</v>
      </c>
      <c r="U302" s="1281"/>
      <c r="V302" s="1280"/>
      <c r="W302" s="1281"/>
      <c r="X302" s="1280"/>
      <c r="Y302" s="1282"/>
      <c r="Z302" s="1306">
        <f>J302</f>
        <v>3.09</v>
      </c>
      <c r="AA302" s="1286"/>
      <c r="AB302" s="1307"/>
      <c r="AC302" s="1282"/>
      <c r="AD302" s="1308"/>
      <c r="AE302" s="1286"/>
      <c r="AF302" s="1307"/>
      <c r="AG302" s="1281"/>
      <c r="AH302" s="1280"/>
    </row>
    <row r="303" spans="2:34" hidden="1" outlineLevel="1">
      <c r="B303" s="83"/>
      <c r="C303" s="75" t="s">
        <v>515</v>
      </c>
      <c r="D303" s="1101" t="s">
        <v>561</v>
      </c>
      <c r="E303" s="1145">
        <v>1</v>
      </c>
      <c r="F303" s="871">
        <v>5.8</v>
      </c>
      <c r="G303" s="75">
        <v>23.85</v>
      </c>
      <c r="H303" s="75">
        <v>24.25</v>
      </c>
      <c r="I303" s="75">
        <f>H303-G303</f>
        <v>0.39999999999999902</v>
      </c>
      <c r="J303" s="1058">
        <f>F303*I303</f>
        <v>2.3199999999999901</v>
      </c>
      <c r="K303" s="83"/>
      <c r="L303" s="75"/>
      <c r="M303" s="1058"/>
      <c r="N303" s="83"/>
      <c r="O303" s="75"/>
      <c r="P303" s="1058"/>
      <c r="Q303" s="1281"/>
      <c r="R303" s="1280"/>
      <c r="S303" s="1281"/>
      <c r="T303" s="1326"/>
      <c r="U303" s="1281"/>
      <c r="V303" s="1280"/>
      <c r="W303" s="1281">
        <f>J303</f>
        <v>2.3199999999999901</v>
      </c>
      <c r="X303" s="1179">
        <f t="shared" ref="X303:X304" si="27">ROUND($W$4/1000*W303,3)</f>
        <v>5.8000000000000003E-2</v>
      </c>
      <c r="Y303" s="1282"/>
      <c r="Z303" s="1308"/>
      <c r="AA303" s="1286">
        <f>J303</f>
        <v>2.3199999999999901</v>
      </c>
      <c r="AB303" s="1307"/>
      <c r="AC303" s="1282"/>
      <c r="AD303" s="1308"/>
      <c r="AE303" s="1286"/>
      <c r="AF303" s="1307"/>
      <c r="AG303" s="1281">
        <f>E303*F303</f>
        <v>5.8</v>
      </c>
      <c r="AH303" s="1280"/>
    </row>
    <row r="304" spans="2:34" hidden="1" outlineLevel="1">
      <c r="B304" s="83"/>
      <c r="C304" s="75"/>
      <c r="D304" s="1101"/>
      <c r="E304" s="1145"/>
      <c r="F304" s="871">
        <v>5.8</v>
      </c>
      <c r="G304" s="75">
        <v>24.25</v>
      </c>
      <c r="H304" s="75">
        <v>25.23</v>
      </c>
      <c r="I304" s="75">
        <f>H304-G304</f>
        <v>0.98</v>
      </c>
      <c r="J304" s="1080">
        <f>F304*I304</f>
        <v>5.68</v>
      </c>
      <c r="K304" s="83"/>
      <c r="L304" s="75"/>
      <c r="M304" s="1058"/>
      <c r="N304" s="83"/>
      <c r="O304" s="75"/>
      <c r="P304" s="1058"/>
      <c r="Q304" s="1281"/>
      <c r="R304" s="1280"/>
      <c r="S304" s="1281"/>
      <c r="T304" s="1326"/>
      <c r="U304" s="1281"/>
      <c r="V304" s="1280"/>
      <c r="W304" s="1174">
        <f>J304</f>
        <v>5.68</v>
      </c>
      <c r="X304" s="1179">
        <f t="shared" si="27"/>
        <v>0.14199999999999999</v>
      </c>
      <c r="Y304" s="1282"/>
      <c r="Z304" s="1308"/>
      <c r="AA304" s="1286"/>
      <c r="AB304" s="1390">
        <f>J304</f>
        <v>5.68</v>
      </c>
      <c r="AC304" s="1282"/>
      <c r="AD304" s="1308"/>
      <c r="AE304" s="1286"/>
      <c r="AF304" s="1307"/>
      <c r="AG304" s="1281"/>
      <c r="AH304" s="1280"/>
    </row>
    <row r="305" spans="2:34" hidden="1" outlineLevel="1">
      <c r="B305" s="83"/>
      <c r="C305" s="75" t="s">
        <v>65</v>
      </c>
      <c r="D305" s="1101"/>
      <c r="E305" s="1145"/>
      <c r="F305" s="871">
        <v>3.2</v>
      </c>
      <c r="G305" s="75">
        <v>24.03</v>
      </c>
      <c r="H305" s="75">
        <v>26.85</v>
      </c>
      <c r="I305" s="75">
        <f>H305-G305</f>
        <v>2.82</v>
      </c>
      <c r="J305" s="1080">
        <f>F305*I305</f>
        <v>9.02</v>
      </c>
      <c r="K305" s="83"/>
      <c r="L305" s="75"/>
      <c r="M305" s="1058"/>
      <c r="N305" s="83"/>
      <c r="O305" s="75"/>
      <c r="P305" s="1058"/>
      <c r="Q305" s="1281"/>
      <c r="R305" s="1280"/>
      <c r="S305" s="1174">
        <f>J305</f>
        <v>9.02</v>
      </c>
      <c r="T305" s="1326">
        <f t="shared" si="26"/>
        <v>1.173</v>
      </c>
      <c r="U305" s="1281"/>
      <c r="V305" s="1280"/>
      <c r="W305" s="1281"/>
      <c r="X305" s="1280"/>
      <c r="Y305" s="1282"/>
      <c r="Z305" s="1308"/>
      <c r="AA305" s="1286"/>
      <c r="AB305" s="1390">
        <f>J305</f>
        <v>9.02</v>
      </c>
      <c r="AC305" s="1282"/>
      <c r="AD305" s="1308"/>
      <c r="AE305" s="1286"/>
      <c r="AF305" s="1307"/>
      <c r="AG305" s="1281"/>
      <c r="AH305" s="1280"/>
    </row>
    <row r="306" spans="2:34" hidden="1" outlineLevel="1">
      <c r="B306" s="83"/>
      <c r="C306" s="75" t="s">
        <v>560</v>
      </c>
      <c r="D306" s="1101"/>
      <c r="E306" s="1145">
        <v>1</v>
      </c>
      <c r="F306" s="83"/>
      <c r="G306" s="75"/>
      <c r="H306" s="75"/>
      <c r="I306" s="75"/>
      <c r="J306" s="1058"/>
      <c r="K306" s="1114">
        <f>1.68-0.77</f>
        <v>0.91</v>
      </c>
      <c r="L306" s="940">
        <f>1.65-0.06</f>
        <v>1.59</v>
      </c>
      <c r="M306" s="1080">
        <f>ROUND(-E306*K306*L306,2)</f>
        <v>-1.45</v>
      </c>
      <c r="N306" s="1114">
        <v>0.13</v>
      </c>
      <c r="O306" s="940">
        <f>2*K306+L306</f>
        <v>3.41</v>
      </c>
      <c r="P306" s="1116">
        <f>E306*N306*O306</f>
        <v>0.44</v>
      </c>
      <c r="Q306" s="1281"/>
      <c r="R306" s="1280"/>
      <c r="S306" s="1174">
        <f>M306</f>
        <v>-1.45</v>
      </c>
      <c r="T306" s="1326">
        <f t="shared" si="26"/>
        <v>-0.189</v>
      </c>
      <c r="U306" s="1281"/>
      <c r="V306" s="1280"/>
      <c r="W306" s="1281"/>
      <c r="X306" s="1280"/>
      <c r="Y306" s="1282"/>
      <c r="Z306" s="1308"/>
      <c r="AA306" s="1286"/>
      <c r="AB306" s="1390">
        <f>M306</f>
        <v>-1.45</v>
      </c>
      <c r="AC306" s="1282"/>
      <c r="AD306" s="1306">
        <f>P306</f>
        <v>0.44</v>
      </c>
      <c r="AE306" s="1286"/>
      <c r="AF306" s="1390"/>
      <c r="AG306" s="1281"/>
      <c r="AH306" s="1280"/>
    </row>
    <row r="307" spans="2:34" hidden="1" outlineLevel="1">
      <c r="B307" s="83"/>
      <c r="C307" s="75" t="s">
        <v>90</v>
      </c>
      <c r="D307" s="1101"/>
      <c r="E307" s="1145">
        <v>1</v>
      </c>
      <c r="F307" s="83"/>
      <c r="G307" s="75"/>
      <c r="H307" s="75"/>
      <c r="I307" s="75"/>
      <c r="J307" s="1058"/>
      <c r="K307" s="1114">
        <v>0.77</v>
      </c>
      <c r="L307" s="940">
        <f>2.4-0.06</f>
        <v>2.34</v>
      </c>
      <c r="M307" s="1080">
        <f>ROUND(-E307*K307*L307,2)</f>
        <v>-1.8</v>
      </c>
      <c r="N307" s="1114">
        <v>0.13</v>
      </c>
      <c r="O307" s="940">
        <f>K307+L307+0.75</f>
        <v>3.86</v>
      </c>
      <c r="P307" s="1116">
        <f>E307*N307*O307</f>
        <v>0.5</v>
      </c>
      <c r="Q307" s="1281"/>
      <c r="R307" s="1280"/>
      <c r="S307" s="1174">
        <f>M307</f>
        <v>-1.8</v>
      </c>
      <c r="T307" s="1326">
        <f t="shared" si="26"/>
        <v>-0.23400000000000001</v>
      </c>
      <c r="U307" s="1281"/>
      <c r="V307" s="1280"/>
      <c r="W307" s="1281"/>
      <c r="X307" s="1280"/>
      <c r="Y307" s="1282"/>
      <c r="Z307" s="1308"/>
      <c r="AA307" s="1286"/>
      <c r="AB307" s="1390">
        <f>M307</f>
        <v>-1.8</v>
      </c>
      <c r="AC307" s="1282"/>
      <c r="AD307" s="1306">
        <f>P307</f>
        <v>0.5</v>
      </c>
      <c r="AE307" s="1286"/>
      <c r="AF307" s="1390"/>
      <c r="AG307" s="1281"/>
      <c r="AH307" s="1280"/>
    </row>
    <row r="308" spans="2:34" hidden="1" outlineLevel="1">
      <c r="B308" s="83"/>
      <c r="C308" s="75"/>
      <c r="D308" s="1101"/>
      <c r="E308" s="123"/>
      <c r="F308" s="83"/>
      <c r="G308" s="75"/>
      <c r="H308" s="75"/>
      <c r="I308" s="75"/>
      <c r="J308" s="1058"/>
      <c r="K308" s="83"/>
      <c r="L308" s="75"/>
      <c r="M308" s="1058"/>
      <c r="N308" s="83"/>
      <c r="O308" s="75"/>
      <c r="P308" s="1058"/>
      <c r="Q308" s="1281"/>
      <c r="R308" s="1280"/>
      <c r="S308" s="1281"/>
      <c r="T308" s="1326"/>
      <c r="U308" s="1281"/>
      <c r="V308" s="1280"/>
      <c r="W308" s="1281"/>
      <c r="X308" s="1280"/>
      <c r="Y308" s="1282"/>
      <c r="Z308" s="1308"/>
      <c r="AA308" s="1286"/>
      <c r="AB308" s="1307"/>
      <c r="AC308" s="1282"/>
      <c r="AD308" s="1308"/>
      <c r="AE308" s="1286"/>
      <c r="AF308" s="1307"/>
      <c r="AG308" s="1281"/>
      <c r="AH308" s="1280"/>
    </row>
    <row r="309" spans="2:34" hidden="1" outlineLevel="1">
      <c r="B309" s="83"/>
      <c r="C309" s="75" t="s">
        <v>493</v>
      </c>
      <c r="D309" s="1461" t="s">
        <v>562</v>
      </c>
      <c r="E309" s="123"/>
      <c r="F309" s="871">
        <v>3.21</v>
      </c>
      <c r="G309" s="75">
        <v>23.85</v>
      </c>
      <c r="H309" s="75">
        <v>24.25</v>
      </c>
      <c r="I309" s="75">
        <f>H309-G309</f>
        <v>0.39999999999999902</v>
      </c>
      <c r="J309" s="1080">
        <f>F309*I309</f>
        <v>1.28</v>
      </c>
      <c r="K309" s="83"/>
      <c r="L309" s="75"/>
      <c r="M309" s="1058"/>
      <c r="N309" s="83"/>
      <c r="O309" s="75"/>
      <c r="P309" s="1058"/>
      <c r="Q309" s="1281"/>
      <c r="R309" s="1280"/>
      <c r="S309" s="1174">
        <f>J309</f>
        <v>1.28</v>
      </c>
      <c r="T309" s="1326">
        <f t="shared" si="26"/>
        <v>0.16600000000000001</v>
      </c>
      <c r="U309" s="1281"/>
      <c r="V309" s="1280"/>
      <c r="W309" s="1281"/>
      <c r="X309" s="1280"/>
      <c r="Y309" s="1282"/>
      <c r="Z309" s="1308"/>
      <c r="AA309" s="1328">
        <f>S309</f>
        <v>1.28</v>
      </c>
      <c r="AB309" s="1307"/>
      <c r="AC309" s="1282"/>
      <c r="AD309" s="1308"/>
      <c r="AE309" s="1286"/>
      <c r="AF309" s="1307"/>
      <c r="AG309" s="1281"/>
      <c r="AH309" s="1280"/>
    </row>
    <row r="310" spans="2:34" hidden="1" outlineLevel="1">
      <c r="B310" s="83"/>
      <c r="C310" s="75"/>
      <c r="D310" s="1101"/>
      <c r="E310" s="123"/>
      <c r="F310" s="871">
        <v>0.44</v>
      </c>
      <c r="G310" s="75">
        <v>24.25</v>
      </c>
      <c r="H310" s="75">
        <v>26.85</v>
      </c>
      <c r="I310" s="75">
        <f>H310-G310</f>
        <v>2.6</v>
      </c>
      <c r="J310" s="1080">
        <f>F310*I310</f>
        <v>1.1399999999999999</v>
      </c>
      <c r="K310" s="83"/>
      <c r="L310" s="75"/>
      <c r="M310" s="1058"/>
      <c r="N310" s="83"/>
      <c r="O310" s="75"/>
      <c r="P310" s="1058"/>
      <c r="Q310" s="1281"/>
      <c r="R310" s="1280"/>
      <c r="S310" s="1174">
        <f>J310</f>
        <v>1.1399999999999999</v>
      </c>
      <c r="T310" s="1326">
        <f t="shared" si="26"/>
        <v>0.14799999999999999</v>
      </c>
      <c r="U310" s="1281"/>
      <c r="V310" s="1280"/>
      <c r="W310" s="1281"/>
      <c r="X310" s="1280"/>
      <c r="Y310" s="1282"/>
      <c r="Z310" s="1306">
        <f>J310</f>
        <v>1.1399999999999999</v>
      </c>
      <c r="AA310" s="1286"/>
      <c r="AB310" s="1307"/>
      <c r="AC310" s="1282"/>
      <c r="AD310" s="1308"/>
      <c r="AE310" s="1286"/>
      <c r="AF310" s="1307"/>
      <c r="AG310" s="1281"/>
      <c r="AH310" s="1280"/>
    </row>
    <row r="311" spans="2:34" hidden="1" outlineLevel="1">
      <c r="B311" s="83"/>
      <c r="C311" s="75"/>
      <c r="D311" s="1101"/>
      <c r="E311" s="123"/>
      <c r="F311" s="871">
        <v>1.68</v>
      </c>
      <c r="G311" s="75">
        <v>24.25</v>
      </c>
      <c r="H311" s="75">
        <v>26.85</v>
      </c>
      <c r="I311" s="75">
        <f>H311-G311</f>
        <v>2.6</v>
      </c>
      <c r="J311" s="1080">
        <f>F311*I311</f>
        <v>4.37</v>
      </c>
      <c r="K311" s="83"/>
      <c r="L311" s="75"/>
      <c r="M311" s="1058"/>
      <c r="N311" s="83"/>
      <c r="O311" s="75"/>
      <c r="P311" s="1058"/>
      <c r="Q311" s="1281"/>
      <c r="R311" s="1280"/>
      <c r="S311" s="1174">
        <f>J311</f>
        <v>4.37</v>
      </c>
      <c r="T311" s="1326">
        <f t="shared" si="26"/>
        <v>0.56799999999999995</v>
      </c>
      <c r="U311" s="1281"/>
      <c r="V311" s="1280"/>
      <c r="W311" s="1281"/>
      <c r="X311" s="1280"/>
      <c r="Y311" s="1282"/>
      <c r="Z311" s="1308"/>
      <c r="AA311" s="1286"/>
      <c r="AB311" s="1390">
        <f>J311</f>
        <v>4.37</v>
      </c>
      <c r="AC311" s="1282"/>
      <c r="AD311" s="1308"/>
      <c r="AE311" s="1286"/>
      <c r="AF311" s="1307"/>
      <c r="AG311" s="1281"/>
      <c r="AH311" s="1280"/>
    </row>
    <row r="312" spans="2:34" hidden="1" outlineLevel="1">
      <c r="B312" s="83"/>
      <c r="C312" s="75" t="s">
        <v>25</v>
      </c>
      <c r="D312" s="1101"/>
      <c r="E312" s="1145">
        <v>1</v>
      </c>
      <c r="F312" s="871"/>
      <c r="G312" s="75"/>
      <c r="H312" s="75"/>
      <c r="I312" s="75"/>
      <c r="J312" s="1058"/>
      <c r="K312" s="871">
        <v>1.68</v>
      </c>
      <c r="L312" s="1101">
        <v>1.59</v>
      </c>
      <c r="M312" s="1080">
        <f>ROUND(-E312*K312*L312,2)</f>
        <v>-2.67</v>
      </c>
      <c r="N312" s="1114">
        <v>0.13</v>
      </c>
      <c r="O312" s="940">
        <f>2*L312+K312</f>
        <v>4.8600000000000003</v>
      </c>
      <c r="P312" s="1116">
        <f>E312*N312*O312</f>
        <v>0.63</v>
      </c>
      <c r="Q312" s="1281"/>
      <c r="R312" s="1280"/>
      <c r="S312" s="1174">
        <f>M312</f>
        <v>-2.67</v>
      </c>
      <c r="T312" s="1326">
        <f t="shared" si="26"/>
        <v>-0.34699999999999998</v>
      </c>
      <c r="U312" s="1281"/>
      <c r="V312" s="1280"/>
      <c r="W312" s="1281"/>
      <c r="X312" s="1280"/>
      <c r="Y312" s="1282"/>
      <c r="Z312" s="1308"/>
      <c r="AA312" s="1286"/>
      <c r="AB312" s="1390">
        <f>M312</f>
        <v>-2.67</v>
      </c>
      <c r="AC312" s="1282"/>
      <c r="AD312" s="1306">
        <f>P312</f>
        <v>0.63</v>
      </c>
      <c r="AE312" s="1286"/>
      <c r="AF312" s="1390"/>
      <c r="AG312" s="1281"/>
      <c r="AH312" s="1280">
        <f>E312*K312</f>
        <v>1.68</v>
      </c>
    </row>
    <row r="313" spans="2:34" hidden="1" outlineLevel="1">
      <c r="B313" s="83"/>
      <c r="C313" s="75"/>
      <c r="D313" s="1101"/>
      <c r="E313" s="123"/>
      <c r="F313" s="871">
        <v>1.0900000000000001</v>
      </c>
      <c r="G313" s="75">
        <v>24.25</v>
      </c>
      <c r="H313" s="75">
        <v>26.85</v>
      </c>
      <c r="I313" s="75">
        <f>H313-G313</f>
        <v>2.6</v>
      </c>
      <c r="J313" s="1080">
        <f>F313*I313</f>
        <v>2.83</v>
      </c>
      <c r="K313" s="83"/>
      <c r="L313" s="75"/>
      <c r="M313" s="1058"/>
      <c r="N313" s="83"/>
      <c r="O313" s="75"/>
      <c r="P313" s="1058"/>
      <c r="Q313" s="1281"/>
      <c r="R313" s="1280"/>
      <c r="S313" s="1174">
        <f>J313</f>
        <v>2.83</v>
      </c>
      <c r="T313" s="1326">
        <f t="shared" si="26"/>
        <v>0.36799999999999999</v>
      </c>
      <c r="U313" s="1281"/>
      <c r="V313" s="1280"/>
      <c r="W313" s="1281"/>
      <c r="X313" s="1280"/>
      <c r="Y313" s="1282"/>
      <c r="Z313" s="1306">
        <f>J313</f>
        <v>2.83</v>
      </c>
      <c r="AA313" s="1286"/>
      <c r="AB313" s="1307"/>
      <c r="AC313" s="1282"/>
      <c r="AD313" s="1308"/>
      <c r="AE313" s="1286"/>
      <c r="AF313" s="1307"/>
      <c r="AG313" s="1281"/>
      <c r="AH313" s="1280"/>
    </row>
    <row r="314" spans="2:34" hidden="1" outlineLevel="1">
      <c r="B314" s="83"/>
      <c r="C314" s="75" t="s">
        <v>493</v>
      </c>
      <c r="D314" s="1101"/>
      <c r="E314" s="123"/>
      <c r="F314" s="871"/>
      <c r="G314" s="75"/>
      <c r="H314" s="75"/>
      <c r="I314" s="75"/>
      <c r="J314" s="1058"/>
      <c r="K314" s="83"/>
      <c r="L314" s="75"/>
      <c r="M314" s="1058"/>
      <c r="N314" s="83"/>
      <c r="O314" s="75"/>
      <c r="P314" s="1058"/>
      <c r="Q314" s="1281"/>
      <c r="R314" s="1280"/>
      <c r="S314" s="1281"/>
      <c r="T314" s="1326"/>
      <c r="U314" s="1281"/>
      <c r="V314" s="1280"/>
      <c r="W314" s="1281"/>
      <c r="X314" s="1280"/>
      <c r="Y314" s="1282"/>
      <c r="Z314" s="1308"/>
      <c r="AA314" s="1286"/>
      <c r="AB314" s="1307"/>
      <c r="AC314" s="1282"/>
      <c r="AD314" s="1308"/>
      <c r="AE314" s="1286"/>
      <c r="AF314" s="1307"/>
      <c r="AG314" s="1281"/>
      <c r="AH314" s="1280"/>
    </row>
    <row r="315" spans="2:34" hidden="1" outlineLevel="1">
      <c r="B315" s="83"/>
      <c r="C315" s="75"/>
      <c r="D315" s="1101" t="s">
        <v>563</v>
      </c>
      <c r="E315" s="1145">
        <v>1</v>
      </c>
      <c r="F315" s="871">
        <v>1.3</v>
      </c>
      <c r="G315" s="75">
        <v>23.85</v>
      </c>
      <c r="H315" s="75">
        <v>24.25</v>
      </c>
      <c r="I315" s="75">
        <f>H315-G315</f>
        <v>0.39999999999999902</v>
      </c>
      <c r="J315" s="1080">
        <f>F315*I315</f>
        <v>0.52</v>
      </c>
      <c r="K315" s="83"/>
      <c r="L315" s="75"/>
      <c r="M315" s="1058"/>
      <c r="N315" s="83"/>
      <c r="O315" s="75"/>
      <c r="P315" s="1058"/>
      <c r="Q315" s="1281"/>
      <c r="R315" s="1280"/>
      <c r="S315" s="1174">
        <f>J315</f>
        <v>0.52</v>
      </c>
      <c r="T315" s="1326">
        <f t="shared" si="26"/>
        <v>6.8000000000000005E-2</v>
      </c>
      <c r="U315" s="1281"/>
      <c r="V315" s="1280"/>
      <c r="W315" s="1281"/>
      <c r="X315" s="1280"/>
      <c r="Y315" s="1282"/>
      <c r="Z315" s="1308"/>
      <c r="AA315" s="1328">
        <f>J315</f>
        <v>0.52</v>
      </c>
      <c r="AB315" s="1307"/>
      <c r="AC315" s="1282"/>
      <c r="AD315" s="1308"/>
      <c r="AE315" s="1286"/>
      <c r="AF315" s="1307"/>
      <c r="AG315" s="1281"/>
      <c r="AH315" s="1280"/>
    </row>
    <row r="316" spans="2:34" hidden="1" outlineLevel="1">
      <c r="B316" s="83"/>
      <c r="C316" s="75"/>
      <c r="D316" s="1101"/>
      <c r="E316" s="1145"/>
      <c r="F316" s="871">
        <v>0.5</v>
      </c>
      <c r="G316" s="75">
        <v>24.25</v>
      </c>
      <c r="H316" s="75">
        <v>26.85</v>
      </c>
      <c r="I316" s="75">
        <f>H316-G316</f>
        <v>2.6</v>
      </c>
      <c r="J316" s="1080">
        <f>F316*I316</f>
        <v>1.3</v>
      </c>
      <c r="K316" s="83"/>
      <c r="L316" s="75"/>
      <c r="M316" s="1058"/>
      <c r="N316" s="83"/>
      <c r="O316" s="75"/>
      <c r="P316" s="1058"/>
      <c r="Q316" s="1281"/>
      <c r="R316" s="1280"/>
      <c r="S316" s="1174">
        <f>J316</f>
        <v>1.3</v>
      </c>
      <c r="T316" s="1326">
        <f t="shared" si="26"/>
        <v>0.16900000000000001</v>
      </c>
      <c r="U316" s="1281"/>
      <c r="V316" s="1280"/>
      <c r="W316" s="1281"/>
      <c r="X316" s="1280"/>
      <c r="Y316" s="1282"/>
      <c r="Z316" s="1306">
        <f>J316</f>
        <v>1.3</v>
      </c>
      <c r="AA316" s="1286"/>
      <c r="AB316" s="1307"/>
      <c r="AC316" s="1282"/>
      <c r="AD316" s="1308"/>
      <c r="AE316" s="1286"/>
      <c r="AF316" s="1307"/>
      <c r="AG316" s="1281"/>
      <c r="AH316" s="1280"/>
    </row>
    <row r="317" spans="2:34" hidden="1" outlineLevel="1">
      <c r="B317" s="83"/>
      <c r="C317" s="75"/>
      <c r="D317" s="1101"/>
      <c r="E317" s="1145"/>
      <c r="F317" s="871">
        <v>0.8</v>
      </c>
      <c r="G317" s="75">
        <v>24.25</v>
      </c>
      <c r="H317" s="75">
        <v>26.85</v>
      </c>
      <c r="I317" s="75">
        <f>H317-G317</f>
        <v>2.6</v>
      </c>
      <c r="J317" s="1080">
        <f>F317*I317</f>
        <v>2.08</v>
      </c>
      <c r="K317" s="83"/>
      <c r="L317" s="75"/>
      <c r="M317" s="1058"/>
      <c r="N317" s="83"/>
      <c r="O317" s="75"/>
      <c r="P317" s="1058"/>
      <c r="Q317" s="1281"/>
      <c r="R317" s="1280"/>
      <c r="S317" s="1174">
        <f>J317</f>
        <v>2.08</v>
      </c>
      <c r="T317" s="1326">
        <f t="shared" si="26"/>
        <v>0.27</v>
      </c>
      <c r="U317" s="1281"/>
      <c r="V317" s="1280"/>
      <c r="W317" s="1281"/>
      <c r="X317" s="1280"/>
      <c r="Y317" s="1282"/>
      <c r="Z317" s="1308"/>
      <c r="AA317" s="1286"/>
      <c r="AB317" s="1390">
        <f>J317</f>
        <v>2.08</v>
      </c>
      <c r="AC317" s="1282"/>
      <c r="AD317" s="1308"/>
      <c r="AE317" s="1286"/>
      <c r="AF317" s="1307"/>
      <c r="AG317" s="1281"/>
      <c r="AH317" s="1280"/>
    </row>
    <row r="318" spans="2:34" hidden="1" outlineLevel="1">
      <c r="B318" s="83"/>
      <c r="C318" s="75" t="s">
        <v>511</v>
      </c>
      <c r="D318" s="1101"/>
      <c r="E318" s="1145">
        <v>1</v>
      </c>
      <c r="F318" s="871"/>
      <c r="G318" s="75"/>
      <c r="H318" s="75"/>
      <c r="I318" s="75"/>
      <c r="J318" s="1058"/>
      <c r="K318" s="1114">
        <v>0.83</v>
      </c>
      <c r="L318" s="940">
        <v>1.59</v>
      </c>
      <c r="M318" s="1080">
        <f>ROUND(-E318*K318*L318,2)</f>
        <v>-1.32</v>
      </c>
      <c r="N318" s="1114">
        <v>0.13</v>
      </c>
      <c r="O318" s="940">
        <f>2*L318+K318</f>
        <v>4.01</v>
      </c>
      <c r="P318" s="1116">
        <f>E318*N318*O318</f>
        <v>0.52</v>
      </c>
      <c r="Q318" s="1281"/>
      <c r="R318" s="1280"/>
      <c r="S318" s="1174">
        <f>M318</f>
        <v>-1.32</v>
      </c>
      <c r="T318" s="1326">
        <f t="shared" si="26"/>
        <v>-0.17199999999999999</v>
      </c>
      <c r="U318" s="1281"/>
      <c r="V318" s="1280"/>
      <c r="W318" s="1281"/>
      <c r="X318" s="1280"/>
      <c r="Y318" s="1282"/>
      <c r="Z318" s="1308"/>
      <c r="AA318" s="1286"/>
      <c r="AB318" s="1390">
        <f>M318</f>
        <v>-1.32</v>
      </c>
      <c r="AC318" s="1282"/>
      <c r="AD318" s="1306">
        <f>P318</f>
        <v>0.52</v>
      </c>
      <c r="AE318" s="1286"/>
      <c r="AF318" s="1390"/>
      <c r="AG318" s="1281"/>
      <c r="AH318" s="1280">
        <f>E318*K318</f>
        <v>0.83</v>
      </c>
    </row>
    <row r="319" spans="2:34" hidden="1" outlineLevel="1">
      <c r="B319" s="83"/>
      <c r="C319" s="75" t="s">
        <v>493</v>
      </c>
      <c r="D319" s="1101" t="s">
        <v>564</v>
      </c>
      <c r="E319" s="1145">
        <v>1</v>
      </c>
      <c r="F319" s="871">
        <v>7.45</v>
      </c>
      <c r="G319" s="75">
        <v>23.85</v>
      </c>
      <c r="H319" s="75">
        <v>24.25</v>
      </c>
      <c r="I319" s="75">
        <f>H319-G319</f>
        <v>0.39999999999999902</v>
      </c>
      <c r="J319" s="1058">
        <f>F319*I319</f>
        <v>2.9799999999999902</v>
      </c>
      <c r="K319" s="83"/>
      <c r="L319" s="75"/>
      <c r="M319" s="1058"/>
      <c r="N319" s="83"/>
      <c r="O319" s="75"/>
      <c r="P319" s="1058"/>
      <c r="Q319" s="1281">
        <f>J319</f>
        <v>2.9799999999999902</v>
      </c>
      <c r="R319" s="1333">
        <f t="shared" ref="R319:R324" si="28">ROUND($Q$4/1000*Q319,3)</f>
        <v>0.44700000000000001</v>
      </c>
      <c r="S319" s="1281"/>
      <c r="T319" s="1326"/>
      <c r="U319" s="1281"/>
      <c r="V319" s="1280"/>
      <c r="W319" s="1281"/>
      <c r="X319" s="1280"/>
      <c r="Y319" s="1282"/>
      <c r="Z319" s="1308"/>
      <c r="AA319" s="1286">
        <f>J319</f>
        <v>2.9799999999999902</v>
      </c>
      <c r="AB319" s="1307"/>
      <c r="AC319" s="1282"/>
      <c r="AD319" s="1308"/>
      <c r="AE319" s="1286"/>
      <c r="AF319" s="1307"/>
      <c r="AG319" s="1281"/>
      <c r="AH319" s="1280"/>
    </row>
    <row r="320" spans="2:34" hidden="1" outlineLevel="1">
      <c r="B320" s="83"/>
      <c r="C320" s="75"/>
      <c r="D320" s="1101"/>
      <c r="E320" s="1145"/>
      <c r="F320" s="871">
        <v>1.1499999999999999</v>
      </c>
      <c r="G320" s="75">
        <v>24.25</v>
      </c>
      <c r="H320" s="75">
        <v>26.85</v>
      </c>
      <c r="I320" s="75">
        <f>H320-G320</f>
        <v>2.6</v>
      </c>
      <c r="J320" s="1080">
        <f>F320*I320</f>
        <v>2.99</v>
      </c>
      <c r="K320" s="83"/>
      <c r="L320" s="75"/>
      <c r="M320" s="1058"/>
      <c r="N320" s="83"/>
      <c r="O320" s="75"/>
      <c r="P320" s="1058"/>
      <c r="Q320" s="1174">
        <f>J320</f>
        <v>2.99</v>
      </c>
      <c r="R320" s="1333">
        <f t="shared" si="28"/>
        <v>0.44900000000000001</v>
      </c>
      <c r="S320" s="1281"/>
      <c r="T320" s="1326"/>
      <c r="U320" s="1281"/>
      <c r="V320" s="1280"/>
      <c r="W320" s="1281"/>
      <c r="X320" s="1280"/>
      <c r="Y320" s="1282"/>
      <c r="Z320" s="1306">
        <f>J320</f>
        <v>2.99</v>
      </c>
      <c r="AA320" s="1286"/>
      <c r="AB320" s="1307"/>
      <c r="AC320" s="1282"/>
      <c r="AD320" s="1308"/>
      <c r="AE320" s="1286"/>
      <c r="AF320" s="1307"/>
      <c r="AG320" s="1281"/>
      <c r="AH320" s="1280"/>
    </row>
    <row r="321" spans="2:34" hidden="1" outlineLevel="1">
      <c r="B321" s="83"/>
      <c r="C321" s="75"/>
      <c r="D321" s="1101"/>
      <c r="E321" s="1145"/>
      <c r="F321" s="871">
        <v>1.48</v>
      </c>
      <c r="G321" s="75">
        <v>24.25</v>
      </c>
      <c r="H321" s="75">
        <v>26.85</v>
      </c>
      <c r="I321" s="75">
        <f>H321-G321</f>
        <v>2.6</v>
      </c>
      <c r="J321" s="1080">
        <f>F321*I321</f>
        <v>3.85</v>
      </c>
      <c r="K321" s="83"/>
      <c r="L321" s="75"/>
      <c r="M321" s="1058"/>
      <c r="N321" s="83"/>
      <c r="O321" s="75"/>
      <c r="P321" s="1058"/>
      <c r="Q321" s="1174">
        <f>J321</f>
        <v>3.85</v>
      </c>
      <c r="R321" s="1333">
        <f t="shared" si="28"/>
        <v>0.57799999999999996</v>
      </c>
      <c r="S321" s="1281"/>
      <c r="T321" s="1326"/>
      <c r="U321" s="1281"/>
      <c r="V321" s="1280"/>
      <c r="W321" s="1281"/>
      <c r="X321" s="1280"/>
      <c r="Y321" s="1282"/>
      <c r="Z321" s="1308"/>
      <c r="AA321" s="1286"/>
      <c r="AB321" s="1390">
        <f>J321</f>
        <v>3.85</v>
      </c>
      <c r="AC321" s="1282"/>
      <c r="AD321" s="1308"/>
      <c r="AE321" s="1286"/>
      <c r="AF321" s="1307"/>
      <c r="AG321" s="1281"/>
      <c r="AH321" s="1280"/>
    </row>
    <row r="322" spans="2:34" hidden="1" outlineLevel="1">
      <c r="B322" s="83"/>
      <c r="C322" s="75" t="s">
        <v>24</v>
      </c>
      <c r="D322" s="1101"/>
      <c r="E322" s="1145">
        <v>1</v>
      </c>
      <c r="F322" s="871"/>
      <c r="G322" s="75"/>
      <c r="H322" s="75"/>
      <c r="I322" s="75"/>
      <c r="J322" s="1058"/>
      <c r="K322" s="1114">
        <v>1.48</v>
      </c>
      <c r="L322" s="940">
        <v>1.59</v>
      </c>
      <c r="M322" s="1085">
        <f>ROUND(-E322*K322*L322,2)</f>
        <v>-2.35</v>
      </c>
      <c r="N322" s="1114">
        <v>0.15</v>
      </c>
      <c r="O322" s="940">
        <f>2*L322+K322</f>
        <v>4.66</v>
      </c>
      <c r="P322" s="1116">
        <f>E322*N322*O322</f>
        <v>0.7</v>
      </c>
      <c r="Q322" s="1174">
        <f>M322</f>
        <v>-2.35</v>
      </c>
      <c r="R322" s="1333">
        <f t="shared" si="28"/>
        <v>-0.35299999999999998</v>
      </c>
      <c r="S322" s="1281"/>
      <c r="T322" s="1326"/>
      <c r="U322" s="1281"/>
      <c r="V322" s="1280"/>
      <c r="W322" s="1281"/>
      <c r="X322" s="1280"/>
      <c r="Y322" s="1282"/>
      <c r="Z322" s="1308"/>
      <c r="AA322" s="1286"/>
      <c r="AB322" s="1390">
        <f>M322</f>
        <v>-2.35</v>
      </c>
      <c r="AC322" s="1282"/>
      <c r="AD322" s="1306">
        <f>P322</f>
        <v>0.7</v>
      </c>
      <c r="AE322" s="1286"/>
      <c r="AF322" s="1390"/>
      <c r="AG322" s="1281"/>
      <c r="AH322" s="1280">
        <f>K322</f>
        <v>1.48</v>
      </c>
    </row>
    <row r="323" spans="2:34" hidden="1" outlineLevel="1">
      <c r="B323" s="83"/>
      <c r="C323" s="75"/>
      <c r="D323" s="1101"/>
      <c r="E323" s="1145"/>
      <c r="F323" s="871">
        <v>1.62</v>
      </c>
      <c r="G323" s="75">
        <v>24.25</v>
      </c>
      <c r="H323" s="75">
        <v>26.85</v>
      </c>
      <c r="I323" s="75">
        <f>H323-G323</f>
        <v>2.6</v>
      </c>
      <c r="J323" s="1080">
        <f>F323*I323</f>
        <v>4.21</v>
      </c>
      <c r="K323" s="83"/>
      <c r="L323" s="75"/>
      <c r="M323" s="1058"/>
      <c r="N323" s="83"/>
      <c r="O323" s="75"/>
      <c r="P323" s="1058"/>
      <c r="Q323" s="1174">
        <f>J323</f>
        <v>4.21</v>
      </c>
      <c r="R323" s="1333">
        <f t="shared" si="28"/>
        <v>0.63200000000000001</v>
      </c>
      <c r="S323" s="1281"/>
      <c r="T323" s="1326"/>
      <c r="U323" s="1281"/>
      <c r="V323" s="1280"/>
      <c r="W323" s="1281"/>
      <c r="X323" s="1280"/>
      <c r="Y323" s="1282"/>
      <c r="Z323" s="1306">
        <f>J323</f>
        <v>4.21</v>
      </c>
      <c r="AA323" s="1286"/>
      <c r="AB323" s="1307"/>
      <c r="AC323" s="1282"/>
      <c r="AD323" s="1308"/>
      <c r="AE323" s="1286"/>
      <c r="AF323" s="1307"/>
      <c r="AG323" s="1281"/>
      <c r="AH323" s="1280"/>
    </row>
    <row r="324" spans="2:34" hidden="1" outlineLevel="1">
      <c r="B324" s="83"/>
      <c r="C324" s="75"/>
      <c r="D324" s="1101"/>
      <c r="E324" s="1145"/>
      <c r="F324" s="871">
        <v>1.48</v>
      </c>
      <c r="G324" s="75">
        <v>24.25</v>
      </c>
      <c r="H324" s="75">
        <v>26.85</v>
      </c>
      <c r="I324" s="75">
        <f>H324-G324</f>
        <v>2.6</v>
      </c>
      <c r="J324" s="1080">
        <f>F324*I324</f>
        <v>3.85</v>
      </c>
      <c r="K324" s="83"/>
      <c r="L324" s="75"/>
      <c r="M324" s="1058"/>
      <c r="N324" s="83"/>
      <c r="O324" s="75"/>
      <c r="P324" s="1058"/>
      <c r="Q324" s="1174">
        <f>J324</f>
        <v>3.85</v>
      </c>
      <c r="R324" s="1280">
        <f t="shared" si="28"/>
        <v>0.57799999999999996</v>
      </c>
      <c r="S324" s="1281"/>
      <c r="T324" s="1326"/>
      <c r="U324" s="1281"/>
      <c r="V324" s="1280"/>
      <c r="W324" s="1281"/>
      <c r="X324" s="1280"/>
      <c r="Y324" s="1282"/>
      <c r="Z324" s="1308"/>
      <c r="AA324" s="1286"/>
      <c r="AB324" s="1390">
        <f>J324</f>
        <v>3.85</v>
      </c>
      <c r="AC324" s="1282"/>
      <c r="AD324" s="1308"/>
      <c r="AE324" s="1286"/>
      <c r="AF324" s="1307"/>
      <c r="AG324" s="1281"/>
      <c r="AH324" s="1280"/>
    </row>
    <row r="325" spans="2:34" hidden="1" outlineLevel="1">
      <c r="B325" s="83"/>
      <c r="C325" s="75" t="s">
        <v>24</v>
      </c>
      <c r="D325" s="1101"/>
      <c r="E325" s="1145">
        <v>1</v>
      </c>
      <c r="F325" s="871"/>
      <c r="G325" s="75"/>
      <c r="H325" s="75"/>
      <c r="I325" s="75"/>
      <c r="J325" s="1058"/>
      <c r="K325" s="1114">
        <v>1.48</v>
      </c>
      <c r="L325" s="940">
        <v>1.59</v>
      </c>
      <c r="M325" s="1085">
        <f>ROUND(-E325*K325*L325,2)</f>
        <v>-2.35</v>
      </c>
      <c r="N325" s="1114">
        <v>0.15</v>
      </c>
      <c r="O325" s="940">
        <f>2*L325+K325</f>
        <v>4.66</v>
      </c>
      <c r="P325" s="1116">
        <f>E325*N325*O325</f>
        <v>0.7</v>
      </c>
      <c r="Q325" s="1174">
        <f>M325</f>
        <v>-2.35</v>
      </c>
      <c r="R325" s="1333">
        <f t="shared" ref="R325:R326" si="29">ROUND($Q$4/1000*Q325,3)</f>
        <v>-0.35299999999999998</v>
      </c>
      <c r="S325" s="1281"/>
      <c r="T325" s="1326"/>
      <c r="U325" s="1281"/>
      <c r="V325" s="1280"/>
      <c r="W325" s="1281"/>
      <c r="X325" s="1280"/>
      <c r="Y325" s="1282"/>
      <c r="Z325" s="1308"/>
      <c r="AA325" s="1286"/>
      <c r="AB325" s="1390">
        <f>M325</f>
        <v>-2.35</v>
      </c>
      <c r="AC325" s="1282"/>
      <c r="AD325" s="1306">
        <f>P325</f>
        <v>0.7</v>
      </c>
      <c r="AE325" s="1286"/>
      <c r="AF325" s="1390"/>
      <c r="AG325" s="1281"/>
      <c r="AH325" s="1280">
        <f>K325</f>
        <v>1.48</v>
      </c>
    </row>
    <row r="326" spans="2:34" hidden="1" outlineLevel="1">
      <c r="B326" s="83"/>
      <c r="C326" s="75"/>
      <c r="D326" s="1101"/>
      <c r="E326" s="1145"/>
      <c r="F326" s="871">
        <v>1.72</v>
      </c>
      <c r="G326" s="75">
        <v>24.25</v>
      </c>
      <c r="H326" s="75">
        <v>26.85</v>
      </c>
      <c r="I326" s="75">
        <f>H326-G326</f>
        <v>2.6</v>
      </c>
      <c r="J326" s="1080">
        <f>F326*I326</f>
        <v>4.47</v>
      </c>
      <c r="K326" s="83"/>
      <c r="L326" s="75"/>
      <c r="M326" s="1058"/>
      <c r="N326" s="83"/>
      <c r="O326" s="75"/>
      <c r="P326" s="1058"/>
      <c r="Q326" s="1174">
        <f>J326</f>
        <v>4.47</v>
      </c>
      <c r="R326" s="1333">
        <f t="shared" si="29"/>
        <v>0.67100000000000004</v>
      </c>
      <c r="S326" s="1281"/>
      <c r="T326" s="1326"/>
      <c r="U326" s="1281"/>
      <c r="V326" s="1280"/>
      <c r="W326" s="1281"/>
      <c r="X326" s="1280"/>
      <c r="Y326" s="1282"/>
      <c r="Z326" s="1306">
        <f>J326</f>
        <v>4.47</v>
      </c>
      <c r="AA326" s="1286"/>
      <c r="AB326" s="1307"/>
      <c r="AC326" s="1282"/>
      <c r="AD326" s="1308"/>
      <c r="AE326" s="1286"/>
      <c r="AF326" s="1307"/>
      <c r="AG326" s="1281"/>
      <c r="AH326" s="1280"/>
    </row>
    <row r="327" spans="2:34" hidden="1" outlineLevel="1">
      <c r="B327" s="83"/>
      <c r="C327" s="75" t="s">
        <v>504</v>
      </c>
      <c r="D327" s="1101" t="s">
        <v>540</v>
      </c>
      <c r="E327" s="1145">
        <v>1</v>
      </c>
      <c r="F327" s="871">
        <v>4.54</v>
      </c>
      <c r="G327" s="75">
        <v>23.85</v>
      </c>
      <c r="H327" s="75">
        <v>24.25</v>
      </c>
      <c r="I327" s="75">
        <f>H327-G327</f>
        <v>0.39999999999999902</v>
      </c>
      <c r="J327" s="1080">
        <f>F327*I327</f>
        <v>1.82</v>
      </c>
      <c r="K327" s="83"/>
      <c r="L327" s="75"/>
      <c r="M327" s="1058"/>
      <c r="N327" s="83"/>
      <c r="O327" s="75"/>
      <c r="P327" s="1058"/>
      <c r="Q327" s="1281"/>
      <c r="R327" s="1280"/>
      <c r="S327" s="1281"/>
      <c r="T327" s="1326"/>
      <c r="U327" s="1281"/>
      <c r="V327" s="1280"/>
      <c r="W327" s="1174">
        <f>J327</f>
        <v>1.82</v>
      </c>
      <c r="X327" s="1179">
        <f t="shared" ref="X327:X328" si="30">ROUND($W$4/1000*W327,3)</f>
        <v>4.5999999999999999E-2</v>
      </c>
      <c r="Y327" s="1282"/>
      <c r="Z327" s="1308"/>
      <c r="AA327" s="1328">
        <f>J327</f>
        <v>1.82</v>
      </c>
      <c r="AB327" s="1307"/>
      <c r="AC327" s="1282"/>
      <c r="AD327" s="1308"/>
      <c r="AE327" s="1286"/>
      <c r="AF327" s="1307"/>
      <c r="AG327" s="1281">
        <f>E327*F327</f>
        <v>4.54</v>
      </c>
      <c r="AH327" s="1280"/>
    </row>
    <row r="328" spans="2:34" hidden="1" outlineLevel="1">
      <c r="B328" s="83"/>
      <c r="C328" s="75"/>
      <c r="D328" s="1101"/>
      <c r="E328" s="1145"/>
      <c r="F328" s="871">
        <v>4.54</v>
      </c>
      <c r="G328" s="75">
        <v>24.25</v>
      </c>
      <c r="H328" s="75">
        <v>25.23</v>
      </c>
      <c r="I328" s="75">
        <f>H328-G328</f>
        <v>0.98</v>
      </c>
      <c r="J328" s="1080">
        <f>F328*I328</f>
        <v>4.45</v>
      </c>
      <c r="K328" s="83"/>
      <c r="L328" s="75"/>
      <c r="M328" s="1058"/>
      <c r="N328" s="83"/>
      <c r="O328" s="75"/>
      <c r="P328" s="1058"/>
      <c r="Q328" s="1281"/>
      <c r="R328" s="1280"/>
      <c r="S328" s="1281"/>
      <c r="T328" s="1326"/>
      <c r="U328" s="1281"/>
      <c r="V328" s="1280"/>
      <c r="W328" s="1174">
        <f>J328</f>
        <v>4.45</v>
      </c>
      <c r="X328" s="1179">
        <f t="shared" si="30"/>
        <v>0.111</v>
      </c>
      <c r="Y328" s="1282"/>
      <c r="Z328" s="1308"/>
      <c r="AA328" s="1286"/>
      <c r="AB328" s="1390">
        <f>J328</f>
        <v>4.45</v>
      </c>
      <c r="AC328" s="1282"/>
      <c r="AD328" s="1308"/>
      <c r="AE328" s="1286"/>
      <c r="AF328" s="1307"/>
      <c r="AG328" s="1281"/>
      <c r="AH328" s="1280"/>
    </row>
    <row r="329" spans="2:34" hidden="1" outlineLevel="1">
      <c r="B329" s="83"/>
      <c r="C329" s="75" t="s">
        <v>65</v>
      </c>
      <c r="D329" s="1101"/>
      <c r="E329" s="1145"/>
      <c r="F329" s="871">
        <v>4.8600000000000003</v>
      </c>
      <c r="G329" s="75">
        <v>24.03</v>
      </c>
      <c r="H329" s="75">
        <v>26.85</v>
      </c>
      <c r="I329" s="75">
        <f>H329-G329</f>
        <v>2.82</v>
      </c>
      <c r="J329" s="1080">
        <f>F329*I329</f>
        <v>13.71</v>
      </c>
      <c r="K329" s="83"/>
      <c r="L329" s="75"/>
      <c r="M329" s="1058"/>
      <c r="N329" s="83"/>
      <c r="O329" s="75"/>
      <c r="P329" s="1058"/>
      <c r="Q329" s="1174">
        <f>J329</f>
        <v>13.71</v>
      </c>
      <c r="R329" s="1333">
        <f t="shared" ref="R329:R332" si="31">ROUND($Q$4/1000*Q329,3)</f>
        <v>2.0569999999999999</v>
      </c>
      <c r="S329" s="1281"/>
      <c r="T329" s="1326"/>
      <c r="U329" s="1281"/>
      <c r="V329" s="1280"/>
      <c r="W329" s="1281"/>
      <c r="X329" s="1280"/>
      <c r="Y329" s="1282"/>
      <c r="Z329" s="1308"/>
      <c r="AA329" s="1286"/>
      <c r="AB329" s="1390">
        <f>J329</f>
        <v>13.71</v>
      </c>
      <c r="AC329" s="1282"/>
      <c r="AD329" s="1308"/>
      <c r="AE329" s="1286"/>
      <c r="AF329" s="1307"/>
      <c r="AG329" s="1281"/>
      <c r="AH329" s="1280"/>
    </row>
    <row r="330" spans="2:34" hidden="1" outlineLevel="1">
      <c r="B330" s="83"/>
      <c r="C330" s="75" t="s">
        <v>505</v>
      </c>
      <c r="D330" s="1101"/>
      <c r="E330" s="1145">
        <v>1</v>
      </c>
      <c r="F330" s="871"/>
      <c r="G330" s="75"/>
      <c r="H330" s="75"/>
      <c r="I330" s="75"/>
      <c r="J330" s="1058"/>
      <c r="K330" s="1109">
        <v>0.93</v>
      </c>
      <c r="L330" s="1110">
        <f>2.4-0.06</f>
        <v>2.34</v>
      </c>
      <c r="M330" s="1085">
        <f>ROUND(-E330*K330*L330,2)</f>
        <v>-2.1800000000000002</v>
      </c>
      <c r="N330" s="83">
        <v>0.15</v>
      </c>
      <c r="O330" s="75">
        <f>2*L330+K330</f>
        <v>5.61</v>
      </c>
      <c r="P330" s="1080">
        <f>E330*N330*O330</f>
        <v>0.84</v>
      </c>
      <c r="Q330" s="1174">
        <f>M330</f>
        <v>-2.1800000000000002</v>
      </c>
      <c r="R330" s="1333">
        <f t="shared" si="31"/>
        <v>-0.32700000000000001</v>
      </c>
      <c r="S330" s="1281"/>
      <c r="T330" s="1326"/>
      <c r="U330" s="1281"/>
      <c r="V330" s="1280"/>
      <c r="W330" s="1281"/>
      <c r="X330" s="1280"/>
      <c r="Y330" s="1282"/>
      <c r="Z330" s="1308"/>
      <c r="AA330" s="1286"/>
      <c r="AB330" s="1390">
        <f>M330</f>
        <v>-2.1800000000000002</v>
      </c>
      <c r="AC330" s="1282"/>
      <c r="AD330" s="1306">
        <f>P330</f>
        <v>0.84</v>
      </c>
      <c r="AE330" s="1286"/>
      <c r="AF330" s="1390"/>
      <c r="AG330" s="1281"/>
      <c r="AH330" s="1280"/>
    </row>
    <row r="331" spans="2:34" hidden="1" outlineLevel="1">
      <c r="B331" s="83"/>
      <c r="C331" s="75" t="s">
        <v>539</v>
      </c>
      <c r="D331" s="1101" t="s">
        <v>538</v>
      </c>
      <c r="E331" s="1145"/>
      <c r="F331" s="871">
        <v>2.6</v>
      </c>
      <c r="G331" s="75">
        <v>23.85</v>
      </c>
      <c r="H331" s="75">
        <v>24.25</v>
      </c>
      <c r="I331" s="75">
        <f>H331-G331</f>
        <v>0.39999999999999902</v>
      </c>
      <c r="J331" s="1080">
        <f>F331*I331</f>
        <v>1.04</v>
      </c>
      <c r="K331" s="83"/>
      <c r="L331" s="75"/>
      <c r="M331" s="1058"/>
      <c r="N331" s="83"/>
      <c r="O331" s="75"/>
      <c r="P331" s="1058"/>
      <c r="Q331" s="1174">
        <f>J331</f>
        <v>1.04</v>
      </c>
      <c r="R331" s="1333">
        <f t="shared" si="31"/>
        <v>0.156</v>
      </c>
      <c r="S331" s="1281"/>
      <c r="T331" s="1326"/>
      <c r="U331" s="1281"/>
      <c r="V331" s="1280"/>
      <c r="W331" s="1281"/>
      <c r="X331" s="1280"/>
      <c r="Y331" s="1282"/>
      <c r="Z331" s="1308"/>
      <c r="AA331" s="1328">
        <f>J331</f>
        <v>1.04</v>
      </c>
      <c r="AB331" s="1307"/>
      <c r="AC331" s="1282"/>
      <c r="AD331" s="1308"/>
      <c r="AE331" s="1286"/>
      <c r="AF331" s="1307"/>
      <c r="AG331" s="1281"/>
      <c r="AH331" s="1280"/>
    </row>
    <row r="332" spans="2:34" hidden="1" outlineLevel="1">
      <c r="B332" s="83"/>
      <c r="C332" s="75"/>
      <c r="D332" s="1101"/>
      <c r="E332" s="1145"/>
      <c r="F332" s="871">
        <v>2.6</v>
      </c>
      <c r="G332" s="75">
        <v>24.25</v>
      </c>
      <c r="H332" s="75">
        <v>26.85</v>
      </c>
      <c r="I332" s="75">
        <f>H332-G332</f>
        <v>2.6</v>
      </c>
      <c r="J332" s="1080">
        <f>F332*I332</f>
        <v>6.76</v>
      </c>
      <c r="K332" s="83"/>
      <c r="L332" s="75"/>
      <c r="M332" s="1058"/>
      <c r="N332" s="83"/>
      <c r="O332" s="75"/>
      <c r="P332" s="1058"/>
      <c r="Q332" s="1174">
        <f>J332</f>
        <v>6.76</v>
      </c>
      <c r="R332" s="1333">
        <f t="shared" si="31"/>
        <v>1.014</v>
      </c>
      <c r="S332" s="1281"/>
      <c r="T332" s="1326"/>
      <c r="U332" s="1281"/>
      <c r="V332" s="1280"/>
      <c r="W332" s="1281"/>
      <c r="X332" s="1280"/>
      <c r="Y332" s="1282"/>
      <c r="Z332" s="1306">
        <f>J332</f>
        <v>6.76</v>
      </c>
      <c r="AA332" s="1286"/>
      <c r="AB332" s="1307"/>
      <c r="AC332" s="1282"/>
      <c r="AD332" s="1308"/>
      <c r="AE332" s="1286"/>
      <c r="AF332" s="1307"/>
      <c r="AG332" s="1281"/>
      <c r="AH332" s="1280"/>
    </row>
    <row r="333" spans="2:34" hidden="1" outlineLevel="1">
      <c r="B333" s="90" t="s">
        <v>722</v>
      </c>
      <c r="C333" s="75" t="s">
        <v>504</v>
      </c>
      <c r="D333" s="1101" t="s">
        <v>565</v>
      </c>
      <c r="E333" s="1145">
        <v>1</v>
      </c>
      <c r="F333" s="871">
        <v>5.8</v>
      </c>
      <c r="G333" s="75">
        <v>23.85</v>
      </c>
      <c r="H333" s="75">
        <v>24.25</v>
      </c>
      <c r="I333" s="75">
        <f>H333-G333</f>
        <v>0.39999999999999902</v>
      </c>
      <c r="J333" s="1080">
        <f>F333*I333</f>
        <v>2.3199999999999998</v>
      </c>
      <c r="K333" s="83"/>
      <c r="L333" s="75"/>
      <c r="M333" s="1058"/>
      <c r="N333" s="83"/>
      <c r="O333" s="75"/>
      <c r="P333" s="1058"/>
      <c r="Q333" s="1281"/>
      <c r="R333" s="1280"/>
      <c r="S333" s="1281"/>
      <c r="T333" s="1326"/>
      <c r="U333" s="1281"/>
      <c r="V333" s="1280"/>
      <c r="W333" s="1174">
        <f>J333</f>
        <v>2.3199999999999998</v>
      </c>
      <c r="X333" s="1179">
        <f t="shared" ref="X333:X334" si="32">ROUND($W$4/1000*W333,3)</f>
        <v>5.8000000000000003E-2</v>
      </c>
      <c r="Y333" s="1282"/>
      <c r="Z333" s="1308"/>
      <c r="AA333" s="1328">
        <f>J333</f>
        <v>2.3199999999999998</v>
      </c>
      <c r="AB333" s="1307"/>
      <c r="AC333" s="1282"/>
      <c r="AD333" s="1308"/>
      <c r="AE333" s="1286"/>
      <c r="AF333" s="1307"/>
      <c r="AG333" s="1281">
        <f>E333*F333</f>
        <v>5.8</v>
      </c>
      <c r="AH333" s="1280"/>
    </row>
    <row r="334" spans="2:34" hidden="1" outlineLevel="1">
      <c r="B334" s="90" t="s">
        <v>724</v>
      </c>
      <c r="C334" s="75"/>
      <c r="D334" s="1101"/>
      <c r="E334" s="1145"/>
      <c r="F334" s="871">
        <v>5.8</v>
      </c>
      <c r="G334" s="75">
        <v>24.25</v>
      </c>
      <c r="H334" s="75">
        <v>25.23</v>
      </c>
      <c r="I334" s="75">
        <f>H334-G334</f>
        <v>0.98</v>
      </c>
      <c r="J334" s="1080">
        <f>F334*I334</f>
        <v>5.68</v>
      </c>
      <c r="K334" s="83"/>
      <c r="L334" s="75"/>
      <c r="M334" s="1058"/>
      <c r="N334" s="83"/>
      <c r="O334" s="75"/>
      <c r="P334" s="1058"/>
      <c r="Q334" s="1281"/>
      <c r="R334" s="1280"/>
      <c r="S334" s="1281"/>
      <c r="T334" s="1326"/>
      <c r="U334" s="1281"/>
      <c r="V334" s="1280"/>
      <c r="W334" s="1174">
        <f>J334</f>
        <v>5.68</v>
      </c>
      <c r="X334" s="1179">
        <f t="shared" si="32"/>
        <v>0.14199999999999999</v>
      </c>
      <c r="Y334" s="1282"/>
      <c r="Z334" s="1308"/>
      <c r="AA334" s="1286"/>
      <c r="AB334" s="1390">
        <f>J334</f>
        <v>5.68</v>
      </c>
      <c r="AC334" s="1282"/>
      <c r="AD334" s="1308"/>
      <c r="AE334" s="1286"/>
      <c r="AF334" s="1307"/>
      <c r="AG334" s="1281"/>
      <c r="AH334" s="1280"/>
    </row>
    <row r="335" spans="2:34" hidden="1" outlineLevel="1">
      <c r="B335" s="83"/>
      <c r="C335" s="75" t="s">
        <v>65</v>
      </c>
      <c r="D335" s="1101"/>
      <c r="E335" s="1145">
        <v>1</v>
      </c>
      <c r="F335" s="871">
        <v>3.35</v>
      </c>
      <c r="G335" s="75">
        <v>24.03</v>
      </c>
      <c r="H335" s="75">
        <v>26.85</v>
      </c>
      <c r="I335" s="75">
        <f>H335-G335</f>
        <v>2.82</v>
      </c>
      <c r="J335" s="1080">
        <f>F335*I335</f>
        <v>9.4499999999999993</v>
      </c>
      <c r="K335" s="83"/>
      <c r="L335" s="75"/>
      <c r="M335" s="1058"/>
      <c r="N335" s="83"/>
      <c r="O335" s="75"/>
      <c r="P335" s="1058"/>
      <c r="Q335" s="1281"/>
      <c r="R335" s="1280"/>
      <c r="S335" s="1174">
        <f>J335</f>
        <v>9.4499999999999993</v>
      </c>
      <c r="T335" s="1326">
        <f t="shared" ref="T335:T343" si="33">ROUND($S$4/1000*S335,3)</f>
        <v>1.2290000000000001</v>
      </c>
      <c r="U335" s="1281"/>
      <c r="V335" s="1280"/>
      <c r="W335" s="1281"/>
      <c r="X335" s="1280"/>
      <c r="Y335" s="1282"/>
      <c r="Z335" s="1308"/>
      <c r="AA335" s="1286"/>
      <c r="AB335" s="1390">
        <f>J335</f>
        <v>9.4499999999999993</v>
      </c>
      <c r="AC335" s="1282"/>
      <c r="AD335" s="1308"/>
      <c r="AE335" s="1286"/>
      <c r="AF335" s="1307"/>
      <c r="AG335" s="1281"/>
      <c r="AH335" s="1280"/>
    </row>
    <row r="336" spans="2:34" hidden="1" outlineLevel="1">
      <c r="B336" s="83"/>
      <c r="C336" s="75" t="s">
        <v>67</v>
      </c>
      <c r="D336" s="1101"/>
      <c r="E336" s="1145">
        <v>1</v>
      </c>
      <c r="F336" s="871"/>
      <c r="G336" s="75"/>
      <c r="H336" s="75"/>
      <c r="I336" s="75"/>
      <c r="J336" s="1058"/>
      <c r="K336" s="1114">
        <f>1.68-0.77</f>
        <v>0.91</v>
      </c>
      <c r="L336" s="940">
        <f>1.65-0.06</f>
        <v>1.59</v>
      </c>
      <c r="M336" s="1080">
        <f>ROUND(-E336*K336*L336,2)</f>
        <v>-1.45</v>
      </c>
      <c r="N336" s="1114">
        <v>0.13</v>
      </c>
      <c r="O336" s="940">
        <f>2*K336+L336</f>
        <v>3.41</v>
      </c>
      <c r="P336" s="1116">
        <f>E336*N336*O336</f>
        <v>0.44</v>
      </c>
      <c r="Q336" s="1281"/>
      <c r="R336" s="1280"/>
      <c r="S336" s="1174">
        <f>M336</f>
        <v>-1.45</v>
      </c>
      <c r="T336" s="1326">
        <f t="shared" si="33"/>
        <v>-0.189</v>
      </c>
      <c r="U336" s="1281"/>
      <c r="V336" s="1280"/>
      <c r="W336" s="1281"/>
      <c r="X336" s="1280"/>
      <c r="Y336" s="1282"/>
      <c r="Z336" s="1308"/>
      <c r="AA336" s="1286"/>
      <c r="AB336" s="1390">
        <f>M336</f>
        <v>-1.45</v>
      </c>
      <c r="AC336" s="1282"/>
      <c r="AD336" s="1306">
        <f>P336</f>
        <v>0.44</v>
      </c>
      <c r="AE336" s="1286"/>
      <c r="AF336" s="1307"/>
      <c r="AG336" s="1281"/>
      <c r="AH336" s="1280"/>
    </row>
    <row r="337" spans="2:34" hidden="1" outlineLevel="1">
      <c r="B337" s="83"/>
      <c r="C337" s="75" t="s">
        <v>70</v>
      </c>
      <c r="D337" s="1101"/>
      <c r="E337" s="1145">
        <v>1</v>
      </c>
      <c r="F337" s="871"/>
      <c r="G337" s="75"/>
      <c r="H337" s="75"/>
      <c r="I337" s="75"/>
      <c r="J337" s="1058"/>
      <c r="K337" s="1114">
        <v>0.77</v>
      </c>
      <c r="L337" s="940">
        <f>2.4-0.06</f>
        <v>2.34</v>
      </c>
      <c r="M337" s="1080">
        <f>ROUND(-E337*K337*L337,2)</f>
        <v>-1.8</v>
      </c>
      <c r="N337" s="1114">
        <v>0.13</v>
      </c>
      <c r="O337" s="940">
        <f>K337+L337+0.75</f>
        <v>3.86</v>
      </c>
      <c r="P337" s="1116">
        <f>E337*N337*O337</f>
        <v>0.5</v>
      </c>
      <c r="Q337" s="1281"/>
      <c r="R337" s="1280"/>
      <c r="S337" s="1174">
        <f>M337</f>
        <v>-1.8</v>
      </c>
      <c r="T337" s="1326">
        <f t="shared" si="33"/>
        <v>-0.23400000000000001</v>
      </c>
      <c r="U337" s="1281"/>
      <c r="V337" s="1280"/>
      <c r="W337" s="1281"/>
      <c r="X337" s="1280"/>
      <c r="Y337" s="1282"/>
      <c r="Z337" s="1308"/>
      <c r="AA337" s="1286"/>
      <c r="AB337" s="1390">
        <f>M337</f>
        <v>-1.8</v>
      </c>
      <c r="AC337" s="1282"/>
      <c r="AD337" s="1306">
        <f>P337</f>
        <v>0.5</v>
      </c>
      <c r="AE337" s="1286"/>
      <c r="AF337" s="1307"/>
      <c r="AG337" s="1281"/>
      <c r="AH337" s="1280"/>
    </row>
    <row r="338" spans="2:34" hidden="1" outlineLevel="1">
      <c r="B338" s="83"/>
      <c r="C338" s="75"/>
      <c r="D338" s="1101"/>
      <c r="E338" s="1145"/>
      <c r="F338" s="871"/>
      <c r="G338" s="75"/>
      <c r="H338" s="75"/>
      <c r="I338" s="75"/>
      <c r="J338" s="1058"/>
      <c r="K338" s="83"/>
      <c r="L338" s="75"/>
      <c r="M338" s="1058"/>
      <c r="N338" s="83"/>
      <c r="O338" s="75"/>
      <c r="P338" s="1058"/>
      <c r="Q338" s="1281"/>
      <c r="R338" s="1280"/>
      <c r="S338" s="1281"/>
      <c r="T338" s="1326"/>
      <c r="U338" s="1281"/>
      <c r="V338" s="1280"/>
      <c r="W338" s="1281"/>
      <c r="X338" s="1280"/>
      <c r="Y338" s="1282"/>
      <c r="Z338" s="1308"/>
      <c r="AA338" s="1286"/>
      <c r="AB338" s="1307"/>
      <c r="AC338" s="1282"/>
      <c r="AD338" s="1308"/>
      <c r="AE338" s="1286"/>
      <c r="AF338" s="1307"/>
      <c r="AG338" s="1281"/>
      <c r="AH338" s="1280"/>
    </row>
    <row r="339" spans="2:34" hidden="1" outlineLevel="1">
      <c r="B339" s="83"/>
      <c r="C339" s="75" t="s">
        <v>493</v>
      </c>
      <c r="D339" s="1101" t="s">
        <v>566</v>
      </c>
      <c r="E339" s="1145"/>
      <c r="F339" s="871">
        <v>3.78</v>
      </c>
      <c r="G339" s="75">
        <v>23.85</v>
      </c>
      <c r="H339" s="75">
        <v>24.25</v>
      </c>
      <c r="I339" s="75">
        <f>H339-G339</f>
        <v>0.39999999999999902</v>
      </c>
      <c r="J339" s="1080">
        <f>F339*I339</f>
        <v>1.51</v>
      </c>
      <c r="K339" s="83"/>
      <c r="L339" s="75"/>
      <c r="M339" s="1058"/>
      <c r="N339" s="83"/>
      <c r="O339" s="75"/>
      <c r="P339" s="1058"/>
      <c r="Q339" s="1281"/>
      <c r="R339" s="1280"/>
      <c r="S339" s="1174">
        <f>J339</f>
        <v>1.51</v>
      </c>
      <c r="T339" s="1326">
        <f t="shared" si="33"/>
        <v>0.19600000000000001</v>
      </c>
      <c r="U339" s="1281"/>
      <c r="V339" s="1280"/>
      <c r="W339" s="1281"/>
      <c r="X339" s="1280"/>
      <c r="Y339" s="1282"/>
      <c r="Z339" s="1308"/>
      <c r="AA339" s="1328">
        <f>J339</f>
        <v>1.51</v>
      </c>
      <c r="AB339" s="1307"/>
      <c r="AC339" s="1282"/>
      <c r="AD339" s="1308"/>
      <c r="AE339" s="1286"/>
      <c r="AF339" s="1307"/>
      <c r="AG339" s="1281"/>
      <c r="AH339" s="1280"/>
    </row>
    <row r="340" spans="2:34" hidden="1" outlineLevel="1">
      <c r="B340" s="83"/>
      <c r="C340" s="75"/>
      <c r="D340" s="1101"/>
      <c r="E340" s="1145"/>
      <c r="F340" s="871">
        <v>0.85</v>
      </c>
      <c r="G340" s="75">
        <v>24.25</v>
      </c>
      <c r="H340" s="75">
        <v>26.85</v>
      </c>
      <c r="I340" s="75">
        <f>H340-G340</f>
        <v>2.6</v>
      </c>
      <c r="J340" s="1058">
        <f>F340*I340</f>
        <v>2.21</v>
      </c>
      <c r="K340" s="83"/>
      <c r="L340" s="75"/>
      <c r="M340" s="1058"/>
      <c r="N340" s="83"/>
      <c r="O340" s="75"/>
      <c r="P340" s="1058"/>
      <c r="Q340" s="1281"/>
      <c r="R340" s="1280"/>
      <c r="S340" s="1281">
        <f>J340</f>
        <v>2.21</v>
      </c>
      <c r="T340" s="1326">
        <f t="shared" si="33"/>
        <v>0.28699999999999998</v>
      </c>
      <c r="U340" s="1281"/>
      <c r="V340" s="1280"/>
      <c r="W340" s="1281"/>
      <c r="X340" s="1280"/>
      <c r="Y340" s="1282"/>
      <c r="Z340" s="1308">
        <f>J340</f>
        <v>2.21</v>
      </c>
      <c r="AA340" s="1286"/>
      <c r="AB340" s="1307"/>
      <c r="AC340" s="1282"/>
      <c r="AD340" s="1308"/>
      <c r="AE340" s="1286"/>
      <c r="AF340" s="1307"/>
      <c r="AG340" s="1281"/>
      <c r="AH340" s="1280"/>
    </row>
    <row r="341" spans="2:34" hidden="1" outlineLevel="1">
      <c r="B341" s="83"/>
      <c r="C341" s="75"/>
      <c r="D341" s="1101"/>
      <c r="E341" s="1145"/>
      <c r="F341" s="871">
        <v>1.68</v>
      </c>
      <c r="G341" s="75">
        <v>24.25</v>
      </c>
      <c r="H341" s="75">
        <v>26.85</v>
      </c>
      <c r="I341" s="75">
        <f>H341-G341</f>
        <v>2.6</v>
      </c>
      <c r="J341" s="1080">
        <f>F341*I341</f>
        <v>4.37</v>
      </c>
      <c r="K341" s="83"/>
      <c r="L341" s="75"/>
      <c r="M341" s="1058"/>
      <c r="N341" s="83"/>
      <c r="O341" s="75"/>
      <c r="P341" s="1058"/>
      <c r="Q341" s="1281"/>
      <c r="R341" s="1280"/>
      <c r="S341" s="1174">
        <f>J341</f>
        <v>4.37</v>
      </c>
      <c r="T341" s="1326">
        <f t="shared" si="33"/>
        <v>0.56799999999999995</v>
      </c>
      <c r="U341" s="1281"/>
      <c r="V341" s="1280"/>
      <c r="W341" s="1281"/>
      <c r="X341" s="1280"/>
      <c r="Y341" s="1282"/>
      <c r="Z341" s="1308"/>
      <c r="AA341" s="1328">
        <f>J341</f>
        <v>4.37</v>
      </c>
      <c r="AB341" s="1307"/>
      <c r="AC341" s="1282"/>
      <c r="AD341" s="1308"/>
      <c r="AE341" s="1286"/>
      <c r="AF341" s="1307"/>
      <c r="AG341" s="1281"/>
      <c r="AH341" s="1280"/>
    </row>
    <row r="342" spans="2:34" hidden="1" outlineLevel="1">
      <c r="B342" s="83"/>
      <c r="C342" s="75" t="s">
        <v>25</v>
      </c>
      <c r="D342" s="1101"/>
      <c r="E342" s="1145">
        <v>1</v>
      </c>
      <c r="F342" s="871"/>
      <c r="G342" s="75"/>
      <c r="H342" s="75"/>
      <c r="I342" s="75"/>
      <c r="J342" s="1058"/>
      <c r="K342" s="871">
        <v>1.68</v>
      </c>
      <c r="L342" s="1101">
        <v>1.59</v>
      </c>
      <c r="M342" s="1080">
        <f>ROUND(-E342*K342*L342,2)</f>
        <v>-2.67</v>
      </c>
      <c r="N342" s="1114">
        <v>0.13</v>
      </c>
      <c r="O342" s="940">
        <f>2*L342+K342</f>
        <v>4.8600000000000003</v>
      </c>
      <c r="P342" s="1116">
        <f>E342*N342*O342</f>
        <v>0.63</v>
      </c>
      <c r="Q342" s="1281"/>
      <c r="R342" s="1280"/>
      <c r="S342" s="1174">
        <f>M342</f>
        <v>-2.67</v>
      </c>
      <c r="T342" s="1326">
        <f t="shared" si="33"/>
        <v>-0.34699999999999998</v>
      </c>
      <c r="U342" s="1281"/>
      <c r="V342" s="1280"/>
      <c r="W342" s="1281"/>
      <c r="X342" s="1280"/>
      <c r="Y342" s="1282"/>
      <c r="Z342" s="1308"/>
      <c r="AA342" s="1328">
        <f>M342</f>
        <v>-2.67</v>
      </c>
      <c r="AB342" s="1307"/>
      <c r="AC342" s="1282"/>
      <c r="AD342" s="1306">
        <f>P342</f>
        <v>0.63</v>
      </c>
      <c r="AE342" s="1328"/>
      <c r="AF342" s="1307"/>
      <c r="AG342" s="1281"/>
      <c r="AH342" s="1280">
        <f>E342*K342</f>
        <v>1.68</v>
      </c>
    </row>
    <row r="343" spans="2:34" hidden="1" outlineLevel="1">
      <c r="B343" s="83"/>
      <c r="C343" s="75"/>
      <c r="D343" s="1101"/>
      <c r="E343" s="1145"/>
      <c r="F343" s="871">
        <v>1.25</v>
      </c>
      <c r="G343" s="75">
        <v>24.25</v>
      </c>
      <c r="H343" s="75">
        <v>26.85</v>
      </c>
      <c r="I343" s="75">
        <f>H343-G343</f>
        <v>2.6</v>
      </c>
      <c r="J343" s="1080">
        <f>F343*I343</f>
        <v>3.25</v>
      </c>
      <c r="K343" s="83"/>
      <c r="L343" s="75"/>
      <c r="M343" s="1058"/>
      <c r="N343" s="83"/>
      <c r="O343" s="75"/>
      <c r="P343" s="1058"/>
      <c r="Q343" s="1281"/>
      <c r="R343" s="1280"/>
      <c r="S343" s="1174">
        <f>J343</f>
        <v>3.25</v>
      </c>
      <c r="T343" s="1326">
        <f t="shared" si="33"/>
        <v>0.42299999999999999</v>
      </c>
      <c r="U343" s="1281"/>
      <c r="V343" s="1280"/>
      <c r="W343" s="1281"/>
      <c r="X343" s="1280"/>
      <c r="Y343" s="1282"/>
      <c r="Z343" s="1306">
        <f>J343</f>
        <v>3.25</v>
      </c>
      <c r="AA343" s="1286"/>
      <c r="AB343" s="1307"/>
      <c r="AC343" s="1282"/>
      <c r="AD343" s="1308"/>
      <c r="AE343" s="1286"/>
      <c r="AF343" s="1307"/>
      <c r="AG343" s="1281"/>
      <c r="AH343" s="1280"/>
    </row>
    <row r="344" spans="2:34" hidden="1" outlineLevel="1">
      <c r="B344" s="83"/>
      <c r="C344" s="75" t="s">
        <v>539</v>
      </c>
      <c r="D344" s="1101" t="s">
        <v>567</v>
      </c>
      <c r="E344" s="1145"/>
      <c r="F344" s="871">
        <v>5.82</v>
      </c>
      <c r="G344" s="75">
        <v>23.85</v>
      </c>
      <c r="H344" s="75">
        <v>24.25</v>
      </c>
      <c r="I344" s="75">
        <f>H344-G344</f>
        <v>0.39999999999999902</v>
      </c>
      <c r="J344" s="1080">
        <f>F344*I344</f>
        <v>2.33</v>
      </c>
      <c r="K344" s="83"/>
      <c r="L344" s="75"/>
      <c r="M344" s="1058"/>
      <c r="N344" s="83"/>
      <c r="O344" s="75"/>
      <c r="P344" s="1058"/>
      <c r="Q344" s="1174">
        <f>J344</f>
        <v>2.33</v>
      </c>
      <c r="R344" s="1333">
        <f t="shared" ref="R344:R345" si="34">ROUND($Q$4/1000*Q344,3)</f>
        <v>0.35</v>
      </c>
      <c r="S344" s="1281"/>
      <c r="T344" s="1326"/>
      <c r="U344" s="1281"/>
      <c r="V344" s="1280"/>
      <c r="W344" s="1281"/>
      <c r="X344" s="1280"/>
      <c r="Y344" s="1282"/>
      <c r="Z344" s="1308"/>
      <c r="AA344" s="1328">
        <f>J344</f>
        <v>2.33</v>
      </c>
      <c r="AB344" s="1307"/>
      <c r="AC344" s="1282"/>
      <c r="AD344" s="1308"/>
      <c r="AE344" s="1286"/>
      <c r="AF344" s="1307"/>
      <c r="AG344" s="1281"/>
      <c r="AH344" s="1280"/>
    </row>
    <row r="345" spans="2:34" hidden="1" outlineLevel="1">
      <c r="B345" s="83"/>
      <c r="C345" s="75"/>
      <c r="D345" s="1101" t="s">
        <v>568</v>
      </c>
      <c r="E345" s="1145"/>
      <c r="F345" s="871">
        <v>5.82</v>
      </c>
      <c r="G345" s="75">
        <v>24.25</v>
      </c>
      <c r="H345" s="75">
        <v>26.85</v>
      </c>
      <c r="I345" s="75">
        <f>H345-G345</f>
        <v>2.6</v>
      </c>
      <c r="J345" s="1080">
        <f>F345*I345</f>
        <v>15.13</v>
      </c>
      <c r="K345" s="83"/>
      <c r="L345" s="75"/>
      <c r="M345" s="1058"/>
      <c r="N345" s="83"/>
      <c r="O345" s="75"/>
      <c r="P345" s="1058"/>
      <c r="Q345" s="1174">
        <f>J345</f>
        <v>15.13</v>
      </c>
      <c r="R345" s="1333">
        <f t="shared" si="34"/>
        <v>2.27</v>
      </c>
      <c r="S345" s="1281"/>
      <c r="T345" s="1326"/>
      <c r="U345" s="1281"/>
      <c r="V345" s="1280"/>
      <c r="W345" s="1281"/>
      <c r="X345" s="1280"/>
      <c r="Y345" s="1282"/>
      <c r="Z345" s="1306">
        <f>J345</f>
        <v>15.13</v>
      </c>
      <c r="AA345" s="1286"/>
      <c r="AB345" s="1307"/>
      <c r="AC345" s="1282"/>
      <c r="AD345" s="1308"/>
      <c r="AE345" s="1286"/>
      <c r="AF345" s="1307"/>
      <c r="AG345" s="1281"/>
      <c r="AH345" s="1280"/>
    </row>
    <row r="346" spans="2:34" hidden="1" outlineLevel="1">
      <c r="B346" s="83"/>
      <c r="C346" s="75"/>
      <c r="D346" s="1101"/>
      <c r="E346" s="1145"/>
      <c r="F346" s="83"/>
      <c r="G346" s="75"/>
      <c r="H346" s="75"/>
      <c r="I346" s="75"/>
      <c r="J346" s="1058"/>
      <c r="K346" s="83"/>
      <c r="L346" s="75"/>
      <c r="M346" s="1058"/>
      <c r="N346" s="83"/>
      <c r="O346" s="75"/>
      <c r="P346" s="1058"/>
      <c r="Q346" s="1281"/>
      <c r="R346" s="1280"/>
      <c r="S346" s="1281"/>
      <c r="T346" s="1326"/>
      <c r="U346" s="1281"/>
      <c r="V346" s="1280"/>
      <c r="W346" s="1281"/>
      <c r="X346" s="1280"/>
      <c r="Y346" s="1282"/>
      <c r="Z346" s="1308"/>
      <c r="AA346" s="1286"/>
      <c r="AB346" s="1307"/>
      <c r="AC346" s="1282"/>
      <c r="AD346" s="1308"/>
      <c r="AE346" s="1286"/>
      <c r="AF346" s="1307"/>
      <c r="AG346" s="1281"/>
      <c r="AH346" s="1280"/>
    </row>
    <row r="347" spans="2:34" hidden="1" outlineLevel="1">
      <c r="B347" s="90" t="s">
        <v>725</v>
      </c>
      <c r="C347" s="75" t="s">
        <v>504</v>
      </c>
      <c r="D347" s="1101" t="s">
        <v>531</v>
      </c>
      <c r="E347" s="1145">
        <v>1</v>
      </c>
      <c r="F347" s="871">
        <v>5.81</v>
      </c>
      <c r="G347" s="75">
        <v>23.85</v>
      </c>
      <c r="H347" s="75">
        <v>24.25</v>
      </c>
      <c r="I347" s="75">
        <f>H347-G347</f>
        <v>0.39999999999999902</v>
      </c>
      <c r="J347" s="1080">
        <f>F347*I347</f>
        <v>2.3199999999999998</v>
      </c>
      <c r="K347" s="83"/>
      <c r="L347" s="75"/>
      <c r="M347" s="1058"/>
      <c r="N347" s="83"/>
      <c r="O347" s="75"/>
      <c r="P347" s="1058"/>
      <c r="Q347" s="1281"/>
      <c r="R347" s="1280"/>
      <c r="S347" s="1281"/>
      <c r="T347" s="1326"/>
      <c r="U347" s="1281"/>
      <c r="V347" s="1280"/>
      <c r="W347" s="1174">
        <f>J347</f>
        <v>2.3199999999999998</v>
      </c>
      <c r="X347" s="1179">
        <f t="shared" ref="X347:X348" si="35">ROUND($W$4/1000*W347,3)</f>
        <v>5.8000000000000003E-2</v>
      </c>
      <c r="Y347" s="1282"/>
      <c r="Z347" s="1308"/>
      <c r="AA347" s="1328">
        <f>J347</f>
        <v>2.3199999999999998</v>
      </c>
      <c r="AB347" s="1307"/>
      <c r="AC347" s="1282"/>
      <c r="AD347" s="1308"/>
      <c r="AE347" s="1286"/>
      <c r="AF347" s="1307"/>
      <c r="AG347" s="1281">
        <f>E347*F347</f>
        <v>5.81</v>
      </c>
      <c r="AH347" s="1280"/>
    </row>
    <row r="348" spans="2:34" hidden="1" outlineLevel="1">
      <c r="B348" s="90" t="s">
        <v>726</v>
      </c>
      <c r="C348" s="75"/>
      <c r="D348" s="1101"/>
      <c r="E348" s="1122"/>
      <c r="F348" s="871">
        <v>5.81</v>
      </c>
      <c r="G348" s="75">
        <v>24.25</v>
      </c>
      <c r="H348" s="75">
        <v>25.23</v>
      </c>
      <c r="I348" s="75">
        <f>H348-G348</f>
        <v>0.98</v>
      </c>
      <c r="J348" s="1080">
        <f>F348*I348</f>
        <v>5.69</v>
      </c>
      <c r="K348" s="83"/>
      <c r="L348" s="75"/>
      <c r="M348" s="1058"/>
      <c r="N348" s="83"/>
      <c r="O348" s="75"/>
      <c r="P348" s="1058"/>
      <c r="Q348" s="1281"/>
      <c r="R348" s="1280"/>
      <c r="S348" s="1281"/>
      <c r="T348" s="1326"/>
      <c r="U348" s="1281"/>
      <c r="V348" s="1280"/>
      <c r="W348" s="1174">
        <f>J348</f>
        <v>5.69</v>
      </c>
      <c r="X348" s="1179">
        <f t="shared" si="35"/>
        <v>0.14199999999999999</v>
      </c>
      <c r="Y348" s="1282"/>
      <c r="Z348" s="1308"/>
      <c r="AA348" s="1286"/>
      <c r="AB348" s="1390">
        <f>J348</f>
        <v>5.69</v>
      </c>
      <c r="AC348" s="1282"/>
      <c r="AD348" s="1308"/>
      <c r="AE348" s="1286"/>
      <c r="AF348" s="1307"/>
      <c r="AG348" s="1281"/>
      <c r="AH348" s="1280"/>
    </row>
    <row r="349" spans="2:34" hidden="1" outlineLevel="1">
      <c r="B349" s="83"/>
      <c r="C349" s="75" t="s">
        <v>65</v>
      </c>
      <c r="D349" s="111"/>
      <c r="E349" s="1145">
        <v>1</v>
      </c>
      <c r="F349" s="871">
        <v>3.35</v>
      </c>
      <c r="G349" s="75">
        <v>24.03</v>
      </c>
      <c r="H349" s="75">
        <v>26.85</v>
      </c>
      <c r="I349" s="75">
        <f>H349-G349</f>
        <v>2.82</v>
      </c>
      <c r="J349" s="1080">
        <f>F349*I349</f>
        <v>9.4499999999999993</v>
      </c>
      <c r="K349" s="83"/>
      <c r="L349" s="75"/>
      <c r="M349" s="1058"/>
      <c r="N349" s="83"/>
      <c r="O349" s="75"/>
      <c r="P349" s="1058"/>
      <c r="Q349" s="1281"/>
      <c r="R349" s="1280"/>
      <c r="S349" s="1174">
        <f>J349</f>
        <v>9.4499999999999993</v>
      </c>
      <c r="T349" s="1326">
        <f t="shared" ref="T349:T360" si="36">ROUND($S$4/1000*S349,3)</f>
        <v>1.2290000000000001</v>
      </c>
      <c r="U349" s="1281"/>
      <c r="V349" s="1280"/>
      <c r="W349" s="1281"/>
      <c r="X349" s="1280"/>
      <c r="Y349" s="1282"/>
      <c r="Z349" s="1308"/>
      <c r="AA349" s="1286"/>
      <c r="AB349" s="1390">
        <f>J349</f>
        <v>9.4499999999999993</v>
      </c>
      <c r="AC349" s="1282"/>
      <c r="AD349" s="1308"/>
      <c r="AE349" s="1286"/>
      <c r="AF349" s="1307"/>
      <c r="AG349" s="1281"/>
      <c r="AH349" s="1280"/>
    </row>
    <row r="350" spans="2:34" hidden="1" outlineLevel="1">
      <c r="B350" s="83"/>
      <c r="C350" s="75" t="s">
        <v>67</v>
      </c>
      <c r="D350" s="111"/>
      <c r="E350" s="1145">
        <v>1</v>
      </c>
      <c r="F350" s="871"/>
      <c r="G350" s="75"/>
      <c r="H350" s="75"/>
      <c r="I350" s="75"/>
      <c r="J350" s="1058"/>
      <c r="K350" s="1114">
        <f>1.68-0.77</f>
        <v>0.91</v>
      </c>
      <c r="L350" s="940">
        <f>1.65-0.06</f>
        <v>1.59</v>
      </c>
      <c r="M350" s="1080">
        <f>ROUND(-E350*K350*L350,2)</f>
        <v>-1.45</v>
      </c>
      <c r="N350" s="1114">
        <v>0.13</v>
      </c>
      <c r="O350" s="940">
        <f>2*K350+L350</f>
        <v>3.41</v>
      </c>
      <c r="P350" s="1116">
        <f>E350*N350*O350</f>
        <v>0.44</v>
      </c>
      <c r="Q350" s="1281"/>
      <c r="R350" s="1280"/>
      <c r="S350" s="1174">
        <f>M350</f>
        <v>-1.45</v>
      </c>
      <c r="T350" s="1326">
        <f t="shared" si="36"/>
        <v>-0.189</v>
      </c>
      <c r="U350" s="1281"/>
      <c r="V350" s="1280"/>
      <c r="W350" s="1281"/>
      <c r="X350" s="1280"/>
      <c r="Y350" s="1282"/>
      <c r="Z350" s="1308"/>
      <c r="AA350" s="1286"/>
      <c r="AB350" s="1390">
        <f>M350</f>
        <v>-1.45</v>
      </c>
      <c r="AC350" s="1282"/>
      <c r="AD350" s="1306">
        <f>P350</f>
        <v>0.44</v>
      </c>
      <c r="AE350" s="1286"/>
      <c r="AF350" s="1307"/>
      <c r="AG350" s="1281"/>
      <c r="AH350" s="1280"/>
    </row>
    <row r="351" spans="2:34" hidden="1" outlineLevel="1">
      <c r="B351" s="83"/>
      <c r="C351" s="75" t="s">
        <v>70</v>
      </c>
      <c r="D351" s="111"/>
      <c r="E351" s="1145">
        <v>1</v>
      </c>
      <c r="F351" s="871"/>
      <c r="G351" s="75"/>
      <c r="H351" s="75"/>
      <c r="I351" s="75"/>
      <c r="J351" s="1058"/>
      <c r="K351" s="1114">
        <v>0.77</v>
      </c>
      <c r="L351" s="940">
        <f>2.4-0.06</f>
        <v>2.34</v>
      </c>
      <c r="M351" s="1080">
        <f>ROUND(-E351*K351*L351,2)</f>
        <v>-1.8</v>
      </c>
      <c r="N351" s="1114">
        <v>0.13</v>
      </c>
      <c r="O351" s="940">
        <f>K351+L351+0.75</f>
        <v>3.86</v>
      </c>
      <c r="P351" s="1116">
        <f>E351*N351*O351</f>
        <v>0.5</v>
      </c>
      <c r="Q351" s="1281"/>
      <c r="R351" s="1280"/>
      <c r="S351" s="1174">
        <f>M351</f>
        <v>-1.8</v>
      </c>
      <c r="T351" s="1326">
        <f t="shared" si="36"/>
        <v>-0.23400000000000001</v>
      </c>
      <c r="U351" s="1281"/>
      <c r="V351" s="1280"/>
      <c r="W351" s="1281"/>
      <c r="X351" s="1280"/>
      <c r="Y351" s="1282"/>
      <c r="Z351" s="1308"/>
      <c r="AA351" s="1286"/>
      <c r="AB351" s="1390">
        <f>M351</f>
        <v>-1.8</v>
      </c>
      <c r="AC351" s="1282"/>
      <c r="AD351" s="1306">
        <f>P351</f>
        <v>0.5</v>
      </c>
      <c r="AE351" s="1286"/>
      <c r="AF351" s="1307"/>
      <c r="AG351" s="1281"/>
      <c r="AH351" s="1280"/>
    </row>
    <row r="352" spans="2:34" hidden="1" outlineLevel="1">
      <c r="B352" s="83"/>
      <c r="C352" s="75"/>
      <c r="D352" s="111"/>
      <c r="E352" s="1145"/>
      <c r="F352" s="871"/>
      <c r="G352" s="75"/>
      <c r="H352" s="75"/>
      <c r="I352" s="75"/>
      <c r="J352" s="1058"/>
      <c r="K352" s="83"/>
      <c r="L352" s="75"/>
      <c r="M352" s="1058"/>
      <c r="N352" s="83"/>
      <c r="O352" s="75"/>
      <c r="P352" s="1058"/>
      <c r="Q352" s="1281"/>
      <c r="R352" s="1280"/>
      <c r="S352" s="1281"/>
      <c r="T352" s="1326"/>
      <c r="U352" s="1281"/>
      <c r="V352" s="1280"/>
      <c r="W352" s="1281"/>
      <c r="X352" s="1280"/>
      <c r="Y352" s="1282"/>
      <c r="Z352" s="1308"/>
      <c r="AA352" s="1286"/>
      <c r="AB352" s="1307"/>
      <c r="AC352" s="1282"/>
      <c r="AD352" s="1308"/>
      <c r="AE352" s="1286"/>
      <c r="AF352" s="1307"/>
      <c r="AG352" s="1281"/>
      <c r="AH352" s="1280"/>
    </row>
    <row r="353" spans="2:34" hidden="1" outlineLevel="1">
      <c r="B353" s="83"/>
      <c r="C353" s="75" t="s">
        <v>493</v>
      </c>
      <c r="D353" s="111" t="s">
        <v>532</v>
      </c>
      <c r="E353" s="1145">
        <v>1</v>
      </c>
      <c r="F353" s="871">
        <v>9.08</v>
      </c>
      <c r="G353" s="75">
        <v>23.85</v>
      </c>
      <c r="H353" s="75">
        <v>24.25</v>
      </c>
      <c r="I353" s="75">
        <f>H353-G353</f>
        <v>0.39999999999999902</v>
      </c>
      <c r="J353" s="1080">
        <f>F353*I353</f>
        <v>3.63</v>
      </c>
      <c r="K353" s="83"/>
      <c r="L353" s="75"/>
      <c r="M353" s="1058"/>
      <c r="N353" s="83"/>
      <c r="O353" s="75"/>
      <c r="P353" s="1058"/>
      <c r="Q353" s="1281"/>
      <c r="R353" s="1280"/>
      <c r="S353" s="1174">
        <f>J353</f>
        <v>3.63</v>
      </c>
      <c r="T353" s="1326">
        <f t="shared" si="36"/>
        <v>0.47199999999999998</v>
      </c>
      <c r="U353" s="1281"/>
      <c r="V353" s="1280"/>
      <c r="W353" s="1281"/>
      <c r="X353" s="1280"/>
      <c r="Y353" s="1282"/>
      <c r="Z353" s="1308"/>
      <c r="AA353" s="1328">
        <f>J353</f>
        <v>3.63</v>
      </c>
      <c r="AB353" s="1307"/>
      <c r="AC353" s="1282"/>
      <c r="AD353" s="1308"/>
      <c r="AE353" s="1286"/>
      <c r="AF353" s="1307"/>
      <c r="AG353" s="1281"/>
      <c r="AH353" s="1280"/>
    </row>
    <row r="354" spans="2:34" hidden="1" outlineLevel="1">
      <c r="B354" s="83"/>
      <c r="C354" s="75"/>
      <c r="D354" s="111"/>
      <c r="E354" s="1145"/>
      <c r="F354" s="871">
        <v>2.17</v>
      </c>
      <c r="G354" s="75">
        <v>24.25</v>
      </c>
      <c r="H354" s="75">
        <v>26.85</v>
      </c>
      <c r="I354" s="75">
        <f>H354-G354</f>
        <v>2.6</v>
      </c>
      <c r="J354" s="1080">
        <f>F354*I354</f>
        <v>5.64</v>
      </c>
      <c r="K354" s="83"/>
      <c r="L354" s="75"/>
      <c r="M354" s="1058"/>
      <c r="N354" s="83"/>
      <c r="O354" s="75"/>
      <c r="P354" s="1058"/>
      <c r="Q354" s="1281"/>
      <c r="R354" s="1280"/>
      <c r="S354" s="1174">
        <f>J354</f>
        <v>5.64</v>
      </c>
      <c r="T354" s="1326">
        <f t="shared" si="36"/>
        <v>0.73299999999999998</v>
      </c>
      <c r="U354" s="1281"/>
      <c r="V354" s="1280"/>
      <c r="W354" s="1281"/>
      <c r="X354" s="1280"/>
      <c r="Y354" s="1282"/>
      <c r="Z354" s="1306">
        <f>J354</f>
        <v>5.64</v>
      </c>
      <c r="AA354" s="1286"/>
      <c r="AB354" s="1307"/>
      <c r="AC354" s="1282"/>
      <c r="AD354" s="1308"/>
      <c r="AE354" s="1286"/>
      <c r="AF354" s="1307"/>
      <c r="AG354" s="1281"/>
      <c r="AH354" s="1280"/>
    </row>
    <row r="355" spans="2:34" hidden="1" outlineLevel="1">
      <c r="B355" s="83"/>
      <c r="C355" s="75"/>
      <c r="D355" s="75"/>
      <c r="E355" s="1145"/>
      <c r="F355" s="871">
        <v>1.68</v>
      </c>
      <c r="G355" s="75">
        <v>24.25</v>
      </c>
      <c r="H355" s="75">
        <v>26.85</v>
      </c>
      <c r="I355" s="75">
        <f>H355-G355</f>
        <v>2.6</v>
      </c>
      <c r="J355" s="1080">
        <f>F355*I355</f>
        <v>4.37</v>
      </c>
      <c r="K355" s="83"/>
      <c r="L355" s="75"/>
      <c r="M355" s="1058"/>
      <c r="N355" s="83"/>
      <c r="O355" s="75"/>
      <c r="P355" s="1058"/>
      <c r="Q355" s="1281"/>
      <c r="R355" s="1280"/>
      <c r="S355" s="1174">
        <f>J355</f>
        <v>4.37</v>
      </c>
      <c r="T355" s="1326">
        <f t="shared" si="36"/>
        <v>0.56799999999999995</v>
      </c>
      <c r="U355" s="1281"/>
      <c r="V355" s="1280"/>
      <c r="W355" s="1281"/>
      <c r="X355" s="1280"/>
      <c r="Y355" s="1282"/>
      <c r="Z355" s="1308"/>
      <c r="AA355" s="1286"/>
      <c r="AB355" s="1390">
        <f>J355</f>
        <v>4.37</v>
      </c>
      <c r="AC355" s="1282"/>
      <c r="AD355" s="1308"/>
      <c r="AE355" s="1286"/>
      <c r="AF355" s="1307"/>
      <c r="AG355" s="1281"/>
      <c r="AH355" s="1280"/>
    </row>
    <row r="356" spans="2:34" hidden="1" outlineLevel="1">
      <c r="B356" s="83"/>
      <c r="C356" s="75" t="s">
        <v>25</v>
      </c>
      <c r="D356" s="75"/>
      <c r="E356" s="1145">
        <v>1</v>
      </c>
      <c r="F356" s="871"/>
      <c r="G356" s="75"/>
      <c r="H356" s="75"/>
      <c r="I356" s="75"/>
      <c r="J356" s="1058"/>
      <c r="K356" s="871">
        <v>1.68</v>
      </c>
      <c r="L356" s="1101">
        <v>1.59</v>
      </c>
      <c r="M356" s="1080">
        <f>ROUND(-E356*K356*L356,2)</f>
        <v>-2.67</v>
      </c>
      <c r="N356" s="1114">
        <v>0.13</v>
      </c>
      <c r="O356" s="940">
        <f>2*L356+K356</f>
        <v>4.8600000000000003</v>
      </c>
      <c r="P356" s="1116">
        <f>E356*N356*O356</f>
        <v>0.63</v>
      </c>
      <c r="Q356" s="1281"/>
      <c r="R356" s="1280"/>
      <c r="S356" s="1174">
        <f>M356</f>
        <v>-2.67</v>
      </c>
      <c r="T356" s="1326">
        <f t="shared" si="36"/>
        <v>-0.34699999999999998</v>
      </c>
      <c r="U356" s="1281"/>
      <c r="V356" s="1280"/>
      <c r="W356" s="1281"/>
      <c r="X356" s="1280"/>
      <c r="Y356" s="1282"/>
      <c r="Z356" s="1308"/>
      <c r="AA356" s="1286"/>
      <c r="AB356" s="1390">
        <f>M356</f>
        <v>-2.67</v>
      </c>
      <c r="AC356" s="1282"/>
      <c r="AD356" s="1306">
        <f>P356</f>
        <v>0.63</v>
      </c>
      <c r="AE356" s="1286"/>
      <c r="AF356" s="1390"/>
      <c r="AG356" s="1281"/>
      <c r="AH356" s="1280">
        <f>E356*K356</f>
        <v>1.68</v>
      </c>
    </row>
    <row r="357" spans="2:34" hidden="1" outlineLevel="1">
      <c r="B357" s="83"/>
      <c r="C357" s="75"/>
      <c r="D357" s="75"/>
      <c r="E357" s="1145"/>
      <c r="F357" s="871">
        <v>2.11</v>
      </c>
      <c r="G357" s="75">
        <v>24.25</v>
      </c>
      <c r="H357" s="75">
        <v>26.85</v>
      </c>
      <c r="I357" s="75">
        <f>H357-G357</f>
        <v>2.6</v>
      </c>
      <c r="J357" s="1080">
        <f>F357*I357</f>
        <v>5.49</v>
      </c>
      <c r="K357" s="83"/>
      <c r="L357" s="75"/>
      <c r="M357" s="1058"/>
      <c r="N357" s="83"/>
      <c r="O357" s="75"/>
      <c r="P357" s="1058"/>
      <c r="Q357" s="1281"/>
      <c r="R357" s="1280"/>
      <c r="S357" s="1174">
        <f>J357</f>
        <v>5.49</v>
      </c>
      <c r="T357" s="1326">
        <f t="shared" si="36"/>
        <v>0.71399999999999997</v>
      </c>
      <c r="U357" s="1281"/>
      <c r="V357" s="1280"/>
      <c r="W357" s="1281"/>
      <c r="X357" s="1280"/>
      <c r="Y357" s="1282"/>
      <c r="Z357" s="1306">
        <f>J357</f>
        <v>5.49</v>
      </c>
      <c r="AA357" s="1286"/>
      <c r="AB357" s="1307"/>
      <c r="AC357" s="1282"/>
      <c r="AD357" s="1308"/>
      <c r="AE357" s="1286"/>
      <c r="AF357" s="1307"/>
      <c r="AG357" s="1281"/>
      <c r="AH357" s="1280"/>
    </row>
    <row r="358" spans="2:34" hidden="1" outlineLevel="1">
      <c r="B358" s="83"/>
      <c r="C358" s="75"/>
      <c r="D358" s="75"/>
      <c r="E358" s="1145"/>
      <c r="F358" s="871">
        <v>1.68</v>
      </c>
      <c r="G358" s="75">
        <v>24.25</v>
      </c>
      <c r="H358" s="75">
        <v>26.85</v>
      </c>
      <c r="I358" s="75">
        <f>H358-G358</f>
        <v>2.6</v>
      </c>
      <c r="J358" s="1080">
        <f>F358*I358</f>
        <v>4.37</v>
      </c>
      <c r="K358" s="83"/>
      <c r="L358" s="75"/>
      <c r="M358" s="1058"/>
      <c r="N358" s="83"/>
      <c r="O358" s="75"/>
      <c r="P358" s="1058"/>
      <c r="Q358" s="1281"/>
      <c r="R358" s="1280"/>
      <c r="S358" s="1174">
        <f>J358</f>
        <v>4.37</v>
      </c>
      <c r="T358" s="1326">
        <f t="shared" si="36"/>
        <v>0.56799999999999995</v>
      </c>
      <c r="U358" s="1281"/>
      <c r="V358" s="1280"/>
      <c r="W358" s="1281"/>
      <c r="X358" s="1280"/>
      <c r="Y358" s="1282"/>
      <c r="Z358" s="1308"/>
      <c r="AA358" s="1286"/>
      <c r="AB358" s="1390">
        <f>J358</f>
        <v>4.37</v>
      </c>
      <c r="AC358" s="1282"/>
      <c r="AD358" s="1308"/>
      <c r="AE358" s="1286"/>
      <c r="AF358" s="1307"/>
      <c r="AG358" s="1281"/>
      <c r="AH358" s="1280"/>
    </row>
    <row r="359" spans="2:34" hidden="1" outlineLevel="1">
      <c r="B359" s="83"/>
      <c r="C359" s="75" t="s">
        <v>25</v>
      </c>
      <c r="D359" s="75"/>
      <c r="E359" s="1145">
        <v>1</v>
      </c>
      <c r="F359" s="871"/>
      <c r="G359" s="75"/>
      <c r="H359" s="75"/>
      <c r="I359" s="75"/>
      <c r="J359" s="1058"/>
      <c r="K359" s="871">
        <v>1.68</v>
      </c>
      <c r="L359" s="1101">
        <v>1.59</v>
      </c>
      <c r="M359" s="1080">
        <f>ROUND(-E359*K359*L359,2)</f>
        <v>-2.67</v>
      </c>
      <c r="N359" s="1114">
        <v>0.13</v>
      </c>
      <c r="O359" s="940">
        <f>2*L359+K359</f>
        <v>4.8600000000000003</v>
      </c>
      <c r="P359" s="1116">
        <f>E359*N359*O359</f>
        <v>0.63</v>
      </c>
      <c r="Q359" s="1281"/>
      <c r="R359" s="1280"/>
      <c r="S359" s="1174">
        <f>M359</f>
        <v>-2.67</v>
      </c>
      <c r="T359" s="1326">
        <f t="shared" si="36"/>
        <v>-0.34699999999999998</v>
      </c>
      <c r="U359" s="1281"/>
      <c r="V359" s="1280"/>
      <c r="W359" s="1281"/>
      <c r="X359" s="1280"/>
      <c r="Y359" s="1282"/>
      <c r="Z359" s="1308"/>
      <c r="AA359" s="1286"/>
      <c r="AB359" s="1390">
        <f>M359</f>
        <v>-2.67</v>
      </c>
      <c r="AC359" s="1282"/>
      <c r="AD359" s="1306">
        <f>P359</f>
        <v>0.63</v>
      </c>
      <c r="AE359" s="1286"/>
      <c r="AF359" s="1390"/>
      <c r="AG359" s="1281"/>
      <c r="AH359" s="1280">
        <f>E359*K359</f>
        <v>1.68</v>
      </c>
    </row>
    <row r="360" spans="2:34" hidden="1" outlineLevel="1">
      <c r="B360" s="83"/>
      <c r="C360" s="75"/>
      <c r="D360" s="75"/>
      <c r="E360" s="1145"/>
      <c r="F360" s="871">
        <v>1.44</v>
      </c>
      <c r="G360" s="75">
        <v>24.25</v>
      </c>
      <c r="H360" s="75">
        <v>26.85</v>
      </c>
      <c r="I360" s="75">
        <f>H360-G360</f>
        <v>2.6</v>
      </c>
      <c r="J360" s="1080">
        <f>F360*I360</f>
        <v>3.74</v>
      </c>
      <c r="K360" s="83"/>
      <c r="L360" s="75"/>
      <c r="M360" s="1058"/>
      <c r="N360" s="83"/>
      <c r="O360" s="75"/>
      <c r="P360" s="1058"/>
      <c r="Q360" s="1281"/>
      <c r="R360" s="1280"/>
      <c r="S360" s="1174">
        <f>J360</f>
        <v>3.74</v>
      </c>
      <c r="T360" s="1326">
        <f t="shared" si="36"/>
        <v>0.48599999999999999</v>
      </c>
      <c r="U360" s="1281"/>
      <c r="V360" s="1280"/>
      <c r="W360" s="1281"/>
      <c r="X360" s="1280"/>
      <c r="Y360" s="1282"/>
      <c r="Z360" s="1306">
        <f>J360</f>
        <v>3.74</v>
      </c>
      <c r="AA360" s="1286"/>
      <c r="AB360" s="1307"/>
      <c r="AC360" s="1282"/>
      <c r="AD360" s="1308"/>
      <c r="AE360" s="1286"/>
      <c r="AF360" s="1307"/>
      <c r="AG360" s="1281"/>
      <c r="AH360" s="1280"/>
    </row>
    <row r="361" spans="2:34" hidden="1" outlineLevel="1">
      <c r="B361" s="83"/>
      <c r="C361" s="75"/>
      <c r="D361" s="75"/>
      <c r="E361" s="1145"/>
      <c r="F361" s="871"/>
      <c r="G361" s="75"/>
      <c r="H361" s="75"/>
      <c r="I361" s="75"/>
      <c r="J361" s="1058"/>
      <c r="K361" s="83"/>
      <c r="L361" s="75"/>
      <c r="M361" s="1058"/>
      <c r="N361" s="83"/>
      <c r="O361" s="75"/>
      <c r="P361" s="1058"/>
      <c r="Q361" s="1281"/>
      <c r="R361" s="1280"/>
      <c r="S361" s="1281"/>
      <c r="T361" s="1326"/>
      <c r="U361" s="1281"/>
      <c r="V361" s="1280"/>
      <c r="W361" s="1281"/>
      <c r="X361" s="1280"/>
      <c r="Y361" s="1282"/>
      <c r="Z361" s="1308"/>
      <c r="AA361" s="1286"/>
      <c r="AB361" s="1307"/>
      <c r="AC361" s="1282"/>
      <c r="AD361" s="1308"/>
      <c r="AE361" s="1286"/>
      <c r="AF361" s="1307"/>
      <c r="AG361" s="1281"/>
      <c r="AH361" s="1280"/>
    </row>
    <row r="362" spans="2:34" hidden="1" outlineLevel="1">
      <c r="B362" s="83"/>
      <c r="C362" s="75" t="s">
        <v>504</v>
      </c>
      <c r="D362" s="75" t="s">
        <v>533</v>
      </c>
      <c r="E362" s="1145">
        <v>1</v>
      </c>
      <c r="F362" s="871">
        <v>8.92</v>
      </c>
      <c r="G362" s="75">
        <v>23.85</v>
      </c>
      <c r="H362" s="75">
        <v>24.25</v>
      </c>
      <c r="I362" s="75">
        <f>H362-G362</f>
        <v>0.39999999999999902</v>
      </c>
      <c r="J362" s="1080">
        <f>F362*I362</f>
        <v>3.57</v>
      </c>
      <c r="K362" s="83"/>
      <c r="L362" s="75"/>
      <c r="M362" s="1058"/>
      <c r="N362" s="83"/>
      <c r="O362" s="75"/>
      <c r="P362" s="1058"/>
      <c r="Q362" s="1281"/>
      <c r="R362" s="1280"/>
      <c r="S362" s="1281"/>
      <c r="T362" s="1326"/>
      <c r="U362" s="1281"/>
      <c r="V362" s="1280"/>
      <c r="W362" s="1174">
        <f>J362</f>
        <v>3.57</v>
      </c>
      <c r="X362" s="1179">
        <f t="shared" ref="X362:X363" si="37">ROUND($W$4/1000*W362,3)</f>
        <v>8.8999999999999996E-2</v>
      </c>
      <c r="Y362" s="1282"/>
      <c r="Z362" s="1308"/>
      <c r="AA362" s="1328">
        <f>J362</f>
        <v>3.57</v>
      </c>
      <c r="AB362" s="1307"/>
      <c r="AC362" s="1282"/>
      <c r="AD362" s="1308"/>
      <c r="AE362" s="1286"/>
      <c r="AF362" s="1307"/>
      <c r="AG362" s="1281">
        <f>E362*F362</f>
        <v>8.92</v>
      </c>
      <c r="AH362" s="1280"/>
    </row>
    <row r="363" spans="2:34" hidden="1" outlineLevel="1">
      <c r="B363" s="83"/>
      <c r="C363" s="75"/>
      <c r="D363" s="75"/>
      <c r="E363" s="1145"/>
      <c r="F363" s="871">
        <v>8.92</v>
      </c>
      <c r="G363" s="75">
        <v>24.25</v>
      </c>
      <c r="H363" s="75">
        <v>25.23</v>
      </c>
      <c r="I363" s="75">
        <f>H363-G363</f>
        <v>0.98</v>
      </c>
      <c r="J363" s="1080">
        <f>F363*I363</f>
        <v>8.74</v>
      </c>
      <c r="K363" s="83"/>
      <c r="L363" s="75"/>
      <c r="M363" s="1058"/>
      <c r="N363" s="83"/>
      <c r="O363" s="75"/>
      <c r="P363" s="1058"/>
      <c r="Q363" s="1281"/>
      <c r="R363" s="1280"/>
      <c r="S363" s="1281"/>
      <c r="T363" s="1326"/>
      <c r="U363" s="1281"/>
      <c r="V363" s="1280"/>
      <c r="W363" s="1174">
        <f>J363</f>
        <v>8.74</v>
      </c>
      <c r="X363" s="1179">
        <f t="shared" si="37"/>
        <v>0.219</v>
      </c>
      <c r="Y363" s="1282"/>
      <c r="Z363" s="1308"/>
      <c r="AA363" s="1286"/>
      <c r="AB363" s="1390">
        <f>J363</f>
        <v>8.74</v>
      </c>
      <c r="AC363" s="1282"/>
      <c r="AD363" s="1308"/>
      <c r="AE363" s="1286"/>
      <c r="AF363" s="1307"/>
      <c r="AG363" s="1281"/>
      <c r="AH363" s="1280"/>
    </row>
    <row r="364" spans="2:34" hidden="1" outlineLevel="1">
      <c r="B364" s="83"/>
      <c r="C364" s="75" t="s">
        <v>65</v>
      </c>
      <c r="D364" s="75"/>
      <c r="E364" s="1145"/>
      <c r="F364" s="871">
        <v>6.32</v>
      </c>
      <c r="G364" s="75">
        <v>24.03</v>
      </c>
      <c r="H364" s="75">
        <v>26.85</v>
      </c>
      <c r="I364" s="75">
        <f>H364-G364</f>
        <v>2.82</v>
      </c>
      <c r="J364" s="1080">
        <f>F364*I364</f>
        <v>17.82</v>
      </c>
      <c r="K364" s="83"/>
      <c r="L364" s="75"/>
      <c r="M364" s="1058"/>
      <c r="N364" s="83"/>
      <c r="O364" s="75"/>
      <c r="P364" s="1058"/>
      <c r="Q364" s="1281"/>
      <c r="R364" s="1280"/>
      <c r="S364" s="1174">
        <f>J364</f>
        <v>17.82</v>
      </c>
      <c r="T364" s="1326">
        <f t="shared" ref="T364:T392" si="38">ROUND($S$4/1000*S364,3)</f>
        <v>2.3170000000000002</v>
      </c>
      <c r="U364" s="1281"/>
      <c r="V364" s="1280"/>
      <c r="W364" s="1281"/>
      <c r="X364" s="1280"/>
      <c r="Y364" s="1282"/>
      <c r="Z364" s="1308"/>
      <c r="AA364" s="1286"/>
      <c r="AB364" s="1390">
        <f>J364</f>
        <v>17.82</v>
      </c>
      <c r="AC364" s="1282"/>
      <c r="AD364" s="1308"/>
      <c r="AE364" s="1286"/>
      <c r="AF364" s="1307"/>
      <c r="AG364" s="1281"/>
      <c r="AH364" s="1280"/>
    </row>
    <row r="365" spans="2:34" hidden="1" outlineLevel="1">
      <c r="B365" s="83"/>
      <c r="C365" s="75" t="s">
        <v>534</v>
      </c>
      <c r="D365" s="75"/>
      <c r="E365" s="1145">
        <v>2</v>
      </c>
      <c r="F365" s="871"/>
      <c r="G365" s="75"/>
      <c r="H365" s="75"/>
      <c r="I365" s="75"/>
      <c r="J365" s="1058"/>
      <c r="K365" s="1114">
        <f>1.68-0.77</f>
        <v>0.91</v>
      </c>
      <c r="L365" s="940">
        <f>1.65-0.06</f>
        <v>1.59</v>
      </c>
      <c r="M365" s="1080">
        <f>ROUND(-E365*K365*L365,2)</f>
        <v>-2.89</v>
      </c>
      <c r="N365" s="1114">
        <v>0.13</v>
      </c>
      <c r="O365" s="940">
        <f>2*K365+L365</f>
        <v>3.41</v>
      </c>
      <c r="P365" s="1116">
        <f>E365*N365*O365</f>
        <v>0.89</v>
      </c>
      <c r="Q365" s="1281"/>
      <c r="R365" s="1280"/>
      <c r="S365" s="1174">
        <f>M365</f>
        <v>-2.89</v>
      </c>
      <c r="T365" s="1326">
        <f t="shared" si="38"/>
        <v>-0.376</v>
      </c>
      <c r="U365" s="1281"/>
      <c r="V365" s="1280"/>
      <c r="W365" s="1281"/>
      <c r="X365" s="1280"/>
      <c r="Y365" s="1282"/>
      <c r="Z365" s="1308"/>
      <c r="AA365" s="1286"/>
      <c r="AB365" s="1390">
        <f>M365</f>
        <v>-2.89</v>
      </c>
      <c r="AC365" s="1282"/>
      <c r="AD365" s="1306">
        <f>P365</f>
        <v>0.89</v>
      </c>
      <c r="AE365" s="1286"/>
      <c r="AF365" s="1307"/>
      <c r="AG365" s="1281"/>
      <c r="AH365" s="1280"/>
    </row>
    <row r="366" spans="2:34" hidden="1" outlineLevel="1">
      <c r="B366" s="83"/>
      <c r="C366" s="75" t="s">
        <v>535</v>
      </c>
      <c r="D366" s="75"/>
      <c r="E366" s="1145">
        <v>2</v>
      </c>
      <c r="F366" s="871"/>
      <c r="G366" s="75"/>
      <c r="H366" s="75"/>
      <c r="I366" s="75"/>
      <c r="J366" s="1058"/>
      <c r="K366" s="1114">
        <v>0.77</v>
      </c>
      <c r="L366" s="940">
        <f>2.4-0.06</f>
        <v>2.34</v>
      </c>
      <c r="M366" s="1080">
        <f>ROUND(-E366*K366*L366,2)</f>
        <v>-3.6</v>
      </c>
      <c r="N366" s="1114">
        <v>0.13</v>
      </c>
      <c r="O366" s="940">
        <f>K366+L366+0.75</f>
        <v>3.86</v>
      </c>
      <c r="P366" s="1116">
        <f>E366*N366*O366</f>
        <v>1</v>
      </c>
      <c r="Q366" s="1281"/>
      <c r="R366" s="1280"/>
      <c r="S366" s="1174">
        <f>M366</f>
        <v>-3.6</v>
      </c>
      <c r="T366" s="1326">
        <f t="shared" si="38"/>
        <v>-0.46800000000000003</v>
      </c>
      <c r="U366" s="1281"/>
      <c r="V366" s="1280"/>
      <c r="W366" s="1281"/>
      <c r="X366" s="1280"/>
      <c r="Y366" s="1282"/>
      <c r="Z366" s="1308"/>
      <c r="AA366" s="1286"/>
      <c r="AB366" s="1390">
        <f>M366</f>
        <v>-3.6</v>
      </c>
      <c r="AC366" s="1282"/>
      <c r="AD366" s="1306">
        <f>P366</f>
        <v>1</v>
      </c>
      <c r="AE366" s="1286"/>
      <c r="AF366" s="1307"/>
      <c r="AG366" s="1281"/>
      <c r="AH366" s="1280"/>
    </row>
    <row r="367" spans="2:34" hidden="1" outlineLevel="1">
      <c r="B367" s="83"/>
      <c r="C367" s="75"/>
      <c r="D367" s="75"/>
      <c r="E367" s="123"/>
      <c r="F367" s="83"/>
      <c r="G367" s="75"/>
      <c r="H367" s="75"/>
      <c r="I367" s="75"/>
      <c r="J367" s="1058"/>
      <c r="K367" s="83"/>
      <c r="L367" s="75"/>
      <c r="M367" s="1058"/>
      <c r="N367" s="83"/>
      <c r="O367" s="75"/>
      <c r="P367" s="1058"/>
      <c r="Q367" s="1281"/>
      <c r="R367" s="1280"/>
      <c r="S367" s="1281"/>
      <c r="T367" s="1326"/>
      <c r="U367" s="1281"/>
      <c r="V367" s="1280"/>
      <c r="W367" s="1281"/>
      <c r="X367" s="1280"/>
      <c r="Y367" s="1282"/>
      <c r="Z367" s="1308"/>
      <c r="AA367" s="1286"/>
      <c r="AB367" s="1307"/>
      <c r="AC367" s="1282"/>
      <c r="AD367" s="1308"/>
      <c r="AE367" s="1286"/>
      <c r="AF367" s="1307"/>
      <c r="AG367" s="1281"/>
      <c r="AH367" s="1280"/>
    </row>
    <row r="368" spans="2:34" hidden="1" outlineLevel="1">
      <c r="B368" s="83"/>
      <c r="C368" s="75" t="s">
        <v>493</v>
      </c>
      <c r="D368" s="75" t="s">
        <v>550</v>
      </c>
      <c r="E368" s="123"/>
      <c r="F368" s="871">
        <v>6.79</v>
      </c>
      <c r="G368" s="75">
        <v>23.85</v>
      </c>
      <c r="H368" s="75">
        <v>24.25</v>
      </c>
      <c r="I368" s="75">
        <f>H368-G368</f>
        <v>0.39999999999999902</v>
      </c>
      <c r="J368" s="1080">
        <f>F368*I368</f>
        <v>2.72</v>
      </c>
      <c r="K368" s="83"/>
      <c r="L368" s="75"/>
      <c r="M368" s="1058"/>
      <c r="N368" s="83"/>
      <c r="O368" s="75"/>
      <c r="P368" s="1058"/>
      <c r="Q368" s="1281"/>
      <c r="R368" s="1280"/>
      <c r="S368" s="1174">
        <f>J368</f>
        <v>2.72</v>
      </c>
      <c r="T368" s="1326">
        <f t="shared" si="38"/>
        <v>0.35399999999999998</v>
      </c>
      <c r="U368" s="1281"/>
      <c r="V368" s="1280"/>
      <c r="W368" s="1281"/>
      <c r="X368" s="1280"/>
      <c r="Y368" s="1282"/>
      <c r="Z368" s="1308"/>
      <c r="AA368" s="1328">
        <f>J368</f>
        <v>2.72</v>
      </c>
      <c r="AB368" s="1307"/>
      <c r="AC368" s="1282"/>
      <c r="AD368" s="1308"/>
      <c r="AE368" s="1286"/>
      <c r="AF368" s="1307"/>
      <c r="AG368" s="1281"/>
      <c r="AH368" s="1280"/>
    </row>
    <row r="369" spans="2:34" hidden="1" outlineLevel="1">
      <c r="B369" s="83"/>
      <c r="C369" s="75"/>
      <c r="D369" s="75"/>
      <c r="E369" s="123"/>
      <c r="F369" s="871">
        <v>1.44</v>
      </c>
      <c r="G369" s="75">
        <v>24.25</v>
      </c>
      <c r="H369" s="75">
        <v>26.85</v>
      </c>
      <c r="I369" s="75">
        <f>H369-G369</f>
        <v>2.6</v>
      </c>
      <c r="J369" s="1080">
        <f>F369*I369</f>
        <v>3.74</v>
      </c>
      <c r="K369" s="83"/>
      <c r="L369" s="75"/>
      <c r="M369" s="1058"/>
      <c r="N369" s="83"/>
      <c r="O369" s="75"/>
      <c r="P369" s="1058"/>
      <c r="Q369" s="1281"/>
      <c r="R369" s="1280"/>
      <c r="S369" s="1174">
        <f>J369</f>
        <v>3.74</v>
      </c>
      <c r="T369" s="1326">
        <f t="shared" si="38"/>
        <v>0.48599999999999999</v>
      </c>
      <c r="U369" s="1281"/>
      <c r="V369" s="1280"/>
      <c r="W369" s="1281"/>
      <c r="X369" s="1280"/>
      <c r="Y369" s="1282"/>
      <c r="Z369" s="1306">
        <f>J369</f>
        <v>3.74</v>
      </c>
      <c r="AA369" s="1286"/>
      <c r="AB369" s="1307"/>
      <c r="AC369" s="1282"/>
      <c r="AD369" s="1308"/>
      <c r="AE369" s="1286"/>
      <c r="AF369" s="1307"/>
      <c r="AG369" s="1281"/>
      <c r="AH369" s="1280"/>
    </row>
    <row r="370" spans="2:34" hidden="1" outlineLevel="1">
      <c r="B370" s="83"/>
      <c r="C370" s="75"/>
      <c r="D370" s="75"/>
      <c r="E370" s="123"/>
      <c r="F370" s="871">
        <v>1.68</v>
      </c>
      <c r="G370" s="75">
        <v>24.25</v>
      </c>
      <c r="H370" s="75">
        <v>26.85</v>
      </c>
      <c r="I370" s="75">
        <f>H370-G370</f>
        <v>2.6</v>
      </c>
      <c r="J370" s="1080">
        <f>F370*I370</f>
        <v>4.37</v>
      </c>
      <c r="K370" s="83"/>
      <c r="L370" s="75"/>
      <c r="M370" s="1058"/>
      <c r="N370" s="83"/>
      <c r="O370" s="75"/>
      <c r="P370" s="1058"/>
      <c r="Q370" s="1281"/>
      <c r="R370" s="1280"/>
      <c r="S370" s="1174">
        <f>J370</f>
        <v>4.37</v>
      </c>
      <c r="T370" s="1326">
        <f t="shared" si="38"/>
        <v>0.56799999999999995</v>
      </c>
      <c r="U370" s="1281"/>
      <c r="V370" s="1280"/>
      <c r="W370" s="1281"/>
      <c r="X370" s="1280"/>
      <c r="Y370" s="1282"/>
      <c r="Z370" s="1308"/>
      <c r="AA370" s="1286"/>
      <c r="AB370" s="1390">
        <f>J370</f>
        <v>4.37</v>
      </c>
      <c r="AC370" s="1282"/>
      <c r="AD370" s="1308"/>
      <c r="AE370" s="1286"/>
      <c r="AF370" s="1307"/>
      <c r="AG370" s="1281"/>
      <c r="AH370" s="1280"/>
    </row>
    <row r="371" spans="2:34" hidden="1" outlineLevel="1">
      <c r="B371" s="83"/>
      <c r="C371" s="75" t="s">
        <v>25</v>
      </c>
      <c r="D371" s="75"/>
      <c r="E371" s="1145">
        <v>1</v>
      </c>
      <c r="F371" s="871"/>
      <c r="G371" s="75"/>
      <c r="H371" s="75"/>
      <c r="I371" s="75"/>
      <c r="J371" s="1058"/>
      <c r="K371" s="871">
        <v>1.68</v>
      </c>
      <c r="L371" s="1101">
        <v>1.59</v>
      </c>
      <c r="M371" s="1080">
        <f>ROUND(-E371*K371*L371,2)</f>
        <v>-2.67</v>
      </c>
      <c r="N371" s="1114">
        <v>0.13</v>
      </c>
      <c r="O371" s="940">
        <f>2*L371+K371</f>
        <v>4.8600000000000003</v>
      </c>
      <c r="P371" s="1116">
        <f>E371*N371*O371</f>
        <v>0.63</v>
      </c>
      <c r="Q371" s="1281"/>
      <c r="R371" s="1280"/>
      <c r="S371" s="1174">
        <f>M371</f>
        <v>-2.67</v>
      </c>
      <c r="T371" s="1326">
        <f t="shared" si="38"/>
        <v>-0.34699999999999998</v>
      </c>
      <c r="U371" s="1281"/>
      <c r="V371" s="1280"/>
      <c r="W371" s="1281"/>
      <c r="X371" s="1280"/>
      <c r="Y371" s="1282"/>
      <c r="Z371" s="1308"/>
      <c r="AA371" s="1286"/>
      <c r="AB371" s="1390">
        <f>M371</f>
        <v>-2.67</v>
      </c>
      <c r="AC371" s="1282"/>
      <c r="AD371" s="1306">
        <f>P371</f>
        <v>0.63</v>
      </c>
      <c r="AE371" s="1286"/>
      <c r="AF371" s="1390"/>
      <c r="AG371" s="1281"/>
      <c r="AH371" s="1280">
        <f>K371</f>
        <v>1.68</v>
      </c>
    </row>
    <row r="372" spans="2:34" hidden="1" outlineLevel="1">
      <c r="B372" s="83"/>
      <c r="C372" s="75"/>
      <c r="D372" s="75"/>
      <c r="E372" s="1145"/>
      <c r="F372" s="871">
        <v>1.5</v>
      </c>
      <c r="G372" s="75">
        <v>24.25</v>
      </c>
      <c r="H372" s="75">
        <v>26.85</v>
      </c>
      <c r="I372" s="75">
        <f>H372-G372</f>
        <v>2.6</v>
      </c>
      <c r="J372" s="1080">
        <f>F372*I372</f>
        <v>3.9</v>
      </c>
      <c r="K372" s="83"/>
      <c r="L372" s="75"/>
      <c r="M372" s="1058"/>
      <c r="N372" s="83"/>
      <c r="O372" s="75"/>
      <c r="P372" s="1058"/>
      <c r="Q372" s="1281"/>
      <c r="R372" s="1280"/>
      <c r="S372" s="1174">
        <f>J372</f>
        <v>3.9</v>
      </c>
      <c r="T372" s="1326">
        <f t="shared" si="38"/>
        <v>0.50700000000000001</v>
      </c>
      <c r="U372" s="1281"/>
      <c r="V372" s="1280"/>
      <c r="W372" s="1281"/>
      <c r="X372" s="1280"/>
      <c r="Y372" s="1282"/>
      <c r="Z372" s="1306">
        <f>J372</f>
        <v>3.9</v>
      </c>
      <c r="AA372" s="1286"/>
      <c r="AB372" s="1307"/>
      <c r="AC372" s="1282"/>
      <c r="AD372" s="1308"/>
      <c r="AE372" s="1286"/>
      <c r="AF372" s="1307"/>
      <c r="AG372" s="1281"/>
      <c r="AH372" s="1280"/>
    </row>
    <row r="373" spans="2:34" hidden="1" outlineLevel="1">
      <c r="B373" s="83"/>
      <c r="C373" s="75"/>
      <c r="D373" s="75"/>
      <c r="E373" s="1145"/>
      <c r="F373" s="871">
        <v>1.68</v>
      </c>
      <c r="G373" s="75">
        <v>24.25</v>
      </c>
      <c r="H373" s="75">
        <v>26.85</v>
      </c>
      <c r="I373" s="75">
        <f>H373-G373</f>
        <v>2.6</v>
      </c>
      <c r="J373" s="1080">
        <f>F373*I373</f>
        <v>4.37</v>
      </c>
      <c r="K373" s="83"/>
      <c r="L373" s="75"/>
      <c r="M373" s="1058"/>
      <c r="N373" s="83"/>
      <c r="O373" s="75"/>
      <c r="P373" s="1058"/>
      <c r="Q373" s="1281"/>
      <c r="R373" s="1280"/>
      <c r="S373" s="1174">
        <f>J373</f>
        <v>4.37</v>
      </c>
      <c r="T373" s="1326">
        <f t="shared" si="38"/>
        <v>0.56799999999999995</v>
      </c>
      <c r="U373" s="1281"/>
      <c r="V373" s="1280"/>
      <c r="W373" s="1281"/>
      <c r="X373" s="1280"/>
      <c r="Y373" s="1282"/>
      <c r="Z373" s="1308"/>
      <c r="AA373" s="1286"/>
      <c r="AB373" s="1390">
        <f>J373</f>
        <v>4.37</v>
      </c>
      <c r="AC373" s="1282"/>
      <c r="AD373" s="1308"/>
      <c r="AE373" s="1286"/>
      <c r="AF373" s="1307"/>
      <c r="AG373" s="1281"/>
      <c r="AH373" s="1280"/>
    </row>
    <row r="374" spans="2:34" hidden="1" outlineLevel="1">
      <c r="B374" s="83"/>
      <c r="C374" s="75" t="s">
        <v>25</v>
      </c>
      <c r="D374" s="75"/>
      <c r="E374" s="1145">
        <v>1</v>
      </c>
      <c r="F374" s="871"/>
      <c r="G374" s="75"/>
      <c r="H374" s="75"/>
      <c r="I374" s="75"/>
      <c r="J374" s="1058"/>
      <c r="K374" s="871">
        <v>1.68</v>
      </c>
      <c r="L374" s="1101">
        <v>1.59</v>
      </c>
      <c r="M374" s="1080">
        <f>ROUND(-E374*K374*L374,2)</f>
        <v>-2.67</v>
      </c>
      <c r="N374" s="1114">
        <v>0.13</v>
      </c>
      <c r="O374" s="940">
        <f>2*L374+K374</f>
        <v>4.8600000000000003</v>
      </c>
      <c r="P374" s="1116">
        <f>E374*N374*O374</f>
        <v>0.63</v>
      </c>
      <c r="Q374" s="1281"/>
      <c r="R374" s="1280"/>
      <c r="S374" s="1174">
        <f>M374</f>
        <v>-2.67</v>
      </c>
      <c r="T374" s="1326">
        <f t="shared" si="38"/>
        <v>-0.34699999999999998</v>
      </c>
      <c r="U374" s="1281"/>
      <c r="V374" s="1280"/>
      <c r="W374" s="1281"/>
      <c r="X374" s="1280"/>
      <c r="Y374" s="1282"/>
      <c r="Z374" s="1308"/>
      <c r="AA374" s="1286"/>
      <c r="AB374" s="1390">
        <f>M374</f>
        <v>-2.67</v>
      </c>
      <c r="AC374" s="1282"/>
      <c r="AD374" s="1306">
        <f>P374</f>
        <v>0.63</v>
      </c>
      <c r="AE374" s="1286"/>
      <c r="AF374" s="1390"/>
      <c r="AG374" s="1281"/>
      <c r="AH374" s="1280">
        <f>K374</f>
        <v>1.68</v>
      </c>
    </row>
    <row r="375" spans="2:34" hidden="1" outlineLevel="1">
      <c r="B375" s="83"/>
      <c r="C375" s="75"/>
      <c r="D375" s="75"/>
      <c r="E375" s="1145"/>
      <c r="F375" s="871">
        <v>0.49</v>
      </c>
      <c r="G375" s="75">
        <v>24.25</v>
      </c>
      <c r="H375" s="75">
        <v>26.85</v>
      </c>
      <c r="I375" s="75">
        <f>H375-G375</f>
        <v>2.6</v>
      </c>
      <c r="J375" s="1080">
        <f>F375*I375</f>
        <v>1.27</v>
      </c>
      <c r="K375" s="83"/>
      <c r="L375" s="75"/>
      <c r="M375" s="1058"/>
      <c r="N375" s="83"/>
      <c r="O375" s="75"/>
      <c r="P375" s="1058"/>
      <c r="Q375" s="1281"/>
      <c r="R375" s="1280"/>
      <c r="S375" s="1174">
        <f>J375</f>
        <v>1.27</v>
      </c>
      <c r="T375" s="1326">
        <f t="shared" si="38"/>
        <v>0.16500000000000001</v>
      </c>
      <c r="U375" s="1281"/>
      <c r="V375" s="1280"/>
      <c r="W375" s="1281"/>
      <c r="X375" s="1280"/>
      <c r="Y375" s="1282"/>
      <c r="Z375" s="1306">
        <f>J375</f>
        <v>1.27</v>
      </c>
      <c r="AA375" s="1286"/>
      <c r="AB375" s="1307"/>
      <c r="AC375" s="1282"/>
      <c r="AD375" s="1308"/>
      <c r="AE375" s="1286"/>
      <c r="AF375" s="1307"/>
      <c r="AG375" s="1281"/>
      <c r="AH375" s="1280"/>
    </row>
    <row r="376" spans="2:34" hidden="1" outlineLevel="1">
      <c r="B376" s="83"/>
      <c r="C376" s="75" t="s">
        <v>493</v>
      </c>
      <c r="D376" s="75" t="s">
        <v>537</v>
      </c>
      <c r="E376" s="1145"/>
      <c r="F376" s="871">
        <v>2.2400000000000002</v>
      </c>
      <c r="G376" s="75">
        <v>23.85</v>
      </c>
      <c r="H376" s="75">
        <v>24.25</v>
      </c>
      <c r="I376" s="75">
        <f>H376-G376</f>
        <v>0.39999999999999902</v>
      </c>
      <c r="J376" s="1080">
        <f>F376*I376</f>
        <v>0.9</v>
      </c>
      <c r="K376" s="83"/>
      <c r="L376" s="75"/>
      <c r="M376" s="1058"/>
      <c r="N376" s="83"/>
      <c r="O376" s="75"/>
      <c r="P376" s="1058"/>
      <c r="Q376" s="1281"/>
      <c r="R376" s="1280"/>
      <c r="S376" s="1174">
        <f>J376</f>
        <v>0.9</v>
      </c>
      <c r="T376" s="1326">
        <f t="shared" si="38"/>
        <v>0.11700000000000001</v>
      </c>
      <c r="U376" s="1281"/>
      <c r="V376" s="1280"/>
      <c r="W376" s="1281"/>
      <c r="X376" s="1280"/>
      <c r="Y376" s="1282"/>
      <c r="Z376" s="1308"/>
      <c r="AA376" s="1328">
        <f>J376</f>
        <v>0.9</v>
      </c>
      <c r="AB376" s="1307"/>
      <c r="AC376" s="1282"/>
      <c r="AD376" s="1308"/>
      <c r="AE376" s="1286"/>
      <c r="AF376" s="1307"/>
      <c r="AG376" s="1281"/>
      <c r="AH376" s="1280"/>
    </row>
    <row r="377" spans="2:34" hidden="1" outlineLevel="1">
      <c r="B377" s="83"/>
      <c r="C377" s="75"/>
      <c r="D377" s="75"/>
      <c r="E377" s="1145"/>
      <c r="F377" s="871">
        <v>0.11</v>
      </c>
      <c r="G377" s="75">
        <v>24.25</v>
      </c>
      <c r="H377" s="75">
        <v>26.85</v>
      </c>
      <c r="I377" s="75">
        <f>H377-G377</f>
        <v>2.6</v>
      </c>
      <c r="J377" s="1080">
        <f>F377*I377</f>
        <v>0.28999999999999998</v>
      </c>
      <c r="K377" s="83"/>
      <c r="L377" s="75"/>
      <c r="M377" s="1058"/>
      <c r="N377" s="83"/>
      <c r="O377" s="75"/>
      <c r="P377" s="1058"/>
      <c r="Q377" s="1281"/>
      <c r="R377" s="1280"/>
      <c r="S377" s="1174">
        <f>J377</f>
        <v>0.28999999999999998</v>
      </c>
      <c r="T377" s="1326">
        <f t="shared" si="38"/>
        <v>3.7999999999999999E-2</v>
      </c>
      <c r="U377" s="1281"/>
      <c r="V377" s="1280"/>
      <c r="W377" s="1281"/>
      <c r="X377" s="1280"/>
      <c r="Y377" s="1282"/>
      <c r="Z377" s="1306">
        <f>J377</f>
        <v>0.28999999999999998</v>
      </c>
      <c r="AA377" s="1286"/>
      <c r="AB377" s="1307"/>
      <c r="AC377" s="1282"/>
      <c r="AD377" s="1308"/>
      <c r="AE377" s="1286"/>
      <c r="AF377" s="1307"/>
      <c r="AG377" s="1281"/>
      <c r="AH377" s="1280"/>
    </row>
    <row r="378" spans="2:34" hidden="1" outlineLevel="1">
      <c r="B378" s="83"/>
      <c r="C378" s="75"/>
      <c r="D378" s="75"/>
      <c r="E378" s="1145"/>
      <c r="F378" s="871">
        <v>1.48</v>
      </c>
      <c r="G378" s="75">
        <v>24.25</v>
      </c>
      <c r="H378" s="75">
        <v>26.85</v>
      </c>
      <c r="I378" s="75">
        <f>H378-G378</f>
        <v>2.6</v>
      </c>
      <c r="J378" s="1080">
        <f>F378*I378</f>
        <v>3.85</v>
      </c>
      <c r="K378" s="83"/>
      <c r="L378" s="75"/>
      <c r="M378" s="1058"/>
      <c r="N378" s="83"/>
      <c r="O378" s="75"/>
      <c r="P378" s="1058"/>
      <c r="Q378" s="1281"/>
      <c r="R378" s="1280"/>
      <c r="S378" s="1174">
        <f>J378</f>
        <v>3.85</v>
      </c>
      <c r="T378" s="1326">
        <f t="shared" si="38"/>
        <v>0.501</v>
      </c>
      <c r="U378" s="1281"/>
      <c r="V378" s="1280"/>
      <c r="W378" s="1281"/>
      <c r="X378" s="1280"/>
      <c r="Y378" s="1282"/>
      <c r="Z378" s="1308"/>
      <c r="AA378" s="1286"/>
      <c r="AB378" s="1390">
        <f>J378</f>
        <v>3.85</v>
      </c>
      <c r="AC378" s="1282"/>
      <c r="AD378" s="1308"/>
      <c r="AE378" s="1286"/>
      <c r="AF378" s="1307"/>
      <c r="AG378" s="1281"/>
      <c r="AH378" s="1280"/>
    </row>
    <row r="379" spans="2:34" hidden="1" outlineLevel="1">
      <c r="B379" s="83"/>
      <c r="C379" s="75" t="s">
        <v>24</v>
      </c>
      <c r="D379" s="75"/>
      <c r="E379" s="1145">
        <v>1</v>
      </c>
      <c r="F379" s="871"/>
      <c r="G379" s="75"/>
      <c r="H379" s="75"/>
      <c r="I379" s="75"/>
      <c r="J379" s="1058"/>
      <c r="K379" s="1114">
        <v>1.48</v>
      </c>
      <c r="L379" s="940">
        <v>1.59</v>
      </c>
      <c r="M379" s="1085">
        <f>ROUND(-E379*K379*L379,2)</f>
        <v>-2.35</v>
      </c>
      <c r="N379" s="1114">
        <v>0.13</v>
      </c>
      <c r="O379" s="940">
        <f>2*L379+K379</f>
        <v>4.66</v>
      </c>
      <c r="P379" s="1116">
        <f>E379*N379*O379</f>
        <v>0.61</v>
      </c>
      <c r="Q379" s="1281"/>
      <c r="R379" s="1280"/>
      <c r="S379" s="1174">
        <f>M379</f>
        <v>-2.35</v>
      </c>
      <c r="T379" s="1326">
        <f t="shared" si="38"/>
        <v>-0.30599999999999999</v>
      </c>
      <c r="U379" s="1281"/>
      <c r="V379" s="1280"/>
      <c r="W379" s="1281"/>
      <c r="X379" s="1280"/>
      <c r="Y379" s="1282"/>
      <c r="Z379" s="1308"/>
      <c r="AA379" s="1286"/>
      <c r="AB379" s="1390">
        <f>M379</f>
        <v>-2.35</v>
      </c>
      <c r="AC379" s="1282"/>
      <c r="AD379" s="1306">
        <f>P379</f>
        <v>0.61</v>
      </c>
      <c r="AE379" s="1286"/>
      <c r="AF379" s="1390"/>
      <c r="AG379" s="1281"/>
      <c r="AH379" s="1280">
        <f>K379</f>
        <v>1.48</v>
      </c>
    </row>
    <row r="380" spans="2:34" ht="13.5" hidden="1" outlineLevel="1" thickBot="1">
      <c r="B380" s="1059"/>
      <c r="C380" s="841"/>
      <c r="D380" s="841"/>
      <c r="E380" s="1151"/>
      <c r="F380" s="1045">
        <v>0.65</v>
      </c>
      <c r="G380" s="841">
        <v>24.25</v>
      </c>
      <c r="H380" s="841">
        <v>26.85</v>
      </c>
      <c r="I380" s="841">
        <f>H380-G380</f>
        <v>2.6</v>
      </c>
      <c r="J380" s="1081">
        <f>F380*I380</f>
        <v>1.69</v>
      </c>
      <c r="K380" s="1059"/>
      <c r="L380" s="841"/>
      <c r="M380" s="842"/>
      <c r="N380" s="1059"/>
      <c r="O380" s="841"/>
      <c r="P380" s="842"/>
      <c r="Q380" s="1329"/>
      <c r="R380" s="1330"/>
      <c r="S380" s="1309">
        <f>J380</f>
        <v>1.69</v>
      </c>
      <c r="T380" s="1373">
        <f t="shared" si="38"/>
        <v>0.22</v>
      </c>
      <c r="U380" s="1289"/>
      <c r="V380" s="1291"/>
      <c r="W380" s="1289"/>
      <c r="X380" s="1291"/>
      <c r="Y380" s="1310"/>
      <c r="Z380" s="1311">
        <f>J380</f>
        <v>1.69</v>
      </c>
      <c r="AA380" s="1312"/>
      <c r="AB380" s="1313"/>
      <c r="AC380" s="1292"/>
      <c r="AD380" s="1314"/>
      <c r="AE380" s="1298"/>
      <c r="AF380" s="1315"/>
      <c r="AG380" s="1289"/>
      <c r="AH380" s="1291"/>
    </row>
    <row r="381" spans="2:34" ht="16.5" collapsed="1" thickBot="1">
      <c r="B381" s="1193"/>
      <c r="C381" s="1194" t="s">
        <v>632</v>
      </c>
      <c r="D381" s="1195"/>
      <c r="E381" s="1196"/>
      <c r="F381" s="1193"/>
      <c r="G381" s="1195"/>
      <c r="H381" s="1195"/>
      <c r="I381" s="1195"/>
      <c r="J381" s="1198"/>
      <c r="K381" s="1193"/>
      <c r="L381" s="1195"/>
      <c r="M381" s="1197"/>
      <c r="N381" s="1193"/>
      <c r="O381" s="1195"/>
      <c r="P381" s="1199"/>
      <c r="Q381" s="1316">
        <f t="shared" ref="Q381:AH381" si="39">SUM(Q382:Q488)</f>
        <v>105.91</v>
      </c>
      <c r="R381" s="1376">
        <f t="shared" si="39"/>
        <v>15.888999999999999</v>
      </c>
      <c r="S381" s="1316">
        <f t="shared" si="39"/>
        <v>117.78</v>
      </c>
      <c r="T381" s="1376">
        <f t="shared" si="39"/>
        <v>15.311</v>
      </c>
      <c r="U381" s="1316">
        <f t="shared" si="39"/>
        <v>0</v>
      </c>
      <c r="V381" s="1376">
        <f t="shared" si="39"/>
        <v>0</v>
      </c>
      <c r="W381" s="1316">
        <f t="shared" si="39"/>
        <v>51.54</v>
      </c>
      <c r="X381" s="1377">
        <f t="shared" si="39"/>
        <v>1.2889999999999999</v>
      </c>
      <c r="Y381" s="1504">
        <f t="shared" si="39"/>
        <v>0</v>
      </c>
      <c r="Z381" s="1516">
        <f t="shared" si="39"/>
        <v>0</v>
      </c>
      <c r="AA381" s="1321">
        <f t="shared" si="39"/>
        <v>72.17</v>
      </c>
      <c r="AB381" s="1523">
        <f t="shared" si="39"/>
        <v>201.19</v>
      </c>
      <c r="AC381" s="1316">
        <f t="shared" si="39"/>
        <v>0</v>
      </c>
      <c r="AD381" s="1321">
        <f t="shared" si="39"/>
        <v>0</v>
      </c>
      <c r="AE381" s="1321">
        <f t="shared" si="39"/>
        <v>7.03</v>
      </c>
      <c r="AF381" s="1376">
        <f t="shared" si="39"/>
        <v>8.8699999999999992</v>
      </c>
      <c r="AG381" s="1316">
        <f t="shared" si="39"/>
        <v>36.01</v>
      </c>
      <c r="AH381" s="1376">
        <f t="shared" si="39"/>
        <v>19.440000000000001</v>
      </c>
    </row>
    <row r="382" spans="2:34" hidden="1" outlineLevel="1">
      <c r="B382" s="1158" t="s">
        <v>570</v>
      </c>
      <c r="C382" s="1089" t="s">
        <v>555</v>
      </c>
      <c r="D382" s="1089" t="s">
        <v>546</v>
      </c>
      <c r="E382" s="1159">
        <v>1</v>
      </c>
      <c r="F382" s="1042">
        <v>5.14</v>
      </c>
      <c r="G382" s="1089">
        <v>26.85</v>
      </c>
      <c r="H382" s="1089">
        <v>27.25</v>
      </c>
      <c r="I382" s="1089">
        <f>H382-G382</f>
        <v>0.39999999999999902</v>
      </c>
      <c r="J382" s="1154">
        <f>F382*I382</f>
        <v>2.06</v>
      </c>
      <c r="K382" s="1074"/>
      <c r="L382" s="1089"/>
      <c r="M382" s="1075"/>
      <c r="N382" s="1074"/>
      <c r="O382" s="1089"/>
      <c r="P382" s="1121"/>
      <c r="Q382" s="1300"/>
      <c r="R382" s="1301"/>
      <c r="S382" s="1381"/>
      <c r="T382" s="1383"/>
      <c r="U382" s="1381"/>
      <c r="V382" s="1383"/>
      <c r="W382" s="1384">
        <f>J382</f>
        <v>2.06</v>
      </c>
      <c r="X382" s="1385">
        <f t="shared" ref="X382:X383" si="40">ROUND($W$4/1000*W382,3)</f>
        <v>5.1999999999999998E-2</v>
      </c>
      <c r="Y382" s="1302"/>
      <c r="Z382" s="1303"/>
      <c r="AA382" s="1325">
        <f>J382</f>
        <v>2.06</v>
      </c>
      <c r="AB382" s="1391"/>
      <c r="AC382" s="1386"/>
      <c r="AD382" s="1387"/>
      <c r="AE382" s="1388"/>
      <c r="AF382" s="1389"/>
      <c r="AG382" s="1381">
        <f>E382*F382</f>
        <v>5.14</v>
      </c>
      <c r="AH382" s="1383"/>
    </row>
    <row r="383" spans="2:34" hidden="1" outlineLevel="1">
      <c r="B383" s="90" t="s">
        <v>722</v>
      </c>
      <c r="C383" s="75"/>
      <c r="D383" s="75"/>
      <c r="E383" s="1145"/>
      <c r="F383" s="871">
        <v>5.14</v>
      </c>
      <c r="G383" s="75">
        <v>27.25</v>
      </c>
      <c r="H383" s="75">
        <v>28.23</v>
      </c>
      <c r="I383" s="75">
        <f>H383-G383</f>
        <v>0.98</v>
      </c>
      <c r="J383" s="1080">
        <f>F383*I383</f>
        <v>5.04</v>
      </c>
      <c r="K383" s="83"/>
      <c r="L383" s="75"/>
      <c r="M383" s="1058"/>
      <c r="N383" s="83"/>
      <c r="O383" s="75"/>
      <c r="P383" s="123"/>
      <c r="Q383" s="1281"/>
      <c r="R383" s="1280"/>
      <c r="S383" s="1281"/>
      <c r="T383" s="1280"/>
      <c r="U383" s="1281"/>
      <c r="V383" s="1280"/>
      <c r="W383" s="1174">
        <f>J383</f>
        <v>5.04</v>
      </c>
      <c r="X383" s="1179">
        <f t="shared" si="40"/>
        <v>0.126</v>
      </c>
      <c r="Y383" s="1282"/>
      <c r="Z383" s="1308"/>
      <c r="AA383" s="1286"/>
      <c r="AB383" s="1393">
        <f>J383</f>
        <v>5.04</v>
      </c>
      <c r="AC383" s="1282"/>
      <c r="AD383" s="1308"/>
      <c r="AE383" s="1286"/>
      <c r="AF383" s="1307"/>
      <c r="AG383" s="1281"/>
      <c r="AH383" s="1280"/>
    </row>
    <row r="384" spans="2:34" hidden="1" outlineLevel="1">
      <c r="B384" s="90" t="s">
        <v>719</v>
      </c>
      <c r="C384" s="75" t="s">
        <v>65</v>
      </c>
      <c r="D384" s="75"/>
      <c r="E384" s="1145"/>
      <c r="F384" s="1115">
        <v>4</v>
      </c>
      <c r="G384" s="75">
        <v>27.03</v>
      </c>
      <c r="H384" s="75">
        <v>29.85</v>
      </c>
      <c r="I384" s="75">
        <f>H384-G384</f>
        <v>2.82</v>
      </c>
      <c r="J384" s="1058">
        <f>F384*I384</f>
        <v>11.28</v>
      </c>
      <c r="K384" s="83"/>
      <c r="L384" s="75"/>
      <c r="M384" s="1058"/>
      <c r="N384" s="83"/>
      <c r="O384" s="75"/>
      <c r="P384" s="123"/>
      <c r="Q384" s="1281"/>
      <c r="R384" s="1280"/>
      <c r="S384" s="1281">
        <f>J384</f>
        <v>11.28</v>
      </c>
      <c r="T384" s="1280">
        <f t="shared" si="38"/>
        <v>1.466</v>
      </c>
      <c r="U384" s="1281"/>
      <c r="V384" s="1280"/>
      <c r="W384" s="1281"/>
      <c r="X384" s="1280"/>
      <c r="Y384" s="1282"/>
      <c r="Z384" s="1308"/>
      <c r="AA384" s="1286"/>
      <c r="AB384" s="1287">
        <f>S384</f>
        <v>11.28</v>
      </c>
      <c r="AC384" s="1282"/>
      <c r="AD384" s="1308"/>
      <c r="AE384" s="1286"/>
      <c r="AF384" s="1307"/>
      <c r="AG384" s="1281"/>
      <c r="AH384" s="1280"/>
    </row>
    <row r="385" spans="2:34" hidden="1" outlineLevel="1">
      <c r="B385" s="83"/>
      <c r="C385" s="75" t="s">
        <v>67</v>
      </c>
      <c r="D385" s="75"/>
      <c r="E385" s="1145">
        <v>1</v>
      </c>
      <c r="F385" s="871"/>
      <c r="G385" s="75"/>
      <c r="H385" s="75"/>
      <c r="I385" s="75"/>
      <c r="J385" s="1058"/>
      <c r="K385" s="1114">
        <f>1.68-0.77</f>
        <v>0.91</v>
      </c>
      <c r="L385" s="940">
        <f>1.65-0.06</f>
        <v>1.59</v>
      </c>
      <c r="M385" s="1080">
        <f>ROUND(-E385*K385*L385,2)</f>
        <v>-1.45</v>
      </c>
      <c r="N385" s="1114">
        <v>0.13</v>
      </c>
      <c r="O385" s="940">
        <f>2*K385+L385</f>
        <v>3.41</v>
      </c>
      <c r="P385" s="1161">
        <f>E385*N385*O385</f>
        <v>0.44</v>
      </c>
      <c r="Q385" s="1281"/>
      <c r="R385" s="1280"/>
      <c r="S385" s="1174">
        <f>M385</f>
        <v>-1.45</v>
      </c>
      <c r="T385" s="1280">
        <f t="shared" si="38"/>
        <v>-0.189</v>
      </c>
      <c r="U385" s="1281"/>
      <c r="V385" s="1280"/>
      <c r="W385" s="1281"/>
      <c r="X385" s="1280"/>
      <c r="Y385" s="1282"/>
      <c r="Z385" s="1308"/>
      <c r="AA385" s="1286"/>
      <c r="AB385" s="1393">
        <f>S385</f>
        <v>-1.45</v>
      </c>
      <c r="AC385" s="1282"/>
      <c r="AD385" s="1308"/>
      <c r="AE385" s="1286"/>
      <c r="AF385" s="1390">
        <f>P385</f>
        <v>0.44</v>
      </c>
      <c r="AG385" s="1281"/>
      <c r="AH385" s="1280"/>
    </row>
    <row r="386" spans="2:34" hidden="1" outlineLevel="1">
      <c r="B386" s="83"/>
      <c r="C386" s="75" t="s">
        <v>90</v>
      </c>
      <c r="D386" s="75"/>
      <c r="E386" s="1145">
        <v>1</v>
      </c>
      <c r="F386" s="871"/>
      <c r="G386" s="75"/>
      <c r="H386" s="75"/>
      <c r="I386" s="75"/>
      <c r="J386" s="1058"/>
      <c r="K386" s="1114">
        <v>0.77</v>
      </c>
      <c r="L386" s="940">
        <f>2.4-0.06</f>
        <v>2.34</v>
      </c>
      <c r="M386" s="1080">
        <f>ROUND(-E386*K386*L386,2)</f>
        <v>-1.8</v>
      </c>
      <c r="N386" s="1114">
        <v>0.13</v>
      </c>
      <c r="O386" s="940">
        <f>K386+L386+0.75</f>
        <v>3.86</v>
      </c>
      <c r="P386" s="1161">
        <f>E386*N386*O386</f>
        <v>0.5</v>
      </c>
      <c r="Q386" s="1281"/>
      <c r="R386" s="1280"/>
      <c r="S386" s="1174">
        <f>M386</f>
        <v>-1.8</v>
      </c>
      <c r="T386" s="1280">
        <f t="shared" si="38"/>
        <v>-0.23400000000000001</v>
      </c>
      <c r="U386" s="1281"/>
      <c r="V386" s="1280"/>
      <c r="W386" s="1281"/>
      <c r="X386" s="1280"/>
      <c r="Y386" s="1282"/>
      <c r="Z386" s="1308"/>
      <c r="AA386" s="1286"/>
      <c r="AB386" s="1393">
        <f>S386</f>
        <v>-1.8</v>
      </c>
      <c r="AC386" s="1282"/>
      <c r="AD386" s="1308"/>
      <c r="AE386" s="1286"/>
      <c r="AF386" s="1390">
        <f>P386</f>
        <v>0.5</v>
      </c>
      <c r="AG386" s="1281"/>
      <c r="AH386" s="1280"/>
    </row>
    <row r="387" spans="2:34" hidden="1" outlineLevel="1">
      <c r="B387" s="83"/>
      <c r="C387" s="75"/>
      <c r="D387" s="75"/>
      <c r="E387" s="1145"/>
      <c r="F387" s="871"/>
      <c r="G387" s="75"/>
      <c r="H387" s="75"/>
      <c r="I387" s="75"/>
      <c r="J387" s="1058"/>
      <c r="K387" s="83"/>
      <c r="L387" s="75"/>
      <c r="M387" s="1058"/>
      <c r="N387" s="83"/>
      <c r="O387" s="75"/>
      <c r="P387" s="123"/>
      <c r="Q387" s="1281"/>
      <c r="R387" s="1280"/>
      <c r="S387" s="1281"/>
      <c r="T387" s="1280"/>
      <c r="U387" s="1281"/>
      <c r="V387" s="1280"/>
      <c r="W387" s="1281"/>
      <c r="X387" s="1280"/>
      <c r="Y387" s="1282"/>
      <c r="Z387" s="1308"/>
      <c r="AA387" s="1286"/>
      <c r="AB387" s="1287"/>
      <c r="AC387" s="1282"/>
      <c r="AD387" s="1308"/>
      <c r="AE387" s="1286"/>
      <c r="AF387" s="1307"/>
      <c r="AG387" s="1281"/>
      <c r="AH387" s="1280"/>
    </row>
    <row r="388" spans="2:34" hidden="1" outlineLevel="1">
      <c r="B388" s="83"/>
      <c r="C388" s="75" t="s">
        <v>493</v>
      </c>
      <c r="D388" s="75" t="s">
        <v>525</v>
      </c>
      <c r="E388" s="1145"/>
      <c r="F388" s="1440">
        <v>4.3</v>
      </c>
      <c r="G388" s="75">
        <v>26.85</v>
      </c>
      <c r="H388" s="75">
        <v>27.25</v>
      </c>
      <c r="I388" s="75">
        <f>H388-G388</f>
        <v>0.39999999999999902</v>
      </c>
      <c r="J388" s="1058">
        <f>F388*I388</f>
        <v>1.72</v>
      </c>
      <c r="K388" s="83"/>
      <c r="L388" s="75"/>
      <c r="M388" s="1058"/>
      <c r="N388" s="83"/>
      <c r="O388" s="75"/>
      <c r="P388" s="123"/>
      <c r="Q388" s="1281"/>
      <c r="R388" s="1280"/>
      <c r="S388" s="1281">
        <f>J388</f>
        <v>1.72</v>
      </c>
      <c r="T388" s="1280">
        <f t="shared" si="38"/>
        <v>0.224</v>
      </c>
      <c r="U388" s="1281"/>
      <c r="V388" s="1280"/>
      <c r="W388" s="1281"/>
      <c r="X388" s="1280"/>
      <c r="Y388" s="1282"/>
      <c r="Z388" s="1308"/>
      <c r="AA388" s="1286">
        <f>J388</f>
        <v>1.72</v>
      </c>
      <c r="AB388" s="1287"/>
      <c r="AC388" s="1282"/>
      <c r="AD388" s="1308"/>
      <c r="AE388" s="1286"/>
      <c r="AF388" s="1307"/>
      <c r="AG388" s="1281"/>
      <c r="AH388" s="1280"/>
    </row>
    <row r="389" spans="2:34" hidden="1" outlineLevel="1">
      <c r="B389" s="83"/>
      <c r="C389" s="75"/>
      <c r="D389" s="75"/>
      <c r="E389" s="1145"/>
      <c r="F389" s="1440">
        <v>1.32</v>
      </c>
      <c r="G389" s="75">
        <v>27.25</v>
      </c>
      <c r="H389" s="75">
        <v>29.85</v>
      </c>
      <c r="I389" s="75">
        <f>H389-G389</f>
        <v>2.6</v>
      </c>
      <c r="J389" s="1080">
        <f>F389*I389</f>
        <v>3.43</v>
      </c>
      <c r="K389" s="83"/>
      <c r="L389" s="75"/>
      <c r="M389" s="1058"/>
      <c r="N389" s="83"/>
      <c r="O389" s="75"/>
      <c r="P389" s="123"/>
      <c r="Q389" s="1281"/>
      <c r="R389" s="1280"/>
      <c r="S389" s="1174">
        <f>J389</f>
        <v>3.43</v>
      </c>
      <c r="T389" s="1280">
        <f t="shared" si="38"/>
        <v>0.44600000000000001</v>
      </c>
      <c r="U389" s="1281"/>
      <c r="V389" s="1280"/>
      <c r="W389" s="1281"/>
      <c r="X389" s="1280"/>
      <c r="Y389" s="1282"/>
      <c r="Z389" s="1308"/>
      <c r="AA389" s="1286"/>
      <c r="AB389" s="1393">
        <f>J389</f>
        <v>3.43</v>
      </c>
      <c r="AC389" s="1282"/>
      <c r="AD389" s="1308"/>
      <c r="AE389" s="1286"/>
      <c r="AF389" s="1307"/>
      <c r="AG389" s="1281"/>
      <c r="AH389" s="1280"/>
    </row>
    <row r="390" spans="2:34" hidden="1" outlineLevel="1">
      <c r="B390" s="83"/>
      <c r="C390" s="75"/>
      <c r="D390" s="75"/>
      <c r="E390" s="1145"/>
      <c r="F390" s="1440">
        <v>1.68</v>
      </c>
      <c r="G390" s="75">
        <v>27.25</v>
      </c>
      <c r="H390" s="75">
        <v>29.85</v>
      </c>
      <c r="I390" s="75">
        <f>H390-G390</f>
        <v>2.6</v>
      </c>
      <c r="J390" s="1080">
        <f>F390*I390</f>
        <v>4.37</v>
      </c>
      <c r="K390" s="83"/>
      <c r="L390" s="75"/>
      <c r="M390" s="1058"/>
      <c r="N390" s="83"/>
      <c r="O390" s="75"/>
      <c r="P390" s="123"/>
      <c r="Q390" s="1281"/>
      <c r="R390" s="1280"/>
      <c r="S390" s="1174">
        <f>J390</f>
        <v>4.37</v>
      </c>
      <c r="T390" s="1280">
        <f t="shared" si="38"/>
        <v>0.56799999999999995</v>
      </c>
      <c r="U390" s="1281"/>
      <c r="V390" s="1280"/>
      <c r="W390" s="1281"/>
      <c r="X390" s="1280"/>
      <c r="Y390" s="1282"/>
      <c r="Z390" s="1308"/>
      <c r="AA390" s="1328">
        <f>J390</f>
        <v>4.37</v>
      </c>
      <c r="AB390" s="1287"/>
      <c r="AC390" s="1282"/>
      <c r="AD390" s="1308"/>
      <c r="AE390" s="1286"/>
      <c r="AF390" s="1307"/>
      <c r="AG390" s="1281"/>
      <c r="AH390" s="1280"/>
    </row>
    <row r="391" spans="2:34" hidden="1" outlineLevel="1">
      <c r="B391" s="83"/>
      <c r="C391" s="75" t="s">
        <v>25</v>
      </c>
      <c r="D391" s="75"/>
      <c r="E391" s="1145">
        <v>1</v>
      </c>
      <c r="F391" s="1440"/>
      <c r="G391" s="75"/>
      <c r="H391" s="75"/>
      <c r="I391" s="75"/>
      <c r="J391" s="1058"/>
      <c r="K391" s="871">
        <v>1.68</v>
      </c>
      <c r="L391" s="1125">
        <v>1.59</v>
      </c>
      <c r="M391" s="1080">
        <f>ROUND(-E391*K391*L391,2)</f>
        <v>-2.67</v>
      </c>
      <c r="N391" s="1114">
        <v>0.13</v>
      </c>
      <c r="O391" s="940">
        <f>2*L391+K391</f>
        <v>4.8600000000000003</v>
      </c>
      <c r="P391" s="1161">
        <f>E391*N391*O391</f>
        <v>0.63</v>
      </c>
      <c r="Q391" s="1281"/>
      <c r="R391" s="1280"/>
      <c r="S391" s="1174">
        <f>M391</f>
        <v>-2.67</v>
      </c>
      <c r="T391" s="1280">
        <f t="shared" si="38"/>
        <v>-0.34699999999999998</v>
      </c>
      <c r="U391" s="1281"/>
      <c r="V391" s="1280"/>
      <c r="W391" s="1281"/>
      <c r="X391" s="1280"/>
      <c r="Y391" s="1282"/>
      <c r="Z391" s="1308"/>
      <c r="AA391" s="1328">
        <f>M391</f>
        <v>-2.67</v>
      </c>
      <c r="AB391" s="1287"/>
      <c r="AC391" s="1282"/>
      <c r="AD391" s="1308"/>
      <c r="AE391" s="1328">
        <f>P391</f>
        <v>0.63</v>
      </c>
      <c r="AF391" s="1307"/>
      <c r="AG391" s="1281"/>
      <c r="AH391" s="1280">
        <f>K391</f>
        <v>1.68</v>
      </c>
    </row>
    <row r="392" spans="2:34" hidden="1" outlineLevel="1">
      <c r="B392" s="83"/>
      <c r="C392" s="75"/>
      <c r="D392" s="75"/>
      <c r="E392" s="1145"/>
      <c r="F392" s="1440">
        <v>1.3</v>
      </c>
      <c r="G392" s="75">
        <v>27.25</v>
      </c>
      <c r="H392" s="75">
        <v>29.85</v>
      </c>
      <c r="I392" s="75">
        <f>H392-G392</f>
        <v>2.6</v>
      </c>
      <c r="J392" s="1080">
        <f>F392*I392</f>
        <v>3.38</v>
      </c>
      <c r="K392" s="83"/>
      <c r="L392" s="75"/>
      <c r="M392" s="1058"/>
      <c r="N392" s="83"/>
      <c r="O392" s="75"/>
      <c r="P392" s="123"/>
      <c r="Q392" s="1281"/>
      <c r="R392" s="1280"/>
      <c r="S392" s="1174">
        <f>J392</f>
        <v>3.38</v>
      </c>
      <c r="T392" s="1280">
        <f t="shared" si="38"/>
        <v>0.439</v>
      </c>
      <c r="U392" s="1281"/>
      <c r="V392" s="1280"/>
      <c r="W392" s="1281"/>
      <c r="X392" s="1280"/>
      <c r="Y392" s="1282"/>
      <c r="Z392" s="1308"/>
      <c r="AA392" s="1286"/>
      <c r="AB392" s="1393">
        <f>J392</f>
        <v>3.38</v>
      </c>
      <c r="AC392" s="1282"/>
      <c r="AD392" s="1308"/>
      <c r="AE392" s="1286"/>
      <c r="AF392" s="1307"/>
      <c r="AG392" s="1281"/>
      <c r="AH392" s="1280"/>
    </row>
    <row r="393" spans="2:34" hidden="1" outlineLevel="1">
      <c r="B393" s="83"/>
      <c r="C393" s="75" t="s">
        <v>539</v>
      </c>
      <c r="D393" s="75" t="s">
        <v>524</v>
      </c>
      <c r="E393" s="1145"/>
      <c r="F393" s="871">
        <v>6.07</v>
      </c>
      <c r="G393" s="75">
        <v>26.85</v>
      </c>
      <c r="H393" s="75">
        <v>27.25</v>
      </c>
      <c r="I393" s="75">
        <f>H393-G393</f>
        <v>0.39999999999999902</v>
      </c>
      <c r="J393" s="1080">
        <f>F393*I393</f>
        <v>2.4300000000000002</v>
      </c>
      <c r="K393" s="83"/>
      <c r="L393" s="75"/>
      <c r="M393" s="1058"/>
      <c r="N393" s="83"/>
      <c r="O393" s="75"/>
      <c r="P393" s="123"/>
      <c r="Q393" s="1174">
        <f>J393</f>
        <v>2.4300000000000002</v>
      </c>
      <c r="R393" s="1333">
        <f t="shared" ref="R393:R396" si="41">ROUND($Q$4/1000*Q393,3)</f>
        <v>0.36499999999999999</v>
      </c>
      <c r="S393" s="1281"/>
      <c r="T393" s="1280"/>
      <c r="U393" s="1281"/>
      <c r="V393" s="1280"/>
      <c r="W393" s="1281"/>
      <c r="X393" s="1280"/>
      <c r="Y393" s="1282"/>
      <c r="Z393" s="1308"/>
      <c r="AA393" s="1328">
        <f>J393</f>
        <v>2.4300000000000002</v>
      </c>
      <c r="AB393" s="1287"/>
      <c r="AC393" s="1282"/>
      <c r="AD393" s="1308"/>
      <c r="AE393" s="1286"/>
      <c r="AF393" s="1307"/>
      <c r="AG393" s="1281"/>
      <c r="AH393" s="1280"/>
    </row>
    <row r="394" spans="2:34" hidden="1" outlineLevel="1">
      <c r="B394" s="83"/>
      <c r="C394" s="75"/>
      <c r="D394" s="75"/>
      <c r="E394" s="1145"/>
      <c r="F394" s="871">
        <v>6.07</v>
      </c>
      <c r="G394" s="75">
        <v>27.25</v>
      </c>
      <c r="H394" s="75">
        <v>29.85</v>
      </c>
      <c r="I394" s="75">
        <f>H394-G394</f>
        <v>2.6</v>
      </c>
      <c r="J394" s="1080">
        <f>F394*I394</f>
        <v>15.78</v>
      </c>
      <c r="K394" s="83"/>
      <c r="L394" s="75"/>
      <c r="M394" s="1058"/>
      <c r="N394" s="83"/>
      <c r="O394" s="75"/>
      <c r="P394" s="123"/>
      <c r="Q394" s="1174">
        <f>J394</f>
        <v>15.78</v>
      </c>
      <c r="R394" s="1395">
        <f t="shared" si="41"/>
        <v>2.367</v>
      </c>
      <c r="S394" s="1281"/>
      <c r="T394" s="1280"/>
      <c r="U394" s="1281"/>
      <c r="V394" s="1280"/>
      <c r="W394" s="1281"/>
      <c r="X394" s="1280"/>
      <c r="Y394" s="1282"/>
      <c r="Z394" s="1308"/>
      <c r="AA394" s="1286"/>
      <c r="AB394" s="1393">
        <f>J394</f>
        <v>15.78</v>
      </c>
      <c r="AC394" s="1282"/>
      <c r="AD394" s="1308"/>
      <c r="AE394" s="1286"/>
      <c r="AF394" s="1307"/>
      <c r="AG394" s="1281"/>
      <c r="AH394" s="1280"/>
    </row>
    <row r="395" spans="2:34" hidden="1" outlineLevel="1">
      <c r="B395" s="83"/>
      <c r="C395" s="75" t="s">
        <v>539</v>
      </c>
      <c r="D395" s="75" t="s">
        <v>571</v>
      </c>
      <c r="E395" s="1145"/>
      <c r="F395" s="871">
        <v>6.65</v>
      </c>
      <c r="G395" s="75">
        <v>26.85</v>
      </c>
      <c r="H395" s="75">
        <v>27.25</v>
      </c>
      <c r="I395" s="75">
        <f>H395-G395</f>
        <v>0.39999999999999902</v>
      </c>
      <c r="J395" s="1080">
        <f>F395*I395</f>
        <v>2.66</v>
      </c>
      <c r="K395" s="83"/>
      <c r="L395" s="75"/>
      <c r="M395" s="1058"/>
      <c r="N395" s="83"/>
      <c r="O395" s="75"/>
      <c r="P395" s="123"/>
      <c r="Q395" s="1174">
        <f>J395</f>
        <v>2.66</v>
      </c>
      <c r="R395" s="1333">
        <f t="shared" si="41"/>
        <v>0.39900000000000002</v>
      </c>
      <c r="S395" s="1281"/>
      <c r="T395" s="1280"/>
      <c r="U395" s="1281"/>
      <c r="V395" s="1280"/>
      <c r="W395" s="1281"/>
      <c r="X395" s="1280"/>
      <c r="Y395" s="1282"/>
      <c r="Z395" s="1308"/>
      <c r="AA395" s="1328">
        <f>J395</f>
        <v>2.66</v>
      </c>
      <c r="AB395" s="1287"/>
      <c r="AC395" s="1282"/>
      <c r="AD395" s="1308"/>
      <c r="AE395" s="1286"/>
      <c r="AF395" s="1307"/>
      <c r="AG395" s="1281"/>
      <c r="AH395" s="1280"/>
    </row>
    <row r="396" spans="2:34" hidden="1" outlineLevel="1">
      <c r="B396" s="83"/>
      <c r="C396" s="75"/>
      <c r="D396" s="75"/>
      <c r="E396" s="1145"/>
      <c r="F396" s="871">
        <v>6.65</v>
      </c>
      <c r="G396" s="75">
        <v>27.25</v>
      </c>
      <c r="H396" s="75">
        <v>29.85</v>
      </c>
      <c r="I396" s="75">
        <f>H396-G396</f>
        <v>2.6</v>
      </c>
      <c r="J396" s="1080">
        <f>F396*I396</f>
        <v>17.29</v>
      </c>
      <c r="K396" s="83"/>
      <c r="L396" s="75"/>
      <c r="M396" s="1058"/>
      <c r="N396" s="83"/>
      <c r="O396" s="75"/>
      <c r="P396" s="123"/>
      <c r="Q396" s="1174">
        <f>J396</f>
        <v>17.29</v>
      </c>
      <c r="R396" s="1333">
        <f t="shared" si="41"/>
        <v>2.5939999999999999</v>
      </c>
      <c r="S396" s="1281"/>
      <c r="T396" s="1280"/>
      <c r="U396" s="1281"/>
      <c r="V396" s="1280"/>
      <c r="W396" s="1281"/>
      <c r="X396" s="1280"/>
      <c r="Y396" s="1282"/>
      <c r="Z396" s="1308"/>
      <c r="AA396" s="1286"/>
      <c r="AB396" s="1393">
        <f>J396</f>
        <v>17.29</v>
      </c>
      <c r="AC396" s="1282"/>
      <c r="AD396" s="1308"/>
      <c r="AE396" s="1286"/>
      <c r="AF396" s="1307"/>
      <c r="AG396" s="1281"/>
      <c r="AH396" s="1280"/>
    </row>
    <row r="397" spans="2:34" hidden="1" outlineLevel="1">
      <c r="B397" s="83"/>
      <c r="C397" s="75"/>
      <c r="D397" s="75"/>
      <c r="E397" s="1145"/>
      <c r="F397" s="871"/>
      <c r="G397" s="75"/>
      <c r="H397" s="75"/>
      <c r="I397" s="75"/>
      <c r="J397" s="1058"/>
      <c r="K397" s="83"/>
      <c r="L397" s="75"/>
      <c r="M397" s="1058"/>
      <c r="N397" s="83"/>
      <c r="O397" s="75"/>
      <c r="P397" s="123"/>
      <c r="Q397" s="1281"/>
      <c r="R397" s="1280"/>
      <c r="S397" s="1281"/>
      <c r="T397" s="1280"/>
      <c r="U397" s="1281"/>
      <c r="V397" s="1280"/>
      <c r="W397" s="1281"/>
      <c r="X397" s="1280"/>
      <c r="Y397" s="1282"/>
      <c r="Z397" s="1308"/>
      <c r="AA397" s="1286"/>
      <c r="AB397" s="1287"/>
      <c r="AC397" s="1282"/>
      <c r="AD397" s="1308"/>
      <c r="AE397" s="1286"/>
      <c r="AF397" s="1307"/>
      <c r="AG397" s="1281"/>
      <c r="AH397" s="1280"/>
    </row>
    <row r="398" spans="2:34" hidden="1" outlineLevel="1">
      <c r="B398" s="90" t="s">
        <v>718</v>
      </c>
      <c r="C398" s="75" t="s">
        <v>559</v>
      </c>
      <c r="D398" s="1125" t="s">
        <v>572</v>
      </c>
      <c r="E398" s="1145"/>
      <c r="F398" s="871">
        <v>10.3</v>
      </c>
      <c r="G398" s="75">
        <v>26.85</v>
      </c>
      <c r="H398" s="75">
        <v>27.03</v>
      </c>
      <c r="I398" s="75">
        <f t="shared" ref="I398:I405" si="42">H398-G398</f>
        <v>0.18</v>
      </c>
      <c r="J398" s="1080">
        <f t="shared" ref="J398:J405" si="43">F398*I398</f>
        <v>1.85</v>
      </c>
      <c r="K398" s="83"/>
      <c r="L398" s="75"/>
      <c r="M398" s="1058"/>
      <c r="N398" s="83"/>
      <c r="O398" s="75"/>
      <c r="P398" s="123"/>
      <c r="Q398" s="1281"/>
      <c r="R398" s="1280"/>
      <c r="S398" s="1281"/>
      <c r="T398" s="1280"/>
      <c r="U398" s="1281"/>
      <c r="V398" s="1280"/>
      <c r="W398" s="1174">
        <f>J398</f>
        <v>1.85</v>
      </c>
      <c r="X398" s="1179">
        <f t="shared" ref="X398" si="44">ROUND($W$4/1000*W398,3)</f>
        <v>4.5999999999999999E-2</v>
      </c>
      <c r="Y398" s="1282"/>
      <c r="Z398" s="1308"/>
      <c r="AA398" s="1328"/>
      <c r="AB398" s="1287"/>
      <c r="AC398" s="1282"/>
      <c r="AD398" s="1308"/>
      <c r="AE398" s="1286"/>
      <c r="AF398" s="1307"/>
      <c r="AG398" s="1281"/>
      <c r="AH398" s="1280"/>
    </row>
    <row r="399" spans="2:34" hidden="1" outlineLevel="1">
      <c r="B399" s="90" t="s">
        <v>727</v>
      </c>
      <c r="C399" s="88" t="s">
        <v>587</v>
      </c>
      <c r="D399" s="75"/>
      <c r="E399" s="1145"/>
      <c r="F399" s="871">
        <v>7.38</v>
      </c>
      <c r="G399" s="75">
        <v>27.03</v>
      </c>
      <c r="H399" s="75">
        <v>29.85</v>
      </c>
      <c r="I399" s="75">
        <f t="shared" si="42"/>
        <v>2.82</v>
      </c>
      <c r="J399" s="1080">
        <f t="shared" si="43"/>
        <v>20.81</v>
      </c>
      <c r="K399" s="83"/>
      <c r="L399" s="75"/>
      <c r="M399" s="1058"/>
      <c r="N399" s="83"/>
      <c r="O399" s="75"/>
      <c r="P399" s="123"/>
      <c r="Q399" s="1174">
        <f t="shared" ref="Q399" si="45">J399</f>
        <v>20.81</v>
      </c>
      <c r="R399" s="1333">
        <f t="shared" ref="R399:R402" si="46">ROUND($Q$4/1000*Q399,3)</f>
        <v>3.1219999999999999</v>
      </c>
      <c r="S399" s="1281"/>
      <c r="T399" s="1280"/>
      <c r="U399" s="1281"/>
      <c r="V399" s="1280"/>
      <c r="W399" s="1281"/>
      <c r="X399" s="1280"/>
      <c r="Y399" s="1282"/>
      <c r="Z399" s="1308"/>
      <c r="AA399" s="1328"/>
      <c r="AB399" s="1287"/>
      <c r="AC399" s="1282"/>
      <c r="AD399" s="1308"/>
      <c r="AE399" s="1286"/>
      <c r="AF399" s="1307"/>
      <c r="AG399" s="1281"/>
      <c r="AH399" s="1280"/>
    </row>
    <row r="400" spans="2:34" hidden="1" outlineLevel="1">
      <c r="B400" s="83"/>
      <c r="C400" s="1167" t="s">
        <v>519</v>
      </c>
      <c r="D400" s="75"/>
      <c r="E400" s="1145">
        <v>1</v>
      </c>
      <c r="F400" s="871"/>
      <c r="G400" s="75"/>
      <c r="H400" s="75"/>
      <c r="I400" s="75"/>
      <c r="J400" s="1058"/>
      <c r="K400" s="1114">
        <v>1.31</v>
      </c>
      <c r="L400" s="940">
        <v>2.2200000000000002</v>
      </c>
      <c r="M400" s="1080">
        <f>ROUND(-E400*K400*L400,2)</f>
        <v>-2.91</v>
      </c>
      <c r="N400" s="1114"/>
      <c r="O400" s="940"/>
      <c r="P400" s="1116"/>
      <c r="Q400" s="1334">
        <f>M400</f>
        <v>-2.91</v>
      </c>
      <c r="R400" s="1333">
        <f t="shared" si="46"/>
        <v>-0.437</v>
      </c>
      <c r="S400" s="1281"/>
      <c r="T400" s="1280"/>
      <c r="U400" s="1281"/>
      <c r="V400" s="1280"/>
      <c r="W400" s="1281"/>
      <c r="X400" s="1280"/>
      <c r="Y400" s="1282"/>
      <c r="Z400" s="1308"/>
      <c r="AA400" s="1286"/>
      <c r="AB400" s="1393"/>
      <c r="AC400" s="1282"/>
      <c r="AD400" s="1308"/>
      <c r="AE400" s="1286"/>
      <c r="AF400" s="1307"/>
      <c r="AG400" s="1281"/>
      <c r="AH400" s="1280"/>
    </row>
    <row r="401" spans="2:34" hidden="1" outlineLevel="1">
      <c r="B401" s="83"/>
      <c r="C401" s="1167" t="s">
        <v>71</v>
      </c>
      <c r="D401" s="75"/>
      <c r="E401" s="1145">
        <v>1</v>
      </c>
      <c r="F401" s="871"/>
      <c r="G401" s="75"/>
      <c r="H401" s="75"/>
      <c r="I401" s="75"/>
      <c r="J401" s="1058"/>
      <c r="K401" s="1114">
        <v>0.93</v>
      </c>
      <c r="L401" s="940">
        <v>1.8</v>
      </c>
      <c r="M401" s="1080">
        <f>ROUND(-E401*K401*L401,2)</f>
        <v>-1.67</v>
      </c>
      <c r="N401" s="1114"/>
      <c r="O401" s="940"/>
      <c r="P401" s="1116"/>
      <c r="Q401" s="1334">
        <f>M401</f>
        <v>-1.67</v>
      </c>
      <c r="R401" s="1333">
        <f t="shared" si="46"/>
        <v>-0.251</v>
      </c>
      <c r="S401" s="1281"/>
      <c r="T401" s="1280"/>
      <c r="U401" s="1281"/>
      <c r="V401" s="1280"/>
      <c r="W401" s="1281"/>
      <c r="X401" s="1280"/>
      <c r="Y401" s="1282"/>
      <c r="Z401" s="1308"/>
      <c r="AA401" s="1286"/>
      <c r="AB401" s="1393"/>
      <c r="AC401" s="1282"/>
      <c r="AD401" s="1308"/>
      <c r="AE401" s="1286"/>
      <c r="AF401" s="1307"/>
      <c r="AG401" s="1281"/>
      <c r="AH401" s="1280"/>
    </row>
    <row r="402" spans="2:34" hidden="1" outlineLevel="1">
      <c r="B402" s="83"/>
      <c r="C402" s="1167" t="s">
        <v>497</v>
      </c>
      <c r="D402" s="75"/>
      <c r="E402" s="1145">
        <v>1</v>
      </c>
      <c r="F402" s="871"/>
      <c r="G402" s="75"/>
      <c r="H402" s="75"/>
      <c r="I402" s="75"/>
      <c r="J402" s="1058"/>
      <c r="K402" s="1114">
        <v>1.31</v>
      </c>
      <c r="L402" s="940">
        <v>2.2200000000000002</v>
      </c>
      <c r="M402" s="1080">
        <f>ROUND(-E402*K402*L402,2)</f>
        <v>-2.91</v>
      </c>
      <c r="N402" s="1114"/>
      <c r="O402" s="940"/>
      <c r="P402" s="1116"/>
      <c r="Q402" s="1334">
        <f>M402</f>
        <v>-2.91</v>
      </c>
      <c r="R402" s="1333">
        <f t="shared" si="46"/>
        <v>-0.437</v>
      </c>
      <c r="S402" s="1281"/>
      <c r="T402" s="1280"/>
      <c r="U402" s="1281"/>
      <c r="V402" s="1280"/>
      <c r="W402" s="1281"/>
      <c r="X402" s="1280"/>
      <c r="Y402" s="1282"/>
      <c r="Z402" s="1308"/>
      <c r="AA402" s="1328"/>
      <c r="AB402" s="1287"/>
      <c r="AC402" s="1282"/>
      <c r="AD402" s="1308"/>
      <c r="AE402" s="1286"/>
      <c r="AF402" s="1307"/>
      <c r="AG402" s="1281"/>
      <c r="AH402" s="1280"/>
    </row>
    <row r="403" spans="2:34" hidden="1" outlineLevel="1">
      <c r="B403" s="83"/>
      <c r="C403" s="88" t="s">
        <v>588</v>
      </c>
      <c r="D403" s="75"/>
      <c r="E403" s="1145"/>
      <c r="F403" s="871">
        <v>2.2799999999999998</v>
      </c>
      <c r="G403" s="75">
        <v>27.03</v>
      </c>
      <c r="H403" s="75">
        <v>27.25</v>
      </c>
      <c r="I403" s="75">
        <f t="shared" si="42"/>
        <v>0.219999999999999</v>
      </c>
      <c r="J403" s="1080">
        <f t="shared" si="43"/>
        <v>0.5</v>
      </c>
      <c r="K403" s="83"/>
      <c r="L403" s="75"/>
      <c r="M403" s="1058"/>
      <c r="N403" s="83"/>
      <c r="O403" s="75"/>
      <c r="P403" s="123"/>
      <c r="Q403" s="1174"/>
      <c r="R403" s="1280"/>
      <c r="S403" s="1281"/>
      <c r="T403" s="1280"/>
      <c r="U403" s="1281"/>
      <c r="V403" s="1280"/>
      <c r="W403" s="1281"/>
      <c r="X403" s="1280"/>
      <c r="Y403" s="1282"/>
      <c r="Z403" s="1308"/>
      <c r="AA403" s="1328">
        <f>J403</f>
        <v>0.5</v>
      </c>
      <c r="AB403" s="1393"/>
      <c r="AC403" s="1282"/>
      <c r="AD403" s="1308"/>
      <c r="AE403" s="1286"/>
      <c r="AF403" s="1307"/>
      <c r="AG403" s="1281"/>
      <c r="AH403" s="1280"/>
    </row>
    <row r="404" spans="2:34" hidden="1" outlineLevel="1">
      <c r="B404" s="83"/>
      <c r="C404" s="88" t="s">
        <v>633</v>
      </c>
      <c r="D404" s="75"/>
      <c r="E404" s="1145"/>
      <c r="F404" s="871">
        <v>2.29</v>
      </c>
      <c r="G404" s="75">
        <v>27.25</v>
      </c>
      <c r="H404" s="75">
        <v>29.85</v>
      </c>
      <c r="I404" s="75">
        <f t="shared" si="42"/>
        <v>2.6</v>
      </c>
      <c r="J404" s="1080">
        <f t="shared" si="43"/>
        <v>5.95</v>
      </c>
      <c r="K404" s="83"/>
      <c r="L404" s="75"/>
      <c r="M404" s="1058"/>
      <c r="N404" s="83"/>
      <c r="O404" s="75"/>
      <c r="P404" s="123"/>
      <c r="Q404" s="1174"/>
      <c r="R404" s="1280"/>
      <c r="S404" s="1281"/>
      <c r="T404" s="1280"/>
      <c r="U404" s="1281"/>
      <c r="V404" s="1280"/>
      <c r="W404" s="1281"/>
      <c r="X404" s="1280"/>
      <c r="Y404" s="1282"/>
      <c r="Z404" s="1308"/>
      <c r="AA404" s="1286"/>
      <c r="AB404" s="1393">
        <f>J404</f>
        <v>5.95</v>
      </c>
      <c r="AC404" s="1282"/>
      <c r="AD404" s="1308"/>
      <c r="AE404" s="1286"/>
      <c r="AF404" s="1307"/>
      <c r="AG404" s="1281"/>
      <c r="AH404" s="1280"/>
    </row>
    <row r="405" spans="2:34" hidden="1" outlineLevel="1">
      <c r="B405" s="83"/>
      <c r="C405" s="75"/>
      <c r="D405" s="75"/>
      <c r="E405" s="1145"/>
      <c r="F405" s="871">
        <v>1.31</v>
      </c>
      <c r="G405" s="75">
        <v>27.03</v>
      </c>
      <c r="H405" s="75">
        <v>29.85</v>
      </c>
      <c r="I405" s="75">
        <f t="shared" si="42"/>
        <v>2.82</v>
      </c>
      <c r="J405" s="1080">
        <f t="shared" si="43"/>
        <v>3.69</v>
      </c>
      <c r="K405" s="83"/>
      <c r="L405" s="75"/>
      <c r="M405" s="1058"/>
      <c r="N405" s="83"/>
      <c r="O405" s="75"/>
      <c r="P405" s="123"/>
      <c r="Q405" s="1174"/>
      <c r="R405" s="1280"/>
      <c r="S405" s="1281"/>
      <c r="T405" s="1280"/>
      <c r="U405" s="1281"/>
      <c r="V405" s="1280"/>
      <c r="W405" s="1281"/>
      <c r="X405" s="1280"/>
      <c r="Y405" s="1282"/>
      <c r="Z405" s="1308"/>
      <c r="AA405" s="1328"/>
      <c r="AB405" s="1393">
        <f>J405</f>
        <v>3.69</v>
      </c>
      <c r="AC405" s="1282"/>
      <c r="AD405" s="1308"/>
      <c r="AE405" s="1286"/>
      <c r="AF405" s="1307"/>
      <c r="AG405" s="1281"/>
      <c r="AH405" s="1280"/>
    </row>
    <row r="406" spans="2:34" hidden="1" outlineLevel="1">
      <c r="B406" s="83"/>
      <c r="C406" s="88" t="s">
        <v>69</v>
      </c>
      <c r="D406" s="75"/>
      <c r="E406" s="1145">
        <v>1</v>
      </c>
      <c r="F406" s="871"/>
      <c r="G406" s="75"/>
      <c r="H406" s="75"/>
      <c r="I406" s="75"/>
      <c r="J406" s="1080"/>
      <c r="K406" s="1114">
        <v>1.31</v>
      </c>
      <c r="L406" s="940">
        <v>2.2200000000000002</v>
      </c>
      <c r="M406" s="1080">
        <f>ROUND(-E406*K406*L406,2)</f>
        <v>-2.91</v>
      </c>
      <c r="N406" s="1114">
        <v>0.15</v>
      </c>
      <c r="O406" s="940">
        <f>2*L406+K406</f>
        <v>5.75</v>
      </c>
      <c r="P406" s="1116">
        <f>E406*N406*O406</f>
        <v>0.86</v>
      </c>
      <c r="Q406" s="1174"/>
      <c r="R406" s="1280"/>
      <c r="S406" s="1281"/>
      <c r="T406" s="1280"/>
      <c r="U406" s="1281"/>
      <c r="V406" s="1280"/>
      <c r="W406" s="1281"/>
      <c r="X406" s="1280"/>
      <c r="Y406" s="1282"/>
      <c r="Z406" s="1308"/>
      <c r="AA406" s="1328"/>
      <c r="AB406" s="1393">
        <f>M406</f>
        <v>-2.91</v>
      </c>
      <c r="AC406" s="1282"/>
      <c r="AD406" s="1308"/>
      <c r="AE406" s="1286"/>
      <c r="AF406" s="1390">
        <f>P406</f>
        <v>0.86</v>
      </c>
      <c r="AG406" s="1281"/>
      <c r="AH406" s="1280"/>
    </row>
    <row r="407" spans="2:34" hidden="1" outlineLevel="1">
      <c r="B407" s="83"/>
      <c r="C407" s="75"/>
      <c r="D407" s="75"/>
      <c r="E407" s="1145"/>
      <c r="F407" s="871">
        <v>1.2</v>
      </c>
      <c r="G407" s="75">
        <v>27.03</v>
      </c>
      <c r="H407" s="75">
        <v>27.25</v>
      </c>
      <c r="I407" s="75">
        <f t="shared" ref="I407:I409" si="47">H407-G407</f>
        <v>0.219999999999999</v>
      </c>
      <c r="J407" s="1080">
        <f t="shared" ref="J407:J409" si="48">F407*I407</f>
        <v>0.26</v>
      </c>
      <c r="K407" s="83"/>
      <c r="L407" s="75"/>
      <c r="M407" s="1058"/>
      <c r="N407" s="83"/>
      <c r="O407" s="75"/>
      <c r="P407" s="123"/>
      <c r="Q407" s="1174"/>
      <c r="R407" s="1280"/>
      <c r="S407" s="1281"/>
      <c r="T407" s="1280"/>
      <c r="U407" s="1281"/>
      <c r="V407" s="1280"/>
      <c r="W407" s="1281"/>
      <c r="X407" s="1280"/>
      <c r="Y407" s="1282"/>
      <c r="Z407" s="1308"/>
      <c r="AA407" s="1328">
        <f>J407</f>
        <v>0.26</v>
      </c>
      <c r="AB407" s="1393"/>
      <c r="AC407" s="1282"/>
      <c r="AD407" s="1308"/>
      <c r="AE407" s="1286"/>
      <c r="AF407" s="1307"/>
      <c r="AG407" s="1281"/>
      <c r="AH407" s="1280"/>
    </row>
    <row r="408" spans="2:34" hidden="1" outlineLevel="1">
      <c r="B408" s="83"/>
      <c r="C408" s="75"/>
      <c r="D408" s="75"/>
      <c r="E408" s="1145"/>
      <c r="F408" s="871">
        <v>1.2</v>
      </c>
      <c r="G408" s="75">
        <v>27.25</v>
      </c>
      <c r="H408" s="75">
        <v>29.85</v>
      </c>
      <c r="I408" s="75">
        <f t="shared" si="47"/>
        <v>2.6</v>
      </c>
      <c r="J408" s="1080">
        <f t="shared" si="48"/>
        <v>3.12</v>
      </c>
      <c r="K408" s="83"/>
      <c r="L408" s="75"/>
      <c r="M408" s="1058"/>
      <c r="N408" s="83"/>
      <c r="O408" s="75"/>
      <c r="P408" s="123"/>
      <c r="Q408" s="1281"/>
      <c r="R408" s="1280"/>
      <c r="S408" s="1281"/>
      <c r="T408" s="1280"/>
      <c r="U408" s="1281"/>
      <c r="V408" s="1280"/>
      <c r="W408" s="1281"/>
      <c r="X408" s="1280"/>
      <c r="Y408" s="1282"/>
      <c r="Z408" s="1308"/>
      <c r="AA408" s="1286"/>
      <c r="AB408" s="1393">
        <f>J408</f>
        <v>3.12</v>
      </c>
      <c r="AC408" s="1282"/>
      <c r="AD408" s="1308"/>
      <c r="AE408" s="1286"/>
      <c r="AF408" s="1307"/>
      <c r="AG408" s="1281"/>
      <c r="AH408" s="1280"/>
    </row>
    <row r="409" spans="2:34" hidden="1" outlineLevel="1">
      <c r="B409" s="83"/>
      <c r="C409" s="75"/>
      <c r="D409" s="75"/>
      <c r="E409" s="1145"/>
      <c r="F409" s="871">
        <v>2.2000000000000002</v>
      </c>
      <c r="G409" s="75">
        <v>27.03</v>
      </c>
      <c r="H409" s="75">
        <v>29.85</v>
      </c>
      <c r="I409" s="75">
        <f t="shared" si="47"/>
        <v>2.82</v>
      </c>
      <c r="J409" s="1080">
        <f t="shared" si="48"/>
        <v>6.2</v>
      </c>
      <c r="K409" s="83"/>
      <c r="L409" s="75"/>
      <c r="M409" s="1058"/>
      <c r="N409" s="83"/>
      <c r="O409" s="75"/>
      <c r="P409" s="123"/>
      <c r="Q409" s="1281"/>
      <c r="R409" s="1280"/>
      <c r="S409" s="1281"/>
      <c r="T409" s="1280"/>
      <c r="U409" s="1281"/>
      <c r="V409" s="1280"/>
      <c r="W409" s="1281"/>
      <c r="X409" s="1280"/>
      <c r="Y409" s="1282"/>
      <c r="Z409" s="1308"/>
      <c r="AA409" s="1286"/>
      <c r="AB409" s="1393">
        <f>J409</f>
        <v>6.2</v>
      </c>
      <c r="AC409" s="1282"/>
      <c r="AD409" s="1308"/>
      <c r="AE409" s="1286"/>
      <c r="AF409" s="1307"/>
      <c r="AG409" s="1281"/>
      <c r="AH409" s="1280"/>
    </row>
    <row r="410" spans="2:34" hidden="1" outlineLevel="1">
      <c r="B410" s="83"/>
      <c r="C410" s="1167" t="s">
        <v>519</v>
      </c>
      <c r="D410" s="75"/>
      <c r="E410" s="1145">
        <v>1</v>
      </c>
      <c r="F410" s="871"/>
      <c r="G410" s="75"/>
      <c r="H410" s="75"/>
      <c r="I410" s="75"/>
      <c r="J410" s="1058"/>
      <c r="K410" s="1114">
        <v>1.31</v>
      </c>
      <c r="L410" s="940">
        <v>2.2200000000000002</v>
      </c>
      <c r="M410" s="1080">
        <f>ROUND(-E410*K410*L410,2)</f>
        <v>-2.91</v>
      </c>
      <c r="N410" s="1114">
        <v>0.15</v>
      </c>
      <c r="O410" s="940">
        <f>K410+L410+0.37</f>
        <v>3.9</v>
      </c>
      <c r="P410" s="1116">
        <f>E410*N410*O410</f>
        <v>0.59</v>
      </c>
      <c r="Q410" s="1281"/>
      <c r="R410" s="1280"/>
      <c r="S410" s="1281"/>
      <c r="T410" s="1280"/>
      <c r="U410" s="1281"/>
      <c r="V410" s="1280"/>
      <c r="W410" s="1281"/>
      <c r="X410" s="1280"/>
      <c r="Y410" s="1282"/>
      <c r="Z410" s="1308"/>
      <c r="AA410" s="1286"/>
      <c r="AB410" s="1393">
        <f>M410</f>
        <v>-2.91</v>
      </c>
      <c r="AC410" s="1282"/>
      <c r="AD410" s="1308"/>
      <c r="AE410" s="1286"/>
      <c r="AF410" s="1390">
        <f>P410</f>
        <v>0.59</v>
      </c>
      <c r="AG410" s="1281"/>
      <c r="AH410" s="1280"/>
    </row>
    <row r="411" spans="2:34" hidden="1" outlineLevel="1">
      <c r="B411" s="83"/>
      <c r="C411" s="1167" t="s">
        <v>71</v>
      </c>
      <c r="D411" s="75"/>
      <c r="E411" s="1145">
        <v>1</v>
      </c>
      <c r="F411" s="871"/>
      <c r="G411" s="75"/>
      <c r="H411" s="75"/>
      <c r="I411" s="75"/>
      <c r="J411" s="1058"/>
      <c r="K411" s="1114">
        <v>0.93</v>
      </c>
      <c r="L411" s="940">
        <v>1.8</v>
      </c>
      <c r="M411" s="1080">
        <f>ROUND(-E411*K411*L411,2)</f>
        <v>-1.67</v>
      </c>
      <c r="N411" s="1114">
        <v>0.15</v>
      </c>
      <c r="O411" s="940">
        <f>K411+L411</f>
        <v>2.73</v>
      </c>
      <c r="P411" s="1116">
        <f>E411*N411*O411</f>
        <v>0.41</v>
      </c>
      <c r="Q411" s="1281"/>
      <c r="R411" s="1280"/>
      <c r="S411" s="1281"/>
      <c r="T411" s="1280"/>
      <c r="U411" s="1281"/>
      <c r="V411" s="1280"/>
      <c r="W411" s="1281"/>
      <c r="X411" s="1280"/>
      <c r="Y411" s="1282"/>
      <c r="Z411" s="1308"/>
      <c r="AA411" s="1286"/>
      <c r="AB411" s="1393">
        <f>M411</f>
        <v>-1.67</v>
      </c>
      <c r="AC411" s="1282"/>
      <c r="AD411" s="1308"/>
      <c r="AE411" s="1286"/>
      <c r="AF411" s="1390">
        <f>P411</f>
        <v>0.41</v>
      </c>
      <c r="AG411" s="1281"/>
      <c r="AH411" s="1280">
        <f>K411</f>
        <v>0.93</v>
      </c>
    </row>
    <row r="412" spans="2:34" hidden="1" outlineLevel="1">
      <c r="B412" s="83"/>
      <c r="C412" s="1167"/>
      <c r="D412" s="75"/>
      <c r="E412" s="1145"/>
      <c r="F412" s="871">
        <v>0.38</v>
      </c>
      <c r="G412" s="75">
        <v>27.03</v>
      </c>
      <c r="H412" s="75">
        <v>27.25</v>
      </c>
      <c r="I412" s="75">
        <f t="shared" ref="I412:I413" si="49">H412-G412</f>
        <v>0.219999999999999</v>
      </c>
      <c r="J412" s="1080">
        <f t="shared" ref="J412:J413" si="50">F412*I412</f>
        <v>0.08</v>
      </c>
      <c r="K412" s="83"/>
      <c r="L412" s="75"/>
      <c r="M412" s="1058"/>
      <c r="N412" s="83"/>
      <c r="O412" s="75"/>
      <c r="P412" s="123"/>
      <c r="Q412" s="1281"/>
      <c r="R412" s="1280"/>
      <c r="S412" s="1281"/>
      <c r="T412" s="1280"/>
      <c r="U412" s="1281"/>
      <c r="V412" s="1280"/>
      <c r="W412" s="1281"/>
      <c r="X412" s="1280"/>
      <c r="Y412" s="1282"/>
      <c r="Z412" s="1308"/>
      <c r="AA412" s="1328">
        <f>J412</f>
        <v>0.08</v>
      </c>
      <c r="AB412" s="1287"/>
      <c r="AC412" s="1282"/>
      <c r="AD412" s="1308"/>
      <c r="AE412" s="1286"/>
      <c r="AF412" s="1307"/>
      <c r="AG412" s="1281"/>
      <c r="AH412" s="1280"/>
    </row>
    <row r="413" spans="2:34" hidden="1" outlineLevel="1">
      <c r="B413" s="83"/>
      <c r="C413" s="1167"/>
      <c r="D413" s="75"/>
      <c r="E413" s="1145"/>
      <c r="F413" s="871">
        <v>0.38</v>
      </c>
      <c r="G413" s="75">
        <v>27.25</v>
      </c>
      <c r="H413" s="75">
        <v>29.85</v>
      </c>
      <c r="I413" s="75">
        <f t="shared" si="49"/>
        <v>2.6</v>
      </c>
      <c r="J413" s="1080">
        <f t="shared" si="50"/>
        <v>0.99</v>
      </c>
      <c r="K413" s="83"/>
      <c r="L413" s="75"/>
      <c r="M413" s="1058"/>
      <c r="N413" s="83"/>
      <c r="O413" s="75"/>
      <c r="P413" s="123"/>
      <c r="Q413" s="1281"/>
      <c r="R413" s="1280"/>
      <c r="S413" s="1281"/>
      <c r="T413" s="1280"/>
      <c r="U413" s="1281"/>
      <c r="V413" s="1280"/>
      <c r="W413" s="1281"/>
      <c r="X413" s="1280"/>
      <c r="Y413" s="1282"/>
      <c r="Z413" s="1308"/>
      <c r="AA413" s="1286"/>
      <c r="AB413" s="1393">
        <f>J413</f>
        <v>0.99</v>
      </c>
      <c r="AC413" s="1282"/>
      <c r="AD413" s="1308"/>
      <c r="AE413" s="1286"/>
      <c r="AF413" s="1307"/>
      <c r="AG413" s="1281"/>
      <c r="AH413" s="1280"/>
    </row>
    <row r="414" spans="2:34" hidden="1" outlineLevel="1">
      <c r="B414" s="83"/>
      <c r="C414" s="1171"/>
      <c r="D414" s="75"/>
      <c r="E414" s="1145"/>
      <c r="F414" s="871"/>
      <c r="G414" s="75"/>
      <c r="H414" s="75"/>
      <c r="I414" s="75"/>
      <c r="J414" s="1080"/>
      <c r="K414" s="83"/>
      <c r="L414" s="75"/>
      <c r="M414" s="1058"/>
      <c r="N414" s="83"/>
      <c r="O414" s="75"/>
      <c r="P414" s="123"/>
      <c r="Q414" s="1281"/>
      <c r="R414" s="1280"/>
      <c r="S414" s="1281"/>
      <c r="T414" s="1280"/>
      <c r="U414" s="1281"/>
      <c r="V414" s="1280"/>
      <c r="W414" s="1281"/>
      <c r="X414" s="1280"/>
      <c r="Y414" s="1282"/>
      <c r="Z414" s="1308"/>
      <c r="AA414" s="1286"/>
      <c r="AB414" s="1393"/>
      <c r="AC414" s="1282"/>
      <c r="AD414" s="1308"/>
      <c r="AE414" s="1286"/>
      <c r="AF414" s="1307"/>
      <c r="AG414" s="1281"/>
      <c r="AH414" s="1280"/>
    </row>
    <row r="415" spans="2:34" hidden="1" outlineLevel="1">
      <c r="B415" s="83"/>
      <c r="C415" s="75" t="s">
        <v>493</v>
      </c>
      <c r="D415" s="75" t="s">
        <v>573</v>
      </c>
      <c r="E415" s="123"/>
      <c r="F415" s="871">
        <v>4.29</v>
      </c>
      <c r="G415" s="75">
        <v>26.85</v>
      </c>
      <c r="H415" s="75">
        <v>27.25</v>
      </c>
      <c r="I415" s="75">
        <f>H415-G415</f>
        <v>0.39999999999999902</v>
      </c>
      <c r="J415" s="1080">
        <f>F415*I415</f>
        <v>1.72</v>
      </c>
      <c r="K415" s="83"/>
      <c r="L415" s="75"/>
      <c r="M415" s="1058"/>
      <c r="N415" s="83"/>
      <c r="O415" s="75"/>
      <c r="P415" s="123"/>
      <c r="Q415" s="1281"/>
      <c r="R415" s="1280"/>
      <c r="S415" s="1174">
        <f>J415</f>
        <v>1.72</v>
      </c>
      <c r="T415" s="1280">
        <f t="shared" ref="T415:T419" si="51">ROUND($S$4/1000*S415,3)</f>
        <v>0.224</v>
      </c>
      <c r="U415" s="1281"/>
      <c r="V415" s="1280"/>
      <c r="W415" s="1281"/>
      <c r="X415" s="1280"/>
      <c r="Y415" s="1282"/>
      <c r="Z415" s="1308"/>
      <c r="AA415" s="1328">
        <f>J415</f>
        <v>1.72</v>
      </c>
      <c r="AB415" s="1287"/>
      <c r="AC415" s="1282"/>
      <c r="AD415" s="1308"/>
      <c r="AE415" s="1286"/>
      <c r="AF415" s="1307"/>
      <c r="AG415" s="1281"/>
      <c r="AH415" s="1280"/>
    </row>
    <row r="416" spans="2:34" hidden="1" outlineLevel="1">
      <c r="B416" s="83"/>
      <c r="C416" s="75"/>
      <c r="D416" s="75"/>
      <c r="E416" s="123"/>
      <c r="F416" s="871">
        <v>1.62</v>
      </c>
      <c r="G416" s="75">
        <v>27.25</v>
      </c>
      <c r="H416" s="75">
        <v>29.85</v>
      </c>
      <c r="I416" s="75">
        <f>H416-G416</f>
        <v>2.6</v>
      </c>
      <c r="J416" s="1080">
        <f>F416*I416</f>
        <v>4.21</v>
      </c>
      <c r="K416" s="83"/>
      <c r="L416" s="75"/>
      <c r="M416" s="1058"/>
      <c r="N416" s="83"/>
      <c r="O416" s="75"/>
      <c r="P416" s="123"/>
      <c r="Q416" s="1281"/>
      <c r="R416" s="1280"/>
      <c r="S416" s="1174">
        <f>J416</f>
        <v>4.21</v>
      </c>
      <c r="T416" s="1280">
        <f t="shared" si="51"/>
        <v>0.54700000000000004</v>
      </c>
      <c r="U416" s="1281"/>
      <c r="V416" s="1280"/>
      <c r="W416" s="1281"/>
      <c r="X416" s="1280"/>
      <c r="Y416" s="1282"/>
      <c r="Z416" s="1308"/>
      <c r="AA416" s="1286"/>
      <c r="AB416" s="1393">
        <f>J416</f>
        <v>4.21</v>
      </c>
      <c r="AC416" s="1282"/>
      <c r="AD416" s="1308"/>
      <c r="AE416" s="1286"/>
      <c r="AF416" s="1307"/>
      <c r="AG416" s="1281"/>
      <c r="AH416" s="1280"/>
    </row>
    <row r="417" spans="2:34" hidden="1" outlineLevel="1">
      <c r="B417" s="83"/>
      <c r="C417" s="75"/>
      <c r="D417" s="75"/>
      <c r="E417" s="1145"/>
      <c r="F417" s="871">
        <v>1.48</v>
      </c>
      <c r="G417" s="75">
        <v>27.25</v>
      </c>
      <c r="H417" s="75">
        <v>29.85</v>
      </c>
      <c r="I417" s="75">
        <f>H417-G417</f>
        <v>2.6</v>
      </c>
      <c r="J417" s="1080">
        <f>F417*I417</f>
        <v>3.85</v>
      </c>
      <c r="K417" s="83"/>
      <c r="L417" s="75"/>
      <c r="M417" s="1058"/>
      <c r="N417" s="83"/>
      <c r="O417" s="75"/>
      <c r="P417" s="123"/>
      <c r="Q417" s="1281"/>
      <c r="R417" s="1280"/>
      <c r="S417" s="1174">
        <f>J417</f>
        <v>3.85</v>
      </c>
      <c r="T417" s="1280">
        <f t="shared" si="51"/>
        <v>0.501</v>
      </c>
      <c r="U417" s="1281"/>
      <c r="V417" s="1280"/>
      <c r="W417" s="1281"/>
      <c r="X417" s="1280"/>
      <c r="Y417" s="1282"/>
      <c r="Z417" s="1308"/>
      <c r="AA417" s="1328">
        <f>J417</f>
        <v>3.85</v>
      </c>
      <c r="AB417" s="1287"/>
      <c r="AC417" s="1282"/>
      <c r="AD417" s="1308"/>
      <c r="AE417" s="1286"/>
      <c r="AF417" s="1307"/>
      <c r="AG417" s="1281"/>
      <c r="AH417" s="1280"/>
    </row>
    <row r="418" spans="2:34" hidden="1" outlineLevel="1">
      <c r="B418" s="83"/>
      <c r="C418" s="75" t="s">
        <v>24</v>
      </c>
      <c r="D418" s="75"/>
      <c r="E418" s="1145">
        <v>1</v>
      </c>
      <c r="F418" s="871"/>
      <c r="G418" s="75"/>
      <c r="H418" s="75"/>
      <c r="I418" s="75"/>
      <c r="J418" s="1058"/>
      <c r="K418" s="1114">
        <v>1.48</v>
      </c>
      <c r="L418" s="940">
        <v>1.59</v>
      </c>
      <c r="M418" s="1085">
        <f>ROUND(-E418*K418*L418,2)</f>
        <v>-2.35</v>
      </c>
      <c r="N418" s="1114">
        <v>0.13</v>
      </c>
      <c r="O418" s="940">
        <f>2*L418+K418</f>
        <v>4.66</v>
      </c>
      <c r="P418" s="1161">
        <f>E418*N418*O418</f>
        <v>0.61</v>
      </c>
      <c r="Q418" s="1281"/>
      <c r="R418" s="1280"/>
      <c r="S418" s="1174">
        <f>M418</f>
        <v>-2.35</v>
      </c>
      <c r="T418" s="1280">
        <f t="shared" si="51"/>
        <v>-0.30599999999999999</v>
      </c>
      <c r="U418" s="1281"/>
      <c r="V418" s="1280"/>
      <c r="W418" s="1281"/>
      <c r="X418" s="1280"/>
      <c r="Y418" s="1282"/>
      <c r="Z418" s="1308"/>
      <c r="AA418" s="1328">
        <f>M418</f>
        <v>-2.35</v>
      </c>
      <c r="AB418" s="1287"/>
      <c r="AC418" s="1282"/>
      <c r="AD418" s="1308"/>
      <c r="AE418" s="1328">
        <f>P418</f>
        <v>0.61</v>
      </c>
      <c r="AF418" s="1307"/>
      <c r="AG418" s="1281"/>
      <c r="AH418" s="1280">
        <f>K418</f>
        <v>1.48</v>
      </c>
    </row>
    <row r="419" spans="2:34" hidden="1" outlineLevel="1">
      <c r="B419" s="83"/>
      <c r="C419" s="75"/>
      <c r="D419" s="75"/>
      <c r="E419" s="1145"/>
      <c r="F419" s="871">
        <v>1.19</v>
      </c>
      <c r="G419" s="75">
        <v>27.25</v>
      </c>
      <c r="H419" s="75">
        <v>29.85</v>
      </c>
      <c r="I419" s="75">
        <f>H419-G419</f>
        <v>2.6</v>
      </c>
      <c r="J419" s="1080">
        <f>F419*I419</f>
        <v>3.09</v>
      </c>
      <c r="K419" s="83"/>
      <c r="L419" s="75"/>
      <c r="M419" s="1058"/>
      <c r="N419" s="83"/>
      <c r="O419" s="75"/>
      <c r="P419" s="123"/>
      <c r="Q419" s="1281"/>
      <c r="R419" s="1280"/>
      <c r="S419" s="1174">
        <f>J419</f>
        <v>3.09</v>
      </c>
      <c r="T419" s="1280">
        <f t="shared" si="51"/>
        <v>0.40200000000000002</v>
      </c>
      <c r="U419" s="1281"/>
      <c r="V419" s="1280"/>
      <c r="W419" s="1281"/>
      <c r="X419" s="1280"/>
      <c r="Y419" s="1282"/>
      <c r="Z419" s="1308"/>
      <c r="AA419" s="1286"/>
      <c r="AB419" s="1393">
        <f>J419</f>
        <v>3.09</v>
      </c>
      <c r="AC419" s="1282"/>
      <c r="AD419" s="1308"/>
      <c r="AE419" s="1286"/>
      <c r="AF419" s="1307"/>
      <c r="AG419" s="1281"/>
      <c r="AH419" s="1280"/>
    </row>
    <row r="420" spans="2:34" hidden="1" outlineLevel="1">
      <c r="B420" s="83"/>
      <c r="C420" s="75"/>
      <c r="D420" s="75"/>
      <c r="E420" s="1145"/>
      <c r="F420" s="871"/>
      <c r="G420" s="75"/>
      <c r="H420" s="75"/>
      <c r="I420" s="75"/>
      <c r="J420" s="1058"/>
      <c r="K420" s="83"/>
      <c r="L420" s="75"/>
      <c r="M420" s="1058"/>
      <c r="N420" s="83"/>
      <c r="O420" s="75"/>
      <c r="P420" s="123"/>
      <c r="Q420" s="1281"/>
      <c r="R420" s="1280"/>
      <c r="S420" s="1281"/>
      <c r="T420" s="1280"/>
      <c r="U420" s="1281"/>
      <c r="V420" s="1280"/>
      <c r="W420" s="1281"/>
      <c r="X420" s="1280"/>
      <c r="Y420" s="1282"/>
      <c r="Z420" s="1308"/>
      <c r="AA420" s="1286"/>
      <c r="AB420" s="1287"/>
      <c r="AC420" s="1282"/>
      <c r="AD420" s="1308"/>
      <c r="AE420" s="1286"/>
      <c r="AF420" s="1307"/>
      <c r="AG420" s="1281"/>
      <c r="AH420" s="1280"/>
    </row>
    <row r="421" spans="2:34" hidden="1" outlineLevel="1">
      <c r="B421" s="83"/>
      <c r="C421" s="75"/>
      <c r="D421" s="1125" t="s">
        <v>561</v>
      </c>
      <c r="E421" s="1145"/>
      <c r="F421" s="871"/>
      <c r="G421" s="75"/>
      <c r="H421" s="75"/>
      <c r="I421" s="75"/>
      <c r="J421" s="1058"/>
      <c r="K421" s="83"/>
      <c r="L421" s="75"/>
      <c r="M421" s="1058"/>
      <c r="N421" s="83"/>
      <c r="O421" s="75"/>
      <c r="P421" s="123"/>
      <c r="Q421" s="1281"/>
      <c r="R421" s="1280"/>
      <c r="S421" s="1281"/>
      <c r="T421" s="1280"/>
      <c r="U421" s="1281"/>
      <c r="V421" s="1280"/>
      <c r="W421" s="1281"/>
      <c r="X421" s="1280"/>
      <c r="Y421" s="1282"/>
      <c r="Z421" s="1308"/>
      <c r="AA421" s="1286"/>
      <c r="AB421" s="1287"/>
      <c r="AC421" s="1282"/>
      <c r="AD421" s="1308"/>
      <c r="AE421" s="1286"/>
      <c r="AF421" s="1307"/>
      <c r="AG421" s="1281"/>
      <c r="AH421" s="1280"/>
    </row>
    <row r="422" spans="2:34" hidden="1" outlineLevel="1">
      <c r="B422" s="83"/>
      <c r="C422" s="75" t="s">
        <v>504</v>
      </c>
      <c r="D422" s="75"/>
      <c r="E422" s="1145">
        <v>1</v>
      </c>
      <c r="F422" s="871">
        <v>5.8</v>
      </c>
      <c r="G422" s="75">
        <v>26.85</v>
      </c>
      <c r="H422" s="75">
        <v>27.25</v>
      </c>
      <c r="I422" s="75">
        <f>H422-G422</f>
        <v>0.39999999999999902</v>
      </c>
      <c r="J422" s="1080">
        <f>F422*I422</f>
        <v>2.3199999999999998</v>
      </c>
      <c r="K422" s="83"/>
      <c r="L422" s="75"/>
      <c r="M422" s="1058"/>
      <c r="N422" s="83"/>
      <c r="O422" s="75"/>
      <c r="P422" s="123"/>
      <c r="Q422" s="1281"/>
      <c r="R422" s="1280"/>
      <c r="S422" s="1281"/>
      <c r="T422" s="1280"/>
      <c r="U422" s="1281"/>
      <c r="V422" s="1280"/>
      <c r="W422" s="1174">
        <f>J422</f>
        <v>2.3199999999999998</v>
      </c>
      <c r="X422" s="1179">
        <f t="shared" ref="X422:X423" si="52">ROUND($W$4/1000*W422,3)</f>
        <v>5.8000000000000003E-2</v>
      </c>
      <c r="Y422" s="1282"/>
      <c r="Z422" s="1308"/>
      <c r="AA422" s="1328">
        <f>J422</f>
        <v>2.3199999999999998</v>
      </c>
      <c r="AB422" s="1287"/>
      <c r="AC422" s="1282"/>
      <c r="AD422" s="1308"/>
      <c r="AE422" s="1286"/>
      <c r="AF422" s="1307"/>
      <c r="AG422" s="1281">
        <f>E422*F422</f>
        <v>5.8</v>
      </c>
      <c r="AH422" s="1280"/>
    </row>
    <row r="423" spans="2:34" hidden="1" outlineLevel="1">
      <c r="B423" s="83"/>
      <c r="C423" s="75"/>
      <c r="D423" s="75"/>
      <c r="E423" s="1145"/>
      <c r="F423" s="871">
        <v>5.8</v>
      </c>
      <c r="G423" s="75">
        <v>27.25</v>
      </c>
      <c r="H423" s="75">
        <v>28.23</v>
      </c>
      <c r="I423" s="75">
        <f>H423-G423</f>
        <v>0.98</v>
      </c>
      <c r="J423" s="1080">
        <f>F423*I423</f>
        <v>5.68</v>
      </c>
      <c r="K423" s="83"/>
      <c r="L423" s="75"/>
      <c r="M423" s="1058"/>
      <c r="N423" s="83"/>
      <c r="O423" s="75"/>
      <c r="P423" s="123"/>
      <c r="Q423" s="1281"/>
      <c r="R423" s="1280"/>
      <c r="S423" s="1281"/>
      <c r="T423" s="1280"/>
      <c r="U423" s="1281"/>
      <c r="V423" s="1280"/>
      <c r="W423" s="1174">
        <f>J423</f>
        <v>5.68</v>
      </c>
      <c r="X423" s="1179">
        <f t="shared" si="52"/>
        <v>0.14199999999999999</v>
      </c>
      <c r="Y423" s="1282"/>
      <c r="Z423" s="1308"/>
      <c r="AA423" s="1286"/>
      <c r="AB423" s="1393">
        <f>J423</f>
        <v>5.68</v>
      </c>
      <c r="AC423" s="1282"/>
      <c r="AD423" s="1308"/>
      <c r="AE423" s="1286"/>
      <c r="AF423" s="1307"/>
      <c r="AG423" s="1281"/>
      <c r="AH423" s="1280"/>
    </row>
    <row r="424" spans="2:34" hidden="1" outlineLevel="1">
      <c r="B424" s="83"/>
      <c r="C424" s="75" t="s">
        <v>65</v>
      </c>
      <c r="D424" s="75"/>
      <c r="E424" s="1145">
        <v>1</v>
      </c>
      <c r="F424" s="871">
        <v>3.2</v>
      </c>
      <c r="G424" s="75">
        <v>27.03</v>
      </c>
      <c r="H424" s="75">
        <v>29.85</v>
      </c>
      <c r="I424" s="75">
        <f>H424-G424</f>
        <v>2.82</v>
      </c>
      <c r="J424" s="1080">
        <f>F424*I424</f>
        <v>9.02</v>
      </c>
      <c r="K424" s="83"/>
      <c r="L424" s="75"/>
      <c r="M424" s="1058"/>
      <c r="N424" s="83"/>
      <c r="O424" s="75"/>
      <c r="P424" s="123"/>
      <c r="Q424" s="1281"/>
      <c r="R424" s="1280"/>
      <c r="S424" s="1174">
        <f>J424</f>
        <v>9.02</v>
      </c>
      <c r="T424" s="1280">
        <f t="shared" ref="T424:T435" si="53">ROUND($S$4/1000*S424,3)</f>
        <v>1.173</v>
      </c>
      <c r="U424" s="1281"/>
      <c r="V424" s="1280"/>
      <c r="W424" s="1281"/>
      <c r="X424" s="1280"/>
      <c r="Y424" s="1282"/>
      <c r="Z424" s="1308"/>
      <c r="AA424" s="1286"/>
      <c r="AB424" s="1393">
        <f>J424</f>
        <v>9.02</v>
      </c>
      <c r="AC424" s="1282"/>
      <c r="AD424" s="1308"/>
      <c r="AE424" s="1286"/>
      <c r="AF424" s="1307"/>
      <c r="AG424" s="1281"/>
      <c r="AH424" s="1280"/>
    </row>
    <row r="425" spans="2:34" hidden="1" outlineLevel="1">
      <c r="B425" s="83"/>
      <c r="C425" s="1125" t="s">
        <v>67</v>
      </c>
      <c r="D425" s="75"/>
      <c r="E425" s="1145">
        <v>1</v>
      </c>
      <c r="F425" s="871"/>
      <c r="G425" s="75"/>
      <c r="H425" s="75"/>
      <c r="I425" s="75"/>
      <c r="J425" s="1058"/>
      <c r="K425" s="1114">
        <f>1.68-0.77</f>
        <v>0.91</v>
      </c>
      <c r="L425" s="940">
        <f>1.65-0.06</f>
        <v>1.59</v>
      </c>
      <c r="M425" s="1080">
        <f>ROUND(-E425*K425*L425,2)</f>
        <v>-1.45</v>
      </c>
      <c r="N425" s="1114">
        <v>0.13</v>
      </c>
      <c r="O425" s="940">
        <f>2*K425+L425</f>
        <v>3.41</v>
      </c>
      <c r="P425" s="1161">
        <f>E425*N425*O425</f>
        <v>0.44</v>
      </c>
      <c r="Q425" s="1281"/>
      <c r="R425" s="1280"/>
      <c r="S425" s="1174">
        <f>M425</f>
        <v>-1.45</v>
      </c>
      <c r="T425" s="1280">
        <f t="shared" si="53"/>
        <v>-0.189</v>
      </c>
      <c r="U425" s="1281"/>
      <c r="V425" s="1280"/>
      <c r="W425" s="1281"/>
      <c r="X425" s="1280"/>
      <c r="Y425" s="1282"/>
      <c r="Z425" s="1308"/>
      <c r="AA425" s="1286"/>
      <c r="AB425" s="1393">
        <f>M425</f>
        <v>-1.45</v>
      </c>
      <c r="AC425" s="1282"/>
      <c r="AD425" s="1308"/>
      <c r="AE425" s="1286"/>
      <c r="AF425" s="1390">
        <f>P425</f>
        <v>0.44</v>
      </c>
      <c r="AG425" s="1281"/>
      <c r="AH425" s="1280"/>
    </row>
    <row r="426" spans="2:34" hidden="1" outlineLevel="1">
      <c r="B426" s="83"/>
      <c r="C426" s="1125" t="s">
        <v>90</v>
      </c>
      <c r="D426" s="75"/>
      <c r="E426" s="1145">
        <v>1</v>
      </c>
      <c r="F426" s="871"/>
      <c r="G426" s="75"/>
      <c r="H426" s="75"/>
      <c r="I426" s="75"/>
      <c r="J426" s="1058"/>
      <c r="K426" s="1114">
        <v>0.77</v>
      </c>
      <c r="L426" s="940">
        <f>2.4-0.06</f>
        <v>2.34</v>
      </c>
      <c r="M426" s="1080">
        <f>ROUND(-E426*K426*L426,2)</f>
        <v>-1.8</v>
      </c>
      <c r="N426" s="1114">
        <v>0.13</v>
      </c>
      <c r="O426" s="940">
        <f>K426+L426+0.75</f>
        <v>3.86</v>
      </c>
      <c r="P426" s="1161">
        <f>E426*N426*O426</f>
        <v>0.5</v>
      </c>
      <c r="Q426" s="1281"/>
      <c r="R426" s="1280"/>
      <c r="S426" s="1174">
        <f>M426</f>
        <v>-1.8</v>
      </c>
      <c r="T426" s="1280">
        <f t="shared" si="53"/>
        <v>-0.23400000000000001</v>
      </c>
      <c r="U426" s="1281"/>
      <c r="V426" s="1280"/>
      <c r="W426" s="1281"/>
      <c r="X426" s="1280"/>
      <c r="Y426" s="1282"/>
      <c r="Z426" s="1308"/>
      <c r="AA426" s="1286"/>
      <c r="AB426" s="1393">
        <f>M426</f>
        <v>-1.8</v>
      </c>
      <c r="AC426" s="1282"/>
      <c r="AD426" s="1308"/>
      <c r="AE426" s="1286"/>
      <c r="AF426" s="1390">
        <f>P426</f>
        <v>0.5</v>
      </c>
      <c r="AG426" s="1281"/>
      <c r="AH426" s="1280"/>
    </row>
    <row r="427" spans="2:34" hidden="1" outlineLevel="1">
      <c r="B427" s="83"/>
      <c r="C427" s="1125"/>
      <c r="D427" s="75"/>
      <c r="E427" s="123"/>
      <c r="F427" s="871"/>
      <c r="G427" s="75"/>
      <c r="H427" s="75"/>
      <c r="I427" s="75"/>
      <c r="J427" s="1058"/>
      <c r="K427" s="83"/>
      <c r="L427" s="75"/>
      <c r="M427" s="1058"/>
      <c r="N427" s="83"/>
      <c r="O427" s="75"/>
      <c r="P427" s="123"/>
      <c r="Q427" s="1281"/>
      <c r="R427" s="1280"/>
      <c r="S427" s="1281"/>
      <c r="T427" s="1280"/>
      <c r="U427" s="1281"/>
      <c r="V427" s="1280"/>
      <c r="W427" s="1281"/>
      <c r="X427" s="1280"/>
      <c r="Y427" s="1282"/>
      <c r="Z427" s="1308"/>
      <c r="AA427" s="1286"/>
      <c r="AB427" s="1287"/>
      <c r="AC427" s="1282"/>
      <c r="AD427" s="1308"/>
      <c r="AE427" s="1286"/>
      <c r="AF427" s="1307"/>
      <c r="AG427" s="1281"/>
      <c r="AH427" s="1280"/>
    </row>
    <row r="428" spans="2:34" hidden="1" outlineLevel="1">
      <c r="B428" s="83"/>
      <c r="C428" s="75" t="s">
        <v>493</v>
      </c>
      <c r="D428" s="75" t="s">
        <v>562</v>
      </c>
      <c r="E428" s="1145">
        <v>1</v>
      </c>
      <c r="F428" s="871">
        <v>3.21</v>
      </c>
      <c r="G428" s="75">
        <v>26.85</v>
      </c>
      <c r="H428" s="75">
        <v>27.25</v>
      </c>
      <c r="I428" s="75">
        <f>H428-G428</f>
        <v>0.39999999999999902</v>
      </c>
      <c r="J428" s="1080">
        <f>F428*I428</f>
        <v>1.28</v>
      </c>
      <c r="K428" s="83"/>
      <c r="L428" s="75"/>
      <c r="M428" s="1058"/>
      <c r="N428" s="83"/>
      <c r="O428" s="75"/>
      <c r="P428" s="123"/>
      <c r="Q428" s="1281"/>
      <c r="R428" s="1280"/>
      <c r="S428" s="1174">
        <f>J428</f>
        <v>1.28</v>
      </c>
      <c r="T428" s="1280">
        <f t="shared" si="53"/>
        <v>0.16600000000000001</v>
      </c>
      <c r="U428" s="1281"/>
      <c r="V428" s="1280"/>
      <c r="W428" s="1281"/>
      <c r="X428" s="1280"/>
      <c r="Y428" s="1282"/>
      <c r="Z428" s="1308"/>
      <c r="AA428" s="1328">
        <f>J428</f>
        <v>1.28</v>
      </c>
      <c r="AB428" s="1287"/>
      <c r="AC428" s="1282"/>
      <c r="AD428" s="1308"/>
      <c r="AE428" s="1286"/>
      <c r="AF428" s="1307"/>
      <c r="AG428" s="1281"/>
      <c r="AH428" s="1280"/>
    </row>
    <row r="429" spans="2:34" hidden="1" outlineLevel="1">
      <c r="B429" s="83"/>
      <c r="C429" s="75"/>
      <c r="D429" s="75"/>
      <c r="E429" s="1145"/>
      <c r="F429" s="871">
        <v>0.44</v>
      </c>
      <c r="G429" s="75">
        <v>27.25</v>
      </c>
      <c r="H429" s="75">
        <v>29.85</v>
      </c>
      <c r="I429" s="75">
        <f>H429-G429</f>
        <v>2.6</v>
      </c>
      <c r="J429" s="1080">
        <f>F429*I429</f>
        <v>1.1399999999999999</v>
      </c>
      <c r="K429" s="83"/>
      <c r="L429" s="75"/>
      <c r="M429" s="1058"/>
      <c r="N429" s="83"/>
      <c r="O429" s="75"/>
      <c r="P429" s="123"/>
      <c r="Q429" s="1281"/>
      <c r="R429" s="1280"/>
      <c r="S429" s="1174">
        <f>J429</f>
        <v>1.1399999999999999</v>
      </c>
      <c r="T429" s="1280">
        <f t="shared" si="53"/>
        <v>0.14799999999999999</v>
      </c>
      <c r="U429" s="1281"/>
      <c r="V429" s="1280"/>
      <c r="W429" s="1281"/>
      <c r="X429" s="1280"/>
      <c r="Y429" s="1282"/>
      <c r="Z429" s="1308"/>
      <c r="AA429" s="1286"/>
      <c r="AB429" s="1393">
        <f>J429</f>
        <v>1.1399999999999999</v>
      </c>
      <c r="AC429" s="1282"/>
      <c r="AD429" s="1308"/>
      <c r="AE429" s="1286"/>
      <c r="AF429" s="1307"/>
      <c r="AG429" s="1281"/>
      <c r="AH429" s="1280"/>
    </row>
    <row r="430" spans="2:34" hidden="1" outlineLevel="1">
      <c r="B430" s="83"/>
      <c r="C430" s="75"/>
      <c r="D430" s="75"/>
      <c r="E430" s="1145"/>
      <c r="F430" s="871">
        <v>1.68</v>
      </c>
      <c r="G430" s="75">
        <v>27.25</v>
      </c>
      <c r="H430" s="75">
        <v>29.85</v>
      </c>
      <c r="I430" s="75">
        <f>H430-G430</f>
        <v>2.6</v>
      </c>
      <c r="J430" s="1080">
        <f>F430*I430</f>
        <v>4.37</v>
      </c>
      <c r="K430" s="83"/>
      <c r="L430" s="75"/>
      <c r="M430" s="1058"/>
      <c r="N430" s="83"/>
      <c r="O430" s="75"/>
      <c r="P430" s="123"/>
      <c r="Q430" s="1281"/>
      <c r="R430" s="1280"/>
      <c r="S430" s="1174">
        <f>J430</f>
        <v>4.37</v>
      </c>
      <c r="T430" s="1280">
        <f t="shared" si="53"/>
        <v>0.56799999999999995</v>
      </c>
      <c r="U430" s="1281"/>
      <c r="V430" s="1280"/>
      <c r="W430" s="1281"/>
      <c r="X430" s="1280"/>
      <c r="Y430" s="1282"/>
      <c r="Z430" s="1308"/>
      <c r="AA430" s="1328">
        <f>J430</f>
        <v>4.37</v>
      </c>
      <c r="AB430" s="1393"/>
      <c r="AC430" s="1282"/>
      <c r="AD430" s="1308"/>
      <c r="AE430" s="1286"/>
      <c r="AF430" s="1307"/>
      <c r="AG430" s="1281"/>
      <c r="AH430" s="1280"/>
    </row>
    <row r="431" spans="2:34" hidden="1" outlineLevel="1">
      <c r="B431" s="83"/>
      <c r="C431" s="1125" t="s">
        <v>25</v>
      </c>
      <c r="D431" s="75"/>
      <c r="E431" s="1145">
        <v>1</v>
      </c>
      <c r="F431" s="871"/>
      <c r="G431" s="75"/>
      <c r="H431" s="75"/>
      <c r="I431" s="75"/>
      <c r="J431" s="1058"/>
      <c r="K431" s="871">
        <v>1.68</v>
      </c>
      <c r="L431" s="1125">
        <v>1.59</v>
      </c>
      <c r="M431" s="1080">
        <f>ROUND(-E431*K431*L431,2)</f>
        <v>-2.67</v>
      </c>
      <c r="N431" s="1114">
        <v>0.13</v>
      </c>
      <c r="O431" s="940">
        <f>2*L431+K431</f>
        <v>4.8600000000000003</v>
      </c>
      <c r="P431" s="1161">
        <f>E431*N431*O431</f>
        <v>0.63</v>
      </c>
      <c r="Q431" s="1281"/>
      <c r="R431" s="1280"/>
      <c r="S431" s="1174">
        <f>M431</f>
        <v>-2.67</v>
      </c>
      <c r="T431" s="1280">
        <f t="shared" si="53"/>
        <v>-0.34699999999999998</v>
      </c>
      <c r="U431" s="1281"/>
      <c r="V431" s="1280"/>
      <c r="W431" s="1281"/>
      <c r="X431" s="1280"/>
      <c r="Y431" s="1282"/>
      <c r="Z431" s="1308"/>
      <c r="AA431" s="1328">
        <f>M431</f>
        <v>-2.67</v>
      </c>
      <c r="AB431" s="1393"/>
      <c r="AC431" s="1282"/>
      <c r="AD431" s="1308"/>
      <c r="AE431" s="1328">
        <f>P431</f>
        <v>0.63</v>
      </c>
      <c r="AF431" s="1307"/>
      <c r="AG431" s="1281"/>
      <c r="AH431" s="1280">
        <f>E431*K431</f>
        <v>1.68</v>
      </c>
    </row>
    <row r="432" spans="2:34" hidden="1" outlineLevel="1">
      <c r="B432" s="83"/>
      <c r="C432" s="75"/>
      <c r="D432" s="75"/>
      <c r="E432" s="1145"/>
      <c r="F432" s="871">
        <v>1.0900000000000001</v>
      </c>
      <c r="G432" s="75">
        <v>27.25</v>
      </c>
      <c r="H432" s="75">
        <v>29.85</v>
      </c>
      <c r="I432" s="75">
        <f>H432-G432</f>
        <v>2.6</v>
      </c>
      <c r="J432" s="1080">
        <f>F432*I432</f>
        <v>2.83</v>
      </c>
      <c r="K432" s="83"/>
      <c r="L432" s="75"/>
      <c r="M432" s="1058"/>
      <c r="N432" s="83"/>
      <c r="O432" s="75"/>
      <c r="P432" s="123"/>
      <c r="Q432" s="1281"/>
      <c r="R432" s="1280"/>
      <c r="S432" s="1174">
        <f>J432</f>
        <v>2.83</v>
      </c>
      <c r="T432" s="1280">
        <f t="shared" si="53"/>
        <v>0.36799999999999999</v>
      </c>
      <c r="U432" s="1281"/>
      <c r="V432" s="1280"/>
      <c r="W432" s="1281"/>
      <c r="X432" s="1280"/>
      <c r="Y432" s="1282"/>
      <c r="Z432" s="1308"/>
      <c r="AA432" s="1286"/>
      <c r="AB432" s="1393">
        <f>J432</f>
        <v>2.83</v>
      </c>
      <c r="AC432" s="1282"/>
      <c r="AD432" s="1308"/>
      <c r="AE432" s="1286"/>
      <c r="AF432" s="1307"/>
      <c r="AG432" s="1281"/>
      <c r="AH432" s="1280"/>
    </row>
    <row r="433" spans="2:34" hidden="1" outlineLevel="1">
      <c r="B433" s="83"/>
      <c r="C433" s="75" t="s">
        <v>493</v>
      </c>
      <c r="D433" s="75" t="s">
        <v>574</v>
      </c>
      <c r="E433" s="1145">
        <v>1</v>
      </c>
      <c r="F433" s="871">
        <v>1.3</v>
      </c>
      <c r="G433" s="75">
        <v>26.85</v>
      </c>
      <c r="H433" s="75">
        <v>27.25</v>
      </c>
      <c r="I433" s="75">
        <f>H433-G433</f>
        <v>0.39999999999999902</v>
      </c>
      <c r="J433" s="1080">
        <f>F433*I433</f>
        <v>0.52</v>
      </c>
      <c r="K433" s="83"/>
      <c r="L433" s="75"/>
      <c r="M433" s="1058"/>
      <c r="N433" s="83"/>
      <c r="O433" s="75"/>
      <c r="P433" s="123"/>
      <c r="Q433" s="1281"/>
      <c r="R433" s="1280"/>
      <c r="S433" s="1174">
        <f>J433</f>
        <v>0.52</v>
      </c>
      <c r="T433" s="1280">
        <f t="shared" si="53"/>
        <v>6.8000000000000005E-2</v>
      </c>
      <c r="U433" s="1281"/>
      <c r="V433" s="1280"/>
      <c r="W433" s="1281"/>
      <c r="X433" s="1280"/>
      <c r="Y433" s="1282"/>
      <c r="Z433" s="1308"/>
      <c r="AA433" s="1328">
        <f>J433</f>
        <v>0.52</v>
      </c>
      <c r="AB433" s="1287"/>
      <c r="AC433" s="1282"/>
      <c r="AD433" s="1308"/>
      <c r="AE433" s="1286"/>
      <c r="AF433" s="1307"/>
      <c r="AG433" s="1281"/>
      <c r="AH433" s="1280"/>
    </row>
    <row r="434" spans="2:34" hidden="1" outlineLevel="1">
      <c r="B434" s="83"/>
      <c r="C434" s="75"/>
      <c r="D434" s="75"/>
      <c r="E434" s="1145"/>
      <c r="F434" s="871">
        <v>1.3</v>
      </c>
      <c r="G434" s="75">
        <v>27.25</v>
      </c>
      <c r="H434" s="75">
        <v>29.85</v>
      </c>
      <c r="I434" s="75">
        <f>H434-G434</f>
        <v>2.6</v>
      </c>
      <c r="J434" s="1080">
        <f>F434*I434</f>
        <v>3.38</v>
      </c>
      <c r="K434" s="83"/>
      <c r="L434" s="75"/>
      <c r="M434" s="1058"/>
      <c r="N434" s="83"/>
      <c r="O434" s="75"/>
      <c r="P434" s="123"/>
      <c r="Q434" s="1281"/>
      <c r="R434" s="1280"/>
      <c r="S434" s="1174">
        <f>J434</f>
        <v>3.38</v>
      </c>
      <c r="T434" s="1280">
        <f t="shared" si="53"/>
        <v>0.439</v>
      </c>
      <c r="U434" s="1281"/>
      <c r="V434" s="1280"/>
      <c r="W434" s="1281"/>
      <c r="X434" s="1280"/>
      <c r="Y434" s="1282"/>
      <c r="Z434" s="1308"/>
      <c r="AA434" s="1286"/>
      <c r="AB434" s="1393">
        <f>J434</f>
        <v>3.38</v>
      </c>
      <c r="AC434" s="1282"/>
      <c r="AD434" s="1308"/>
      <c r="AE434" s="1286"/>
      <c r="AF434" s="1307"/>
      <c r="AG434" s="1281"/>
      <c r="AH434" s="1280"/>
    </row>
    <row r="435" spans="2:34" hidden="1" outlineLevel="1">
      <c r="B435" s="83"/>
      <c r="C435" s="88" t="s">
        <v>511</v>
      </c>
      <c r="D435" s="75"/>
      <c r="E435" s="1145">
        <v>1</v>
      </c>
      <c r="F435" s="83"/>
      <c r="G435" s="75"/>
      <c r="H435" s="75"/>
      <c r="I435" s="75"/>
      <c r="J435" s="1058"/>
      <c r="K435" s="1114">
        <v>0.83</v>
      </c>
      <c r="L435" s="940">
        <v>1.59</v>
      </c>
      <c r="M435" s="1080">
        <f>ROUND(-E435*K435*L435,2)</f>
        <v>-1.32</v>
      </c>
      <c r="N435" s="1114">
        <v>0.13</v>
      </c>
      <c r="O435" s="940">
        <f>2*L435+K435</f>
        <v>4.01</v>
      </c>
      <c r="P435" s="1161">
        <f>E435*N435*O435</f>
        <v>0.52</v>
      </c>
      <c r="Q435" s="1281"/>
      <c r="R435" s="1280"/>
      <c r="S435" s="1174">
        <f>M435</f>
        <v>-1.32</v>
      </c>
      <c r="T435" s="1280">
        <f t="shared" si="53"/>
        <v>-0.17199999999999999</v>
      </c>
      <c r="U435" s="1281"/>
      <c r="V435" s="1280"/>
      <c r="W435" s="1281"/>
      <c r="X435" s="1280"/>
      <c r="Y435" s="1282"/>
      <c r="Z435" s="1308"/>
      <c r="AA435" s="1286"/>
      <c r="AB435" s="1393">
        <f>M435</f>
        <v>-1.32</v>
      </c>
      <c r="AC435" s="1282"/>
      <c r="AD435" s="1308"/>
      <c r="AE435" s="1286"/>
      <c r="AF435" s="1390">
        <f>P435</f>
        <v>0.52</v>
      </c>
      <c r="AG435" s="1281"/>
      <c r="AH435" s="1280">
        <f>K435</f>
        <v>0.83</v>
      </c>
    </row>
    <row r="436" spans="2:34" hidden="1" outlineLevel="1">
      <c r="B436" s="83"/>
      <c r="C436" s="75" t="s">
        <v>493</v>
      </c>
      <c r="D436" s="75" t="s">
        <v>575</v>
      </c>
      <c r="E436" s="1145">
        <v>1</v>
      </c>
      <c r="F436" s="871">
        <v>7.45</v>
      </c>
      <c r="G436" s="75">
        <v>26.85</v>
      </c>
      <c r="H436" s="75">
        <v>27.25</v>
      </c>
      <c r="I436" s="75">
        <f>H436-G436</f>
        <v>0.39999999999999902</v>
      </c>
      <c r="J436" s="1080">
        <f>F436*I436</f>
        <v>2.98</v>
      </c>
      <c r="K436" s="83"/>
      <c r="L436" s="75"/>
      <c r="M436" s="1058"/>
      <c r="N436" s="83"/>
      <c r="O436" s="75"/>
      <c r="P436" s="123"/>
      <c r="Q436" s="1174">
        <f>J436</f>
        <v>2.98</v>
      </c>
      <c r="R436" s="1280">
        <f t="shared" ref="R436:R440" si="54">ROUND($Q$4/1000*Q436,3)</f>
        <v>0.44700000000000001</v>
      </c>
      <c r="S436" s="1281"/>
      <c r="T436" s="1280"/>
      <c r="U436" s="1281"/>
      <c r="V436" s="1280"/>
      <c r="W436" s="1281"/>
      <c r="X436" s="1280"/>
      <c r="Y436" s="1282"/>
      <c r="Z436" s="1308"/>
      <c r="AA436" s="1328">
        <f>J436</f>
        <v>2.98</v>
      </c>
      <c r="AB436" s="1287"/>
      <c r="AC436" s="1282"/>
      <c r="AD436" s="1308"/>
      <c r="AE436" s="1286"/>
      <c r="AF436" s="1307"/>
      <c r="AG436" s="1281"/>
      <c r="AH436" s="1280"/>
    </row>
    <row r="437" spans="2:34" hidden="1" outlineLevel="1">
      <c r="B437" s="83"/>
      <c r="C437" s="75"/>
      <c r="D437" s="75"/>
      <c r="E437" s="1145"/>
      <c r="F437" s="871">
        <v>1.1499999999999999</v>
      </c>
      <c r="G437" s="75">
        <v>27.25</v>
      </c>
      <c r="H437" s="75">
        <v>29.85</v>
      </c>
      <c r="I437" s="75">
        <f>H437-G437</f>
        <v>2.6</v>
      </c>
      <c r="J437" s="1080">
        <f>F437*I437</f>
        <v>2.99</v>
      </c>
      <c r="K437" s="83"/>
      <c r="L437" s="75"/>
      <c r="M437" s="1058"/>
      <c r="N437" s="83"/>
      <c r="O437" s="75"/>
      <c r="P437" s="123"/>
      <c r="Q437" s="1174">
        <f>J437</f>
        <v>2.99</v>
      </c>
      <c r="R437" s="1280">
        <f t="shared" si="54"/>
        <v>0.44900000000000001</v>
      </c>
      <c r="S437" s="1281"/>
      <c r="T437" s="1280"/>
      <c r="U437" s="1281"/>
      <c r="V437" s="1280"/>
      <c r="W437" s="1281"/>
      <c r="X437" s="1280"/>
      <c r="Y437" s="1282"/>
      <c r="Z437" s="1308"/>
      <c r="AA437" s="1286"/>
      <c r="AB437" s="1393">
        <f>J437</f>
        <v>2.99</v>
      </c>
      <c r="AC437" s="1282"/>
      <c r="AD437" s="1308"/>
      <c r="AE437" s="1286"/>
      <c r="AF437" s="1307"/>
      <c r="AG437" s="1281"/>
      <c r="AH437" s="1280"/>
    </row>
    <row r="438" spans="2:34" hidden="1" outlineLevel="1">
      <c r="B438" s="83"/>
      <c r="C438" s="75"/>
      <c r="D438" s="75"/>
      <c r="E438" s="1145"/>
      <c r="F438" s="871">
        <v>4.58</v>
      </c>
      <c r="G438" s="75">
        <v>27.25</v>
      </c>
      <c r="H438" s="75">
        <v>29.85</v>
      </c>
      <c r="I438" s="75">
        <f>H438-G438</f>
        <v>2.6</v>
      </c>
      <c r="J438" s="1080">
        <f>F438*I438</f>
        <v>11.91</v>
      </c>
      <c r="K438" s="83"/>
      <c r="L438" s="75"/>
      <c r="M438" s="1058"/>
      <c r="N438" s="83"/>
      <c r="O438" s="75"/>
      <c r="P438" s="123"/>
      <c r="Q438" s="1174">
        <f>J438</f>
        <v>11.91</v>
      </c>
      <c r="R438" s="1280">
        <f t="shared" si="54"/>
        <v>1.7869999999999999</v>
      </c>
      <c r="S438" s="1281"/>
      <c r="T438" s="1280"/>
      <c r="U438" s="1281"/>
      <c r="V438" s="1280"/>
      <c r="W438" s="1281"/>
      <c r="X438" s="1280"/>
      <c r="Y438" s="1282"/>
      <c r="Z438" s="1308"/>
      <c r="AA438" s="1328">
        <f>J438</f>
        <v>11.91</v>
      </c>
      <c r="AB438" s="1287"/>
      <c r="AC438" s="1282"/>
      <c r="AD438" s="1308"/>
      <c r="AE438" s="1286"/>
      <c r="AF438" s="1307"/>
      <c r="AG438" s="1281"/>
      <c r="AH438" s="1280"/>
    </row>
    <row r="439" spans="2:34" hidden="1" outlineLevel="1">
      <c r="B439" s="83"/>
      <c r="C439" s="75" t="s">
        <v>24</v>
      </c>
      <c r="D439" s="75"/>
      <c r="E439" s="1145">
        <v>2</v>
      </c>
      <c r="F439" s="871"/>
      <c r="G439" s="75"/>
      <c r="H439" s="75"/>
      <c r="I439" s="75"/>
      <c r="J439" s="1058"/>
      <c r="K439" s="1114">
        <v>1.48</v>
      </c>
      <c r="L439" s="940">
        <v>1.59</v>
      </c>
      <c r="M439" s="1085">
        <f>ROUND(-E439*K439*L439,2)</f>
        <v>-4.71</v>
      </c>
      <c r="N439" s="1114">
        <v>0.15</v>
      </c>
      <c r="O439" s="940">
        <f>2*L439+K439</f>
        <v>4.66</v>
      </c>
      <c r="P439" s="1161">
        <f>E439*N439*O439</f>
        <v>1.4</v>
      </c>
      <c r="Q439" s="1174">
        <f>M439</f>
        <v>-4.71</v>
      </c>
      <c r="R439" s="1280">
        <f t="shared" si="54"/>
        <v>-0.70699999999999996</v>
      </c>
      <c r="S439" s="1281"/>
      <c r="T439" s="1280"/>
      <c r="U439" s="1281"/>
      <c r="V439" s="1280"/>
      <c r="W439" s="1281"/>
      <c r="X439" s="1280"/>
      <c r="Y439" s="1282"/>
      <c r="Z439" s="1308"/>
      <c r="AA439" s="1328">
        <f>M439</f>
        <v>-4.71</v>
      </c>
      <c r="AB439" s="1287"/>
      <c r="AC439" s="1282"/>
      <c r="AD439" s="1308"/>
      <c r="AE439" s="1328">
        <f>P439</f>
        <v>1.4</v>
      </c>
      <c r="AF439" s="1307"/>
      <c r="AG439" s="1281"/>
      <c r="AH439" s="1280">
        <f>E439*K439</f>
        <v>2.96</v>
      </c>
    </row>
    <row r="440" spans="2:34" hidden="1" outlineLevel="1">
      <c r="B440" s="83"/>
      <c r="C440" s="75"/>
      <c r="D440" s="75"/>
      <c r="E440" s="1145"/>
      <c r="F440" s="871">
        <v>1.72</v>
      </c>
      <c r="G440" s="75">
        <v>27.25</v>
      </c>
      <c r="H440" s="75">
        <v>29.85</v>
      </c>
      <c r="I440" s="75">
        <f>H440-G440</f>
        <v>2.6</v>
      </c>
      <c r="J440" s="1080">
        <f>F440*I440</f>
        <v>4.47</v>
      </c>
      <c r="K440" s="83"/>
      <c r="L440" s="75"/>
      <c r="M440" s="1058"/>
      <c r="N440" s="83"/>
      <c r="O440" s="75"/>
      <c r="P440" s="123"/>
      <c r="Q440" s="1174">
        <f>J440</f>
        <v>4.47</v>
      </c>
      <c r="R440" s="1280">
        <f t="shared" si="54"/>
        <v>0.67100000000000004</v>
      </c>
      <c r="S440" s="1281"/>
      <c r="T440" s="1280"/>
      <c r="U440" s="1281"/>
      <c r="V440" s="1280"/>
      <c r="W440" s="1281"/>
      <c r="X440" s="1280"/>
      <c r="Y440" s="1282"/>
      <c r="Z440" s="1308"/>
      <c r="AA440" s="1286"/>
      <c r="AB440" s="1393">
        <f>J440</f>
        <v>4.47</v>
      </c>
      <c r="AC440" s="1282"/>
      <c r="AD440" s="1308"/>
      <c r="AE440" s="1286"/>
      <c r="AF440" s="1307"/>
      <c r="AG440" s="1281"/>
      <c r="AH440" s="1280"/>
    </row>
    <row r="441" spans="2:34" hidden="1" outlineLevel="1">
      <c r="B441" s="83"/>
      <c r="C441" s="75"/>
      <c r="D441" s="75"/>
      <c r="E441" s="1145"/>
      <c r="F441" s="871"/>
      <c r="G441" s="75"/>
      <c r="H441" s="75"/>
      <c r="I441" s="75"/>
      <c r="J441" s="1058"/>
      <c r="K441" s="83"/>
      <c r="L441" s="75"/>
      <c r="M441" s="1058"/>
      <c r="N441" s="83"/>
      <c r="O441" s="75"/>
      <c r="P441" s="123"/>
      <c r="Q441" s="1281"/>
      <c r="R441" s="1280"/>
      <c r="S441" s="1281"/>
      <c r="T441" s="1280"/>
      <c r="U441" s="1281"/>
      <c r="V441" s="1280"/>
      <c r="W441" s="1281"/>
      <c r="X441" s="1280"/>
      <c r="Y441" s="1282"/>
      <c r="Z441" s="1308"/>
      <c r="AA441" s="1286"/>
      <c r="AB441" s="1287"/>
      <c r="AC441" s="1282"/>
      <c r="AD441" s="1308"/>
      <c r="AE441" s="1286"/>
      <c r="AF441" s="1307"/>
      <c r="AG441" s="1281"/>
      <c r="AH441" s="1280"/>
    </row>
    <row r="442" spans="2:34" hidden="1" outlineLevel="1">
      <c r="B442" s="83"/>
      <c r="C442" s="75" t="s">
        <v>504</v>
      </c>
      <c r="D442" s="75" t="s">
        <v>576</v>
      </c>
      <c r="E442" s="1145">
        <v>1</v>
      </c>
      <c r="F442" s="871">
        <v>4.54</v>
      </c>
      <c r="G442" s="75">
        <v>26.85</v>
      </c>
      <c r="H442" s="75">
        <v>27.25</v>
      </c>
      <c r="I442" s="75">
        <f>H442-G442</f>
        <v>0.39999999999999902</v>
      </c>
      <c r="J442" s="1080">
        <f>F442*I442</f>
        <v>1.82</v>
      </c>
      <c r="K442" s="83"/>
      <c r="L442" s="75"/>
      <c r="M442" s="1058"/>
      <c r="N442" s="83"/>
      <c r="O442" s="75"/>
      <c r="P442" s="123"/>
      <c r="Q442" s="1281"/>
      <c r="R442" s="1280"/>
      <c r="S442" s="1281"/>
      <c r="T442" s="1280"/>
      <c r="U442" s="1281"/>
      <c r="V442" s="1280"/>
      <c r="W442" s="1174">
        <f>J442</f>
        <v>1.82</v>
      </c>
      <c r="X442" s="1179">
        <f t="shared" ref="X442:X443" si="55">ROUND($W$4/1000*W442,3)</f>
        <v>4.5999999999999999E-2</v>
      </c>
      <c r="Y442" s="1282"/>
      <c r="Z442" s="1308"/>
      <c r="AA442" s="1328">
        <f>J442</f>
        <v>1.82</v>
      </c>
      <c r="AB442" s="1287"/>
      <c r="AC442" s="1282"/>
      <c r="AD442" s="1308"/>
      <c r="AE442" s="1286"/>
      <c r="AF442" s="1307"/>
      <c r="AG442" s="1281">
        <f>F442</f>
        <v>4.54</v>
      </c>
      <c r="AH442" s="1280"/>
    </row>
    <row r="443" spans="2:34" hidden="1" outlineLevel="1">
      <c r="B443" s="83"/>
      <c r="C443" s="75"/>
      <c r="D443" s="75"/>
      <c r="E443" s="1145"/>
      <c r="F443" s="871">
        <v>4.54</v>
      </c>
      <c r="G443" s="75">
        <v>27.25</v>
      </c>
      <c r="H443" s="75">
        <v>28.23</v>
      </c>
      <c r="I443" s="75">
        <f>H443-G443</f>
        <v>0.98</v>
      </c>
      <c r="J443" s="1080">
        <f>F443*I443</f>
        <v>4.45</v>
      </c>
      <c r="K443" s="83"/>
      <c r="L443" s="75"/>
      <c r="M443" s="1058"/>
      <c r="N443" s="83"/>
      <c r="O443" s="75"/>
      <c r="P443" s="123"/>
      <c r="Q443" s="1281"/>
      <c r="R443" s="1280"/>
      <c r="S443" s="1281"/>
      <c r="T443" s="1280"/>
      <c r="U443" s="1281"/>
      <c r="V443" s="1280"/>
      <c r="W443" s="1174">
        <f>J443</f>
        <v>4.45</v>
      </c>
      <c r="X443" s="1179">
        <f t="shared" si="55"/>
        <v>0.111</v>
      </c>
      <c r="Y443" s="1282"/>
      <c r="Z443" s="1308"/>
      <c r="AA443" s="1286"/>
      <c r="AB443" s="1393">
        <f>J443</f>
        <v>4.45</v>
      </c>
      <c r="AC443" s="1282"/>
      <c r="AD443" s="1308"/>
      <c r="AE443" s="1286"/>
      <c r="AF443" s="1307"/>
      <c r="AG443" s="1281"/>
      <c r="AH443" s="1280"/>
    </row>
    <row r="444" spans="2:34" hidden="1" outlineLevel="1">
      <c r="B444" s="83"/>
      <c r="C444" s="75" t="s">
        <v>65</v>
      </c>
      <c r="D444" s="75"/>
      <c r="E444" s="1145"/>
      <c r="F444" s="871">
        <v>4.8600000000000003</v>
      </c>
      <c r="G444" s="75">
        <v>27.03</v>
      </c>
      <c r="H444" s="75">
        <v>29.85</v>
      </c>
      <c r="I444" s="75">
        <f>H444-G444</f>
        <v>2.82</v>
      </c>
      <c r="J444" s="1080">
        <f>F444*I444</f>
        <v>13.71</v>
      </c>
      <c r="K444" s="83"/>
      <c r="L444" s="75"/>
      <c r="M444" s="1058"/>
      <c r="N444" s="83"/>
      <c r="O444" s="75"/>
      <c r="P444" s="123"/>
      <c r="Q444" s="1174">
        <f>J444</f>
        <v>13.71</v>
      </c>
      <c r="R444" s="1280">
        <f t="shared" ref="R444:R448" si="56">ROUND($Q$4/1000*Q444,3)</f>
        <v>2.0569999999999999</v>
      </c>
      <c r="S444" s="1281"/>
      <c r="T444" s="1280"/>
      <c r="U444" s="1281"/>
      <c r="V444" s="1280"/>
      <c r="W444" s="1281"/>
      <c r="X444" s="1280"/>
      <c r="Y444" s="1282"/>
      <c r="Z444" s="1308"/>
      <c r="AA444" s="1286"/>
      <c r="AB444" s="1393">
        <f>J444</f>
        <v>13.71</v>
      </c>
      <c r="AC444" s="1282"/>
      <c r="AD444" s="1308"/>
      <c r="AE444" s="1286"/>
      <c r="AF444" s="1307"/>
      <c r="AG444" s="1281"/>
      <c r="AH444" s="1280"/>
    </row>
    <row r="445" spans="2:34" hidden="1" outlineLevel="1">
      <c r="B445" s="83"/>
      <c r="C445" s="75" t="s">
        <v>505</v>
      </c>
      <c r="D445" s="75"/>
      <c r="E445" s="1145">
        <v>1</v>
      </c>
      <c r="F445" s="83"/>
      <c r="G445" s="75"/>
      <c r="H445" s="75"/>
      <c r="I445" s="75"/>
      <c r="J445" s="1058"/>
      <c r="K445" s="1109">
        <v>0.93</v>
      </c>
      <c r="L445" s="1110">
        <f>2.4-0.06</f>
        <v>2.34</v>
      </c>
      <c r="M445" s="1085">
        <f>ROUND(-E445*K445*L445,2)</f>
        <v>-2.1800000000000002</v>
      </c>
      <c r="N445" s="83">
        <v>0.15</v>
      </c>
      <c r="O445" s="75">
        <f>2*L445+K445</f>
        <v>5.61</v>
      </c>
      <c r="P445" s="1160">
        <f>E445*N445*O445</f>
        <v>0.84</v>
      </c>
      <c r="Q445" s="1174">
        <f>M445</f>
        <v>-2.1800000000000002</v>
      </c>
      <c r="R445" s="1280">
        <f t="shared" si="56"/>
        <v>-0.32700000000000001</v>
      </c>
      <c r="S445" s="1281"/>
      <c r="T445" s="1280"/>
      <c r="U445" s="1281"/>
      <c r="V445" s="1280"/>
      <c r="W445" s="1281"/>
      <c r="X445" s="1280"/>
      <c r="Y445" s="1282"/>
      <c r="Z445" s="1308"/>
      <c r="AA445" s="1286"/>
      <c r="AB445" s="1393">
        <f>M445</f>
        <v>-2.1800000000000002</v>
      </c>
      <c r="AC445" s="1282"/>
      <c r="AD445" s="1308"/>
      <c r="AE445" s="1286"/>
      <c r="AF445" s="1390">
        <f>P445</f>
        <v>0.84</v>
      </c>
      <c r="AG445" s="1281"/>
      <c r="AH445" s="1280"/>
    </row>
    <row r="446" spans="2:34" hidden="1" outlineLevel="1">
      <c r="B446" s="83"/>
      <c r="C446" s="75"/>
      <c r="D446" s="75"/>
      <c r="E446" s="1145"/>
      <c r="F446" s="83"/>
      <c r="G446" s="75"/>
      <c r="H446" s="75"/>
      <c r="I446" s="75"/>
      <c r="J446" s="1058"/>
      <c r="K446" s="83"/>
      <c r="L446" s="75"/>
      <c r="M446" s="1058"/>
      <c r="N446" s="83"/>
      <c r="O446" s="75"/>
      <c r="P446" s="123"/>
      <c r="Q446" s="1281"/>
      <c r="R446" s="1280"/>
      <c r="S446" s="1281"/>
      <c r="T446" s="1280"/>
      <c r="U446" s="1281"/>
      <c r="V446" s="1280"/>
      <c r="W446" s="1281"/>
      <c r="X446" s="1280"/>
      <c r="Y446" s="1282"/>
      <c r="Z446" s="1308"/>
      <c r="AA446" s="1286"/>
      <c r="AB446" s="1287"/>
      <c r="AC446" s="1282"/>
      <c r="AD446" s="1308"/>
      <c r="AE446" s="1286"/>
      <c r="AF446" s="1307"/>
      <c r="AG446" s="1281"/>
      <c r="AH446" s="1280"/>
    </row>
    <row r="447" spans="2:34" hidden="1" outlineLevel="1">
      <c r="B447" s="83"/>
      <c r="C447" s="75" t="s">
        <v>539</v>
      </c>
      <c r="D447" s="1125" t="s">
        <v>538</v>
      </c>
      <c r="E447" s="1145"/>
      <c r="F447" s="871">
        <v>2.6</v>
      </c>
      <c r="G447" s="75">
        <v>26.85</v>
      </c>
      <c r="H447" s="75">
        <v>27.25</v>
      </c>
      <c r="I447" s="75">
        <f>H447-G447</f>
        <v>0.39999999999999902</v>
      </c>
      <c r="J447" s="1080">
        <f>F447*I447</f>
        <v>1.04</v>
      </c>
      <c r="K447" s="83"/>
      <c r="L447" s="75"/>
      <c r="M447" s="1058"/>
      <c r="N447" s="83"/>
      <c r="O447" s="75"/>
      <c r="P447" s="123"/>
      <c r="Q447" s="1174">
        <f>J447</f>
        <v>1.04</v>
      </c>
      <c r="R447" s="1280">
        <f t="shared" si="56"/>
        <v>0.156</v>
      </c>
      <c r="S447" s="1281"/>
      <c r="T447" s="1280"/>
      <c r="U447" s="1281"/>
      <c r="V447" s="1280"/>
      <c r="W447" s="1281"/>
      <c r="X447" s="1280"/>
      <c r="Y447" s="1282"/>
      <c r="Z447" s="1308"/>
      <c r="AA447" s="1328">
        <f>J447</f>
        <v>1.04</v>
      </c>
      <c r="AB447" s="1287"/>
      <c r="AC447" s="1282"/>
      <c r="AD447" s="1308"/>
      <c r="AE447" s="1286"/>
      <c r="AF447" s="1307"/>
      <c r="AG447" s="1281"/>
      <c r="AH447" s="1280"/>
    </row>
    <row r="448" spans="2:34" hidden="1" outlineLevel="1">
      <c r="B448" s="83"/>
      <c r="C448" s="75"/>
      <c r="D448" s="75"/>
      <c r="E448" s="1145"/>
      <c r="F448" s="871">
        <v>2.6</v>
      </c>
      <c r="G448" s="75">
        <v>27.25</v>
      </c>
      <c r="H448" s="75">
        <v>29.85</v>
      </c>
      <c r="I448" s="75">
        <f>H448-G448</f>
        <v>2.6</v>
      </c>
      <c r="J448" s="1080">
        <f>F448*I448</f>
        <v>6.76</v>
      </c>
      <c r="K448" s="83"/>
      <c r="L448" s="75"/>
      <c r="M448" s="1058"/>
      <c r="N448" s="83"/>
      <c r="O448" s="75"/>
      <c r="P448" s="123"/>
      <c r="Q448" s="1174">
        <f>J448</f>
        <v>6.76</v>
      </c>
      <c r="R448" s="1280">
        <f t="shared" si="56"/>
        <v>1.014</v>
      </c>
      <c r="S448" s="1281"/>
      <c r="T448" s="1280"/>
      <c r="U448" s="1281"/>
      <c r="V448" s="1280"/>
      <c r="W448" s="1281"/>
      <c r="X448" s="1280"/>
      <c r="Y448" s="1282"/>
      <c r="Z448" s="1308"/>
      <c r="AA448" s="1286"/>
      <c r="AB448" s="1393">
        <f>J448</f>
        <v>6.76</v>
      </c>
      <c r="AC448" s="1282"/>
      <c r="AD448" s="1308"/>
      <c r="AE448" s="1286"/>
      <c r="AF448" s="1307"/>
      <c r="AG448" s="1281"/>
      <c r="AH448" s="1280"/>
    </row>
    <row r="449" spans="2:34" hidden="1" outlineLevel="1">
      <c r="B449" s="90" t="s">
        <v>722</v>
      </c>
      <c r="C449" s="75" t="s">
        <v>504</v>
      </c>
      <c r="D449" s="1125" t="s">
        <v>565</v>
      </c>
      <c r="E449" s="1145">
        <v>1</v>
      </c>
      <c r="F449" s="871">
        <v>5.8</v>
      </c>
      <c r="G449" s="75">
        <v>26.85</v>
      </c>
      <c r="H449" s="75">
        <v>27.25</v>
      </c>
      <c r="I449" s="75">
        <f>H449-G449</f>
        <v>0.39999999999999902</v>
      </c>
      <c r="J449" s="1080">
        <f>F449*I449</f>
        <v>2.3199999999999998</v>
      </c>
      <c r="K449" s="83"/>
      <c r="L449" s="75"/>
      <c r="M449" s="1058"/>
      <c r="N449" s="83"/>
      <c r="O449" s="75"/>
      <c r="P449" s="123"/>
      <c r="Q449" s="1281"/>
      <c r="R449" s="1280"/>
      <c r="S449" s="1281"/>
      <c r="T449" s="1280"/>
      <c r="U449" s="1281"/>
      <c r="V449" s="1280"/>
      <c r="W449" s="1174">
        <f>J449</f>
        <v>2.3199999999999998</v>
      </c>
      <c r="X449" s="1179">
        <f t="shared" ref="X449:X450" si="57">ROUND($W$4/1000*W449,3)</f>
        <v>5.8000000000000003E-2</v>
      </c>
      <c r="Y449" s="1282"/>
      <c r="Z449" s="1308"/>
      <c r="AA449" s="1328">
        <f>J449</f>
        <v>2.3199999999999998</v>
      </c>
      <c r="AB449" s="1287"/>
      <c r="AC449" s="1282"/>
      <c r="AD449" s="1308"/>
      <c r="AE449" s="1286"/>
      <c r="AF449" s="1307"/>
      <c r="AG449" s="1281">
        <f>E449*F449</f>
        <v>5.8</v>
      </c>
      <c r="AH449" s="1280"/>
    </row>
    <row r="450" spans="2:34" hidden="1" outlineLevel="1">
      <c r="B450" s="90" t="s">
        <v>724</v>
      </c>
      <c r="C450" s="75"/>
      <c r="D450" s="75"/>
      <c r="E450" s="1145"/>
      <c r="F450" s="871">
        <v>5.8</v>
      </c>
      <c r="G450" s="75">
        <v>27.25</v>
      </c>
      <c r="H450" s="75">
        <v>28.23</v>
      </c>
      <c r="I450" s="75">
        <f>H450-G450</f>
        <v>0.98</v>
      </c>
      <c r="J450" s="1080">
        <f>F450*I450</f>
        <v>5.68</v>
      </c>
      <c r="K450" s="83"/>
      <c r="L450" s="75"/>
      <c r="M450" s="1058"/>
      <c r="N450" s="83"/>
      <c r="O450" s="75"/>
      <c r="P450" s="123"/>
      <c r="Q450" s="1281"/>
      <c r="R450" s="1280"/>
      <c r="S450" s="1281"/>
      <c r="T450" s="1280"/>
      <c r="U450" s="1281"/>
      <c r="V450" s="1280"/>
      <c r="W450" s="1174">
        <f>J450</f>
        <v>5.68</v>
      </c>
      <c r="X450" s="1179">
        <f t="shared" si="57"/>
        <v>0.14199999999999999</v>
      </c>
      <c r="Y450" s="1282"/>
      <c r="Z450" s="1308"/>
      <c r="AA450" s="1286"/>
      <c r="AB450" s="1393">
        <f>J450</f>
        <v>5.68</v>
      </c>
      <c r="AC450" s="1282"/>
      <c r="AD450" s="1308"/>
      <c r="AE450" s="1286"/>
      <c r="AF450" s="1307"/>
      <c r="AG450" s="1281"/>
      <c r="AH450" s="1280"/>
    </row>
    <row r="451" spans="2:34" hidden="1" outlineLevel="1">
      <c r="B451" s="83"/>
      <c r="C451" s="75" t="s">
        <v>65</v>
      </c>
      <c r="D451" s="75"/>
      <c r="E451" s="1145">
        <v>1</v>
      </c>
      <c r="F451" s="871">
        <v>3.35</v>
      </c>
      <c r="G451" s="75">
        <v>27.03</v>
      </c>
      <c r="H451" s="75">
        <v>29.85</v>
      </c>
      <c r="I451" s="75">
        <f>H451-G451</f>
        <v>2.82</v>
      </c>
      <c r="J451" s="1080">
        <f>F451*I451</f>
        <v>9.4499999999999993</v>
      </c>
      <c r="K451" s="83"/>
      <c r="L451" s="75"/>
      <c r="M451" s="1058"/>
      <c r="N451" s="83"/>
      <c r="O451" s="75"/>
      <c r="P451" s="123"/>
      <c r="Q451" s="1281"/>
      <c r="R451" s="1280"/>
      <c r="S451" s="1174">
        <f>J451</f>
        <v>9.4499999999999993</v>
      </c>
      <c r="T451" s="1280">
        <f t="shared" ref="T451:T458" si="58">ROUND($S$4/1000*S451,3)</f>
        <v>1.2290000000000001</v>
      </c>
      <c r="U451" s="1281"/>
      <c r="V451" s="1280"/>
      <c r="W451" s="1281"/>
      <c r="X451" s="1280"/>
      <c r="Y451" s="1282"/>
      <c r="Z451" s="1308"/>
      <c r="AA451" s="1286"/>
      <c r="AB451" s="1393">
        <f>J451</f>
        <v>9.4499999999999993</v>
      </c>
      <c r="AC451" s="1282"/>
      <c r="AD451" s="1308"/>
      <c r="AE451" s="1286"/>
      <c r="AF451" s="1307"/>
      <c r="AG451" s="1281"/>
      <c r="AH451" s="1280"/>
    </row>
    <row r="452" spans="2:34" hidden="1" outlineLevel="1">
      <c r="B452" s="83"/>
      <c r="C452" s="75" t="s">
        <v>67</v>
      </c>
      <c r="D452" s="75"/>
      <c r="E452" s="1145">
        <v>1</v>
      </c>
      <c r="F452" s="871"/>
      <c r="G452" s="75"/>
      <c r="H452" s="75"/>
      <c r="I452" s="75"/>
      <c r="J452" s="1058"/>
      <c r="K452" s="1114">
        <f>1.68-0.77</f>
        <v>0.91</v>
      </c>
      <c r="L452" s="940">
        <f>1.65-0.06</f>
        <v>1.59</v>
      </c>
      <c r="M452" s="1080">
        <f>ROUND(-E452*K452*L452,2)</f>
        <v>-1.45</v>
      </c>
      <c r="N452" s="1114">
        <v>0.13</v>
      </c>
      <c r="O452" s="940">
        <f>2*K452+L452</f>
        <v>3.41</v>
      </c>
      <c r="P452" s="1161">
        <f>E452*N452*O452</f>
        <v>0.44</v>
      </c>
      <c r="Q452" s="1281"/>
      <c r="R452" s="1280"/>
      <c r="S452" s="1174">
        <f>M452</f>
        <v>-1.45</v>
      </c>
      <c r="T452" s="1280">
        <f t="shared" si="58"/>
        <v>-0.189</v>
      </c>
      <c r="U452" s="1281"/>
      <c r="V452" s="1280"/>
      <c r="W452" s="1281"/>
      <c r="X452" s="1280"/>
      <c r="Y452" s="1282"/>
      <c r="Z452" s="1308"/>
      <c r="AA452" s="1286"/>
      <c r="AB452" s="1393">
        <f>M452</f>
        <v>-1.45</v>
      </c>
      <c r="AC452" s="1282"/>
      <c r="AD452" s="1308"/>
      <c r="AE452" s="1286"/>
      <c r="AF452" s="1390">
        <f>P452</f>
        <v>0.44</v>
      </c>
      <c r="AG452" s="1281"/>
      <c r="AH452" s="1280"/>
    </row>
    <row r="453" spans="2:34" hidden="1" outlineLevel="1">
      <c r="B453" s="83"/>
      <c r="C453" s="75" t="s">
        <v>70</v>
      </c>
      <c r="D453" s="75"/>
      <c r="E453" s="1145">
        <v>1</v>
      </c>
      <c r="F453" s="871"/>
      <c r="G453" s="75"/>
      <c r="H453" s="75"/>
      <c r="I453" s="75"/>
      <c r="J453" s="1058"/>
      <c r="K453" s="1114">
        <v>0.77</v>
      </c>
      <c r="L453" s="940">
        <f>2.4-0.06</f>
        <v>2.34</v>
      </c>
      <c r="M453" s="1080">
        <f>ROUND(-E453*K453*L453,2)</f>
        <v>-1.8</v>
      </c>
      <c r="N453" s="1114">
        <v>0.13</v>
      </c>
      <c r="O453" s="940">
        <f>K453+L453+0.75</f>
        <v>3.86</v>
      </c>
      <c r="P453" s="1161">
        <f>E453*N453*O453</f>
        <v>0.5</v>
      </c>
      <c r="Q453" s="1281"/>
      <c r="R453" s="1280"/>
      <c r="S453" s="1174">
        <f>M453</f>
        <v>-1.8</v>
      </c>
      <c r="T453" s="1280">
        <f t="shared" si="58"/>
        <v>-0.23400000000000001</v>
      </c>
      <c r="U453" s="1281"/>
      <c r="V453" s="1280"/>
      <c r="W453" s="1281"/>
      <c r="X453" s="1280"/>
      <c r="Y453" s="1282"/>
      <c r="Z453" s="1308"/>
      <c r="AA453" s="1286"/>
      <c r="AB453" s="1393">
        <f>M453</f>
        <v>-1.8</v>
      </c>
      <c r="AC453" s="1282"/>
      <c r="AD453" s="1308"/>
      <c r="AE453" s="1286"/>
      <c r="AF453" s="1390">
        <f>P453</f>
        <v>0.5</v>
      </c>
      <c r="AG453" s="1281"/>
      <c r="AH453" s="1280"/>
    </row>
    <row r="454" spans="2:34" hidden="1" outlineLevel="1">
      <c r="B454" s="83"/>
      <c r="C454" s="75" t="s">
        <v>493</v>
      </c>
      <c r="D454" s="1125" t="s">
        <v>566</v>
      </c>
      <c r="E454" s="1145"/>
      <c r="F454" s="871">
        <v>3.78</v>
      </c>
      <c r="G454" s="75">
        <v>26.85</v>
      </c>
      <c r="H454" s="75">
        <v>27.25</v>
      </c>
      <c r="I454" s="75">
        <f>H454-G454</f>
        <v>0.39999999999999902</v>
      </c>
      <c r="J454" s="1080">
        <f>F454*I454</f>
        <v>1.51</v>
      </c>
      <c r="K454" s="83"/>
      <c r="L454" s="75"/>
      <c r="M454" s="1058"/>
      <c r="N454" s="83"/>
      <c r="O454" s="75"/>
      <c r="P454" s="123"/>
      <c r="Q454" s="1281"/>
      <c r="R454" s="1280"/>
      <c r="S454" s="1174">
        <f>J454</f>
        <v>1.51</v>
      </c>
      <c r="T454" s="1280">
        <f t="shared" si="58"/>
        <v>0.19600000000000001</v>
      </c>
      <c r="U454" s="1281"/>
      <c r="V454" s="1280"/>
      <c r="W454" s="1281"/>
      <c r="X454" s="1280"/>
      <c r="Y454" s="1282"/>
      <c r="Z454" s="1308"/>
      <c r="AA454" s="1328">
        <f>J454</f>
        <v>1.51</v>
      </c>
      <c r="AB454" s="1287"/>
      <c r="AC454" s="1282"/>
      <c r="AD454" s="1308"/>
      <c r="AE454" s="1286"/>
      <c r="AF454" s="1307"/>
      <c r="AG454" s="1281"/>
      <c r="AH454" s="1280"/>
    </row>
    <row r="455" spans="2:34" hidden="1" outlineLevel="1">
      <c r="B455" s="83"/>
      <c r="C455" s="75"/>
      <c r="D455" s="75"/>
      <c r="E455" s="1145"/>
      <c r="F455" s="871">
        <v>0.85</v>
      </c>
      <c r="G455" s="75">
        <v>27.25</v>
      </c>
      <c r="H455" s="75">
        <v>29.85</v>
      </c>
      <c r="I455" s="75">
        <f>H455-G455</f>
        <v>2.6</v>
      </c>
      <c r="J455" s="1080">
        <f>F455*I455</f>
        <v>2.21</v>
      </c>
      <c r="K455" s="83"/>
      <c r="L455" s="75"/>
      <c r="M455" s="1058"/>
      <c r="N455" s="83"/>
      <c r="O455" s="75"/>
      <c r="P455" s="123"/>
      <c r="Q455" s="1281"/>
      <c r="R455" s="1280"/>
      <c r="S455" s="1174">
        <f>J455</f>
        <v>2.21</v>
      </c>
      <c r="T455" s="1280">
        <f t="shared" si="58"/>
        <v>0.28699999999999998</v>
      </c>
      <c r="U455" s="1281"/>
      <c r="V455" s="1280"/>
      <c r="W455" s="1281"/>
      <c r="X455" s="1280"/>
      <c r="Y455" s="1282"/>
      <c r="Z455" s="1308"/>
      <c r="AA455" s="1286"/>
      <c r="AB455" s="1393">
        <f>J455</f>
        <v>2.21</v>
      </c>
      <c r="AC455" s="1282"/>
      <c r="AD455" s="1308"/>
      <c r="AE455" s="1286"/>
      <c r="AF455" s="1307"/>
      <c r="AG455" s="1281"/>
      <c r="AH455" s="1280"/>
    </row>
    <row r="456" spans="2:34" hidden="1" outlineLevel="1">
      <c r="B456" s="83"/>
      <c r="C456" s="75"/>
      <c r="D456" s="75"/>
      <c r="E456" s="1145"/>
      <c r="F456" s="871">
        <v>1.68</v>
      </c>
      <c r="G456" s="75">
        <v>27.25</v>
      </c>
      <c r="H456" s="75">
        <v>29.85</v>
      </c>
      <c r="I456" s="75">
        <f>H456-G456</f>
        <v>2.6</v>
      </c>
      <c r="J456" s="1080">
        <f>F456*I456</f>
        <v>4.37</v>
      </c>
      <c r="K456" s="83"/>
      <c r="L456" s="75"/>
      <c r="M456" s="1058"/>
      <c r="N456" s="83"/>
      <c r="O456" s="75"/>
      <c r="P456" s="123"/>
      <c r="Q456" s="1281"/>
      <c r="R456" s="1280"/>
      <c r="S456" s="1174">
        <f>J456</f>
        <v>4.37</v>
      </c>
      <c r="T456" s="1280">
        <f t="shared" si="58"/>
        <v>0.56799999999999995</v>
      </c>
      <c r="U456" s="1281"/>
      <c r="V456" s="1280"/>
      <c r="W456" s="1281"/>
      <c r="X456" s="1280"/>
      <c r="Y456" s="1282"/>
      <c r="Z456" s="1308"/>
      <c r="AA456" s="1328">
        <f>J456</f>
        <v>4.37</v>
      </c>
      <c r="AB456" s="1287"/>
      <c r="AC456" s="1282"/>
      <c r="AD456" s="1308"/>
      <c r="AE456" s="1286"/>
      <c r="AF456" s="1307"/>
      <c r="AG456" s="1281"/>
      <c r="AH456" s="1280"/>
    </row>
    <row r="457" spans="2:34" hidden="1" outlineLevel="1">
      <c r="B457" s="83"/>
      <c r="C457" s="75" t="s">
        <v>25</v>
      </c>
      <c r="D457" s="75"/>
      <c r="E457" s="1145">
        <v>1</v>
      </c>
      <c r="F457" s="871"/>
      <c r="G457" s="75"/>
      <c r="H457" s="75"/>
      <c r="I457" s="75"/>
      <c r="J457" s="1058"/>
      <c r="K457" s="871">
        <v>1.68</v>
      </c>
      <c r="L457" s="1125">
        <v>1.59</v>
      </c>
      <c r="M457" s="1080">
        <f>ROUND(-E457*K457*L457,2)</f>
        <v>-2.67</v>
      </c>
      <c r="N457" s="1114">
        <v>0.13</v>
      </c>
      <c r="O457" s="940">
        <f>2*L457+K457</f>
        <v>4.8600000000000003</v>
      </c>
      <c r="P457" s="1161">
        <f>E457*N457*O457</f>
        <v>0.63</v>
      </c>
      <c r="Q457" s="1281"/>
      <c r="R457" s="1280"/>
      <c r="S457" s="1174">
        <f>M457</f>
        <v>-2.67</v>
      </c>
      <c r="T457" s="1280">
        <f t="shared" si="58"/>
        <v>-0.34699999999999998</v>
      </c>
      <c r="U457" s="1281"/>
      <c r="V457" s="1280"/>
      <c r="W457" s="1281"/>
      <c r="X457" s="1280"/>
      <c r="Y457" s="1282"/>
      <c r="Z457" s="1308"/>
      <c r="AA457" s="1328">
        <f>M457</f>
        <v>-2.67</v>
      </c>
      <c r="AB457" s="1287"/>
      <c r="AC457" s="1282"/>
      <c r="AD457" s="1308"/>
      <c r="AE457" s="1328">
        <f>P457</f>
        <v>0.63</v>
      </c>
      <c r="AF457" s="1307"/>
      <c r="AG457" s="1281"/>
      <c r="AH457" s="1280">
        <f>K457</f>
        <v>1.68</v>
      </c>
    </row>
    <row r="458" spans="2:34" hidden="1" outlineLevel="1">
      <c r="B458" s="83"/>
      <c r="C458" s="75"/>
      <c r="D458" s="75"/>
      <c r="E458" s="1145"/>
      <c r="F458" s="871">
        <v>1.25</v>
      </c>
      <c r="G458" s="75">
        <v>27.25</v>
      </c>
      <c r="H458" s="75">
        <v>29.85</v>
      </c>
      <c r="I458" s="75">
        <f>H458-G458</f>
        <v>2.6</v>
      </c>
      <c r="J458" s="1080">
        <f>F458*I458</f>
        <v>3.25</v>
      </c>
      <c r="K458" s="83"/>
      <c r="L458" s="75"/>
      <c r="M458" s="1058"/>
      <c r="N458" s="83"/>
      <c r="O458" s="75"/>
      <c r="P458" s="123"/>
      <c r="Q458" s="1281"/>
      <c r="R458" s="1280"/>
      <c r="S458" s="1174">
        <f>J458</f>
        <v>3.25</v>
      </c>
      <c r="T458" s="1280">
        <f t="shared" si="58"/>
        <v>0.42299999999999999</v>
      </c>
      <c r="U458" s="1281"/>
      <c r="V458" s="1280"/>
      <c r="W458" s="1281"/>
      <c r="X458" s="1280"/>
      <c r="Y458" s="1282"/>
      <c r="Z458" s="1308"/>
      <c r="AA458" s="1286"/>
      <c r="AB458" s="1393">
        <f>J458</f>
        <v>3.25</v>
      </c>
      <c r="AC458" s="1282"/>
      <c r="AD458" s="1308"/>
      <c r="AE458" s="1286"/>
      <c r="AF458" s="1307"/>
      <c r="AG458" s="1281"/>
      <c r="AH458" s="1280"/>
    </row>
    <row r="459" spans="2:34" hidden="1" outlineLevel="1">
      <c r="B459" s="83"/>
      <c r="C459" s="75" t="s">
        <v>539</v>
      </c>
      <c r="D459" s="1125" t="s">
        <v>567</v>
      </c>
      <c r="E459" s="1145"/>
      <c r="F459" s="871">
        <v>5.82</v>
      </c>
      <c r="G459" s="75">
        <v>26.85</v>
      </c>
      <c r="H459" s="75">
        <v>27.25</v>
      </c>
      <c r="I459" s="75">
        <f>H459-G459</f>
        <v>0.39999999999999902</v>
      </c>
      <c r="J459" s="1080">
        <f>F459*I459</f>
        <v>2.33</v>
      </c>
      <c r="K459" s="83"/>
      <c r="L459" s="75"/>
      <c r="M459" s="1058"/>
      <c r="N459" s="83"/>
      <c r="O459" s="75"/>
      <c r="P459" s="123"/>
      <c r="Q459" s="1174">
        <f>J459</f>
        <v>2.33</v>
      </c>
      <c r="R459" s="1280">
        <f t="shared" ref="R459:R460" si="59">ROUND($Q$4/1000*Q459,3)</f>
        <v>0.35</v>
      </c>
      <c r="S459" s="1281"/>
      <c r="T459" s="1280"/>
      <c r="U459" s="1281"/>
      <c r="V459" s="1280"/>
      <c r="W459" s="1281"/>
      <c r="X459" s="1280"/>
      <c r="Y459" s="1282"/>
      <c r="Z459" s="1308"/>
      <c r="AA459" s="1328">
        <f>J459</f>
        <v>2.33</v>
      </c>
      <c r="AB459" s="1287"/>
      <c r="AC459" s="1282"/>
      <c r="AD459" s="1308"/>
      <c r="AE459" s="1286"/>
      <c r="AF459" s="1307"/>
      <c r="AG459" s="1281"/>
      <c r="AH459" s="1280"/>
    </row>
    <row r="460" spans="2:34" hidden="1" outlineLevel="1">
      <c r="B460" s="83"/>
      <c r="C460" s="75"/>
      <c r="D460" s="1125" t="s">
        <v>577</v>
      </c>
      <c r="E460" s="1145"/>
      <c r="F460" s="871">
        <v>5.82</v>
      </c>
      <c r="G460" s="75">
        <v>27.25</v>
      </c>
      <c r="H460" s="75">
        <v>29.85</v>
      </c>
      <c r="I460" s="75">
        <f>H460-G460</f>
        <v>2.6</v>
      </c>
      <c r="J460" s="1080">
        <f>F460*I460</f>
        <v>15.13</v>
      </c>
      <c r="K460" s="83"/>
      <c r="L460" s="75"/>
      <c r="M460" s="1058"/>
      <c r="N460" s="83"/>
      <c r="O460" s="75"/>
      <c r="P460" s="123"/>
      <c r="Q460" s="1174">
        <f>J460</f>
        <v>15.13</v>
      </c>
      <c r="R460" s="1280">
        <f t="shared" si="59"/>
        <v>2.27</v>
      </c>
      <c r="S460" s="1281"/>
      <c r="T460" s="1280"/>
      <c r="U460" s="1281"/>
      <c r="V460" s="1280"/>
      <c r="W460" s="1281"/>
      <c r="X460" s="1280"/>
      <c r="Y460" s="1282"/>
      <c r="Z460" s="1308"/>
      <c r="AA460" s="1286"/>
      <c r="AB460" s="1393">
        <f>J460</f>
        <v>15.13</v>
      </c>
      <c r="AC460" s="1282"/>
      <c r="AD460" s="1308"/>
      <c r="AE460" s="1286"/>
      <c r="AF460" s="1307"/>
      <c r="AG460" s="1281"/>
      <c r="AH460" s="1280"/>
    </row>
    <row r="461" spans="2:34" hidden="1" outlineLevel="1">
      <c r="B461" s="83"/>
      <c r="C461" s="75"/>
      <c r="D461" s="1125"/>
      <c r="E461" s="1145"/>
      <c r="F461" s="83"/>
      <c r="G461" s="75"/>
      <c r="H461" s="75"/>
      <c r="I461" s="75"/>
      <c r="J461" s="1058"/>
      <c r="K461" s="83"/>
      <c r="L461" s="75"/>
      <c r="M461" s="1058"/>
      <c r="N461" s="83"/>
      <c r="O461" s="75"/>
      <c r="P461" s="123"/>
      <c r="Q461" s="1281"/>
      <c r="R461" s="1280"/>
      <c r="S461" s="1281"/>
      <c r="T461" s="1280"/>
      <c r="U461" s="1281"/>
      <c r="V461" s="1280"/>
      <c r="W461" s="1281"/>
      <c r="X461" s="1280"/>
      <c r="Y461" s="1282"/>
      <c r="Z461" s="1308"/>
      <c r="AA461" s="1286"/>
      <c r="AB461" s="1287"/>
      <c r="AC461" s="1282"/>
      <c r="AD461" s="1308"/>
      <c r="AE461" s="1286"/>
      <c r="AF461" s="1307"/>
      <c r="AG461" s="1281"/>
      <c r="AH461" s="1280"/>
    </row>
    <row r="462" spans="2:34" hidden="1" outlineLevel="1">
      <c r="B462" s="90" t="s">
        <v>725</v>
      </c>
      <c r="C462" s="75" t="s">
        <v>504</v>
      </c>
      <c r="D462" s="1125" t="s">
        <v>531</v>
      </c>
      <c r="E462" s="1145">
        <v>1</v>
      </c>
      <c r="F462" s="871">
        <v>5.81</v>
      </c>
      <c r="G462" s="75">
        <v>26.85</v>
      </c>
      <c r="H462" s="75">
        <v>27.25</v>
      </c>
      <c r="I462" s="75">
        <f>H462-G462</f>
        <v>0.39999999999999902</v>
      </c>
      <c r="J462" s="1080">
        <f>F462*I462</f>
        <v>2.3199999999999998</v>
      </c>
      <c r="K462" s="83"/>
      <c r="L462" s="75"/>
      <c r="M462" s="1058"/>
      <c r="N462" s="83"/>
      <c r="O462" s="75"/>
      <c r="P462" s="123"/>
      <c r="Q462" s="1281"/>
      <c r="R462" s="1280"/>
      <c r="S462" s="1281"/>
      <c r="T462" s="1280"/>
      <c r="U462" s="1281"/>
      <c r="V462" s="1280"/>
      <c r="W462" s="1174">
        <f>J462</f>
        <v>2.3199999999999998</v>
      </c>
      <c r="X462" s="1179">
        <f t="shared" ref="X462:X463" si="60">ROUND($W$4/1000*W462,3)</f>
        <v>5.8000000000000003E-2</v>
      </c>
      <c r="Y462" s="1282"/>
      <c r="Z462" s="1308"/>
      <c r="AA462" s="1328">
        <f>J462</f>
        <v>2.3199999999999998</v>
      </c>
      <c r="AB462" s="1287"/>
      <c r="AC462" s="1282"/>
      <c r="AD462" s="1308"/>
      <c r="AE462" s="1286"/>
      <c r="AF462" s="1307"/>
      <c r="AG462" s="1281">
        <f>F462</f>
        <v>5.81</v>
      </c>
      <c r="AH462" s="1280"/>
    </row>
    <row r="463" spans="2:34" hidden="1" outlineLevel="1">
      <c r="B463" s="90" t="s">
        <v>726</v>
      </c>
      <c r="C463" s="75"/>
      <c r="D463" s="1125"/>
      <c r="E463" s="1145"/>
      <c r="F463" s="871">
        <v>5.81</v>
      </c>
      <c r="G463" s="75">
        <v>27.25</v>
      </c>
      <c r="H463" s="75">
        <v>28.23</v>
      </c>
      <c r="I463" s="75">
        <f>H463-G463</f>
        <v>0.98</v>
      </c>
      <c r="J463" s="1080">
        <f>F463*I463</f>
        <v>5.69</v>
      </c>
      <c r="K463" s="83"/>
      <c r="L463" s="75"/>
      <c r="M463" s="1058"/>
      <c r="N463" s="83"/>
      <c r="O463" s="75"/>
      <c r="P463" s="123"/>
      <c r="Q463" s="1281"/>
      <c r="R463" s="1280"/>
      <c r="S463" s="1281"/>
      <c r="T463" s="1280"/>
      <c r="U463" s="1281"/>
      <c r="V463" s="1280"/>
      <c r="W463" s="1174">
        <f>J463</f>
        <v>5.69</v>
      </c>
      <c r="X463" s="1179">
        <f t="shared" si="60"/>
        <v>0.14199999999999999</v>
      </c>
      <c r="Y463" s="1282"/>
      <c r="Z463" s="1308"/>
      <c r="AA463" s="1286"/>
      <c r="AB463" s="1393">
        <f>J463</f>
        <v>5.69</v>
      </c>
      <c r="AC463" s="1282"/>
      <c r="AD463" s="1308"/>
      <c r="AE463" s="1286"/>
      <c r="AF463" s="1307"/>
      <c r="AG463" s="1281"/>
      <c r="AH463" s="1280"/>
    </row>
    <row r="464" spans="2:34" hidden="1" outlineLevel="1">
      <c r="B464" s="83"/>
      <c r="C464" s="75" t="s">
        <v>578</v>
      </c>
      <c r="D464" s="1125"/>
      <c r="E464" s="1145"/>
      <c r="F464" s="871">
        <v>3.35</v>
      </c>
      <c r="G464" s="75">
        <v>27.03</v>
      </c>
      <c r="H464" s="75">
        <v>29.85</v>
      </c>
      <c r="I464" s="75">
        <f>H464-G464</f>
        <v>2.82</v>
      </c>
      <c r="J464" s="1080">
        <f>F464*I464</f>
        <v>9.4499999999999993</v>
      </c>
      <c r="K464" s="83"/>
      <c r="L464" s="75"/>
      <c r="M464" s="1058"/>
      <c r="N464" s="83"/>
      <c r="O464" s="75"/>
      <c r="P464" s="123"/>
      <c r="Q464" s="1281"/>
      <c r="R464" s="1280"/>
      <c r="S464" s="1174">
        <f>J464</f>
        <v>9.4499999999999993</v>
      </c>
      <c r="T464" s="1280">
        <f t="shared" ref="T464:T472" si="61">ROUND($S$4/1000*S464,3)</f>
        <v>1.2290000000000001</v>
      </c>
      <c r="U464" s="1281"/>
      <c r="V464" s="1280"/>
      <c r="W464" s="1281"/>
      <c r="X464" s="1280"/>
      <c r="Y464" s="1282"/>
      <c r="Z464" s="1308"/>
      <c r="AA464" s="1286"/>
      <c r="AB464" s="1393">
        <f>J464</f>
        <v>9.4499999999999993</v>
      </c>
      <c r="AC464" s="1282"/>
      <c r="AD464" s="1308"/>
      <c r="AE464" s="1286"/>
      <c r="AF464" s="1307"/>
      <c r="AG464" s="1281"/>
      <c r="AH464" s="1280"/>
    </row>
    <row r="465" spans="2:34" hidden="1" outlineLevel="1">
      <c r="B465" s="83"/>
      <c r="C465" s="75" t="s">
        <v>67</v>
      </c>
      <c r="D465" s="1125"/>
      <c r="E465" s="1145">
        <v>1</v>
      </c>
      <c r="F465" s="871"/>
      <c r="G465" s="75"/>
      <c r="H465" s="75"/>
      <c r="I465" s="75"/>
      <c r="J465" s="1058"/>
      <c r="K465" s="1114">
        <f>1.68-0.77</f>
        <v>0.91</v>
      </c>
      <c r="L465" s="940">
        <f>1.65-0.06</f>
        <v>1.59</v>
      </c>
      <c r="M465" s="1080">
        <f>ROUND(-E465*K465*L465,2)</f>
        <v>-1.45</v>
      </c>
      <c r="N465" s="1114">
        <v>0.13</v>
      </c>
      <c r="O465" s="940">
        <f>2*K465+L465</f>
        <v>3.41</v>
      </c>
      <c r="P465" s="1161">
        <f>E465*N465*O465</f>
        <v>0.44</v>
      </c>
      <c r="Q465" s="1281"/>
      <c r="R465" s="1280"/>
      <c r="S465" s="1174">
        <f>M465</f>
        <v>-1.45</v>
      </c>
      <c r="T465" s="1280">
        <f t="shared" si="61"/>
        <v>-0.189</v>
      </c>
      <c r="U465" s="1281"/>
      <c r="V465" s="1280"/>
      <c r="W465" s="1281"/>
      <c r="X465" s="1280"/>
      <c r="Y465" s="1282"/>
      <c r="Z465" s="1308"/>
      <c r="AA465" s="1286"/>
      <c r="AB465" s="1393">
        <f>M465</f>
        <v>-1.45</v>
      </c>
      <c r="AC465" s="1282"/>
      <c r="AD465" s="1308"/>
      <c r="AE465" s="1286"/>
      <c r="AF465" s="1390">
        <f>P465</f>
        <v>0.44</v>
      </c>
      <c r="AG465" s="1281"/>
      <c r="AH465" s="1280"/>
    </row>
    <row r="466" spans="2:34" hidden="1" outlineLevel="1">
      <c r="B466" s="83"/>
      <c r="C466" s="75" t="s">
        <v>70</v>
      </c>
      <c r="D466" s="1125"/>
      <c r="E466" s="1145">
        <v>1</v>
      </c>
      <c r="F466" s="871"/>
      <c r="G466" s="75"/>
      <c r="H466" s="75"/>
      <c r="I466" s="75"/>
      <c r="J466" s="1058"/>
      <c r="K466" s="1114">
        <v>0.77</v>
      </c>
      <c r="L466" s="940">
        <f>2.4-0.06</f>
        <v>2.34</v>
      </c>
      <c r="M466" s="1080">
        <f>ROUND(-E466*K466*L466,2)</f>
        <v>-1.8</v>
      </c>
      <c r="N466" s="1114">
        <v>0.13</v>
      </c>
      <c r="O466" s="940">
        <f>K466+L466+0.75</f>
        <v>3.86</v>
      </c>
      <c r="P466" s="1161">
        <f>E466*N466*O466</f>
        <v>0.5</v>
      </c>
      <c r="Q466" s="1281"/>
      <c r="R466" s="1280"/>
      <c r="S466" s="1174">
        <f>M466</f>
        <v>-1.8</v>
      </c>
      <c r="T466" s="1280">
        <f t="shared" si="61"/>
        <v>-0.23400000000000001</v>
      </c>
      <c r="U466" s="1281"/>
      <c r="V466" s="1280"/>
      <c r="W466" s="1281"/>
      <c r="X466" s="1280"/>
      <c r="Y466" s="1282"/>
      <c r="Z466" s="1308"/>
      <c r="AA466" s="1286"/>
      <c r="AB466" s="1393">
        <f>M466</f>
        <v>-1.8</v>
      </c>
      <c r="AC466" s="1282"/>
      <c r="AD466" s="1308"/>
      <c r="AE466" s="1286"/>
      <c r="AF466" s="1390">
        <f>P466</f>
        <v>0.5</v>
      </c>
      <c r="AG466" s="1281"/>
      <c r="AH466" s="1280"/>
    </row>
    <row r="467" spans="2:34" hidden="1" outlineLevel="1">
      <c r="B467" s="83"/>
      <c r="C467" s="75"/>
      <c r="D467" s="1125"/>
      <c r="E467" s="1145"/>
      <c r="F467" s="871"/>
      <c r="G467" s="75"/>
      <c r="H467" s="75"/>
      <c r="I467" s="75"/>
      <c r="J467" s="1058"/>
      <c r="K467" s="83"/>
      <c r="L467" s="75"/>
      <c r="M467" s="1058"/>
      <c r="N467" s="83"/>
      <c r="O467" s="75"/>
      <c r="P467" s="123"/>
      <c r="Q467" s="1281"/>
      <c r="R467" s="1280"/>
      <c r="S467" s="1281"/>
      <c r="T467" s="1280"/>
      <c r="U467" s="1281"/>
      <c r="V467" s="1280"/>
      <c r="W467" s="1281"/>
      <c r="X467" s="1280"/>
      <c r="Y467" s="1282"/>
      <c r="Z467" s="1308"/>
      <c r="AA467" s="1286"/>
      <c r="AB467" s="1287"/>
      <c r="AC467" s="1282"/>
      <c r="AD467" s="1308"/>
      <c r="AE467" s="1286"/>
      <c r="AF467" s="1307"/>
      <c r="AG467" s="1281"/>
      <c r="AH467" s="1280"/>
    </row>
    <row r="468" spans="2:34" hidden="1" outlineLevel="1">
      <c r="B468" s="83"/>
      <c r="C468" s="75" t="s">
        <v>493</v>
      </c>
      <c r="D468" s="1125" t="s">
        <v>532</v>
      </c>
      <c r="E468" s="1145"/>
      <c r="F468" s="871">
        <v>9.08</v>
      </c>
      <c r="G468" s="75">
        <v>26.85</v>
      </c>
      <c r="H468" s="75">
        <v>27.25</v>
      </c>
      <c r="I468" s="75">
        <f>H468-G468</f>
        <v>0.39999999999999902</v>
      </c>
      <c r="J468" s="1080">
        <f>F468*I468</f>
        <v>3.63</v>
      </c>
      <c r="K468" s="83"/>
      <c r="L468" s="75"/>
      <c r="M468" s="1058"/>
      <c r="N468" s="83"/>
      <c r="O468" s="75"/>
      <c r="P468" s="123"/>
      <c r="Q468" s="1281"/>
      <c r="R468" s="1280"/>
      <c r="S468" s="1174">
        <f>J468</f>
        <v>3.63</v>
      </c>
      <c r="T468" s="1280">
        <f t="shared" si="61"/>
        <v>0.47199999999999998</v>
      </c>
      <c r="U468" s="1281"/>
      <c r="V468" s="1280"/>
      <c r="W468" s="1281"/>
      <c r="X468" s="1280"/>
      <c r="Y468" s="1282"/>
      <c r="Z468" s="1308"/>
      <c r="AA468" s="1328">
        <f>J468</f>
        <v>3.63</v>
      </c>
      <c r="AB468" s="1287"/>
      <c r="AC468" s="1282"/>
      <c r="AD468" s="1308"/>
      <c r="AE468" s="1286"/>
      <c r="AF468" s="1307"/>
      <c r="AG468" s="1281"/>
      <c r="AH468" s="1280"/>
    </row>
    <row r="469" spans="2:34" hidden="1" outlineLevel="1">
      <c r="B469" s="83"/>
      <c r="C469" s="75"/>
      <c r="D469" s="1125"/>
      <c r="E469" s="1145"/>
      <c r="F469" s="871">
        <v>2.17</v>
      </c>
      <c r="G469" s="75">
        <v>27.25</v>
      </c>
      <c r="H469" s="75">
        <v>29.85</v>
      </c>
      <c r="I469" s="75">
        <f>H469-G469</f>
        <v>2.6</v>
      </c>
      <c r="J469" s="1080">
        <f>F469*I469</f>
        <v>5.64</v>
      </c>
      <c r="K469" s="83"/>
      <c r="L469" s="75"/>
      <c r="M469" s="1058"/>
      <c r="N469" s="83"/>
      <c r="O469" s="75"/>
      <c r="P469" s="123"/>
      <c r="Q469" s="1281"/>
      <c r="R469" s="1280"/>
      <c r="S469" s="1174">
        <f>J469</f>
        <v>5.64</v>
      </c>
      <c r="T469" s="1280">
        <f t="shared" si="61"/>
        <v>0.73299999999999998</v>
      </c>
      <c r="U469" s="1281"/>
      <c r="V469" s="1280"/>
      <c r="W469" s="1281"/>
      <c r="X469" s="1280"/>
      <c r="Y469" s="1282"/>
      <c r="Z469" s="1308"/>
      <c r="AA469" s="1286"/>
      <c r="AB469" s="1393">
        <f>J469</f>
        <v>5.64</v>
      </c>
      <c r="AC469" s="1282"/>
      <c r="AD469" s="1308"/>
      <c r="AE469" s="1286"/>
      <c r="AF469" s="1307"/>
      <c r="AG469" s="1281"/>
      <c r="AH469" s="1280"/>
    </row>
    <row r="470" spans="2:34" hidden="1" outlineLevel="1">
      <c r="B470" s="83"/>
      <c r="C470" s="75"/>
      <c r="D470" s="75"/>
      <c r="E470" s="1145"/>
      <c r="F470" s="871">
        <v>5.47</v>
      </c>
      <c r="G470" s="75">
        <v>27.25</v>
      </c>
      <c r="H470" s="75">
        <v>29.85</v>
      </c>
      <c r="I470" s="75">
        <f>H470-G470</f>
        <v>2.6</v>
      </c>
      <c r="J470" s="1080">
        <f>F470*I470</f>
        <v>14.22</v>
      </c>
      <c r="K470" s="83"/>
      <c r="L470" s="75"/>
      <c r="M470" s="1058"/>
      <c r="N470" s="83"/>
      <c r="O470" s="75"/>
      <c r="P470" s="123"/>
      <c r="Q470" s="1281"/>
      <c r="R470" s="1280"/>
      <c r="S470" s="1174">
        <f>J470</f>
        <v>14.22</v>
      </c>
      <c r="T470" s="1280">
        <f t="shared" si="61"/>
        <v>1.849</v>
      </c>
      <c r="U470" s="1281"/>
      <c r="V470" s="1280"/>
      <c r="W470" s="1281"/>
      <c r="X470" s="1280"/>
      <c r="Y470" s="1282"/>
      <c r="Z470" s="1308"/>
      <c r="AA470" s="1328">
        <f>J470</f>
        <v>14.22</v>
      </c>
      <c r="AB470" s="1287"/>
      <c r="AC470" s="1282"/>
      <c r="AD470" s="1308"/>
      <c r="AE470" s="1286"/>
      <c r="AF470" s="1307"/>
      <c r="AG470" s="1281"/>
      <c r="AH470" s="1280"/>
    </row>
    <row r="471" spans="2:34" hidden="1" outlineLevel="1">
      <c r="B471" s="83"/>
      <c r="C471" s="75" t="s">
        <v>25</v>
      </c>
      <c r="D471" s="75"/>
      <c r="E471" s="1145">
        <v>2</v>
      </c>
      <c r="F471" s="871"/>
      <c r="G471" s="75"/>
      <c r="H471" s="75"/>
      <c r="I471" s="75"/>
      <c r="J471" s="1058"/>
      <c r="K471" s="871">
        <v>1.68</v>
      </c>
      <c r="L471" s="1125">
        <v>1.59</v>
      </c>
      <c r="M471" s="1080">
        <f>ROUND(-E471*K471*L471,2)</f>
        <v>-5.34</v>
      </c>
      <c r="N471" s="1114">
        <v>0.13</v>
      </c>
      <c r="O471" s="940">
        <f>2*L471+K471</f>
        <v>4.8600000000000003</v>
      </c>
      <c r="P471" s="1161">
        <f>E471*N471*O471</f>
        <v>1.26</v>
      </c>
      <c r="Q471" s="1281"/>
      <c r="R471" s="1280"/>
      <c r="S471" s="1174">
        <f>M471</f>
        <v>-5.34</v>
      </c>
      <c r="T471" s="1280">
        <f t="shared" si="61"/>
        <v>-0.69399999999999995</v>
      </c>
      <c r="U471" s="1281"/>
      <c r="V471" s="1280"/>
      <c r="W471" s="1281"/>
      <c r="X471" s="1280"/>
      <c r="Y471" s="1282"/>
      <c r="Z471" s="1308"/>
      <c r="AA471" s="1328">
        <f>M471</f>
        <v>-5.34</v>
      </c>
      <c r="AB471" s="1287"/>
      <c r="AC471" s="1282"/>
      <c r="AD471" s="1308"/>
      <c r="AE471" s="1328">
        <f>P471</f>
        <v>1.26</v>
      </c>
      <c r="AF471" s="1307"/>
      <c r="AG471" s="1281"/>
      <c r="AH471" s="1280">
        <f>E471*K471</f>
        <v>3.36</v>
      </c>
    </row>
    <row r="472" spans="2:34" hidden="1" outlineLevel="1">
      <c r="B472" s="83"/>
      <c r="C472" s="75"/>
      <c r="D472" s="1125"/>
      <c r="E472" s="1145"/>
      <c r="F472" s="871">
        <v>1.44</v>
      </c>
      <c r="G472" s="75">
        <v>27.25</v>
      </c>
      <c r="H472" s="75">
        <v>29.85</v>
      </c>
      <c r="I472" s="75">
        <f>H472-G472</f>
        <v>2.6</v>
      </c>
      <c r="J472" s="1080">
        <f>F472*I472</f>
        <v>3.74</v>
      </c>
      <c r="K472" s="83"/>
      <c r="L472" s="75"/>
      <c r="M472" s="1058"/>
      <c r="N472" s="83"/>
      <c r="O472" s="75"/>
      <c r="P472" s="123"/>
      <c r="Q472" s="1281"/>
      <c r="R472" s="1280"/>
      <c r="S472" s="1174">
        <f>J472</f>
        <v>3.74</v>
      </c>
      <c r="T472" s="1280">
        <f t="shared" si="61"/>
        <v>0.48599999999999999</v>
      </c>
      <c r="U472" s="1281"/>
      <c r="V472" s="1280"/>
      <c r="W472" s="1281"/>
      <c r="X472" s="1280"/>
      <c r="Y472" s="1282"/>
      <c r="Z472" s="1308"/>
      <c r="AA472" s="1286"/>
      <c r="AB472" s="1393">
        <f>J472</f>
        <v>3.74</v>
      </c>
      <c r="AC472" s="1282"/>
      <c r="AD472" s="1308"/>
      <c r="AE472" s="1286"/>
      <c r="AF472" s="1307"/>
      <c r="AG472" s="1281"/>
      <c r="AH472" s="1280"/>
    </row>
    <row r="473" spans="2:34" hidden="1" outlineLevel="1">
      <c r="B473" s="83"/>
      <c r="C473" s="88" t="s">
        <v>504</v>
      </c>
      <c r="D473" s="1124" t="s">
        <v>533</v>
      </c>
      <c r="E473" s="1145"/>
      <c r="F473" s="871">
        <v>8.92</v>
      </c>
      <c r="G473" s="75">
        <v>26.85</v>
      </c>
      <c r="H473" s="75">
        <v>27.25</v>
      </c>
      <c r="I473" s="75">
        <f>H473-G473</f>
        <v>0.39999999999999902</v>
      </c>
      <c r="J473" s="1080">
        <f>F473*I473</f>
        <v>3.57</v>
      </c>
      <c r="K473" s="83"/>
      <c r="L473" s="75"/>
      <c r="M473" s="1058"/>
      <c r="N473" s="83"/>
      <c r="O473" s="75"/>
      <c r="P473" s="123"/>
      <c r="Q473" s="1281"/>
      <c r="R473" s="1280"/>
      <c r="S473" s="1281"/>
      <c r="T473" s="1280"/>
      <c r="U473" s="1281"/>
      <c r="V473" s="1280"/>
      <c r="W473" s="1174">
        <f>J473</f>
        <v>3.57</v>
      </c>
      <c r="X473" s="1179">
        <f t="shared" ref="X473:X474" si="62">ROUND($W$4/1000*W473,3)</f>
        <v>8.8999999999999996E-2</v>
      </c>
      <c r="Y473" s="1282"/>
      <c r="Z473" s="1308"/>
      <c r="AA473" s="1328">
        <f>J473</f>
        <v>3.57</v>
      </c>
      <c r="AB473" s="1287"/>
      <c r="AC473" s="1282"/>
      <c r="AD473" s="1308"/>
      <c r="AE473" s="1286"/>
      <c r="AF473" s="1307"/>
      <c r="AG473" s="1281">
        <f>F473</f>
        <v>8.92</v>
      </c>
      <c r="AH473" s="1280"/>
    </row>
    <row r="474" spans="2:34" hidden="1" outlineLevel="1">
      <c r="B474" s="83"/>
      <c r="C474" s="75"/>
      <c r="D474" s="1125"/>
      <c r="E474" s="1145"/>
      <c r="F474" s="871">
        <v>8.92</v>
      </c>
      <c r="G474" s="75">
        <v>27.25</v>
      </c>
      <c r="H474" s="75">
        <v>28.23</v>
      </c>
      <c r="I474" s="75">
        <f>H474-G474</f>
        <v>0.98</v>
      </c>
      <c r="J474" s="1080">
        <f>F474*I474</f>
        <v>8.74</v>
      </c>
      <c r="K474" s="83"/>
      <c r="L474" s="75"/>
      <c r="M474" s="1058"/>
      <c r="N474" s="83"/>
      <c r="O474" s="75"/>
      <c r="P474" s="123"/>
      <c r="Q474" s="1281"/>
      <c r="R474" s="1280"/>
      <c r="S474" s="1281"/>
      <c r="T474" s="1280"/>
      <c r="U474" s="1281"/>
      <c r="V474" s="1280"/>
      <c r="W474" s="1174">
        <f>J474</f>
        <v>8.74</v>
      </c>
      <c r="X474" s="1179">
        <f t="shared" si="62"/>
        <v>0.219</v>
      </c>
      <c r="Y474" s="1282"/>
      <c r="Z474" s="1308"/>
      <c r="AA474" s="1286"/>
      <c r="AB474" s="1393">
        <f>J474</f>
        <v>8.74</v>
      </c>
      <c r="AC474" s="1282"/>
      <c r="AD474" s="1308"/>
      <c r="AE474" s="1286"/>
      <c r="AF474" s="1307"/>
      <c r="AG474" s="1281"/>
      <c r="AH474" s="1280"/>
    </row>
    <row r="475" spans="2:34" hidden="1" outlineLevel="1">
      <c r="B475" s="83"/>
      <c r="C475" s="88" t="s">
        <v>65</v>
      </c>
      <c r="D475" s="1125"/>
      <c r="E475" s="1145"/>
      <c r="F475" s="871">
        <v>6.32</v>
      </c>
      <c r="G475" s="75">
        <v>27.03</v>
      </c>
      <c r="H475" s="75">
        <v>29.85</v>
      </c>
      <c r="I475" s="75">
        <f>H475-G475</f>
        <v>2.82</v>
      </c>
      <c r="J475" s="1080">
        <f>F475*I475</f>
        <v>17.82</v>
      </c>
      <c r="K475" s="83"/>
      <c r="L475" s="75"/>
      <c r="M475" s="1058"/>
      <c r="N475" s="83"/>
      <c r="O475" s="75"/>
      <c r="P475" s="123"/>
      <c r="Q475" s="1281"/>
      <c r="R475" s="1280"/>
      <c r="S475" s="1174">
        <f>J475</f>
        <v>17.82</v>
      </c>
      <c r="T475" s="1280">
        <f t="shared" ref="T475:T499" si="63">ROUND($S$4/1000*S475,3)</f>
        <v>2.3170000000000002</v>
      </c>
      <c r="U475" s="1281"/>
      <c r="V475" s="1280"/>
      <c r="W475" s="1281"/>
      <c r="X475" s="1280"/>
      <c r="Y475" s="1282"/>
      <c r="Z475" s="1308"/>
      <c r="AA475" s="1286"/>
      <c r="AB475" s="1393">
        <f>J475</f>
        <v>17.82</v>
      </c>
      <c r="AC475" s="1282"/>
      <c r="AD475" s="1308"/>
      <c r="AE475" s="1286"/>
      <c r="AF475" s="1307"/>
      <c r="AG475" s="1281"/>
      <c r="AH475" s="1280"/>
    </row>
    <row r="476" spans="2:34" hidden="1" outlineLevel="1">
      <c r="B476" s="83"/>
      <c r="C476" s="88" t="s">
        <v>534</v>
      </c>
      <c r="D476" s="1125"/>
      <c r="E476" s="1145">
        <v>2</v>
      </c>
      <c r="F476" s="871"/>
      <c r="G476" s="75"/>
      <c r="H476" s="75"/>
      <c r="I476" s="75"/>
      <c r="J476" s="1058"/>
      <c r="K476" s="1114">
        <f>1.68-0.77</f>
        <v>0.91</v>
      </c>
      <c r="L476" s="940">
        <f>1.65-0.06</f>
        <v>1.59</v>
      </c>
      <c r="M476" s="1080">
        <f>ROUND(-E476*K476*L476,2)</f>
        <v>-2.89</v>
      </c>
      <c r="N476" s="1114">
        <v>0.13</v>
      </c>
      <c r="O476" s="940">
        <f>2*K476+L476</f>
        <v>3.41</v>
      </c>
      <c r="P476" s="1161">
        <f>E476*N476*O476</f>
        <v>0.89</v>
      </c>
      <c r="Q476" s="1281"/>
      <c r="R476" s="1280"/>
      <c r="S476" s="1174">
        <f>M476</f>
        <v>-2.89</v>
      </c>
      <c r="T476" s="1280">
        <f t="shared" si="63"/>
        <v>-0.376</v>
      </c>
      <c r="U476" s="1281"/>
      <c r="V476" s="1280"/>
      <c r="W476" s="1281"/>
      <c r="X476" s="1280"/>
      <c r="Y476" s="1282"/>
      <c r="Z476" s="1308"/>
      <c r="AA476" s="1286"/>
      <c r="AB476" s="1393">
        <f>M476</f>
        <v>-2.89</v>
      </c>
      <c r="AC476" s="1282"/>
      <c r="AD476" s="1308"/>
      <c r="AE476" s="1286"/>
      <c r="AF476" s="1390">
        <f>P476</f>
        <v>0.89</v>
      </c>
      <c r="AG476" s="1281"/>
      <c r="AH476" s="1280"/>
    </row>
    <row r="477" spans="2:34" hidden="1" outlineLevel="1">
      <c r="B477" s="83"/>
      <c r="C477" s="88" t="s">
        <v>535</v>
      </c>
      <c r="D477" s="1125"/>
      <c r="E477" s="1145">
        <v>2</v>
      </c>
      <c r="F477" s="871"/>
      <c r="G477" s="75"/>
      <c r="H477" s="75"/>
      <c r="I477" s="75"/>
      <c r="J477" s="1058"/>
      <c r="K477" s="1114">
        <v>0.77</v>
      </c>
      <c r="L477" s="940">
        <f>2.4-0.06</f>
        <v>2.34</v>
      </c>
      <c r="M477" s="1080">
        <f>ROUND(-E477*K477*L477,2)</f>
        <v>-3.6</v>
      </c>
      <c r="N477" s="1114">
        <v>0.13</v>
      </c>
      <c r="O477" s="940">
        <f>K477+L477+0.75</f>
        <v>3.86</v>
      </c>
      <c r="P477" s="1161">
        <f>E477*N477*O477</f>
        <v>1</v>
      </c>
      <c r="Q477" s="1281"/>
      <c r="R477" s="1280"/>
      <c r="S477" s="1174">
        <f>M477</f>
        <v>-3.6</v>
      </c>
      <c r="T477" s="1280">
        <f t="shared" si="63"/>
        <v>-0.46800000000000003</v>
      </c>
      <c r="U477" s="1281"/>
      <c r="V477" s="1280"/>
      <c r="W477" s="1281"/>
      <c r="X477" s="1280"/>
      <c r="Y477" s="1282"/>
      <c r="Z477" s="1308"/>
      <c r="AA477" s="1286"/>
      <c r="AB477" s="1393">
        <f>M477</f>
        <v>-3.6</v>
      </c>
      <c r="AC477" s="1282"/>
      <c r="AD477" s="1308"/>
      <c r="AE477" s="1286"/>
      <c r="AF477" s="1390">
        <f>P477</f>
        <v>1</v>
      </c>
      <c r="AG477" s="1281"/>
      <c r="AH477" s="1280"/>
    </row>
    <row r="478" spans="2:34" hidden="1" outlineLevel="1">
      <c r="B478" s="83"/>
      <c r="C478" s="75"/>
      <c r="D478" s="1125"/>
      <c r="E478" s="1145"/>
      <c r="F478" s="871"/>
      <c r="G478" s="75"/>
      <c r="H478" s="75"/>
      <c r="I478" s="75"/>
      <c r="J478" s="1058"/>
      <c r="K478" s="83"/>
      <c r="L478" s="75"/>
      <c r="M478" s="1058"/>
      <c r="N478" s="83"/>
      <c r="O478" s="75"/>
      <c r="P478" s="123"/>
      <c r="Q478" s="1281"/>
      <c r="R478" s="1280"/>
      <c r="S478" s="1281"/>
      <c r="T478" s="1280"/>
      <c r="U478" s="1281"/>
      <c r="V478" s="1280"/>
      <c r="W478" s="1281"/>
      <c r="X478" s="1280"/>
      <c r="Y478" s="1282"/>
      <c r="Z478" s="1308"/>
      <c r="AA478" s="1286"/>
      <c r="AB478" s="1287"/>
      <c r="AC478" s="1282"/>
      <c r="AD478" s="1308"/>
      <c r="AE478" s="1286"/>
      <c r="AF478" s="1307"/>
      <c r="AG478" s="1281"/>
      <c r="AH478" s="1280"/>
    </row>
    <row r="479" spans="2:34" hidden="1" outlineLevel="1">
      <c r="B479" s="83"/>
      <c r="C479" s="88" t="s">
        <v>493</v>
      </c>
      <c r="D479" s="1124" t="s">
        <v>550</v>
      </c>
      <c r="E479" s="1145"/>
      <c r="F479" s="1440">
        <v>6.79</v>
      </c>
      <c r="G479" s="75">
        <v>26.85</v>
      </c>
      <c r="H479" s="75">
        <v>27.25</v>
      </c>
      <c r="I479" s="75">
        <f>H479-G479</f>
        <v>0.39999999999999902</v>
      </c>
      <c r="J479" s="1080">
        <f>F479*I479</f>
        <v>2.72</v>
      </c>
      <c r="K479" s="83"/>
      <c r="L479" s="75"/>
      <c r="M479" s="1058"/>
      <c r="N479" s="83"/>
      <c r="O479" s="75"/>
      <c r="P479" s="123"/>
      <c r="Q479" s="1281"/>
      <c r="R479" s="1280"/>
      <c r="S479" s="1174">
        <f>J479</f>
        <v>2.72</v>
      </c>
      <c r="T479" s="1280">
        <f t="shared" si="63"/>
        <v>0.35399999999999998</v>
      </c>
      <c r="U479" s="1281"/>
      <c r="V479" s="1280"/>
      <c r="W479" s="1281"/>
      <c r="X479" s="1280"/>
      <c r="Y479" s="1282"/>
      <c r="Z479" s="1308"/>
      <c r="AA479" s="1328">
        <f>J479</f>
        <v>2.72</v>
      </c>
      <c r="AB479" s="1287"/>
      <c r="AC479" s="1282"/>
      <c r="AD479" s="1308"/>
      <c r="AE479" s="1286"/>
      <c r="AF479" s="1307"/>
      <c r="AG479" s="1281"/>
      <c r="AH479" s="1280"/>
    </row>
    <row r="480" spans="2:34" hidden="1" outlineLevel="1">
      <c r="B480" s="83"/>
      <c r="C480" s="75"/>
      <c r="D480" s="1125"/>
      <c r="E480" s="1145"/>
      <c r="F480" s="1440">
        <v>1.44</v>
      </c>
      <c r="G480" s="75">
        <v>27.25</v>
      </c>
      <c r="H480" s="75">
        <v>29.85</v>
      </c>
      <c r="I480" s="75">
        <f>H480-G480</f>
        <v>2.6</v>
      </c>
      <c r="J480" s="1080">
        <f>F480*I480</f>
        <v>3.74</v>
      </c>
      <c r="K480" s="83"/>
      <c r="L480" s="75"/>
      <c r="M480" s="1058"/>
      <c r="N480" s="83"/>
      <c r="O480" s="75"/>
      <c r="P480" s="123"/>
      <c r="Q480" s="1281"/>
      <c r="R480" s="1280"/>
      <c r="S480" s="1174">
        <f>J480</f>
        <v>3.74</v>
      </c>
      <c r="T480" s="1280">
        <f t="shared" si="63"/>
        <v>0.48599999999999999</v>
      </c>
      <c r="U480" s="1281"/>
      <c r="V480" s="1280"/>
      <c r="W480" s="1281"/>
      <c r="X480" s="1280"/>
      <c r="Y480" s="1282"/>
      <c r="Z480" s="1308"/>
      <c r="AA480" s="1286"/>
      <c r="AB480" s="1393">
        <f>J480</f>
        <v>3.74</v>
      </c>
      <c r="AC480" s="1282"/>
      <c r="AD480" s="1308"/>
      <c r="AE480" s="1286"/>
      <c r="AF480" s="1307"/>
      <c r="AG480" s="1281"/>
      <c r="AH480" s="1280"/>
    </row>
    <row r="481" spans="2:34" hidden="1" outlineLevel="1">
      <c r="B481" s="83"/>
      <c r="C481" s="75"/>
      <c r="D481" s="1125"/>
      <c r="E481" s="1145"/>
      <c r="F481" s="1440">
        <v>4.8600000000000003</v>
      </c>
      <c r="G481" s="75">
        <v>27.25</v>
      </c>
      <c r="H481" s="75">
        <v>29.85</v>
      </c>
      <c r="I481" s="75">
        <f>H481-G481</f>
        <v>2.6</v>
      </c>
      <c r="J481" s="1080">
        <f>F481*I481</f>
        <v>12.64</v>
      </c>
      <c r="K481" s="83"/>
      <c r="L481" s="75"/>
      <c r="M481" s="1058"/>
      <c r="N481" s="83"/>
      <c r="O481" s="75"/>
      <c r="P481" s="123"/>
      <c r="Q481" s="1281"/>
      <c r="R481" s="1280"/>
      <c r="S481" s="1174">
        <f>J481</f>
        <v>12.64</v>
      </c>
      <c r="T481" s="1280">
        <f t="shared" si="63"/>
        <v>1.643</v>
      </c>
      <c r="U481" s="1281"/>
      <c r="V481" s="1280"/>
      <c r="W481" s="1281"/>
      <c r="X481" s="1280"/>
      <c r="Y481" s="1282"/>
      <c r="Z481" s="1308"/>
      <c r="AA481" s="1328">
        <f>J481</f>
        <v>12.64</v>
      </c>
      <c r="AB481" s="1287"/>
      <c r="AC481" s="1282"/>
      <c r="AD481" s="1308"/>
      <c r="AE481" s="1286"/>
      <c r="AF481" s="1307"/>
      <c r="AG481" s="1281"/>
      <c r="AH481" s="1280"/>
    </row>
    <row r="482" spans="2:34" hidden="1" outlineLevel="1">
      <c r="B482" s="83"/>
      <c r="C482" s="88" t="s">
        <v>25</v>
      </c>
      <c r="D482" s="1125"/>
      <c r="E482" s="1145">
        <v>2</v>
      </c>
      <c r="F482" s="1440"/>
      <c r="G482" s="75"/>
      <c r="H482" s="75"/>
      <c r="I482" s="75"/>
      <c r="J482" s="1058"/>
      <c r="K482" s="871">
        <v>1.68</v>
      </c>
      <c r="L482" s="1125">
        <v>1.59</v>
      </c>
      <c r="M482" s="1080">
        <f>ROUND(-E482*K482*L482,2)</f>
        <v>-5.34</v>
      </c>
      <c r="N482" s="1114">
        <v>0.13</v>
      </c>
      <c r="O482" s="940">
        <f>2*L482+K482</f>
        <v>4.8600000000000003</v>
      </c>
      <c r="P482" s="1161">
        <f>E482*N482*O482</f>
        <v>1.26</v>
      </c>
      <c r="Q482" s="1281"/>
      <c r="R482" s="1280"/>
      <c r="S482" s="1174">
        <f>M482</f>
        <v>-5.34</v>
      </c>
      <c r="T482" s="1280">
        <f t="shared" si="63"/>
        <v>-0.69399999999999995</v>
      </c>
      <c r="U482" s="1281"/>
      <c r="V482" s="1280"/>
      <c r="W482" s="1281"/>
      <c r="X482" s="1280"/>
      <c r="Y482" s="1282"/>
      <c r="Z482" s="1308"/>
      <c r="AA482" s="1328">
        <f>M482</f>
        <v>-5.34</v>
      </c>
      <c r="AB482" s="1287"/>
      <c r="AC482" s="1282"/>
      <c r="AD482" s="1308"/>
      <c r="AE482" s="1328">
        <f>P482</f>
        <v>1.26</v>
      </c>
      <c r="AF482" s="1307"/>
      <c r="AG482" s="1281"/>
      <c r="AH482" s="1280">
        <f>E482*K482</f>
        <v>3.36</v>
      </c>
    </row>
    <row r="483" spans="2:34" hidden="1" outlineLevel="1">
      <c r="B483" s="83"/>
      <c r="C483" s="88"/>
      <c r="D483" s="1461"/>
      <c r="E483" s="1145"/>
      <c r="F483" s="1440">
        <v>0.49</v>
      </c>
      <c r="G483" s="75">
        <v>27.25</v>
      </c>
      <c r="H483" s="75">
        <v>29.85</v>
      </c>
      <c r="I483" s="75">
        <f>H483-G483</f>
        <v>2.6</v>
      </c>
      <c r="J483" s="1080">
        <f>F483*I483</f>
        <v>1.27</v>
      </c>
      <c r="K483" s="871"/>
      <c r="L483" s="1461"/>
      <c r="M483" s="1080"/>
      <c r="N483" s="1114"/>
      <c r="O483" s="940"/>
      <c r="P483" s="1161"/>
      <c r="Q483" s="1281"/>
      <c r="R483" s="1280"/>
      <c r="S483" s="1174">
        <f>J483</f>
        <v>1.27</v>
      </c>
      <c r="T483" s="1280">
        <f t="shared" si="63"/>
        <v>0.16500000000000001</v>
      </c>
      <c r="U483" s="1281"/>
      <c r="V483" s="1280"/>
      <c r="W483" s="1281"/>
      <c r="X483" s="1280"/>
      <c r="Y483" s="1282"/>
      <c r="Z483" s="1308"/>
      <c r="AA483" s="1328"/>
      <c r="AB483" s="1393">
        <f>J483</f>
        <v>1.27</v>
      </c>
      <c r="AC483" s="1282"/>
      <c r="AD483" s="1308"/>
      <c r="AE483" s="1328"/>
      <c r="AF483" s="1307"/>
      <c r="AG483" s="1281"/>
      <c r="AH483" s="1280"/>
    </row>
    <row r="484" spans="2:34" hidden="1" outlineLevel="1">
      <c r="B484" s="83"/>
      <c r="C484" s="88" t="s">
        <v>493</v>
      </c>
      <c r="D484" s="1124" t="s">
        <v>537</v>
      </c>
      <c r="E484" s="1145"/>
      <c r="F484" s="1440">
        <v>2.2400000000000002</v>
      </c>
      <c r="G484" s="75">
        <v>26.85</v>
      </c>
      <c r="H484" s="75">
        <v>27.25</v>
      </c>
      <c r="I484" s="75">
        <f>H484-G484</f>
        <v>0.39999999999999902</v>
      </c>
      <c r="J484" s="1080">
        <f>F484*I484</f>
        <v>0.9</v>
      </c>
      <c r="K484" s="83"/>
      <c r="L484" s="75"/>
      <c r="M484" s="1058"/>
      <c r="N484" s="83"/>
      <c r="O484" s="75"/>
      <c r="P484" s="123"/>
      <c r="Q484" s="1281"/>
      <c r="R484" s="1280"/>
      <c r="S484" s="1174">
        <f>J484</f>
        <v>0.9</v>
      </c>
      <c r="T484" s="1280">
        <f t="shared" si="63"/>
        <v>0.11700000000000001</v>
      </c>
      <c r="U484" s="1281"/>
      <c r="V484" s="1280"/>
      <c r="W484" s="1281"/>
      <c r="X484" s="1280"/>
      <c r="Y484" s="1282"/>
      <c r="Z484" s="1308"/>
      <c r="AA484" s="1328">
        <f>J484</f>
        <v>0.9</v>
      </c>
      <c r="AB484" s="1287"/>
      <c r="AC484" s="1282"/>
      <c r="AD484" s="1308"/>
      <c r="AE484" s="1286"/>
      <c r="AF484" s="1307"/>
      <c r="AG484" s="1281"/>
      <c r="AH484" s="1280"/>
    </row>
    <row r="485" spans="2:34" hidden="1" outlineLevel="1">
      <c r="B485" s="83"/>
      <c r="C485" s="75"/>
      <c r="D485" s="1125"/>
      <c r="E485" s="1145"/>
      <c r="F485" s="1440">
        <v>0.11</v>
      </c>
      <c r="G485" s="75">
        <v>27.25</v>
      </c>
      <c r="H485" s="75">
        <v>29.85</v>
      </c>
      <c r="I485" s="75">
        <f>H485-G485</f>
        <v>2.6</v>
      </c>
      <c r="J485" s="1080">
        <f>F485*I485</f>
        <v>0.28999999999999998</v>
      </c>
      <c r="K485" s="83"/>
      <c r="L485" s="75"/>
      <c r="M485" s="1058"/>
      <c r="N485" s="83"/>
      <c r="O485" s="75"/>
      <c r="P485" s="123"/>
      <c r="Q485" s="1281"/>
      <c r="R485" s="1280"/>
      <c r="S485" s="1174">
        <f>J485</f>
        <v>0.28999999999999998</v>
      </c>
      <c r="T485" s="1280">
        <f t="shared" si="63"/>
        <v>3.7999999999999999E-2</v>
      </c>
      <c r="U485" s="1281"/>
      <c r="V485" s="1280"/>
      <c r="W485" s="1281"/>
      <c r="X485" s="1280"/>
      <c r="Y485" s="1282"/>
      <c r="Z485" s="1308"/>
      <c r="AA485" s="1286"/>
      <c r="AB485" s="1393">
        <f>J485</f>
        <v>0.28999999999999998</v>
      </c>
      <c r="AC485" s="1282"/>
      <c r="AD485" s="1308"/>
      <c r="AE485" s="1286"/>
      <c r="AF485" s="1307"/>
      <c r="AG485" s="1281"/>
      <c r="AH485" s="1280"/>
    </row>
    <row r="486" spans="2:34" hidden="1" outlineLevel="1">
      <c r="B486" s="83"/>
      <c r="C486" s="75"/>
      <c r="D486" s="1125"/>
      <c r="E486" s="1145"/>
      <c r="F486" s="1440">
        <v>1.48</v>
      </c>
      <c r="G486" s="75">
        <v>27.25</v>
      </c>
      <c r="H486" s="75">
        <v>29.85</v>
      </c>
      <c r="I486" s="75">
        <f>H486-G486</f>
        <v>2.6</v>
      </c>
      <c r="J486" s="1080">
        <f>F486*I486</f>
        <v>3.85</v>
      </c>
      <c r="K486" s="83"/>
      <c r="L486" s="75"/>
      <c r="M486" s="1058"/>
      <c r="N486" s="83"/>
      <c r="O486" s="75"/>
      <c r="P486" s="123"/>
      <c r="Q486" s="1281"/>
      <c r="R486" s="1280"/>
      <c r="S486" s="1174">
        <f>J486</f>
        <v>3.85</v>
      </c>
      <c r="T486" s="1280">
        <f t="shared" si="63"/>
        <v>0.501</v>
      </c>
      <c r="U486" s="1281"/>
      <c r="V486" s="1280"/>
      <c r="W486" s="1281"/>
      <c r="X486" s="1280"/>
      <c r="Y486" s="1282"/>
      <c r="Z486" s="1308"/>
      <c r="AA486" s="1328">
        <f>J486</f>
        <v>3.85</v>
      </c>
      <c r="AB486" s="1287"/>
      <c r="AC486" s="1282"/>
      <c r="AD486" s="1308"/>
      <c r="AE486" s="1286"/>
      <c r="AF486" s="1307"/>
      <c r="AG486" s="1281"/>
      <c r="AH486" s="1280"/>
    </row>
    <row r="487" spans="2:34" hidden="1" outlineLevel="1">
      <c r="B487" s="83"/>
      <c r="C487" s="88" t="s">
        <v>24</v>
      </c>
      <c r="D487" s="1125"/>
      <c r="E487" s="1145">
        <v>1</v>
      </c>
      <c r="F487" s="1440"/>
      <c r="G487" s="75"/>
      <c r="H487" s="75"/>
      <c r="I487" s="75"/>
      <c r="J487" s="1058"/>
      <c r="K487" s="1114">
        <v>1.48</v>
      </c>
      <c r="L487" s="940">
        <v>1.59</v>
      </c>
      <c r="M487" s="1085">
        <f>ROUND(-E487*K487*L487,2)</f>
        <v>-2.35</v>
      </c>
      <c r="N487" s="1114">
        <v>0.13</v>
      </c>
      <c r="O487" s="940">
        <f>2*L487+K487</f>
        <v>4.66</v>
      </c>
      <c r="P487" s="1161">
        <f>E487*N487*O487</f>
        <v>0.61</v>
      </c>
      <c r="Q487" s="1281"/>
      <c r="R487" s="1280"/>
      <c r="S487" s="1174">
        <f>M487</f>
        <v>-2.35</v>
      </c>
      <c r="T487" s="1280">
        <f t="shared" si="63"/>
        <v>-0.30599999999999999</v>
      </c>
      <c r="U487" s="1281"/>
      <c r="V487" s="1280"/>
      <c r="W487" s="1281"/>
      <c r="X487" s="1280"/>
      <c r="Y487" s="1282"/>
      <c r="Z487" s="1308"/>
      <c r="AA487" s="1328">
        <f>M487</f>
        <v>-2.35</v>
      </c>
      <c r="AB487" s="1287"/>
      <c r="AC487" s="1282"/>
      <c r="AD487" s="1308"/>
      <c r="AE487" s="1328">
        <f>P487</f>
        <v>0.61</v>
      </c>
      <c r="AF487" s="1307"/>
      <c r="AG487" s="1281"/>
      <c r="AH487" s="1280">
        <f>E487*K487</f>
        <v>1.48</v>
      </c>
    </row>
    <row r="488" spans="2:34" ht="13.5" hidden="1" outlineLevel="1" thickBot="1">
      <c r="B488" s="1059"/>
      <c r="C488" s="841"/>
      <c r="D488" s="841"/>
      <c r="E488" s="1151"/>
      <c r="F488" s="1119">
        <v>0.65</v>
      </c>
      <c r="G488" s="841">
        <v>27.25</v>
      </c>
      <c r="H488" s="841">
        <v>29.85</v>
      </c>
      <c r="I488" s="841">
        <f>H488-G488</f>
        <v>2.6</v>
      </c>
      <c r="J488" s="1081">
        <f>F488*I488</f>
        <v>1.69</v>
      </c>
      <c r="K488" s="1059"/>
      <c r="L488" s="841"/>
      <c r="M488" s="842"/>
      <c r="N488" s="1059"/>
      <c r="O488" s="841"/>
      <c r="P488" s="1139"/>
      <c r="Q488" s="1329"/>
      <c r="R488" s="1330"/>
      <c r="S488" s="1309">
        <f>J488</f>
        <v>1.69</v>
      </c>
      <c r="T488" s="1291">
        <f t="shared" si="63"/>
        <v>0.22</v>
      </c>
      <c r="U488" s="1289"/>
      <c r="V488" s="1291"/>
      <c r="W488" s="1289"/>
      <c r="X488" s="1291"/>
      <c r="Y488" s="1310"/>
      <c r="Z488" s="1332"/>
      <c r="AA488" s="1312"/>
      <c r="AB488" s="1396">
        <f>J488</f>
        <v>1.69</v>
      </c>
      <c r="AC488" s="1292"/>
      <c r="AD488" s="1314"/>
      <c r="AE488" s="1298"/>
      <c r="AF488" s="1315"/>
      <c r="AG488" s="1289"/>
      <c r="AH488" s="1291"/>
    </row>
    <row r="489" spans="2:34" ht="16.5" collapsed="1" thickBot="1">
      <c r="B489" s="1180"/>
      <c r="C489" s="1181" t="s">
        <v>631</v>
      </c>
      <c r="D489" s="1182"/>
      <c r="E489" s="1183"/>
      <c r="F489" s="1180"/>
      <c r="G489" s="1182"/>
      <c r="H489" s="1182"/>
      <c r="I489" s="1182"/>
      <c r="J489" s="1201"/>
      <c r="K489" s="1180"/>
      <c r="L489" s="1182"/>
      <c r="M489" s="1188"/>
      <c r="N489" s="1180"/>
      <c r="O489" s="1182"/>
      <c r="P489" s="1185"/>
      <c r="Q489" s="1316">
        <f t="shared" ref="Q489:AH489" si="64">SUM(Q490:Q578)</f>
        <v>953.22</v>
      </c>
      <c r="R489" s="1376">
        <f t="shared" si="64"/>
        <v>142.983</v>
      </c>
      <c r="S489" s="1316">
        <f t="shared" si="64"/>
        <v>1059.96</v>
      </c>
      <c r="T489" s="1376">
        <f t="shared" si="64"/>
        <v>137.798</v>
      </c>
      <c r="U489" s="1316">
        <f t="shared" si="64"/>
        <v>0</v>
      </c>
      <c r="V489" s="1376">
        <f t="shared" si="64"/>
        <v>0</v>
      </c>
      <c r="W489" s="1316">
        <f t="shared" si="64"/>
        <v>463.95</v>
      </c>
      <c r="X489" s="1377">
        <f t="shared" si="64"/>
        <v>11.599</v>
      </c>
      <c r="Y489" s="1504">
        <f t="shared" si="64"/>
        <v>0</v>
      </c>
      <c r="Z489" s="1516">
        <f t="shared" si="64"/>
        <v>0</v>
      </c>
      <c r="AA489" s="1321">
        <f t="shared" si="64"/>
        <v>365.57</v>
      </c>
      <c r="AB489" s="1523">
        <f t="shared" si="64"/>
        <v>2094.87</v>
      </c>
      <c r="AC489" s="1316">
        <f t="shared" si="64"/>
        <v>0</v>
      </c>
      <c r="AD489" s="1321">
        <f t="shared" si="64"/>
        <v>0</v>
      </c>
      <c r="AE489" s="1321">
        <f t="shared" si="64"/>
        <v>63.29</v>
      </c>
      <c r="AF489" s="1376">
        <f t="shared" si="64"/>
        <v>80.03</v>
      </c>
      <c r="AG489" s="1316">
        <f t="shared" si="64"/>
        <v>324.08999999999997</v>
      </c>
      <c r="AH489" s="1376">
        <f t="shared" si="64"/>
        <v>174.96</v>
      </c>
    </row>
    <row r="490" spans="2:34" hidden="1" outlineLevel="1">
      <c r="B490" s="1163" t="s">
        <v>579</v>
      </c>
      <c r="C490" s="1164" t="s">
        <v>504</v>
      </c>
      <c r="D490" s="1166" t="s">
        <v>546</v>
      </c>
      <c r="E490" s="1159">
        <v>9</v>
      </c>
      <c r="F490" s="1487">
        <v>5.14</v>
      </c>
      <c r="G490" s="1089">
        <v>29.85</v>
      </c>
      <c r="H490" s="1089">
        <v>31.23</v>
      </c>
      <c r="I490" s="1089">
        <f>H490-G490</f>
        <v>1.38</v>
      </c>
      <c r="J490" s="1154">
        <f>E490*F490*I490</f>
        <v>63.84</v>
      </c>
      <c r="K490" s="1074"/>
      <c r="L490" s="1089"/>
      <c r="M490" s="1075"/>
      <c r="N490" s="1074"/>
      <c r="O490" s="1089"/>
      <c r="P490" s="1075"/>
      <c r="Q490" s="1300"/>
      <c r="R490" s="1301"/>
      <c r="S490" s="1381"/>
      <c r="T490" s="1383"/>
      <c r="U490" s="1381"/>
      <c r="V490" s="1383"/>
      <c r="W490" s="1384">
        <f>J490</f>
        <v>63.84</v>
      </c>
      <c r="X490" s="1385">
        <f t="shared" ref="X490" si="65">ROUND($W$4/1000*W490,3)</f>
        <v>1.5960000000000001</v>
      </c>
      <c r="Y490" s="1302"/>
      <c r="Z490" s="1303"/>
      <c r="AA490" s="1304"/>
      <c r="AB490" s="1398">
        <f>J490</f>
        <v>63.84</v>
      </c>
      <c r="AC490" s="1386"/>
      <c r="AD490" s="1387"/>
      <c r="AE490" s="1388"/>
      <c r="AF490" s="1389"/>
      <c r="AG490" s="1381">
        <f>E490*F490</f>
        <v>46.26</v>
      </c>
      <c r="AH490" s="1383"/>
    </row>
    <row r="491" spans="2:34" hidden="1" outlineLevel="1">
      <c r="B491" s="90" t="s">
        <v>722</v>
      </c>
      <c r="C491" s="75"/>
      <c r="D491" s="1125"/>
      <c r="E491" s="1145"/>
      <c r="F491" s="1115"/>
      <c r="G491" s="75"/>
      <c r="H491" s="75"/>
      <c r="I491" s="75"/>
      <c r="J491" s="1058"/>
      <c r="K491" s="83"/>
      <c r="L491" s="75"/>
      <c r="M491" s="1058"/>
      <c r="N491" s="83"/>
      <c r="O491" s="75"/>
      <c r="P491" s="1058"/>
      <c r="Q491" s="1281"/>
      <c r="R491" s="1280"/>
      <c r="S491" s="1281"/>
      <c r="T491" s="1280"/>
      <c r="U491" s="1281"/>
      <c r="V491" s="1280"/>
      <c r="W491" s="1281"/>
      <c r="X491" s="1280"/>
      <c r="Y491" s="1282"/>
      <c r="Z491" s="1308"/>
      <c r="AA491" s="1286"/>
      <c r="AB491" s="1307"/>
      <c r="AC491" s="1282"/>
      <c r="AD491" s="1308"/>
      <c r="AE491" s="1286"/>
      <c r="AF491" s="1307"/>
      <c r="AG491" s="1281"/>
      <c r="AH491" s="1280"/>
    </row>
    <row r="492" spans="2:34" hidden="1" outlineLevel="1">
      <c r="B492" s="90" t="s">
        <v>719</v>
      </c>
      <c r="C492" s="88" t="s">
        <v>65</v>
      </c>
      <c r="D492" s="1125"/>
      <c r="E492" s="1145">
        <v>9</v>
      </c>
      <c r="F492" s="1115">
        <v>4</v>
      </c>
      <c r="G492" s="75">
        <v>30.03</v>
      </c>
      <c r="H492" s="75">
        <v>32.85</v>
      </c>
      <c r="I492" s="75">
        <f>H492-G492</f>
        <v>2.82</v>
      </c>
      <c r="J492" s="1058">
        <f>E492*F492*I492</f>
        <v>101.52</v>
      </c>
      <c r="K492" s="83"/>
      <c r="L492" s="75"/>
      <c r="M492" s="1058"/>
      <c r="N492" s="83"/>
      <c r="O492" s="75"/>
      <c r="P492" s="1058"/>
      <c r="Q492" s="1281"/>
      <c r="R492" s="1280"/>
      <c r="S492" s="1281">
        <f>J492</f>
        <v>101.52</v>
      </c>
      <c r="T492" s="1280">
        <f t="shared" si="63"/>
        <v>13.198</v>
      </c>
      <c r="U492" s="1281"/>
      <c r="V492" s="1280"/>
      <c r="W492" s="1281"/>
      <c r="X492" s="1280"/>
      <c r="Y492" s="1282"/>
      <c r="Z492" s="1308"/>
      <c r="AA492" s="1286"/>
      <c r="AB492" s="1307">
        <f>J492</f>
        <v>101.52</v>
      </c>
      <c r="AC492" s="1282"/>
      <c r="AD492" s="1308"/>
      <c r="AE492" s="1286"/>
      <c r="AF492" s="1307"/>
      <c r="AG492" s="1281"/>
      <c r="AH492" s="1280"/>
    </row>
    <row r="493" spans="2:34" hidden="1" outlineLevel="1">
      <c r="B493" s="83"/>
      <c r="C493" s="88" t="s">
        <v>516</v>
      </c>
      <c r="D493" s="1125"/>
      <c r="E493" s="1145">
        <v>9</v>
      </c>
      <c r="F493" s="1115"/>
      <c r="G493" s="75"/>
      <c r="H493" s="75"/>
      <c r="I493" s="75"/>
      <c r="J493" s="1058"/>
      <c r="K493" s="1114">
        <f>1.68-0.77</f>
        <v>0.91</v>
      </c>
      <c r="L493" s="940">
        <f>1.65-0.06</f>
        <v>1.59</v>
      </c>
      <c r="M493" s="1080">
        <f>ROUND(-E493*K493*L493,2)</f>
        <v>-13.02</v>
      </c>
      <c r="N493" s="1114">
        <v>0.13</v>
      </c>
      <c r="O493" s="940">
        <f>2*K493+L493</f>
        <v>3.41</v>
      </c>
      <c r="P493" s="1116">
        <f>E493*N493*O493</f>
        <v>3.99</v>
      </c>
      <c r="Q493" s="1281"/>
      <c r="R493" s="1280"/>
      <c r="S493" s="1174">
        <f>M493</f>
        <v>-13.02</v>
      </c>
      <c r="T493" s="1280">
        <f t="shared" si="63"/>
        <v>-1.6930000000000001</v>
      </c>
      <c r="U493" s="1281"/>
      <c r="V493" s="1280"/>
      <c r="W493" s="1281"/>
      <c r="X493" s="1280"/>
      <c r="Y493" s="1282"/>
      <c r="Z493" s="1308"/>
      <c r="AA493" s="1286"/>
      <c r="AB493" s="1390">
        <f>M493</f>
        <v>-13.02</v>
      </c>
      <c r="AC493" s="1282"/>
      <c r="AD493" s="1308"/>
      <c r="AE493" s="1286"/>
      <c r="AF493" s="1390">
        <f>P493</f>
        <v>3.99</v>
      </c>
      <c r="AG493" s="1281"/>
      <c r="AH493" s="1280"/>
    </row>
    <row r="494" spans="2:34" hidden="1" outlineLevel="1">
      <c r="B494" s="83"/>
      <c r="C494" s="88" t="s">
        <v>90</v>
      </c>
      <c r="D494" s="1125"/>
      <c r="E494" s="1145">
        <v>9</v>
      </c>
      <c r="F494" s="1115"/>
      <c r="G494" s="75"/>
      <c r="H494" s="75"/>
      <c r="I494" s="75"/>
      <c r="J494" s="1058"/>
      <c r="K494" s="1114">
        <v>0.77</v>
      </c>
      <c r="L494" s="940">
        <f>2.4-0.06</f>
        <v>2.34</v>
      </c>
      <c r="M494" s="1080">
        <f>ROUND(-E494*K494*L494,2)</f>
        <v>-16.22</v>
      </c>
      <c r="N494" s="1114">
        <v>0.13</v>
      </c>
      <c r="O494" s="940">
        <f>K494+L494+0.75</f>
        <v>3.86</v>
      </c>
      <c r="P494" s="1116">
        <f>E494*N494*O494</f>
        <v>4.5199999999999996</v>
      </c>
      <c r="Q494" s="1281"/>
      <c r="R494" s="1280"/>
      <c r="S494" s="1174">
        <f>M494</f>
        <v>-16.22</v>
      </c>
      <c r="T494" s="1280">
        <f t="shared" si="63"/>
        <v>-2.109</v>
      </c>
      <c r="U494" s="1281"/>
      <c r="V494" s="1280"/>
      <c r="W494" s="1281"/>
      <c r="X494" s="1280"/>
      <c r="Y494" s="1282"/>
      <c r="Z494" s="1308"/>
      <c r="AA494" s="1286"/>
      <c r="AB494" s="1390">
        <f>M494</f>
        <v>-16.22</v>
      </c>
      <c r="AC494" s="1282"/>
      <c r="AD494" s="1308"/>
      <c r="AE494" s="1286"/>
      <c r="AF494" s="1390">
        <f>P494</f>
        <v>4.5199999999999996</v>
      </c>
      <c r="AG494" s="1281"/>
      <c r="AH494" s="1280"/>
    </row>
    <row r="495" spans="2:34" hidden="1" outlineLevel="1">
      <c r="B495" s="83"/>
      <c r="C495" s="75"/>
      <c r="D495" s="1125"/>
      <c r="E495" s="1145"/>
      <c r="F495" s="83"/>
      <c r="G495" s="75"/>
      <c r="H495" s="75"/>
      <c r="I495" s="75"/>
      <c r="J495" s="1058"/>
      <c r="K495" s="83"/>
      <c r="L495" s="75"/>
      <c r="M495" s="1058"/>
      <c r="N495" s="83"/>
      <c r="O495" s="75"/>
      <c r="P495" s="1058"/>
      <c r="Q495" s="1281"/>
      <c r="R495" s="1280"/>
      <c r="S495" s="1281"/>
      <c r="T495" s="1280"/>
      <c r="U495" s="1281"/>
      <c r="V495" s="1280"/>
      <c r="W495" s="1281"/>
      <c r="X495" s="1280"/>
      <c r="Y495" s="1282"/>
      <c r="Z495" s="1308"/>
      <c r="AA495" s="1286"/>
      <c r="AB495" s="1307"/>
      <c r="AC495" s="1282"/>
      <c r="AD495" s="1308"/>
      <c r="AE495" s="1286"/>
      <c r="AF495" s="1307"/>
      <c r="AG495" s="1281"/>
      <c r="AH495" s="1280"/>
    </row>
    <row r="496" spans="2:34" hidden="1" outlineLevel="1">
      <c r="B496" s="83"/>
      <c r="C496" s="88" t="s">
        <v>493</v>
      </c>
      <c r="D496" s="1124" t="s">
        <v>525</v>
      </c>
      <c r="E496" s="1145"/>
      <c r="F496" s="871">
        <v>1.32</v>
      </c>
      <c r="G496" s="75">
        <v>29.85</v>
      </c>
      <c r="H496" s="75">
        <v>56.85</v>
      </c>
      <c r="I496" s="75">
        <f>H496-G496</f>
        <v>27</v>
      </c>
      <c r="J496" s="1058">
        <f>F496*I496</f>
        <v>35.64</v>
      </c>
      <c r="K496" s="83"/>
      <c r="L496" s="75"/>
      <c r="M496" s="1058"/>
      <c r="N496" s="83"/>
      <c r="O496" s="75"/>
      <c r="P496" s="1058"/>
      <c r="Q496" s="1281"/>
      <c r="R496" s="1280"/>
      <c r="S496" s="1281">
        <f>J496</f>
        <v>35.64</v>
      </c>
      <c r="T496" s="1280">
        <f t="shared" si="63"/>
        <v>4.633</v>
      </c>
      <c r="U496" s="1281"/>
      <c r="V496" s="1280"/>
      <c r="W496" s="1281"/>
      <c r="X496" s="1280"/>
      <c r="Y496" s="1282"/>
      <c r="Z496" s="1308"/>
      <c r="AA496" s="1286"/>
      <c r="AB496" s="1307">
        <f>J496</f>
        <v>35.64</v>
      </c>
      <c r="AC496" s="1282"/>
      <c r="AD496" s="1308"/>
      <c r="AE496" s="1286"/>
      <c r="AF496" s="1307"/>
      <c r="AG496" s="1281"/>
      <c r="AH496" s="1280"/>
    </row>
    <row r="497" spans="2:34" hidden="1" outlineLevel="1">
      <c r="B497" s="83"/>
      <c r="C497" s="75"/>
      <c r="D497" s="1125"/>
      <c r="E497" s="1145"/>
      <c r="F497" s="871">
        <v>1.68</v>
      </c>
      <c r="G497" s="75">
        <v>29.85</v>
      </c>
      <c r="H497" s="75">
        <v>56.85</v>
      </c>
      <c r="I497" s="75">
        <f>H497-G497</f>
        <v>27</v>
      </c>
      <c r="J497" s="1058">
        <f>F497*I497</f>
        <v>45.36</v>
      </c>
      <c r="K497" s="83"/>
      <c r="L497" s="75"/>
      <c r="M497" s="1058"/>
      <c r="N497" s="83"/>
      <c r="O497" s="75"/>
      <c r="P497" s="1058"/>
      <c r="Q497" s="1281"/>
      <c r="R497" s="1280"/>
      <c r="S497" s="1281">
        <f>J497</f>
        <v>45.36</v>
      </c>
      <c r="T497" s="1280">
        <f t="shared" si="63"/>
        <v>5.8970000000000002</v>
      </c>
      <c r="U497" s="1281"/>
      <c r="V497" s="1280"/>
      <c r="W497" s="1281"/>
      <c r="X497" s="1280"/>
      <c r="Y497" s="1282"/>
      <c r="Z497" s="1308"/>
      <c r="AA497" s="1286">
        <f>J497</f>
        <v>45.36</v>
      </c>
      <c r="AB497" s="1307"/>
      <c r="AC497" s="1282"/>
      <c r="AD497" s="1308"/>
      <c r="AE497" s="1286"/>
      <c r="AF497" s="1307"/>
      <c r="AG497" s="1281"/>
      <c r="AH497" s="1280"/>
    </row>
    <row r="498" spans="2:34" hidden="1" outlineLevel="1">
      <c r="B498" s="83"/>
      <c r="C498" s="88" t="s">
        <v>25</v>
      </c>
      <c r="D498" s="1125"/>
      <c r="E498" s="1145">
        <v>9</v>
      </c>
      <c r="F498" s="871"/>
      <c r="G498" s="75"/>
      <c r="H498" s="75"/>
      <c r="I498" s="75"/>
      <c r="J498" s="1058"/>
      <c r="K498" s="871">
        <v>1.68</v>
      </c>
      <c r="L498" s="1125">
        <v>1.59</v>
      </c>
      <c r="M498" s="1080">
        <f>ROUND(-E498*K498*L498,2)</f>
        <v>-24.04</v>
      </c>
      <c r="N498" s="1114">
        <v>0.13</v>
      </c>
      <c r="O498" s="940">
        <f>2*L498+K498</f>
        <v>4.8600000000000003</v>
      </c>
      <c r="P498" s="1116">
        <f>E498*N498*O498</f>
        <v>5.69</v>
      </c>
      <c r="Q498" s="1281"/>
      <c r="R498" s="1280"/>
      <c r="S498" s="1174">
        <f>M498</f>
        <v>-24.04</v>
      </c>
      <c r="T498" s="1280">
        <f t="shared" si="63"/>
        <v>-3.125</v>
      </c>
      <c r="U498" s="1281"/>
      <c r="V498" s="1280"/>
      <c r="W498" s="1281"/>
      <c r="X498" s="1280"/>
      <c r="Y498" s="1282"/>
      <c r="Z498" s="1308"/>
      <c r="AA498" s="1328">
        <f>M498</f>
        <v>-24.04</v>
      </c>
      <c r="AB498" s="1307"/>
      <c r="AC498" s="1282"/>
      <c r="AD498" s="1308"/>
      <c r="AE498" s="1328">
        <f>P498</f>
        <v>5.69</v>
      </c>
      <c r="AF498" s="1307"/>
      <c r="AG498" s="1281"/>
      <c r="AH498" s="1280">
        <f>E498*K498</f>
        <v>15.12</v>
      </c>
    </row>
    <row r="499" spans="2:34" hidden="1" outlineLevel="1">
      <c r="B499" s="83"/>
      <c r="C499" s="75"/>
      <c r="D499" s="1125"/>
      <c r="E499" s="1145"/>
      <c r="F499" s="1115">
        <v>1.3</v>
      </c>
      <c r="G499" s="75">
        <v>29.85</v>
      </c>
      <c r="H499" s="75">
        <v>56.85</v>
      </c>
      <c r="I499" s="75">
        <f>H499-G499</f>
        <v>27</v>
      </c>
      <c r="J499" s="1058">
        <f>F499*I499</f>
        <v>35.1</v>
      </c>
      <c r="K499" s="83"/>
      <c r="L499" s="75"/>
      <c r="M499" s="1058"/>
      <c r="N499" s="83"/>
      <c r="O499" s="75"/>
      <c r="P499" s="1058"/>
      <c r="Q499" s="1281"/>
      <c r="R499" s="1280"/>
      <c r="S499" s="1281">
        <f>J499</f>
        <v>35.1</v>
      </c>
      <c r="T499" s="1280">
        <f t="shared" si="63"/>
        <v>4.5629999999999997</v>
      </c>
      <c r="U499" s="1281"/>
      <c r="V499" s="1280"/>
      <c r="W499" s="1281"/>
      <c r="X499" s="1280"/>
      <c r="Y499" s="1282"/>
      <c r="Z499" s="1308"/>
      <c r="AA499" s="1286"/>
      <c r="AB499" s="1307">
        <f>J499</f>
        <v>35.1</v>
      </c>
      <c r="AC499" s="1282"/>
      <c r="AD499" s="1308"/>
      <c r="AE499" s="1286"/>
      <c r="AF499" s="1307"/>
      <c r="AG499" s="1281"/>
      <c r="AH499" s="1280"/>
    </row>
    <row r="500" spans="2:34" hidden="1" outlineLevel="1">
      <c r="B500" s="83"/>
      <c r="C500" s="75"/>
      <c r="D500" s="1125"/>
      <c r="E500" s="1145"/>
      <c r="F500" s="871"/>
      <c r="G500" s="75"/>
      <c r="H500" s="75"/>
      <c r="I500" s="75"/>
      <c r="J500" s="1058"/>
      <c r="K500" s="83"/>
      <c r="L500" s="75"/>
      <c r="M500" s="1058"/>
      <c r="N500" s="83"/>
      <c r="O500" s="75"/>
      <c r="P500" s="1058"/>
      <c r="Q500" s="1281"/>
      <c r="R500" s="1280"/>
      <c r="S500" s="1281"/>
      <c r="T500" s="1280"/>
      <c r="U500" s="1281"/>
      <c r="V500" s="1280"/>
      <c r="W500" s="1281"/>
      <c r="X500" s="1280"/>
      <c r="Y500" s="1282"/>
      <c r="Z500" s="1308"/>
      <c r="AA500" s="1286"/>
      <c r="AB500" s="1307"/>
      <c r="AC500" s="1282"/>
      <c r="AD500" s="1308"/>
      <c r="AE500" s="1286"/>
      <c r="AF500" s="1307"/>
      <c r="AG500" s="1281"/>
      <c r="AH500" s="1280"/>
    </row>
    <row r="501" spans="2:34" hidden="1" outlineLevel="1">
      <c r="B501" s="83"/>
      <c r="C501" s="88" t="s">
        <v>539</v>
      </c>
      <c r="D501" s="1124" t="s">
        <v>524</v>
      </c>
      <c r="E501" s="1145"/>
      <c r="F501" s="871">
        <v>6.07</v>
      </c>
      <c r="G501" s="75">
        <v>29.85</v>
      </c>
      <c r="H501" s="75">
        <v>56.85</v>
      </c>
      <c r="I501" s="75">
        <f>H501-G501</f>
        <v>27</v>
      </c>
      <c r="J501" s="1058">
        <f>F501*I501</f>
        <v>163.89</v>
      </c>
      <c r="K501" s="83"/>
      <c r="L501" s="75"/>
      <c r="M501" s="1058"/>
      <c r="N501" s="83"/>
      <c r="O501" s="75"/>
      <c r="P501" s="1058"/>
      <c r="Q501" s="1281">
        <f>J501</f>
        <v>163.89</v>
      </c>
      <c r="R501" s="1280">
        <f t="shared" ref="R501:R503" si="66">ROUND($Q$4/1000*Q501,3)</f>
        <v>24.584</v>
      </c>
      <c r="S501" s="1281"/>
      <c r="T501" s="1280"/>
      <c r="U501" s="1281"/>
      <c r="V501" s="1280"/>
      <c r="W501" s="1281"/>
      <c r="X501" s="1280"/>
      <c r="Y501" s="1282"/>
      <c r="Z501" s="1308"/>
      <c r="AA501" s="1286"/>
      <c r="AB501" s="1307">
        <f>J501</f>
        <v>163.89</v>
      </c>
      <c r="AC501" s="1282"/>
      <c r="AD501" s="1308"/>
      <c r="AE501" s="1286"/>
      <c r="AF501" s="1307"/>
      <c r="AG501" s="1281"/>
      <c r="AH501" s="1280"/>
    </row>
    <row r="502" spans="2:34" hidden="1" outlineLevel="1">
      <c r="B502" s="83"/>
      <c r="C502" s="75"/>
      <c r="D502" s="1125"/>
      <c r="E502" s="1145"/>
      <c r="F502" s="871"/>
      <c r="G502" s="75"/>
      <c r="H502" s="75"/>
      <c r="I502" s="75"/>
      <c r="J502" s="1058"/>
      <c r="K502" s="83"/>
      <c r="L502" s="75"/>
      <c r="M502" s="1058"/>
      <c r="N502" s="83"/>
      <c r="O502" s="75"/>
      <c r="P502" s="1058"/>
      <c r="Q502" s="1281"/>
      <c r="R502" s="1280"/>
      <c r="S502" s="1281"/>
      <c r="T502" s="1280"/>
      <c r="U502" s="1281"/>
      <c r="V502" s="1280"/>
      <c r="W502" s="1281"/>
      <c r="X502" s="1280"/>
      <c r="Y502" s="1282"/>
      <c r="Z502" s="1308"/>
      <c r="AA502" s="1286"/>
      <c r="AB502" s="1307"/>
      <c r="AC502" s="1282"/>
      <c r="AD502" s="1308"/>
      <c r="AE502" s="1286"/>
      <c r="AF502" s="1307"/>
      <c r="AG502" s="1281"/>
      <c r="AH502" s="1280"/>
    </row>
    <row r="503" spans="2:34" hidden="1" outlineLevel="1">
      <c r="B503" s="83"/>
      <c r="C503" s="88" t="s">
        <v>539</v>
      </c>
      <c r="D503" s="1124" t="s">
        <v>545</v>
      </c>
      <c r="E503" s="1145"/>
      <c r="F503" s="871">
        <v>6.65</v>
      </c>
      <c r="G503" s="75">
        <v>29.85</v>
      </c>
      <c r="H503" s="75">
        <v>56.85</v>
      </c>
      <c r="I503" s="75">
        <f>H503-G503</f>
        <v>27</v>
      </c>
      <c r="J503" s="1058">
        <f>F503*I503</f>
        <v>179.55</v>
      </c>
      <c r="K503" s="83"/>
      <c r="L503" s="75"/>
      <c r="M503" s="1058"/>
      <c r="N503" s="83"/>
      <c r="O503" s="75"/>
      <c r="P503" s="1058"/>
      <c r="Q503" s="1281">
        <f>J503</f>
        <v>179.55</v>
      </c>
      <c r="R503" s="1280">
        <f t="shared" si="66"/>
        <v>26.933</v>
      </c>
      <c r="S503" s="1281"/>
      <c r="T503" s="1280"/>
      <c r="U503" s="1281"/>
      <c r="V503" s="1280"/>
      <c r="W503" s="1281"/>
      <c r="X503" s="1280"/>
      <c r="Y503" s="1282"/>
      <c r="Z503" s="1308"/>
      <c r="AA503" s="1286"/>
      <c r="AB503" s="1307">
        <f>J503</f>
        <v>179.55</v>
      </c>
      <c r="AC503" s="1282"/>
      <c r="AD503" s="1308"/>
      <c r="AE503" s="1286"/>
      <c r="AF503" s="1307"/>
      <c r="AG503" s="1281"/>
      <c r="AH503" s="1280"/>
    </row>
    <row r="504" spans="2:34" hidden="1" outlineLevel="1">
      <c r="B504" s="83"/>
      <c r="C504" s="75"/>
      <c r="D504" s="1124" t="s">
        <v>523</v>
      </c>
      <c r="E504" s="1145"/>
      <c r="F504" s="871"/>
      <c r="G504" s="75"/>
      <c r="H504" s="75"/>
      <c r="I504" s="75"/>
      <c r="J504" s="1058"/>
      <c r="K504" s="83"/>
      <c r="L504" s="75"/>
      <c r="M504" s="1058"/>
      <c r="N504" s="83"/>
      <c r="O504" s="75"/>
      <c r="P504" s="1058"/>
      <c r="Q504" s="1281"/>
      <c r="R504" s="1280"/>
      <c r="S504" s="1281"/>
      <c r="T504" s="1280"/>
      <c r="U504" s="1281"/>
      <c r="V504" s="1280"/>
      <c r="W504" s="1281"/>
      <c r="X504" s="1280"/>
      <c r="Y504" s="1282"/>
      <c r="Z504" s="1308"/>
      <c r="AA504" s="1286"/>
      <c r="AB504" s="1307"/>
      <c r="AC504" s="1282"/>
      <c r="AD504" s="1308"/>
      <c r="AE504" s="1286"/>
      <c r="AF504" s="1307"/>
      <c r="AG504" s="1281"/>
      <c r="AH504" s="1280"/>
    </row>
    <row r="505" spans="2:34" hidden="1" outlineLevel="1">
      <c r="B505" s="83"/>
      <c r="C505" s="75"/>
      <c r="D505" s="1125"/>
      <c r="E505" s="1145"/>
      <c r="F505" s="871"/>
      <c r="G505" s="75"/>
      <c r="H505" s="75"/>
      <c r="I505" s="75"/>
      <c r="J505" s="1058"/>
      <c r="K505" s="83"/>
      <c r="L505" s="75"/>
      <c r="M505" s="1058"/>
      <c r="N505" s="83"/>
      <c r="O505" s="75"/>
      <c r="P505" s="1058"/>
      <c r="Q505" s="1281"/>
      <c r="R505" s="1280"/>
      <c r="S505" s="1281"/>
      <c r="T505" s="1280"/>
      <c r="U505" s="1281"/>
      <c r="V505" s="1280"/>
      <c r="W505" s="1281"/>
      <c r="X505" s="1280"/>
      <c r="Y505" s="1282"/>
      <c r="Z505" s="1308"/>
      <c r="AA505" s="1286"/>
      <c r="AB505" s="1307"/>
      <c r="AC505" s="1282"/>
      <c r="AD505" s="1308"/>
      <c r="AE505" s="1286"/>
      <c r="AF505" s="1307"/>
      <c r="AG505" s="1281"/>
      <c r="AH505" s="1280"/>
    </row>
    <row r="506" spans="2:34" hidden="1" outlineLevel="1">
      <c r="B506" s="90" t="s">
        <v>718</v>
      </c>
      <c r="C506" s="88" t="s">
        <v>580</v>
      </c>
      <c r="D506" s="1124" t="s">
        <v>572</v>
      </c>
      <c r="E506" s="1145">
        <v>9</v>
      </c>
      <c r="F506" s="871">
        <v>10.3</v>
      </c>
      <c r="G506" s="75">
        <v>29.85</v>
      </c>
      <c r="H506" s="75">
        <v>30.03</v>
      </c>
      <c r="I506" s="75">
        <f>H506-G506</f>
        <v>0.18</v>
      </c>
      <c r="J506" s="1080">
        <f>E506*F506*I506</f>
        <v>16.690000000000001</v>
      </c>
      <c r="K506" s="83"/>
      <c r="L506" s="75"/>
      <c r="M506" s="1058"/>
      <c r="N506" s="83"/>
      <c r="O506" s="75"/>
      <c r="P506" s="1058"/>
      <c r="Q506" s="1281"/>
      <c r="R506" s="1280"/>
      <c r="S506" s="1281"/>
      <c r="T506" s="1280"/>
      <c r="U506" s="1281"/>
      <c r="V506" s="1280"/>
      <c r="W506" s="1174">
        <f>J506</f>
        <v>16.690000000000001</v>
      </c>
      <c r="X506" s="1179">
        <f t="shared" ref="X506" si="67">ROUND($W$4/1000*W506,3)</f>
        <v>0.41699999999999998</v>
      </c>
      <c r="Y506" s="1282"/>
      <c r="Z506" s="1308"/>
      <c r="AA506" s="1286"/>
      <c r="AB506" s="1390"/>
      <c r="AC506" s="1282"/>
      <c r="AD506" s="1308"/>
      <c r="AE506" s="1286"/>
      <c r="AF506" s="1307"/>
      <c r="AG506" s="1281"/>
      <c r="AH506" s="1280"/>
    </row>
    <row r="507" spans="2:34" hidden="1" outlineLevel="1">
      <c r="B507" s="90" t="s">
        <v>727</v>
      </c>
      <c r="C507" s="88" t="s">
        <v>544</v>
      </c>
      <c r="D507" s="1125"/>
      <c r="E507" s="1145">
        <v>9</v>
      </c>
      <c r="F507" s="871">
        <v>7.38</v>
      </c>
      <c r="G507" s="75">
        <v>30.03</v>
      </c>
      <c r="H507" s="75">
        <v>32.85</v>
      </c>
      <c r="I507" s="75">
        <f>H507-G507</f>
        <v>2.82</v>
      </c>
      <c r="J507" s="1080">
        <f>E507*F507*I507</f>
        <v>187.3</v>
      </c>
      <c r="K507" s="83"/>
      <c r="L507" s="75"/>
      <c r="M507" s="1058"/>
      <c r="N507" s="83"/>
      <c r="O507" s="75"/>
      <c r="P507" s="1058"/>
      <c r="Q507" s="1174">
        <f>J507</f>
        <v>187.3</v>
      </c>
      <c r="R507" s="1280">
        <f t="shared" ref="R507:R510" si="68">ROUND($Q$4/1000*Q507,3)</f>
        <v>28.094999999999999</v>
      </c>
      <c r="S507" s="1281"/>
      <c r="T507" s="1280"/>
      <c r="U507" s="1281"/>
      <c r="V507" s="1280"/>
      <c r="W507" s="1281"/>
      <c r="X507" s="1280"/>
      <c r="Y507" s="1282"/>
      <c r="Z507" s="1308"/>
      <c r="AA507" s="1286"/>
      <c r="AB507" s="1390">
        <f>J507</f>
        <v>187.3</v>
      </c>
      <c r="AC507" s="1282"/>
      <c r="AD507" s="1308"/>
      <c r="AE507" s="1286"/>
      <c r="AF507" s="1307"/>
      <c r="AG507" s="1281"/>
      <c r="AH507" s="1280"/>
    </row>
    <row r="508" spans="2:34" hidden="1" outlineLevel="1">
      <c r="B508" s="83"/>
      <c r="C508" s="1125" t="s">
        <v>519</v>
      </c>
      <c r="D508" s="1125"/>
      <c r="E508" s="1145">
        <v>9</v>
      </c>
      <c r="F508" s="871"/>
      <c r="G508" s="75"/>
      <c r="H508" s="75"/>
      <c r="I508" s="75"/>
      <c r="J508" s="1058"/>
      <c r="K508" s="1114">
        <v>1.31</v>
      </c>
      <c r="L508" s="940">
        <v>2.2200000000000002</v>
      </c>
      <c r="M508" s="1080">
        <f>ROUND(-E508*K508*L508,2)</f>
        <v>-26.17</v>
      </c>
      <c r="N508" s="1114">
        <v>0.15</v>
      </c>
      <c r="O508" s="940">
        <f>K508+L508+0.37</f>
        <v>3.9</v>
      </c>
      <c r="P508" s="1116">
        <f>E508*N508*O508</f>
        <v>5.27</v>
      </c>
      <c r="Q508" s="1174">
        <f>M508</f>
        <v>-26.17</v>
      </c>
      <c r="R508" s="1280">
        <f t="shared" si="68"/>
        <v>-3.9260000000000002</v>
      </c>
      <c r="S508" s="1281"/>
      <c r="T508" s="1280"/>
      <c r="U508" s="1281"/>
      <c r="V508" s="1280"/>
      <c r="W508" s="1281"/>
      <c r="X508" s="1280"/>
      <c r="Y508" s="1282"/>
      <c r="Z508" s="1308"/>
      <c r="AA508" s="1286"/>
      <c r="AB508" s="1390">
        <f>M508</f>
        <v>-26.17</v>
      </c>
      <c r="AC508" s="1282"/>
      <c r="AD508" s="1308"/>
      <c r="AE508" s="1286"/>
      <c r="AF508" s="1390">
        <f>P508</f>
        <v>5.27</v>
      </c>
      <c r="AG508" s="1281"/>
      <c r="AH508" s="1280"/>
    </row>
    <row r="509" spans="2:34" hidden="1" outlineLevel="1">
      <c r="B509" s="83"/>
      <c r="C509" s="1125" t="s">
        <v>71</v>
      </c>
      <c r="D509" s="1125"/>
      <c r="E509" s="1145">
        <v>9</v>
      </c>
      <c r="F509" s="871"/>
      <c r="G509" s="75"/>
      <c r="H509" s="75"/>
      <c r="I509" s="75"/>
      <c r="J509" s="1058"/>
      <c r="K509" s="1114">
        <v>0.93</v>
      </c>
      <c r="L509" s="940">
        <v>1.8</v>
      </c>
      <c r="M509" s="1080">
        <f>ROUND(-E509*K509*L509,2)</f>
        <v>-15.07</v>
      </c>
      <c r="N509" s="1114">
        <v>0.15</v>
      </c>
      <c r="O509" s="940">
        <f>K509+L509</f>
        <v>2.73</v>
      </c>
      <c r="P509" s="1116">
        <f>E509*N509*O509</f>
        <v>3.69</v>
      </c>
      <c r="Q509" s="1174">
        <f>M509</f>
        <v>-15.07</v>
      </c>
      <c r="R509" s="1280">
        <f t="shared" si="68"/>
        <v>-2.2610000000000001</v>
      </c>
      <c r="S509" s="1281"/>
      <c r="T509" s="1280"/>
      <c r="U509" s="1281"/>
      <c r="V509" s="1280"/>
      <c r="W509" s="1281"/>
      <c r="X509" s="1280"/>
      <c r="Y509" s="1282"/>
      <c r="Z509" s="1308"/>
      <c r="AA509" s="1286"/>
      <c r="AB509" s="1390">
        <f>M509</f>
        <v>-15.07</v>
      </c>
      <c r="AC509" s="1282"/>
      <c r="AD509" s="1308"/>
      <c r="AE509" s="1286"/>
      <c r="AF509" s="1390">
        <f>P509</f>
        <v>3.69</v>
      </c>
      <c r="AG509" s="1281"/>
      <c r="AH509" s="1280">
        <f>E509*0.93</f>
        <v>8.3699999999999992</v>
      </c>
    </row>
    <row r="510" spans="2:34" hidden="1" outlineLevel="1">
      <c r="B510" s="83"/>
      <c r="C510" s="1125" t="s">
        <v>497</v>
      </c>
      <c r="D510" s="1125"/>
      <c r="E510" s="1145">
        <v>9</v>
      </c>
      <c r="F510" s="871"/>
      <c r="G510" s="75"/>
      <c r="H510" s="75"/>
      <c r="I510" s="75"/>
      <c r="J510" s="1058"/>
      <c r="K510" s="1114">
        <v>1.31</v>
      </c>
      <c r="L510" s="940">
        <v>2.2200000000000002</v>
      </c>
      <c r="M510" s="1080">
        <f>ROUND(-E510*K510*L510,2)</f>
        <v>-26.17</v>
      </c>
      <c r="N510" s="1114">
        <v>0.15</v>
      </c>
      <c r="O510" s="940">
        <f>2*L510+K510</f>
        <v>5.75</v>
      </c>
      <c r="P510" s="1116">
        <f>E510*N510*O510</f>
        <v>7.76</v>
      </c>
      <c r="Q510" s="1174">
        <f>M510</f>
        <v>-26.17</v>
      </c>
      <c r="R510" s="1280">
        <f t="shared" si="68"/>
        <v>-3.9260000000000002</v>
      </c>
      <c r="S510" s="1281"/>
      <c r="T510" s="1280"/>
      <c r="U510" s="1281"/>
      <c r="V510" s="1280"/>
      <c r="W510" s="1281"/>
      <c r="X510" s="1280"/>
      <c r="Y510" s="1282"/>
      <c r="Z510" s="1308"/>
      <c r="AA510" s="1286"/>
      <c r="AB510" s="1390">
        <f>M510</f>
        <v>-26.17</v>
      </c>
      <c r="AC510" s="1282"/>
      <c r="AD510" s="1308"/>
      <c r="AE510" s="1286"/>
      <c r="AF510" s="1390">
        <f>P510</f>
        <v>7.76</v>
      </c>
      <c r="AG510" s="1281"/>
      <c r="AH510" s="1280"/>
    </row>
    <row r="511" spans="2:34" hidden="1" outlineLevel="1">
      <c r="B511" s="83"/>
      <c r="C511" s="75"/>
      <c r="D511" s="1125"/>
      <c r="E511" s="1145"/>
      <c r="F511" s="1440"/>
      <c r="G511" s="75"/>
      <c r="H511" s="75"/>
      <c r="I511" s="75"/>
      <c r="J511" s="1058"/>
      <c r="K511" s="83"/>
      <c r="L511" s="75"/>
      <c r="M511" s="1058"/>
      <c r="N511" s="83"/>
      <c r="O511" s="75"/>
      <c r="P511" s="1058"/>
      <c r="Q511" s="1281"/>
      <c r="R511" s="1280"/>
      <c r="S511" s="1281"/>
      <c r="T511" s="1280"/>
      <c r="U511" s="1281"/>
      <c r="V511" s="1280"/>
      <c r="W511" s="1281"/>
      <c r="X511" s="1280"/>
      <c r="Y511" s="1282"/>
      <c r="Z511" s="1308"/>
      <c r="AA511" s="1286"/>
      <c r="AB511" s="1307"/>
      <c r="AC511" s="1282"/>
      <c r="AD511" s="1308"/>
      <c r="AE511" s="1286"/>
      <c r="AF511" s="1307"/>
      <c r="AG511" s="1281"/>
      <c r="AH511" s="1280"/>
    </row>
    <row r="512" spans="2:34" hidden="1" outlineLevel="1">
      <c r="B512" s="83"/>
      <c r="C512" s="88" t="s">
        <v>493</v>
      </c>
      <c r="D512" s="1124" t="s">
        <v>573</v>
      </c>
      <c r="E512" s="1145"/>
      <c r="F512" s="1440">
        <v>1.62</v>
      </c>
      <c r="G512" s="75">
        <v>29.85</v>
      </c>
      <c r="H512" s="75">
        <v>56.85</v>
      </c>
      <c r="I512" s="75">
        <f>H512-G512</f>
        <v>27</v>
      </c>
      <c r="J512" s="1058">
        <f>F512*I512</f>
        <v>43.74</v>
      </c>
      <c r="K512" s="83"/>
      <c r="L512" s="75"/>
      <c r="M512" s="1058"/>
      <c r="N512" s="83"/>
      <c r="O512" s="75"/>
      <c r="P512" s="1058"/>
      <c r="Q512" s="1281"/>
      <c r="R512" s="1280"/>
      <c r="S512" s="1281">
        <f>J512</f>
        <v>43.74</v>
      </c>
      <c r="T512" s="1280">
        <f t="shared" ref="T512:T515" si="69">ROUND($S$4/1000*S512,3)</f>
        <v>5.6859999999999999</v>
      </c>
      <c r="U512" s="1281"/>
      <c r="V512" s="1280"/>
      <c r="W512" s="1281"/>
      <c r="X512" s="1280"/>
      <c r="Y512" s="1282"/>
      <c r="Z512" s="1308"/>
      <c r="AA512" s="1286"/>
      <c r="AB512" s="1307">
        <f>J512</f>
        <v>43.74</v>
      </c>
      <c r="AC512" s="1282"/>
      <c r="AD512" s="1308"/>
      <c r="AE512" s="1286"/>
      <c r="AF512" s="1307"/>
      <c r="AG512" s="1281"/>
      <c r="AH512" s="1280"/>
    </row>
    <row r="513" spans="2:34" hidden="1" outlineLevel="1">
      <c r="B513" s="83"/>
      <c r="C513" s="75"/>
      <c r="D513" s="1125"/>
      <c r="E513" s="1145"/>
      <c r="F513" s="1440">
        <v>1.48</v>
      </c>
      <c r="G513" s="75">
        <v>29.85</v>
      </c>
      <c r="H513" s="75">
        <v>56.85</v>
      </c>
      <c r="I513" s="75">
        <f>H513-G513</f>
        <v>27</v>
      </c>
      <c r="J513" s="1058">
        <f>F513*I513</f>
        <v>39.96</v>
      </c>
      <c r="K513" s="83"/>
      <c r="L513" s="75"/>
      <c r="M513" s="1058"/>
      <c r="N513" s="83"/>
      <c r="O513" s="75"/>
      <c r="P513" s="1058"/>
      <c r="Q513" s="1281"/>
      <c r="R513" s="1280"/>
      <c r="S513" s="1281">
        <f>J513</f>
        <v>39.96</v>
      </c>
      <c r="T513" s="1280">
        <f t="shared" si="69"/>
        <v>5.1950000000000003</v>
      </c>
      <c r="U513" s="1281"/>
      <c r="V513" s="1280"/>
      <c r="W513" s="1281"/>
      <c r="X513" s="1280"/>
      <c r="Y513" s="1282"/>
      <c r="Z513" s="1308"/>
      <c r="AA513" s="1286">
        <f>J513</f>
        <v>39.96</v>
      </c>
      <c r="AB513" s="1307"/>
      <c r="AC513" s="1282"/>
      <c r="AD513" s="1308"/>
      <c r="AE513" s="1286"/>
      <c r="AF513" s="1307"/>
      <c r="AG513" s="1281"/>
      <c r="AH513" s="1280"/>
    </row>
    <row r="514" spans="2:34" hidden="1" outlineLevel="1">
      <c r="B514" s="83"/>
      <c r="C514" s="88" t="s">
        <v>24</v>
      </c>
      <c r="D514" s="1125"/>
      <c r="E514" s="1145">
        <v>9</v>
      </c>
      <c r="F514" s="1440"/>
      <c r="G514" s="75"/>
      <c r="H514" s="75"/>
      <c r="I514" s="75"/>
      <c r="J514" s="1058"/>
      <c r="K514" s="1114">
        <v>1.48</v>
      </c>
      <c r="L514" s="940">
        <v>1.59</v>
      </c>
      <c r="M514" s="1085">
        <f>ROUND(-E514*K514*L514,2)</f>
        <v>-21.18</v>
      </c>
      <c r="N514" s="1114">
        <v>0.13</v>
      </c>
      <c r="O514" s="940">
        <f>2*L514+K514</f>
        <v>4.66</v>
      </c>
      <c r="P514" s="1116">
        <f>E514*N514*O514</f>
        <v>5.45</v>
      </c>
      <c r="Q514" s="1281"/>
      <c r="R514" s="1280"/>
      <c r="S514" s="1174">
        <f>M514</f>
        <v>-21.18</v>
      </c>
      <c r="T514" s="1280">
        <f t="shared" si="69"/>
        <v>-2.7530000000000001</v>
      </c>
      <c r="U514" s="1281"/>
      <c r="V514" s="1280"/>
      <c r="W514" s="1281"/>
      <c r="X514" s="1280"/>
      <c r="Y514" s="1282"/>
      <c r="Z514" s="1308"/>
      <c r="AA514" s="1328">
        <f>M514</f>
        <v>-21.18</v>
      </c>
      <c r="AB514" s="1307"/>
      <c r="AC514" s="1282"/>
      <c r="AD514" s="1308"/>
      <c r="AE514" s="1328">
        <f>P514</f>
        <v>5.45</v>
      </c>
      <c r="AF514" s="1307"/>
      <c r="AG514" s="1281"/>
      <c r="AH514" s="1280">
        <f>E514*K514</f>
        <v>13.32</v>
      </c>
    </row>
    <row r="515" spans="2:34" hidden="1" outlineLevel="1">
      <c r="B515" s="83"/>
      <c r="C515" s="75"/>
      <c r="D515" s="1125"/>
      <c r="E515" s="1145"/>
      <c r="F515" s="1440">
        <v>1.19</v>
      </c>
      <c r="G515" s="75">
        <v>29.85</v>
      </c>
      <c r="H515" s="75">
        <v>56.85</v>
      </c>
      <c r="I515" s="75">
        <f>H515-G515</f>
        <v>27</v>
      </c>
      <c r="J515" s="1058">
        <f>F515*I515</f>
        <v>32.130000000000003</v>
      </c>
      <c r="K515" s="83"/>
      <c r="L515" s="75"/>
      <c r="M515" s="1058"/>
      <c r="N515" s="83"/>
      <c r="O515" s="75"/>
      <c r="P515" s="1058"/>
      <c r="Q515" s="1281"/>
      <c r="R515" s="1280"/>
      <c r="S515" s="1281">
        <f>J515</f>
        <v>32.130000000000003</v>
      </c>
      <c r="T515" s="1280">
        <f t="shared" si="69"/>
        <v>4.1769999999999996</v>
      </c>
      <c r="U515" s="1281"/>
      <c r="V515" s="1280"/>
      <c r="W515" s="1281"/>
      <c r="X515" s="1280"/>
      <c r="Y515" s="1282"/>
      <c r="Z515" s="1308"/>
      <c r="AA515" s="1286"/>
      <c r="AB515" s="1307">
        <f>J515</f>
        <v>32.130000000000003</v>
      </c>
      <c r="AC515" s="1282"/>
      <c r="AD515" s="1308"/>
      <c r="AE515" s="1286"/>
      <c r="AF515" s="1307"/>
      <c r="AG515" s="1281"/>
      <c r="AH515" s="1280"/>
    </row>
    <row r="516" spans="2:34" hidden="1" outlineLevel="1">
      <c r="B516" s="83"/>
      <c r="C516" s="75"/>
      <c r="D516" s="1125"/>
      <c r="E516" s="1145"/>
      <c r="F516" s="1440"/>
      <c r="G516" s="75"/>
      <c r="H516" s="75"/>
      <c r="I516" s="75"/>
      <c r="J516" s="1058"/>
      <c r="K516" s="83"/>
      <c r="L516" s="75"/>
      <c r="M516" s="1058"/>
      <c r="N516" s="83"/>
      <c r="O516" s="75"/>
      <c r="P516" s="1058"/>
      <c r="Q516" s="1281"/>
      <c r="R516" s="1280"/>
      <c r="S516" s="1281"/>
      <c r="T516" s="1280"/>
      <c r="U516" s="1281"/>
      <c r="V516" s="1280"/>
      <c r="W516" s="1281"/>
      <c r="X516" s="1280"/>
      <c r="Y516" s="1282"/>
      <c r="Z516" s="1308"/>
      <c r="AA516" s="1286"/>
      <c r="AB516" s="1307"/>
      <c r="AC516" s="1282"/>
      <c r="AD516" s="1308"/>
      <c r="AE516" s="1286"/>
      <c r="AF516" s="1307"/>
      <c r="AG516" s="1281"/>
      <c r="AH516" s="1280"/>
    </row>
    <row r="517" spans="2:34" hidden="1" outlineLevel="1">
      <c r="B517" s="83"/>
      <c r="C517" s="88" t="s">
        <v>504</v>
      </c>
      <c r="D517" s="1124" t="s">
        <v>561</v>
      </c>
      <c r="E517" s="1145">
        <v>9</v>
      </c>
      <c r="F517" s="1440">
        <v>5.8</v>
      </c>
      <c r="G517" s="75">
        <v>29.85</v>
      </c>
      <c r="H517" s="75">
        <v>31.23</v>
      </c>
      <c r="I517" s="75">
        <f>H517-G517</f>
        <v>1.38</v>
      </c>
      <c r="J517" s="1080">
        <f>E517*F517*I517</f>
        <v>72.040000000000006</v>
      </c>
      <c r="K517" s="83"/>
      <c r="L517" s="75"/>
      <c r="M517" s="1058"/>
      <c r="N517" s="83"/>
      <c r="O517" s="75"/>
      <c r="P517" s="1058"/>
      <c r="Q517" s="1281"/>
      <c r="R517" s="1280"/>
      <c r="S517" s="1281"/>
      <c r="T517" s="1280"/>
      <c r="U517" s="1281"/>
      <c r="V517" s="1280"/>
      <c r="W517" s="1174">
        <f>J517</f>
        <v>72.040000000000006</v>
      </c>
      <c r="X517" s="1179">
        <f t="shared" ref="X517" si="70">ROUND($W$4/1000*W517,3)</f>
        <v>1.8009999999999999</v>
      </c>
      <c r="Y517" s="1282"/>
      <c r="Z517" s="1308"/>
      <c r="AA517" s="1286"/>
      <c r="AB517" s="1390">
        <f>J517</f>
        <v>72.040000000000006</v>
      </c>
      <c r="AC517" s="1282"/>
      <c r="AD517" s="1308"/>
      <c r="AE517" s="1286"/>
      <c r="AF517" s="1307"/>
      <c r="AG517" s="1281">
        <f>E517*F517</f>
        <v>52.2</v>
      </c>
      <c r="AH517" s="1280"/>
    </row>
    <row r="518" spans="2:34" hidden="1" outlineLevel="1">
      <c r="B518" s="83"/>
      <c r="C518" s="75"/>
      <c r="D518" s="1125"/>
      <c r="E518" s="1145"/>
      <c r="F518" s="1440"/>
      <c r="G518" s="75"/>
      <c r="H518" s="75"/>
      <c r="I518" s="75"/>
      <c r="J518" s="1058"/>
      <c r="K518" s="83"/>
      <c r="L518" s="75"/>
      <c r="M518" s="1058"/>
      <c r="N518" s="83"/>
      <c r="O518" s="75"/>
      <c r="P518" s="1058"/>
      <c r="Q518" s="1281"/>
      <c r="R518" s="1280"/>
      <c r="S518" s="1281"/>
      <c r="T518" s="1280"/>
      <c r="U518" s="1281"/>
      <c r="V518" s="1280"/>
      <c r="W518" s="1281"/>
      <c r="X518" s="1280"/>
      <c r="Y518" s="1282"/>
      <c r="Z518" s="1308"/>
      <c r="AA518" s="1286"/>
      <c r="AB518" s="1307"/>
      <c r="AC518" s="1282"/>
      <c r="AD518" s="1308"/>
      <c r="AE518" s="1286"/>
      <c r="AF518" s="1307"/>
      <c r="AG518" s="1281"/>
      <c r="AH518" s="1280"/>
    </row>
    <row r="519" spans="2:34" hidden="1" outlineLevel="1">
      <c r="B519" s="83"/>
      <c r="C519" s="88" t="s">
        <v>65</v>
      </c>
      <c r="D519" s="75"/>
      <c r="E519" s="1145">
        <v>9</v>
      </c>
      <c r="F519" s="1440">
        <v>3.2</v>
      </c>
      <c r="G519" s="75">
        <v>30.03</v>
      </c>
      <c r="H519" s="75">
        <v>32.85</v>
      </c>
      <c r="I519" s="75">
        <f>H519-G519</f>
        <v>2.82</v>
      </c>
      <c r="J519" s="1080">
        <f>E519*F519*I519</f>
        <v>81.22</v>
      </c>
      <c r="K519" s="83"/>
      <c r="L519" s="75"/>
      <c r="M519" s="1058"/>
      <c r="N519" s="83"/>
      <c r="O519" s="75"/>
      <c r="P519" s="1058"/>
      <c r="Q519" s="1281"/>
      <c r="R519" s="1280"/>
      <c r="S519" s="1174">
        <f>J519</f>
        <v>81.22</v>
      </c>
      <c r="T519" s="1280">
        <f t="shared" ref="T519:T529" si="71">ROUND($S$4/1000*S519,3)</f>
        <v>10.558999999999999</v>
      </c>
      <c r="U519" s="1281"/>
      <c r="V519" s="1280"/>
      <c r="W519" s="1281"/>
      <c r="X519" s="1280"/>
      <c r="Y519" s="1282"/>
      <c r="Z519" s="1308"/>
      <c r="AA519" s="1286"/>
      <c r="AB519" s="1390">
        <f>J519</f>
        <v>81.22</v>
      </c>
      <c r="AC519" s="1282"/>
      <c r="AD519" s="1308"/>
      <c r="AE519" s="1286"/>
      <c r="AF519" s="1307"/>
      <c r="AG519" s="1281"/>
      <c r="AH519" s="1280"/>
    </row>
    <row r="520" spans="2:34" hidden="1" outlineLevel="1">
      <c r="B520" s="83"/>
      <c r="C520" s="88" t="s">
        <v>516</v>
      </c>
      <c r="D520" s="75"/>
      <c r="E520" s="1145">
        <v>9</v>
      </c>
      <c r="F520" s="871"/>
      <c r="G520" s="75"/>
      <c r="H520" s="75"/>
      <c r="I520" s="75"/>
      <c r="J520" s="1058"/>
      <c r="K520" s="1114">
        <f>1.68-0.77</f>
        <v>0.91</v>
      </c>
      <c r="L520" s="940">
        <f>1.65-0.06</f>
        <v>1.59</v>
      </c>
      <c r="M520" s="1080">
        <f>ROUND(-E520*K520*L520,2)</f>
        <v>-13.02</v>
      </c>
      <c r="N520" s="1114">
        <v>0.13</v>
      </c>
      <c r="O520" s="940">
        <f>2*K520+L520</f>
        <v>3.41</v>
      </c>
      <c r="P520" s="1116">
        <f>E520*N520*O520</f>
        <v>3.99</v>
      </c>
      <c r="Q520" s="1281"/>
      <c r="R520" s="1280"/>
      <c r="S520" s="1174">
        <f>M520</f>
        <v>-13.02</v>
      </c>
      <c r="T520" s="1280">
        <f t="shared" si="71"/>
        <v>-1.6930000000000001</v>
      </c>
      <c r="U520" s="1281"/>
      <c r="V520" s="1280"/>
      <c r="W520" s="1281"/>
      <c r="X520" s="1280"/>
      <c r="Y520" s="1282"/>
      <c r="Z520" s="1308"/>
      <c r="AA520" s="1286"/>
      <c r="AB520" s="1390">
        <f>M520</f>
        <v>-13.02</v>
      </c>
      <c r="AC520" s="1282"/>
      <c r="AD520" s="1308"/>
      <c r="AE520" s="1286"/>
      <c r="AF520" s="1390">
        <f>P520</f>
        <v>3.99</v>
      </c>
      <c r="AG520" s="1281"/>
      <c r="AH520" s="1280"/>
    </row>
    <row r="521" spans="2:34" hidden="1" outlineLevel="1">
      <c r="B521" s="83"/>
      <c r="C521" s="88" t="s">
        <v>90</v>
      </c>
      <c r="D521" s="75"/>
      <c r="E521" s="1145">
        <v>9</v>
      </c>
      <c r="F521" s="871"/>
      <c r="G521" s="75"/>
      <c r="H521" s="75"/>
      <c r="I521" s="75"/>
      <c r="J521" s="1058"/>
      <c r="K521" s="1114">
        <v>0.77</v>
      </c>
      <c r="L521" s="940">
        <f>2.4-0.06</f>
        <v>2.34</v>
      </c>
      <c r="M521" s="1080">
        <f>ROUND(-E521*K521*L521,2)</f>
        <v>-16.22</v>
      </c>
      <c r="N521" s="1114">
        <v>0.13</v>
      </c>
      <c r="O521" s="940">
        <f>K521+L521+0.75</f>
        <v>3.86</v>
      </c>
      <c r="P521" s="1116">
        <f>E521*N521*O521</f>
        <v>4.5199999999999996</v>
      </c>
      <c r="Q521" s="1281"/>
      <c r="R521" s="1280"/>
      <c r="S521" s="1174">
        <f>M521</f>
        <v>-16.22</v>
      </c>
      <c r="T521" s="1280">
        <f t="shared" si="71"/>
        <v>-2.109</v>
      </c>
      <c r="U521" s="1281"/>
      <c r="V521" s="1280"/>
      <c r="W521" s="1281"/>
      <c r="X521" s="1280"/>
      <c r="Y521" s="1282"/>
      <c r="Z521" s="1308"/>
      <c r="AA521" s="1286"/>
      <c r="AB521" s="1390">
        <f>M521</f>
        <v>-16.22</v>
      </c>
      <c r="AC521" s="1282"/>
      <c r="AD521" s="1308"/>
      <c r="AE521" s="1286"/>
      <c r="AF521" s="1390">
        <f>P521</f>
        <v>4.5199999999999996</v>
      </c>
      <c r="AG521" s="1281"/>
      <c r="AH521" s="1280"/>
    </row>
    <row r="522" spans="2:34" hidden="1" outlineLevel="1">
      <c r="B522" s="83"/>
      <c r="C522" s="75"/>
      <c r="D522" s="75"/>
      <c r="E522" s="1145"/>
      <c r="F522" s="871"/>
      <c r="G522" s="75"/>
      <c r="H522" s="75"/>
      <c r="I522" s="75"/>
      <c r="J522" s="1058"/>
      <c r="K522" s="83"/>
      <c r="L522" s="75"/>
      <c r="M522" s="1058"/>
      <c r="N522" s="83"/>
      <c r="O522" s="75"/>
      <c r="P522" s="1058"/>
      <c r="Q522" s="1281"/>
      <c r="R522" s="1280"/>
      <c r="S522" s="1281"/>
      <c r="T522" s="1280"/>
      <c r="U522" s="1281"/>
      <c r="V522" s="1280"/>
      <c r="W522" s="1281"/>
      <c r="X522" s="1280"/>
      <c r="Y522" s="1282"/>
      <c r="Z522" s="1308"/>
      <c r="AA522" s="1286"/>
      <c r="AB522" s="1307"/>
      <c r="AC522" s="1282"/>
      <c r="AD522" s="1308"/>
      <c r="AE522" s="1286"/>
      <c r="AF522" s="1307"/>
      <c r="AG522" s="1281"/>
      <c r="AH522" s="1280"/>
    </row>
    <row r="523" spans="2:34" hidden="1" outlineLevel="1">
      <c r="B523" s="83"/>
      <c r="C523" s="88" t="s">
        <v>493</v>
      </c>
      <c r="D523" s="1124" t="s">
        <v>562</v>
      </c>
      <c r="E523" s="1145"/>
      <c r="F523" s="871">
        <v>0.44</v>
      </c>
      <c r="G523" s="75">
        <v>29.85</v>
      </c>
      <c r="H523" s="75">
        <v>56.85</v>
      </c>
      <c r="I523" s="75">
        <f>H523-G523</f>
        <v>27</v>
      </c>
      <c r="J523" s="1058">
        <f>F523*I523</f>
        <v>11.88</v>
      </c>
      <c r="K523" s="83"/>
      <c r="L523" s="75"/>
      <c r="M523" s="1058"/>
      <c r="N523" s="83"/>
      <c r="O523" s="75"/>
      <c r="P523" s="1058"/>
      <c r="Q523" s="1281"/>
      <c r="R523" s="1280"/>
      <c r="S523" s="1281">
        <f>J523</f>
        <v>11.88</v>
      </c>
      <c r="T523" s="1280">
        <f t="shared" si="71"/>
        <v>1.544</v>
      </c>
      <c r="U523" s="1281"/>
      <c r="V523" s="1280"/>
      <c r="W523" s="1281"/>
      <c r="X523" s="1280"/>
      <c r="Y523" s="1282"/>
      <c r="Z523" s="1308"/>
      <c r="AA523" s="1286"/>
      <c r="AB523" s="1307">
        <f>J523</f>
        <v>11.88</v>
      </c>
      <c r="AC523" s="1282"/>
      <c r="AD523" s="1308"/>
      <c r="AE523" s="1286"/>
      <c r="AF523" s="1307"/>
      <c r="AG523" s="1281"/>
      <c r="AH523" s="1280"/>
    </row>
    <row r="524" spans="2:34" hidden="1" outlineLevel="1">
      <c r="B524" s="83"/>
      <c r="C524" s="75"/>
      <c r="D524" s="1125"/>
      <c r="E524" s="1145"/>
      <c r="F524" s="871">
        <v>1.68</v>
      </c>
      <c r="G524" s="75">
        <v>29.85</v>
      </c>
      <c r="H524" s="75">
        <v>56.85</v>
      </c>
      <c r="I524" s="75">
        <f>H524-G524</f>
        <v>27</v>
      </c>
      <c r="J524" s="1058">
        <f>F524*I524</f>
        <v>45.36</v>
      </c>
      <c r="K524" s="83"/>
      <c r="L524" s="75"/>
      <c r="M524" s="1058"/>
      <c r="N524" s="83"/>
      <c r="O524" s="75"/>
      <c r="P524" s="1058"/>
      <c r="Q524" s="1281"/>
      <c r="R524" s="1280"/>
      <c r="S524" s="1281">
        <f>J524</f>
        <v>45.36</v>
      </c>
      <c r="T524" s="1280">
        <f t="shared" si="71"/>
        <v>5.8970000000000002</v>
      </c>
      <c r="U524" s="1281"/>
      <c r="V524" s="1280"/>
      <c r="W524" s="1281"/>
      <c r="X524" s="1280"/>
      <c r="Y524" s="1282"/>
      <c r="Z524" s="1308"/>
      <c r="AA524" s="1286">
        <f>J524</f>
        <v>45.36</v>
      </c>
      <c r="AB524" s="1307"/>
      <c r="AC524" s="1282"/>
      <c r="AD524" s="1308"/>
      <c r="AE524" s="1286"/>
      <c r="AF524" s="1307"/>
      <c r="AG524" s="1281"/>
      <c r="AH524" s="1280"/>
    </row>
    <row r="525" spans="2:34" hidden="1" outlineLevel="1">
      <c r="B525" s="83"/>
      <c r="C525" s="88" t="s">
        <v>25</v>
      </c>
      <c r="D525" s="1125"/>
      <c r="E525" s="1145">
        <v>9</v>
      </c>
      <c r="F525" s="871"/>
      <c r="G525" s="75"/>
      <c r="H525" s="75"/>
      <c r="I525" s="75"/>
      <c r="J525" s="1058"/>
      <c r="K525" s="871">
        <v>1.68</v>
      </c>
      <c r="L525" s="1125">
        <v>1.59</v>
      </c>
      <c r="M525" s="1080">
        <f>ROUND(-E525*K525*L525,2)</f>
        <v>-24.04</v>
      </c>
      <c r="N525" s="1114">
        <v>0.13</v>
      </c>
      <c r="O525" s="940">
        <f>2*L525+K525</f>
        <v>4.8600000000000003</v>
      </c>
      <c r="P525" s="1116">
        <f>E525*N525*O525</f>
        <v>5.69</v>
      </c>
      <c r="Q525" s="1281"/>
      <c r="R525" s="1280"/>
      <c r="S525" s="1174">
        <f>M525</f>
        <v>-24.04</v>
      </c>
      <c r="T525" s="1280">
        <f t="shared" si="71"/>
        <v>-3.125</v>
      </c>
      <c r="U525" s="1281"/>
      <c r="V525" s="1280"/>
      <c r="W525" s="1281"/>
      <c r="X525" s="1280"/>
      <c r="Y525" s="1282"/>
      <c r="Z525" s="1308"/>
      <c r="AA525" s="1328">
        <f>M525</f>
        <v>-24.04</v>
      </c>
      <c r="AB525" s="1307"/>
      <c r="AC525" s="1282"/>
      <c r="AD525" s="1308"/>
      <c r="AE525" s="1328">
        <f>P525</f>
        <v>5.69</v>
      </c>
      <c r="AF525" s="1307"/>
      <c r="AG525" s="1281"/>
      <c r="AH525" s="1280">
        <f>E525*K525</f>
        <v>15.12</v>
      </c>
    </row>
    <row r="526" spans="2:34" hidden="1" outlineLevel="1">
      <c r="B526" s="83"/>
      <c r="C526" s="75"/>
      <c r="D526" s="1125"/>
      <c r="E526" s="1145"/>
      <c r="F526" s="871">
        <v>1.0900000000000001</v>
      </c>
      <c r="G526" s="75">
        <v>29.85</v>
      </c>
      <c r="H526" s="75">
        <v>56.85</v>
      </c>
      <c r="I526" s="75">
        <f>H526-G526</f>
        <v>27</v>
      </c>
      <c r="J526" s="1058">
        <f>F526*I526</f>
        <v>29.43</v>
      </c>
      <c r="K526" s="83"/>
      <c r="L526" s="75"/>
      <c r="M526" s="1058"/>
      <c r="N526" s="83"/>
      <c r="O526" s="75"/>
      <c r="P526" s="1058"/>
      <c r="Q526" s="1281"/>
      <c r="R526" s="1280"/>
      <c r="S526" s="1281">
        <f>J526</f>
        <v>29.43</v>
      </c>
      <c r="T526" s="1280">
        <f t="shared" si="71"/>
        <v>3.8260000000000001</v>
      </c>
      <c r="U526" s="1281"/>
      <c r="V526" s="1280"/>
      <c r="W526" s="1281"/>
      <c r="X526" s="1280"/>
      <c r="Y526" s="1282"/>
      <c r="Z526" s="1308"/>
      <c r="AA526" s="1286"/>
      <c r="AB526" s="1307">
        <f>J526</f>
        <v>29.43</v>
      </c>
      <c r="AC526" s="1282"/>
      <c r="AD526" s="1308"/>
      <c r="AE526" s="1286"/>
      <c r="AF526" s="1307"/>
      <c r="AG526" s="1281"/>
      <c r="AH526" s="1280"/>
    </row>
    <row r="527" spans="2:34" hidden="1" outlineLevel="1">
      <c r="B527" s="83"/>
      <c r="C527" s="75"/>
      <c r="D527" s="1125"/>
      <c r="E527" s="1145"/>
      <c r="F527" s="871"/>
      <c r="G527" s="75"/>
      <c r="H527" s="75"/>
      <c r="I527" s="75"/>
      <c r="J527" s="1058"/>
      <c r="K527" s="83"/>
      <c r="L527" s="75"/>
      <c r="M527" s="1058"/>
      <c r="N527" s="83"/>
      <c r="O527" s="75"/>
      <c r="P527" s="1058"/>
      <c r="Q527" s="1281"/>
      <c r="R527" s="1280"/>
      <c r="S527" s="1281"/>
      <c r="T527" s="1280"/>
      <c r="U527" s="1281"/>
      <c r="V527" s="1280"/>
      <c r="W527" s="1281"/>
      <c r="X527" s="1280"/>
      <c r="Y527" s="1282"/>
      <c r="Z527" s="1308"/>
      <c r="AA527" s="1286"/>
      <c r="AB527" s="1307"/>
      <c r="AC527" s="1282"/>
      <c r="AD527" s="1308"/>
      <c r="AE527" s="1286"/>
      <c r="AF527" s="1307"/>
      <c r="AG527" s="1281"/>
      <c r="AH527" s="1280"/>
    </row>
    <row r="528" spans="2:34" hidden="1" outlineLevel="1">
      <c r="B528" s="83"/>
      <c r="C528" s="88" t="s">
        <v>542</v>
      </c>
      <c r="D528" s="1124" t="s">
        <v>574</v>
      </c>
      <c r="E528" s="1145"/>
      <c r="F528" s="871">
        <v>1.3</v>
      </c>
      <c r="G528" s="75">
        <v>29.85</v>
      </c>
      <c r="H528" s="75">
        <v>56.85</v>
      </c>
      <c r="I528" s="75">
        <f>H528-G528</f>
        <v>27</v>
      </c>
      <c r="J528" s="1058">
        <f>F528*I528</f>
        <v>35.1</v>
      </c>
      <c r="K528" s="83"/>
      <c r="L528" s="75"/>
      <c r="M528" s="1058"/>
      <c r="N528" s="83"/>
      <c r="O528" s="75"/>
      <c r="P528" s="1058"/>
      <c r="Q528" s="1281"/>
      <c r="R528" s="1280"/>
      <c r="S528" s="1281">
        <f>J528</f>
        <v>35.1</v>
      </c>
      <c r="T528" s="1280">
        <f t="shared" si="71"/>
        <v>4.5629999999999997</v>
      </c>
      <c r="U528" s="1281"/>
      <c r="V528" s="1280"/>
      <c r="W528" s="1281"/>
      <c r="X528" s="1280"/>
      <c r="Y528" s="1282"/>
      <c r="Z528" s="1308"/>
      <c r="AA528" s="1286"/>
      <c r="AB528" s="1307">
        <f>J528</f>
        <v>35.1</v>
      </c>
      <c r="AC528" s="1282"/>
      <c r="AD528" s="1308"/>
      <c r="AE528" s="1286"/>
      <c r="AF528" s="1307"/>
      <c r="AG528" s="1281"/>
      <c r="AH528" s="1280"/>
    </row>
    <row r="529" spans="2:34" hidden="1" outlineLevel="1">
      <c r="B529" s="83"/>
      <c r="C529" s="88" t="s">
        <v>511</v>
      </c>
      <c r="D529" s="1125"/>
      <c r="E529" s="1145">
        <v>9</v>
      </c>
      <c r="F529" s="871"/>
      <c r="G529" s="75"/>
      <c r="H529" s="75"/>
      <c r="I529" s="75"/>
      <c r="J529" s="1058"/>
      <c r="K529" s="1114">
        <v>0.83</v>
      </c>
      <c r="L529" s="940">
        <v>1.59</v>
      </c>
      <c r="M529" s="1080">
        <f>ROUND(-E529*K529*L529,2)</f>
        <v>-11.88</v>
      </c>
      <c r="N529" s="1114">
        <v>0.13</v>
      </c>
      <c r="O529" s="940">
        <f>2*L529+K529</f>
        <v>4.01</v>
      </c>
      <c r="P529" s="1116">
        <f>E529*N529*O529</f>
        <v>4.6900000000000004</v>
      </c>
      <c r="Q529" s="1281"/>
      <c r="R529" s="1280"/>
      <c r="S529" s="1174">
        <f>M529</f>
        <v>-11.88</v>
      </c>
      <c r="T529" s="1280">
        <f t="shared" si="71"/>
        <v>-1.544</v>
      </c>
      <c r="U529" s="1281"/>
      <c r="V529" s="1280"/>
      <c r="W529" s="1281"/>
      <c r="X529" s="1280"/>
      <c r="Y529" s="1282"/>
      <c r="Z529" s="1308"/>
      <c r="AA529" s="1286"/>
      <c r="AB529" s="1390">
        <f>M529</f>
        <v>-11.88</v>
      </c>
      <c r="AC529" s="1282"/>
      <c r="AD529" s="1308"/>
      <c r="AE529" s="1286"/>
      <c r="AF529" s="1390">
        <f>P529</f>
        <v>4.6900000000000004</v>
      </c>
      <c r="AG529" s="1281"/>
      <c r="AH529" s="1280">
        <f>E529*K529</f>
        <v>7.47</v>
      </c>
    </row>
    <row r="530" spans="2:34" hidden="1" outlineLevel="1">
      <c r="B530" s="83"/>
      <c r="C530" s="75"/>
      <c r="D530" s="1125"/>
      <c r="E530" s="1145"/>
      <c r="F530" s="871"/>
      <c r="G530" s="75"/>
      <c r="H530" s="75"/>
      <c r="I530" s="75"/>
      <c r="J530" s="1058"/>
      <c r="K530" s="83"/>
      <c r="L530" s="75"/>
      <c r="M530" s="1058"/>
      <c r="N530" s="83"/>
      <c r="O530" s="75"/>
      <c r="P530" s="1058"/>
      <c r="Q530" s="1281"/>
      <c r="R530" s="1280"/>
      <c r="S530" s="1281"/>
      <c r="T530" s="1280"/>
      <c r="U530" s="1281"/>
      <c r="V530" s="1280"/>
      <c r="W530" s="1281"/>
      <c r="X530" s="1280"/>
      <c r="Y530" s="1282"/>
      <c r="Z530" s="1308"/>
      <c r="AA530" s="1286"/>
      <c r="AB530" s="1307"/>
      <c r="AC530" s="1282"/>
      <c r="AD530" s="1308"/>
      <c r="AE530" s="1286"/>
      <c r="AF530" s="1307"/>
      <c r="AG530" s="1281"/>
      <c r="AH530" s="1280"/>
    </row>
    <row r="531" spans="2:34" hidden="1" outlineLevel="1">
      <c r="B531" s="83"/>
      <c r="C531" s="88" t="s">
        <v>493</v>
      </c>
      <c r="D531" s="1124" t="s">
        <v>581</v>
      </c>
      <c r="E531" s="1145"/>
      <c r="F531" s="871">
        <v>1.1499999999999999</v>
      </c>
      <c r="G531" s="75">
        <v>29.85</v>
      </c>
      <c r="H531" s="75">
        <v>56.85</v>
      </c>
      <c r="I531" s="75">
        <f>H531-G531</f>
        <v>27</v>
      </c>
      <c r="J531" s="1058">
        <f>F531*I531</f>
        <v>31.05</v>
      </c>
      <c r="K531" s="83"/>
      <c r="L531" s="75"/>
      <c r="M531" s="1058"/>
      <c r="N531" s="83"/>
      <c r="O531" s="75"/>
      <c r="P531" s="1058"/>
      <c r="Q531" s="1281">
        <f>J531</f>
        <v>31.05</v>
      </c>
      <c r="R531" s="1280">
        <f t="shared" ref="R531:R534" si="72">ROUND($Q$4/1000*Q531,3)</f>
        <v>4.6580000000000004</v>
      </c>
      <c r="S531" s="1281"/>
      <c r="T531" s="1280"/>
      <c r="U531" s="1281"/>
      <c r="V531" s="1280"/>
      <c r="W531" s="1281"/>
      <c r="X531" s="1280"/>
      <c r="Y531" s="1282"/>
      <c r="Z531" s="1308"/>
      <c r="AA531" s="1286"/>
      <c r="AB531" s="1307">
        <f>J531</f>
        <v>31.05</v>
      </c>
      <c r="AC531" s="1282"/>
      <c r="AD531" s="1308"/>
      <c r="AE531" s="1286"/>
      <c r="AF531" s="1307"/>
      <c r="AG531" s="1281"/>
      <c r="AH531" s="1280"/>
    </row>
    <row r="532" spans="2:34" hidden="1" outlineLevel="1">
      <c r="B532" s="83"/>
      <c r="C532" s="75"/>
      <c r="D532" s="1125"/>
      <c r="E532" s="1145"/>
      <c r="F532" s="871">
        <v>4.58</v>
      </c>
      <c r="G532" s="75">
        <v>29.85</v>
      </c>
      <c r="H532" s="75">
        <v>56.85</v>
      </c>
      <c r="I532" s="75">
        <f>H532-G532</f>
        <v>27</v>
      </c>
      <c r="J532" s="1058">
        <f>F532*I532</f>
        <v>123.66</v>
      </c>
      <c r="K532" s="83"/>
      <c r="L532" s="75"/>
      <c r="M532" s="1058"/>
      <c r="N532" s="83"/>
      <c r="O532" s="75"/>
      <c r="P532" s="1058"/>
      <c r="Q532" s="1281">
        <f>J532</f>
        <v>123.66</v>
      </c>
      <c r="R532" s="1280">
        <f t="shared" si="72"/>
        <v>18.548999999999999</v>
      </c>
      <c r="S532" s="1281"/>
      <c r="T532" s="1280"/>
      <c r="U532" s="1281"/>
      <c r="V532" s="1280"/>
      <c r="W532" s="1281"/>
      <c r="X532" s="1280"/>
      <c r="Y532" s="1282"/>
      <c r="Z532" s="1308"/>
      <c r="AA532" s="1286">
        <f>J532</f>
        <v>123.66</v>
      </c>
      <c r="AB532" s="1307"/>
      <c r="AC532" s="1282"/>
      <c r="AD532" s="1308"/>
      <c r="AE532" s="1286"/>
      <c r="AF532" s="1307"/>
      <c r="AG532" s="1281"/>
      <c r="AH532" s="1280"/>
    </row>
    <row r="533" spans="2:34" hidden="1" outlineLevel="1">
      <c r="B533" s="83"/>
      <c r="C533" s="88" t="s">
        <v>24</v>
      </c>
      <c r="D533" s="1125"/>
      <c r="E533" s="1145">
        <v>18</v>
      </c>
      <c r="F533" s="871"/>
      <c r="G533" s="75"/>
      <c r="H533" s="75"/>
      <c r="I533" s="75"/>
      <c r="J533" s="1058"/>
      <c r="K533" s="1114">
        <v>1.48</v>
      </c>
      <c r="L533" s="940">
        <v>1.59</v>
      </c>
      <c r="M533" s="1085">
        <f>ROUND(-E533*K533*L533,2)</f>
        <v>-42.36</v>
      </c>
      <c r="N533" s="1114">
        <v>0.15</v>
      </c>
      <c r="O533" s="940">
        <f>2*L533+K533</f>
        <v>4.66</v>
      </c>
      <c r="P533" s="1116">
        <f>E533*N533*O533</f>
        <v>12.58</v>
      </c>
      <c r="Q533" s="1174">
        <f>M533</f>
        <v>-42.36</v>
      </c>
      <c r="R533" s="1280">
        <f t="shared" si="72"/>
        <v>-6.3540000000000001</v>
      </c>
      <c r="S533" s="1281"/>
      <c r="T533" s="1280"/>
      <c r="U533" s="1281"/>
      <c r="V533" s="1280"/>
      <c r="W533" s="1281"/>
      <c r="X533" s="1280"/>
      <c r="Y533" s="1282"/>
      <c r="Z533" s="1308"/>
      <c r="AA533" s="1328">
        <f>M533</f>
        <v>-42.36</v>
      </c>
      <c r="AB533" s="1307"/>
      <c r="AC533" s="1282"/>
      <c r="AD533" s="1308"/>
      <c r="AE533" s="1328">
        <f>P533</f>
        <v>12.58</v>
      </c>
      <c r="AF533" s="1307"/>
      <c r="AG533" s="1281"/>
      <c r="AH533" s="1280">
        <f>E533*K533</f>
        <v>26.64</v>
      </c>
    </row>
    <row r="534" spans="2:34" hidden="1" outlineLevel="1">
      <c r="B534" s="83"/>
      <c r="C534" s="75"/>
      <c r="D534" s="1125"/>
      <c r="E534" s="123"/>
      <c r="F534" s="871">
        <v>1.72</v>
      </c>
      <c r="G534" s="75">
        <v>29.85</v>
      </c>
      <c r="H534" s="75">
        <v>56.85</v>
      </c>
      <c r="I534" s="75">
        <f>H534-G534</f>
        <v>27</v>
      </c>
      <c r="J534" s="1058">
        <f>F534*I534</f>
        <v>46.44</v>
      </c>
      <c r="K534" s="83"/>
      <c r="L534" s="75"/>
      <c r="M534" s="1058"/>
      <c r="N534" s="83"/>
      <c r="O534" s="75"/>
      <c r="P534" s="1058"/>
      <c r="Q534" s="1281">
        <f>J534</f>
        <v>46.44</v>
      </c>
      <c r="R534" s="1280">
        <f t="shared" si="72"/>
        <v>6.9660000000000002</v>
      </c>
      <c r="S534" s="1281"/>
      <c r="T534" s="1280"/>
      <c r="U534" s="1281"/>
      <c r="V534" s="1280"/>
      <c r="W534" s="1281"/>
      <c r="X534" s="1280"/>
      <c r="Y534" s="1282"/>
      <c r="Z534" s="1308"/>
      <c r="AA534" s="1286"/>
      <c r="AB534" s="1307">
        <f>J534</f>
        <v>46.44</v>
      </c>
      <c r="AC534" s="1282"/>
      <c r="AD534" s="1308"/>
      <c r="AE534" s="1286"/>
      <c r="AF534" s="1307"/>
      <c r="AG534" s="1281"/>
      <c r="AH534" s="1280"/>
    </row>
    <row r="535" spans="2:34" hidden="1" outlineLevel="1">
      <c r="B535" s="83"/>
      <c r="C535" s="75"/>
      <c r="D535" s="1125"/>
      <c r="E535" s="123"/>
      <c r="F535" s="871"/>
      <c r="G535" s="75"/>
      <c r="H535" s="75"/>
      <c r="I535" s="75"/>
      <c r="J535" s="1058"/>
      <c r="K535" s="83"/>
      <c r="L535" s="75"/>
      <c r="M535" s="1058"/>
      <c r="N535" s="83"/>
      <c r="O535" s="75"/>
      <c r="P535" s="1058"/>
      <c r="Q535" s="1281"/>
      <c r="R535" s="1280"/>
      <c r="S535" s="1281"/>
      <c r="T535" s="1280"/>
      <c r="U535" s="1281"/>
      <c r="V535" s="1280"/>
      <c r="W535" s="1281"/>
      <c r="X535" s="1280"/>
      <c r="Y535" s="1282"/>
      <c r="Z535" s="1308"/>
      <c r="AA535" s="1286"/>
      <c r="AB535" s="1307"/>
      <c r="AC535" s="1282"/>
      <c r="AD535" s="1308"/>
      <c r="AE535" s="1286"/>
      <c r="AF535" s="1307"/>
      <c r="AG535" s="1281"/>
      <c r="AH535" s="1280"/>
    </row>
    <row r="536" spans="2:34" hidden="1" outlineLevel="1">
      <c r="B536" s="83"/>
      <c r="C536" s="88" t="s">
        <v>504</v>
      </c>
      <c r="D536" s="1124" t="s">
        <v>576</v>
      </c>
      <c r="E536" s="1145">
        <v>9</v>
      </c>
      <c r="F536" s="871">
        <v>4.54</v>
      </c>
      <c r="G536" s="75">
        <v>29.85</v>
      </c>
      <c r="H536" s="75">
        <v>31.23</v>
      </c>
      <c r="I536" s="75">
        <f>H536-G536</f>
        <v>1.38</v>
      </c>
      <c r="J536" s="1080">
        <f>E536*F536*I536</f>
        <v>56.39</v>
      </c>
      <c r="K536" s="83"/>
      <c r="L536" s="75"/>
      <c r="M536" s="1058"/>
      <c r="N536" s="83"/>
      <c r="O536" s="75"/>
      <c r="P536" s="1058"/>
      <c r="Q536" s="1281"/>
      <c r="R536" s="1280"/>
      <c r="S536" s="1281"/>
      <c r="T536" s="1280"/>
      <c r="U536" s="1281"/>
      <c r="V536" s="1280"/>
      <c r="W536" s="1174">
        <f>J536</f>
        <v>56.39</v>
      </c>
      <c r="X536" s="1179">
        <f t="shared" ref="X536" si="73">ROUND($W$4/1000*W536,3)</f>
        <v>1.41</v>
      </c>
      <c r="Y536" s="1282"/>
      <c r="Z536" s="1308"/>
      <c r="AA536" s="1286"/>
      <c r="AB536" s="1390">
        <f>J536</f>
        <v>56.39</v>
      </c>
      <c r="AC536" s="1282"/>
      <c r="AD536" s="1308"/>
      <c r="AE536" s="1286"/>
      <c r="AF536" s="1307"/>
      <c r="AG536" s="1281">
        <f>E536*F536</f>
        <v>40.86</v>
      </c>
      <c r="AH536" s="1280"/>
    </row>
    <row r="537" spans="2:34" hidden="1" outlineLevel="1">
      <c r="B537" s="83"/>
      <c r="C537" s="88" t="s">
        <v>65</v>
      </c>
      <c r="D537" s="1125"/>
      <c r="E537" s="1145">
        <v>9</v>
      </c>
      <c r="F537" s="871">
        <v>4.8600000000000003</v>
      </c>
      <c r="G537" s="75">
        <v>30.03</v>
      </c>
      <c r="H537" s="75">
        <v>32.85</v>
      </c>
      <c r="I537" s="75">
        <f>H537-G537</f>
        <v>2.82</v>
      </c>
      <c r="J537" s="1080">
        <f>E537*F537*I537</f>
        <v>123.35</v>
      </c>
      <c r="K537" s="83"/>
      <c r="L537" s="75"/>
      <c r="M537" s="1058"/>
      <c r="N537" s="83"/>
      <c r="O537" s="75"/>
      <c r="P537" s="1058"/>
      <c r="Q537" s="1174">
        <f>J537</f>
        <v>123.35</v>
      </c>
      <c r="R537" s="1280">
        <f t="shared" ref="R537:R540" si="74">ROUND($Q$4/1000*Q537,3)</f>
        <v>18.503</v>
      </c>
      <c r="S537" s="1281"/>
      <c r="T537" s="1280"/>
      <c r="U537" s="1281"/>
      <c r="V537" s="1280"/>
      <c r="W537" s="1281"/>
      <c r="X537" s="1280"/>
      <c r="Y537" s="1282"/>
      <c r="Z537" s="1308"/>
      <c r="AA537" s="1286"/>
      <c r="AB537" s="1390">
        <f>J537</f>
        <v>123.35</v>
      </c>
      <c r="AC537" s="1282"/>
      <c r="AD537" s="1308"/>
      <c r="AE537" s="1286"/>
      <c r="AF537" s="1307"/>
      <c r="AG537" s="1281"/>
      <c r="AH537" s="1280"/>
    </row>
    <row r="538" spans="2:34" hidden="1" outlineLevel="1">
      <c r="B538" s="83"/>
      <c r="C538" s="88" t="s">
        <v>505</v>
      </c>
      <c r="D538" s="75"/>
      <c r="E538" s="1145">
        <v>9</v>
      </c>
      <c r="F538" s="871"/>
      <c r="G538" s="75"/>
      <c r="H538" s="75"/>
      <c r="I538" s="75"/>
      <c r="J538" s="1058"/>
      <c r="K538" s="1109">
        <v>0.93</v>
      </c>
      <c r="L538" s="1110">
        <f>2.4-0.06</f>
        <v>2.34</v>
      </c>
      <c r="M538" s="1085">
        <f>ROUND(-E538*K538*L538,2)</f>
        <v>-19.59</v>
      </c>
      <c r="N538" s="83">
        <v>0.15</v>
      </c>
      <c r="O538" s="75">
        <f>2*L538+K538</f>
        <v>5.61</v>
      </c>
      <c r="P538" s="1080">
        <f>E538*N538*O538</f>
        <v>7.57</v>
      </c>
      <c r="Q538" s="1174">
        <f>M538</f>
        <v>-19.59</v>
      </c>
      <c r="R538" s="1280">
        <f t="shared" si="74"/>
        <v>-2.9390000000000001</v>
      </c>
      <c r="S538" s="1281"/>
      <c r="T538" s="1280"/>
      <c r="U538" s="1281"/>
      <c r="V538" s="1280"/>
      <c r="W538" s="1281"/>
      <c r="X538" s="1280"/>
      <c r="Y538" s="1282"/>
      <c r="Z538" s="1308"/>
      <c r="AA538" s="1286"/>
      <c r="AB538" s="1390">
        <f>M538</f>
        <v>-19.59</v>
      </c>
      <c r="AC538" s="1282"/>
      <c r="AD538" s="1308"/>
      <c r="AE538" s="1286"/>
      <c r="AF538" s="1390">
        <f>P538</f>
        <v>7.57</v>
      </c>
      <c r="AG538" s="1281"/>
      <c r="AH538" s="1280"/>
    </row>
    <row r="539" spans="2:34" hidden="1" outlineLevel="1">
      <c r="B539" s="83"/>
      <c r="C539" s="75"/>
      <c r="D539" s="1125"/>
      <c r="E539" s="1145"/>
      <c r="F539" s="871"/>
      <c r="G539" s="75"/>
      <c r="H539" s="75"/>
      <c r="I539" s="75"/>
      <c r="J539" s="1058"/>
      <c r="K539" s="83"/>
      <c r="L539" s="75"/>
      <c r="M539" s="1058"/>
      <c r="N539" s="83"/>
      <c r="O539" s="75"/>
      <c r="P539" s="1058"/>
      <c r="Q539" s="1281"/>
      <c r="R539" s="1280"/>
      <c r="S539" s="1281"/>
      <c r="T539" s="1280"/>
      <c r="U539" s="1281"/>
      <c r="V539" s="1280"/>
      <c r="W539" s="1281"/>
      <c r="X539" s="1280"/>
      <c r="Y539" s="1282"/>
      <c r="Z539" s="1308"/>
      <c r="AA539" s="1286"/>
      <c r="AB539" s="1307"/>
      <c r="AC539" s="1282"/>
      <c r="AD539" s="1308"/>
      <c r="AE539" s="1286"/>
      <c r="AF539" s="1307"/>
      <c r="AG539" s="1281"/>
      <c r="AH539" s="1280"/>
    </row>
    <row r="540" spans="2:34" hidden="1" outlineLevel="1">
      <c r="B540" s="83"/>
      <c r="C540" s="88" t="s">
        <v>539</v>
      </c>
      <c r="D540" s="1124" t="s">
        <v>582</v>
      </c>
      <c r="E540" s="1145"/>
      <c r="F540" s="871">
        <v>2.6</v>
      </c>
      <c r="G540" s="75">
        <v>29.85</v>
      </c>
      <c r="H540" s="75">
        <v>56.85</v>
      </c>
      <c r="I540" s="75">
        <f>H540-G540</f>
        <v>27</v>
      </c>
      <c r="J540" s="1058">
        <f>F540*I540</f>
        <v>70.2</v>
      </c>
      <c r="K540" s="83"/>
      <c r="L540" s="75"/>
      <c r="M540" s="1058"/>
      <c r="N540" s="83"/>
      <c r="O540" s="75"/>
      <c r="P540" s="1058"/>
      <c r="Q540" s="1281">
        <f>J540</f>
        <v>70.2</v>
      </c>
      <c r="R540" s="1280">
        <f t="shared" si="74"/>
        <v>10.53</v>
      </c>
      <c r="S540" s="1281"/>
      <c r="T540" s="1280"/>
      <c r="U540" s="1281"/>
      <c r="V540" s="1280"/>
      <c r="W540" s="1281"/>
      <c r="X540" s="1280"/>
      <c r="Y540" s="1282"/>
      <c r="Z540" s="1308"/>
      <c r="AA540" s="1286"/>
      <c r="AB540" s="1307">
        <f>J540</f>
        <v>70.2</v>
      </c>
      <c r="AC540" s="1282"/>
      <c r="AD540" s="1308"/>
      <c r="AE540" s="1286"/>
      <c r="AF540" s="1307"/>
      <c r="AG540" s="1281"/>
      <c r="AH540" s="1280"/>
    </row>
    <row r="541" spans="2:34" hidden="1" outlineLevel="1">
      <c r="B541" s="83"/>
      <c r="C541" s="75"/>
      <c r="D541" s="1125"/>
      <c r="E541" s="1145"/>
      <c r="F541" s="871"/>
      <c r="G541" s="75"/>
      <c r="H541" s="75"/>
      <c r="I541" s="75"/>
      <c r="J541" s="1058"/>
      <c r="K541" s="83"/>
      <c r="L541" s="75"/>
      <c r="M541" s="1058"/>
      <c r="N541" s="83"/>
      <c r="O541" s="75"/>
      <c r="P541" s="1058"/>
      <c r="Q541" s="1281"/>
      <c r="R541" s="1280"/>
      <c r="S541" s="1281"/>
      <c r="T541" s="1280"/>
      <c r="U541" s="1281"/>
      <c r="V541" s="1280"/>
      <c r="W541" s="1281"/>
      <c r="X541" s="1280"/>
      <c r="Y541" s="1282"/>
      <c r="Z541" s="1308"/>
      <c r="AA541" s="1286"/>
      <c r="AB541" s="1307"/>
      <c r="AC541" s="1282"/>
      <c r="AD541" s="1308"/>
      <c r="AE541" s="1286"/>
      <c r="AF541" s="1307"/>
      <c r="AG541" s="1281"/>
      <c r="AH541" s="1280"/>
    </row>
    <row r="542" spans="2:34" hidden="1" outlineLevel="1">
      <c r="B542" s="90" t="s">
        <v>722</v>
      </c>
      <c r="C542" s="88" t="s">
        <v>504</v>
      </c>
      <c r="D542" s="1124" t="s">
        <v>565</v>
      </c>
      <c r="E542" s="1145">
        <v>9</v>
      </c>
      <c r="F542" s="871">
        <v>5.8</v>
      </c>
      <c r="G542" s="75">
        <v>29.85</v>
      </c>
      <c r="H542" s="75">
        <v>31.23</v>
      </c>
      <c r="I542" s="75">
        <f>H542-G542</f>
        <v>1.38</v>
      </c>
      <c r="J542" s="1080">
        <f>E542*F542*I542</f>
        <v>72.040000000000006</v>
      </c>
      <c r="K542" s="83"/>
      <c r="L542" s="75"/>
      <c r="M542" s="1058"/>
      <c r="N542" s="83"/>
      <c r="O542" s="75"/>
      <c r="P542" s="1058"/>
      <c r="Q542" s="1281"/>
      <c r="R542" s="1280"/>
      <c r="S542" s="1281"/>
      <c r="T542" s="1280"/>
      <c r="U542" s="1281"/>
      <c r="V542" s="1280"/>
      <c r="W542" s="1174">
        <f>J542</f>
        <v>72.040000000000006</v>
      </c>
      <c r="X542" s="1179">
        <f t="shared" ref="X542" si="75">ROUND($W$4/1000*W542,3)</f>
        <v>1.8009999999999999</v>
      </c>
      <c r="Y542" s="1282"/>
      <c r="Z542" s="1308"/>
      <c r="AA542" s="1286"/>
      <c r="AB542" s="1390">
        <f>J542</f>
        <v>72.040000000000006</v>
      </c>
      <c r="AC542" s="1282"/>
      <c r="AD542" s="1308"/>
      <c r="AE542" s="1286"/>
      <c r="AF542" s="1307"/>
      <c r="AG542" s="1281">
        <f>E542*F542</f>
        <v>52.2</v>
      </c>
      <c r="AH542" s="1280"/>
    </row>
    <row r="543" spans="2:34" hidden="1" outlineLevel="1">
      <c r="B543" s="90" t="s">
        <v>724</v>
      </c>
      <c r="C543" s="88" t="s">
        <v>65</v>
      </c>
      <c r="D543" s="1125"/>
      <c r="E543" s="1145">
        <v>9</v>
      </c>
      <c r="F543" s="871">
        <v>3.35</v>
      </c>
      <c r="G543" s="75">
        <v>30.03</v>
      </c>
      <c r="H543" s="75">
        <v>32.85</v>
      </c>
      <c r="I543" s="75">
        <f>H543-G543</f>
        <v>2.82</v>
      </c>
      <c r="J543" s="1080">
        <f>E543*F543*I543</f>
        <v>85.02</v>
      </c>
      <c r="K543" s="83"/>
      <c r="L543" s="75"/>
      <c r="M543" s="1058"/>
      <c r="N543" s="83"/>
      <c r="O543" s="75"/>
      <c r="P543" s="1058"/>
      <c r="Q543" s="1281"/>
      <c r="R543" s="1280"/>
      <c r="S543" s="1174">
        <f>J543</f>
        <v>85.02</v>
      </c>
      <c r="T543" s="1280">
        <f t="shared" ref="T543:T550" si="76">ROUND($S$4/1000*S543,3)</f>
        <v>11.053000000000001</v>
      </c>
      <c r="U543" s="1281"/>
      <c r="V543" s="1280"/>
      <c r="W543" s="1281"/>
      <c r="X543" s="1280"/>
      <c r="Y543" s="1282"/>
      <c r="Z543" s="1308"/>
      <c r="AA543" s="1286"/>
      <c r="AB543" s="1390">
        <f>J543</f>
        <v>85.02</v>
      </c>
      <c r="AC543" s="1282"/>
      <c r="AD543" s="1308"/>
      <c r="AE543" s="1286"/>
      <c r="AF543" s="1307"/>
      <c r="AG543" s="1281"/>
      <c r="AH543" s="1280"/>
    </row>
    <row r="544" spans="2:34" hidden="1" outlineLevel="1">
      <c r="B544" s="83"/>
      <c r="C544" s="88" t="s">
        <v>67</v>
      </c>
      <c r="D544" s="1125"/>
      <c r="E544" s="1145">
        <v>9</v>
      </c>
      <c r="F544" s="871"/>
      <c r="G544" s="75"/>
      <c r="H544" s="75"/>
      <c r="I544" s="75"/>
      <c r="J544" s="1058"/>
      <c r="K544" s="1114">
        <f>1.68-0.77</f>
        <v>0.91</v>
      </c>
      <c r="L544" s="940">
        <f>1.65-0.06</f>
        <v>1.59</v>
      </c>
      <c r="M544" s="1080">
        <f>ROUND(-E544*K544*L544,2)</f>
        <v>-13.02</v>
      </c>
      <c r="N544" s="1114">
        <v>0.13</v>
      </c>
      <c r="O544" s="940">
        <f>2*K544+L544</f>
        <v>3.41</v>
      </c>
      <c r="P544" s="1116">
        <f>E544*N544*O544</f>
        <v>3.99</v>
      </c>
      <c r="Q544" s="1281"/>
      <c r="R544" s="1280"/>
      <c r="S544" s="1174">
        <f>M544</f>
        <v>-13.02</v>
      </c>
      <c r="T544" s="1280">
        <f t="shared" si="76"/>
        <v>-1.6930000000000001</v>
      </c>
      <c r="U544" s="1281"/>
      <c r="V544" s="1280"/>
      <c r="W544" s="1281"/>
      <c r="X544" s="1280"/>
      <c r="Y544" s="1282"/>
      <c r="Z544" s="1308"/>
      <c r="AA544" s="1286"/>
      <c r="AB544" s="1390">
        <f>M544</f>
        <v>-13.02</v>
      </c>
      <c r="AC544" s="1282"/>
      <c r="AD544" s="1308"/>
      <c r="AE544" s="1286"/>
      <c r="AF544" s="1390">
        <f>P544</f>
        <v>3.99</v>
      </c>
      <c r="AG544" s="1281"/>
      <c r="AH544" s="1280"/>
    </row>
    <row r="545" spans="2:34" hidden="1" outlineLevel="1">
      <c r="B545" s="83"/>
      <c r="C545" s="88" t="s">
        <v>70</v>
      </c>
      <c r="D545" s="1125"/>
      <c r="E545" s="1145">
        <v>9</v>
      </c>
      <c r="F545" s="871"/>
      <c r="G545" s="75"/>
      <c r="H545" s="75"/>
      <c r="I545" s="75"/>
      <c r="J545" s="1058"/>
      <c r="K545" s="1114">
        <v>0.77</v>
      </c>
      <c r="L545" s="940">
        <f>2.4-0.06</f>
        <v>2.34</v>
      </c>
      <c r="M545" s="1080">
        <f>ROUND(-E545*K545*L545,2)</f>
        <v>-16.22</v>
      </c>
      <c r="N545" s="1114">
        <v>0.13</v>
      </c>
      <c r="O545" s="940">
        <f>K545+L545+0.75</f>
        <v>3.86</v>
      </c>
      <c r="P545" s="1116">
        <f>E545*N545*O545</f>
        <v>4.5199999999999996</v>
      </c>
      <c r="Q545" s="1281"/>
      <c r="R545" s="1280"/>
      <c r="S545" s="1174">
        <f>M545</f>
        <v>-16.22</v>
      </c>
      <c r="T545" s="1280">
        <f t="shared" si="76"/>
        <v>-2.109</v>
      </c>
      <c r="U545" s="1281"/>
      <c r="V545" s="1280"/>
      <c r="W545" s="1281"/>
      <c r="X545" s="1280"/>
      <c r="Y545" s="1282"/>
      <c r="Z545" s="1308"/>
      <c r="AA545" s="1286"/>
      <c r="AB545" s="1390">
        <f>M545</f>
        <v>-16.22</v>
      </c>
      <c r="AC545" s="1282"/>
      <c r="AD545" s="1308"/>
      <c r="AE545" s="1286"/>
      <c r="AF545" s="1390">
        <f>P545</f>
        <v>4.5199999999999996</v>
      </c>
      <c r="AG545" s="1281"/>
      <c r="AH545" s="1280"/>
    </row>
    <row r="546" spans="2:34" hidden="1" outlineLevel="1">
      <c r="B546" s="83"/>
      <c r="C546" s="75"/>
      <c r="D546" s="1125"/>
      <c r="E546" s="1145"/>
      <c r="F546" s="871"/>
      <c r="G546" s="75"/>
      <c r="H546" s="75"/>
      <c r="I546" s="75"/>
      <c r="J546" s="1058"/>
      <c r="K546" s="83"/>
      <c r="L546" s="75"/>
      <c r="M546" s="1058"/>
      <c r="N546" s="83"/>
      <c r="O546" s="75"/>
      <c r="P546" s="1058"/>
      <c r="Q546" s="1281"/>
      <c r="R546" s="1280"/>
      <c r="S546" s="1281"/>
      <c r="T546" s="1280"/>
      <c r="U546" s="1281"/>
      <c r="V546" s="1280"/>
      <c r="W546" s="1281"/>
      <c r="X546" s="1280"/>
      <c r="Y546" s="1282"/>
      <c r="Z546" s="1308"/>
      <c r="AA546" s="1286"/>
      <c r="AB546" s="1307"/>
      <c r="AC546" s="1282"/>
      <c r="AD546" s="1308"/>
      <c r="AE546" s="1286"/>
      <c r="AF546" s="1307"/>
      <c r="AG546" s="1281"/>
      <c r="AH546" s="1280"/>
    </row>
    <row r="547" spans="2:34" hidden="1" outlineLevel="1">
      <c r="B547" s="83"/>
      <c r="C547" s="88" t="s">
        <v>493</v>
      </c>
      <c r="D547" s="1124" t="s">
        <v>566</v>
      </c>
      <c r="E547" s="1145"/>
      <c r="F547" s="871">
        <v>0.85</v>
      </c>
      <c r="G547" s="75">
        <v>29.85</v>
      </c>
      <c r="H547" s="75">
        <v>56.85</v>
      </c>
      <c r="I547" s="75">
        <f>H547-G547</f>
        <v>27</v>
      </c>
      <c r="J547" s="1058">
        <f>F547*I547</f>
        <v>22.95</v>
      </c>
      <c r="K547" s="83"/>
      <c r="L547" s="75"/>
      <c r="M547" s="1058"/>
      <c r="N547" s="83"/>
      <c r="O547" s="75"/>
      <c r="P547" s="1058"/>
      <c r="Q547" s="1281"/>
      <c r="R547" s="1280"/>
      <c r="S547" s="1281">
        <f>J547</f>
        <v>22.95</v>
      </c>
      <c r="T547" s="1280">
        <f t="shared" si="76"/>
        <v>2.984</v>
      </c>
      <c r="U547" s="1281"/>
      <c r="V547" s="1280"/>
      <c r="W547" s="1281"/>
      <c r="X547" s="1280"/>
      <c r="Y547" s="1282"/>
      <c r="Z547" s="1308"/>
      <c r="AA547" s="1286"/>
      <c r="AB547" s="1307">
        <f>J547</f>
        <v>22.95</v>
      </c>
      <c r="AC547" s="1282"/>
      <c r="AD547" s="1308"/>
      <c r="AE547" s="1286"/>
      <c r="AF547" s="1307"/>
      <c r="AG547" s="1281"/>
      <c r="AH547" s="1280"/>
    </row>
    <row r="548" spans="2:34" hidden="1" outlineLevel="1">
      <c r="B548" s="83"/>
      <c r="C548" s="75"/>
      <c r="D548" s="1125"/>
      <c r="E548" s="1145"/>
      <c r="F548" s="871">
        <v>1.68</v>
      </c>
      <c r="G548" s="75">
        <v>29.85</v>
      </c>
      <c r="H548" s="75">
        <v>56.85</v>
      </c>
      <c r="I548" s="75">
        <f>H548-G548</f>
        <v>27</v>
      </c>
      <c r="J548" s="1058">
        <f>F548*I548</f>
        <v>45.36</v>
      </c>
      <c r="K548" s="83"/>
      <c r="L548" s="75"/>
      <c r="M548" s="1058"/>
      <c r="N548" s="83"/>
      <c r="O548" s="75"/>
      <c r="P548" s="1058"/>
      <c r="Q548" s="1281"/>
      <c r="R548" s="1280"/>
      <c r="S548" s="1281">
        <f>J548</f>
        <v>45.36</v>
      </c>
      <c r="T548" s="1280">
        <f t="shared" si="76"/>
        <v>5.8970000000000002</v>
      </c>
      <c r="U548" s="1281"/>
      <c r="V548" s="1280"/>
      <c r="W548" s="1281"/>
      <c r="X548" s="1280"/>
      <c r="Y548" s="1282"/>
      <c r="Z548" s="1308"/>
      <c r="AA548" s="1286">
        <f>J548</f>
        <v>45.36</v>
      </c>
      <c r="AB548" s="1307"/>
      <c r="AC548" s="1282"/>
      <c r="AD548" s="1308"/>
      <c r="AE548" s="1286"/>
      <c r="AF548" s="1307"/>
      <c r="AG548" s="1281"/>
      <c r="AH548" s="1280"/>
    </row>
    <row r="549" spans="2:34" hidden="1" outlineLevel="1">
      <c r="B549" s="83"/>
      <c r="C549" s="88" t="s">
        <v>25</v>
      </c>
      <c r="D549" s="1125"/>
      <c r="E549" s="1145">
        <v>9</v>
      </c>
      <c r="F549" s="871"/>
      <c r="G549" s="75"/>
      <c r="H549" s="75"/>
      <c r="I549" s="75"/>
      <c r="J549" s="1058"/>
      <c r="K549" s="871">
        <v>1.68</v>
      </c>
      <c r="L549" s="1125">
        <v>1.59</v>
      </c>
      <c r="M549" s="1080">
        <f>ROUND(-E549*K549*L549,2)</f>
        <v>-24.04</v>
      </c>
      <c r="N549" s="1114">
        <v>0.13</v>
      </c>
      <c r="O549" s="940">
        <f>2*L549+K549</f>
        <v>4.8600000000000003</v>
      </c>
      <c r="P549" s="1116">
        <f>E549*N549*O549</f>
        <v>5.69</v>
      </c>
      <c r="Q549" s="1281"/>
      <c r="R549" s="1280"/>
      <c r="S549" s="1174">
        <f>M549</f>
        <v>-24.04</v>
      </c>
      <c r="T549" s="1280">
        <f t="shared" si="76"/>
        <v>-3.125</v>
      </c>
      <c r="U549" s="1281"/>
      <c r="V549" s="1280"/>
      <c r="W549" s="1281"/>
      <c r="X549" s="1280"/>
      <c r="Y549" s="1282"/>
      <c r="Z549" s="1308"/>
      <c r="AA549" s="1328">
        <f>M549</f>
        <v>-24.04</v>
      </c>
      <c r="AB549" s="1307"/>
      <c r="AC549" s="1282"/>
      <c r="AD549" s="1308"/>
      <c r="AE549" s="1328">
        <f>P549</f>
        <v>5.69</v>
      </c>
      <c r="AF549" s="1307"/>
      <c r="AG549" s="1281"/>
      <c r="AH549" s="1280">
        <f>E549*K549</f>
        <v>15.12</v>
      </c>
    </row>
    <row r="550" spans="2:34" hidden="1" outlineLevel="1">
      <c r="B550" s="83"/>
      <c r="C550" s="88"/>
      <c r="D550" s="1461"/>
      <c r="E550" s="1145"/>
      <c r="F550" s="871">
        <v>1.25</v>
      </c>
      <c r="G550" s="75">
        <v>29.85</v>
      </c>
      <c r="H550" s="75">
        <v>56.85</v>
      </c>
      <c r="I550" s="75">
        <f>H550-G550</f>
        <v>27</v>
      </c>
      <c r="J550" s="1058">
        <f>F550*I550</f>
        <v>33.75</v>
      </c>
      <c r="K550" s="871"/>
      <c r="L550" s="1461"/>
      <c r="M550" s="1080"/>
      <c r="N550" s="1114"/>
      <c r="O550" s="940"/>
      <c r="P550" s="1116"/>
      <c r="Q550" s="1281"/>
      <c r="R550" s="1280"/>
      <c r="S550" s="1174">
        <f>J550</f>
        <v>33.75</v>
      </c>
      <c r="T550" s="1280">
        <f t="shared" si="76"/>
        <v>4.3879999999999999</v>
      </c>
      <c r="U550" s="1281"/>
      <c r="V550" s="1280"/>
      <c r="W550" s="1281"/>
      <c r="X550" s="1280"/>
      <c r="Y550" s="1282"/>
      <c r="Z550" s="1308"/>
      <c r="AA550" s="1328"/>
      <c r="AB550" s="1307">
        <f>J550</f>
        <v>33.75</v>
      </c>
      <c r="AC550" s="1282"/>
      <c r="AD550" s="1308"/>
      <c r="AE550" s="1328"/>
      <c r="AF550" s="1307"/>
      <c r="AG550" s="1281"/>
      <c r="AH550" s="1280"/>
    </row>
    <row r="551" spans="2:34" hidden="1" outlineLevel="1">
      <c r="B551" s="83"/>
      <c r="C551" s="88" t="s">
        <v>539</v>
      </c>
      <c r="D551" s="1124" t="s">
        <v>567</v>
      </c>
      <c r="E551" s="1145"/>
      <c r="F551" s="871">
        <v>5.82</v>
      </c>
      <c r="G551" s="75">
        <v>29.85</v>
      </c>
      <c r="H551" s="75">
        <v>56.85</v>
      </c>
      <c r="I551" s="75">
        <f>H551-G551</f>
        <v>27</v>
      </c>
      <c r="J551" s="1058">
        <f>F551*I551</f>
        <v>157.13999999999999</v>
      </c>
      <c r="K551" s="83"/>
      <c r="L551" s="75"/>
      <c r="M551" s="1058"/>
      <c r="N551" s="83"/>
      <c r="O551" s="75"/>
      <c r="P551" s="1058"/>
      <c r="Q551" s="1281">
        <f>J551</f>
        <v>157.13999999999999</v>
      </c>
      <c r="R551" s="1280">
        <f t="shared" ref="R551" si="77">ROUND($Q$4/1000*Q551,3)</f>
        <v>23.571000000000002</v>
      </c>
      <c r="S551" s="1281"/>
      <c r="T551" s="1280"/>
      <c r="U551" s="1281"/>
      <c r="V551" s="1280"/>
      <c r="W551" s="1281"/>
      <c r="X551" s="1280"/>
      <c r="Y551" s="1282"/>
      <c r="Z551" s="1308"/>
      <c r="AA551" s="1286"/>
      <c r="AB551" s="1307">
        <f>J551</f>
        <v>157.13999999999999</v>
      </c>
      <c r="AC551" s="1282"/>
      <c r="AD551" s="1308"/>
      <c r="AE551" s="1286"/>
      <c r="AF551" s="1307"/>
      <c r="AG551" s="1281"/>
      <c r="AH551" s="1280"/>
    </row>
    <row r="552" spans="2:34" hidden="1" outlineLevel="1">
      <c r="B552" s="83"/>
      <c r="C552" s="75"/>
      <c r="D552" s="1124" t="s">
        <v>577</v>
      </c>
      <c r="E552" s="1145"/>
      <c r="F552" s="871"/>
      <c r="G552" s="75"/>
      <c r="H552" s="75"/>
      <c r="I552" s="75"/>
      <c r="J552" s="1058"/>
      <c r="K552" s="83"/>
      <c r="L552" s="75"/>
      <c r="M552" s="1058"/>
      <c r="N552" s="83"/>
      <c r="O552" s="75"/>
      <c r="P552" s="1058"/>
      <c r="Q552" s="1281"/>
      <c r="R552" s="1280"/>
      <c r="S552" s="1281"/>
      <c r="T552" s="1280"/>
      <c r="U552" s="1281"/>
      <c r="V552" s="1280"/>
      <c r="W552" s="1281"/>
      <c r="X552" s="1280"/>
      <c r="Y552" s="1282"/>
      <c r="Z552" s="1308"/>
      <c r="AA552" s="1286"/>
      <c r="AB552" s="1307"/>
      <c r="AC552" s="1282"/>
      <c r="AD552" s="1308"/>
      <c r="AE552" s="1286"/>
      <c r="AF552" s="1307"/>
      <c r="AG552" s="1281"/>
      <c r="AH552" s="1280"/>
    </row>
    <row r="553" spans="2:34" hidden="1" outlineLevel="1">
      <c r="B553" s="83"/>
      <c r="C553" s="75"/>
      <c r="D553" s="1125"/>
      <c r="E553" s="1145"/>
      <c r="F553" s="871"/>
      <c r="G553" s="75"/>
      <c r="H553" s="75"/>
      <c r="I553" s="75"/>
      <c r="J553" s="1058"/>
      <c r="K553" s="83"/>
      <c r="L553" s="75"/>
      <c r="M553" s="1058"/>
      <c r="N553" s="83"/>
      <c r="O553" s="75"/>
      <c r="P553" s="1058"/>
      <c r="Q553" s="1281"/>
      <c r="R553" s="1280"/>
      <c r="S553" s="1281"/>
      <c r="T553" s="1280"/>
      <c r="U553" s="1281"/>
      <c r="V553" s="1280"/>
      <c r="W553" s="1281"/>
      <c r="X553" s="1280"/>
      <c r="Y553" s="1282"/>
      <c r="Z553" s="1308"/>
      <c r="AA553" s="1286"/>
      <c r="AB553" s="1307"/>
      <c r="AC553" s="1282"/>
      <c r="AD553" s="1308"/>
      <c r="AE553" s="1286"/>
      <c r="AF553" s="1307"/>
      <c r="AG553" s="1281"/>
      <c r="AH553" s="1280"/>
    </row>
    <row r="554" spans="2:34" hidden="1" outlineLevel="1">
      <c r="B554" s="90" t="s">
        <v>728</v>
      </c>
      <c r="C554" s="88" t="s">
        <v>504</v>
      </c>
      <c r="D554" s="1124" t="s">
        <v>531</v>
      </c>
      <c r="E554" s="1145">
        <v>9</v>
      </c>
      <c r="F554" s="871">
        <v>5.81</v>
      </c>
      <c r="G554" s="75">
        <v>29.85</v>
      </c>
      <c r="H554" s="75">
        <v>31.23</v>
      </c>
      <c r="I554" s="75">
        <f>H554-G554</f>
        <v>1.38</v>
      </c>
      <c r="J554" s="1080">
        <f>E554*F554*I554</f>
        <v>72.16</v>
      </c>
      <c r="K554" s="83"/>
      <c r="L554" s="75"/>
      <c r="M554" s="1058"/>
      <c r="N554" s="83"/>
      <c r="O554" s="75"/>
      <c r="P554" s="1058"/>
      <c r="Q554" s="1281"/>
      <c r="R554" s="1280"/>
      <c r="S554" s="1281"/>
      <c r="T554" s="1280"/>
      <c r="U554" s="1281"/>
      <c r="V554" s="1280"/>
      <c r="W554" s="1174">
        <f>J554</f>
        <v>72.16</v>
      </c>
      <c r="X554" s="1179">
        <f t="shared" ref="X554" si="78">ROUND($W$4/1000*W554,3)</f>
        <v>1.804</v>
      </c>
      <c r="Y554" s="1282"/>
      <c r="Z554" s="1308"/>
      <c r="AA554" s="1286"/>
      <c r="AB554" s="1390">
        <f>J554</f>
        <v>72.16</v>
      </c>
      <c r="AC554" s="1282"/>
      <c r="AD554" s="1308"/>
      <c r="AE554" s="1286"/>
      <c r="AF554" s="1307"/>
      <c r="AG554" s="1281">
        <f>E554*F554</f>
        <v>52.29</v>
      </c>
      <c r="AH554" s="1280"/>
    </row>
    <row r="555" spans="2:34" hidden="1" outlineLevel="1">
      <c r="B555" s="90" t="s">
        <v>726</v>
      </c>
      <c r="C555" s="75"/>
      <c r="D555" s="1125"/>
      <c r="E555" s="1145"/>
      <c r="F555" s="871"/>
      <c r="G555" s="75"/>
      <c r="H555" s="75"/>
      <c r="I555" s="75"/>
      <c r="J555" s="1058"/>
      <c r="K555" s="83"/>
      <c r="L555" s="75"/>
      <c r="M555" s="1058"/>
      <c r="N555" s="83"/>
      <c r="O555" s="75"/>
      <c r="P555" s="1058"/>
      <c r="Q555" s="1281"/>
      <c r="R555" s="1280"/>
      <c r="S555" s="1281"/>
      <c r="T555" s="1280"/>
      <c r="U555" s="1281"/>
      <c r="V555" s="1280"/>
      <c r="W555" s="1281"/>
      <c r="X555" s="1280"/>
      <c r="Y555" s="1282"/>
      <c r="Z555" s="1308"/>
      <c r="AA555" s="1286"/>
      <c r="AB555" s="1307"/>
      <c r="AC555" s="1282"/>
      <c r="AD555" s="1308"/>
      <c r="AE555" s="1286"/>
      <c r="AF555" s="1307"/>
      <c r="AG555" s="1281"/>
      <c r="AH555" s="1280"/>
    </row>
    <row r="556" spans="2:34" hidden="1" outlineLevel="1">
      <c r="B556" s="83"/>
      <c r="C556" s="88" t="s">
        <v>65</v>
      </c>
      <c r="D556" s="1125"/>
      <c r="E556" s="1145">
        <v>9</v>
      </c>
      <c r="F556" s="871">
        <v>3.35</v>
      </c>
      <c r="G556" s="75">
        <v>30.03</v>
      </c>
      <c r="H556" s="75">
        <v>32.85</v>
      </c>
      <c r="I556" s="75">
        <f>H556-G556</f>
        <v>2.82</v>
      </c>
      <c r="J556" s="1080">
        <f>E556*F556*I556</f>
        <v>85.02</v>
      </c>
      <c r="K556" s="83"/>
      <c r="L556" s="75"/>
      <c r="M556" s="1058"/>
      <c r="N556" s="83"/>
      <c r="O556" s="75"/>
      <c r="P556" s="1058"/>
      <c r="Q556" s="1281"/>
      <c r="R556" s="1280"/>
      <c r="S556" s="1174">
        <f>J556</f>
        <v>85.02</v>
      </c>
      <c r="T556" s="1280">
        <f t="shared" ref="T556:T563" si="79">ROUND($S$4/1000*S556,3)</f>
        <v>11.053000000000001</v>
      </c>
      <c r="U556" s="1281"/>
      <c r="V556" s="1280"/>
      <c r="W556" s="1281"/>
      <c r="X556" s="1280"/>
      <c r="Y556" s="1282"/>
      <c r="Z556" s="1308"/>
      <c r="AA556" s="1286"/>
      <c r="AB556" s="1390">
        <f>J556</f>
        <v>85.02</v>
      </c>
      <c r="AC556" s="1282"/>
      <c r="AD556" s="1308"/>
      <c r="AE556" s="1286"/>
      <c r="AF556" s="1307"/>
      <c r="AG556" s="1281"/>
      <c r="AH556" s="1280"/>
    </row>
    <row r="557" spans="2:34" hidden="1" outlineLevel="1">
      <c r="B557" s="83"/>
      <c r="C557" s="88" t="s">
        <v>67</v>
      </c>
      <c r="D557" s="75"/>
      <c r="E557" s="1145">
        <v>9</v>
      </c>
      <c r="F557" s="871"/>
      <c r="G557" s="75"/>
      <c r="H557" s="75"/>
      <c r="I557" s="75"/>
      <c r="J557" s="1058"/>
      <c r="K557" s="1114">
        <f>1.68-0.77</f>
        <v>0.91</v>
      </c>
      <c r="L557" s="940">
        <f>1.65-0.06</f>
        <v>1.59</v>
      </c>
      <c r="M557" s="1080">
        <f>ROUND(-E557*K557*L557,2)</f>
        <v>-13.02</v>
      </c>
      <c r="N557" s="1114">
        <v>0.13</v>
      </c>
      <c r="O557" s="940">
        <f>2*K557+L557</f>
        <v>3.41</v>
      </c>
      <c r="P557" s="1116">
        <f>E557*N557*O557</f>
        <v>3.99</v>
      </c>
      <c r="Q557" s="1281"/>
      <c r="R557" s="1280"/>
      <c r="S557" s="1174">
        <f>M557</f>
        <v>-13.02</v>
      </c>
      <c r="T557" s="1280">
        <f t="shared" si="79"/>
        <v>-1.6930000000000001</v>
      </c>
      <c r="U557" s="1281"/>
      <c r="V557" s="1280"/>
      <c r="W557" s="1281"/>
      <c r="X557" s="1280"/>
      <c r="Y557" s="1282"/>
      <c r="Z557" s="1308"/>
      <c r="AA557" s="1286"/>
      <c r="AB557" s="1390">
        <f>M557</f>
        <v>-13.02</v>
      </c>
      <c r="AC557" s="1282"/>
      <c r="AD557" s="1308"/>
      <c r="AE557" s="1286"/>
      <c r="AF557" s="1390">
        <f>P557</f>
        <v>3.99</v>
      </c>
      <c r="AG557" s="1281"/>
      <c r="AH557" s="1280"/>
    </row>
    <row r="558" spans="2:34" hidden="1" outlineLevel="1">
      <c r="B558" s="83"/>
      <c r="C558" s="88" t="s">
        <v>70</v>
      </c>
      <c r="D558" s="75"/>
      <c r="E558" s="1145">
        <v>9</v>
      </c>
      <c r="F558" s="871"/>
      <c r="G558" s="75"/>
      <c r="H558" s="75"/>
      <c r="I558" s="75"/>
      <c r="J558" s="1058"/>
      <c r="K558" s="1114">
        <v>0.77</v>
      </c>
      <c r="L558" s="940">
        <f>2.4-0.06</f>
        <v>2.34</v>
      </c>
      <c r="M558" s="1080">
        <f>ROUND(-E558*K558*L558,2)</f>
        <v>-16.22</v>
      </c>
      <c r="N558" s="1114">
        <v>0.13</v>
      </c>
      <c r="O558" s="940">
        <f>K558+L558+0.75</f>
        <v>3.86</v>
      </c>
      <c r="P558" s="1116">
        <f>E558*N558*O558</f>
        <v>4.5199999999999996</v>
      </c>
      <c r="Q558" s="1281"/>
      <c r="R558" s="1280"/>
      <c r="S558" s="1174">
        <f>M558</f>
        <v>-16.22</v>
      </c>
      <c r="T558" s="1280">
        <f t="shared" si="79"/>
        <v>-2.109</v>
      </c>
      <c r="U558" s="1281"/>
      <c r="V558" s="1280"/>
      <c r="W558" s="1281"/>
      <c r="X558" s="1280"/>
      <c r="Y558" s="1282"/>
      <c r="Z558" s="1308"/>
      <c r="AA558" s="1286"/>
      <c r="AB558" s="1390">
        <f>M558</f>
        <v>-16.22</v>
      </c>
      <c r="AC558" s="1282"/>
      <c r="AD558" s="1308"/>
      <c r="AE558" s="1286"/>
      <c r="AF558" s="1390">
        <f>P558</f>
        <v>4.5199999999999996</v>
      </c>
      <c r="AG558" s="1281"/>
      <c r="AH558" s="1280"/>
    </row>
    <row r="559" spans="2:34" hidden="1" outlineLevel="1">
      <c r="B559" s="83"/>
      <c r="C559" s="75"/>
      <c r="D559" s="75"/>
      <c r="E559" s="1145"/>
      <c r="F559" s="871"/>
      <c r="G559" s="75"/>
      <c r="H559" s="75"/>
      <c r="I559" s="75"/>
      <c r="J559" s="1058"/>
      <c r="K559" s="83"/>
      <c r="L559" s="75"/>
      <c r="M559" s="1058"/>
      <c r="N559" s="83"/>
      <c r="O559" s="75"/>
      <c r="P559" s="1058"/>
      <c r="Q559" s="1281"/>
      <c r="R559" s="1280"/>
      <c r="S559" s="1281"/>
      <c r="T559" s="1280"/>
      <c r="U559" s="1281"/>
      <c r="V559" s="1280"/>
      <c r="W559" s="1281"/>
      <c r="X559" s="1280"/>
      <c r="Y559" s="1282"/>
      <c r="Z559" s="1308"/>
      <c r="AA559" s="1286"/>
      <c r="AB559" s="1307"/>
      <c r="AC559" s="1282"/>
      <c r="AD559" s="1308"/>
      <c r="AE559" s="1286"/>
      <c r="AF559" s="1307"/>
      <c r="AG559" s="1281"/>
      <c r="AH559" s="1280"/>
    </row>
    <row r="560" spans="2:34" hidden="1" outlineLevel="1">
      <c r="B560" s="83"/>
      <c r="C560" s="88" t="s">
        <v>493</v>
      </c>
      <c r="D560" s="1124" t="s">
        <v>532</v>
      </c>
      <c r="E560" s="1145"/>
      <c r="F560" s="871">
        <v>2.17</v>
      </c>
      <c r="G560" s="75">
        <v>29.85</v>
      </c>
      <c r="H560" s="75">
        <v>56.85</v>
      </c>
      <c r="I560" s="75">
        <f>H560-G560</f>
        <v>27</v>
      </c>
      <c r="J560" s="1058">
        <f>F560*I560</f>
        <v>58.59</v>
      </c>
      <c r="K560" s="83"/>
      <c r="L560" s="75"/>
      <c r="M560" s="1058"/>
      <c r="N560" s="83"/>
      <c r="O560" s="75"/>
      <c r="P560" s="1058"/>
      <c r="Q560" s="1281"/>
      <c r="R560" s="1280"/>
      <c r="S560" s="1281">
        <f>J560</f>
        <v>58.59</v>
      </c>
      <c r="T560" s="1280">
        <f t="shared" si="79"/>
        <v>7.617</v>
      </c>
      <c r="U560" s="1281"/>
      <c r="V560" s="1280"/>
      <c r="W560" s="1281"/>
      <c r="X560" s="1280"/>
      <c r="Y560" s="1282"/>
      <c r="Z560" s="1308"/>
      <c r="AA560" s="1286"/>
      <c r="AB560" s="1307">
        <f>J560</f>
        <v>58.59</v>
      </c>
      <c r="AC560" s="1282"/>
      <c r="AD560" s="1308"/>
      <c r="AE560" s="1286"/>
      <c r="AF560" s="1307"/>
      <c r="AG560" s="1281"/>
      <c r="AH560" s="1280"/>
    </row>
    <row r="561" spans="2:34" hidden="1" outlineLevel="1">
      <c r="B561" s="83"/>
      <c r="C561" s="75"/>
      <c r="D561" s="1125"/>
      <c r="E561" s="1145"/>
      <c r="F561" s="871">
        <v>5.47</v>
      </c>
      <c r="G561" s="75">
        <v>29.85</v>
      </c>
      <c r="H561" s="75">
        <v>56.85</v>
      </c>
      <c r="I561" s="75">
        <f>H561-G561</f>
        <v>27</v>
      </c>
      <c r="J561" s="1058">
        <f>F561*I561</f>
        <v>147.69</v>
      </c>
      <c r="K561" s="83"/>
      <c r="L561" s="75"/>
      <c r="M561" s="1058"/>
      <c r="N561" s="83"/>
      <c r="O561" s="75"/>
      <c r="P561" s="1058"/>
      <c r="Q561" s="1281"/>
      <c r="R561" s="1280"/>
      <c r="S561" s="1281">
        <f>J561</f>
        <v>147.69</v>
      </c>
      <c r="T561" s="1280">
        <f t="shared" si="79"/>
        <v>19.2</v>
      </c>
      <c r="U561" s="1281"/>
      <c r="V561" s="1280"/>
      <c r="W561" s="1281"/>
      <c r="X561" s="1280"/>
      <c r="Y561" s="1282"/>
      <c r="Z561" s="1308"/>
      <c r="AA561" s="1286">
        <f>J561</f>
        <v>147.69</v>
      </c>
      <c r="AB561" s="1307"/>
      <c r="AC561" s="1282"/>
      <c r="AD561" s="1308"/>
      <c r="AE561" s="1286"/>
      <c r="AF561" s="1307"/>
      <c r="AG561" s="1281"/>
      <c r="AH561" s="1280"/>
    </row>
    <row r="562" spans="2:34" hidden="1" outlineLevel="1">
      <c r="B562" s="83"/>
      <c r="C562" s="88" t="s">
        <v>25</v>
      </c>
      <c r="D562" s="1125"/>
      <c r="E562" s="1145">
        <v>18</v>
      </c>
      <c r="F562" s="871"/>
      <c r="G562" s="75"/>
      <c r="H562" s="75"/>
      <c r="I562" s="75"/>
      <c r="J562" s="1058"/>
      <c r="K562" s="871">
        <v>1.68</v>
      </c>
      <c r="L562" s="1125">
        <v>1.59</v>
      </c>
      <c r="M562" s="1080">
        <f>ROUND(-E562*K562*L562,2)</f>
        <v>-48.08</v>
      </c>
      <c r="N562" s="1114">
        <v>0.13</v>
      </c>
      <c r="O562" s="940">
        <f>2*L562+K562</f>
        <v>4.8600000000000003</v>
      </c>
      <c r="P562" s="1116">
        <f>E562*N562*O562</f>
        <v>11.37</v>
      </c>
      <c r="Q562" s="1281"/>
      <c r="R562" s="1280"/>
      <c r="S562" s="1174">
        <f>M562</f>
        <v>-48.08</v>
      </c>
      <c r="T562" s="1280">
        <f t="shared" si="79"/>
        <v>-6.25</v>
      </c>
      <c r="U562" s="1281"/>
      <c r="V562" s="1280"/>
      <c r="W562" s="1281"/>
      <c r="X562" s="1280"/>
      <c r="Y562" s="1282"/>
      <c r="Z562" s="1308"/>
      <c r="AA562" s="1328">
        <f>M562</f>
        <v>-48.08</v>
      </c>
      <c r="AB562" s="1307"/>
      <c r="AC562" s="1282"/>
      <c r="AD562" s="1308"/>
      <c r="AE562" s="1328">
        <f>P562</f>
        <v>11.37</v>
      </c>
      <c r="AF562" s="1307"/>
      <c r="AG562" s="1281"/>
      <c r="AH562" s="1280">
        <f>E562*K562</f>
        <v>30.24</v>
      </c>
    </row>
    <row r="563" spans="2:34" hidden="1" outlineLevel="1">
      <c r="B563" s="83"/>
      <c r="C563" s="75"/>
      <c r="D563" s="1125"/>
      <c r="E563" s="1145"/>
      <c r="F563" s="871">
        <v>1.44</v>
      </c>
      <c r="G563" s="75">
        <v>29.85</v>
      </c>
      <c r="H563" s="75">
        <v>56.85</v>
      </c>
      <c r="I563" s="75">
        <f>H563-G563</f>
        <v>27</v>
      </c>
      <c r="J563" s="1058">
        <f>F563*I563</f>
        <v>38.880000000000003</v>
      </c>
      <c r="K563" s="83"/>
      <c r="L563" s="75"/>
      <c r="M563" s="1058"/>
      <c r="N563" s="83"/>
      <c r="O563" s="75"/>
      <c r="P563" s="1058"/>
      <c r="Q563" s="1281"/>
      <c r="R563" s="1280"/>
      <c r="S563" s="1281">
        <f>J563</f>
        <v>38.880000000000003</v>
      </c>
      <c r="T563" s="1280">
        <f t="shared" si="79"/>
        <v>5.0540000000000003</v>
      </c>
      <c r="U563" s="1281"/>
      <c r="V563" s="1280"/>
      <c r="W563" s="1281"/>
      <c r="X563" s="1280"/>
      <c r="Y563" s="1282"/>
      <c r="Z563" s="1308"/>
      <c r="AA563" s="1286"/>
      <c r="AB563" s="1307">
        <f>J563</f>
        <v>38.880000000000003</v>
      </c>
      <c r="AC563" s="1282"/>
      <c r="AD563" s="1308"/>
      <c r="AE563" s="1286"/>
      <c r="AF563" s="1307"/>
      <c r="AG563" s="1281"/>
      <c r="AH563" s="1280"/>
    </row>
    <row r="564" spans="2:34" hidden="1" outlineLevel="1">
      <c r="B564" s="83"/>
      <c r="C564" s="75"/>
      <c r="D564" s="1125"/>
      <c r="E564" s="1145"/>
      <c r="F564" s="871"/>
      <c r="G564" s="75"/>
      <c r="H564" s="75"/>
      <c r="I564" s="75"/>
      <c r="J564" s="1058"/>
      <c r="K564" s="83"/>
      <c r="L564" s="75"/>
      <c r="M564" s="1058"/>
      <c r="N564" s="83"/>
      <c r="O564" s="75"/>
      <c r="P564" s="1058"/>
      <c r="Q564" s="1281"/>
      <c r="R564" s="1280"/>
      <c r="S564" s="1281"/>
      <c r="T564" s="1280"/>
      <c r="U564" s="1281"/>
      <c r="V564" s="1280"/>
      <c r="W564" s="1281"/>
      <c r="X564" s="1280"/>
      <c r="Y564" s="1282"/>
      <c r="Z564" s="1308"/>
      <c r="AA564" s="1286"/>
      <c r="AB564" s="1307"/>
      <c r="AC564" s="1282"/>
      <c r="AD564" s="1308"/>
      <c r="AE564" s="1286"/>
      <c r="AF564" s="1307"/>
      <c r="AG564" s="1281"/>
      <c r="AH564" s="1280"/>
    </row>
    <row r="565" spans="2:34" hidden="1" outlineLevel="1">
      <c r="B565" s="83"/>
      <c r="C565" s="88" t="s">
        <v>504</v>
      </c>
      <c r="D565" s="1124" t="s">
        <v>533</v>
      </c>
      <c r="E565" s="1145">
        <v>9</v>
      </c>
      <c r="F565" s="871">
        <v>8.92</v>
      </c>
      <c r="G565" s="75">
        <v>29.85</v>
      </c>
      <c r="H565" s="75">
        <v>31.23</v>
      </c>
      <c r="I565" s="75">
        <f>H565-G565</f>
        <v>1.38</v>
      </c>
      <c r="J565" s="1080">
        <f>E565*F565*I565</f>
        <v>110.79</v>
      </c>
      <c r="K565" s="83"/>
      <c r="L565" s="75"/>
      <c r="M565" s="1058"/>
      <c r="N565" s="83"/>
      <c r="O565" s="75"/>
      <c r="P565" s="1058"/>
      <c r="Q565" s="1281"/>
      <c r="R565" s="1280"/>
      <c r="S565" s="1281"/>
      <c r="T565" s="1280"/>
      <c r="U565" s="1281"/>
      <c r="V565" s="1280"/>
      <c r="W565" s="1174">
        <f>J565</f>
        <v>110.79</v>
      </c>
      <c r="X565" s="1179">
        <f t="shared" ref="X565" si="80">ROUND($W$4/1000*W565,3)</f>
        <v>2.77</v>
      </c>
      <c r="Y565" s="1282"/>
      <c r="Z565" s="1308"/>
      <c r="AA565" s="1286"/>
      <c r="AB565" s="1390">
        <f>J565</f>
        <v>110.79</v>
      </c>
      <c r="AC565" s="1282"/>
      <c r="AD565" s="1308"/>
      <c r="AE565" s="1286"/>
      <c r="AF565" s="1307"/>
      <c r="AG565" s="1281">
        <f>E565*F565</f>
        <v>80.28</v>
      </c>
      <c r="AH565" s="1280"/>
    </row>
    <row r="566" spans="2:34" hidden="1" outlineLevel="1">
      <c r="B566" s="83"/>
      <c r="C566" s="88" t="s">
        <v>65</v>
      </c>
      <c r="D566" s="1125"/>
      <c r="E566" s="1145">
        <v>9</v>
      </c>
      <c r="F566" s="871">
        <v>6.32</v>
      </c>
      <c r="G566" s="75">
        <v>30.03</v>
      </c>
      <c r="H566" s="75">
        <v>32.85</v>
      </c>
      <c r="I566" s="75">
        <f>H566-G566</f>
        <v>2.82</v>
      </c>
      <c r="J566" s="1080">
        <f>E566*F566*I566</f>
        <v>160.4</v>
      </c>
      <c r="K566" s="83"/>
      <c r="L566" s="75"/>
      <c r="M566" s="1058"/>
      <c r="N566" s="83"/>
      <c r="O566" s="75"/>
      <c r="P566" s="1058"/>
      <c r="Q566" s="1281"/>
      <c r="R566" s="1280"/>
      <c r="S566" s="1174">
        <f>J566</f>
        <v>160.4</v>
      </c>
      <c r="T566" s="1280">
        <f t="shared" ref="T566:T578" si="81">ROUND($S$4/1000*S566,3)</f>
        <v>20.852</v>
      </c>
      <c r="U566" s="1281"/>
      <c r="V566" s="1280"/>
      <c r="W566" s="1281"/>
      <c r="X566" s="1280"/>
      <c r="Y566" s="1282"/>
      <c r="Z566" s="1308"/>
      <c r="AA566" s="1286"/>
      <c r="AB566" s="1390">
        <f>J566</f>
        <v>160.4</v>
      </c>
      <c r="AC566" s="1282"/>
      <c r="AD566" s="1308"/>
      <c r="AE566" s="1286"/>
      <c r="AF566" s="1307"/>
      <c r="AG566" s="1281"/>
      <c r="AH566" s="1280"/>
    </row>
    <row r="567" spans="2:34" hidden="1" outlineLevel="1">
      <c r="B567" s="83"/>
      <c r="C567" s="88" t="s">
        <v>534</v>
      </c>
      <c r="D567" s="75"/>
      <c r="E567" s="1145">
        <v>18</v>
      </c>
      <c r="F567" s="871"/>
      <c r="G567" s="75"/>
      <c r="H567" s="75"/>
      <c r="I567" s="75"/>
      <c r="J567" s="1058"/>
      <c r="K567" s="1114">
        <f>1.68-0.77</f>
        <v>0.91</v>
      </c>
      <c r="L567" s="940">
        <f>1.65-0.06</f>
        <v>1.59</v>
      </c>
      <c r="M567" s="1080">
        <f>ROUND(-E567*K567*L567,2)</f>
        <v>-26.04</v>
      </c>
      <c r="N567" s="1114">
        <v>0.13</v>
      </c>
      <c r="O567" s="940">
        <f>2*K567+L567</f>
        <v>3.41</v>
      </c>
      <c r="P567" s="1116">
        <f>E567*N567*O567</f>
        <v>7.98</v>
      </c>
      <c r="Q567" s="1281"/>
      <c r="R567" s="1280"/>
      <c r="S567" s="1174">
        <f>M567</f>
        <v>-26.04</v>
      </c>
      <c r="T567" s="1280">
        <f t="shared" si="81"/>
        <v>-3.3849999999999998</v>
      </c>
      <c r="U567" s="1281"/>
      <c r="V567" s="1280"/>
      <c r="W567" s="1281"/>
      <c r="X567" s="1280"/>
      <c r="Y567" s="1282"/>
      <c r="Z567" s="1308"/>
      <c r="AA567" s="1286"/>
      <c r="AB567" s="1390">
        <f>M567</f>
        <v>-26.04</v>
      </c>
      <c r="AC567" s="1282"/>
      <c r="AD567" s="1308"/>
      <c r="AE567" s="1286"/>
      <c r="AF567" s="1390">
        <f>P567</f>
        <v>7.98</v>
      </c>
      <c r="AG567" s="1281"/>
      <c r="AH567" s="1280"/>
    </row>
    <row r="568" spans="2:34" hidden="1" outlineLevel="1">
      <c r="B568" s="83"/>
      <c r="C568" s="88" t="s">
        <v>535</v>
      </c>
      <c r="D568" s="75"/>
      <c r="E568" s="1145">
        <v>18</v>
      </c>
      <c r="F568" s="871"/>
      <c r="G568" s="75"/>
      <c r="H568" s="75"/>
      <c r="I568" s="75"/>
      <c r="J568" s="1058"/>
      <c r="K568" s="1114">
        <v>0.77</v>
      </c>
      <c r="L568" s="940">
        <f>2.4-0.06</f>
        <v>2.34</v>
      </c>
      <c r="M568" s="1080">
        <f>ROUND(-E568*K568*L568,2)</f>
        <v>-32.43</v>
      </c>
      <c r="N568" s="1114">
        <v>0.13</v>
      </c>
      <c r="O568" s="940">
        <f>K568+L568+0.75</f>
        <v>3.86</v>
      </c>
      <c r="P568" s="1116">
        <f>E568*N568*O568</f>
        <v>9.0299999999999994</v>
      </c>
      <c r="Q568" s="1281"/>
      <c r="R568" s="1280"/>
      <c r="S568" s="1174">
        <f>M568</f>
        <v>-32.43</v>
      </c>
      <c r="T568" s="1280">
        <f t="shared" si="81"/>
        <v>-4.2160000000000002</v>
      </c>
      <c r="U568" s="1281"/>
      <c r="V568" s="1280"/>
      <c r="W568" s="1281"/>
      <c r="X568" s="1280"/>
      <c r="Y568" s="1282"/>
      <c r="Z568" s="1308"/>
      <c r="AA568" s="1286"/>
      <c r="AB568" s="1390">
        <f>M568</f>
        <v>-32.43</v>
      </c>
      <c r="AC568" s="1282"/>
      <c r="AD568" s="1308"/>
      <c r="AE568" s="1286"/>
      <c r="AF568" s="1390">
        <f>P568</f>
        <v>9.0299999999999994</v>
      </c>
      <c r="AG568" s="1281"/>
      <c r="AH568" s="1280"/>
    </row>
    <row r="569" spans="2:34" hidden="1" outlineLevel="1">
      <c r="B569" s="83"/>
      <c r="C569" s="75"/>
      <c r="D569" s="75"/>
      <c r="E569" s="1145"/>
      <c r="F569" s="871"/>
      <c r="G569" s="75"/>
      <c r="H569" s="75"/>
      <c r="I569" s="75"/>
      <c r="J569" s="1058"/>
      <c r="K569" s="83"/>
      <c r="L569" s="75"/>
      <c r="M569" s="1058"/>
      <c r="N569" s="83"/>
      <c r="O569" s="75"/>
      <c r="P569" s="1058"/>
      <c r="Q569" s="1281"/>
      <c r="R569" s="1280"/>
      <c r="S569" s="1281"/>
      <c r="T569" s="1280"/>
      <c r="U569" s="1281"/>
      <c r="V569" s="1280"/>
      <c r="W569" s="1281"/>
      <c r="X569" s="1280"/>
      <c r="Y569" s="1282"/>
      <c r="Z569" s="1308"/>
      <c r="AA569" s="1286"/>
      <c r="AB569" s="1307"/>
      <c r="AC569" s="1282"/>
      <c r="AD569" s="1308"/>
      <c r="AE569" s="1286"/>
      <c r="AF569" s="1307"/>
      <c r="AG569" s="1281"/>
      <c r="AH569" s="1280"/>
    </row>
    <row r="570" spans="2:34" hidden="1" outlineLevel="1">
      <c r="B570" s="83"/>
      <c r="C570" s="88" t="s">
        <v>493</v>
      </c>
      <c r="D570" s="1124" t="s">
        <v>550</v>
      </c>
      <c r="E570" s="1145"/>
      <c r="F570" s="1440">
        <v>1.44</v>
      </c>
      <c r="G570" s="75">
        <v>29.85</v>
      </c>
      <c r="H570" s="75">
        <v>56.85</v>
      </c>
      <c r="I570" s="75">
        <f>H570-G570</f>
        <v>27</v>
      </c>
      <c r="J570" s="1058">
        <f>F570*I570</f>
        <v>38.880000000000003</v>
      </c>
      <c r="K570" s="83"/>
      <c r="L570" s="75"/>
      <c r="M570" s="1058"/>
      <c r="N570" s="83"/>
      <c r="O570" s="75"/>
      <c r="P570" s="1058"/>
      <c r="Q570" s="1281"/>
      <c r="R570" s="1280"/>
      <c r="S570" s="1281">
        <f>J570</f>
        <v>38.880000000000003</v>
      </c>
      <c r="T570" s="1280">
        <f t="shared" si="81"/>
        <v>5.0540000000000003</v>
      </c>
      <c r="U570" s="1281"/>
      <c r="V570" s="1280"/>
      <c r="W570" s="1281"/>
      <c r="X570" s="1280"/>
      <c r="Y570" s="1282"/>
      <c r="Z570" s="1308"/>
      <c r="AA570" s="1286"/>
      <c r="AB570" s="1307">
        <f>J570</f>
        <v>38.880000000000003</v>
      </c>
      <c r="AC570" s="1282"/>
      <c r="AD570" s="1308"/>
      <c r="AE570" s="1286"/>
      <c r="AF570" s="1307"/>
      <c r="AG570" s="1281"/>
      <c r="AH570" s="1280"/>
    </row>
    <row r="571" spans="2:34" hidden="1" outlineLevel="1">
      <c r="B571" s="83"/>
      <c r="C571" s="75"/>
      <c r="D571" s="75"/>
      <c r="E571" s="1145"/>
      <c r="F571" s="1440">
        <v>4.8600000000000003</v>
      </c>
      <c r="G571" s="75">
        <v>29.85</v>
      </c>
      <c r="H571" s="75">
        <v>56.85</v>
      </c>
      <c r="I571" s="75">
        <f>H571-G571</f>
        <v>27</v>
      </c>
      <c r="J571" s="1058">
        <f>F571*I571</f>
        <v>131.22</v>
      </c>
      <c r="K571" s="83"/>
      <c r="L571" s="75"/>
      <c r="M571" s="1058"/>
      <c r="N571" s="83"/>
      <c r="O571" s="75"/>
      <c r="P571" s="1058"/>
      <c r="Q571" s="1281"/>
      <c r="R571" s="1280"/>
      <c r="S571" s="1281">
        <f>J571</f>
        <v>131.22</v>
      </c>
      <c r="T571" s="1280">
        <f t="shared" si="81"/>
        <v>17.059000000000001</v>
      </c>
      <c r="U571" s="1281"/>
      <c r="V571" s="1280"/>
      <c r="W571" s="1281"/>
      <c r="X571" s="1280"/>
      <c r="Y571" s="1282"/>
      <c r="Z571" s="1308"/>
      <c r="AA571" s="1286">
        <f>J571</f>
        <v>131.22</v>
      </c>
      <c r="AB571" s="1307"/>
      <c r="AC571" s="1282"/>
      <c r="AD571" s="1308"/>
      <c r="AE571" s="1286"/>
      <c r="AF571" s="1307"/>
      <c r="AG571" s="1281"/>
      <c r="AH571" s="1280"/>
    </row>
    <row r="572" spans="2:34" hidden="1" outlineLevel="1">
      <c r="B572" s="83"/>
      <c r="C572" s="88" t="s">
        <v>25</v>
      </c>
      <c r="D572" s="75"/>
      <c r="E572" s="1145">
        <v>18</v>
      </c>
      <c r="F572" s="1440"/>
      <c r="G572" s="75"/>
      <c r="H572" s="75"/>
      <c r="I572" s="75"/>
      <c r="J572" s="1058"/>
      <c r="K572" s="871">
        <v>1.68</v>
      </c>
      <c r="L572" s="1125">
        <v>1.59</v>
      </c>
      <c r="M572" s="1080">
        <f>ROUND(-E572*K572*L572,2)</f>
        <v>-48.08</v>
      </c>
      <c r="N572" s="1114">
        <v>0.13</v>
      </c>
      <c r="O572" s="940">
        <f>2*L572+K572</f>
        <v>4.8600000000000003</v>
      </c>
      <c r="P572" s="1116">
        <f>E572*N572*O572</f>
        <v>11.37</v>
      </c>
      <c r="Q572" s="1281"/>
      <c r="R572" s="1280"/>
      <c r="S572" s="1174">
        <f>M572</f>
        <v>-48.08</v>
      </c>
      <c r="T572" s="1179">
        <f t="shared" si="81"/>
        <v>-6.25</v>
      </c>
      <c r="U572" s="1281"/>
      <c r="V572" s="1280"/>
      <c r="W572" s="1281"/>
      <c r="X572" s="1280"/>
      <c r="Y572" s="1282"/>
      <c r="Z572" s="1308"/>
      <c r="AA572" s="1328">
        <f>M572</f>
        <v>-48.08</v>
      </c>
      <c r="AB572" s="1307"/>
      <c r="AC572" s="1282"/>
      <c r="AD572" s="1308"/>
      <c r="AE572" s="1328">
        <f>P572</f>
        <v>11.37</v>
      </c>
      <c r="AF572" s="1307"/>
      <c r="AG572" s="1281"/>
      <c r="AH572" s="1280">
        <f>E572*K572</f>
        <v>30.24</v>
      </c>
    </row>
    <row r="573" spans="2:34" hidden="1" outlineLevel="1">
      <c r="B573" s="83"/>
      <c r="C573" s="75"/>
      <c r="D573" s="75"/>
      <c r="E573" s="1145"/>
      <c r="F573" s="1440">
        <v>0.49</v>
      </c>
      <c r="G573" s="75">
        <v>29.85</v>
      </c>
      <c r="H573" s="75">
        <v>56.85</v>
      </c>
      <c r="I573" s="75">
        <f>H573-G573</f>
        <v>27</v>
      </c>
      <c r="J573" s="1058">
        <f>F573*I573</f>
        <v>13.23</v>
      </c>
      <c r="K573" s="83"/>
      <c r="L573" s="75"/>
      <c r="M573" s="1058"/>
      <c r="N573" s="83"/>
      <c r="O573" s="75"/>
      <c r="P573" s="1058"/>
      <c r="Q573" s="1281"/>
      <c r="R573" s="1280"/>
      <c r="S573" s="1281">
        <f>J573</f>
        <v>13.23</v>
      </c>
      <c r="T573" s="1179">
        <f t="shared" si="81"/>
        <v>1.72</v>
      </c>
      <c r="U573" s="1281"/>
      <c r="V573" s="1280"/>
      <c r="W573" s="1281"/>
      <c r="X573" s="1280"/>
      <c r="Y573" s="1282"/>
      <c r="Z573" s="1308"/>
      <c r="AA573" s="1286"/>
      <c r="AB573" s="1307">
        <f>J573</f>
        <v>13.23</v>
      </c>
      <c r="AC573" s="1282"/>
      <c r="AD573" s="1308"/>
      <c r="AE573" s="1286"/>
      <c r="AF573" s="1307"/>
      <c r="AG573" s="1281"/>
      <c r="AH573" s="1280"/>
    </row>
    <row r="574" spans="2:34" hidden="1" outlineLevel="1">
      <c r="B574" s="83"/>
      <c r="C574" s="75"/>
      <c r="D574" s="75"/>
      <c r="E574" s="1145"/>
      <c r="F574" s="1440"/>
      <c r="G574" s="75"/>
      <c r="H574" s="75"/>
      <c r="I574" s="75"/>
      <c r="J574" s="1058"/>
      <c r="K574" s="83"/>
      <c r="L574" s="75"/>
      <c r="M574" s="1058"/>
      <c r="N574" s="83"/>
      <c r="O574" s="75"/>
      <c r="P574" s="1058"/>
      <c r="Q574" s="1281"/>
      <c r="R574" s="1280"/>
      <c r="S574" s="1281"/>
      <c r="T574" s="1280"/>
      <c r="U574" s="1281"/>
      <c r="V574" s="1280"/>
      <c r="W574" s="1281"/>
      <c r="X574" s="1280"/>
      <c r="Y574" s="1282"/>
      <c r="Z574" s="1308"/>
      <c r="AA574" s="1286"/>
      <c r="AB574" s="1307"/>
      <c r="AC574" s="1282"/>
      <c r="AD574" s="1308"/>
      <c r="AE574" s="1286"/>
      <c r="AF574" s="1307"/>
      <c r="AG574" s="1281"/>
      <c r="AH574" s="1280"/>
    </row>
    <row r="575" spans="2:34" hidden="1" outlineLevel="1">
      <c r="B575" s="83"/>
      <c r="C575" s="88" t="s">
        <v>493</v>
      </c>
      <c r="D575" s="1124" t="s">
        <v>537</v>
      </c>
      <c r="E575" s="1145"/>
      <c r="F575" s="871">
        <v>0.11</v>
      </c>
      <c r="G575" s="75">
        <v>29.85</v>
      </c>
      <c r="H575" s="75">
        <v>56.85</v>
      </c>
      <c r="I575" s="75">
        <f>H575-G575</f>
        <v>27</v>
      </c>
      <c r="J575" s="1058">
        <f>F575*I575</f>
        <v>2.97</v>
      </c>
      <c r="K575" s="83"/>
      <c r="L575" s="75"/>
      <c r="M575" s="1058"/>
      <c r="N575" s="83"/>
      <c r="O575" s="75"/>
      <c r="P575" s="1058"/>
      <c r="Q575" s="1281"/>
      <c r="R575" s="1280"/>
      <c r="S575" s="1281">
        <f>J575</f>
        <v>2.97</v>
      </c>
      <c r="T575" s="1179">
        <f t="shared" si="81"/>
        <v>0.38600000000000001</v>
      </c>
      <c r="U575" s="1281"/>
      <c r="V575" s="1280"/>
      <c r="W575" s="1281"/>
      <c r="X575" s="1280"/>
      <c r="Y575" s="1282"/>
      <c r="Z575" s="1308"/>
      <c r="AA575" s="1286"/>
      <c r="AB575" s="1307">
        <f>J575</f>
        <v>2.97</v>
      </c>
      <c r="AC575" s="1282"/>
      <c r="AD575" s="1308"/>
      <c r="AE575" s="1286"/>
      <c r="AF575" s="1307"/>
      <c r="AG575" s="1281"/>
      <c r="AH575" s="1280"/>
    </row>
    <row r="576" spans="2:34" hidden="1" outlineLevel="1">
      <c r="B576" s="83"/>
      <c r="C576" s="75"/>
      <c r="D576" s="75"/>
      <c r="E576" s="1145"/>
      <c r="F576" s="871">
        <v>1.48</v>
      </c>
      <c r="G576" s="75">
        <v>29.85</v>
      </c>
      <c r="H576" s="75">
        <v>56.85</v>
      </c>
      <c r="I576" s="75">
        <f>H576-G576</f>
        <v>27</v>
      </c>
      <c r="J576" s="1058">
        <f>F576*I576</f>
        <v>39.96</v>
      </c>
      <c r="K576" s="83"/>
      <c r="L576" s="75"/>
      <c r="M576" s="1058"/>
      <c r="N576" s="83"/>
      <c r="O576" s="75"/>
      <c r="P576" s="1058"/>
      <c r="Q576" s="1281"/>
      <c r="R576" s="1280"/>
      <c r="S576" s="1281">
        <f>J576</f>
        <v>39.96</v>
      </c>
      <c r="T576" s="1179">
        <f t="shared" si="81"/>
        <v>5.1950000000000003</v>
      </c>
      <c r="U576" s="1281"/>
      <c r="V576" s="1280"/>
      <c r="W576" s="1281"/>
      <c r="X576" s="1280"/>
      <c r="Y576" s="1282"/>
      <c r="Z576" s="1308"/>
      <c r="AA576" s="1286">
        <f>S576</f>
        <v>39.96</v>
      </c>
      <c r="AB576" s="1307"/>
      <c r="AC576" s="1282"/>
      <c r="AD576" s="1308"/>
      <c r="AE576" s="1286"/>
      <c r="AF576" s="1307"/>
      <c r="AG576" s="1281"/>
      <c r="AH576" s="1280"/>
    </row>
    <row r="577" spans="2:34" hidden="1" outlineLevel="1">
      <c r="B577" s="83"/>
      <c r="C577" s="88" t="s">
        <v>24</v>
      </c>
      <c r="D577" s="75"/>
      <c r="E577" s="1145">
        <v>9</v>
      </c>
      <c r="F577" s="871"/>
      <c r="G577" s="75"/>
      <c r="H577" s="75"/>
      <c r="I577" s="75"/>
      <c r="J577" s="1058"/>
      <c r="K577" s="1114">
        <v>1.48</v>
      </c>
      <c r="L577" s="940">
        <v>1.59</v>
      </c>
      <c r="M577" s="1085">
        <f>ROUND(-E577*K577*L577,2)</f>
        <v>-21.18</v>
      </c>
      <c r="N577" s="1114">
        <v>0.13</v>
      </c>
      <c r="O577" s="940">
        <f>2*L577+K577</f>
        <v>4.66</v>
      </c>
      <c r="P577" s="1116">
        <f>E577*N577*O577</f>
        <v>5.45</v>
      </c>
      <c r="Q577" s="1281"/>
      <c r="R577" s="1280"/>
      <c r="S577" s="1174">
        <f>M577</f>
        <v>-21.18</v>
      </c>
      <c r="T577" s="1179">
        <f t="shared" si="81"/>
        <v>-2.7530000000000001</v>
      </c>
      <c r="U577" s="1281"/>
      <c r="V577" s="1280"/>
      <c r="W577" s="1281"/>
      <c r="X577" s="1280"/>
      <c r="Y577" s="1282"/>
      <c r="Z577" s="1308"/>
      <c r="AA577" s="1328">
        <f>M577</f>
        <v>-21.18</v>
      </c>
      <c r="AB577" s="1307"/>
      <c r="AC577" s="1282"/>
      <c r="AD577" s="1308"/>
      <c r="AE577" s="1328">
        <f>P577</f>
        <v>5.45</v>
      </c>
      <c r="AF577" s="1307"/>
      <c r="AG577" s="1281"/>
      <c r="AH577" s="1280">
        <f>E577*K577</f>
        <v>13.32</v>
      </c>
    </row>
    <row r="578" spans="2:34" ht="13.5" hidden="1" outlineLevel="1" thickBot="1">
      <c r="B578" s="1059"/>
      <c r="C578" s="841"/>
      <c r="D578" s="841"/>
      <c r="E578" s="1151"/>
      <c r="F578" s="1045">
        <v>0.65</v>
      </c>
      <c r="G578" s="841">
        <v>29.85</v>
      </c>
      <c r="H578" s="841">
        <v>56.85</v>
      </c>
      <c r="I578" s="841">
        <f>H578-G578</f>
        <v>27</v>
      </c>
      <c r="J578" s="842">
        <f>F578*I578</f>
        <v>17.55</v>
      </c>
      <c r="K578" s="1059"/>
      <c r="L578" s="841"/>
      <c r="M578" s="842"/>
      <c r="N578" s="1059"/>
      <c r="O578" s="841"/>
      <c r="P578" s="842"/>
      <c r="Q578" s="1289"/>
      <c r="R578" s="1291"/>
      <c r="S578" s="1289">
        <f>J578</f>
        <v>17.55</v>
      </c>
      <c r="T578" s="1290">
        <f t="shared" si="81"/>
        <v>2.282</v>
      </c>
      <c r="U578" s="1289"/>
      <c r="V578" s="1291"/>
      <c r="W578" s="1289"/>
      <c r="X578" s="1291"/>
      <c r="Y578" s="1310"/>
      <c r="Z578" s="1332"/>
      <c r="AA578" s="1312"/>
      <c r="AB578" s="1313">
        <f>J578</f>
        <v>17.55</v>
      </c>
      <c r="AC578" s="1292"/>
      <c r="AD578" s="1314"/>
      <c r="AE578" s="1298"/>
      <c r="AF578" s="1315"/>
      <c r="AG578" s="1289"/>
      <c r="AH578" s="1291"/>
    </row>
    <row r="579" spans="2:34" ht="16.5" collapsed="1" thickBot="1">
      <c r="B579" s="1180"/>
      <c r="C579" s="1181" t="s">
        <v>630</v>
      </c>
      <c r="D579" s="1182"/>
      <c r="E579" s="1183"/>
      <c r="F579" s="1180"/>
      <c r="G579" s="1182"/>
      <c r="H579" s="1182"/>
      <c r="I579" s="1182"/>
      <c r="J579" s="1188"/>
      <c r="K579" s="1180"/>
      <c r="L579" s="1182"/>
      <c r="M579" s="1188"/>
      <c r="N579" s="1180"/>
      <c r="O579" s="1182"/>
      <c r="P579" s="1185"/>
      <c r="Q579" s="1316">
        <f t="shared" ref="Q579:AH579" si="82">SUM(Q580:Q703)</f>
        <v>105.92</v>
      </c>
      <c r="R579" s="1376">
        <f t="shared" si="82"/>
        <v>15.891</v>
      </c>
      <c r="S579" s="1316">
        <f t="shared" si="82"/>
        <v>117.79</v>
      </c>
      <c r="T579" s="1376">
        <f t="shared" si="82"/>
        <v>15.311999999999999</v>
      </c>
      <c r="U579" s="1316">
        <f t="shared" si="82"/>
        <v>0</v>
      </c>
      <c r="V579" s="1376">
        <f t="shared" si="82"/>
        <v>0</v>
      </c>
      <c r="W579" s="1316">
        <f t="shared" si="82"/>
        <v>51.54</v>
      </c>
      <c r="X579" s="1377">
        <f t="shared" si="82"/>
        <v>1.2889999999999999</v>
      </c>
      <c r="Y579" s="1504">
        <f t="shared" si="82"/>
        <v>0</v>
      </c>
      <c r="Z579" s="1516">
        <f t="shared" si="82"/>
        <v>176.46</v>
      </c>
      <c r="AA579" s="1321">
        <f t="shared" si="82"/>
        <v>40.89</v>
      </c>
      <c r="AB579" s="1523">
        <f t="shared" si="82"/>
        <v>56.05</v>
      </c>
      <c r="AC579" s="1316">
        <f t="shared" si="82"/>
        <v>0</v>
      </c>
      <c r="AD579" s="1321">
        <f t="shared" si="82"/>
        <v>14.87</v>
      </c>
      <c r="AE579" s="1321">
        <f t="shared" si="82"/>
        <v>0</v>
      </c>
      <c r="AF579" s="1376">
        <f t="shared" si="82"/>
        <v>0.94</v>
      </c>
      <c r="AG579" s="1316">
        <f t="shared" si="82"/>
        <v>36.01</v>
      </c>
      <c r="AH579" s="1376">
        <f t="shared" si="82"/>
        <v>19.440000000000001</v>
      </c>
    </row>
    <row r="580" spans="2:34" hidden="1" outlineLevel="1">
      <c r="B580" s="1163" t="s">
        <v>583</v>
      </c>
      <c r="C580" s="1164" t="s">
        <v>504</v>
      </c>
      <c r="D580" s="1166" t="s">
        <v>546</v>
      </c>
      <c r="E580" s="1159">
        <v>1</v>
      </c>
      <c r="F580" s="1042">
        <v>5.14</v>
      </c>
      <c r="G580" s="1089">
        <v>56.85</v>
      </c>
      <c r="H580" s="1089">
        <v>57.25</v>
      </c>
      <c r="I580" s="1089">
        <f>H580-G580</f>
        <v>0.39999999999999902</v>
      </c>
      <c r="J580" s="1154">
        <f>E580*F580*I580</f>
        <v>2.06</v>
      </c>
      <c r="K580" s="1074"/>
      <c r="L580" s="1089"/>
      <c r="M580" s="1075"/>
      <c r="N580" s="1074"/>
      <c r="O580" s="1089"/>
      <c r="P580" s="1121"/>
      <c r="Q580" s="1381"/>
      <c r="R580" s="1383"/>
      <c r="S580" s="1381"/>
      <c r="T580" s="1383"/>
      <c r="U580" s="1381"/>
      <c r="V580" s="1383"/>
      <c r="W580" s="1384">
        <f>J580</f>
        <v>2.06</v>
      </c>
      <c r="X580" s="1385">
        <f t="shared" ref="X580:X581" si="83">ROUND($W$4/1000*W580,3)</f>
        <v>5.1999999999999998E-2</v>
      </c>
      <c r="Y580" s="1302"/>
      <c r="Z580" s="1303"/>
      <c r="AA580" s="1325">
        <f>J580</f>
        <v>2.06</v>
      </c>
      <c r="AB580" s="1391"/>
      <c r="AC580" s="1386"/>
      <c r="AD580" s="1387"/>
      <c r="AE580" s="1388"/>
      <c r="AF580" s="1389"/>
      <c r="AG580" s="1381">
        <f>E580*F580</f>
        <v>5.14</v>
      </c>
      <c r="AH580" s="1383"/>
    </row>
    <row r="581" spans="2:34" hidden="1" outlineLevel="1">
      <c r="B581" s="90" t="s">
        <v>722</v>
      </c>
      <c r="C581" s="75"/>
      <c r="D581" s="75"/>
      <c r="E581" s="1145">
        <v>1</v>
      </c>
      <c r="F581" s="871">
        <v>5.14</v>
      </c>
      <c r="G581" s="75">
        <v>57.25</v>
      </c>
      <c r="H581" s="75">
        <f>58.23</f>
        <v>58.23</v>
      </c>
      <c r="I581" s="75">
        <f>H581-G581</f>
        <v>0.97999999999999698</v>
      </c>
      <c r="J581" s="1080">
        <f>E581*F581*I581</f>
        <v>5.04</v>
      </c>
      <c r="K581" s="83"/>
      <c r="L581" s="75"/>
      <c r="M581" s="1058"/>
      <c r="N581" s="83"/>
      <c r="O581" s="75"/>
      <c r="P581" s="123"/>
      <c r="Q581" s="1281"/>
      <c r="R581" s="1280"/>
      <c r="S581" s="1281"/>
      <c r="T581" s="1280"/>
      <c r="U581" s="1281"/>
      <c r="V581" s="1280"/>
      <c r="W581" s="1174">
        <f>J581</f>
        <v>5.04</v>
      </c>
      <c r="X581" s="1179">
        <f t="shared" si="83"/>
        <v>0.126</v>
      </c>
      <c r="Y581" s="1282"/>
      <c r="Z581" s="1308"/>
      <c r="AA581" s="1286"/>
      <c r="AB581" s="1393">
        <f>J581</f>
        <v>5.04</v>
      </c>
      <c r="AC581" s="1282"/>
      <c r="AD581" s="1308"/>
      <c r="AE581" s="1286"/>
      <c r="AF581" s="1307"/>
      <c r="AG581" s="1281"/>
      <c r="AH581" s="1280"/>
    </row>
    <row r="582" spans="2:34" hidden="1" outlineLevel="1">
      <c r="B582" s="90" t="s">
        <v>719</v>
      </c>
      <c r="C582" s="88" t="s">
        <v>65</v>
      </c>
      <c r="D582" s="75"/>
      <c r="E582" s="1145">
        <v>1</v>
      </c>
      <c r="F582" s="1115">
        <v>4</v>
      </c>
      <c r="G582" s="75">
        <v>57.03</v>
      </c>
      <c r="H582" s="75">
        <v>59.85</v>
      </c>
      <c r="I582" s="75">
        <f>H582-G582</f>
        <v>2.82</v>
      </c>
      <c r="J582" s="1058">
        <f>E582*F582*I582</f>
        <v>11.28</v>
      </c>
      <c r="K582" s="83"/>
      <c r="L582" s="75"/>
      <c r="M582" s="1058"/>
      <c r="N582" s="83"/>
      <c r="O582" s="75"/>
      <c r="P582" s="123"/>
      <c r="Q582" s="1281"/>
      <c r="R582" s="1280"/>
      <c r="S582" s="1281">
        <f>J582</f>
        <v>11.28</v>
      </c>
      <c r="T582" s="1179">
        <f t="shared" ref="T582:T590" si="84">ROUND($S$4/1000*S582,3)</f>
        <v>1.466</v>
      </c>
      <c r="U582" s="1281"/>
      <c r="V582" s="1280"/>
      <c r="W582" s="1281"/>
      <c r="X582" s="1280"/>
      <c r="Y582" s="1282"/>
      <c r="Z582" s="1308">
        <f>J582</f>
        <v>11.28</v>
      </c>
      <c r="AA582" s="1286"/>
      <c r="AB582" s="1287"/>
      <c r="AC582" s="1282"/>
      <c r="AD582" s="1308"/>
      <c r="AE582" s="1286"/>
      <c r="AF582" s="1307"/>
      <c r="AG582" s="1281"/>
      <c r="AH582" s="1280"/>
    </row>
    <row r="583" spans="2:34" hidden="1" outlineLevel="1">
      <c r="B583" s="83"/>
      <c r="C583" s="88" t="s">
        <v>516</v>
      </c>
      <c r="D583" s="75"/>
      <c r="E583" s="1145">
        <v>1</v>
      </c>
      <c r="F583" s="871"/>
      <c r="G583" s="75"/>
      <c r="H583" s="75"/>
      <c r="I583" s="75"/>
      <c r="J583" s="1058"/>
      <c r="K583" s="1114">
        <f>1.68-0.77</f>
        <v>0.91</v>
      </c>
      <c r="L583" s="940">
        <f>1.65-0.06</f>
        <v>1.59</v>
      </c>
      <c r="M583" s="1080">
        <f>ROUND(-E583*K583*L583,2)</f>
        <v>-1.45</v>
      </c>
      <c r="N583" s="1114">
        <v>0.13</v>
      </c>
      <c r="O583" s="940">
        <f>2*K583+L583</f>
        <v>3.41</v>
      </c>
      <c r="P583" s="1161">
        <f>E583*N583*O583</f>
        <v>0.44</v>
      </c>
      <c r="Q583" s="1281"/>
      <c r="R583" s="1280"/>
      <c r="S583" s="1174">
        <f>M583</f>
        <v>-1.45</v>
      </c>
      <c r="T583" s="1179">
        <f t="shared" si="84"/>
        <v>-0.189</v>
      </c>
      <c r="U583" s="1281"/>
      <c r="V583" s="1280"/>
      <c r="W583" s="1281"/>
      <c r="X583" s="1280"/>
      <c r="Y583" s="1282"/>
      <c r="Z583" s="1306">
        <f>M583</f>
        <v>-1.45</v>
      </c>
      <c r="AA583" s="1286"/>
      <c r="AB583" s="1393"/>
      <c r="AC583" s="1282"/>
      <c r="AD583" s="1308"/>
      <c r="AE583" s="1286"/>
      <c r="AF583" s="1390">
        <f>P583</f>
        <v>0.44</v>
      </c>
      <c r="AG583" s="1281"/>
      <c r="AH583" s="1280"/>
    </row>
    <row r="584" spans="2:34" hidden="1" outlineLevel="1">
      <c r="B584" s="83"/>
      <c r="C584" s="88" t="s">
        <v>90</v>
      </c>
      <c r="D584" s="75"/>
      <c r="E584" s="1145">
        <v>1</v>
      </c>
      <c r="F584" s="871"/>
      <c r="G584" s="75"/>
      <c r="H584" s="75"/>
      <c r="I584" s="75"/>
      <c r="J584" s="1058"/>
      <c r="K584" s="1114">
        <v>0.77</v>
      </c>
      <c r="L584" s="940">
        <f>2.4-0.06</f>
        <v>2.34</v>
      </c>
      <c r="M584" s="1080">
        <f>ROUND(-E584*K584*L584,2)</f>
        <v>-1.8</v>
      </c>
      <c r="N584" s="1114">
        <v>0.13</v>
      </c>
      <c r="O584" s="940">
        <f>K584+L584+0.75</f>
        <v>3.86</v>
      </c>
      <c r="P584" s="1161">
        <f>E584*N584*O584</f>
        <v>0.5</v>
      </c>
      <c r="Q584" s="1281"/>
      <c r="R584" s="1280"/>
      <c r="S584" s="1174">
        <f>M584</f>
        <v>-1.8</v>
      </c>
      <c r="T584" s="1179">
        <f t="shared" si="84"/>
        <v>-0.23400000000000001</v>
      </c>
      <c r="U584" s="1281"/>
      <c r="V584" s="1280"/>
      <c r="W584" s="1281"/>
      <c r="X584" s="1280"/>
      <c r="Y584" s="1282"/>
      <c r="Z584" s="1306">
        <f>M584</f>
        <v>-1.8</v>
      </c>
      <c r="AA584" s="1286"/>
      <c r="AB584" s="1393"/>
      <c r="AC584" s="1282"/>
      <c r="AD584" s="1308"/>
      <c r="AE584" s="1286"/>
      <c r="AF584" s="1390">
        <f>P584</f>
        <v>0.5</v>
      </c>
      <c r="AG584" s="1281"/>
      <c r="AH584" s="1280"/>
    </row>
    <row r="585" spans="2:34" hidden="1" outlineLevel="1">
      <c r="B585" s="83"/>
      <c r="C585" s="75"/>
      <c r="D585" s="75"/>
      <c r="E585" s="1145"/>
      <c r="F585" s="871"/>
      <c r="G585" s="75"/>
      <c r="H585" s="75"/>
      <c r="I585" s="75"/>
      <c r="J585" s="1058"/>
      <c r="K585" s="83"/>
      <c r="L585" s="75"/>
      <c r="M585" s="1058"/>
      <c r="N585" s="83"/>
      <c r="O585" s="75"/>
      <c r="P585" s="123"/>
      <c r="Q585" s="1281"/>
      <c r="R585" s="1280"/>
      <c r="S585" s="1281"/>
      <c r="T585" s="1280"/>
      <c r="U585" s="1281"/>
      <c r="V585" s="1280"/>
      <c r="W585" s="1281"/>
      <c r="X585" s="1280"/>
      <c r="Y585" s="1282"/>
      <c r="Z585" s="1308"/>
      <c r="AA585" s="1286"/>
      <c r="AB585" s="1287"/>
      <c r="AC585" s="1282"/>
      <c r="AD585" s="1308"/>
      <c r="AE585" s="1286"/>
      <c r="AF585" s="1307"/>
      <c r="AG585" s="1281"/>
      <c r="AH585" s="1280"/>
    </row>
    <row r="586" spans="2:34" hidden="1" outlineLevel="1">
      <c r="B586" s="83"/>
      <c r="C586" s="88" t="s">
        <v>493</v>
      </c>
      <c r="D586" s="1156" t="s">
        <v>525</v>
      </c>
      <c r="E586" s="1145">
        <v>1</v>
      </c>
      <c r="F586" s="871">
        <v>4.3</v>
      </c>
      <c r="G586" s="75">
        <v>56.85</v>
      </c>
      <c r="H586" s="75">
        <v>57.25</v>
      </c>
      <c r="I586" s="75">
        <f>H586-G586</f>
        <v>0.39999999999999902</v>
      </c>
      <c r="J586" s="1058">
        <f>E586*F586*I586</f>
        <v>1.72</v>
      </c>
      <c r="K586" s="83"/>
      <c r="L586" s="75"/>
      <c r="M586" s="1058"/>
      <c r="N586" s="83"/>
      <c r="O586" s="75"/>
      <c r="P586" s="123"/>
      <c r="Q586" s="1281"/>
      <c r="R586" s="1280"/>
      <c r="S586" s="1281">
        <f>J586</f>
        <v>1.72</v>
      </c>
      <c r="T586" s="1179">
        <f t="shared" si="84"/>
        <v>0.224</v>
      </c>
      <c r="U586" s="1281"/>
      <c r="V586" s="1280"/>
      <c r="W586" s="1281"/>
      <c r="X586" s="1280"/>
      <c r="Y586" s="1282"/>
      <c r="Z586" s="1308"/>
      <c r="AA586" s="1286">
        <f>J586</f>
        <v>1.72</v>
      </c>
      <c r="AB586" s="1287"/>
      <c r="AC586" s="1282"/>
      <c r="AD586" s="1308"/>
      <c r="AE586" s="1286"/>
      <c r="AF586" s="1307"/>
      <c r="AG586" s="1281"/>
      <c r="AH586" s="1280"/>
    </row>
    <row r="587" spans="2:34" hidden="1" outlineLevel="1">
      <c r="B587" s="83"/>
      <c r="C587" s="75"/>
      <c r="D587" s="75"/>
      <c r="E587" s="1145">
        <v>1</v>
      </c>
      <c r="F587" s="871">
        <v>1.32</v>
      </c>
      <c r="G587" s="75">
        <v>57.25</v>
      </c>
      <c r="H587" s="75">
        <v>59.85</v>
      </c>
      <c r="I587" s="75">
        <f>H587-G587</f>
        <v>2.6</v>
      </c>
      <c r="J587" s="1080">
        <f>E587*F587*I587</f>
        <v>3.43</v>
      </c>
      <c r="K587" s="83"/>
      <c r="L587" s="75"/>
      <c r="M587" s="1058"/>
      <c r="N587" s="83"/>
      <c r="O587" s="75"/>
      <c r="P587" s="123"/>
      <c r="Q587" s="1281"/>
      <c r="R587" s="1280"/>
      <c r="S587" s="1174">
        <f>J587</f>
        <v>3.43</v>
      </c>
      <c r="T587" s="1179">
        <f t="shared" si="84"/>
        <v>0.44600000000000001</v>
      </c>
      <c r="U587" s="1281"/>
      <c r="V587" s="1280"/>
      <c r="W587" s="1281"/>
      <c r="X587" s="1280"/>
      <c r="Y587" s="1282"/>
      <c r="Z587" s="1306">
        <f>J587</f>
        <v>3.43</v>
      </c>
      <c r="AA587" s="1286"/>
      <c r="AB587" s="1287"/>
      <c r="AC587" s="1282"/>
      <c r="AD587" s="1308"/>
      <c r="AE587" s="1286"/>
      <c r="AF587" s="1307"/>
      <c r="AG587" s="1281"/>
      <c r="AH587" s="1280"/>
    </row>
    <row r="588" spans="2:34" hidden="1" outlineLevel="1">
      <c r="B588" s="83"/>
      <c r="C588" s="75"/>
      <c r="D588" s="75"/>
      <c r="E588" s="1145">
        <v>1</v>
      </c>
      <c r="F588" s="871">
        <v>1.68</v>
      </c>
      <c r="G588" s="75">
        <v>57.25</v>
      </c>
      <c r="H588" s="75">
        <v>59.85</v>
      </c>
      <c r="I588" s="75">
        <f>H588-G588</f>
        <v>2.6</v>
      </c>
      <c r="J588" s="1080">
        <f>E588*F588*I588</f>
        <v>4.37</v>
      </c>
      <c r="K588" s="83"/>
      <c r="L588" s="75"/>
      <c r="M588" s="1058"/>
      <c r="N588" s="83"/>
      <c r="O588" s="75"/>
      <c r="P588" s="123"/>
      <c r="Q588" s="1281"/>
      <c r="R588" s="1280"/>
      <c r="S588" s="1174">
        <f>J588</f>
        <v>4.37</v>
      </c>
      <c r="T588" s="1179">
        <f t="shared" si="84"/>
        <v>0.56799999999999995</v>
      </c>
      <c r="U588" s="1281"/>
      <c r="V588" s="1280"/>
      <c r="W588" s="1281"/>
      <c r="X588" s="1280"/>
      <c r="Y588" s="1282"/>
      <c r="Z588" s="1308"/>
      <c r="AA588" s="1286"/>
      <c r="AB588" s="1393">
        <f>S588</f>
        <v>4.37</v>
      </c>
      <c r="AC588" s="1282"/>
      <c r="AD588" s="1308"/>
      <c r="AE588" s="1286"/>
      <c r="AF588" s="1307"/>
      <c r="AG588" s="1281"/>
      <c r="AH588" s="1280"/>
    </row>
    <row r="589" spans="2:34" hidden="1" outlineLevel="1">
      <c r="B589" s="83"/>
      <c r="C589" s="75" t="s">
        <v>25</v>
      </c>
      <c r="D589" s="75"/>
      <c r="E589" s="1145">
        <v>1</v>
      </c>
      <c r="F589" s="871"/>
      <c r="G589" s="75"/>
      <c r="H589" s="75"/>
      <c r="I589" s="75"/>
      <c r="J589" s="1058"/>
      <c r="K589" s="871">
        <v>1.68</v>
      </c>
      <c r="L589" s="1157">
        <v>1.59</v>
      </c>
      <c r="M589" s="1080">
        <f>ROUND(-E589*K589*L589,2)</f>
        <v>-2.67</v>
      </c>
      <c r="N589" s="1114">
        <v>0.13</v>
      </c>
      <c r="O589" s="940">
        <f>2*L589+K589</f>
        <v>4.8600000000000003</v>
      </c>
      <c r="P589" s="1161">
        <f>E589*N589*O589</f>
        <v>0.63</v>
      </c>
      <c r="Q589" s="1281"/>
      <c r="R589" s="1280"/>
      <c r="S589" s="1174">
        <f>M589</f>
        <v>-2.67</v>
      </c>
      <c r="T589" s="1179">
        <f t="shared" si="84"/>
        <v>-0.34699999999999998</v>
      </c>
      <c r="U589" s="1281"/>
      <c r="V589" s="1280"/>
      <c r="W589" s="1281"/>
      <c r="X589" s="1280"/>
      <c r="Y589" s="1282"/>
      <c r="Z589" s="1308"/>
      <c r="AA589" s="1286"/>
      <c r="AB589" s="1393">
        <f>S589</f>
        <v>-2.67</v>
      </c>
      <c r="AC589" s="1282"/>
      <c r="AD589" s="1306">
        <f>P589</f>
        <v>0.63</v>
      </c>
      <c r="AE589" s="1286"/>
      <c r="AF589" s="1390"/>
      <c r="AG589" s="1281"/>
      <c r="AH589" s="1280">
        <f>K589</f>
        <v>1.68</v>
      </c>
    </row>
    <row r="590" spans="2:34" hidden="1" outlineLevel="1">
      <c r="B590" s="83"/>
      <c r="C590" s="75"/>
      <c r="D590" s="75"/>
      <c r="E590" s="1145">
        <v>1</v>
      </c>
      <c r="F590" s="871">
        <v>1.3</v>
      </c>
      <c r="G590" s="75">
        <v>57.25</v>
      </c>
      <c r="H590" s="75">
        <v>59.85</v>
      </c>
      <c r="I590" s="75">
        <f>H590-G590</f>
        <v>2.6</v>
      </c>
      <c r="J590" s="1080">
        <f>E590*F590*I590</f>
        <v>3.38</v>
      </c>
      <c r="K590" s="83"/>
      <c r="L590" s="75"/>
      <c r="M590" s="1058"/>
      <c r="N590" s="83"/>
      <c r="O590" s="75"/>
      <c r="P590" s="123"/>
      <c r="Q590" s="1281"/>
      <c r="R590" s="1280"/>
      <c r="S590" s="1174">
        <f>J590</f>
        <v>3.38</v>
      </c>
      <c r="T590" s="1179">
        <f t="shared" si="84"/>
        <v>0.439</v>
      </c>
      <c r="U590" s="1281"/>
      <c r="V590" s="1280"/>
      <c r="W590" s="1281"/>
      <c r="X590" s="1280"/>
      <c r="Y590" s="1282"/>
      <c r="Z590" s="1306">
        <f>J590</f>
        <v>3.38</v>
      </c>
      <c r="AA590" s="1286"/>
      <c r="AB590" s="1287"/>
      <c r="AC590" s="1282"/>
      <c r="AD590" s="1308"/>
      <c r="AE590" s="1286"/>
      <c r="AF590" s="1307"/>
      <c r="AG590" s="1281"/>
      <c r="AH590" s="1280"/>
    </row>
    <row r="591" spans="2:34" hidden="1" outlineLevel="1">
      <c r="B591" s="83"/>
      <c r="C591" s="75" t="s">
        <v>539</v>
      </c>
      <c r="D591" s="1157" t="s">
        <v>524</v>
      </c>
      <c r="E591" s="1145">
        <v>1</v>
      </c>
      <c r="F591" s="871">
        <v>6.07</v>
      </c>
      <c r="G591" s="75">
        <v>56.85</v>
      </c>
      <c r="H591" s="75">
        <v>57.25</v>
      </c>
      <c r="I591" s="75">
        <f>H591-G591</f>
        <v>0.39999999999999902</v>
      </c>
      <c r="J591" s="1080">
        <f>E591*F591*I591</f>
        <v>2.4300000000000002</v>
      </c>
      <c r="K591" s="83"/>
      <c r="L591" s="75"/>
      <c r="M591" s="1058"/>
      <c r="N591" s="83"/>
      <c r="O591" s="75"/>
      <c r="P591" s="123"/>
      <c r="Q591" s="1174">
        <f>J591</f>
        <v>2.4300000000000002</v>
      </c>
      <c r="R591" s="1280">
        <f t="shared" ref="R591:R594" si="85">ROUND($Q$4/1000*Q591,3)</f>
        <v>0.36499999999999999</v>
      </c>
      <c r="S591" s="1281"/>
      <c r="T591" s="1280"/>
      <c r="U591" s="1281"/>
      <c r="V591" s="1280"/>
      <c r="W591" s="1281"/>
      <c r="X591" s="1280"/>
      <c r="Y591" s="1282"/>
      <c r="Z591" s="1308"/>
      <c r="AA591" s="1328">
        <f>J591</f>
        <v>2.4300000000000002</v>
      </c>
      <c r="AB591" s="1287"/>
      <c r="AC591" s="1282"/>
      <c r="AD591" s="1308"/>
      <c r="AE591" s="1286"/>
      <c r="AF591" s="1307"/>
      <c r="AG591" s="1281"/>
      <c r="AH591" s="1280"/>
    </row>
    <row r="592" spans="2:34" hidden="1" outlineLevel="1">
      <c r="B592" s="83"/>
      <c r="C592" s="75"/>
      <c r="D592" s="75"/>
      <c r="E592" s="1145">
        <v>1</v>
      </c>
      <c r="F592" s="871">
        <v>6.07</v>
      </c>
      <c r="G592" s="75">
        <v>57.25</v>
      </c>
      <c r="H592" s="75">
        <v>59.85</v>
      </c>
      <c r="I592" s="75">
        <f>H592-G592</f>
        <v>2.6</v>
      </c>
      <c r="J592" s="1080">
        <f>E592*F592*I592</f>
        <v>15.78</v>
      </c>
      <c r="K592" s="83"/>
      <c r="L592" s="75"/>
      <c r="M592" s="1058"/>
      <c r="N592" s="83"/>
      <c r="O592" s="75"/>
      <c r="P592" s="123"/>
      <c r="Q592" s="1174">
        <f>J592</f>
        <v>15.78</v>
      </c>
      <c r="R592" s="1280">
        <f t="shared" si="85"/>
        <v>2.367</v>
      </c>
      <c r="S592" s="1281"/>
      <c r="T592" s="1280"/>
      <c r="U592" s="1281"/>
      <c r="V592" s="1280"/>
      <c r="W592" s="1281"/>
      <c r="X592" s="1280"/>
      <c r="Y592" s="1282"/>
      <c r="Z592" s="1306">
        <f>J592</f>
        <v>15.78</v>
      </c>
      <c r="AA592" s="1286"/>
      <c r="AB592" s="1287"/>
      <c r="AC592" s="1282"/>
      <c r="AD592" s="1308"/>
      <c r="AE592" s="1286"/>
      <c r="AF592" s="1307"/>
      <c r="AG592" s="1281"/>
      <c r="AH592" s="1280"/>
    </row>
    <row r="593" spans="2:34" hidden="1" outlineLevel="1">
      <c r="B593" s="83"/>
      <c r="C593" s="75"/>
      <c r="D593" s="75" t="s">
        <v>584</v>
      </c>
      <c r="E593" s="1145">
        <v>1</v>
      </c>
      <c r="F593" s="871">
        <v>6.65</v>
      </c>
      <c r="G593" s="75">
        <v>56.85</v>
      </c>
      <c r="H593" s="75">
        <v>57.25</v>
      </c>
      <c r="I593" s="75">
        <f>H593-G593</f>
        <v>0.39999999999999902</v>
      </c>
      <c r="J593" s="1058">
        <f>E593*F593*I593</f>
        <v>2.6599999999999899</v>
      </c>
      <c r="K593" s="83"/>
      <c r="L593" s="75"/>
      <c r="M593" s="1058"/>
      <c r="N593" s="83"/>
      <c r="O593" s="75"/>
      <c r="P593" s="123"/>
      <c r="Q593" s="1281">
        <f>J593</f>
        <v>2.6599999999999899</v>
      </c>
      <c r="R593" s="1280">
        <f t="shared" si="85"/>
        <v>0.39900000000000002</v>
      </c>
      <c r="S593" s="1281"/>
      <c r="T593" s="1280"/>
      <c r="U593" s="1281"/>
      <c r="V593" s="1280"/>
      <c r="W593" s="1281"/>
      <c r="X593" s="1280"/>
      <c r="Y593" s="1282"/>
      <c r="Z593" s="1308"/>
      <c r="AA593" s="1286">
        <f>J593</f>
        <v>2.6599999999999899</v>
      </c>
      <c r="AB593" s="1287"/>
      <c r="AC593" s="1282"/>
      <c r="AD593" s="1308"/>
      <c r="AE593" s="1286"/>
      <c r="AF593" s="1307"/>
      <c r="AG593" s="1281"/>
      <c r="AH593" s="1280"/>
    </row>
    <row r="594" spans="2:34" hidden="1" outlineLevel="1">
      <c r="B594" s="83"/>
      <c r="C594" s="75"/>
      <c r="D594" s="75" t="s">
        <v>585</v>
      </c>
      <c r="E594" s="1145">
        <v>1</v>
      </c>
      <c r="F594" s="871">
        <v>6.65</v>
      </c>
      <c r="G594" s="75">
        <v>57.25</v>
      </c>
      <c r="H594" s="75">
        <v>59.85</v>
      </c>
      <c r="I594" s="75">
        <f>H594-G594</f>
        <v>2.6</v>
      </c>
      <c r="J594" s="1080">
        <f>E594*F594*I594</f>
        <v>17.29</v>
      </c>
      <c r="K594" s="83"/>
      <c r="L594" s="75"/>
      <c r="M594" s="1058"/>
      <c r="N594" s="83"/>
      <c r="O594" s="75"/>
      <c r="P594" s="123"/>
      <c r="Q594" s="1174">
        <f>J594</f>
        <v>17.29</v>
      </c>
      <c r="R594" s="1280">
        <f t="shared" si="85"/>
        <v>2.5939999999999999</v>
      </c>
      <c r="S594" s="1281"/>
      <c r="T594" s="1280"/>
      <c r="U594" s="1281"/>
      <c r="V594" s="1280"/>
      <c r="W594" s="1281"/>
      <c r="X594" s="1280"/>
      <c r="Y594" s="1282"/>
      <c r="Z594" s="1306">
        <f>J594</f>
        <v>17.29</v>
      </c>
      <c r="AA594" s="1286"/>
      <c r="AB594" s="1287"/>
      <c r="AC594" s="1282"/>
      <c r="AD594" s="1308"/>
      <c r="AE594" s="1286"/>
      <c r="AF594" s="1307"/>
      <c r="AG594" s="1281"/>
      <c r="AH594" s="1280"/>
    </row>
    <row r="595" spans="2:34" hidden="1" outlineLevel="1">
      <c r="B595" s="83"/>
      <c r="C595" s="75"/>
      <c r="D595" s="75"/>
      <c r="E595" s="1145"/>
      <c r="F595" s="871"/>
      <c r="G595" s="75"/>
      <c r="H595" s="75"/>
      <c r="I595" s="75"/>
      <c r="J595" s="1058"/>
      <c r="K595" s="83"/>
      <c r="L595" s="75"/>
      <c r="M595" s="1058"/>
      <c r="N595" s="83"/>
      <c r="O595" s="75"/>
      <c r="P595" s="123"/>
      <c r="Q595" s="1281"/>
      <c r="R595" s="1280"/>
      <c r="S595" s="1281"/>
      <c r="T595" s="1280"/>
      <c r="U595" s="1281"/>
      <c r="V595" s="1280"/>
      <c r="W595" s="1281"/>
      <c r="X595" s="1280"/>
      <c r="Y595" s="1282"/>
      <c r="Z595" s="1308"/>
      <c r="AA595" s="1286"/>
      <c r="AB595" s="1287"/>
      <c r="AC595" s="1282"/>
      <c r="AD595" s="1308"/>
      <c r="AE595" s="1286"/>
      <c r="AF595" s="1307"/>
      <c r="AG595" s="1281"/>
      <c r="AH595" s="1280"/>
    </row>
    <row r="596" spans="2:34" hidden="1" outlineLevel="1">
      <c r="B596" s="90" t="s">
        <v>722</v>
      </c>
      <c r="C596" s="75" t="s">
        <v>557</v>
      </c>
      <c r="D596" s="75" t="s">
        <v>572</v>
      </c>
      <c r="E596" s="1145">
        <v>1</v>
      </c>
      <c r="F596" s="1440"/>
      <c r="G596" s="75"/>
      <c r="H596" s="75"/>
      <c r="I596" s="75"/>
      <c r="J596" s="1058"/>
      <c r="K596" s="83"/>
      <c r="L596" s="75"/>
      <c r="M596" s="1058"/>
      <c r="N596" s="83"/>
      <c r="O596" s="75"/>
      <c r="P596" s="123"/>
      <c r="Q596" s="1281"/>
      <c r="R596" s="1280"/>
      <c r="S596" s="1281"/>
      <c r="T596" s="1280"/>
      <c r="U596" s="1281"/>
      <c r="V596" s="1280"/>
      <c r="W596" s="1281"/>
      <c r="X596" s="1280"/>
      <c r="Y596" s="1282"/>
      <c r="Z596" s="1308"/>
      <c r="AA596" s="1286"/>
      <c r="AB596" s="1287"/>
      <c r="AC596" s="1282"/>
      <c r="AD596" s="1308"/>
      <c r="AE596" s="1286"/>
      <c r="AF596" s="1307"/>
      <c r="AG596" s="1281"/>
      <c r="AH596" s="1280"/>
    </row>
    <row r="597" spans="2:34" hidden="1" outlineLevel="1">
      <c r="B597" s="90" t="s">
        <v>727</v>
      </c>
      <c r="C597" s="75" t="s">
        <v>586</v>
      </c>
      <c r="D597" s="75"/>
      <c r="E597" s="1145">
        <v>1</v>
      </c>
      <c r="F597" s="1440">
        <v>10.3</v>
      </c>
      <c r="G597" s="75">
        <v>56.85</v>
      </c>
      <c r="H597" s="75">
        <v>57.03</v>
      </c>
      <c r="I597" s="75">
        <f>H597-G597</f>
        <v>0.18</v>
      </c>
      <c r="J597" s="1080">
        <f>E597*F597*I597</f>
        <v>1.85</v>
      </c>
      <c r="K597" s="83"/>
      <c r="L597" s="75"/>
      <c r="M597" s="1058"/>
      <c r="N597" s="83"/>
      <c r="O597" s="75"/>
      <c r="P597" s="123"/>
      <c r="Q597" s="1281"/>
      <c r="R597" s="1280"/>
      <c r="S597" s="1281"/>
      <c r="T597" s="1280"/>
      <c r="U597" s="1281"/>
      <c r="V597" s="1280"/>
      <c r="W597" s="1174">
        <f>J597</f>
        <v>1.85</v>
      </c>
      <c r="X597" s="1179">
        <f t="shared" ref="X597" si="86">ROUND($W$4/1000*W597,3)</f>
        <v>4.5999999999999999E-2</v>
      </c>
      <c r="Y597" s="1282"/>
      <c r="Z597" s="1308"/>
      <c r="AA597" s="1328"/>
      <c r="AB597" s="1287"/>
      <c r="AC597" s="1282"/>
      <c r="AD597" s="1308"/>
      <c r="AE597" s="1286"/>
      <c r="AF597" s="1307"/>
      <c r="AG597" s="1281"/>
      <c r="AH597" s="1280"/>
    </row>
    <row r="598" spans="2:34" hidden="1" outlineLevel="1">
      <c r="B598" s="83"/>
      <c r="C598" s="75" t="s">
        <v>587</v>
      </c>
      <c r="D598" s="75"/>
      <c r="E598" s="1145">
        <v>1</v>
      </c>
      <c r="F598" s="1440">
        <v>7.38</v>
      </c>
      <c r="G598" s="75">
        <v>57.03</v>
      </c>
      <c r="H598" s="75">
        <v>59.85</v>
      </c>
      <c r="I598" s="75">
        <f>H598-G598</f>
        <v>2.82</v>
      </c>
      <c r="J598" s="1080">
        <f>E598*F598*I598</f>
        <v>20.81</v>
      </c>
      <c r="K598" s="83"/>
      <c r="L598" s="75"/>
      <c r="M598" s="1058"/>
      <c r="N598" s="83"/>
      <c r="O598" s="75"/>
      <c r="P598" s="123"/>
      <c r="Q598" s="1174">
        <f>J598</f>
        <v>20.81</v>
      </c>
      <c r="R598" s="1280">
        <f t="shared" ref="R598:R601" si="87">ROUND($Q$4/1000*Q598,3)</f>
        <v>3.1219999999999999</v>
      </c>
      <c r="S598" s="1281"/>
      <c r="T598" s="1280"/>
      <c r="U598" s="1281"/>
      <c r="V598" s="1280"/>
      <c r="W598" s="1281"/>
      <c r="X598" s="1280"/>
      <c r="Y598" s="1282"/>
      <c r="Z598" s="1308"/>
      <c r="AA598" s="1286"/>
      <c r="AB598" s="1287"/>
      <c r="AC598" s="1282"/>
      <c r="AD598" s="1308"/>
      <c r="AE598" s="1286"/>
      <c r="AF598" s="1307"/>
      <c r="AG598" s="1281"/>
      <c r="AH598" s="1280"/>
    </row>
    <row r="599" spans="2:34" hidden="1" outlineLevel="1">
      <c r="B599" s="83"/>
      <c r="C599" s="75" t="s">
        <v>69</v>
      </c>
      <c r="D599" s="75"/>
      <c r="E599" s="1145">
        <v>1</v>
      </c>
      <c r="F599" s="1440"/>
      <c r="G599" s="75"/>
      <c r="H599" s="75"/>
      <c r="I599" s="75"/>
      <c r="J599" s="1058"/>
      <c r="K599" s="1114">
        <v>1.31</v>
      </c>
      <c r="L599" s="940">
        <v>2.2200000000000002</v>
      </c>
      <c r="M599" s="1080">
        <f>ROUND(-E599*K599*L599,2)</f>
        <v>-2.91</v>
      </c>
      <c r="N599" s="83"/>
      <c r="O599" s="75"/>
      <c r="P599" s="123"/>
      <c r="Q599" s="1174">
        <f>M599</f>
        <v>-2.91</v>
      </c>
      <c r="R599" s="1280">
        <f t="shared" si="87"/>
        <v>-0.437</v>
      </c>
      <c r="S599" s="1281"/>
      <c r="T599" s="1280"/>
      <c r="U599" s="1281"/>
      <c r="V599" s="1280"/>
      <c r="W599" s="1281"/>
      <c r="X599" s="1280"/>
      <c r="Y599" s="1282"/>
      <c r="Z599" s="1308"/>
      <c r="AA599" s="1286"/>
      <c r="AB599" s="1287"/>
      <c r="AC599" s="1282"/>
      <c r="AD599" s="1308"/>
      <c r="AE599" s="1286"/>
      <c r="AF599" s="1307"/>
      <c r="AG599" s="1281"/>
      <c r="AH599" s="1280"/>
    </row>
    <row r="600" spans="2:34" hidden="1" outlineLevel="1">
      <c r="B600" s="83"/>
      <c r="C600" s="75" t="s">
        <v>71</v>
      </c>
      <c r="D600" s="75"/>
      <c r="E600" s="1145">
        <v>1</v>
      </c>
      <c r="F600" s="1440"/>
      <c r="G600" s="75"/>
      <c r="H600" s="75"/>
      <c r="I600" s="75"/>
      <c r="J600" s="1058"/>
      <c r="K600" s="1114">
        <v>0.93</v>
      </c>
      <c r="L600" s="940">
        <v>1.8</v>
      </c>
      <c r="M600" s="1080">
        <f>ROUND(-E600*K600*L600,2)</f>
        <v>-1.67</v>
      </c>
      <c r="N600" s="83"/>
      <c r="O600" s="75"/>
      <c r="P600" s="123"/>
      <c r="Q600" s="1174">
        <f>M600</f>
        <v>-1.67</v>
      </c>
      <c r="R600" s="1280">
        <f t="shared" si="87"/>
        <v>-0.251</v>
      </c>
      <c r="S600" s="1281"/>
      <c r="T600" s="1280"/>
      <c r="U600" s="1281"/>
      <c r="V600" s="1280"/>
      <c r="W600" s="1281"/>
      <c r="X600" s="1280"/>
      <c r="Y600" s="1282"/>
      <c r="Z600" s="1308"/>
      <c r="AA600" s="1286"/>
      <c r="AB600" s="1287"/>
      <c r="AC600" s="1282"/>
      <c r="AD600" s="1308"/>
      <c r="AE600" s="1286"/>
      <c r="AF600" s="1307"/>
      <c r="AG600" s="1281"/>
      <c r="AH600" s="1280"/>
    </row>
    <row r="601" spans="2:34" hidden="1" outlineLevel="1">
      <c r="B601" s="83"/>
      <c r="C601" s="75" t="s">
        <v>68</v>
      </c>
      <c r="D601" s="75"/>
      <c r="E601" s="1145">
        <v>1</v>
      </c>
      <c r="F601" s="1440"/>
      <c r="G601" s="75"/>
      <c r="H601" s="75"/>
      <c r="I601" s="75"/>
      <c r="J601" s="1058"/>
      <c r="K601" s="1114">
        <v>1.31</v>
      </c>
      <c r="L601" s="940">
        <v>2.2200000000000002</v>
      </c>
      <c r="M601" s="1080">
        <f>ROUND(-E601*K601*L601,2)</f>
        <v>-2.91</v>
      </c>
      <c r="N601" s="83"/>
      <c r="O601" s="75"/>
      <c r="P601" s="123"/>
      <c r="Q601" s="1174">
        <f>M601</f>
        <v>-2.91</v>
      </c>
      <c r="R601" s="1280">
        <f t="shared" si="87"/>
        <v>-0.437</v>
      </c>
      <c r="S601" s="1281"/>
      <c r="T601" s="1280"/>
      <c r="U601" s="1281"/>
      <c r="V601" s="1280"/>
      <c r="W601" s="1281"/>
      <c r="X601" s="1280"/>
      <c r="Y601" s="1282"/>
      <c r="Z601" s="1308"/>
      <c r="AA601" s="1286"/>
      <c r="AB601" s="1287"/>
      <c r="AC601" s="1282"/>
      <c r="AD601" s="1308"/>
      <c r="AE601" s="1286"/>
      <c r="AF601" s="1307"/>
      <c r="AG601" s="1281"/>
      <c r="AH601" s="1280"/>
    </row>
    <row r="602" spans="2:34" hidden="1" outlineLevel="1">
      <c r="B602" s="83"/>
      <c r="C602" s="75" t="s">
        <v>588</v>
      </c>
      <c r="D602" s="75"/>
      <c r="E602" s="1145">
        <v>1</v>
      </c>
      <c r="F602" s="1440">
        <v>7.38</v>
      </c>
      <c r="G602" s="75">
        <v>57.03</v>
      </c>
      <c r="H602" s="75">
        <v>57.25</v>
      </c>
      <c r="I602" s="75">
        <f>H602-G602</f>
        <v>0.219999999999999</v>
      </c>
      <c r="J602" s="1080">
        <f>E602*F602*I602</f>
        <v>1.62</v>
      </c>
      <c r="K602" s="83"/>
      <c r="L602" s="75"/>
      <c r="M602" s="1058"/>
      <c r="N602" s="83"/>
      <c r="O602" s="75"/>
      <c r="P602" s="123"/>
      <c r="Q602" s="1281"/>
      <c r="R602" s="1280"/>
      <c r="S602" s="1281"/>
      <c r="T602" s="1280"/>
      <c r="U602" s="1281"/>
      <c r="V602" s="1280"/>
      <c r="W602" s="1281"/>
      <c r="X602" s="1280"/>
      <c r="Y602" s="1282"/>
      <c r="Z602" s="1308"/>
      <c r="AA602" s="1328">
        <f>J602</f>
        <v>1.62</v>
      </c>
      <c r="AB602" s="1287"/>
      <c r="AC602" s="1282"/>
      <c r="AD602" s="1308"/>
      <c r="AE602" s="1286"/>
      <c r="AF602" s="1307"/>
      <c r="AG602" s="1281"/>
      <c r="AH602" s="1280"/>
    </row>
    <row r="603" spans="2:34" hidden="1" outlineLevel="1">
      <c r="B603" s="83"/>
      <c r="C603" s="75" t="s">
        <v>69</v>
      </c>
      <c r="D603" s="75"/>
      <c r="E603" s="1145">
        <v>1</v>
      </c>
      <c r="F603" s="1440"/>
      <c r="G603" s="75"/>
      <c r="H603" s="75"/>
      <c r="I603" s="75"/>
      <c r="J603" s="1058"/>
      <c r="K603" s="1114">
        <v>1.31</v>
      </c>
      <c r="L603" s="940">
        <v>0.22</v>
      </c>
      <c r="M603" s="1080">
        <f>ROUND(-E603*K603*L603,2)</f>
        <v>-0.28999999999999998</v>
      </c>
      <c r="N603" s="83">
        <v>0.15</v>
      </c>
      <c r="O603" s="75">
        <f>L603</f>
        <v>0.22</v>
      </c>
      <c r="P603" s="1160">
        <f>N603*O603</f>
        <v>0.03</v>
      </c>
      <c r="Q603" s="1281"/>
      <c r="R603" s="1280"/>
      <c r="S603" s="1281"/>
      <c r="T603" s="1280"/>
      <c r="U603" s="1281"/>
      <c r="V603" s="1280"/>
      <c r="W603" s="1281"/>
      <c r="X603" s="1280"/>
      <c r="Y603" s="1282"/>
      <c r="Z603" s="1308"/>
      <c r="AA603" s="1328">
        <f>M603</f>
        <v>-0.28999999999999998</v>
      </c>
      <c r="AB603" s="1287"/>
      <c r="AC603" s="1282"/>
      <c r="AD603" s="1306">
        <f>P603</f>
        <v>0.03</v>
      </c>
      <c r="AE603" s="1286"/>
      <c r="AF603" s="1307"/>
      <c r="AG603" s="1281"/>
      <c r="AH603" s="1280"/>
    </row>
    <row r="604" spans="2:34" hidden="1" outlineLevel="1">
      <c r="B604" s="83"/>
      <c r="C604" s="75" t="s">
        <v>68</v>
      </c>
      <c r="D604" s="75"/>
      <c r="E604" s="1145">
        <v>1</v>
      </c>
      <c r="F604" s="1440"/>
      <c r="G604" s="75"/>
      <c r="H604" s="75"/>
      <c r="I604" s="75"/>
      <c r="J604" s="1058"/>
      <c r="K604" s="1114">
        <v>1.31</v>
      </c>
      <c r="L604" s="940">
        <v>0.22</v>
      </c>
      <c r="M604" s="1080">
        <f>ROUND(-E604*K604*L604,2)</f>
        <v>-0.28999999999999998</v>
      </c>
      <c r="N604" s="83">
        <v>0.15</v>
      </c>
      <c r="O604" s="75">
        <f>L604</f>
        <v>0.22</v>
      </c>
      <c r="P604" s="1160">
        <f>N604*O604</f>
        <v>0.03</v>
      </c>
      <c r="Q604" s="1281"/>
      <c r="R604" s="1280"/>
      <c r="S604" s="1281"/>
      <c r="T604" s="1280"/>
      <c r="U604" s="1281"/>
      <c r="V604" s="1280"/>
      <c r="W604" s="1281"/>
      <c r="X604" s="1280"/>
      <c r="Y604" s="1282"/>
      <c r="Z604" s="1308"/>
      <c r="AA604" s="1328">
        <f>M604</f>
        <v>-0.28999999999999998</v>
      </c>
      <c r="AB604" s="1287"/>
      <c r="AC604" s="1282"/>
      <c r="AD604" s="1306">
        <f>P604</f>
        <v>0.03</v>
      </c>
      <c r="AE604" s="1286"/>
      <c r="AF604" s="1307"/>
      <c r="AG604" s="1281"/>
      <c r="AH604" s="1280"/>
    </row>
    <row r="605" spans="2:34" hidden="1" outlineLevel="1">
      <c r="B605" s="83"/>
      <c r="C605" s="75" t="s">
        <v>589</v>
      </c>
      <c r="D605" s="75"/>
      <c r="E605" s="1145">
        <v>1</v>
      </c>
      <c r="F605" s="1440">
        <v>7.38</v>
      </c>
      <c r="G605" s="75">
        <v>57.25</v>
      </c>
      <c r="H605" s="75">
        <v>59.25</v>
      </c>
      <c r="I605" s="108">
        <f>H605-G605</f>
        <v>2</v>
      </c>
      <c r="J605" s="1058">
        <f>E605*F605*I605</f>
        <v>14.76</v>
      </c>
      <c r="K605" s="83"/>
      <c r="L605" s="75"/>
      <c r="M605" s="1058"/>
      <c r="N605" s="83"/>
      <c r="O605" s="75"/>
      <c r="P605" s="123"/>
      <c r="Q605" s="1281"/>
      <c r="R605" s="1280"/>
      <c r="S605" s="1281"/>
      <c r="T605" s="1280"/>
      <c r="U605" s="1281"/>
      <c r="V605" s="1280"/>
      <c r="W605" s="1281"/>
      <c r="X605" s="1280"/>
      <c r="Y605" s="1282"/>
      <c r="Z605" s="1308">
        <f>J605</f>
        <v>14.76</v>
      </c>
      <c r="AA605" s="1286"/>
      <c r="AB605" s="1287"/>
      <c r="AC605" s="1282"/>
      <c r="AD605" s="1308"/>
      <c r="AE605" s="1286"/>
      <c r="AF605" s="1307"/>
      <c r="AG605" s="1281"/>
      <c r="AH605" s="1280"/>
    </row>
    <row r="606" spans="2:34" hidden="1" outlineLevel="1">
      <c r="B606" s="83"/>
      <c r="C606" s="75" t="s">
        <v>69</v>
      </c>
      <c r="D606" s="75"/>
      <c r="E606" s="1145">
        <v>1</v>
      </c>
      <c r="F606" s="1440"/>
      <c r="G606" s="75"/>
      <c r="H606" s="75"/>
      <c r="I606" s="75"/>
      <c r="J606" s="1058"/>
      <c r="K606" s="1114">
        <v>1.31</v>
      </c>
      <c r="L606" s="1108">
        <v>2</v>
      </c>
      <c r="M606" s="1080">
        <f>ROUND(-E606*K606*L606,2)</f>
        <v>-2.62</v>
      </c>
      <c r="N606" s="83">
        <v>0.15</v>
      </c>
      <c r="O606" s="75">
        <f>2*L606+K606</f>
        <v>5.31</v>
      </c>
      <c r="P606" s="1160">
        <f>N606*O606</f>
        <v>0.8</v>
      </c>
      <c r="Q606" s="1281"/>
      <c r="R606" s="1280"/>
      <c r="S606" s="1281"/>
      <c r="T606" s="1280"/>
      <c r="U606" s="1281"/>
      <c r="V606" s="1280"/>
      <c r="W606" s="1281"/>
      <c r="X606" s="1280"/>
      <c r="Y606" s="1282"/>
      <c r="Z606" s="1306">
        <f>M606</f>
        <v>-2.62</v>
      </c>
      <c r="AA606" s="1286"/>
      <c r="AB606" s="1287"/>
      <c r="AC606" s="1282"/>
      <c r="AD606" s="1306">
        <f>P606</f>
        <v>0.8</v>
      </c>
      <c r="AE606" s="1286"/>
      <c r="AF606" s="1307"/>
      <c r="AG606" s="1281"/>
      <c r="AH606" s="1280"/>
    </row>
    <row r="607" spans="2:34" hidden="1" outlineLevel="1">
      <c r="B607" s="83"/>
      <c r="C607" s="75" t="s">
        <v>68</v>
      </c>
      <c r="D607" s="75"/>
      <c r="E607" s="1145">
        <v>1</v>
      </c>
      <c r="F607" s="1440"/>
      <c r="G607" s="75"/>
      <c r="H607" s="75"/>
      <c r="I607" s="75"/>
      <c r="J607" s="1058"/>
      <c r="K607" s="1114">
        <v>1.31</v>
      </c>
      <c r="L607" s="1108">
        <v>2</v>
      </c>
      <c r="M607" s="1080">
        <f>ROUND(-E607*K607*L607,2)</f>
        <v>-2.62</v>
      </c>
      <c r="N607" s="83">
        <v>0.15</v>
      </c>
      <c r="O607" s="108">
        <f>L607+K607</f>
        <v>3.31</v>
      </c>
      <c r="P607" s="1160">
        <f>N607*O607</f>
        <v>0.5</v>
      </c>
      <c r="Q607" s="1281"/>
      <c r="R607" s="1280"/>
      <c r="S607" s="1281"/>
      <c r="T607" s="1280"/>
      <c r="U607" s="1281"/>
      <c r="V607" s="1280"/>
      <c r="W607" s="1281"/>
      <c r="X607" s="1280"/>
      <c r="Y607" s="1282"/>
      <c r="Z607" s="1306">
        <f>M607</f>
        <v>-2.62</v>
      </c>
      <c r="AA607" s="1286"/>
      <c r="AB607" s="1287"/>
      <c r="AC607" s="1282"/>
      <c r="AD607" s="1306">
        <f t="shared" ref="AD607:AD608" si="88">P607</f>
        <v>0.5</v>
      </c>
      <c r="AE607" s="1286"/>
      <c r="AF607" s="1307"/>
      <c r="AG607" s="1281"/>
      <c r="AH607" s="1280"/>
    </row>
    <row r="608" spans="2:34" hidden="1" outlineLevel="1">
      <c r="B608" s="83"/>
      <c r="C608" s="75" t="s">
        <v>71</v>
      </c>
      <c r="D608" s="75"/>
      <c r="E608" s="1145">
        <v>1</v>
      </c>
      <c r="F608" s="1440"/>
      <c r="G608" s="75"/>
      <c r="H608" s="75"/>
      <c r="I608" s="75"/>
      <c r="J608" s="1058"/>
      <c r="K608" s="83">
        <v>0.93</v>
      </c>
      <c r="L608" s="75">
        <v>1.8</v>
      </c>
      <c r="M608" s="1080">
        <f>ROUND(-E608*K608*L608,2)</f>
        <v>-1.67</v>
      </c>
      <c r="N608" s="83">
        <v>0.15</v>
      </c>
      <c r="O608" s="75">
        <f>L608+K608</f>
        <v>2.73</v>
      </c>
      <c r="P608" s="1160">
        <f>N608*O608</f>
        <v>0.41</v>
      </c>
      <c r="Q608" s="1281"/>
      <c r="R608" s="1280"/>
      <c r="S608" s="1281"/>
      <c r="T608" s="1280"/>
      <c r="U608" s="1281"/>
      <c r="V608" s="1280"/>
      <c r="W608" s="1281"/>
      <c r="X608" s="1280"/>
      <c r="Y608" s="1282"/>
      <c r="Z608" s="1306">
        <f>M608</f>
        <v>-1.67</v>
      </c>
      <c r="AA608" s="1286"/>
      <c r="AB608" s="1287"/>
      <c r="AC608" s="1282"/>
      <c r="AD608" s="1306">
        <f t="shared" si="88"/>
        <v>0.41</v>
      </c>
      <c r="AE608" s="1286"/>
      <c r="AF608" s="1307"/>
      <c r="AG608" s="1281"/>
      <c r="AH608" s="1280">
        <f>K608</f>
        <v>0.93</v>
      </c>
    </row>
    <row r="609" spans="2:34" hidden="1" outlineLevel="1">
      <c r="B609" s="83"/>
      <c r="C609" s="75"/>
      <c r="D609" s="75"/>
      <c r="E609" s="1145">
        <v>1</v>
      </c>
      <c r="F609" s="1440">
        <v>2.29</v>
      </c>
      <c r="G609" s="75">
        <v>59.25</v>
      </c>
      <c r="H609" s="75">
        <v>59.85</v>
      </c>
      <c r="I609" s="75">
        <f>H609-G609</f>
        <v>0.60000000000000098</v>
      </c>
      <c r="J609" s="1080">
        <f>E609*F609*I609</f>
        <v>1.37</v>
      </c>
      <c r="K609" s="83"/>
      <c r="L609" s="75"/>
      <c r="M609" s="1058"/>
      <c r="N609" s="83"/>
      <c r="O609" s="75"/>
      <c r="P609" s="123"/>
      <c r="Q609" s="1281"/>
      <c r="R609" s="1280"/>
      <c r="S609" s="1281"/>
      <c r="T609" s="1280"/>
      <c r="U609" s="1281"/>
      <c r="V609" s="1280"/>
      <c r="W609" s="1281"/>
      <c r="X609" s="1280"/>
      <c r="Y609" s="1282"/>
      <c r="Z609" s="1306">
        <f>J609</f>
        <v>1.37</v>
      </c>
      <c r="AA609" s="1286"/>
      <c r="AB609" s="1287"/>
      <c r="AC609" s="1282"/>
      <c r="AD609" s="1308"/>
      <c r="AE609" s="1286"/>
      <c r="AF609" s="1307"/>
      <c r="AG609" s="1281"/>
      <c r="AH609" s="1280"/>
    </row>
    <row r="610" spans="2:34" hidden="1" outlineLevel="1">
      <c r="B610" s="83"/>
      <c r="C610" s="75"/>
      <c r="D610" s="75"/>
      <c r="E610" s="1145">
        <v>1</v>
      </c>
      <c r="F610" s="1440">
        <v>1.31</v>
      </c>
      <c r="G610" s="75">
        <v>59.25</v>
      </c>
      <c r="H610" s="75">
        <v>59.85</v>
      </c>
      <c r="I610" s="75">
        <f>H610-G610</f>
        <v>0.60000000000000098</v>
      </c>
      <c r="J610" s="1080">
        <f>E610*F610*I610</f>
        <v>0.79</v>
      </c>
      <c r="K610" s="83"/>
      <c r="L610" s="75"/>
      <c r="M610" s="1058"/>
      <c r="N610" s="83"/>
      <c r="O610" s="75"/>
      <c r="P610" s="123"/>
      <c r="Q610" s="1281"/>
      <c r="R610" s="1280"/>
      <c r="S610" s="1281"/>
      <c r="T610" s="1280"/>
      <c r="U610" s="1281"/>
      <c r="V610" s="1280"/>
      <c r="W610" s="1281"/>
      <c r="X610" s="1280"/>
      <c r="Y610" s="1282"/>
      <c r="Z610" s="1308"/>
      <c r="AA610" s="1286"/>
      <c r="AB610" s="1393">
        <f>J610</f>
        <v>0.79</v>
      </c>
      <c r="AC610" s="1282"/>
      <c r="AD610" s="1308"/>
      <c r="AE610" s="1286"/>
      <c r="AF610" s="1307"/>
      <c r="AG610" s="1281"/>
      <c r="AH610" s="1280"/>
    </row>
    <row r="611" spans="2:34" hidden="1" outlineLevel="1">
      <c r="B611" s="83"/>
      <c r="C611" s="75"/>
      <c r="D611" s="75"/>
      <c r="E611" s="1145">
        <v>1</v>
      </c>
      <c r="F611" s="1440">
        <v>1.2</v>
      </c>
      <c r="G611" s="75">
        <v>59.25</v>
      </c>
      <c r="H611" s="75">
        <v>59.85</v>
      </c>
      <c r="I611" s="75">
        <f>H611-G611</f>
        <v>0.60000000000000098</v>
      </c>
      <c r="J611" s="1080">
        <f>E611*F611*I611</f>
        <v>0.72</v>
      </c>
      <c r="K611" s="83"/>
      <c r="L611" s="75"/>
      <c r="M611" s="1058"/>
      <c r="N611" s="83"/>
      <c r="O611" s="75"/>
      <c r="P611" s="123"/>
      <c r="Q611" s="1281"/>
      <c r="R611" s="1280"/>
      <c r="S611" s="1281"/>
      <c r="T611" s="1280"/>
      <c r="U611" s="1281"/>
      <c r="V611" s="1280"/>
      <c r="W611" s="1281"/>
      <c r="X611" s="1280"/>
      <c r="Y611" s="1282"/>
      <c r="Z611" s="1306">
        <f>J611</f>
        <v>0.72</v>
      </c>
      <c r="AA611" s="1286"/>
      <c r="AB611" s="1287"/>
      <c r="AC611" s="1282"/>
      <c r="AD611" s="1308"/>
      <c r="AE611" s="1286"/>
      <c r="AF611" s="1307"/>
      <c r="AG611" s="1281"/>
      <c r="AH611" s="1280"/>
    </row>
    <row r="612" spans="2:34" hidden="1" outlineLevel="1">
      <c r="B612" s="83"/>
      <c r="C612" s="75"/>
      <c r="D612" s="75"/>
      <c r="E612" s="1145">
        <v>1</v>
      </c>
      <c r="F612" s="1440">
        <v>2.2000000000000002</v>
      </c>
      <c r="G612" s="75">
        <v>59.25</v>
      </c>
      <c r="H612" s="75">
        <v>59.85</v>
      </c>
      <c r="I612" s="75">
        <f>H612-G612</f>
        <v>0.60000000000000098</v>
      </c>
      <c r="J612" s="1080">
        <f>E612*F612*I612</f>
        <v>1.32</v>
      </c>
      <c r="K612" s="83"/>
      <c r="L612" s="75"/>
      <c r="M612" s="1058"/>
      <c r="N612" s="83"/>
      <c r="O612" s="75"/>
      <c r="P612" s="123"/>
      <c r="Q612" s="1281"/>
      <c r="R612" s="1280"/>
      <c r="S612" s="1281"/>
      <c r="T612" s="1280"/>
      <c r="U612" s="1281"/>
      <c r="V612" s="1280"/>
      <c r="W612" s="1281"/>
      <c r="X612" s="1280"/>
      <c r="Y612" s="1282"/>
      <c r="Z612" s="1308"/>
      <c r="AA612" s="1286"/>
      <c r="AB612" s="1393">
        <f>J612</f>
        <v>1.32</v>
      </c>
      <c r="AC612" s="1282"/>
      <c r="AD612" s="1308"/>
      <c r="AE612" s="1286"/>
      <c r="AF612" s="1307"/>
      <c r="AG612" s="1281"/>
      <c r="AH612" s="1280"/>
    </row>
    <row r="613" spans="2:34" hidden="1" outlineLevel="1">
      <c r="B613" s="83"/>
      <c r="C613" s="75"/>
      <c r="D613" s="75"/>
      <c r="E613" s="1145">
        <v>1</v>
      </c>
      <c r="F613" s="1440">
        <v>0.38</v>
      </c>
      <c r="G613" s="75">
        <v>59.25</v>
      </c>
      <c r="H613" s="75">
        <v>59.85</v>
      </c>
      <c r="I613" s="75">
        <f t="shared" ref="I613" si="89">H613-G613</f>
        <v>0.60000000000000098</v>
      </c>
      <c r="J613" s="1080">
        <f t="shared" ref="J613" si="90">E613*F613*I613</f>
        <v>0.23</v>
      </c>
      <c r="K613" s="83"/>
      <c r="L613" s="75"/>
      <c r="M613" s="1058"/>
      <c r="N613" s="83"/>
      <c r="O613" s="75"/>
      <c r="P613" s="123"/>
      <c r="Q613" s="1281"/>
      <c r="R613" s="1280"/>
      <c r="S613" s="1281"/>
      <c r="T613" s="1280"/>
      <c r="U613" s="1281"/>
      <c r="V613" s="1280"/>
      <c r="W613" s="1281"/>
      <c r="X613" s="1280"/>
      <c r="Y613" s="1282"/>
      <c r="Z613" s="1306">
        <f>J613</f>
        <v>0.23</v>
      </c>
      <c r="AA613" s="1286"/>
      <c r="AB613" s="1287"/>
      <c r="AC613" s="1282"/>
      <c r="AD613" s="1308"/>
      <c r="AE613" s="1286"/>
      <c r="AF613" s="1307"/>
      <c r="AG613" s="1281"/>
      <c r="AH613" s="1280"/>
    </row>
    <row r="614" spans="2:34" hidden="1" outlineLevel="1">
      <c r="B614" s="83"/>
      <c r="C614" s="75"/>
      <c r="D614" s="75"/>
      <c r="E614" s="1145"/>
      <c r="F614" s="1440"/>
      <c r="G614" s="75"/>
      <c r="H614" s="75"/>
      <c r="I614" s="75"/>
      <c r="J614" s="1080"/>
      <c r="K614" s="83"/>
      <c r="L614" s="75"/>
      <c r="M614" s="1058"/>
      <c r="N614" s="83"/>
      <c r="O614" s="75"/>
      <c r="P614" s="123"/>
      <c r="Q614" s="1281"/>
      <c r="R614" s="1280"/>
      <c r="S614" s="1281"/>
      <c r="T614" s="1280"/>
      <c r="U614" s="1281"/>
      <c r="V614" s="1280"/>
      <c r="W614" s="1281"/>
      <c r="X614" s="1280"/>
      <c r="Y614" s="1282"/>
      <c r="Z614" s="1308"/>
      <c r="AA614" s="1286"/>
      <c r="AB614" s="1287"/>
      <c r="AC614" s="1282"/>
      <c r="AD614" s="1308"/>
      <c r="AE614" s="1286"/>
      <c r="AF614" s="1307"/>
      <c r="AG614" s="1281"/>
      <c r="AH614" s="1280"/>
    </row>
    <row r="615" spans="2:34" hidden="1" outlineLevel="1">
      <c r="B615" s="83"/>
      <c r="C615" s="75" t="s">
        <v>493</v>
      </c>
      <c r="D615" s="75" t="s">
        <v>573</v>
      </c>
      <c r="E615" s="1145">
        <v>1</v>
      </c>
      <c r="F615" s="1440">
        <v>4.29</v>
      </c>
      <c r="G615" s="75">
        <v>56.85</v>
      </c>
      <c r="H615" s="75">
        <v>57.25</v>
      </c>
      <c r="I615" s="75">
        <f>H615-G615</f>
        <v>0.39999999999999902</v>
      </c>
      <c r="J615" s="1080">
        <f>E615*F615*I615</f>
        <v>1.72</v>
      </c>
      <c r="K615" s="83"/>
      <c r="L615" s="75"/>
      <c r="M615" s="1058"/>
      <c r="N615" s="83"/>
      <c r="O615" s="75"/>
      <c r="P615" s="123"/>
      <c r="Q615" s="1281"/>
      <c r="R615" s="1280"/>
      <c r="S615" s="1174">
        <f>J615</f>
        <v>1.72</v>
      </c>
      <c r="T615" s="1179">
        <f t="shared" ref="T615:T619" si="91">ROUND($S$4/1000*S615,3)</f>
        <v>0.224</v>
      </c>
      <c r="U615" s="1281"/>
      <c r="V615" s="1280"/>
      <c r="W615" s="1281"/>
      <c r="X615" s="1280"/>
      <c r="Y615" s="1282"/>
      <c r="Z615" s="1308"/>
      <c r="AA615" s="1328">
        <f>J615</f>
        <v>1.72</v>
      </c>
      <c r="AB615" s="1287"/>
      <c r="AC615" s="1282"/>
      <c r="AD615" s="1308"/>
      <c r="AE615" s="1286"/>
      <c r="AF615" s="1307"/>
      <c r="AG615" s="1281"/>
      <c r="AH615" s="1280"/>
    </row>
    <row r="616" spans="2:34" hidden="1" outlineLevel="1">
      <c r="B616" s="83"/>
      <c r="C616" s="75"/>
      <c r="D616" s="75"/>
      <c r="E616" s="1145">
        <v>1</v>
      </c>
      <c r="F616" s="1440">
        <v>1.62</v>
      </c>
      <c r="G616" s="75">
        <v>57.25</v>
      </c>
      <c r="H616" s="75">
        <v>59.85</v>
      </c>
      <c r="I616" s="75">
        <f>H616-G616</f>
        <v>2.6</v>
      </c>
      <c r="J616" s="1080">
        <f>E616*F616*I616</f>
        <v>4.21</v>
      </c>
      <c r="K616" s="83"/>
      <c r="L616" s="75"/>
      <c r="M616" s="1058"/>
      <c r="N616" s="83"/>
      <c r="O616" s="75"/>
      <c r="P616" s="123"/>
      <c r="Q616" s="1281"/>
      <c r="R616" s="1280"/>
      <c r="S616" s="1174">
        <f>J616</f>
        <v>4.21</v>
      </c>
      <c r="T616" s="1179">
        <f t="shared" si="91"/>
        <v>0.54700000000000004</v>
      </c>
      <c r="U616" s="1281"/>
      <c r="V616" s="1280"/>
      <c r="W616" s="1281"/>
      <c r="X616" s="1280"/>
      <c r="Y616" s="1282"/>
      <c r="Z616" s="1306">
        <f>J616</f>
        <v>4.21</v>
      </c>
      <c r="AA616" s="1286"/>
      <c r="AB616" s="1287"/>
      <c r="AC616" s="1282"/>
      <c r="AD616" s="1308"/>
      <c r="AE616" s="1286"/>
      <c r="AF616" s="1307"/>
      <c r="AG616" s="1281"/>
      <c r="AH616" s="1280"/>
    </row>
    <row r="617" spans="2:34" hidden="1" outlineLevel="1">
      <c r="B617" s="83"/>
      <c r="C617" s="75"/>
      <c r="D617" s="75"/>
      <c r="E617" s="1145">
        <v>1</v>
      </c>
      <c r="F617" s="1440">
        <v>1.48</v>
      </c>
      <c r="G617" s="75">
        <v>57.25</v>
      </c>
      <c r="H617" s="75">
        <v>59.85</v>
      </c>
      <c r="I617" s="75">
        <f>H617-G617</f>
        <v>2.6</v>
      </c>
      <c r="J617" s="1080">
        <f>E617*F617*I617</f>
        <v>3.85</v>
      </c>
      <c r="K617" s="83"/>
      <c r="L617" s="75"/>
      <c r="M617" s="1058"/>
      <c r="N617" s="83"/>
      <c r="O617" s="75"/>
      <c r="P617" s="123"/>
      <c r="Q617" s="1281"/>
      <c r="R617" s="1280"/>
      <c r="S617" s="1174">
        <f>J617</f>
        <v>3.85</v>
      </c>
      <c r="T617" s="1179">
        <f t="shared" si="91"/>
        <v>0.501</v>
      </c>
      <c r="U617" s="1281"/>
      <c r="V617" s="1280"/>
      <c r="W617" s="1281"/>
      <c r="X617" s="1280"/>
      <c r="Y617" s="1282"/>
      <c r="Z617" s="1308"/>
      <c r="AA617" s="1286"/>
      <c r="AB617" s="1393">
        <f>J617</f>
        <v>3.85</v>
      </c>
      <c r="AC617" s="1282"/>
      <c r="AD617" s="1308"/>
      <c r="AE617" s="1286"/>
      <c r="AF617" s="1307"/>
      <c r="AG617" s="1281"/>
      <c r="AH617" s="1280"/>
    </row>
    <row r="618" spans="2:34" hidden="1" outlineLevel="1">
      <c r="B618" s="83"/>
      <c r="C618" s="75" t="s">
        <v>24</v>
      </c>
      <c r="D618" s="75"/>
      <c r="E618" s="1145">
        <v>1</v>
      </c>
      <c r="F618" s="1440"/>
      <c r="G618" s="75"/>
      <c r="H618" s="75"/>
      <c r="I618" s="75"/>
      <c r="J618" s="1058"/>
      <c r="K618" s="1114">
        <v>1.48</v>
      </c>
      <c r="L618" s="940">
        <v>1.59</v>
      </c>
      <c r="M618" s="1085">
        <f>ROUND(-E618*K618*L618,2)</f>
        <v>-2.35</v>
      </c>
      <c r="N618" s="1114">
        <v>0.13</v>
      </c>
      <c r="O618" s="940">
        <f>2*L618+K618</f>
        <v>4.66</v>
      </c>
      <c r="P618" s="1161">
        <f>E618*N618*O618</f>
        <v>0.61</v>
      </c>
      <c r="Q618" s="1281"/>
      <c r="R618" s="1280"/>
      <c r="S618" s="1174">
        <f>M618</f>
        <v>-2.35</v>
      </c>
      <c r="T618" s="1179">
        <f t="shared" si="91"/>
        <v>-0.30599999999999999</v>
      </c>
      <c r="U618" s="1281"/>
      <c r="V618" s="1280"/>
      <c r="W618" s="1281"/>
      <c r="X618" s="1280"/>
      <c r="Y618" s="1282"/>
      <c r="Z618" s="1308"/>
      <c r="AA618" s="1286"/>
      <c r="AB618" s="1393">
        <f>M618</f>
        <v>-2.35</v>
      </c>
      <c r="AC618" s="1282"/>
      <c r="AD618" s="1306">
        <f>P618</f>
        <v>0.61</v>
      </c>
      <c r="AE618" s="1286"/>
      <c r="AF618" s="1307"/>
      <c r="AG618" s="1281"/>
      <c r="AH618" s="1280">
        <f>K618</f>
        <v>1.48</v>
      </c>
    </row>
    <row r="619" spans="2:34" hidden="1" outlineLevel="1">
      <c r="B619" s="83"/>
      <c r="C619" s="75"/>
      <c r="D619" s="75"/>
      <c r="E619" s="1145">
        <v>1</v>
      </c>
      <c r="F619" s="1440">
        <v>1.19</v>
      </c>
      <c r="G619" s="75">
        <v>57.25</v>
      </c>
      <c r="H619" s="75">
        <v>59.85</v>
      </c>
      <c r="I619" s="75">
        <f>H619-G619</f>
        <v>2.6</v>
      </c>
      <c r="J619" s="1080">
        <f>E619*F619*I619</f>
        <v>3.09</v>
      </c>
      <c r="K619" s="83"/>
      <c r="L619" s="75"/>
      <c r="M619" s="1058"/>
      <c r="N619" s="83"/>
      <c r="O619" s="75"/>
      <c r="P619" s="123"/>
      <c r="Q619" s="1281"/>
      <c r="R619" s="1280"/>
      <c r="S619" s="1174">
        <f>J619</f>
        <v>3.09</v>
      </c>
      <c r="T619" s="1179">
        <f t="shared" si="91"/>
        <v>0.40200000000000002</v>
      </c>
      <c r="U619" s="1281"/>
      <c r="V619" s="1280"/>
      <c r="W619" s="1281"/>
      <c r="X619" s="1280"/>
      <c r="Y619" s="1282"/>
      <c r="Z619" s="1306">
        <f>J619</f>
        <v>3.09</v>
      </c>
      <c r="AA619" s="1286"/>
      <c r="AB619" s="1287"/>
      <c r="AC619" s="1282"/>
      <c r="AD619" s="1308"/>
      <c r="AE619" s="1286"/>
      <c r="AF619" s="1307"/>
      <c r="AG619" s="1281"/>
      <c r="AH619" s="1280"/>
    </row>
    <row r="620" spans="2:34" hidden="1" outlineLevel="1">
      <c r="B620" s="83"/>
      <c r="C620" s="75"/>
      <c r="D620" s="75"/>
      <c r="E620" s="1145"/>
      <c r="F620" s="1440"/>
      <c r="G620" s="75"/>
      <c r="H620" s="75"/>
      <c r="I620" s="75"/>
      <c r="J620" s="1058"/>
      <c r="K620" s="83"/>
      <c r="L620" s="75"/>
      <c r="M620" s="1058"/>
      <c r="N620" s="83"/>
      <c r="O620" s="75"/>
      <c r="P620" s="123"/>
      <c r="Q620" s="1281"/>
      <c r="R620" s="1280"/>
      <c r="S620" s="1281"/>
      <c r="T620" s="1280"/>
      <c r="U620" s="1281"/>
      <c r="V620" s="1280"/>
      <c r="W620" s="1281"/>
      <c r="X620" s="1280"/>
      <c r="Y620" s="1282"/>
      <c r="Z620" s="1308"/>
      <c r="AA620" s="1286"/>
      <c r="AB620" s="1287"/>
      <c r="AC620" s="1282"/>
      <c r="AD620" s="1308"/>
      <c r="AE620" s="1286"/>
      <c r="AF620" s="1307"/>
      <c r="AG620" s="1281"/>
      <c r="AH620" s="1280"/>
    </row>
    <row r="621" spans="2:34" hidden="1" outlineLevel="1">
      <c r="B621" s="83"/>
      <c r="C621" s="75" t="s">
        <v>504</v>
      </c>
      <c r="D621" s="75" t="s">
        <v>561</v>
      </c>
      <c r="E621" s="1145">
        <v>1</v>
      </c>
      <c r="F621" s="1440">
        <v>5.8</v>
      </c>
      <c r="G621" s="75">
        <v>56.85</v>
      </c>
      <c r="H621" s="75">
        <v>57.25</v>
      </c>
      <c r="I621" s="75">
        <f>H621-G621</f>
        <v>0.39999999999999902</v>
      </c>
      <c r="J621" s="1080">
        <f>E621*F621*I621</f>
        <v>2.3199999999999998</v>
      </c>
      <c r="K621" s="83"/>
      <c r="L621" s="75"/>
      <c r="M621" s="1058"/>
      <c r="N621" s="83"/>
      <c r="O621" s="75"/>
      <c r="P621" s="123"/>
      <c r="Q621" s="1281"/>
      <c r="R621" s="1280"/>
      <c r="S621" s="1281"/>
      <c r="T621" s="1280"/>
      <c r="U621" s="1281"/>
      <c r="V621" s="1280"/>
      <c r="W621" s="1174">
        <f>J621</f>
        <v>2.3199999999999998</v>
      </c>
      <c r="X621" s="1179">
        <f t="shared" ref="X621:X622" si="92">ROUND($W$4/1000*W621,3)</f>
        <v>5.8000000000000003E-2</v>
      </c>
      <c r="Y621" s="1282"/>
      <c r="Z621" s="1308"/>
      <c r="AA621" s="1328">
        <f>J621</f>
        <v>2.3199999999999998</v>
      </c>
      <c r="AB621" s="1287"/>
      <c r="AC621" s="1282"/>
      <c r="AD621" s="1308"/>
      <c r="AE621" s="1286"/>
      <c r="AF621" s="1307"/>
      <c r="AG621" s="1281">
        <f>F621</f>
        <v>5.8</v>
      </c>
      <c r="AH621" s="1280"/>
    </row>
    <row r="622" spans="2:34" hidden="1" outlineLevel="1">
      <c r="B622" s="83"/>
      <c r="C622" s="75"/>
      <c r="D622" s="75"/>
      <c r="E622" s="1145">
        <v>1</v>
      </c>
      <c r="F622" s="1440">
        <v>5.8</v>
      </c>
      <c r="G622" s="75">
        <v>57.25</v>
      </c>
      <c r="H622" s="75">
        <v>58.23</v>
      </c>
      <c r="I622" s="75">
        <f>H622-G622</f>
        <v>0.97999999999999698</v>
      </c>
      <c r="J622" s="1080">
        <f>E622*F622*I622</f>
        <v>5.68</v>
      </c>
      <c r="K622" s="83"/>
      <c r="L622" s="75"/>
      <c r="M622" s="1058"/>
      <c r="N622" s="83"/>
      <c r="O622" s="75"/>
      <c r="P622" s="123"/>
      <c r="Q622" s="1281"/>
      <c r="R622" s="1280"/>
      <c r="S622" s="1281"/>
      <c r="T622" s="1280"/>
      <c r="U622" s="1281"/>
      <c r="V622" s="1280"/>
      <c r="W622" s="1174">
        <f>J622</f>
        <v>5.68</v>
      </c>
      <c r="X622" s="1179">
        <f t="shared" si="92"/>
        <v>0.14199999999999999</v>
      </c>
      <c r="Y622" s="1282"/>
      <c r="Z622" s="1308"/>
      <c r="AA622" s="1286"/>
      <c r="AB622" s="1393">
        <f>J622</f>
        <v>5.68</v>
      </c>
      <c r="AC622" s="1282"/>
      <c r="AD622" s="1308"/>
      <c r="AE622" s="1286"/>
      <c r="AF622" s="1307"/>
      <c r="AG622" s="1281"/>
      <c r="AH622" s="1280"/>
    </row>
    <row r="623" spans="2:34" hidden="1" outlineLevel="1">
      <c r="B623" s="83"/>
      <c r="C623" s="75" t="s">
        <v>65</v>
      </c>
      <c r="D623" s="75"/>
      <c r="E623" s="1145">
        <v>1</v>
      </c>
      <c r="F623" s="1440">
        <v>3.2</v>
      </c>
      <c r="G623" s="75">
        <v>57.03</v>
      </c>
      <c r="H623" s="75">
        <v>59.85</v>
      </c>
      <c r="I623" s="75">
        <f>H623-G623</f>
        <v>2.82</v>
      </c>
      <c r="J623" s="1080">
        <f>E623*F623*I623</f>
        <v>9.02</v>
      </c>
      <c r="K623" s="83"/>
      <c r="L623" s="75"/>
      <c r="M623" s="1058"/>
      <c r="N623" s="83"/>
      <c r="O623" s="75"/>
      <c r="P623" s="123"/>
      <c r="Q623" s="1281"/>
      <c r="R623" s="1280"/>
      <c r="S623" s="1174">
        <f>J623</f>
        <v>9.02</v>
      </c>
      <c r="T623" s="1179">
        <f t="shared" ref="T623:T635" si="93">ROUND($S$4/1000*S623,3)</f>
        <v>1.173</v>
      </c>
      <c r="U623" s="1281"/>
      <c r="V623" s="1280"/>
      <c r="W623" s="1281"/>
      <c r="X623" s="1280"/>
      <c r="Y623" s="1282"/>
      <c r="Z623" s="1306">
        <f>J623</f>
        <v>9.02</v>
      </c>
      <c r="AA623" s="1286"/>
      <c r="AB623" s="1287"/>
      <c r="AC623" s="1282"/>
      <c r="AD623" s="1308"/>
      <c r="AE623" s="1286"/>
      <c r="AF623" s="1307"/>
      <c r="AG623" s="1281"/>
      <c r="AH623" s="1280"/>
    </row>
    <row r="624" spans="2:34" hidden="1" outlineLevel="1">
      <c r="B624" s="83"/>
      <c r="C624" s="75" t="s">
        <v>516</v>
      </c>
      <c r="D624" s="75"/>
      <c r="E624" s="1145">
        <v>1</v>
      </c>
      <c r="F624" s="1440"/>
      <c r="G624" s="75"/>
      <c r="H624" s="75"/>
      <c r="I624" s="75"/>
      <c r="J624" s="1058"/>
      <c r="K624" s="1114">
        <f>1.68-0.77</f>
        <v>0.91</v>
      </c>
      <c r="L624" s="940">
        <f>1.65-0.06</f>
        <v>1.59</v>
      </c>
      <c r="M624" s="1080">
        <f>ROUND(-E624*K624*L624,2)</f>
        <v>-1.45</v>
      </c>
      <c r="N624" s="1114">
        <v>0.13</v>
      </c>
      <c r="O624" s="940">
        <f>2*K624+L624</f>
        <v>3.41</v>
      </c>
      <c r="P624" s="1161">
        <f>E624*N624*O624</f>
        <v>0.44</v>
      </c>
      <c r="Q624" s="1281"/>
      <c r="R624" s="1280"/>
      <c r="S624" s="1174">
        <f>M624</f>
        <v>-1.45</v>
      </c>
      <c r="T624" s="1179">
        <f t="shared" si="93"/>
        <v>-0.189</v>
      </c>
      <c r="U624" s="1281"/>
      <c r="V624" s="1280"/>
      <c r="W624" s="1281"/>
      <c r="X624" s="1280"/>
      <c r="Y624" s="1282"/>
      <c r="Z624" s="1306">
        <f>M624</f>
        <v>-1.45</v>
      </c>
      <c r="AA624" s="1286"/>
      <c r="AB624" s="1287"/>
      <c r="AC624" s="1282"/>
      <c r="AD624" s="1306">
        <f>P624</f>
        <v>0.44</v>
      </c>
      <c r="AE624" s="1286"/>
      <c r="AF624" s="1307"/>
      <c r="AG624" s="1281"/>
      <c r="AH624" s="1280"/>
    </row>
    <row r="625" spans="2:34" hidden="1" outlineLevel="1">
      <c r="B625" s="83"/>
      <c r="C625" s="75" t="s">
        <v>90</v>
      </c>
      <c r="D625" s="75"/>
      <c r="E625" s="1145">
        <v>1</v>
      </c>
      <c r="F625" s="1440"/>
      <c r="G625" s="75"/>
      <c r="H625" s="75"/>
      <c r="I625" s="75"/>
      <c r="J625" s="1058"/>
      <c r="K625" s="1114">
        <v>0.77</v>
      </c>
      <c r="L625" s="940">
        <f>2.4-0.06</f>
        <v>2.34</v>
      </c>
      <c r="M625" s="1080">
        <f>ROUND(-E625*K625*L625,2)</f>
        <v>-1.8</v>
      </c>
      <c r="N625" s="1114">
        <v>0.13</v>
      </c>
      <c r="O625" s="940">
        <f>K625+L625+0.75</f>
        <v>3.86</v>
      </c>
      <c r="P625" s="1161">
        <f>E625*N625*O625</f>
        <v>0.5</v>
      </c>
      <c r="Q625" s="1281"/>
      <c r="R625" s="1280"/>
      <c r="S625" s="1174">
        <f>M625</f>
        <v>-1.8</v>
      </c>
      <c r="T625" s="1179">
        <f t="shared" si="93"/>
        <v>-0.23400000000000001</v>
      </c>
      <c r="U625" s="1281"/>
      <c r="V625" s="1280"/>
      <c r="W625" s="1281"/>
      <c r="X625" s="1280"/>
      <c r="Y625" s="1282"/>
      <c r="Z625" s="1306">
        <f>M625</f>
        <v>-1.8</v>
      </c>
      <c r="AA625" s="1286"/>
      <c r="AB625" s="1287"/>
      <c r="AC625" s="1282"/>
      <c r="AD625" s="1306">
        <f>P625</f>
        <v>0.5</v>
      </c>
      <c r="AE625" s="1286"/>
      <c r="AF625" s="1307"/>
      <c r="AG625" s="1281"/>
      <c r="AH625" s="1280"/>
    </row>
    <row r="626" spans="2:34" hidden="1" outlineLevel="1">
      <c r="B626" s="83"/>
      <c r="C626" s="75"/>
      <c r="D626" s="75"/>
      <c r="E626" s="1145"/>
      <c r="F626" s="1440"/>
      <c r="G626" s="75"/>
      <c r="H626" s="75"/>
      <c r="I626" s="75"/>
      <c r="J626" s="1058"/>
      <c r="K626" s="83"/>
      <c r="L626" s="75"/>
      <c r="M626" s="1058"/>
      <c r="N626" s="83"/>
      <c r="O626" s="75"/>
      <c r="P626" s="123"/>
      <c r="Q626" s="1281"/>
      <c r="R626" s="1280"/>
      <c r="S626" s="1281"/>
      <c r="T626" s="1280"/>
      <c r="U626" s="1281"/>
      <c r="V626" s="1280"/>
      <c r="W626" s="1281"/>
      <c r="X626" s="1280"/>
      <c r="Y626" s="1282"/>
      <c r="Z626" s="1308"/>
      <c r="AA626" s="1286"/>
      <c r="AB626" s="1287"/>
      <c r="AC626" s="1282"/>
      <c r="AD626" s="1308"/>
      <c r="AE626" s="1286"/>
      <c r="AF626" s="1307"/>
      <c r="AG626" s="1281"/>
      <c r="AH626" s="1280"/>
    </row>
    <row r="627" spans="2:34" hidden="1" outlineLevel="1">
      <c r="B627" s="83"/>
      <c r="C627" s="75" t="s">
        <v>542</v>
      </c>
      <c r="D627" s="75" t="s">
        <v>562</v>
      </c>
      <c r="E627" s="1145">
        <v>1</v>
      </c>
      <c r="F627" s="1440">
        <v>3.21</v>
      </c>
      <c r="G627" s="75">
        <v>56.85</v>
      </c>
      <c r="H627" s="75">
        <v>57.25</v>
      </c>
      <c r="I627" s="75">
        <f>H627-G627</f>
        <v>0.39999999999999902</v>
      </c>
      <c r="J627" s="1080">
        <f>E627*F627*I627</f>
        <v>1.28</v>
      </c>
      <c r="K627" s="83"/>
      <c r="L627" s="75"/>
      <c r="M627" s="1058"/>
      <c r="N627" s="83"/>
      <c r="O627" s="75"/>
      <c r="P627" s="123"/>
      <c r="Q627" s="1281"/>
      <c r="R627" s="1280"/>
      <c r="S627" s="1174">
        <f>J627</f>
        <v>1.28</v>
      </c>
      <c r="T627" s="1179">
        <f t="shared" si="93"/>
        <v>0.16600000000000001</v>
      </c>
      <c r="U627" s="1281"/>
      <c r="V627" s="1280"/>
      <c r="W627" s="1281"/>
      <c r="X627" s="1280"/>
      <c r="Y627" s="1282"/>
      <c r="Z627" s="1308"/>
      <c r="AA627" s="1328">
        <f>J627</f>
        <v>1.28</v>
      </c>
      <c r="AB627" s="1287"/>
      <c r="AC627" s="1282"/>
      <c r="AD627" s="1308"/>
      <c r="AE627" s="1286"/>
      <c r="AF627" s="1307"/>
      <c r="AG627" s="1281"/>
      <c r="AH627" s="1280"/>
    </row>
    <row r="628" spans="2:34" hidden="1" outlineLevel="1">
      <c r="B628" s="83"/>
      <c r="C628" s="75"/>
      <c r="D628" s="75"/>
      <c r="E628" s="1145">
        <v>1</v>
      </c>
      <c r="F628" s="1440">
        <v>0.44</v>
      </c>
      <c r="G628" s="75">
        <v>57.25</v>
      </c>
      <c r="H628" s="75">
        <v>59.85</v>
      </c>
      <c r="I628" s="75">
        <f>H628-G628</f>
        <v>2.6</v>
      </c>
      <c r="J628" s="1080">
        <f>E628*F628*I628</f>
        <v>1.1399999999999999</v>
      </c>
      <c r="K628" s="83"/>
      <c r="L628" s="75"/>
      <c r="M628" s="1058"/>
      <c r="N628" s="83"/>
      <c r="O628" s="75"/>
      <c r="P628" s="123"/>
      <c r="Q628" s="1281"/>
      <c r="R628" s="1280"/>
      <c r="S628" s="1174">
        <f>J628</f>
        <v>1.1399999999999999</v>
      </c>
      <c r="T628" s="1179">
        <f t="shared" si="93"/>
        <v>0.14799999999999999</v>
      </c>
      <c r="U628" s="1281"/>
      <c r="V628" s="1280"/>
      <c r="W628" s="1281"/>
      <c r="X628" s="1280"/>
      <c r="Y628" s="1282"/>
      <c r="Z628" s="1306">
        <f>J628</f>
        <v>1.1399999999999999</v>
      </c>
      <c r="AA628" s="1286"/>
      <c r="AB628" s="1287"/>
      <c r="AC628" s="1282"/>
      <c r="AD628" s="1308"/>
      <c r="AE628" s="1286"/>
      <c r="AF628" s="1307"/>
      <c r="AG628" s="1281"/>
      <c r="AH628" s="1280"/>
    </row>
    <row r="629" spans="2:34" hidden="1" outlineLevel="1">
      <c r="B629" s="83"/>
      <c r="C629" s="75"/>
      <c r="D629" s="75"/>
      <c r="E629" s="1145">
        <v>1</v>
      </c>
      <c r="F629" s="1440">
        <v>1.68</v>
      </c>
      <c r="G629" s="75">
        <v>57.25</v>
      </c>
      <c r="H629" s="75">
        <v>59.85</v>
      </c>
      <c r="I629" s="75">
        <f>H629-G629</f>
        <v>2.6</v>
      </c>
      <c r="J629" s="1080">
        <f>E629*F629*I629</f>
        <v>4.37</v>
      </c>
      <c r="K629" s="83"/>
      <c r="L629" s="75"/>
      <c r="M629" s="1058"/>
      <c r="N629" s="83"/>
      <c r="O629" s="75"/>
      <c r="P629" s="123"/>
      <c r="Q629" s="1281"/>
      <c r="R629" s="1280"/>
      <c r="S629" s="1174">
        <f>J629</f>
        <v>4.37</v>
      </c>
      <c r="T629" s="1179">
        <f t="shared" si="93"/>
        <v>0.56799999999999995</v>
      </c>
      <c r="U629" s="1281"/>
      <c r="V629" s="1280"/>
      <c r="W629" s="1281"/>
      <c r="X629" s="1280"/>
      <c r="Y629" s="1282"/>
      <c r="Z629" s="1308"/>
      <c r="AA629" s="1286"/>
      <c r="AB629" s="1393">
        <f>J629</f>
        <v>4.37</v>
      </c>
      <c r="AC629" s="1282"/>
      <c r="AD629" s="1308"/>
      <c r="AE629" s="1286"/>
      <c r="AF629" s="1307"/>
      <c r="AG629" s="1281"/>
      <c r="AH629" s="1280"/>
    </row>
    <row r="630" spans="2:34" hidden="1" outlineLevel="1">
      <c r="B630" s="83"/>
      <c r="C630" s="75" t="s">
        <v>25</v>
      </c>
      <c r="D630" s="75"/>
      <c r="E630" s="1145">
        <v>1</v>
      </c>
      <c r="F630" s="1440"/>
      <c r="G630" s="75"/>
      <c r="H630" s="75"/>
      <c r="I630" s="75"/>
      <c r="J630" s="1058"/>
      <c r="K630" s="871">
        <v>1.68</v>
      </c>
      <c r="L630" s="1157">
        <v>1.59</v>
      </c>
      <c r="M630" s="1080">
        <f>ROUND(-E630*K630*L630,2)</f>
        <v>-2.67</v>
      </c>
      <c r="N630" s="1114">
        <v>0.13</v>
      </c>
      <c r="O630" s="940">
        <f>2*L630+K630</f>
        <v>4.8600000000000003</v>
      </c>
      <c r="P630" s="1161">
        <f>E630*N630*O630</f>
        <v>0.63</v>
      </c>
      <c r="Q630" s="1281"/>
      <c r="R630" s="1280"/>
      <c r="S630" s="1174">
        <f>M630</f>
        <v>-2.67</v>
      </c>
      <c r="T630" s="1179">
        <f t="shared" si="93"/>
        <v>-0.34699999999999998</v>
      </c>
      <c r="U630" s="1281"/>
      <c r="V630" s="1280"/>
      <c r="W630" s="1281"/>
      <c r="X630" s="1280"/>
      <c r="Y630" s="1282"/>
      <c r="Z630" s="1308"/>
      <c r="AA630" s="1286"/>
      <c r="AB630" s="1393">
        <f>M630</f>
        <v>-2.67</v>
      </c>
      <c r="AC630" s="1282"/>
      <c r="AD630" s="1306">
        <f>P630</f>
        <v>0.63</v>
      </c>
      <c r="AE630" s="1286"/>
      <c r="AF630" s="1307"/>
      <c r="AG630" s="1281"/>
      <c r="AH630" s="1280">
        <f>K630</f>
        <v>1.68</v>
      </c>
    </row>
    <row r="631" spans="2:34" hidden="1" outlineLevel="1">
      <c r="B631" s="83"/>
      <c r="C631" s="75"/>
      <c r="D631" s="75"/>
      <c r="E631" s="123"/>
      <c r="F631" s="1440">
        <v>1.0900000000000001</v>
      </c>
      <c r="G631" s="75">
        <v>57.25</v>
      </c>
      <c r="H631" s="75">
        <v>59.85</v>
      </c>
      <c r="I631" s="75">
        <f>H631-G631</f>
        <v>2.6</v>
      </c>
      <c r="J631" s="1080">
        <f>F631*I631</f>
        <v>2.83</v>
      </c>
      <c r="K631" s="83"/>
      <c r="L631" s="75"/>
      <c r="M631" s="1058"/>
      <c r="N631" s="83"/>
      <c r="O631" s="75"/>
      <c r="P631" s="123"/>
      <c r="Q631" s="1281"/>
      <c r="R631" s="1280"/>
      <c r="S631" s="1174">
        <f>J631</f>
        <v>2.83</v>
      </c>
      <c r="T631" s="1179">
        <f t="shared" si="93"/>
        <v>0.36799999999999999</v>
      </c>
      <c r="U631" s="1281"/>
      <c r="V631" s="1280"/>
      <c r="W631" s="1281"/>
      <c r="X631" s="1280"/>
      <c r="Y631" s="1282"/>
      <c r="Z631" s="1306">
        <f>J631</f>
        <v>2.83</v>
      </c>
      <c r="AA631" s="1286"/>
      <c r="AB631" s="1287"/>
      <c r="AC631" s="1282"/>
      <c r="AD631" s="1308"/>
      <c r="AE631" s="1286"/>
      <c r="AF631" s="1307"/>
      <c r="AG631" s="1281"/>
      <c r="AH631" s="1280"/>
    </row>
    <row r="632" spans="2:34" hidden="1" outlineLevel="1">
      <c r="B632" s="83"/>
      <c r="C632" s="75" t="s">
        <v>493</v>
      </c>
      <c r="D632" s="75" t="s">
        <v>574</v>
      </c>
      <c r="E632" s="1145">
        <v>1</v>
      </c>
      <c r="F632" s="871">
        <v>1.3</v>
      </c>
      <c r="G632" s="75">
        <v>56.85</v>
      </c>
      <c r="H632" s="75">
        <v>57.25</v>
      </c>
      <c r="I632" s="75">
        <f>H632-G632</f>
        <v>0.39999999999999902</v>
      </c>
      <c r="J632" s="1080">
        <f>E632*F632*I632</f>
        <v>0.52</v>
      </c>
      <c r="K632" s="83"/>
      <c r="L632" s="75"/>
      <c r="M632" s="1058"/>
      <c r="N632" s="83"/>
      <c r="O632" s="75"/>
      <c r="P632" s="123"/>
      <c r="Q632" s="1281"/>
      <c r="R632" s="1280"/>
      <c r="S632" s="1174">
        <f>J632</f>
        <v>0.52</v>
      </c>
      <c r="T632" s="1179">
        <f t="shared" si="93"/>
        <v>6.8000000000000005E-2</v>
      </c>
      <c r="U632" s="1281"/>
      <c r="V632" s="1280"/>
      <c r="W632" s="1281"/>
      <c r="X632" s="1280"/>
      <c r="Y632" s="1282"/>
      <c r="Z632" s="1308"/>
      <c r="AA632" s="1328">
        <f>J632</f>
        <v>0.52</v>
      </c>
      <c r="AB632" s="1287"/>
      <c r="AC632" s="1282"/>
      <c r="AD632" s="1308"/>
      <c r="AE632" s="1286"/>
      <c r="AF632" s="1307"/>
      <c r="AG632" s="1281"/>
      <c r="AH632" s="1280"/>
    </row>
    <row r="633" spans="2:34" hidden="1" outlineLevel="1">
      <c r="B633" s="83"/>
      <c r="C633" s="75"/>
      <c r="D633" s="75"/>
      <c r="E633" s="1145">
        <v>1</v>
      </c>
      <c r="F633" s="871">
        <v>0.5</v>
      </c>
      <c r="G633" s="75">
        <v>57.25</v>
      </c>
      <c r="H633" s="75">
        <v>59.85</v>
      </c>
      <c r="I633" s="75">
        <f>H633-G633</f>
        <v>2.6</v>
      </c>
      <c r="J633" s="1080">
        <f>E633*F633*I633</f>
        <v>1.3</v>
      </c>
      <c r="K633" s="83"/>
      <c r="L633" s="75"/>
      <c r="M633" s="1058"/>
      <c r="N633" s="83"/>
      <c r="O633" s="75"/>
      <c r="P633" s="123"/>
      <c r="Q633" s="1281"/>
      <c r="R633" s="1280"/>
      <c r="S633" s="1174">
        <f>J633</f>
        <v>1.3</v>
      </c>
      <c r="T633" s="1179">
        <f t="shared" si="93"/>
        <v>0.16900000000000001</v>
      </c>
      <c r="U633" s="1281"/>
      <c r="V633" s="1280"/>
      <c r="W633" s="1281"/>
      <c r="X633" s="1280"/>
      <c r="Y633" s="1282"/>
      <c r="Z633" s="1306">
        <f>J633</f>
        <v>1.3</v>
      </c>
      <c r="AA633" s="1286"/>
      <c r="AB633" s="1287"/>
      <c r="AC633" s="1282"/>
      <c r="AD633" s="1308"/>
      <c r="AE633" s="1286"/>
      <c r="AF633" s="1307"/>
      <c r="AG633" s="1281"/>
      <c r="AH633" s="1280"/>
    </row>
    <row r="634" spans="2:34" hidden="1" outlineLevel="1">
      <c r="B634" s="83"/>
      <c r="C634" s="75"/>
      <c r="D634" s="75"/>
      <c r="E634" s="1145">
        <v>1</v>
      </c>
      <c r="F634" s="871">
        <v>0.8</v>
      </c>
      <c r="G634" s="75">
        <v>57.25</v>
      </c>
      <c r="H634" s="75">
        <v>59.85</v>
      </c>
      <c r="I634" s="75">
        <f>H634-G634</f>
        <v>2.6</v>
      </c>
      <c r="J634" s="1080">
        <f>E634*F634*I634</f>
        <v>2.08</v>
      </c>
      <c r="K634" s="83"/>
      <c r="L634" s="75"/>
      <c r="M634" s="1058"/>
      <c r="N634" s="83"/>
      <c r="O634" s="75"/>
      <c r="P634" s="123"/>
      <c r="Q634" s="1281"/>
      <c r="R634" s="1280"/>
      <c r="S634" s="1174">
        <f>J634</f>
        <v>2.08</v>
      </c>
      <c r="T634" s="1179">
        <f t="shared" si="93"/>
        <v>0.27</v>
      </c>
      <c r="U634" s="1281"/>
      <c r="V634" s="1280"/>
      <c r="W634" s="1281"/>
      <c r="X634" s="1280"/>
      <c r="Y634" s="1282"/>
      <c r="Z634" s="1306"/>
      <c r="AA634" s="1286"/>
      <c r="AB634" s="1393">
        <f>J634</f>
        <v>2.08</v>
      </c>
      <c r="AC634" s="1282"/>
      <c r="AD634" s="1308"/>
      <c r="AE634" s="1286"/>
      <c r="AF634" s="1307"/>
      <c r="AG634" s="1281"/>
      <c r="AH634" s="1280"/>
    </row>
    <row r="635" spans="2:34" hidden="1" outlineLevel="1">
      <c r="B635" s="83"/>
      <c r="C635" s="75" t="s">
        <v>511</v>
      </c>
      <c r="D635" s="75"/>
      <c r="E635" s="1145">
        <v>1</v>
      </c>
      <c r="F635" s="871"/>
      <c r="G635" s="75"/>
      <c r="H635" s="75"/>
      <c r="I635" s="75"/>
      <c r="J635" s="1058"/>
      <c r="K635" s="1114">
        <v>0.83</v>
      </c>
      <c r="L635" s="940">
        <v>1.59</v>
      </c>
      <c r="M635" s="1080">
        <f>ROUND(-E635*K635*L635,2)</f>
        <v>-1.32</v>
      </c>
      <c r="N635" s="1114">
        <v>0.13</v>
      </c>
      <c r="O635" s="940">
        <f>2*L635+K635</f>
        <v>4.01</v>
      </c>
      <c r="P635" s="1161">
        <f>E635*N635*O635</f>
        <v>0.52</v>
      </c>
      <c r="Q635" s="1281"/>
      <c r="R635" s="1280"/>
      <c r="S635" s="1174">
        <f>M635</f>
        <v>-1.32</v>
      </c>
      <c r="T635" s="1179">
        <f t="shared" si="93"/>
        <v>-0.17199999999999999</v>
      </c>
      <c r="U635" s="1281"/>
      <c r="V635" s="1280"/>
      <c r="W635" s="1281"/>
      <c r="X635" s="1280"/>
      <c r="Y635" s="1282"/>
      <c r="Z635" s="1308"/>
      <c r="AA635" s="1286"/>
      <c r="AB635" s="1393">
        <f>M635</f>
        <v>-1.32</v>
      </c>
      <c r="AC635" s="1282"/>
      <c r="AD635" s="1306">
        <f>P635</f>
        <v>0.52</v>
      </c>
      <c r="AE635" s="1286"/>
      <c r="AF635" s="1307"/>
      <c r="AG635" s="1281"/>
      <c r="AH635" s="1280">
        <f>K635</f>
        <v>0.83</v>
      </c>
    </row>
    <row r="636" spans="2:34" hidden="1" outlineLevel="1">
      <c r="B636" s="83"/>
      <c r="C636" s="75"/>
      <c r="D636" s="75"/>
      <c r="E636" s="1145"/>
      <c r="F636" s="83"/>
      <c r="G636" s="75"/>
      <c r="H636" s="75"/>
      <c r="I636" s="75"/>
      <c r="J636" s="1058"/>
      <c r="K636" s="83"/>
      <c r="L636" s="75"/>
      <c r="M636" s="1058"/>
      <c r="N636" s="83"/>
      <c r="O636" s="75"/>
      <c r="P636" s="123"/>
      <c r="Q636" s="1281"/>
      <c r="R636" s="1280"/>
      <c r="S636" s="1281"/>
      <c r="T636" s="1280"/>
      <c r="U636" s="1281"/>
      <c r="V636" s="1280"/>
      <c r="W636" s="1281"/>
      <c r="X636" s="1280"/>
      <c r="Y636" s="1282"/>
      <c r="Z636" s="1308"/>
      <c r="AA636" s="1286"/>
      <c r="AB636" s="1287"/>
      <c r="AC636" s="1282"/>
      <c r="AD636" s="1308"/>
      <c r="AE636" s="1286"/>
      <c r="AF636" s="1307"/>
      <c r="AG636" s="1281"/>
      <c r="AH636" s="1280"/>
    </row>
    <row r="637" spans="2:34" hidden="1" outlineLevel="1">
      <c r="B637" s="83"/>
      <c r="C637" s="75" t="s">
        <v>493</v>
      </c>
      <c r="D637" s="1460" t="s">
        <v>729</v>
      </c>
      <c r="E637" s="1145">
        <v>1</v>
      </c>
      <c r="F637" s="1440">
        <v>7.45</v>
      </c>
      <c r="G637" s="75">
        <v>56.85</v>
      </c>
      <c r="H637" s="75">
        <v>57.25</v>
      </c>
      <c r="I637" s="75">
        <f>H637-G637</f>
        <v>0.39999999999999902</v>
      </c>
      <c r="J637" s="1080">
        <f>E637*F637*I637</f>
        <v>2.98</v>
      </c>
      <c r="K637" s="83"/>
      <c r="L637" s="75"/>
      <c r="M637" s="1058"/>
      <c r="N637" s="83"/>
      <c r="O637" s="75"/>
      <c r="P637" s="123"/>
      <c r="Q637" s="1174">
        <f>J637</f>
        <v>2.98</v>
      </c>
      <c r="R637" s="1280">
        <f t="shared" ref="R637:R644" si="94">ROUND($Q$4/1000*Q637,3)</f>
        <v>0.44700000000000001</v>
      </c>
      <c r="S637" s="1281"/>
      <c r="T637" s="1280"/>
      <c r="U637" s="1281"/>
      <c r="V637" s="1280"/>
      <c r="W637" s="1281"/>
      <c r="X637" s="1280"/>
      <c r="Y637" s="1282"/>
      <c r="Z637" s="1308"/>
      <c r="AA637" s="1328">
        <f>J637</f>
        <v>2.98</v>
      </c>
      <c r="AB637" s="1287"/>
      <c r="AC637" s="1282"/>
      <c r="AD637" s="1308"/>
      <c r="AE637" s="1286"/>
      <c r="AF637" s="1307"/>
      <c r="AG637" s="1281"/>
      <c r="AH637" s="1280"/>
    </row>
    <row r="638" spans="2:34" hidden="1" outlineLevel="1">
      <c r="B638" s="83"/>
      <c r="C638" s="75"/>
      <c r="D638" s="75"/>
      <c r="E638" s="1145">
        <v>1</v>
      </c>
      <c r="F638" s="1440">
        <v>1.1499999999999999</v>
      </c>
      <c r="G638" s="75">
        <v>57.25</v>
      </c>
      <c r="H638" s="75">
        <v>59.85</v>
      </c>
      <c r="I638" s="75">
        <f>H638-G638</f>
        <v>2.6</v>
      </c>
      <c r="J638" s="1080">
        <f>E638*F638*I638</f>
        <v>2.99</v>
      </c>
      <c r="K638" s="83"/>
      <c r="L638" s="75"/>
      <c r="M638" s="1058"/>
      <c r="N638" s="83"/>
      <c r="O638" s="75"/>
      <c r="P638" s="123"/>
      <c r="Q638" s="1174">
        <f>J638</f>
        <v>2.99</v>
      </c>
      <c r="R638" s="1280">
        <f t="shared" si="94"/>
        <v>0.44900000000000001</v>
      </c>
      <c r="S638" s="1281"/>
      <c r="T638" s="1280"/>
      <c r="U638" s="1281"/>
      <c r="V638" s="1280"/>
      <c r="W638" s="1281"/>
      <c r="X638" s="1280"/>
      <c r="Y638" s="1282"/>
      <c r="Z638" s="1306">
        <f>J638</f>
        <v>2.99</v>
      </c>
      <c r="AA638" s="1286"/>
      <c r="AB638" s="1287"/>
      <c r="AC638" s="1282"/>
      <c r="AD638" s="1308"/>
      <c r="AE638" s="1286"/>
      <c r="AF638" s="1307"/>
      <c r="AG638" s="1281"/>
      <c r="AH638" s="1280"/>
    </row>
    <row r="639" spans="2:34" hidden="1" outlineLevel="1">
      <c r="B639" s="83"/>
      <c r="C639" s="75"/>
      <c r="D639" s="75"/>
      <c r="E639" s="1145">
        <v>1</v>
      </c>
      <c r="F639" s="1440">
        <v>1.48</v>
      </c>
      <c r="G639" s="75">
        <v>57.25</v>
      </c>
      <c r="H639" s="75">
        <v>59.85</v>
      </c>
      <c r="I639" s="75">
        <f>H639-G639</f>
        <v>2.6</v>
      </c>
      <c r="J639" s="1080">
        <f>E639*F639*I639</f>
        <v>3.85</v>
      </c>
      <c r="K639" s="83"/>
      <c r="L639" s="75"/>
      <c r="M639" s="1058"/>
      <c r="N639" s="83"/>
      <c r="O639" s="75"/>
      <c r="P639" s="123"/>
      <c r="Q639" s="1174">
        <f>J639</f>
        <v>3.85</v>
      </c>
      <c r="R639" s="1280">
        <f t="shared" si="94"/>
        <v>0.57799999999999996</v>
      </c>
      <c r="S639" s="1281"/>
      <c r="T639" s="1280"/>
      <c r="U639" s="1281"/>
      <c r="V639" s="1280"/>
      <c r="W639" s="1281"/>
      <c r="X639" s="1280"/>
      <c r="Y639" s="1282"/>
      <c r="Z639" s="1308"/>
      <c r="AA639" s="1286"/>
      <c r="AB639" s="1393">
        <f>J639</f>
        <v>3.85</v>
      </c>
      <c r="AC639" s="1282"/>
      <c r="AD639" s="1308"/>
      <c r="AE639" s="1286"/>
      <c r="AF639" s="1307"/>
      <c r="AG639" s="1281"/>
      <c r="AH639" s="1280"/>
    </row>
    <row r="640" spans="2:34" hidden="1" outlineLevel="1">
      <c r="B640" s="83"/>
      <c r="C640" s="75" t="s">
        <v>24</v>
      </c>
      <c r="D640" s="75"/>
      <c r="E640" s="1145">
        <v>1</v>
      </c>
      <c r="F640" s="1440"/>
      <c r="G640" s="75"/>
      <c r="H640" s="75"/>
      <c r="I640" s="75"/>
      <c r="J640" s="1058"/>
      <c r="K640" s="1114">
        <v>1.48</v>
      </c>
      <c r="L640" s="940">
        <v>1.59</v>
      </c>
      <c r="M640" s="1085">
        <f>ROUND(-E640*K640*L640,2)</f>
        <v>-2.35</v>
      </c>
      <c r="N640" s="1114">
        <v>0.15</v>
      </c>
      <c r="O640" s="940">
        <f>2*L640+K640</f>
        <v>4.66</v>
      </c>
      <c r="P640" s="1161">
        <f>E640*N640*O640</f>
        <v>0.7</v>
      </c>
      <c r="Q640" s="1174">
        <f>M640</f>
        <v>-2.35</v>
      </c>
      <c r="R640" s="1280">
        <f t="shared" si="94"/>
        <v>-0.35299999999999998</v>
      </c>
      <c r="S640" s="1281"/>
      <c r="T640" s="1280"/>
      <c r="U640" s="1281"/>
      <c r="V640" s="1280"/>
      <c r="W640" s="1281"/>
      <c r="X640" s="1280"/>
      <c r="Y640" s="1282"/>
      <c r="Z640" s="1308"/>
      <c r="AA640" s="1286"/>
      <c r="AB640" s="1393">
        <f>M640</f>
        <v>-2.35</v>
      </c>
      <c r="AC640" s="1282"/>
      <c r="AD640" s="1306">
        <f>P640</f>
        <v>0.7</v>
      </c>
      <c r="AE640" s="1286"/>
      <c r="AF640" s="1307"/>
      <c r="AG640" s="1281"/>
      <c r="AH640" s="1280">
        <f>K640</f>
        <v>1.48</v>
      </c>
    </row>
    <row r="641" spans="2:34" hidden="1" outlineLevel="1">
      <c r="B641" s="83"/>
      <c r="C641" s="75"/>
      <c r="D641" s="75"/>
      <c r="E641" s="1145">
        <v>1</v>
      </c>
      <c r="F641" s="1440">
        <v>1.62</v>
      </c>
      <c r="G641" s="75">
        <v>57.25</v>
      </c>
      <c r="H641" s="75">
        <v>59.85</v>
      </c>
      <c r="I641" s="75">
        <f>H641-G641</f>
        <v>2.6</v>
      </c>
      <c r="J641" s="1080">
        <f>E641*F641*I641</f>
        <v>4.21</v>
      </c>
      <c r="K641" s="83"/>
      <c r="L641" s="75"/>
      <c r="M641" s="1058"/>
      <c r="N641" s="83"/>
      <c r="O641" s="75"/>
      <c r="P641" s="123"/>
      <c r="Q641" s="1174">
        <f>J641</f>
        <v>4.21</v>
      </c>
      <c r="R641" s="1280">
        <f t="shared" si="94"/>
        <v>0.63200000000000001</v>
      </c>
      <c r="S641" s="1281"/>
      <c r="T641" s="1280"/>
      <c r="U641" s="1281"/>
      <c r="V641" s="1280"/>
      <c r="W641" s="1281"/>
      <c r="X641" s="1280"/>
      <c r="Y641" s="1282"/>
      <c r="Z641" s="1306">
        <f>J641</f>
        <v>4.21</v>
      </c>
      <c r="AA641" s="1286"/>
      <c r="AB641" s="1287"/>
      <c r="AC641" s="1282"/>
      <c r="AD641" s="1308"/>
      <c r="AE641" s="1286"/>
      <c r="AF641" s="1307"/>
      <c r="AG641" s="1281"/>
      <c r="AH641" s="1280"/>
    </row>
    <row r="642" spans="2:34" hidden="1" outlineLevel="1">
      <c r="B642" s="83"/>
      <c r="C642" s="75"/>
      <c r="D642" s="75"/>
      <c r="E642" s="1145">
        <v>1</v>
      </c>
      <c r="F642" s="1440">
        <v>1.48</v>
      </c>
      <c r="G642" s="75">
        <v>57.25</v>
      </c>
      <c r="H642" s="75">
        <v>59.85</v>
      </c>
      <c r="I642" s="75">
        <f>H642-G642</f>
        <v>2.6</v>
      </c>
      <c r="J642" s="1080">
        <f>E642*F642*I642</f>
        <v>3.85</v>
      </c>
      <c r="K642" s="83"/>
      <c r="L642" s="75"/>
      <c r="M642" s="1058"/>
      <c r="N642" s="83"/>
      <c r="O642" s="75"/>
      <c r="P642" s="123"/>
      <c r="Q642" s="1174">
        <f>J642</f>
        <v>3.85</v>
      </c>
      <c r="R642" s="1280">
        <f t="shared" si="94"/>
        <v>0.57799999999999996</v>
      </c>
      <c r="S642" s="1281"/>
      <c r="T642" s="1280"/>
      <c r="U642" s="1281"/>
      <c r="V642" s="1280"/>
      <c r="W642" s="1281"/>
      <c r="X642" s="1280"/>
      <c r="Y642" s="1282"/>
      <c r="Z642" s="1308"/>
      <c r="AA642" s="1286"/>
      <c r="AB642" s="1393">
        <f>J642</f>
        <v>3.85</v>
      </c>
      <c r="AC642" s="1282"/>
      <c r="AD642" s="1308"/>
      <c r="AE642" s="1286"/>
      <c r="AF642" s="1307"/>
      <c r="AG642" s="1281"/>
      <c r="AH642" s="1280"/>
    </row>
    <row r="643" spans="2:34" hidden="1" outlineLevel="1">
      <c r="B643" s="83"/>
      <c r="C643" s="75" t="s">
        <v>24</v>
      </c>
      <c r="D643" s="75"/>
      <c r="E643" s="1145">
        <v>1</v>
      </c>
      <c r="F643" s="1440"/>
      <c r="G643" s="75"/>
      <c r="H643" s="75"/>
      <c r="I643" s="75"/>
      <c r="J643" s="1058"/>
      <c r="K643" s="1114">
        <v>1.48</v>
      </c>
      <c r="L643" s="940">
        <v>1.59</v>
      </c>
      <c r="M643" s="1085">
        <f>ROUND(-E643*K643*L643,2)</f>
        <v>-2.35</v>
      </c>
      <c r="N643" s="1114">
        <v>0.15</v>
      </c>
      <c r="O643" s="940">
        <f>2*L643+K643</f>
        <v>4.66</v>
      </c>
      <c r="P643" s="1161">
        <f>E643*N643*O643</f>
        <v>0.7</v>
      </c>
      <c r="Q643" s="1174">
        <f>M643</f>
        <v>-2.35</v>
      </c>
      <c r="R643" s="1280">
        <f t="shared" si="94"/>
        <v>-0.35299999999999998</v>
      </c>
      <c r="S643" s="1281"/>
      <c r="T643" s="1280"/>
      <c r="U643" s="1281"/>
      <c r="V643" s="1280"/>
      <c r="W643" s="1281"/>
      <c r="X643" s="1280"/>
      <c r="Y643" s="1282"/>
      <c r="Z643" s="1308"/>
      <c r="AA643" s="1286"/>
      <c r="AB643" s="1393">
        <f>M643</f>
        <v>-2.35</v>
      </c>
      <c r="AC643" s="1282"/>
      <c r="AD643" s="1306">
        <f>P643</f>
        <v>0.7</v>
      </c>
      <c r="AE643" s="1286"/>
      <c r="AF643" s="1307"/>
      <c r="AG643" s="1281"/>
      <c r="AH643" s="1280">
        <f>K643</f>
        <v>1.48</v>
      </c>
    </row>
    <row r="644" spans="2:34" hidden="1" outlineLevel="1">
      <c r="B644" s="83"/>
      <c r="C644" s="75"/>
      <c r="D644" s="75"/>
      <c r="E644" s="1145">
        <v>1</v>
      </c>
      <c r="F644" s="1440">
        <v>1.72</v>
      </c>
      <c r="G644" s="75">
        <v>57.25</v>
      </c>
      <c r="H644" s="75">
        <v>59.85</v>
      </c>
      <c r="I644" s="75">
        <f>H644-G644</f>
        <v>2.6</v>
      </c>
      <c r="J644" s="1080">
        <f>E644*F644*I644</f>
        <v>4.47</v>
      </c>
      <c r="K644" s="83"/>
      <c r="L644" s="75"/>
      <c r="M644" s="1058"/>
      <c r="N644" s="83"/>
      <c r="O644" s="75"/>
      <c r="P644" s="123"/>
      <c r="Q644" s="1174">
        <f>J644</f>
        <v>4.47</v>
      </c>
      <c r="R644" s="1280">
        <f t="shared" si="94"/>
        <v>0.67100000000000004</v>
      </c>
      <c r="S644" s="1281"/>
      <c r="T644" s="1280"/>
      <c r="U644" s="1281"/>
      <c r="V644" s="1280"/>
      <c r="W644" s="1281"/>
      <c r="X644" s="1280"/>
      <c r="Y644" s="1282"/>
      <c r="Z644" s="1306">
        <f>J644</f>
        <v>4.47</v>
      </c>
      <c r="AA644" s="1286"/>
      <c r="AB644" s="1287"/>
      <c r="AC644" s="1282"/>
      <c r="AD644" s="1308"/>
      <c r="AE644" s="1286"/>
      <c r="AF644" s="1307"/>
      <c r="AG644" s="1281"/>
      <c r="AH644" s="1280"/>
    </row>
    <row r="645" spans="2:34" hidden="1" outlineLevel="1">
      <c r="B645" s="83"/>
      <c r="C645" s="75"/>
      <c r="D645" s="75"/>
      <c r="E645" s="1145"/>
      <c r="F645" s="1440"/>
      <c r="G645" s="75"/>
      <c r="H645" s="75"/>
      <c r="I645" s="75"/>
      <c r="J645" s="1058"/>
      <c r="K645" s="83"/>
      <c r="L645" s="75"/>
      <c r="M645" s="1058"/>
      <c r="N645" s="83"/>
      <c r="O645" s="75"/>
      <c r="P645" s="123"/>
      <c r="Q645" s="1281"/>
      <c r="R645" s="1280"/>
      <c r="S645" s="1281"/>
      <c r="T645" s="1280"/>
      <c r="U645" s="1281"/>
      <c r="V645" s="1280"/>
      <c r="W645" s="1281"/>
      <c r="X645" s="1280"/>
      <c r="Y645" s="1282"/>
      <c r="Z645" s="1308"/>
      <c r="AA645" s="1286"/>
      <c r="AB645" s="1287"/>
      <c r="AC645" s="1282"/>
      <c r="AD645" s="1308"/>
      <c r="AE645" s="1286"/>
      <c r="AF645" s="1307"/>
      <c r="AG645" s="1281"/>
      <c r="AH645" s="1280"/>
    </row>
    <row r="646" spans="2:34" hidden="1" outlineLevel="1">
      <c r="B646" s="83"/>
      <c r="C646" s="75" t="s">
        <v>504</v>
      </c>
      <c r="D646" s="75" t="s">
        <v>590</v>
      </c>
      <c r="E646" s="1145">
        <v>1</v>
      </c>
      <c r="F646" s="871">
        <v>4.54</v>
      </c>
      <c r="G646" s="75">
        <v>56.85</v>
      </c>
      <c r="H646" s="75">
        <v>57.25</v>
      </c>
      <c r="I646" s="75">
        <f>H646-G646</f>
        <v>0.39999999999999902</v>
      </c>
      <c r="J646" s="1080">
        <f>E646*F646*I646</f>
        <v>1.82</v>
      </c>
      <c r="K646" s="83"/>
      <c r="L646" s="75"/>
      <c r="M646" s="1058"/>
      <c r="N646" s="83"/>
      <c r="O646" s="75"/>
      <c r="P646" s="123"/>
      <c r="Q646" s="1281"/>
      <c r="R646" s="1280"/>
      <c r="S646" s="1281"/>
      <c r="T646" s="1280"/>
      <c r="U646" s="1281"/>
      <c r="V646" s="1280"/>
      <c r="W646" s="1174">
        <f>J646</f>
        <v>1.82</v>
      </c>
      <c r="X646" s="1179">
        <f t="shared" ref="X646:X647" si="95">ROUND($W$4/1000*W646,3)</f>
        <v>4.5999999999999999E-2</v>
      </c>
      <c r="Y646" s="1282"/>
      <c r="Z646" s="1308"/>
      <c r="AA646" s="1328">
        <f>J646</f>
        <v>1.82</v>
      </c>
      <c r="AB646" s="1287"/>
      <c r="AC646" s="1282"/>
      <c r="AD646" s="1308"/>
      <c r="AE646" s="1286"/>
      <c r="AF646" s="1307"/>
      <c r="AG646" s="1281">
        <f>F646</f>
        <v>4.54</v>
      </c>
      <c r="AH646" s="1280"/>
    </row>
    <row r="647" spans="2:34" hidden="1" outlineLevel="1">
      <c r="B647" s="83"/>
      <c r="C647" s="75"/>
      <c r="D647" s="75"/>
      <c r="E647" s="1145">
        <v>1</v>
      </c>
      <c r="F647" s="871">
        <v>4.54</v>
      </c>
      <c r="G647" s="75">
        <v>57.25</v>
      </c>
      <c r="H647" s="75">
        <v>58.23</v>
      </c>
      <c r="I647" s="75">
        <f>H647-G647</f>
        <v>0.97999999999999698</v>
      </c>
      <c r="J647" s="1080">
        <f>E647*F647*I647</f>
        <v>4.45</v>
      </c>
      <c r="K647" s="83"/>
      <c r="L647" s="75"/>
      <c r="M647" s="1058"/>
      <c r="N647" s="83"/>
      <c r="O647" s="75"/>
      <c r="P647" s="123"/>
      <c r="Q647" s="1281"/>
      <c r="R647" s="1280"/>
      <c r="S647" s="1281"/>
      <c r="T647" s="1280"/>
      <c r="U647" s="1281"/>
      <c r="V647" s="1280"/>
      <c r="W647" s="1174">
        <f>J647</f>
        <v>4.45</v>
      </c>
      <c r="X647" s="1179">
        <f t="shared" si="95"/>
        <v>0.111</v>
      </c>
      <c r="Y647" s="1282"/>
      <c r="Z647" s="1308"/>
      <c r="AA647" s="1286"/>
      <c r="AB647" s="1393">
        <f>J647</f>
        <v>4.45</v>
      </c>
      <c r="AC647" s="1282"/>
      <c r="AD647" s="1308"/>
      <c r="AE647" s="1286"/>
      <c r="AF647" s="1307"/>
      <c r="AG647" s="1281"/>
      <c r="AH647" s="1280"/>
    </row>
    <row r="648" spans="2:34" hidden="1" outlineLevel="1">
      <c r="B648" s="83"/>
      <c r="C648" s="75"/>
      <c r="D648" s="75"/>
      <c r="E648" s="1145"/>
      <c r="F648" s="871"/>
      <c r="G648" s="75"/>
      <c r="H648" s="75"/>
      <c r="I648" s="75"/>
      <c r="J648" s="1058"/>
      <c r="K648" s="83"/>
      <c r="L648" s="75"/>
      <c r="M648" s="1058"/>
      <c r="N648" s="83"/>
      <c r="O648" s="75"/>
      <c r="P648" s="123"/>
      <c r="Q648" s="1281"/>
      <c r="R648" s="1280"/>
      <c r="S648" s="1281"/>
      <c r="T648" s="1280"/>
      <c r="U648" s="1281"/>
      <c r="V648" s="1280"/>
      <c r="W648" s="1281"/>
      <c r="X648" s="1280"/>
      <c r="Y648" s="1282"/>
      <c r="Z648" s="1308"/>
      <c r="AA648" s="1286"/>
      <c r="AB648" s="1287"/>
      <c r="AC648" s="1282"/>
      <c r="AD648" s="1308"/>
      <c r="AE648" s="1286"/>
      <c r="AF648" s="1307"/>
      <c r="AG648" s="1281"/>
      <c r="AH648" s="1280"/>
    </row>
    <row r="649" spans="2:34" hidden="1" outlineLevel="1">
      <c r="B649" s="83"/>
      <c r="C649" s="75" t="s">
        <v>65</v>
      </c>
      <c r="D649" s="75"/>
      <c r="E649" s="1145">
        <v>1</v>
      </c>
      <c r="F649" s="871">
        <v>4.8600000000000003</v>
      </c>
      <c r="G649" s="75">
        <v>57.03</v>
      </c>
      <c r="H649" s="75">
        <v>59.85</v>
      </c>
      <c r="I649" s="75">
        <f>H649-G649</f>
        <v>2.82</v>
      </c>
      <c r="J649" s="1080">
        <f>E649*F649*I649</f>
        <v>13.71</v>
      </c>
      <c r="K649" s="83"/>
      <c r="L649" s="75"/>
      <c r="M649" s="1058"/>
      <c r="N649" s="83"/>
      <c r="O649" s="75"/>
      <c r="P649" s="123"/>
      <c r="Q649" s="1174">
        <f>J649</f>
        <v>13.71</v>
      </c>
      <c r="R649" s="1280">
        <f t="shared" ref="R649:R653" si="96">ROUND($Q$4/1000*Q649,3)</f>
        <v>2.0569999999999999</v>
      </c>
      <c r="S649" s="1281"/>
      <c r="T649" s="1280"/>
      <c r="U649" s="1281"/>
      <c r="V649" s="1280"/>
      <c r="W649" s="1281"/>
      <c r="X649" s="1280"/>
      <c r="Y649" s="1282"/>
      <c r="Z649" s="1306">
        <f>J649</f>
        <v>13.71</v>
      </c>
      <c r="AA649" s="1286"/>
      <c r="AB649" s="1287"/>
      <c r="AC649" s="1282"/>
      <c r="AD649" s="1308"/>
      <c r="AE649" s="1286"/>
      <c r="AF649" s="1307"/>
      <c r="AG649" s="1281"/>
      <c r="AH649" s="1280"/>
    </row>
    <row r="650" spans="2:34" hidden="1" outlineLevel="1">
      <c r="B650" s="83"/>
      <c r="C650" s="75" t="s">
        <v>505</v>
      </c>
      <c r="D650" s="75"/>
      <c r="E650" s="1145">
        <v>1</v>
      </c>
      <c r="F650" s="871"/>
      <c r="G650" s="75"/>
      <c r="H650" s="75"/>
      <c r="I650" s="75"/>
      <c r="J650" s="1058"/>
      <c r="K650" s="1109">
        <v>0.93</v>
      </c>
      <c r="L650" s="1110">
        <f>2.4-0.06</f>
        <v>2.34</v>
      </c>
      <c r="M650" s="1085">
        <f>ROUND(-E650*K650*L650,2)</f>
        <v>-2.1800000000000002</v>
      </c>
      <c r="N650" s="83">
        <v>0.15</v>
      </c>
      <c r="O650" s="75">
        <f>2*L650+K650</f>
        <v>5.61</v>
      </c>
      <c r="P650" s="1160">
        <f>E650*N650*O650</f>
        <v>0.84</v>
      </c>
      <c r="Q650" s="1174">
        <f>M650</f>
        <v>-2.1800000000000002</v>
      </c>
      <c r="R650" s="1280">
        <f t="shared" si="96"/>
        <v>-0.32700000000000001</v>
      </c>
      <c r="S650" s="1281"/>
      <c r="T650" s="1280"/>
      <c r="U650" s="1281"/>
      <c r="V650" s="1280"/>
      <c r="W650" s="1281"/>
      <c r="X650" s="1280"/>
      <c r="Y650" s="1282"/>
      <c r="Z650" s="1306">
        <f>M650</f>
        <v>-2.1800000000000002</v>
      </c>
      <c r="AA650" s="1286"/>
      <c r="AB650" s="1287"/>
      <c r="AC650" s="1282"/>
      <c r="AD650" s="1306">
        <f>P650</f>
        <v>0.84</v>
      </c>
      <c r="AE650" s="1286"/>
      <c r="AF650" s="1307"/>
      <c r="AG650" s="1281"/>
      <c r="AH650" s="1280"/>
    </row>
    <row r="651" spans="2:34" hidden="1" outlineLevel="1">
      <c r="B651" s="83"/>
      <c r="C651" s="75"/>
      <c r="D651" s="75"/>
      <c r="E651" s="1145"/>
      <c r="F651" s="871"/>
      <c r="G651" s="75"/>
      <c r="H651" s="75"/>
      <c r="I651" s="75"/>
      <c r="J651" s="1058"/>
      <c r="K651" s="83"/>
      <c r="L651" s="75"/>
      <c r="M651" s="1058"/>
      <c r="N651" s="83"/>
      <c r="O651" s="75"/>
      <c r="P651" s="123"/>
      <c r="Q651" s="1281"/>
      <c r="R651" s="1280"/>
      <c r="S651" s="1281"/>
      <c r="T651" s="1280"/>
      <c r="U651" s="1281"/>
      <c r="V651" s="1280"/>
      <c r="W651" s="1281"/>
      <c r="X651" s="1280"/>
      <c r="Y651" s="1282"/>
      <c r="Z651" s="1308"/>
      <c r="AA651" s="1286"/>
      <c r="AB651" s="1287"/>
      <c r="AC651" s="1282"/>
      <c r="AD651" s="1308"/>
      <c r="AE651" s="1286"/>
      <c r="AF651" s="1307"/>
      <c r="AG651" s="1281"/>
      <c r="AH651" s="1280"/>
    </row>
    <row r="652" spans="2:34" hidden="1" outlineLevel="1">
      <c r="B652" s="83"/>
      <c r="C652" s="75" t="s">
        <v>551</v>
      </c>
      <c r="D652" s="75" t="s">
        <v>538</v>
      </c>
      <c r="E652" s="1145">
        <v>1</v>
      </c>
      <c r="F652" s="871">
        <v>2.6</v>
      </c>
      <c r="G652" s="75">
        <v>56.85</v>
      </c>
      <c r="H652" s="75">
        <v>57.25</v>
      </c>
      <c r="I652" s="75">
        <f>H652-G652</f>
        <v>0.39999999999999902</v>
      </c>
      <c r="J652" s="1080">
        <f>E652*F652*I652</f>
        <v>1.04</v>
      </c>
      <c r="K652" s="83"/>
      <c r="L652" s="75"/>
      <c r="M652" s="1058"/>
      <c r="N652" s="83"/>
      <c r="O652" s="75"/>
      <c r="P652" s="123"/>
      <c r="Q652" s="1174">
        <f>J652</f>
        <v>1.04</v>
      </c>
      <c r="R652" s="1280">
        <f t="shared" si="96"/>
        <v>0.156</v>
      </c>
      <c r="S652" s="1281"/>
      <c r="T652" s="1280"/>
      <c r="U652" s="1281"/>
      <c r="V652" s="1280"/>
      <c r="W652" s="1281"/>
      <c r="X652" s="1280"/>
      <c r="Y652" s="1282"/>
      <c r="Z652" s="1308"/>
      <c r="AA652" s="1328">
        <f>J652</f>
        <v>1.04</v>
      </c>
      <c r="AB652" s="1287"/>
      <c r="AC652" s="1282"/>
      <c r="AD652" s="1308"/>
      <c r="AE652" s="1286"/>
      <c r="AF652" s="1307"/>
      <c r="AG652" s="1281"/>
      <c r="AH652" s="1280"/>
    </row>
    <row r="653" spans="2:34" hidden="1" outlineLevel="1">
      <c r="B653" s="83"/>
      <c r="C653" s="75"/>
      <c r="D653" s="75"/>
      <c r="E653" s="1145">
        <v>1</v>
      </c>
      <c r="F653" s="871">
        <v>2.6</v>
      </c>
      <c r="G653" s="75">
        <v>57.25</v>
      </c>
      <c r="H653" s="75">
        <v>59.85</v>
      </c>
      <c r="I653" s="75">
        <f>H653-G653</f>
        <v>2.6</v>
      </c>
      <c r="J653" s="1080">
        <f>E653*F653*I653</f>
        <v>6.76</v>
      </c>
      <c r="K653" s="83"/>
      <c r="L653" s="75"/>
      <c r="M653" s="1058"/>
      <c r="N653" s="83"/>
      <c r="O653" s="75"/>
      <c r="P653" s="123"/>
      <c r="Q653" s="1174">
        <f>J653</f>
        <v>6.76</v>
      </c>
      <c r="R653" s="1280">
        <f t="shared" si="96"/>
        <v>1.014</v>
      </c>
      <c r="S653" s="1281"/>
      <c r="T653" s="1280"/>
      <c r="U653" s="1281"/>
      <c r="V653" s="1280"/>
      <c r="W653" s="1281"/>
      <c r="X653" s="1280"/>
      <c r="Y653" s="1282"/>
      <c r="Z653" s="1306">
        <f>J653</f>
        <v>6.76</v>
      </c>
      <c r="AA653" s="1286"/>
      <c r="AB653" s="1287"/>
      <c r="AC653" s="1282"/>
      <c r="AD653" s="1308"/>
      <c r="AE653" s="1286"/>
      <c r="AF653" s="1307"/>
      <c r="AG653" s="1281"/>
      <c r="AH653" s="1280"/>
    </row>
    <row r="654" spans="2:34" hidden="1" outlineLevel="1">
      <c r="B654" s="83"/>
      <c r="C654" s="75"/>
      <c r="D654" s="75"/>
      <c r="E654" s="1145"/>
      <c r="F654" s="83"/>
      <c r="G654" s="75"/>
      <c r="H654" s="75"/>
      <c r="I654" s="75"/>
      <c r="J654" s="1058"/>
      <c r="K654" s="83"/>
      <c r="L654" s="75"/>
      <c r="M654" s="1058"/>
      <c r="N654" s="83"/>
      <c r="O654" s="75"/>
      <c r="P654" s="123"/>
      <c r="Q654" s="1281"/>
      <c r="R654" s="1280"/>
      <c r="S654" s="1281"/>
      <c r="T654" s="1280"/>
      <c r="U654" s="1281"/>
      <c r="V654" s="1280"/>
      <c r="W654" s="1281"/>
      <c r="X654" s="1280"/>
      <c r="Y654" s="1282"/>
      <c r="Z654" s="1308"/>
      <c r="AA654" s="1286"/>
      <c r="AB654" s="1287"/>
      <c r="AC654" s="1282"/>
      <c r="AD654" s="1308"/>
      <c r="AE654" s="1286"/>
      <c r="AF654" s="1307"/>
      <c r="AG654" s="1281"/>
      <c r="AH654" s="1280"/>
    </row>
    <row r="655" spans="2:34" hidden="1" outlineLevel="1">
      <c r="B655" s="90" t="s">
        <v>718</v>
      </c>
      <c r="C655" s="75" t="s">
        <v>504</v>
      </c>
      <c r="D655" s="75" t="s">
        <v>565</v>
      </c>
      <c r="E655" s="1145">
        <v>1</v>
      </c>
      <c r="F655" s="871">
        <v>5.8</v>
      </c>
      <c r="G655" s="75">
        <v>56.85</v>
      </c>
      <c r="H655" s="75">
        <v>57.25</v>
      </c>
      <c r="I655" s="75">
        <f>H655-G655</f>
        <v>0.39999999999999902</v>
      </c>
      <c r="J655" s="1080">
        <f>E655*F655*I655</f>
        <v>2.3199999999999998</v>
      </c>
      <c r="K655" s="83"/>
      <c r="L655" s="75"/>
      <c r="M655" s="1058"/>
      <c r="N655" s="83"/>
      <c r="O655" s="75"/>
      <c r="P655" s="123"/>
      <c r="Q655" s="1281"/>
      <c r="R655" s="1280"/>
      <c r="S655" s="1281"/>
      <c r="T655" s="1280"/>
      <c r="U655" s="1281"/>
      <c r="V655" s="1280"/>
      <c r="W655" s="1174">
        <f>J655</f>
        <v>2.3199999999999998</v>
      </c>
      <c r="X655" s="1179">
        <f t="shared" ref="X655:X656" si="97">ROUND($W$4/1000*W655,3)</f>
        <v>5.8000000000000003E-2</v>
      </c>
      <c r="Y655" s="1282"/>
      <c r="Z655" s="1308"/>
      <c r="AA655" s="1328">
        <f>J655</f>
        <v>2.3199999999999998</v>
      </c>
      <c r="AB655" s="1287"/>
      <c r="AC655" s="1282"/>
      <c r="AD655" s="1308"/>
      <c r="AE655" s="1286"/>
      <c r="AF655" s="1307"/>
      <c r="AG655" s="1281">
        <f>F655</f>
        <v>5.8</v>
      </c>
      <c r="AH655" s="1280"/>
    </row>
    <row r="656" spans="2:34" hidden="1" outlineLevel="1">
      <c r="B656" s="90" t="s">
        <v>724</v>
      </c>
      <c r="C656" s="75"/>
      <c r="D656" s="75"/>
      <c r="E656" s="1145">
        <v>1</v>
      </c>
      <c r="F656" s="871">
        <v>5.8</v>
      </c>
      <c r="G656" s="75">
        <v>57.25</v>
      </c>
      <c r="H656" s="75">
        <v>58.23</v>
      </c>
      <c r="I656" s="75">
        <f>H656-G656</f>
        <v>0.97999999999999698</v>
      </c>
      <c r="J656" s="1080">
        <f>E656*F656*I656</f>
        <v>5.68</v>
      </c>
      <c r="K656" s="83"/>
      <c r="L656" s="75"/>
      <c r="M656" s="1058"/>
      <c r="N656" s="83"/>
      <c r="O656" s="75"/>
      <c r="P656" s="123"/>
      <c r="Q656" s="1281"/>
      <c r="R656" s="1280"/>
      <c r="S656" s="1281"/>
      <c r="T656" s="1280"/>
      <c r="U656" s="1281"/>
      <c r="V656" s="1280"/>
      <c r="W656" s="1174">
        <f>J656</f>
        <v>5.68</v>
      </c>
      <c r="X656" s="1179">
        <f t="shared" si="97"/>
        <v>0.14199999999999999</v>
      </c>
      <c r="Y656" s="1282"/>
      <c r="Z656" s="1308"/>
      <c r="AA656" s="1286"/>
      <c r="AB656" s="1393">
        <f>J656</f>
        <v>5.68</v>
      </c>
      <c r="AC656" s="1282"/>
      <c r="AD656" s="1308"/>
      <c r="AE656" s="1286"/>
      <c r="AF656" s="1307"/>
      <c r="AG656" s="1281"/>
      <c r="AH656" s="1280"/>
    </row>
    <row r="657" spans="2:34" hidden="1" outlineLevel="1">
      <c r="B657" s="83"/>
      <c r="C657" s="75" t="s">
        <v>65</v>
      </c>
      <c r="D657" s="75"/>
      <c r="E657" s="1145">
        <v>1</v>
      </c>
      <c r="F657" s="871">
        <v>3.35</v>
      </c>
      <c r="G657" s="75">
        <v>57.03</v>
      </c>
      <c r="H657" s="75">
        <v>59.85</v>
      </c>
      <c r="I657" s="75">
        <f>H657-G657</f>
        <v>2.82</v>
      </c>
      <c r="J657" s="1080">
        <f>E657*F657*I657</f>
        <v>9.4499999999999993</v>
      </c>
      <c r="K657" s="83"/>
      <c r="L657" s="75"/>
      <c r="M657" s="1058"/>
      <c r="N657" s="83"/>
      <c r="O657" s="75"/>
      <c r="P657" s="123"/>
      <c r="Q657" s="1174"/>
      <c r="R657" s="1280"/>
      <c r="S657" s="1174">
        <f>J657</f>
        <v>9.4499999999999993</v>
      </c>
      <c r="T657" s="1179">
        <f t="shared" ref="T657:T665" si="98">ROUND($S$4/1000*S657,3)</f>
        <v>1.2290000000000001</v>
      </c>
      <c r="U657" s="1281"/>
      <c r="V657" s="1280"/>
      <c r="W657" s="1281"/>
      <c r="X657" s="1280"/>
      <c r="Y657" s="1282"/>
      <c r="Z657" s="1306">
        <f>J657</f>
        <v>9.4499999999999993</v>
      </c>
      <c r="AA657" s="1286"/>
      <c r="AB657" s="1287"/>
      <c r="AC657" s="1282"/>
      <c r="AD657" s="1308"/>
      <c r="AE657" s="1286"/>
      <c r="AF657" s="1307"/>
      <c r="AG657" s="1281"/>
      <c r="AH657" s="1280"/>
    </row>
    <row r="658" spans="2:34" hidden="1" outlineLevel="1">
      <c r="B658" s="83"/>
      <c r="C658" s="75" t="s">
        <v>560</v>
      </c>
      <c r="D658" s="75"/>
      <c r="E658" s="1145">
        <v>1</v>
      </c>
      <c r="F658" s="871"/>
      <c r="G658" s="75"/>
      <c r="H658" s="75"/>
      <c r="I658" s="75"/>
      <c r="J658" s="1058"/>
      <c r="K658" s="1114">
        <f>1.68-0.77</f>
        <v>0.91</v>
      </c>
      <c r="L658" s="940">
        <f>1.65-0.06</f>
        <v>1.59</v>
      </c>
      <c r="M658" s="1080">
        <f>ROUND(-E658*K658*L658,2)</f>
        <v>-1.45</v>
      </c>
      <c r="N658" s="1114">
        <v>0.13</v>
      </c>
      <c r="O658" s="940">
        <f>2*K658+L658</f>
        <v>3.41</v>
      </c>
      <c r="P658" s="1161">
        <f>E658*N658*O658</f>
        <v>0.44</v>
      </c>
      <c r="Q658" s="1281"/>
      <c r="R658" s="1280"/>
      <c r="S658" s="1174">
        <f>M658</f>
        <v>-1.45</v>
      </c>
      <c r="T658" s="1179">
        <f t="shared" si="98"/>
        <v>-0.189</v>
      </c>
      <c r="U658" s="1281"/>
      <c r="V658" s="1280"/>
      <c r="W658" s="1281"/>
      <c r="X658" s="1280"/>
      <c r="Y658" s="1282"/>
      <c r="Z658" s="1306">
        <f>M658</f>
        <v>-1.45</v>
      </c>
      <c r="AA658" s="1286"/>
      <c r="AB658" s="1287"/>
      <c r="AC658" s="1282"/>
      <c r="AD658" s="1306">
        <f>P658</f>
        <v>0.44</v>
      </c>
      <c r="AE658" s="1286"/>
      <c r="AF658" s="1307"/>
      <c r="AG658" s="1281"/>
      <c r="AH658" s="1280"/>
    </row>
    <row r="659" spans="2:34" hidden="1" outlineLevel="1">
      <c r="B659" s="83"/>
      <c r="C659" s="75" t="s">
        <v>70</v>
      </c>
      <c r="D659" s="75"/>
      <c r="E659" s="1145">
        <v>1</v>
      </c>
      <c r="F659" s="871"/>
      <c r="G659" s="75"/>
      <c r="H659" s="75"/>
      <c r="I659" s="75"/>
      <c r="J659" s="1058"/>
      <c r="K659" s="1114">
        <v>0.77</v>
      </c>
      <c r="L659" s="940">
        <f>2.4-0.06</f>
        <v>2.34</v>
      </c>
      <c r="M659" s="1080">
        <f>ROUND(-E659*K659*L659,2)</f>
        <v>-1.8</v>
      </c>
      <c r="N659" s="1114">
        <v>0.13</v>
      </c>
      <c r="O659" s="940">
        <f>K659+L659+0.75</f>
        <v>3.86</v>
      </c>
      <c r="P659" s="1161">
        <f>E659*N659*O659</f>
        <v>0.5</v>
      </c>
      <c r="Q659" s="1281"/>
      <c r="R659" s="1280"/>
      <c r="S659" s="1174">
        <f>M659</f>
        <v>-1.8</v>
      </c>
      <c r="T659" s="1179">
        <f t="shared" si="98"/>
        <v>-0.23400000000000001</v>
      </c>
      <c r="U659" s="1281"/>
      <c r="V659" s="1280"/>
      <c r="W659" s="1281"/>
      <c r="X659" s="1280"/>
      <c r="Y659" s="1282"/>
      <c r="Z659" s="1306">
        <f>M659</f>
        <v>-1.8</v>
      </c>
      <c r="AA659" s="1286"/>
      <c r="AB659" s="1287"/>
      <c r="AC659" s="1282"/>
      <c r="AD659" s="1306">
        <f>P659</f>
        <v>0.5</v>
      </c>
      <c r="AE659" s="1286"/>
      <c r="AF659" s="1307"/>
      <c r="AG659" s="1281"/>
      <c r="AH659" s="1280"/>
    </row>
    <row r="660" spans="2:34" hidden="1" outlineLevel="1">
      <c r="B660" s="83"/>
      <c r="C660" s="75"/>
      <c r="D660" s="75"/>
      <c r="E660" s="1145"/>
      <c r="F660" s="871"/>
      <c r="G660" s="75"/>
      <c r="H660" s="75"/>
      <c r="I660" s="75"/>
      <c r="J660" s="1058"/>
      <c r="K660" s="83"/>
      <c r="L660" s="75"/>
      <c r="M660" s="1058"/>
      <c r="N660" s="83"/>
      <c r="O660" s="75"/>
      <c r="P660" s="123"/>
      <c r="Q660" s="1281"/>
      <c r="R660" s="1280"/>
      <c r="S660" s="1281"/>
      <c r="T660" s="1280"/>
      <c r="U660" s="1281"/>
      <c r="V660" s="1280"/>
      <c r="W660" s="1281"/>
      <c r="X660" s="1280"/>
      <c r="Y660" s="1282"/>
      <c r="Z660" s="1308"/>
      <c r="AA660" s="1286"/>
      <c r="AB660" s="1287"/>
      <c r="AC660" s="1282"/>
      <c r="AD660" s="1308"/>
      <c r="AE660" s="1286"/>
      <c r="AF660" s="1307"/>
      <c r="AG660" s="1281"/>
      <c r="AH660" s="1280"/>
    </row>
    <row r="661" spans="2:34" hidden="1" outlineLevel="1">
      <c r="B661" s="83"/>
      <c r="C661" s="75" t="s">
        <v>493</v>
      </c>
      <c r="D661" s="75" t="s">
        <v>566</v>
      </c>
      <c r="E661" s="1145">
        <v>1</v>
      </c>
      <c r="F661" s="871">
        <v>3.78</v>
      </c>
      <c r="G661" s="75">
        <v>56.85</v>
      </c>
      <c r="H661" s="75">
        <v>57.25</v>
      </c>
      <c r="I661" s="75">
        <f>H661-G661</f>
        <v>0.39999999999999902</v>
      </c>
      <c r="J661" s="1080">
        <f>E661*F661*I661</f>
        <v>1.51</v>
      </c>
      <c r="K661" s="83"/>
      <c r="L661" s="75"/>
      <c r="M661" s="1058"/>
      <c r="N661" s="83"/>
      <c r="O661" s="75"/>
      <c r="P661" s="123"/>
      <c r="Q661" s="1281"/>
      <c r="R661" s="1280"/>
      <c r="S661" s="1174">
        <f>J661</f>
        <v>1.51</v>
      </c>
      <c r="T661" s="1179">
        <f t="shared" si="98"/>
        <v>0.19600000000000001</v>
      </c>
      <c r="U661" s="1281"/>
      <c r="V661" s="1280"/>
      <c r="W661" s="1281"/>
      <c r="X661" s="1280"/>
      <c r="Y661" s="1282"/>
      <c r="Z661" s="1308"/>
      <c r="AA661" s="1328">
        <f>J661</f>
        <v>1.51</v>
      </c>
      <c r="AB661" s="1287"/>
      <c r="AC661" s="1282"/>
      <c r="AD661" s="1308"/>
      <c r="AE661" s="1286"/>
      <c r="AF661" s="1307"/>
      <c r="AG661" s="1281"/>
      <c r="AH661" s="1280"/>
    </row>
    <row r="662" spans="2:34" hidden="1" outlineLevel="1">
      <c r="B662" s="83"/>
      <c r="C662" s="75"/>
      <c r="D662" s="75"/>
      <c r="E662" s="1145">
        <v>1</v>
      </c>
      <c r="F662" s="871">
        <v>0.85</v>
      </c>
      <c r="G662" s="75">
        <v>57.25</v>
      </c>
      <c r="H662" s="75">
        <v>59.85</v>
      </c>
      <c r="I662" s="75">
        <f>H662-G662</f>
        <v>2.6</v>
      </c>
      <c r="J662" s="1080">
        <f>E662*F662*I662</f>
        <v>2.21</v>
      </c>
      <c r="K662" s="83"/>
      <c r="L662" s="75"/>
      <c r="M662" s="1058"/>
      <c r="N662" s="83"/>
      <c r="O662" s="75"/>
      <c r="P662" s="123"/>
      <c r="Q662" s="1281"/>
      <c r="R662" s="1280"/>
      <c r="S662" s="1174">
        <f>J662</f>
        <v>2.21</v>
      </c>
      <c r="T662" s="1179">
        <f t="shared" si="98"/>
        <v>0.28699999999999998</v>
      </c>
      <c r="U662" s="1281"/>
      <c r="V662" s="1280"/>
      <c r="W662" s="1281"/>
      <c r="X662" s="1280"/>
      <c r="Y662" s="1282"/>
      <c r="Z662" s="1306">
        <f>J662</f>
        <v>2.21</v>
      </c>
      <c r="AA662" s="1286"/>
      <c r="AB662" s="1287"/>
      <c r="AC662" s="1282"/>
      <c r="AD662" s="1308"/>
      <c r="AE662" s="1286"/>
      <c r="AF662" s="1307"/>
      <c r="AG662" s="1281"/>
      <c r="AH662" s="1280"/>
    </row>
    <row r="663" spans="2:34" hidden="1" outlineLevel="1">
      <c r="B663" s="83"/>
      <c r="C663" s="75"/>
      <c r="D663" s="75"/>
      <c r="E663" s="1145">
        <v>1</v>
      </c>
      <c r="F663" s="871">
        <v>1.68</v>
      </c>
      <c r="G663" s="75">
        <v>57.25</v>
      </c>
      <c r="H663" s="75">
        <v>59.85</v>
      </c>
      <c r="I663" s="75">
        <f>H663-G663</f>
        <v>2.6</v>
      </c>
      <c r="J663" s="1080">
        <f>E663*F663*I663</f>
        <v>4.37</v>
      </c>
      <c r="K663" s="83"/>
      <c r="L663" s="75"/>
      <c r="M663" s="1058"/>
      <c r="N663" s="83"/>
      <c r="O663" s="75"/>
      <c r="P663" s="123"/>
      <c r="Q663" s="1281"/>
      <c r="R663" s="1280"/>
      <c r="S663" s="1174">
        <f>J663</f>
        <v>4.37</v>
      </c>
      <c r="T663" s="1179">
        <f t="shared" si="98"/>
        <v>0.56799999999999995</v>
      </c>
      <c r="U663" s="1281"/>
      <c r="V663" s="1280"/>
      <c r="W663" s="1281"/>
      <c r="X663" s="1280"/>
      <c r="Y663" s="1282"/>
      <c r="Z663" s="1308"/>
      <c r="AA663" s="1286"/>
      <c r="AB663" s="1393">
        <f>J663</f>
        <v>4.37</v>
      </c>
      <c r="AC663" s="1282"/>
      <c r="AD663" s="1308"/>
      <c r="AE663" s="1286"/>
      <c r="AF663" s="1307"/>
      <c r="AG663" s="1281"/>
      <c r="AH663" s="1280"/>
    </row>
    <row r="664" spans="2:34" hidden="1" outlineLevel="1">
      <c r="B664" s="83"/>
      <c r="C664" s="75" t="s">
        <v>25</v>
      </c>
      <c r="D664" s="75"/>
      <c r="E664" s="1145">
        <v>1</v>
      </c>
      <c r="F664" s="871"/>
      <c r="G664" s="75"/>
      <c r="H664" s="75"/>
      <c r="I664" s="75"/>
      <c r="J664" s="1058"/>
      <c r="K664" s="871">
        <v>1.68</v>
      </c>
      <c r="L664" s="1157">
        <v>1.59</v>
      </c>
      <c r="M664" s="1080">
        <f>ROUND(-E664*K664*L664,2)</f>
        <v>-2.67</v>
      </c>
      <c r="N664" s="1114">
        <v>0.13</v>
      </c>
      <c r="O664" s="940">
        <f>2*L664+K664</f>
        <v>4.8600000000000003</v>
      </c>
      <c r="P664" s="1161">
        <f>E664*N664*O664</f>
        <v>0.63</v>
      </c>
      <c r="Q664" s="1281"/>
      <c r="R664" s="1280"/>
      <c r="S664" s="1174">
        <f>M664</f>
        <v>-2.67</v>
      </c>
      <c r="T664" s="1179">
        <f t="shared" si="98"/>
        <v>-0.34699999999999998</v>
      </c>
      <c r="U664" s="1281"/>
      <c r="V664" s="1280"/>
      <c r="W664" s="1281"/>
      <c r="X664" s="1280"/>
      <c r="Y664" s="1282"/>
      <c r="Z664" s="1308"/>
      <c r="AA664" s="1286"/>
      <c r="AB664" s="1393">
        <f>M664</f>
        <v>-2.67</v>
      </c>
      <c r="AC664" s="1282"/>
      <c r="AD664" s="1306">
        <f>P664</f>
        <v>0.63</v>
      </c>
      <c r="AE664" s="1286"/>
      <c r="AF664" s="1307"/>
      <c r="AG664" s="1281"/>
      <c r="AH664" s="1280">
        <f>K664</f>
        <v>1.68</v>
      </c>
    </row>
    <row r="665" spans="2:34" hidden="1" outlineLevel="1">
      <c r="B665" s="83"/>
      <c r="C665" s="75"/>
      <c r="D665" s="75"/>
      <c r="E665" s="1145">
        <v>1</v>
      </c>
      <c r="F665" s="871">
        <v>1.25</v>
      </c>
      <c r="G665" s="75">
        <v>57.25</v>
      </c>
      <c r="H665" s="75">
        <v>59.85</v>
      </c>
      <c r="I665" s="75">
        <f>H665-G665</f>
        <v>2.6</v>
      </c>
      <c r="J665" s="1080">
        <f>E665*F665*I665</f>
        <v>3.25</v>
      </c>
      <c r="K665" s="83"/>
      <c r="L665" s="75"/>
      <c r="M665" s="1058"/>
      <c r="N665" s="83"/>
      <c r="O665" s="75"/>
      <c r="P665" s="123"/>
      <c r="Q665" s="1281"/>
      <c r="R665" s="1280"/>
      <c r="S665" s="1174">
        <f>J665</f>
        <v>3.25</v>
      </c>
      <c r="T665" s="1179">
        <f t="shared" si="98"/>
        <v>0.42299999999999999</v>
      </c>
      <c r="U665" s="1281"/>
      <c r="V665" s="1280"/>
      <c r="W665" s="1281"/>
      <c r="X665" s="1280"/>
      <c r="Y665" s="1282"/>
      <c r="Z665" s="1306">
        <f>J665</f>
        <v>3.25</v>
      </c>
      <c r="AA665" s="1286"/>
      <c r="AB665" s="1287"/>
      <c r="AC665" s="1282"/>
      <c r="AD665" s="1308"/>
      <c r="AE665" s="1286"/>
      <c r="AF665" s="1307"/>
      <c r="AG665" s="1281"/>
      <c r="AH665" s="1280"/>
    </row>
    <row r="666" spans="2:34" hidden="1" outlineLevel="1">
      <c r="B666" s="83"/>
      <c r="C666" s="75" t="s">
        <v>551</v>
      </c>
      <c r="D666" s="75" t="s">
        <v>591</v>
      </c>
      <c r="E666" s="1145">
        <v>1</v>
      </c>
      <c r="F666" s="871">
        <v>5.82</v>
      </c>
      <c r="G666" s="75">
        <v>56.85</v>
      </c>
      <c r="H666" s="75">
        <v>57.25</v>
      </c>
      <c r="I666" s="75">
        <f>H666-G666</f>
        <v>0.39999999999999902</v>
      </c>
      <c r="J666" s="1080">
        <f>E666*F666*I666</f>
        <v>2.33</v>
      </c>
      <c r="K666" s="83"/>
      <c r="L666" s="75"/>
      <c r="M666" s="1058"/>
      <c r="N666" s="83"/>
      <c r="O666" s="75"/>
      <c r="P666" s="123"/>
      <c r="Q666" s="1174">
        <f>J666</f>
        <v>2.33</v>
      </c>
      <c r="R666" s="1280">
        <f t="shared" ref="R666:R667" si="99">ROUND($Q$4/1000*Q666,3)</f>
        <v>0.35</v>
      </c>
      <c r="S666" s="1281"/>
      <c r="T666" s="1280"/>
      <c r="U666" s="1281"/>
      <c r="V666" s="1280"/>
      <c r="W666" s="1281"/>
      <c r="X666" s="1280"/>
      <c r="Y666" s="1282"/>
      <c r="Z666" s="1308"/>
      <c r="AA666" s="1328">
        <f>J666</f>
        <v>2.33</v>
      </c>
      <c r="AB666" s="1287"/>
      <c r="AC666" s="1282"/>
      <c r="AD666" s="1308"/>
      <c r="AE666" s="1286"/>
      <c r="AF666" s="1307"/>
      <c r="AG666" s="1281"/>
      <c r="AH666" s="1280"/>
    </row>
    <row r="667" spans="2:34" hidden="1" outlineLevel="1">
      <c r="B667" s="83"/>
      <c r="C667" s="75"/>
      <c r="D667" s="75"/>
      <c r="E667" s="1145">
        <v>1</v>
      </c>
      <c r="F667" s="871">
        <v>5.82</v>
      </c>
      <c r="G667" s="75">
        <v>57.25</v>
      </c>
      <c r="H667" s="75">
        <v>59.85</v>
      </c>
      <c r="I667" s="75">
        <f>H667-G667</f>
        <v>2.6</v>
      </c>
      <c r="J667" s="1080">
        <f>E667*F667*I667</f>
        <v>15.13</v>
      </c>
      <c r="K667" s="83"/>
      <c r="L667" s="75"/>
      <c r="M667" s="1058"/>
      <c r="N667" s="83"/>
      <c r="O667" s="75"/>
      <c r="P667" s="123"/>
      <c r="Q667" s="1174">
        <f>J667</f>
        <v>15.13</v>
      </c>
      <c r="R667" s="1280">
        <f t="shared" si="99"/>
        <v>2.27</v>
      </c>
      <c r="S667" s="1281"/>
      <c r="T667" s="1280"/>
      <c r="U667" s="1281"/>
      <c r="V667" s="1280"/>
      <c r="W667" s="1281"/>
      <c r="X667" s="1280"/>
      <c r="Y667" s="1282"/>
      <c r="Z667" s="1306">
        <f>J667</f>
        <v>15.13</v>
      </c>
      <c r="AA667" s="1286"/>
      <c r="AB667" s="1287"/>
      <c r="AC667" s="1282"/>
      <c r="AD667" s="1308"/>
      <c r="AE667" s="1286"/>
      <c r="AF667" s="1307"/>
      <c r="AG667" s="1281"/>
      <c r="AH667" s="1280"/>
    </row>
    <row r="668" spans="2:34" hidden="1" outlineLevel="1">
      <c r="B668" s="83"/>
      <c r="C668" s="75"/>
      <c r="D668" s="75"/>
      <c r="E668" s="1145"/>
      <c r="F668" s="83"/>
      <c r="G668" s="75"/>
      <c r="H668" s="75"/>
      <c r="I668" s="75"/>
      <c r="J668" s="1058"/>
      <c r="K668" s="83"/>
      <c r="L668" s="75"/>
      <c r="M668" s="1058"/>
      <c r="N668" s="83"/>
      <c r="O668" s="75"/>
      <c r="P668" s="123"/>
      <c r="Q668" s="1281"/>
      <c r="R668" s="1280"/>
      <c r="S668" s="1281"/>
      <c r="T668" s="1280"/>
      <c r="U668" s="1281"/>
      <c r="V668" s="1280"/>
      <c r="W668" s="1281"/>
      <c r="X668" s="1280"/>
      <c r="Y668" s="1282"/>
      <c r="Z668" s="1308"/>
      <c r="AA668" s="1286"/>
      <c r="AB668" s="1287"/>
      <c r="AC668" s="1282"/>
      <c r="AD668" s="1308"/>
      <c r="AE668" s="1286"/>
      <c r="AF668" s="1307"/>
      <c r="AG668" s="1281"/>
      <c r="AH668" s="1280"/>
    </row>
    <row r="669" spans="2:34" hidden="1" outlineLevel="1">
      <c r="B669" s="90" t="s">
        <v>728</v>
      </c>
      <c r="C669" s="75" t="s">
        <v>504</v>
      </c>
      <c r="D669" s="75" t="s">
        <v>531</v>
      </c>
      <c r="E669" s="1145">
        <v>1</v>
      </c>
      <c r="F669" s="871">
        <v>5.81</v>
      </c>
      <c r="G669" s="75">
        <v>56.85</v>
      </c>
      <c r="H669" s="75">
        <v>57.25</v>
      </c>
      <c r="I669" s="75">
        <f>H669-G669</f>
        <v>0.39999999999999902</v>
      </c>
      <c r="J669" s="1080">
        <f>E669*F669*I669</f>
        <v>2.3199999999999998</v>
      </c>
      <c r="K669" s="83"/>
      <c r="L669" s="75"/>
      <c r="M669" s="1058"/>
      <c r="N669" s="83"/>
      <c r="O669" s="75"/>
      <c r="P669" s="123"/>
      <c r="Q669" s="1281"/>
      <c r="R669" s="1280"/>
      <c r="S669" s="1281"/>
      <c r="T669" s="1280"/>
      <c r="U669" s="1281"/>
      <c r="V669" s="1280"/>
      <c r="W669" s="1174">
        <f>J669</f>
        <v>2.3199999999999998</v>
      </c>
      <c r="X669" s="1179">
        <f t="shared" ref="X669:X670" si="100">ROUND($W$4/1000*W669,3)</f>
        <v>5.8000000000000003E-2</v>
      </c>
      <c r="Y669" s="1282"/>
      <c r="Z669" s="1308"/>
      <c r="AA669" s="1328">
        <f>J669</f>
        <v>2.3199999999999998</v>
      </c>
      <c r="AB669" s="1287"/>
      <c r="AC669" s="1282"/>
      <c r="AD669" s="1308"/>
      <c r="AE669" s="1286"/>
      <c r="AF669" s="1307"/>
      <c r="AG669" s="1281">
        <f>F669</f>
        <v>5.81</v>
      </c>
      <c r="AH669" s="1280"/>
    </row>
    <row r="670" spans="2:34" hidden="1" outlineLevel="1">
      <c r="B670" s="90" t="s">
        <v>726</v>
      </c>
      <c r="C670" s="75"/>
      <c r="D670" s="75"/>
      <c r="E670" s="1145">
        <v>1</v>
      </c>
      <c r="F670" s="871">
        <v>5.81</v>
      </c>
      <c r="G670" s="75">
        <v>57.25</v>
      </c>
      <c r="H670" s="75">
        <v>58.23</v>
      </c>
      <c r="I670" s="75">
        <f>H670-G670</f>
        <v>0.97999999999999698</v>
      </c>
      <c r="J670" s="1080">
        <f>E670*F670*I670</f>
        <v>5.69</v>
      </c>
      <c r="K670" s="83"/>
      <c r="L670" s="75"/>
      <c r="M670" s="1058"/>
      <c r="N670" s="83"/>
      <c r="O670" s="75"/>
      <c r="P670" s="123"/>
      <c r="Q670" s="1281"/>
      <c r="R670" s="1280"/>
      <c r="S670" s="1281"/>
      <c r="T670" s="1280"/>
      <c r="U670" s="1281"/>
      <c r="V670" s="1280"/>
      <c r="W670" s="1174">
        <f>J670</f>
        <v>5.69</v>
      </c>
      <c r="X670" s="1179">
        <f t="shared" si="100"/>
        <v>0.14199999999999999</v>
      </c>
      <c r="Y670" s="1282"/>
      <c r="Z670" s="1308"/>
      <c r="AA670" s="1286"/>
      <c r="AB670" s="1393">
        <f>J670</f>
        <v>5.69</v>
      </c>
      <c r="AC670" s="1282"/>
      <c r="AD670" s="1308"/>
      <c r="AE670" s="1286"/>
      <c r="AF670" s="1307"/>
      <c r="AG670" s="1281"/>
      <c r="AH670" s="1280"/>
    </row>
    <row r="671" spans="2:34" hidden="1" outlineLevel="1">
      <c r="B671" s="83"/>
      <c r="C671" s="75" t="s">
        <v>65</v>
      </c>
      <c r="D671" s="75"/>
      <c r="E671" s="1145">
        <v>1</v>
      </c>
      <c r="F671" s="871">
        <v>3.35</v>
      </c>
      <c r="G671" s="75">
        <v>57.03</v>
      </c>
      <c r="H671" s="75">
        <v>59.85</v>
      </c>
      <c r="I671" s="75">
        <f>H671-G671</f>
        <v>2.82</v>
      </c>
      <c r="J671" s="1080">
        <f>E671*F671*I671</f>
        <v>9.4499999999999993</v>
      </c>
      <c r="K671" s="83"/>
      <c r="L671" s="75"/>
      <c r="M671" s="1058"/>
      <c r="N671" s="83"/>
      <c r="O671" s="75"/>
      <c r="P671" s="123"/>
      <c r="Q671" s="1281"/>
      <c r="R671" s="1280"/>
      <c r="S671" s="1174">
        <f>J671</f>
        <v>9.4499999999999993</v>
      </c>
      <c r="T671" s="1179">
        <f t="shared" ref="T671:T682" si="101">ROUND($S$4/1000*S671,3)</f>
        <v>1.2290000000000001</v>
      </c>
      <c r="U671" s="1281"/>
      <c r="V671" s="1280"/>
      <c r="W671" s="1281"/>
      <c r="X671" s="1280"/>
      <c r="Y671" s="1282"/>
      <c r="Z671" s="1306">
        <f>J671</f>
        <v>9.4499999999999993</v>
      </c>
      <c r="AA671" s="1286"/>
      <c r="AB671" s="1287"/>
      <c r="AC671" s="1282"/>
      <c r="AD671" s="1308"/>
      <c r="AE671" s="1286"/>
      <c r="AF671" s="1307"/>
      <c r="AG671" s="1281"/>
      <c r="AH671" s="1280"/>
    </row>
    <row r="672" spans="2:34" hidden="1" outlineLevel="1">
      <c r="B672" s="83"/>
      <c r="C672" s="75" t="s">
        <v>67</v>
      </c>
      <c r="D672" s="75"/>
      <c r="E672" s="1145">
        <v>1</v>
      </c>
      <c r="F672" s="871"/>
      <c r="G672" s="75"/>
      <c r="H672" s="75"/>
      <c r="I672" s="75"/>
      <c r="J672" s="1058"/>
      <c r="K672" s="1114">
        <f>1.68-0.77</f>
        <v>0.91</v>
      </c>
      <c r="L672" s="940">
        <f>1.65-0.06</f>
        <v>1.59</v>
      </c>
      <c r="M672" s="1080">
        <f>ROUND(-E672*K672*L672,2)</f>
        <v>-1.45</v>
      </c>
      <c r="N672" s="1114">
        <v>0.13</v>
      </c>
      <c r="O672" s="940">
        <f>2*K672+L672</f>
        <v>3.41</v>
      </c>
      <c r="P672" s="1161">
        <f>E672*N672*O672</f>
        <v>0.44</v>
      </c>
      <c r="Q672" s="1281"/>
      <c r="R672" s="1280"/>
      <c r="S672" s="1174">
        <f>M672</f>
        <v>-1.45</v>
      </c>
      <c r="T672" s="1179">
        <f t="shared" si="101"/>
        <v>-0.189</v>
      </c>
      <c r="U672" s="1281"/>
      <c r="V672" s="1280"/>
      <c r="W672" s="1281"/>
      <c r="X672" s="1280"/>
      <c r="Y672" s="1282"/>
      <c r="Z672" s="1306">
        <f>M672</f>
        <v>-1.45</v>
      </c>
      <c r="AA672" s="1286"/>
      <c r="AB672" s="1287"/>
      <c r="AC672" s="1282"/>
      <c r="AD672" s="1306">
        <f>P672</f>
        <v>0.44</v>
      </c>
      <c r="AE672" s="1286"/>
      <c r="AF672" s="1307"/>
      <c r="AG672" s="1281"/>
      <c r="AH672" s="1280"/>
    </row>
    <row r="673" spans="2:34" hidden="1" outlineLevel="1">
      <c r="B673" s="83"/>
      <c r="C673" s="75" t="s">
        <v>70</v>
      </c>
      <c r="D673" s="75"/>
      <c r="E673" s="1145">
        <v>1</v>
      </c>
      <c r="F673" s="83"/>
      <c r="G673" s="75"/>
      <c r="H673" s="75"/>
      <c r="I673" s="75"/>
      <c r="J673" s="1058"/>
      <c r="K673" s="1114">
        <v>0.77</v>
      </c>
      <c r="L673" s="940">
        <f>2.4-0.06</f>
        <v>2.34</v>
      </c>
      <c r="M673" s="1080">
        <f>ROUND(-E673*K673*L673,2)</f>
        <v>-1.8</v>
      </c>
      <c r="N673" s="1114">
        <v>0.13</v>
      </c>
      <c r="O673" s="940">
        <f>K673+L673+0.75</f>
        <v>3.86</v>
      </c>
      <c r="P673" s="1161">
        <f>E673*N673*O673</f>
        <v>0.5</v>
      </c>
      <c r="Q673" s="1281"/>
      <c r="R673" s="1280"/>
      <c r="S673" s="1174">
        <f>M673</f>
        <v>-1.8</v>
      </c>
      <c r="T673" s="1179">
        <f t="shared" si="101"/>
        <v>-0.23400000000000001</v>
      </c>
      <c r="U673" s="1281"/>
      <c r="V673" s="1280"/>
      <c r="W673" s="1281"/>
      <c r="X673" s="1280"/>
      <c r="Y673" s="1282"/>
      <c r="Z673" s="1306">
        <f>M673</f>
        <v>-1.8</v>
      </c>
      <c r="AA673" s="1286"/>
      <c r="AB673" s="1287"/>
      <c r="AC673" s="1282"/>
      <c r="AD673" s="1306">
        <f>P673</f>
        <v>0.5</v>
      </c>
      <c r="AE673" s="1286"/>
      <c r="AF673" s="1307"/>
      <c r="AG673" s="1281"/>
      <c r="AH673" s="1280"/>
    </row>
    <row r="674" spans="2:34" hidden="1" outlineLevel="1">
      <c r="B674" s="83"/>
      <c r="C674" s="75"/>
      <c r="D674" s="75"/>
      <c r="E674" s="1145"/>
      <c r="F674" s="83"/>
      <c r="G674" s="75"/>
      <c r="H674" s="75"/>
      <c r="I674" s="75"/>
      <c r="J674" s="1058"/>
      <c r="K674" s="83"/>
      <c r="L674" s="75"/>
      <c r="M674" s="1058"/>
      <c r="N674" s="83"/>
      <c r="O674" s="75"/>
      <c r="P674" s="123"/>
      <c r="Q674" s="1281"/>
      <c r="R674" s="1280"/>
      <c r="S674" s="1281"/>
      <c r="T674" s="1280"/>
      <c r="U674" s="1281"/>
      <c r="V674" s="1280"/>
      <c r="W674" s="1281"/>
      <c r="X674" s="1280"/>
      <c r="Y674" s="1282"/>
      <c r="Z674" s="1308"/>
      <c r="AA674" s="1286"/>
      <c r="AB674" s="1287"/>
      <c r="AC674" s="1282"/>
      <c r="AD674" s="1308"/>
      <c r="AE674" s="1286"/>
      <c r="AF674" s="1307"/>
      <c r="AG674" s="1281"/>
      <c r="AH674" s="1280"/>
    </row>
    <row r="675" spans="2:34" hidden="1" outlineLevel="1">
      <c r="B675" s="83"/>
      <c r="C675" s="75" t="s">
        <v>493</v>
      </c>
      <c r="D675" s="75" t="s">
        <v>532</v>
      </c>
      <c r="E675" s="1145">
        <v>1</v>
      </c>
      <c r="F675" s="871">
        <v>9.08</v>
      </c>
      <c r="G675" s="75">
        <v>56.85</v>
      </c>
      <c r="H675" s="75">
        <v>57.25</v>
      </c>
      <c r="I675" s="75">
        <f>H675-G675</f>
        <v>0.39999999999999902</v>
      </c>
      <c r="J675" s="1080">
        <f>E675*F675*I675</f>
        <v>3.63</v>
      </c>
      <c r="K675" s="83"/>
      <c r="L675" s="75"/>
      <c r="M675" s="1058"/>
      <c r="N675" s="83"/>
      <c r="O675" s="75"/>
      <c r="P675" s="123"/>
      <c r="Q675" s="1281"/>
      <c r="R675" s="1280"/>
      <c r="S675" s="1174">
        <f>J675</f>
        <v>3.63</v>
      </c>
      <c r="T675" s="1179">
        <f t="shared" si="101"/>
        <v>0.47199999999999998</v>
      </c>
      <c r="U675" s="1281"/>
      <c r="V675" s="1280"/>
      <c r="W675" s="1281"/>
      <c r="X675" s="1280"/>
      <c r="Y675" s="1282"/>
      <c r="Z675" s="1308"/>
      <c r="AA675" s="1328">
        <f>J675</f>
        <v>3.63</v>
      </c>
      <c r="AB675" s="1287"/>
      <c r="AC675" s="1282"/>
      <c r="AD675" s="1308"/>
      <c r="AE675" s="1286"/>
      <c r="AF675" s="1307"/>
      <c r="AG675" s="1281"/>
      <c r="AH675" s="1280"/>
    </row>
    <row r="676" spans="2:34" hidden="1" outlineLevel="1">
      <c r="B676" s="83"/>
      <c r="C676" s="75"/>
      <c r="D676" s="75"/>
      <c r="E676" s="1145">
        <v>1</v>
      </c>
      <c r="F676" s="871">
        <v>2.17</v>
      </c>
      <c r="G676" s="75">
        <v>57.25</v>
      </c>
      <c r="H676" s="75">
        <v>59.85</v>
      </c>
      <c r="I676" s="75">
        <f>H676-G676</f>
        <v>2.6</v>
      </c>
      <c r="J676" s="1080">
        <f>E676*F676*I676</f>
        <v>5.64</v>
      </c>
      <c r="K676" s="83"/>
      <c r="L676" s="75"/>
      <c r="M676" s="1058"/>
      <c r="N676" s="83"/>
      <c r="O676" s="75"/>
      <c r="P676" s="123"/>
      <c r="Q676" s="1281"/>
      <c r="R676" s="1280"/>
      <c r="S676" s="1174">
        <f>J676</f>
        <v>5.64</v>
      </c>
      <c r="T676" s="1179">
        <f t="shared" si="101"/>
        <v>0.73299999999999998</v>
      </c>
      <c r="U676" s="1281"/>
      <c r="V676" s="1280"/>
      <c r="W676" s="1281"/>
      <c r="X676" s="1280"/>
      <c r="Y676" s="1282"/>
      <c r="Z676" s="1306">
        <f>J676</f>
        <v>5.64</v>
      </c>
      <c r="AA676" s="1286"/>
      <c r="AB676" s="1287"/>
      <c r="AC676" s="1282"/>
      <c r="AD676" s="1308"/>
      <c r="AE676" s="1286"/>
      <c r="AF676" s="1307"/>
      <c r="AG676" s="1281"/>
      <c r="AH676" s="1280"/>
    </row>
    <row r="677" spans="2:34" hidden="1" outlineLevel="1">
      <c r="B677" s="83"/>
      <c r="C677" s="75"/>
      <c r="D677" s="75"/>
      <c r="E677" s="1145">
        <v>1</v>
      </c>
      <c r="F677" s="871">
        <v>1.68</v>
      </c>
      <c r="G677" s="75">
        <v>57.25</v>
      </c>
      <c r="H677" s="75">
        <v>59.85</v>
      </c>
      <c r="I677" s="75">
        <f>H677-G677</f>
        <v>2.6</v>
      </c>
      <c r="J677" s="1080">
        <f>E677*F677*I677</f>
        <v>4.37</v>
      </c>
      <c r="K677" s="83"/>
      <c r="L677" s="75"/>
      <c r="M677" s="1058"/>
      <c r="N677" s="83"/>
      <c r="O677" s="75"/>
      <c r="P677" s="123"/>
      <c r="Q677" s="1281"/>
      <c r="R677" s="1280"/>
      <c r="S677" s="1174">
        <f>J677</f>
        <v>4.37</v>
      </c>
      <c r="T677" s="1179">
        <f t="shared" si="101"/>
        <v>0.56799999999999995</v>
      </c>
      <c r="U677" s="1281"/>
      <c r="V677" s="1280"/>
      <c r="W677" s="1281"/>
      <c r="X677" s="1280"/>
      <c r="Y677" s="1282"/>
      <c r="Z677" s="1308"/>
      <c r="AA677" s="1286"/>
      <c r="AB677" s="1393">
        <f>J677</f>
        <v>4.37</v>
      </c>
      <c r="AC677" s="1282"/>
      <c r="AD677" s="1308"/>
      <c r="AE677" s="1286"/>
      <c r="AF677" s="1307"/>
      <c r="AG677" s="1281"/>
      <c r="AH677" s="1280"/>
    </row>
    <row r="678" spans="2:34" hidden="1" outlineLevel="1">
      <c r="B678" s="83"/>
      <c r="C678" s="75" t="s">
        <v>25</v>
      </c>
      <c r="D678" s="75"/>
      <c r="E678" s="1145">
        <v>1</v>
      </c>
      <c r="F678" s="871"/>
      <c r="G678" s="75"/>
      <c r="H678" s="75"/>
      <c r="I678" s="75"/>
      <c r="J678" s="1058"/>
      <c r="K678" s="871">
        <v>1.68</v>
      </c>
      <c r="L678" s="1157">
        <v>1.59</v>
      </c>
      <c r="M678" s="1080">
        <f>ROUND(-E678*K678*L678,2)</f>
        <v>-2.67</v>
      </c>
      <c r="N678" s="1114">
        <v>0.13</v>
      </c>
      <c r="O678" s="940">
        <f>2*L678+K678</f>
        <v>4.8600000000000003</v>
      </c>
      <c r="P678" s="1161">
        <f>E678*N678*O678</f>
        <v>0.63</v>
      </c>
      <c r="Q678" s="1281"/>
      <c r="R678" s="1280"/>
      <c r="S678" s="1174">
        <f>M678</f>
        <v>-2.67</v>
      </c>
      <c r="T678" s="1179">
        <f t="shared" si="101"/>
        <v>-0.34699999999999998</v>
      </c>
      <c r="U678" s="1281"/>
      <c r="V678" s="1280"/>
      <c r="W678" s="1281"/>
      <c r="X678" s="1280"/>
      <c r="Y678" s="1282"/>
      <c r="Z678" s="1308"/>
      <c r="AA678" s="1286"/>
      <c r="AB678" s="1393">
        <f>M678</f>
        <v>-2.67</v>
      </c>
      <c r="AC678" s="1282"/>
      <c r="AD678" s="1306">
        <f>P678</f>
        <v>0.63</v>
      </c>
      <c r="AE678" s="1286"/>
      <c r="AF678" s="1307"/>
      <c r="AG678" s="1281"/>
      <c r="AH678" s="1280">
        <f>K678</f>
        <v>1.68</v>
      </c>
    </row>
    <row r="679" spans="2:34" hidden="1" outlineLevel="1">
      <c r="B679" s="83"/>
      <c r="C679" s="75"/>
      <c r="D679" s="75"/>
      <c r="E679" s="1145">
        <v>1</v>
      </c>
      <c r="F679" s="871">
        <v>2.11</v>
      </c>
      <c r="G679" s="75">
        <v>57.25</v>
      </c>
      <c r="H679" s="75">
        <v>59.85</v>
      </c>
      <c r="I679" s="75">
        <f>H679-G679</f>
        <v>2.6</v>
      </c>
      <c r="J679" s="1080">
        <f>E679*F679*I679</f>
        <v>5.49</v>
      </c>
      <c r="K679" s="83"/>
      <c r="L679" s="75"/>
      <c r="M679" s="1058"/>
      <c r="N679" s="83"/>
      <c r="O679" s="75"/>
      <c r="P679" s="123"/>
      <c r="Q679" s="1281"/>
      <c r="R679" s="1280"/>
      <c r="S679" s="1174">
        <f>J679</f>
        <v>5.49</v>
      </c>
      <c r="T679" s="1179">
        <f t="shared" si="101"/>
        <v>0.71399999999999997</v>
      </c>
      <c r="U679" s="1281"/>
      <c r="V679" s="1280"/>
      <c r="W679" s="1281"/>
      <c r="X679" s="1280"/>
      <c r="Y679" s="1282"/>
      <c r="Z679" s="1306">
        <f>J679</f>
        <v>5.49</v>
      </c>
      <c r="AA679" s="1286"/>
      <c r="AB679" s="1287"/>
      <c r="AC679" s="1282"/>
      <c r="AD679" s="1308"/>
      <c r="AE679" s="1286"/>
      <c r="AF679" s="1307"/>
      <c r="AG679" s="1281"/>
      <c r="AH679" s="1280"/>
    </row>
    <row r="680" spans="2:34" hidden="1" outlineLevel="1">
      <c r="B680" s="83"/>
      <c r="C680" s="75"/>
      <c r="D680" s="75"/>
      <c r="E680" s="1145">
        <v>1</v>
      </c>
      <c r="F680" s="871">
        <v>1.68</v>
      </c>
      <c r="G680" s="75">
        <v>57.25</v>
      </c>
      <c r="H680" s="75">
        <v>59.85</v>
      </c>
      <c r="I680" s="75">
        <f>H680-G680</f>
        <v>2.6</v>
      </c>
      <c r="J680" s="1080">
        <f>E680*F680*I680</f>
        <v>4.37</v>
      </c>
      <c r="K680" s="83"/>
      <c r="L680" s="75"/>
      <c r="M680" s="1058"/>
      <c r="N680" s="83"/>
      <c r="O680" s="75"/>
      <c r="P680" s="123"/>
      <c r="Q680" s="1281"/>
      <c r="R680" s="1280"/>
      <c r="S680" s="1174">
        <f>J680</f>
        <v>4.37</v>
      </c>
      <c r="T680" s="1280">
        <f t="shared" si="101"/>
        <v>0.56799999999999995</v>
      </c>
      <c r="U680" s="1281"/>
      <c r="V680" s="1280"/>
      <c r="W680" s="1281"/>
      <c r="X680" s="1280"/>
      <c r="Y680" s="1282"/>
      <c r="Z680" s="1308"/>
      <c r="AA680" s="1286"/>
      <c r="AB680" s="1393">
        <f>J680</f>
        <v>4.37</v>
      </c>
      <c r="AC680" s="1282"/>
      <c r="AD680" s="1308"/>
      <c r="AE680" s="1286"/>
      <c r="AF680" s="1307"/>
      <c r="AG680" s="1281"/>
      <c r="AH680" s="1280"/>
    </row>
    <row r="681" spans="2:34" hidden="1" outlineLevel="1">
      <c r="B681" s="83"/>
      <c r="C681" s="75" t="s">
        <v>25</v>
      </c>
      <c r="D681" s="75"/>
      <c r="E681" s="1145">
        <v>1</v>
      </c>
      <c r="F681" s="871"/>
      <c r="G681" s="75"/>
      <c r="H681" s="75"/>
      <c r="I681" s="75"/>
      <c r="J681" s="1058"/>
      <c r="K681" s="871">
        <v>1.68</v>
      </c>
      <c r="L681" s="1157">
        <v>1.59</v>
      </c>
      <c r="M681" s="1080">
        <f>ROUND(-E681*K681*L681,2)</f>
        <v>-2.67</v>
      </c>
      <c r="N681" s="1114">
        <v>0.13</v>
      </c>
      <c r="O681" s="940">
        <f>2*L681+K681</f>
        <v>4.8600000000000003</v>
      </c>
      <c r="P681" s="1161">
        <f>E681*N681*O681</f>
        <v>0.63</v>
      </c>
      <c r="Q681" s="1281"/>
      <c r="R681" s="1280"/>
      <c r="S681" s="1174">
        <f>M681</f>
        <v>-2.67</v>
      </c>
      <c r="T681" s="1280">
        <f t="shared" si="101"/>
        <v>-0.34699999999999998</v>
      </c>
      <c r="U681" s="1281"/>
      <c r="V681" s="1280"/>
      <c r="W681" s="1281"/>
      <c r="X681" s="1280"/>
      <c r="Y681" s="1282"/>
      <c r="Z681" s="1308"/>
      <c r="AA681" s="1286"/>
      <c r="AB681" s="1393">
        <f>M681</f>
        <v>-2.67</v>
      </c>
      <c r="AC681" s="1282"/>
      <c r="AD681" s="1306">
        <f>P681</f>
        <v>0.63</v>
      </c>
      <c r="AE681" s="1286"/>
      <c r="AF681" s="1307"/>
      <c r="AG681" s="1281"/>
      <c r="AH681" s="1280">
        <f>K681</f>
        <v>1.68</v>
      </c>
    </row>
    <row r="682" spans="2:34" hidden="1" outlineLevel="1">
      <c r="B682" s="83"/>
      <c r="C682" s="75"/>
      <c r="D682" s="75"/>
      <c r="E682" s="1145">
        <v>1</v>
      </c>
      <c r="F682" s="871">
        <v>1.44</v>
      </c>
      <c r="G682" s="75">
        <v>57.25</v>
      </c>
      <c r="H682" s="75">
        <v>59.85</v>
      </c>
      <c r="I682" s="75">
        <f>H682-G682</f>
        <v>2.6</v>
      </c>
      <c r="J682" s="1080">
        <f>E682*F682*I682</f>
        <v>3.74</v>
      </c>
      <c r="K682" s="83"/>
      <c r="L682" s="75"/>
      <c r="M682" s="1058"/>
      <c r="N682" s="83"/>
      <c r="O682" s="75"/>
      <c r="P682" s="123"/>
      <c r="Q682" s="1281"/>
      <c r="R682" s="1280"/>
      <c r="S682" s="1174">
        <f>J682</f>
        <v>3.74</v>
      </c>
      <c r="T682" s="1280">
        <f t="shared" si="101"/>
        <v>0.48599999999999999</v>
      </c>
      <c r="U682" s="1281"/>
      <c r="V682" s="1280"/>
      <c r="W682" s="1281"/>
      <c r="X682" s="1280"/>
      <c r="Y682" s="1282"/>
      <c r="Z682" s="1306">
        <f>J682</f>
        <v>3.74</v>
      </c>
      <c r="AA682" s="1286"/>
      <c r="AB682" s="1287"/>
      <c r="AC682" s="1282"/>
      <c r="AD682" s="1308"/>
      <c r="AE682" s="1286"/>
      <c r="AF682" s="1307"/>
      <c r="AG682" s="1281"/>
      <c r="AH682" s="1280"/>
    </row>
    <row r="683" spans="2:34" hidden="1" outlineLevel="1">
      <c r="B683" s="83"/>
      <c r="C683" s="75"/>
      <c r="D683" s="75"/>
      <c r="E683" s="1145"/>
      <c r="F683" s="871"/>
      <c r="G683" s="75"/>
      <c r="H683" s="75"/>
      <c r="I683" s="75"/>
      <c r="J683" s="1058"/>
      <c r="K683" s="83"/>
      <c r="L683" s="75"/>
      <c r="M683" s="1058"/>
      <c r="N683" s="83"/>
      <c r="O683" s="75"/>
      <c r="P683" s="123"/>
      <c r="Q683" s="1281"/>
      <c r="R683" s="1280"/>
      <c r="S683" s="1281"/>
      <c r="T683" s="1280"/>
      <c r="U683" s="1281"/>
      <c r="V683" s="1280"/>
      <c r="W683" s="1281"/>
      <c r="X683" s="1280"/>
      <c r="Y683" s="1282"/>
      <c r="Z683" s="1308"/>
      <c r="AA683" s="1286"/>
      <c r="AB683" s="1287"/>
      <c r="AC683" s="1282"/>
      <c r="AD683" s="1308"/>
      <c r="AE683" s="1286"/>
      <c r="AF683" s="1307"/>
      <c r="AG683" s="1281"/>
      <c r="AH683" s="1280"/>
    </row>
    <row r="684" spans="2:34" hidden="1" outlineLevel="1">
      <c r="B684" s="83"/>
      <c r="C684" s="75" t="s">
        <v>504</v>
      </c>
      <c r="D684" s="75" t="s">
        <v>533</v>
      </c>
      <c r="E684" s="1145">
        <v>1</v>
      </c>
      <c r="F684" s="871">
        <v>8.92</v>
      </c>
      <c r="G684" s="75">
        <v>56.85</v>
      </c>
      <c r="H684" s="75">
        <v>57.25</v>
      </c>
      <c r="I684" s="75">
        <f>H684-G684</f>
        <v>0.39999999999999902</v>
      </c>
      <c r="J684" s="1080">
        <f>E684*F684*I684</f>
        <v>3.57</v>
      </c>
      <c r="K684" s="83"/>
      <c r="L684" s="75"/>
      <c r="M684" s="1058"/>
      <c r="N684" s="83"/>
      <c r="O684" s="75"/>
      <c r="P684" s="123"/>
      <c r="Q684" s="1281"/>
      <c r="R684" s="1280"/>
      <c r="S684" s="1281"/>
      <c r="T684" s="1280"/>
      <c r="U684" s="1281"/>
      <c r="V684" s="1280"/>
      <c r="W684" s="1174">
        <f>J684</f>
        <v>3.57</v>
      </c>
      <c r="X684" s="1179">
        <f t="shared" ref="X684:X685" si="102">ROUND($W$4/1000*W684,3)</f>
        <v>8.8999999999999996E-2</v>
      </c>
      <c r="Y684" s="1282"/>
      <c r="Z684" s="1308"/>
      <c r="AA684" s="1328">
        <f>J684</f>
        <v>3.57</v>
      </c>
      <c r="AB684" s="1287"/>
      <c r="AC684" s="1282"/>
      <c r="AD684" s="1308"/>
      <c r="AE684" s="1286"/>
      <c r="AF684" s="1307"/>
      <c r="AG684" s="1281">
        <f>F684</f>
        <v>8.92</v>
      </c>
      <c r="AH684" s="1280"/>
    </row>
    <row r="685" spans="2:34" hidden="1" outlineLevel="1">
      <c r="B685" s="83"/>
      <c r="C685" s="75"/>
      <c r="D685" s="75"/>
      <c r="E685" s="1145">
        <v>1</v>
      </c>
      <c r="F685" s="871">
        <v>8.92</v>
      </c>
      <c r="G685" s="75">
        <v>57.25</v>
      </c>
      <c r="H685" s="75">
        <v>58.23</v>
      </c>
      <c r="I685" s="75">
        <f>H685-G685</f>
        <v>0.97999999999999698</v>
      </c>
      <c r="J685" s="1080">
        <f>E685*F685*I685</f>
        <v>8.74</v>
      </c>
      <c r="K685" s="83"/>
      <c r="L685" s="75"/>
      <c r="M685" s="1058"/>
      <c r="N685" s="83"/>
      <c r="O685" s="75"/>
      <c r="P685" s="123"/>
      <c r="Q685" s="1281"/>
      <c r="R685" s="1280"/>
      <c r="S685" s="1281"/>
      <c r="T685" s="1280"/>
      <c r="U685" s="1281"/>
      <c r="V685" s="1280"/>
      <c r="W685" s="1174">
        <f>J685</f>
        <v>8.74</v>
      </c>
      <c r="X685" s="1179">
        <f t="shared" si="102"/>
        <v>0.219</v>
      </c>
      <c r="Y685" s="1282"/>
      <c r="Z685" s="1308"/>
      <c r="AA685" s="1286"/>
      <c r="AB685" s="1393">
        <f>J685</f>
        <v>8.74</v>
      </c>
      <c r="AC685" s="1282"/>
      <c r="AD685" s="1308"/>
      <c r="AE685" s="1286"/>
      <c r="AF685" s="1307"/>
      <c r="AG685" s="1281"/>
      <c r="AH685" s="1280"/>
    </row>
    <row r="686" spans="2:34" hidden="1" outlineLevel="1">
      <c r="B686" s="83"/>
      <c r="C686" s="75" t="s">
        <v>65</v>
      </c>
      <c r="D686" s="75"/>
      <c r="E686" s="1145">
        <v>1</v>
      </c>
      <c r="F686" s="871">
        <v>6.32</v>
      </c>
      <c r="G686" s="75">
        <v>57.03</v>
      </c>
      <c r="H686" s="75">
        <v>59.85</v>
      </c>
      <c r="I686" s="75">
        <f>H686-G686</f>
        <v>2.82</v>
      </c>
      <c r="J686" s="1080">
        <f>E686*F686*I686</f>
        <v>17.82</v>
      </c>
      <c r="K686" s="83"/>
      <c r="L686" s="75"/>
      <c r="M686" s="1058"/>
      <c r="N686" s="83"/>
      <c r="O686" s="75"/>
      <c r="P686" s="123"/>
      <c r="Q686" s="1281"/>
      <c r="R686" s="1280"/>
      <c r="S686" s="1174">
        <f>J686</f>
        <v>17.82</v>
      </c>
      <c r="T686" s="1280">
        <f t="shared" ref="T686:T713" si="103">ROUND($S$4/1000*S686,3)</f>
        <v>2.3170000000000002</v>
      </c>
      <c r="U686" s="1281"/>
      <c r="V686" s="1280"/>
      <c r="W686" s="1281"/>
      <c r="X686" s="1280"/>
      <c r="Y686" s="1282"/>
      <c r="Z686" s="1306">
        <f>J686</f>
        <v>17.82</v>
      </c>
      <c r="AA686" s="1286"/>
      <c r="AB686" s="1287"/>
      <c r="AC686" s="1282"/>
      <c r="AD686" s="1308"/>
      <c r="AE686" s="1286"/>
      <c r="AF686" s="1307"/>
      <c r="AG686" s="1281"/>
      <c r="AH686" s="1280"/>
    </row>
    <row r="687" spans="2:34" hidden="1" outlineLevel="1">
      <c r="B687" s="83"/>
      <c r="C687" s="75" t="s">
        <v>534</v>
      </c>
      <c r="D687" s="75"/>
      <c r="E687" s="1145">
        <v>2</v>
      </c>
      <c r="F687" s="871"/>
      <c r="G687" s="75"/>
      <c r="H687" s="75"/>
      <c r="I687" s="75"/>
      <c r="J687" s="1058"/>
      <c r="K687" s="1114">
        <f>1.68-0.77</f>
        <v>0.91</v>
      </c>
      <c r="L687" s="940">
        <f>1.65-0.06</f>
        <v>1.59</v>
      </c>
      <c r="M687" s="1080">
        <f>ROUND(-E687*K687*L687,2)</f>
        <v>-2.89</v>
      </c>
      <c r="N687" s="1114">
        <v>0.13</v>
      </c>
      <c r="O687" s="940">
        <f>2*K687+L687</f>
        <v>3.41</v>
      </c>
      <c r="P687" s="1161">
        <f>E687*N687*O687</f>
        <v>0.89</v>
      </c>
      <c r="Q687" s="1281"/>
      <c r="R687" s="1280"/>
      <c r="S687" s="1174">
        <f>M687</f>
        <v>-2.89</v>
      </c>
      <c r="T687" s="1280">
        <f t="shared" si="103"/>
        <v>-0.376</v>
      </c>
      <c r="U687" s="1281"/>
      <c r="V687" s="1280"/>
      <c r="W687" s="1281"/>
      <c r="X687" s="1280"/>
      <c r="Y687" s="1282"/>
      <c r="Z687" s="1306">
        <f>M687</f>
        <v>-2.89</v>
      </c>
      <c r="AA687" s="1286"/>
      <c r="AB687" s="1287"/>
      <c r="AC687" s="1282"/>
      <c r="AD687" s="1306">
        <f>P687</f>
        <v>0.89</v>
      </c>
      <c r="AE687" s="1286"/>
      <c r="AF687" s="1307"/>
      <c r="AG687" s="1281"/>
      <c r="AH687" s="1280"/>
    </row>
    <row r="688" spans="2:34" hidden="1" outlineLevel="1">
      <c r="B688" s="83"/>
      <c r="C688" s="75" t="s">
        <v>535</v>
      </c>
      <c r="D688" s="75"/>
      <c r="E688" s="1145">
        <v>2</v>
      </c>
      <c r="F688" s="871"/>
      <c r="G688" s="75"/>
      <c r="H688" s="75"/>
      <c r="I688" s="75"/>
      <c r="J688" s="1058"/>
      <c r="K688" s="1114">
        <v>0.77</v>
      </c>
      <c r="L688" s="940">
        <f>2.4-0.06</f>
        <v>2.34</v>
      </c>
      <c r="M688" s="1080">
        <f>ROUND(-E688*K688*L688,2)</f>
        <v>-3.6</v>
      </c>
      <c r="N688" s="1114">
        <v>0.13</v>
      </c>
      <c r="O688" s="940">
        <f>K688+L688+0.75</f>
        <v>3.86</v>
      </c>
      <c r="P688" s="1161">
        <f>E688*N688*O688</f>
        <v>1</v>
      </c>
      <c r="Q688" s="1281"/>
      <c r="R688" s="1280"/>
      <c r="S688" s="1174">
        <f>M688</f>
        <v>-3.6</v>
      </c>
      <c r="T688" s="1280">
        <f t="shared" si="103"/>
        <v>-0.46800000000000003</v>
      </c>
      <c r="U688" s="1281"/>
      <c r="V688" s="1280"/>
      <c r="W688" s="1281"/>
      <c r="X688" s="1280"/>
      <c r="Y688" s="1282"/>
      <c r="Z688" s="1306">
        <f>M688</f>
        <v>-3.6</v>
      </c>
      <c r="AA688" s="1286"/>
      <c r="AB688" s="1287"/>
      <c r="AC688" s="1282"/>
      <c r="AD688" s="1306">
        <f>P688</f>
        <v>1</v>
      </c>
      <c r="AE688" s="1286"/>
      <c r="AF688" s="1307"/>
      <c r="AG688" s="1281"/>
      <c r="AH688" s="1280"/>
    </row>
    <row r="689" spans="2:34" hidden="1" outlineLevel="1">
      <c r="B689" s="83"/>
      <c r="C689" s="75"/>
      <c r="D689" s="75"/>
      <c r="E689" s="1145"/>
      <c r="F689" s="871"/>
      <c r="G689" s="75"/>
      <c r="H689" s="75"/>
      <c r="I689" s="75"/>
      <c r="J689" s="1058"/>
      <c r="K689" s="83"/>
      <c r="L689" s="75"/>
      <c r="M689" s="1058"/>
      <c r="N689" s="83"/>
      <c r="O689" s="75"/>
      <c r="P689" s="123"/>
      <c r="Q689" s="1281"/>
      <c r="R689" s="1280"/>
      <c r="S689" s="1281"/>
      <c r="T689" s="1280"/>
      <c r="U689" s="1281"/>
      <c r="V689" s="1280"/>
      <c r="W689" s="1281"/>
      <c r="X689" s="1280"/>
      <c r="Y689" s="1282"/>
      <c r="Z689" s="1308"/>
      <c r="AA689" s="1286"/>
      <c r="AB689" s="1287"/>
      <c r="AC689" s="1282"/>
      <c r="AD689" s="1308"/>
      <c r="AE689" s="1286"/>
      <c r="AF689" s="1307"/>
      <c r="AG689" s="1281"/>
      <c r="AH689" s="1280"/>
    </row>
    <row r="690" spans="2:34" hidden="1" outlineLevel="1">
      <c r="B690" s="83"/>
      <c r="C690" s="75" t="s">
        <v>493</v>
      </c>
      <c r="D690" s="75" t="s">
        <v>550</v>
      </c>
      <c r="E690" s="1145">
        <v>1</v>
      </c>
      <c r="F690" s="871">
        <v>6.79</v>
      </c>
      <c r="G690" s="75">
        <v>56.85</v>
      </c>
      <c r="H690" s="75">
        <v>57.25</v>
      </c>
      <c r="I690" s="75">
        <f>H690-G690</f>
        <v>0.39999999999999902</v>
      </c>
      <c r="J690" s="1080">
        <f>E690*F690*I690</f>
        <v>2.72</v>
      </c>
      <c r="K690" s="83"/>
      <c r="L690" s="75"/>
      <c r="M690" s="1058"/>
      <c r="N690" s="83"/>
      <c r="O690" s="75"/>
      <c r="P690" s="123"/>
      <c r="Q690" s="1281"/>
      <c r="R690" s="1280"/>
      <c r="S690" s="1174">
        <f>J690</f>
        <v>2.72</v>
      </c>
      <c r="T690" s="1280">
        <f t="shared" si="103"/>
        <v>0.35399999999999998</v>
      </c>
      <c r="U690" s="1281"/>
      <c r="V690" s="1280"/>
      <c r="W690" s="1281"/>
      <c r="X690" s="1280"/>
      <c r="Y690" s="1282"/>
      <c r="Z690" s="1308"/>
      <c r="AA690" s="1328">
        <f>J690</f>
        <v>2.72</v>
      </c>
      <c r="AB690" s="1287"/>
      <c r="AC690" s="1282"/>
      <c r="AD690" s="1308"/>
      <c r="AE690" s="1286"/>
      <c r="AF690" s="1307"/>
      <c r="AG690" s="1281"/>
      <c r="AH690" s="1280"/>
    </row>
    <row r="691" spans="2:34" hidden="1" outlineLevel="1">
      <c r="B691" s="83"/>
      <c r="C691" s="75"/>
      <c r="D691" s="75"/>
      <c r="E691" s="1145">
        <v>1</v>
      </c>
      <c r="F691" s="871">
        <v>1.44</v>
      </c>
      <c r="G691" s="75">
        <v>57.25</v>
      </c>
      <c r="H691" s="75">
        <v>59.85</v>
      </c>
      <c r="I691" s="75">
        <f>H691-G691</f>
        <v>2.6</v>
      </c>
      <c r="J691" s="1080">
        <f>E691*F691*I691</f>
        <v>3.74</v>
      </c>
      <c r="K691" s="83"/>
      <c r="L691" s="75"/>
      <c r="M691" s="1058"/>
      <c r="N691" s="83"/>
      <c r="O691" s="75"/>
      <c r="P691" s="123"/>
      <c r="Q691" s="1281"/>
      <c r="R691" s="1280"/>
      <c r="S691" s="1174">
        <f>J691</f>
        <v>3.74</v>
      </c>
      <c r="T691" s="1280">
        <f t="shared" si="103"/>
        <v>0.48599999999999999</v>
      </c>
      <c r="U691" s="1281"/>
      <c r="V691" s="1280"/>
      <c r="W691" s="1281"/>
      <c r="X691" s="1280"/>
      <c r="Y691" s="1282"/>
      <c r="Z691" s="1306">
        <f>J691</f>
        <v>3.74</v>
      </c>
      <c r="AA691" s="1286"/>
      <c r="AB691" s="1287"/>
      <c r="AC691" s="1282"/>
      <c r="AD691" s="1308"/>
      <c r="AE691" s="1286"/>
      <c r="AF691" s="1307"/>
      <c r="AG691" s="1281"/>
      <c r="AH691" s="1280"/>
    </row>
    <row r="692" spans="2:34" hidden="1" outlineLevel="1">
      <c r="B692" s="83"/>
      <c r="C692" s="75"/>
      <c r="D692" s="75"/>
      <c r="E692" s="1145">
        <v>1</v>
      </c>
      <c r="F692" s="871">
        <v>1.68</v>
      </c>
      <c r="G692" s="75">
        <v>57.25</v>
      </c>
      <c r="H692" s="75">
        <v>59.85</v>
      </c>
      <c r="I692" s="75">
        <f>H692-G692</f>
        <v>2.6</v>
      </c>
      <c r="J692" s="1080">
        <f>E692*F692*I692</f>
        <v>4.37</v>
      </c>
      <c r="K692" s="83"/>
      <c r="L692" s="75"/>
      <c r="M692" s="1058"/>
      <c r="N692" s="83"/>
      <c r="O692" s="75"/>
      <c r="P692" s="123"/>
      <c r="Q692" s="1281"/>
      <c r="R692" s="1280"/>
      <c r="S692" s="1174">
        <f>J692</f>
        <v>4.37</v>
      </c>
      <c r="T692" s="1280">
        <f t="shared" si="103"/>
        <v>0.56799999999999995</v>
      </c>
      <c r="U692" s="1281"/>
      <c r="V692" s="1280"/>
      <c r="W692" s="1281"/>
      <c r="X692" s="1280"/>
      <c r="Y692" s="1282"/>
      <c r="Z692" s="1308"/>
      <c r="AA692" s="1286"/>
      <c r="AB692" s="1393">
        <f>J692</f>
        <v>4.37</v>
      </c>
      <c r="AC692" s="1282"/>
      <c r="AD692" s="1308"/>
      <c r="AE692" s="1286"/>
      <c r="AF692" s="1307"/>
      <c r="AG692" s="1281"/>
      <c r="AH692" s="1280"/>
    </row>
    <row r="693" spans="2:34" hidden="1" outlineLevel="1">
      <c r="B693" s="83"/>
      <c r="C693" s="75" t="s">
        <v>25</v>
      </c>
      <c r="D693" s="75"/>
      <c r="E693" s="1145">
        <v>1</v>
      </c>
      <c r="F693" s="871"/>
      <c r="G693" s="75"/>
      <c r="H693" s="75"/>
      <c r="I693" s="75"/>
      <c r="J693" s="1058"/>
      <c r="K693" s="871">
        <v>1.68</v>
      </c>
      <c r="L693" s="1157">
        <v>1.59</v>
      </c>
      <c r="M693" s="1080">
        <f>ROUND(-E693*K693*L693,2)</f>
        <v>-2.67</v>
      </c>
      <c r="N693" s="1114">
        <v>0.13</v>
      </c>
      <c r="O693" s="940">
        <f>2*L693+K693</f>
        <v>4.8600000000000003</v>
      </c>
      <c r="P693" s="1161">
        <f>E693*N693*O693</f>
        <v>0.63</v>
      </c>
      <c r="Q693" s="1281"/>
      <c r="R693" s="1280"/>
      <c r="S693" s="1174">
        <f>M693</f>
        <v>-2.67</v>
      </c>
      <c r="T693" s="1280">
        <f t="shared" si="103"/>
        <v>-0.34699999999999998</v>
      </c>
      <c r="U693" s="1281"/>
      <c r="V693" s="1280"/>
      <c r="W693" s="1281"/>
      <c r="X693" s="1280"/>
      <c r="Y693" s="1282"/>
      <c r="Z693" s="1308"/>
      <c r="AA693" s="1286"/>
      <c r="AB693" s="1393">
        <f>M693</f>
        <v>-2.67</v>
      </c>
      <c r="AC693" s="1282"/>
      <c r="AD693" s="1306">
        <f>P693</f>
        <v>0.63</v>
      </c>
      <c r="AE693" s="1286"/>
      <c r="AF693" s="1307"/>
      <c r="AG693" s="1281"/>
      <c r="AH693" s="1280">
        <f>K693</f>
        <v>1.68</v>
      </c>
    </row>
    <row r="694" spans="2:34" hidden="1" outlineLevel="1">
      <c r="B694" s="83"/>
      <c r="C694" s="75"/>
      <c r="D694" s="75"/>
      <c r="E694" s="1145">
        <v>1</v>
      </c>
      <c r="F694" s="871">
        <v>1.5</v>
      </c>
      <c r="G694" s="75">
        <v>57.25</v>
      </c>
      <c r="H694" s="75">
        <v>59.85</v>
      </c>
      <c r="I694" s="75">
        <f>H694-G694</f>
        <v>2.6</v>
      </c>
      <c r="J694" s="1080">
        <f>E694*F694*I694</f>
        <v>3.9</v>
      </c>
      <c r="K694" s="83"/>
      <c r="L694" s="75"/>
      <c r="M694" s="1058"/>
      <c r="N694" s="83"/>
      <c r="O694" s="75"/>
      <c r="P694" s="123"/>
      <c r="Q694" s="1281"/>
      <c r="R694" s="1280"/>
      <c r="S694" s="1174">
        <f>J694</f>
        <v>3.9</v>
      </c>
      <c r="T694" s="1280">
        <f t="shared" si="103"/>
        <v>0.50700000000000001</v>
      </c>
      <c r="U694" s="1281"/>
      <c r="V694" s="1280"/>
      <c r="W694" s="1281"/>
      <c r="X694" s="1280"/>
      <c r="Y694" s="1282"/>
      <c r="Z694" s="1306">
        <f>J694</f>
        <v>3.9</v>
      </c>
      <c r="AA694" s="1286"/>
      <c r="AB694" s="1287"/>
      <c r="AC694" s="1282"/>
      <c r="AD694" s="1308"/>
      <c r="AE694" s="1286"/>
      <c r="AF694" s="1307"/>
      <c r="AG694" s="1281"/>
      <c r="AH694" s="1280"/>
    </row>
    <row r="695" spans="2:34" hidden="1" outlineLevel="1">
      <c r="B695" s="83"/>
      <c r="C695" s="75"/>
      <c r="D695" s="75"/>
      <c r="E695" s="1145">
        <v>1</v>
      </c>
      <c r="F695" s="871">
        <v>1.68</v>
      </c>
      <c r="G695" s="75">
        <v>57.25</v>
      </c>
      <c r="H695" s="75">
        <v>59.85</v>
      </c>
      <c r="I695" s="75">
        <f>H695-G695</f>
        <v>2.6</v>
      </c>
      <c r="J695" s="1080">
        <f>E695*F695*I695</f>
        <v>4.37</v>
      </c>
      <c r="K695" s="83"/>
      <c r="L695" s="75"/>
      <c r="M695" s="1058"/>
      <c r="N695" s="83"/>
      <c r="O695" s="75"/>
      <c r="P695" s="123"/>
      <c r="Q695" s="1281"/>
      <c r="R695" s="1280"/>
      <c r="S695" s="1174">
        <f>J695</f>
        <v>4.37</v>
      </c>
      <c r="T695" s="1280">
        <f t="shared" si="103"/>
        <v>0.56799999999999995</v>
      </c>
      <c r="U695" s="1281"/>
      <c r="V695" s="1280"/>
      <c r="W695" s="1281"/>
      <c r="X695" s="1280"/>
      <c r="Y695" s="1282"/>
      <c r="Z695" s="1308"/>
      <c r="AA695" s="1286"/>
      <c r="AB695" s="1393">
        <f>J695</f>
        <v>4.37</v>
      </c>
      <c r="AC695" s="1282"/>
      <c r="AD695" s="1308"/>
      <c r="AE695" s="1286"/>
      <c r="AF695" s="1307"/>
      <c r="AG695" s="1281"/>
      <c r="AH695" s="1280"/>
    </row>
    <row r="696" spans="2:34" hidden="1" outlineLevel="1">
      <c r="B696" s="83"/>
      <c r="C696" s="75" t="s">
        <v>25</v>
      </c>
      <c r="D696" s="75"/>
      <c r="E696" s="1145">
        <v>1</v>
      </c>
      <c r="F696" s="871"/>
      <c r="G696" s="75"/>
      <c r="H696" s="75"/>
      <c r="I696" s="75"/>
      <c r="J696" s="1058"/>
      <c r="K696" s="871">
        <v>1.68</v>
      </c>
      <c r="L696" s="1157">
        <v>1.59</v>
      </c>
      <c r="M696" s="1080">
        <f>ROUND(-E696*K696*L696,2)</f>
        <v>-2.67</v>
      </c>
      <c r="N696" s="1114">
        <v>0.13</v>
      </c>
      <c r="O696" s="940">
        <f>2*L696+K696</f>
        <v>4.8600000000000003</v>
      </c>
      <c r="P696" s="1161">
        <f>E696*N696*O696</f>
        <v>0.63</v>
      </c>
      <c r="Q696" s="1281"/>
      <c r="R696" s="1280"/>
      <c r="S696" s="1174">
        <f>M696</f>
        <v>-2.67</v>
      </c>
      <c r="T696" s="1280">
        <f t="shared" si="103"/>
        <v>-0.34699999999999998</v>
      </c>
      <c r="U696" s="1281"/>
      <c r="V696" s="1280"/>
      <c r="W696" s="1281"/>
      <c r="X696" s="1280"/>
      <c r="Y696" s="1282"/>
      <c r="Z696" s="1308"/>
      <c r="AA696" s="1286"/>
      <c r="AB696" s="1393">
        <f>M696</f>
        <v>-2.67</v>
      </c>
      <c r="AC696" s="1282"/>
      <c r="AD696" s="1306">
        <f>P696</f>
        <v>0.63</v>
      </c>
      <c r="AE696" s="1286"/>
      <c r="AF696" s="1307"/>
      <c r="AG696" s="1281"/>
      <c r="AH696" s="1280">
        <f>K696</f>
        <v>1.68</v>
      </c>
    </row>
    <row r="697" spans="2:34" hidden="1" outlineLevel="1">
      <c r="B697" s="83"/>
      <c r="C697" s="75"/>
      <c r="D697" s="75"/>
      <c r="E697" s="1145">
        <v>1</v>
      </c>
      <c r="F697" s="871">
        <v>0.49</v>
      </c>
      <c r="G697" s="75">
        <v>57.25</v>
      </c>
      <c r="H697" s="75">
        <v>59.85</v>
      </c>
      <c r="I697" s="75">
        <f>H697-G697</f>
        <v>2.6</v>
      </c>
      <c r="J697" s="1080">
        <f>E697*F697*I697</f>
        <v>1.27</v>
      </c>
      <c r="K697" s="83"/>
      <c r="L697" s="75"/>
      <c r="M697" s="1058"/>
      <c r="N697" s="83"/>
      <c r="O697" s="75"/>
      <c r="P697" s="123"/>
      <c r="Q697" s="1281"/>
      <c r="R697" s="1280"/>
      <c r="S697" s="1174">
        <f>J697</f>
        <v>1.27</v>
      </c>
      <c r="T697" s="1280">
        <f t="shared" si="103"/>
        <v>0.16500000000000001</v>
      </c>
      <c r="U697" s="1281"/>
      <c r="V697" s="1280"/>
      <c r="W697" s="1281"/>
      <c r="X697" s="1280"/>
      <c r="Y697" s="1282"/>
      <c r="Z697" s="1306">
        <f>J697</f>
        <v>1.27</v>
      </c>
      <c r="AA697" s="1286"/>
      <c r="AB697" s="1287"/>
      <c r="AC697" s="1282"/>
      <c r="AD697" s="1308"/>
      <c r="AE697" s="1286"/>
      <c r="AF697" s="1307"/>
      <c r="AG697" s="1281"/>
      <c r="AH697" s="1280"/>
    </row>
    <row r="698" spans="2:34" hidden="1" outlineLevel="1">
      <c r="B698" s="83"/>
      <c r="C698" s="75"/>
      <c r="D698" s="75"/>
      <c r="E698" s="1145"/>
      <c r="F698" s="83"/>
      <c r="G698" s="75"/>
      <c r="H698" s="75"/>
      <c r="I698" s="75"/>
      <c r="J698" s="1058"/>
      <c r="K698" s="83"/>
      <c r="L698" s="75"/>
      <c r="M698" s="1058"/>
      <c r="N698" s="83"/>
      <c r="O698" s="75"/>
      <c r="P698" s="123"/>
      <c r="Q698" s="1281"/>
      <c r="R698" s="1280"/>
      <c r="S698" s="1281"/>
      <c r="T698" s="1280"/>
      <c r="U698" s="1281"/>
      <c r="V698" s="1280"/>
      <c r="W698" s="1281"/>
      <c r="X698" s="1280"/>
      <c r="Y698" s="1282"/>
      <c r="Z698" s="1308"/>
      <c r="AA698" s="1286"/>
      <c r="AB698" s="1287"/>
      <c r="AC698" s="1282"/>
      <c r="AD698" s="1308"/>
      <c r="AE698" s="1286"/>
      <c r="AF698" s="1307"/>
      <c r="AG698" s="1281"/>
      <c r="AH698" s="1280"/>
    </row>
    <row r="699" spans="2:34" hidden="1" outlineLevel="1">
      <c r="B699" s="83"/>
      <c r="C699" s="75" t="s">
        <v>493</v>
      </c>
      <c r="D699" s="75" t="s">
        <v>537</v>
      </c>
      <c r="E699" s="1145">
        <v>1</v>
      </c>
      <c r="F699" s="871">
        <v>2.2400000000000002</v>
      </c>
      <c r="G699" s="75">
        <v>56.85</v>
      </c>
      <c r="H699" s="75">
        <v>57.25</v>
      </c>
      <c r="I699" s="75">
        <f>H699-G699</f>
        <v>0.39999999999999902</v>
      </c>
      <c r="J699" s="1080">
        <f>E699*F699*I699</f>
        <v>0.9</v>
      </c>
      <c r="K699" s="83"/>
      <c r="L699" s="75"/>
      <c r="M699" s="1058"/>
      <c r="N699" s="83"/>
      <c r="O699" s="75"/>
      <c r="P699" s="123"/>
      <c r="Q699" s="1281"/>
      <c r="R699" s="1280"/>
      <c r="S699" s="1174">
        <f>J699</f>
        <v>0.9</v>
      </c>
      <c r="T699" s="1280">
        <f t="shared" si="103"/>
        <v>0.11700000000000001</v>
      </c>
      <c r="U699" s="1281"/>
      <c r="V699" s="1280"/>
      <c r="W699" s="1281"/>
      <c r="X699" s="1280"/>
      <c r="Y699" s="1282"/>
      <c r="Z699" s="1308"/>
      <c r="AA699" s="1328">
        <f>J699</f>
        <v>0.9</v>
      </c>
      <c r="AB699" s="1287"/>
      <c r="AC699" s="1282"/>
      <c r="AD699" s="1308"/>
      <c r="AE699" s="1286"/>
      <c r="AF699" s="1307"/>
      <c r="AG699" s="1281"/>
      <c r="AH699" s="1280"/>
    </row>
    <row r="700" spans="2:34" hidden="1" outlineLevel="1">
      <c r="B700" s="83"/>
      <c r="C700" s="75"/>
      <c r="D700" s="75"/>
      <c r="E700" s="1145">
        <v>1</v>
      </c>
      <c r="F700" s="871">
        <v>0.11</v>
      </c>
      <c r="G700" s="75">
        <v>57.25</v>
      </c>
      <c r="H700" s="75">
        <v>59.85</v>
      </c>
      <c r="I700" s="75">
        <f>H700-G700</f>
        <v>2.6</v>
      </c>
      <c r="J700" s="1080">
        <f>E700*F700*I700</f>
        <v>0.28999999999999998</v>
      </c>
      <c r="K700" s="83"/>
      <c r="L700" s="75"/>
      <c r="M700" s="1058"/>
      <c r="N700" s="83"/>
      <c r="O700" s="75"/>
      <c r="P700" s="123"/>
      <c r="Q700" s="1281"/>
      <c r="R700" s="1280"/>
      <c r="S700" s="1174">
        <f>J700</f>
        <v>0.28999999999999998</v>
      </c>
      <c r="T700" s="1280">
        <f t="shared" si="103"/>
        <v>3.7999999999999999E-2</v>
      </c>
      <c r="U700" s="1281"/>
      <c r="V700" s="1280"/>
      <c r="W700" s="1281"/>
      <c r="X700" s="1280"/>
      <c r="Y700" s="1282"/>
      <c r="Z700" s="1306">
        <f>J700</f>
        <v>0.28999999999999998</v>
      </c>
      <c r="AA700" s="1286"/>
      <c r="AB700" s="1287"/>
      <c r="AC700" s="1282"/>
      <c r="AD700" s="1308"/>
      <c r="AE700" s="1286"/>
      <c r="AF700" s="1307"/>
      <c r="AG700" s="1281"/>
      <c r="AH700" s="1280"/>
    </row>
    <row r="701" spans="2:34" hidden="1" outlineLevel="1">
      <c r="B701" s="83"/>
      <c r="C701" s="75"/>
      <c r="D701" s="75"/>
      <c r="E701" s="1145">
        <v>1</v>
      </c>
      <c r="F701" s="871">
        <v>1.48</v>
      </c>
      <c r="G701" s="75">
        <v>57.25</v>
      </c>
      <c r="H701" s="75">
        <v>59.85</v>
      </c>
      <c r="I701" s="75">
        <f>H701-G701</f>
        <v>2.6</v>
      </c>
      <c r="J701" s="1080">
        <f>E701*F701*I701</f>
        <v>3.85</v>
      </c>
      <c r="K701" s="83"/>
      <c r="L701" s="75"/>
      <c r="M701" s="1058"/>
      <c r="N701" s="83"/>
      <c r="O701" s="75"/>
      <c r="P701" s="123"/>
      <c r="Q701" s="1281"/>
      <c r="R701" s="1280"/>
      <c r="S701" s="1174">
        <f>J701</f>
        <v>3.85</v>
      </c>
      <c r="T701" s="1280">
        <f t="shared" si="103"/>
        <v>0.501</v>
      </c>
      <c r="U701" s="1281"/>
      <c r="V701" s="1280"/>
      <c r="W701" s="1281"/>
      <c r="X701" s="1280"/>
      <c r="Y701" s="1282"/>
      <c r="Z701" s="1308"/>
      <c r="AA701" s="1286"/>
      <c r="AB701" s="1393">
        <f>J701</f>
        <v>3.85</v>
      </c>
      <c r="AC701" s="1282"/>
      <c r="AD701" s="1308"/>
      <c r="AE701" s="1286"/>
      <c r="AF701" s="1307"/>
      <c r="AG701" s="1281"/>
      <c r="AH701" s="1280"/>
    </row>
    <row r="702" spans="2:34" hidden="1" outlineLevel="1">
      <c r="B702" s="83"/>
      <c r="C702" s="75" t="s">
        <v>24</v>
      </c>
      <c r="D702" s="75"/>
      <c r="E702" s="1145">
        <v>1</v>
      </c>
      <c r="F702" s="871"/>
      <c r="G702" s="75"/>
      <c r="H702" s="75"/>
      <c r="I702" s="75"/>
      <c r="J702" s="1058"/>
      <c r="K702" s="1114">
        <v>1.48</v>
      </c>
      <c r="L702" s="940">
        <v>1.59</v>
      </c>
      <c r="M702" s="1085">
        <f>ROUND(-E702*K702*L702,2)</f>
        <v>-2.35</v>
      </c>
      <c r="N702" s="1114">
        <v>0.13</v>
      </c>
      <c r="O702" s="940">
        <f>2*L702+K702</f>
        <v>4.66</v>
      </c>
      <c r="P702" s="1161">
        <f>E702*N702*O702</f>
        <v>0.61</v>
      </c>
      <c r="Q702" s="1281"/>
      <c r="R702" s="1280"/>
      <c r="S702" s="1174">
        <f>M702</f>
        <v>-2.35</v>
      </c>
      <c r="T702" s="1280">
        <f t="shared" si="103"/>
        <v>-0.30599999999999999</v>
      </c>
      <c r="U702" s="1281"/>
      <c r="V702" s="1280"/>
      <c r="W702" s="1281"/>
      <c r="X702" s="1280"/>
      <c r="Y702" s="1282"/>
      <c r="Z702" s="1308"/>
      <c r="AA702" s="1286"/>
      <c r="AB702" s="1393">
        <f>M702</f>
        <v>-2.35</v>
      </c>
      <c r="AC702" s="1282"/>
      <c r="AD702" s="1306">
        <f>P702</f>
        <v>0.61</v>
      </c>
      <c r="AE702" s="1286"/>
      <c r="AF702" s="1307"/>
      <c r="AG702" s="1281"/>
      <c r="AH702" s="1280">
        <f>K702</f>
        <v>1.48</v>
      </c>
    </row>
    <row r="703" spans="2:34" ht="13.5" hidden="1" outlineLevel="1" thickBot="1">
      <c r="B703" s="1059"/>
      <c r="C703" s="841"/>
      <c r="D703" s="841"/>
      <c r="E703" s="1151">
        <v>1</v>
      </c>
      <c r="F703" s="1045">
        <v>0.65</v>
      </c>
      <c r="G703" s="841">
        <v>57.25</v>
      </c>
      <c r="H703" s="841">
        <v>59.85</v>
      </c>
      <c r="I703" s="841">
        <f>H703-G703</f>
        <v>2.6</v>
      </c>
      <c r="J703" s="1081">
        <f>E703*F703*I703</f>
        <v>1.69</v>
      </c>
      <c r="K703" s="1059"/>
      <c r="L703" s="841"/>
      <c r="M703" s="842"/>
      <c r="N703" s="1059"/>
      <c r="O703" s="841"/>
      <c r="P703" s="1139"/>
      <c r="Q703" s="1289"/>
      <c r="R703" s="1291"/>
      <c r="S703" s="1309">
        <f>J703</f>
        <v>1.69</v>
      </c>
      <c r="T703" s="1291">
        <f t="shared" si="103"/>
        <v>0.22</v>
      </c>
      <c r="U703" s="1289"/>
      <c r="V703" s="1291"/>
      <c r="W703" s="1289"/>
      <c r="X703" s="1291"/>
      <c r="Y703" s="1310"/>
      <c r="Z703" s="1311">
        <f>J703</f>
        <v>1.69</v>
      </c>
      <c r="AA703" s="1312"/>
      <c r="AB703" s="1399"/>
      <c r="AC703" s="1292"/>
      <c r="AD703" s="1314"/>
      <c r="AE703" s="1298"/>
      <c r="AF703" s="1315"/>
      <c r="AG703" s="1289"/>
      <c r="AH703" s="1291"/>
    </row>
    <row r="704" spans="2:34" ht="16.5" collapsed="1" thickBot="1">
      <c r="B704" s="1180"/>
      <c r="C704" s="1181" t="s">
        <v>629</v>
      </c>
      <c r="D704" s="1182"/>
      <c r="E704" s="1183"/>
      <c r="F704" s="1180"/>
      <c r="G704" s="1182"/>
      <c r="H704" s="1182"/>
      <c r="I704" s="1182"/>
      <c r="J704" s="1201"/>
      <c r="K704" s="1180"/>
      <c r="L704" s="1182"/>
      <c r="M704" s="1188"/>
      <c r="N704" s="1180"/>
      <c r="O704" s="1182"/>
      <c r="P704" s="1185"/>
      <c r="Q704" s="1316">
        <f t="shared" ref="Q704:AH704" si="104">SUM(Q705:Q789)</f>
        <v>105.91</v>
      </c>
      <c r="R704" s="1376">
        <f t="shared" si="104"/>
        <v>15.888</v>
      </c>
      <c r="S704" s="1316">
        <f t="shared" si="104"/>
        <v>117.79</v>
      </c>
      <c r="T704" s="1376">
        <f t="shared" si="104"/>
        <v>15.311</v>
      </c>
      <c r="U704" s="1316">
        <f t="shared" si="104"/>
        <v>0</v>
      </c>
      <c r="V704" s="1376">
        <f t="shared" si="104"/>
        <v>0</v>
      </c>
      <c r="W704" s="1316">
        <f t="shared" si="104"/>
        <v>51.54</v>
      </c>
      <c r="X704" s="1377">
        <f t="shared" si="104"/>
        <v>1.2889999999999999</v>
      </c>
      <c r="Y704" s="1504">
        <f t="shared" si="104"/>
        <v>232.51</v>
      </c>
      <c r="Z704" s="1516">
        <f t="shared" si="104"/>
        <v>0</v>
      </c>
      <c r="AA704" s="1321">
        <f t="shared" si="104"/>
        <v>40.880000000000003</v>
      </c>
      <c r="AB704" s="1523">
        <f t="shared" si="104"/>
        <v>0</v>
      </c>
      <c r="AC704" s="1316">
        <f t="shared" si="104"/>
        <v>15.81</v>
      </c>
      <c r="AD704" s="1321">
        <f t="shared" si="104"/>
        <v>0</v>
      </c>
      <c r="AE704" s="1321">
        <f t="shared" si="104"/>
        <v>0</v>
      </c>
      <c r="AF704" s="1376">
        <f t="shared" si="104"/>
        <v>0</v>
      </c>
      <c r="AG704" s="1316">
        <f t="shared" si="104"/>
        <v>36.01</v>
      </c>
      <c r="AH704" s="1376">
        <f t="shared" si="104"/>
        <v>19.440000000000001</v>
      </c>
    </row>
    <row r="705" spans="2:34" hidden="1" outlineLevel="1">
      <c r="B705" s="1087" t="s">
        <v>592</v>
      </c>
      <c r="C705" s="818" t="s">
        <v>504</v>
      </c>
      <c r="D705" s="818" t="s">
        <v>546</v>
      </c>
      <c r="E705" s="1150">
        <v>1</v>
      </c>
      <c r="F705" s="1087">
        <v>5.14</v>
      </c>
      <c r="G705" s="818">
        <v>59.85</v>
      </c>
      <c r="H705" s="818">
        <v>60.25</v>
      </c>
      <c r="I705" s="818">
        <f>H705-G705</f>
        <v>0.39999999999999902</v>
      </c>
      <c r="J705" s="1204">
        <f>E705*F705*I705</f>
        <v>2.06</v>
      </c>
      <c r="K705" s="817"/>
      <c r="L705" s="818"/>
      <c r="M705" s="819"/>
      <c r="N705" s="817"/>
      <c r="O705" s="818"/>
      <c r="P705" s="819"/>
      <c r="Q705" s="1300"/>
      <c r="R705" s="1301"/>
      <c r="S705" s="1300"/>
      <c r="T705" s="1324"/>
      <c r="U705" s="1300"/>
      <c r="V705" s="1301"/>
      <c r="W705" s="1400">
        <f>J705</f>
        <v>2.06</v>
      </c>
      <c r="X705" s="1323">
        <f t="shared" ref="X705:X706" si="105">ROUND($W$4/1000*W705,3)</f>
        <v>5.1999999999999998E-2</v>
      </c>
      <c r="Y705" s="1302"/>
      <c r="Z705" s="1303"/>
      <c r="AA705" s="1325">
        <f>J705</f>
        <v>2.06</v>
      </c>
      <c r="AB705" s="1305"/>
      <c r="AC705" s="1302"/>
      <c r="AD705" s="1303"/>
      <c r="AE705" s="1304"/>
      <c r="AF705" s="1305"/>
      <c r="AG705" s="1300">
        <f>F705</f>
        <v>5.14</v>
      </c>
      <c r="AH705" s="1301"/>
    </row>
    <row r="706" spans="2:34" hidden="1" outlineLevel="1">
      <c r="B706" s="90" t="s">
        <v>722</v>
      </c>
      <c r="C706" s="75"/>
      <c r="D706" s="75"/>
      <c r="E706" s="1145">
        <v>1</v>
      </c>
      <c r="F706" s="871">
        <v>5.14</v>
      </c>
      <c r="G706" s="75">
        <v>60.25</v>
      </c>
      <c r="H706" s="75">
        <v>61.23</v>
      </c>
      <c r="I706" s="75">
        <f>H706-G706</f>
        <v>0.97999999999999698</v>
      </c>
      <c r="J706" s="1080">
        <f>E706*F706*I706</f>
        <v>5.04</v>
      </c>
      <c r="K706" s="83"/>
      <c r="L706" s="75"/>
      <c r="M706" s="1058"/>
      <c r="N706" s="83"/>
      <c r="O706" s="75"/>
      <c r="P706" s="1058"/>
      <c r="Q706" s="1281"/>
      <c r="R706" s="1280"/>
      <c r="S706" s="1281"/>
      <c r="T706" s="1326"/>
      <c r="U706" s="1281"/>
      <c r="V706" s="1280"/>
      <c r="W706" s="1174">
        <f>J706</f>
        <v>5.04</v>
      </c>
      <c r="X706" s="1179">
        <f t="shared" si="105"/>
        <v>0.126</v>
      </c>
      <c r="Y706" s="1327">
        <f>J706</f>
        <v>5.04</v>
      </c>
      <c r="Z706" s="1306"/>
      <c r="AA706" s="1286"/>
      <c r="AB706" s="1307"/>
      <c r="AC706" s="1282"/>
      <c r="AD706" s="1308"/>
      <c r="AE706" s="1286"/>
      <c r="AF706" s="1307"/>
      <c r="AG706" s="1281"/>
      <c r="AH706" s="1280"/>
    </row>
    <row r="707" spans="2:34" hidden="1" outlineLevel="1">
      <c r="B707" s="90" t="s">
        <v>719</v>
      </c>
      <c r="C707" s="75" t="s">
        <v>65</v>
      </c>
      <c r="D707" s="75"/>
      <c r="E707" s="1145">
        <v>1</v>
      </c>
      <c r="F707" s="1115">
        <v>4</v>
      </c>
      <c r="G707" s="75">
        <v>60.03</v>
      </c>
      <c r="H707" s="75">
        <v>62.85</v>
      </c>
      <c r="I707" s="75">
        <f>H707-G707</f>
        <v>2.82</v>
      </c>
      <c r="J707" s="1058">
        <f>E707*F707*I707</f>
        <v>11.28</v>
      </c>
      <c r="K707" s="83"/>
      <c r="L707" s="75"/>
      <c r="M707" s="1058"/>
      <c r="N707" s="83"/>
      <c r="O707" s="75"/>
      <c r="P707" s="1058"/>
      <c r="Q707" s="1281"/>
      <c r="R707" s="1280"/>
      <c r="S707" s="1281">
        <f>J707</f>
        <v>11.28</v>
      </c>
      <c r="T707" s="1326">
        <f t="shared" si="103"/>
        <v>1.466</v>
      </c>
      <c r="U707" s="1281"/>
      <c r="V707" s="1280"/>
      <c r="W707" s="1281"/>
      <c r="X707" s="1280"/>
      <c r="Y707" s="1282">
        <f>J707</f>
        <v>11.28</v>
      </c>
      <c r="Z707" s="1308"/>
      <c r="AA707" s="1286"/>
      <c r="AB707" s="1307"/>
      <c r="AC707" s="1282"/>
      <c r="AD707" s="1308"/>
      <c r="AE707" s="1286"/>
      <c r="AF707" s="1307"/>
      <c r="AG707" s="1281"/>
      <c r="AH707" s="1280"/>
    </row>
    <row r="708" spans="2:34" hidden="1" outlineLevel="1">
      <c r="B708" s="83"/>
      <c r="C708" s="75" t="s">
        <v>516</v>
      </c>
      <c r="D708" s="75"/>
      <c r="E708" s="1145">
        <v>1</v>
      </c>
      <c r="F708" s="871"/>
      <c r="G708" s="75"/>
      <c r="H708" s="75"/>
      <c r="I708" s="75"/>
      <c r="J708" s="1058"/>
      <c r="K708" s="1114">
        <f>1.68-0.77</f>
        <v>0.91</v>
      </c>
      <c r="L708" s="940">
        <f>1.65-0.06</f>
        <v>1.59</v>
      </c>
      <c r="M708" s="1080">
        <f>ROUND(-E708*K708*L708,2)</f>
        <v>-1.45</v>
      </c>
      <c r="N708" s="1114">
        <v>0.13</v>
      </c>
      <c r="O708" s="940">
        <f>2*K708+L708</f>
        <v>3.41</v>
      </c>
      <c r="P708" s="1116">
        <f>E708*N708*O708</f>
        <v>0.44</v>
      </c>
      <c r="Q708" s="1281"/>
      <c r="R708" s="1280"/>
      <c r="S708" s="1174">
        <f>M708</f>
        <v>-1.45</v>
      </c>
      <c r="T708" s="1326">
        <f t="shared" si="103"/>
        <v>-0.189</v>
      </c>
      <c r="U708" s="1281"/>
      <c r="V708" s="1280"/>
      <c r="W708" s="1281"/>
      <c r="X708" s="1280"/>
      <c r="Y708" s="1327">
        <f>M708</f>
        <v>-1.45</v>
      </c>
      <c r="Z708" s="1308"/>
      <c r="AA708" s="1286"/>
      <c r="AB708" s="1307"/>
      <c r="AC708" s="1327">
        <f>P708</f>
        <v>0.44</v>
      </c>
      <c r="AD708" s="1308"/>
      <c r="AE708" s="1286"/>
      <c r="AF708" s="1307"/>
      <c r="AG708" s="1281"/>
      <c r="AH708" s="1280"/>
    </row>
    <row r="709" spans="2:34" hidden="1" outlineLevel="1">
      <c r="B709" s="83"/>
      <c r="C709" s="75" t="s">
        <v>90</v>
      </c>
      <c r="D709" s="75"/>
      <c r="E709" s="1145">
        <v>1</v>
      </c>
      <c r="F709" s="871"/>
      <c r="G709" s="75"/>
      <c r="H709" s="75"/>
      <c r="I709" s="75"/>
      <c r="J709" s="1058"/>
      <c r="K709" s="1114">
        <v>0.77</v>
      </c>
      <c r="L709" s="940">
        <f>2.4-0.06</f>
        <v>2.34</v>
      </c>
      <c r="M709" s="1080">
        <f>ROUND(-E709*K709*L709,2)</f>
        <v>-1.8</v>
      </c>
      <c r="N709" s="1114">
        <v>0.13</v>
      </c>
      <c r="O709" s="940">
        <f>K709+L709+0.75</f>
        <v>3.86</v>
      </c>
      <c r="P709" s="1116">
        <f>E709*N709*O709</f>
        <v>0.5</v>
      </c>
      <c r="Q709" s="1281"/>
      <c r="R709" s="1280"/>
      <c r="S709" s="1174">
        <f>M709</f>
        <v>-1.8</v>
      </c>
      <c r="T709" s="1326">
        <f t="shared" si="103"/>
        <v>-0.23400000000000001</v>
      </c>
      <c r="U709" s="1281"/>
      <c r="V709" s="1280"/>
      <c r="W709" s="1281"/>
      <c r="X709" s="1280"/>
      <c r="Y709" s="1327">
        <f>M709</f>
        <v>-1.8</v>
      </c>
      <c r="Z709" s="1308"/>
      <c r="AA709" s="1286"/>
      <c r="AB709" s="1307"/>
      <c r="AC709" s="1327">
        <f>P709</f>
        <v>0.5</v>
      </c>
      <c r="AD709" s="1308"/>
      <c r="AE709" s="1286"/>
      <c r="AF709" s="1307"/>
      <c r="AG709" s="1281"/>
      <c r="AH709" s="1280"/>
    </row>
    <row r="710" spans="2:34" hidden="1" outlineLevel="1">
      <c r="B710" s="83"/>
      <c r="C710" s="75"/>
      <c r="D710" s="75"/>
      <c r="E710" s="1145"/>
      <c r="F710" s="871"/>
      <c r="G710" s="75"/>
      <c r="H710" s="75"/>
      <c r="I710" s="75"/>
      <c r="J710" s="1058"/>
      <c r="K710" s="83"/>
      <c r="L710" s="75"/>
      <c r="M710" s="1058"/>
      <c r="N710" s="83"/>
      <c r="O710" s="75"/>
      <c r="P710" s="1058"/>
      <c r="Q710" s="1281"/>
      <c r="R710" s="1280"/>
      <c r="S710" s="1281"/>
      <c r="T710" s="1326"/>
      <c r="U710" s="1281"/>
      <c r="V710" s="1280"/>
      <c r="W710" s="1281"/>
      <c r="X710" s="1280"/>
      <c r="Y710" s="1282"/>
      <c r="Z710" s="1308"/>
      <c r="AA710" s="1286"/>
      <c r="AB710" s="1307"/>
      <c r="AC710" s="1282"/>
      <c r="AD710" s="1308"/>
      <c r="AE710" s="1286"/>
      <c r="AF710" s="1307"/>
      <c r="AG710" s="1281"/>
      <c r="AH710" s="1280"/>
    </row>
    <row r="711" spans="2:34" hidden="1" outlineLevel="1">
      <c r="B711" s="83"/>
      <c r="C711" s="75" t="s">
        <v>493</v>
      </c>
      <c r="D711" s="88" t="s">
        <v>525</v>
      </c>
      <c r="E711" s="1145">
        <v>1</v>
      </c>
      <c r="F711" s="871">
        <v>4.3</v>
      </c>
      <c r="G711" s="75">
        <v>59.85</v>
      </c>
      <c r="H711" s="75">
        <v>60.25</v>
      </c>
      <c r="I711" s="75">
        <f>H711-G711</f>
        <v>0.39999999999999902</v>
      </c>
      <c r="J711" s="1058">
        <f>E711*F711*I711</f>
        <v>1.72</v>
      </c>
      <c r="K711" s="83"/>
      <c r="L711" s="75"/>
      <c r="M711" s="1058"/>
      <c r="N711" s="83"/>
      <c r="O711" s="75"/>
      <c r="P711" s="1058"/>
      <c r="Q711" s="1281"/>
      <c r="R711" s="1280"/>
      <c r="S711" s="1281">
        <f>J711</f>
        <v>1.72</v>
      </c>
      <c r="T711" s="1326">
        <f t="shared" si="103"/>
        <v>0.224</v>
      </c>
      <c r="U711" s="1281"/>
      <c r="V711" s="1280"/>
      <c r="W711" s="1281"/>
      <c r="X711" s="1280"/>
      <c r="Y711" s="1282"/>
      <c r="Z711" s="1308"/>
      <c r="AA711" s="1286">
        <f>J711</f>
        <v>1.72</v>
      </c>
      <c r="AB711" s="1307"/>
      <c r="AC711" s="1282"/>
      <c r="AD711" s="1308"/>
      <c r="AE711" s="1286"/>
      <c r="AF711" s="1307"/>
      <c r="AG711" s="1281"/>
      <c r="AH711" s="1280"/>
    </row>
    <row r="712" spans="2:34" hidden="1" outlineLevel="1">
      <c r="B712" s="83"/>
      <c r="C712" s="75"/>
      <c r="D712" s="75"/>
      <c r="E712" s="1145">
        <v>1</v>
      </c>
      <c r="F712" s="871">
        <v>4.3</v>
      </c>
      <c r="G712" s="75">
        <v>60.25</v>
      </c>
      <c r="H712" s="75">
        <v>62.85</v>
      </c>
      <c r="I712" s="75">
        <f>H712-G712</f>
        <v>2.6</v>
      </c>
      <c r="J712" s="1058">
        <f>E712*F712*I712</f>
        <v>11.18</v>
      </c>
      <c r="K712" s="83"/>
      <c r="L712" s="75"/>
      <c r="M712" s="1058"/>
      <c r="N712" s="83"/>
      <c r="O712" s="75"/>
      <c r="P712" s="1058"/>
      <c r="Q712" s="1281"/>
      <c r="R712" s="1280"/>
      <c r="S712" s="1281">
        <f>J712</f>
        <v>11.18</v>
      </c>
      <c r="T712" s="1326">
        <f t="shared" si="103"/>
        <v>1.4530000000000001</v>
      </c>
      <c r="U712" s="1281"/>
      <c r="V712" s="1280"/>
      <c r="W712" s="1281"/>
      <c r="X712" s="1280"/>
      <c r="Y712" s="1282">
        <f>J712</f>
        <v>11.18</v>
      </c>
      <c r="Z712" s="1308"/>
      <c r="AA712" s="1286"/>
      <c r="AB712" s="1307"/>
      <c r="AC712" s="1282"/>
      <c r="AD712" s="1308"/>
      <c r="AE712" s="1286"/>
      <c r="AF712" s="1307"/>
      <c r="AG712" s="1281"/>
      <c r="AH712" s="1280"/>
    </row>
    <row r="713" spans="2:34" hidden="1" outlineLevel="1">
      <c r="B713" s="83"/>
      <c r="C713" s="75" t="s">
        <v>25</v>
      </c>
      <c r="D713" s="75"/>
      <c r="E713" s="1145">
        <v>1</v>
      </c>
      <c r="F713" s="871"/>
      <c r="G713" s="75"/>
      <c r="H713" s="75"/>
      <c r="I713" s="75"/>
      <c r="J713" s="1058"/>
      <c r="K713" s="871">
        <v>1.68</v>
      </c>
      <c r="L713" s="1157">
        <v>1.59</v>
      </c>
      <c r="M713" s="1080">
        <f>ROUND(-E713*K713*L713,2)</f>
        <v>-2.67</v>
      </c>
      <c r="N713" s="1114">
        <v>0.13</v>
      </c>
      <c r="O713" s="940">
        <f>2*L713+K713</f>
        <v>4.8600000000000003</v>
      </c>
      <c r="P713" s="1116">
        <f>E713*N713*O713</f>
        <v>0.63</v>
      </c>
      <c r="Q713" s="1281"/>
      <c r="R713" s="1280"/>
      <c r="S713" s="1174">
        <f>M713</f>
        <v>-2.67</v>
      </c>
      <c r="T713" s="1326">
        <f t="shared" si="103"/>
        <v>-0.34699999999999998</v>
      </c>
      <c r="U713" s="1281"/>
      <c r="V713" s="1280"/>
      <c r="W713" s="1281"/>
      <c r="X713" s="1280"/>
      <c r="Y713" s="1327">
        <f>M713</f>
        <v>-2.67</v>
      </c>
      <c r="Z713" s="1308"/>
      <c r="AA713" s="1286"/>
      <c r="AB713" s="1307"/>
      <c r="AC713" s="1327">
        <f>P713</f>
        <v>0.63</v>
      </c>
      <c r="AD713" s="1308"/>
      <c r="AE713" s="1286"/>
      <c r="AF713" s="1307"/>
      <c r="AG713" s="1281"/>
      <c r="AH713" s="1280">
        <f>K713</f>
        <v>1.68</v>
      </c>
    </row>
    <row r="714" spans="2:34" hidden="1" outlineLevel="1">
      <c r="B714" s="83"/>
      <c r="C714" s="75" t="s">
        <v>551</v>
      </c>
      <c r="D714" s="75" t="s">
        <v>524</v>
      </c>
      <c r="E714" s="1145">
        <v>1</v>
      </c>
      <c r="F714" s="871">
        <v>6.07</v>
      </c>
      <c r="G714" s="75">
        <v>59.85</v>
      </c>
      <c r="H714" s="75">
        <v>60.25</v>
      </c>
      <c r="I714" s="75">
        <f>H714-G714</f>
        <v>0.39999999999999902</v>
      </c>
      <c r="J714" s="1080">
        <f>E714*F714*I714</f>
        <v>2.4300000000000002</v>
      </c>
      <c r="K714" s="83"/>
      <c r="L714" s="75"/>
      <c r="M714" s="1058"/>
      <c r="N714" s="83"/>
      <c r="O714" s="75"/>
      <c r="P714" s="1058"/>
      <c r="Q714" s="1174">
        <f>J714</f>
        <v>2.4300000000000002</v>
      </c>
      <c r="R714" s="1280">
        <f t="shared" ref="R714:R718" si="106">ROUND($Q$4/1000*Q714,3)</f>
        <v>0.36499999999999999</v>
      </c>
      <c r="S714" s="1281"/>
      <c r="T714" s="1326"/>
      <c r="U714" s="1281"/>
      <c r="V714" s="1280"/>
      <c r="W714" s="1281"/>
      <c r="X714" s="1280"/>
      <c r="Y714" s="1282"/>
      <c r="Z714" s="1308"/>
      <c r="AA714" s="1328">
        <f>J714</f>
        <v>2.4300000000000002</v>
      </c>
      <c r="AB714" s="1307"/>
      <c r="AC714" s="1282"/>
      <c r="AD714" s="1308"/>
      <c r="AE714" s="1286"/>
      <c r="AF714" s="1307"/>
      <c r="AG714" s="1281"/>
      <c r="AH714" s="1280"/>
    </row>
    <row r="715" spans="2:34" hidden="1" outlineLevel="1">
      <c r="B715" s="83"/>
      <c r="C715" s="75"/>
      <c r="D715" s="75"/>
      <c r="E715" s="1145">
        <v>1</v>
      </c>
      <c r="F715" s="871">
        <v>6.07</v>
      </c>
      <c r="G715" s="75">
        <v>60.25</v>
      </c>
      <c r="H715" s="75">
        <v>62.85</v>
      </c>
      <c r="I715" s="75">
        <f>H715-G715</f>
        <v>2.6</v>
      </c>
      <c r="J715" s="1080">
        <f>E715*F715*I715</f>
        <v>15.78</v>
      </c>
      <c r="K715" s="83"/>
      <c r="L715" s="75"/>
      <c r="M715" s="1058"/>
      <c r="N715" s="83"/>
      <c r="O715" s="75"/>
      <c r="P715" s="1058"/>
      <c r="Q715" s="1174">
        <f>J715</f>
        <v>15.78</v>
      </c>
      <c r="R715" s="1280">
        <f t="shared" si="106"/>
        <v>2.367</v>
      </c>
      <c r="S715" s="1281"/>
      <c r="T715" s="1326"/>
      <c r="U715" s="1281"/>
      <c r="V715" s="1280"/>
      <c r="W715" s="1281"/>
      <c r="X715" s="1280"/>
      <c r="Y715" s="1327">
        <f>J715</f>
        <v>15.78</v>
      </c>
      <c r="Z715" s="1308"/>
      <c r="AA715" s="1286"/>
      <c r="AB715" s="1307"/>
      <c r="AC715" s="1282"/>
      <c r="AD715" s="1308"/>
      <c r="AE715" s="1286"/>
      <c r="AF715" s="1307"/>
      <c r="AG715" s="1281"/>
      <c r="AH715" s="1280"/>
    </row>
    <row r="716" spans="2:34" hidden="1" outlineLevel="1">
      <c r="B716" s="83"/>
      <c r="C716" s="75"/>
      <c r="D716" s="75"/>
      <c r="E716" s="1145"/>
      <c r="F716" s="871"/>
      <c r="G716" s="75"/>
      <c r="H716" s="75"/>
      <c r="I716" s="75"/>
      <c r="J716" s="1058"/>
      <c r="K716" s="83"/>
      <c r="L716" s="75"/>
      <c r="M716" s="1058"/>
      <c r="N716" s="83"/>
      <c r="O716" s="75"/>
      <c r="P716" s="1058"/>
      <c r="Q716" s="1281"/>
      <c r="R716" s="1280"/>
      <c r="S716" s="1281"/>
      <c r="T716" s="1326"/>
      <c r="U716" s="1281"/>
      <c r="V716" s="1280"/>
      <c r="W716" s="1281"/>
      <c r="X716" s="1280"/>
      <c r="Y716" s="1282"/>
      <c r="Z716" s="1308"/>
      <c r="AA716" s="1286"/>
      <c r="AB716" s="1307"/>
      <c r="AC716" s="1282"/>
      <c r="AD716" s="1308"/>
      <c r="AE716" s="1286"/>
      <c r="AF716" s="1307"/>
      <c r="AG716" s="1281"/>
      <c r="AH716" s="1280"/>
    </row>
    <row r="717" spans="2:34" hidden="1" outlineLevel="1">
      <c r="B717" s="83"/>
      <c r="C717" s="75" t="s">
        <v>551</v>
      </c>
      <c r="D717" s="75" t="s">
        <v>593</v>
      </c>
      <c r="E717" s="1145">
        <v>1</v>
      </c>
      <c r="F717" s="1440">
        <v>6.65</v>
      </c>
      <c r="G717" s="75">
        <v>59.85</v>
      </c>
      <c r="H717" s="75">
        <v>60.25</v>
      </c>
      <c r="I717" s="75">
        <f>H717-G717</f>
        <v>0.39999999999999902</v>
      </c>
      <c r="J717" s="1058">
        <f>E717*F717*I717</f>
        <v>2.6599999999999899</v>
      </c>
      <c r="K717" s="83"/>
      <c r="L717" s="75"/>
      <c r="M717" s="1058"/>
      <c r="N717" s="83"/>
      <c r="O717" s="75"/>
      <c r="P717" s="1058"/>
      <c r="Q717" s="1281">
        <f>J717</f>
        <v>2.6599999999999899</v>
      </c>
      <c r="R717" s="1280">
        <f t="shared" si="106"/>
        <v>0.39900000000000002</v>
      </c>
      <c r="S717" s="1281"/>
      <c r="T717" s="1326"/>
      <c r="U717" s="1281"/>
      <c r="V717" s="1280"/>
      <c r="W717" s="1281"/>
      <c r="X717" s="1280"/>
      <c r="Y717" s="1282"/>
      <c r="Z717" s="1308"/>
      <c r="AA717" s="1286">
        <f>J717</f>
        <v>2.6599999999999899</v>
      </c>
      <c r="AB717" s="1307"/>
      <c r="AC717" s="1282"/>
      <c r="AD717" s="1308"/>
      <c r="AE717" s="1286"/>
      <c r="AF717" s="1307"/>
      <c r="AG717" s="1281"/>
      <c r="AH717" s="1280"/>
    </row>
    <row r="718" spans="2:34" hidden="1" outlineLevel="1">
      <c r="B718" s="83"/>
      <c r="C718" s="75"/>
      <c r="D718" s="75" t="s">
        <v>585</v>
      </c>
      <c r="E718" s="1145">
        <v>1</v>
      </c>
      <c r="F718" s="1440">
        <v>6.65</v>
      </c>
      <c r="G718" s="75">
        <v>60.25</v>
      </c>
      <c r="H718" s="75">
        <v>62.85</v>
      </c>
      <c r="I718" s="75">
        <f>H718-G718</f>
        <v>2.6</v>
      </c>
      <c r="J718" s="1080">
        <f>E718*F718*I718</f>
        <v>17.29</v>
      </c>
      <c r="K718" s="83"/>
      <c r="L718" s="75"/>
      <c r="M718" s="1058"/>
      <c r="N718" s="83"/>
      <c r="O718" s="75"/>
      <c r="P718" s="1058"/>
      <c r="Q718" s="1174">
        <f>J718</f>
        <v>17.29</v>
      </c>
      <c r="R718" s="1280">
        <f t="shared" si="106"/>
        <v>2.5939999999999999</v>
      </c>
      <c r="S718" s="1281"/>
      <c r="T718" s="1326"/>
      <c r="U718" s="1281"/>
      <c r="V718" s="1280"/>
      <c r="W718" s="1281"/>
      <c r="X718" s="1280"/>
      <c r="Y718" s="1327">
        <f>J718</f>
        <v>17.29</v>
      </c>
      <c r="Z718" s="1308"/>
      <c r="AA718" s="1286"/>
      <c r="AB718" s="1307"/>
      <c r="AC718" s="1282"/>
      <c r="AD718" s="1308"/>
      <c r="AE718" s="1286"/>
      <c r="AF718" s="1307"/>
      <c r="AG718" s="1281"/>
      <c r="AH718" s="1280"/>
    </row>
    <row r="719" spans="2:34" hidden="1" outlineLevel="1">
      <c r="B719" s="90" t="s">
        <v>718</v>
      </c>
      <c r="C719" s="75"/>
      <c r="D719" s="75"/>
      <c r="E719" s="1145"/>
      <c r="F719" s="1440"/>
      <c r="G719" s="75"/>
      <c r="H719" s="75"/>
      <c r="I719" s="75"/>
      <c r="J719" s="1058"/>
      <c r="K719" s="83"/>
      <c r="L719" s="75"/>
      <c r="M719" s="1058"/>
      <c r="N719" s="83"/>
      <c r="O719" s="75"/>
      <c r="P719" s="1058"/>
      <c r="Q719" s="1281"/>
      <c r="R719" s="1280"/>
      <c r="S719" s="1281"/>
      <c r="T719" s="1326"/>
      <c r="U719" s="1281"/>
      <c r="V719" s="1280"/>
      <c r="W719" s="1281"/>
      <c r="X719" s="1280"/>
      <c r="Y719" s="1282"/>
      <c r="Z719" s="1308"/>
      <c r="AA719" s="1286"/>
      <c r="AB719" s="1307"/>
      <c r="AC719" s="1282"/>
      <c r="AD719" s="1308"/>
      <c r="AE719" s="1286"/>
      <c r="AF719" s="1307"/>
      <c r="AG719" s="1281"/>
      <c r="AH719" s="1280"/>
    </row>
    <row r="720" spans="2:34" hidden="1" outlineLevel="1">
      <c r="B720" s="90" t="s">
        <v>727</v>
      </c>
      <c r="C720" s="75" t="s">
        <v>586</v>
      </c>
      <c r="D720" s="75" t="s">
        <v>572</v>
      </c>
      <c r="E720" s="1145">
        <v>1</v>
      </c>
      <c r="F720" s="871">
        <v>10.3</v>
      </c>
      <c r="G720" s="75">
        <v>59.85</v>
      </c>
      <c r="H720" s="75">
        <v>60.03</v>
      </c>
      <c r="I720" s="75">
        <f>H720-G720</f>
        <v>0.18</v>
      </c>
      <c r="J720" s="1080">
        <f>E720*F720*I720</f>
        <v>1.85</v>
      </c>
      <c r="K720" s="83"/>
      <c r="L720" s="75"/>
      <c r="M720" s="1058"/>
      <c r="N720" s="83"/>
      <c r="O720" s="75"/>
      <c r="P720" s="1058"/>
      <c r="Q720" s="1281"/>
      <c r="R720" s="1280"/>
      <c r="S720" s="1281"/>
      <c r="T720" s="1326"/>
      <c r="U720" s="1281"/>
      <c r="V720" s="1280"/>
      <c r="W720" s="1174">
        <f>J720</f>
        <v>1.85</v>
      </c>
      <c r="X720" s="1179">
        <f t="shared" ref="X720" si="107">ROUND($W$4/1000*W720,3)</f>
        <v>4.5999999999999999E-2</v>
      </c>
      <c r="Y720" s="1282"/>
      <c r="Z720" s="1308"/>
      <c r="AA720" s="1328"/>
      <c r="AB720" s="1307"/>
      <c r="AC720" s="1282"/>
      <c r="AD720" s="1308"/>
      <c r="AE720" s="1286"/>
      <c r="AF720" s="1307"/>
      <c r="AG720" s="1281"/>
      <c r="AH720" s="1280"/>
    </row>
    <row r="721" spans="2:34" hidden="1" outlineLevel="1">
      <c r="B721" s="83" t="s">
        <v>594</v>
      </c>
      <c r="C721" s="75" t="s">
        <v>557</v>
      </c>
      <c r="D721" s="75"/>
      <c r="E721" s="1145">
        <v>1</v>
      </c>
      <c r="F721" s="871">
        <v>7.38</v>
      </c>
      <c r="G721" s="75">
        <v>60.03</v>
      </c>
      <c r="H721" s="75">
        <v>62.85</v>
      </c>
      <c r="I721" s="75">
        <f>H721-G721</f>
        <v>2.82</v>
      </c>
      <c r="J721" s="1080">
        <f>E721*F721*I721</f>
        <v>20.81</v>
      </c>
      <c r="K721" s="83"/>
      <c r="L721" s="75"/>
      <c r="M721" s="1058"/>
      <c r="N721" s="83"/>
      <c r="O721" s="75"/>
      <c r="P721" s="1058"/>
      <c r="Q721" s="1174">
        <f>J721</f>
        <v>20.81</v>
      </c>
      <c r="R721" s="1280">
        <f t="shared" ref="R721:R728" si="108">ROUND($Q$4/1000*Q721,3)</f>
        <v>3.1219999999999999</v>
      </c>
      <c r="S721" s="1281"/>
      <c r="T721" s="1326"/>
      <c r="U721" s="1281"/>
      <c r="V721" s="1280"/>
      <c r="W721" s="1281"/>
      <c r="X721" s="1280"/>
      <c r="Y721" s="1282"/>
      <c r="Z721" s="1308"/>
      <c r="AA721" s="1286"/>
      <c r="AB721" s="1307"/>
      <c r="AC721" s="1282"/>
      <c r="AD721" s="1308"/>
      <c r="AE721" s="1286"/>
      <c r="AF721" s="1307"/>
      <c r="AG721" s="1281"/>
      <c r="AH721" s="1280"/>
    </row>
    <row r="722" spans="2:34" hidden="1" outlineLevel="1">
      <c r="B722" s="83"/>
      <c r="C722" s="75" t="s">
        <v>588</v>
      </c>
      <c r="D722" s="75"/>
      <c r="E722" s="1145">
        <v>1</v>
      </c>
      <c r="F722" s="871">
        <v>7.38</v>
      </c>
      <c r="G722" s="75">
        <v>60.03</v>
      </c>
      <c r="H722" s="75">
        <v>60.25</v>
      </c>
      <c r="I722" s="75">
        <f>H722-G722</f>
        <v>0.219999999999999</v>
      </c>
      <c r="J722" s="1080">
        <f>E722*F722*I722</f>
        <v>1.62</v>
      </c>
      <c r="K722" s="83"/>
      <c r="L722" s="75"/>
      <c r="M722" s="1058"/>
      <c r="N722" s="83"/>
      <c r="O722" s="75"/>
      <c r="P722" s="1058"/>
      <c r="Q722" s="1281"/>
      <c r="R722" s="1280"/>
      <c r="S722" s="1281"/>
      <c r="T722" s="1326"/>
      <c r="U722" s="1281"/>
      <c r="V722" s="1280"/>
      <c r="W722" s="1281"/>
      <c r="X722" s="1280"/>
      <c r="Y722" s="1282"/>
      <c r="Z722" s="1308"/>
      <c r="AA722" s="1328">
        <f>J722</f>
        <v>1.62</v>
      </c>
      <c r="AB722" s="1307"/>
      <c r="AC722" s="1282"/>
      <c r="AD722" s="1308"/>
      <c r="AE722" s="1286"/>
      <c r="AF722" s="1307"/>
      <c r="AG722" s="1281"/>
      <c r="AH722" s="1280"/>
    </row>
    <row r="723" spans="2:34" hidden="1" outlineLevel="1">
      <c r="B723" s="83"/>
      <c r="C723" s="75" t="s">
        <v>69</v>
      </c>
      <c r="D723" s="75"/>
      <c r="E723" s="1145">
        <v>1</v>
      </c>
      <c r="F723" s="871"/>
      <c r="G723" s="75"/>
      <c r="H723" s="75"/>
      <c r="I723" s="75"/>
      <c r="J723" s="1058"/>
      <c r="K723" s="1114">
        <v>1.31</v>
      </c>
      <c r="L723" s="940">
        <v>0.22</v>
      </c>
      <c r="M723" s="1080">
        <f>ROUND(-E723*K723*L723,2)</f>
        <v>-0.28999999999999998</v>
      </c>
      <c r="N723" s="83">
        <v>0.15</v>
      </c>
      <c r="O723" s="75">
        <f>L723</f>
        <v>0.22</v>
      </c>
      <c r="P723" s="1080">
        <f>N723*O723</f>
        <v>0.03</v>
      </c>
      <c r="Q723" s="1174">
        <f>M723</f>
        <v>-0.28999999999999998</v>
      </c>
      <c r="R723" s="1280">
        <f t="shared" si="108"/>
        <v>-4.3999999999999997E-2</v>
      </c>
      <c r="S723" s="1281"/>
      <c r="T723" s="1326"/>
      <c r="U723" s="1281"/>
      <c r="V723" s="1280"/>
      <c r="W723" s="1281"/>
      <c r="X723" s="1280"/>
      <c r="Y723" s="1282"/>
      <c r="Z723" s="1308"/>
      <c r="AA723" s="1328">
        <f>M723</f>
        <v>-0.28999999999999998</v>
      </c>
      <c r="AB723" s="1307"/>
      <c r="AC723" s="1327">
        <f>P723</f>
        <v>0.03</v>
      </c>
      <c r="AD723" s="1308"/>
      <c r="AE723" s="1286"/>
      <c r="AF723" s="1307"/>
      <c r="AG723" s="1281"/>
      <c r="AH723" s="1280"/>
    </row>
    <row r="724" spans="2:34" hidden="1" outlineLevel="1">
      <c r="B724" s="83"/>
      <c r="C724" s="75" t="s">
        <v>68</v>
      </c>
      <c r="D724" s="75"/>
      <c r="E724" s="1145">
        <v>1</v>
      </c>
      <c r="F724" s="871"/>
      <c r="G724" s="75"/>
      <c r="H724" s="75"/>
      <c r="I724" s="75"/>
      <c r="J724" s="1058"/>
      <c r="K724" s="1114">
        <v>1.31</v>
      </c>
      <c r="L724" s="940">
        <v>0.22</v>
      </c>
      <c r="M724" s="1080">
        <f>ROUND(-E724*K724*L724,2)</f>
        <v>-0.28999999999999998</v>
      </c>
      <c r="N724" s="83">
        <v>0.15</v>
      </c>
      <c r="O724" s="75">
        <f>L724</f>
        <v>0.22</v>
      </c>
      <c r="P724" s="1080">
        <f>N724*O724</f>
        <v>0.03</v>
      </c>
      <c r="Q724" s="1174">
        <f>M724</f>
        <v>-0.28999999999999998</v>
      </c>
      <c r="R724" s="1280">
        <f t="shared" si="108"/>
        <v>-4.3999999999999997E-2</v>
      </c>
      <c r="S724" s="1281"/>
      <c r="T724" s="1326"/>
      <c r="U724" s="1281"/>
      <c r="V724" s="1280"/>
      <c r="W724" s="1281"/>
      <c r="X724" s="1280"/>
      <c r="Y724" s="1282"/>
      <c r="Z724" s="1308"/>
      <c r="AA724" s="1328">
        <f>M724</f>
        <v>-0.28999999999999998</v>
      </c>
      <c r="AB724" s="1307"/>
      <c r="AC724" s="1327">
        <f>P724</f>
        <v>0.03</v>
      </c>
      <c r="AD724" s="1308"/>
      <c r="AE724" s="1286"/>
      <c r="AF724" s="1307"/>
      <c r="AG724" s="1281"/>
      <c r="AH724" s="1280"/>
    </row>
    <row r="725" spans="2:34" hidden="1" outlineLevel="1">
      <c r="B725" s="83"/>
      <c r="C725" s="75" t="s">
        <v>595</v>
      </c>
      <c r="D725" s="75"/>
      <c r="E725" s="1145">
        <v>1</v>
      </c>
      <c r="F725" s="871">
        <v>7.38</v>
      </c>
      <c r="G725" s="75">
        <v>60.25</v>
      </c>
      <c r="H725" s="75">
        <v>62.85</v>
      </c>
      <c r="I725" s="75">
        <f>H725-G725</f>
        <v>2.6</v>
      </c>
      <c r="J725" s="1080">
        <f>E725*F725*I725</f>
        <v>19.190000000000001</v>
      </c>
      <c r="K725" s="83"/>
      <c r="L725" s="75"/>
      <c r="M725" s="1058"/>
      <c r="N725" s="83"/>
      <c r="O725" s="75"/>
      <c r="P725" s="1058"/>
      <c r="Q725" s="1281"/>
      <c r="R725" s="1280"/>
      <c r="S725" s="1281"/>
      <c r="T725" s="1326"/>
      <c r="U725" s="1281"/>
      <c r="V725" s="1280"/>
      <c r="W725" s="1281"/>
      <c r="X725" s="1280"/>
      <c r="Y725" s="1327">
        <f>J725</f>
        <v>19.190000000000001</v>
      </c>
      <c r="Z725" s="1308"/>
      <c r="AA725" s="1286"/>
      <c r="AB725" s="1307"/>
      <c r="AC725" s="1282"/>
      <c r="AD725" s="1308"/>
      <c r="AE725" s="1286"/>
      <c r="AF725" s="1307"/>
      <c r="AG725" s="1281"/>
      <c r="AH725" s="1280"/>
    </row>
    <row r="726" spans="2:34" hidden="1" outlineLevel="1">
      <c r="B726" s="83"/>
      <c r="C726" s="75" t="s">
        <v>69</v>
      </c>
      <c r="D726" s="75"/>
      <c r="E726" s="1145">
        <v>1</v>
      </c>
      <c r="F726" s="871"/>
      <c r="G726" s="75"/>
      <c r="H726" s="75"/>
      <c r="I726" s="75"/>
      <c r="J726" s="1058"/>
      <c r="K726" s="1114">
        <v>1.31</v>
      </c>
      <c r="L726" s="1108">
        <v>2</v>
      </c>
      <c r="M726" s="1080">
        <f>ROUND(-E726*K726*L726,2)</f>
        <v>-2.62</v>
      </c>
      <c r="N726" s="83">
        <v>0.15</v>
      </c>
      <c r="O726" s="75">
        <f>2*L726+K726</f>
        <v>5.31</v>
      </c>
      <c r="P726" s="1080">
        <f>N726*O726</f>
        <v>0.8</v>
      </c>
      <c r="Q726" s="1174">
        <f>M726</f>
        <v>-2.62</v>
      </c>
      <c r="R726" s="1280">
        <f t="shared" si="108"/>
        <v>-0.39300000000000002</v>
      </c>
      <c r="S726" s="1281"/>
      <c r="T726" s="1326"/>
      <c r="U726" s="1281"/>
      <c r="V726" s="1280"/>
      <c r="W726" s="1281"/>
      <c r="X726" s="1280"/>
      <c r="Y726" s="1327">
        <f>M726</f>
        <v>-2.62</v>
      </c>
      <c r="Z726" s="1308"/>
      <c r="AA726" s="1286"/>
      <c r="AB726" s="1307"/>
      <c r="AC726" s="1327">
        <f>P726</f>
        <v>0.8</v>
      </c>
      <c r="AD726" s="1308"/>
      <c r="AE726" s="1286"/>
      <c r="AF726" s="1307"/>
      <c r="AG726" s="1281"/>
      <c r="AH726" s="1280"/>
    </row>
    <row r="727" spans="2:34" hidden="1" outlineLevel="1">
      <c r="B727" s="83"/>
      <c r="C727" s="75" t="s">
        <v>68</v>
      </c>
      <c r="D727" s="75"/>
      <c r="E727" s="1145">
        <v>1</v>
      </c>
      <c r="F727" s="871"/>
      <c r="G727" s="75"/>
      <c r="H727" s="75"/>
      <c r="I727" s="75"/>
      <c r="J727" s="1058"/>
      <c r="K727" s="1114">
        <v>1.31</v>
      </c>
      <c r="L727" s="1108">
        <v>2</v>
      </c>
      <c r="M727" s="1080">
        <f>ROUND(-E727*K727*L727,2)</f>
        <v>-2.62</v>
      </c>
      <c r="N727" s="83">
        <v>0.15</v>
      </c>
      <c r="O727" s="108">
        <f>L727+K727</f>
        <v>3.31</v>
      </c>
      <c r="P727" s="1080">
        <f>N727*O727</f>
        <v>0.5</v>
      </c>
      <c r="Q727" s="1174">
        <f>M727</f>
        <v>-2.62</v>
      </c>
      <c r="R727" s="1280">
        <f t="shared" si="108"/>
        <v>-0.39300000000000002</v>
      </c>
      <c r="S727" s="1281"/>
      <c r="T727" s="1326"/>
      <c r="U727" s="1281"/>
      <c r="V727" s="1280"/>
      <c r="W727" s="1281"/>
      <c r="X727" s="1280"/>
      <c r="Y727" s="1327">
        <f>M727</f>
        <v>-2.62</v>
      </c>
      <c r="Z727" s="1308"/>
      <c r="AA727" s="1286"/>
      <c r="AB727" s="1307"/>
      <c r="AC727" s="1327">
        <f>P727</f>
        <v>0.5</v>
      </c>
      <c r="AD727" s="1308"/>
      <c r="AE727" s="1286"/>
      <c r="AF727" s="1307"/>
      <c r="AG727" s="1281"/>
      <c r="AH727" s="1280"/>
    </row>
    <row r="728" spans="2:34" hidden="1" outlineLevel="1">
      <c r="B728" s="83"/>
      <c r="C728" s="75" t="s">
        <v>71</v>
      </c>
      <c r="D728" s="75"/>
      <c r="E728" s="1145">
        <v>1</v>
      </c>
      <c r="F728" s="871"/>
      <c r="G728" s="75"/>
      <c r="H728" s="75"/>
      <c r="I728" s="75"/>
      <c r="J728" s="1058"/>
      <c r="K728" s="83">
        <v>0.93</v>
      </c>
      <c r="L728" s="75">
        <v>1.8</v>
      </c>
      <c r="M728" s="1080">
        <f>ROUND(-E728*K728*L728,2)</f>
        <v>-1.67</v>
      </c>
      <c r="N728" s="83">
        <v>0.15</v>
      </c>
      <c r="O728" s="75">
        <f>L728+K728</f>
        <v>2.73</v>
      </c>
      <c r="P728" s="1080">
        <f>N728*O728</f>
        <v>0.41</v>
      </c>
      <c r="Q728" s="1174">
        <f>M728</f>
        <v>-1.67</v>
      </c>
      <c r="R728" s="1280">
        <f t="shared" si="108"/>
        <v>-0.251</v>
      </c>
      <c r="S728" s="1281"/>
      <c r="T728" s="1326"/>
      <c r="U728" s="1281"/>
      <c r="V728" s="1280"/>
      <c r="W728" s="1281"/>
      <c r="X728" s="1280"/>
      <c r="Y728" s="1327">
        <f>M728</f>
        <v>-1.67</v>
      </c>
      <c r="Z728" s="1308"/>
      <c r="AA728" s="1286"/>
      <c r="AB728" s="1307"/>
      <c r="AC728" s="1327">
        <f>P728</f>
        <v>0.41</v>
      </c>
      <c r="AD728" s="1308"/>
      <c r="AE728" s="1286"/>
      <c r="AF728" s="1307"/>
      <c r="AG728" s="1281"/>
      <c r="AH728" s="1280">
        <f>K728</f>
        <v>0.93</v>
      </c>
    </row>
    <row r="729" spans="2:34" hidden="1" outlineLevel="1">
      <c r="B729" s="83"/>
      <c r="C729" s="75"/>
      <c r="D729" s="75"/>
      <c r="E729" s="1145"/>
      <c r="F729" s="871"/>
      <c r="G729" s="75"/>
      <c r="H729" s="75"/>
      <c r="I729" s="75"/>
      <c r="J729" s="1058"/>
      <c r="K729" s="83"/>
      <c r="L729" s="75"/>
      <c r="M729" s="1058"/>
      <c r="N729" s="83"/>
      <c r="O729" s="75"/>
      <c r="P729" s="1058"/>
      <c r="Q729" s="1281"/>
      <c r="R729" s="1280"/>
      <c r="S729" s="1281"/>
      <c r="T729" s="1326"/>
      <c r="U729" s="1281"/>
      <c r="V729" s="1280"/>
      <c r="W729" s="1281"/>
      <c r="X729" s="1280"/>
      <c r="Y729" s="1282"/>
      <c r="Z729" s="1308"/>
      <c r="AA729" s="1286"/>
      <c r="AB729" s="1307"/>
      <c r="AC729" s="1282"/>
      <c r="AD729" s="1308"/>
      <c r="AE729" s="1286"/>
      <c r="AF729" s="1307"/>
      <c r="AG729" s="1281"/>
      <c r="AH729" s="1280"/>
    </row>
    <row r="730" spans="2:34" hidden="1" outlineLevel="1">
      <c r="B730" s="83"/>
      <c r="C730" s="75" t="s">
        <v>493</v>
      </c>
      <c r="D730" s="75" t="s">
        <v>573</v>
      </c>
      <c r="E730" s="1145">
        <v>1</v>
      </c>
      <c r="F730" s="871">
        <v>4.29</v>
      </c>
      <c r="G730" s="75">
        <v>59.85</v>
      </c>
      <c r="H730" s="75">
        <v>60.25</v>
      </c>
      <c r="I730" s="75">
        <f>H730-G730</f>
        <v>0.39999999999999902</v>
      </c>
      <c r="J730" s="1080">
        <f>E730*F730*I730</f>
        <v>1.72</v>
      </c>
      <c r="K730" s="83"/>
      <c r="L730" s="75"/>
      <c r="M730" s="1058"/>
      <c r="N730" s="83"/>
      <c r="O730" s="75"/>
      <c r="P730" s="1058"/>
      <c r="Q730" s="1281"/>
      <c r="R730" s="1280"/>
      <c r="S730" s="1281">
        <f>J730</f>
        <v>1.72</v>
      </c>
      <c r="T730" s="1326">
        <f t="shared" ref="T730:T732" si="109">ROUND($S$4/1000*S730,3)</f>
        <v>0.224</v>
      </c>
      <c r="U730" s="1281"/>
      <c r="V730" s="1280"/>
      <c r="W730" s="1281"/>
      <c r="X730" s="1280"/>
      <c r="Y730" s="1282"/>
      <c r="Z730" s="1308"/>
      <c r="AA730" s="1328">
        <f>J730</f>
        <v>1.72</v>
      </c>
      <c r="AB730" s="1307"/>
      <c r="AC730" s="1282"/>
      <c r="AD730" s="1308"/>
      <c r="AE730" s="1286"/>
      <c r="AF730" s="1307"/>
      <c r="AG730" s="1281"/>
      <c r="AH730" s="1280"/>
    </row>
    <row r="731" spans="2:34" hidden="1" outlineLevel="1">
      <c r="B731" s="83"/>
      <c r="C731" s="75"/>
      <c r="D731" s="75"/>
      <c r="E731" s="1145">
        <v>1</v>
      </c>
      <c r="F731" s="871">
        <v>4.29</v>
      </c>
      <c r="G731" s="75">
        <v>60.25</v>
      </c>
      <c r="H731" s="75">
        <v>62.85</v>
      </c>
      <c r="I731" s="75">
        <f>H731-G731</f>
        <v>2.6</v>
      </c>
      <c r="J731" s="1080">
        <f>E731*F731*I731</f>
        <v>11.15</v>
      </c>
      <c r="K731" s="83"/>
      <c r="L731" s="75"/>
      <c r="M731" s="1058"/>
      <c r="N731" s="83"/>
      <c r="O731" s="75"/>
      <c r="P731" s="1058"/>
      <c r="Q731" s="1281"/>
      <c r="R731" s="1280"/>
      <c r="S731" s="1174">
        <f>J731</f>
        <v>11.15</v>
      </c>
      <c r="T731" s="1335">
        <f t="shared" si="109"/>
        <v>1.45</v>
      </c>
      <c r="U731" s="1281"/>
      <c r="V731" s="1280"/>
      <c r="W731" s="1281"/>
      <c r="X731" s="1280"/>
      <c r="Y731" s="1327">
        <f>J731</f>
        <v>11.15</v>
      </c>
      <c r="Z731" s="1308"/>
      <c r="AA731" s="1286"/>
      <c r="AB731" s="1307"/>
      <c r="AC731" s="1282"/>
      <c r="AD731" s="1308"/>
      <c r="AE731" s="1286"/>
      <c r="AF731" s="1307"/>
      <c r="AG731" s="1281"/>
      <c r="AH731" s="1280"/>
    </row>
    <row r="732" spans="2:34" hidden="1" outlineLevel="1">
      <c r="B732" s="83"/>
      <c r="C732" s="75" t="s">
        <v>24</v>
      </c>
      <c r="D732" s="75"/>
      <c r="E732" s="1145">
        <v>1</v>
      </c>
      <c r="F732" s="871"/>
      <c r="G732" s="75"/>
      <c r="H732" s="75"/>
      <c r="I732" s="75"/>
      <c r="J732" s="1058"/>
      <c r="K732" s="1114">
        <v>1.48</v>
      </c>
      <c r="L732" s="940">
        <v>1.59</v>
      </c>
      <c r="M732" s="1085">
        <f>ROUND(-E732*K732*L732,2)</f>
        <v>-2.35</v>
      </c>
      <c r="N732" s="1114">
        <v>0.13</v>
      </c>
      <c r="O732" s="940">
        <f>2*L732+K732</f>
        <v>4.66</v>
      </c>
      <c r="P732" s="1116">
        <f>E732*N732*O732</f>
        <v>0.61</v>
      </c>
      <c r="Q732" s="1281"/>
      <c r="R732" s="1280"/>
      <c r="S732" s="1174">
        <f>M732</f>
        <v>-2.35</v>
      </c>
      <c r="T732" s="1326">
        <f t="shared" si="109"/>
        <v>-0.30599999999999999</v>
      </c>
      <c r="U732" s="1281"/>
      <c r="V732" s="1280"/>
      <c r="W732" s="1281"/>
      <c r="X732" s="1280"/>
      <c r="Y732" s="1327">
        <f>M732</f>
        <v>-2.35</v>
      </c>
      <c r="Z732" s="1308"/>
      <c r="AA732" s="1286"/>
      <c r="AB732" s="1307"/>
      <c r="AC732" s="1327">
        <f>P732</f>
        <v>0.61</v>
      </c>
      <c r="AD732" s="1308"/>
      <c r="AE732" s="1286"/>
      <c r="AF732" s="1307"/>
      <c r="AG732" s="1281"/>
      <c r="AH732" s="1280">
        <f>K732</f>
        <v>1.48</v>
      </c>
    </row>
    <row r="733" spans="2:34" hidden="1" outlineLevel="1">
      <c r="B733" s="83"/>
      <c r="C733" s="75"/>
      <c r="D733" s="75"/>
      <c r="E733" s="1145"/>
      <c r="F733" s="871"/>
      <c r="G733" s="75"/>
      <c r="H733" s="75"/>
      <c r="I733" s="75"/>
      <c r="J733" s="1058"/>
      <c r="K733" s="83"/>
      <c r="L733" s="75"/>
      <c r="M733" s="1058"/>
      <c r="N733" s="83"/>
      <c r="O733" s="75"/>
      <c r="P733" s="1058"/>
      <c r="Q733" s="1281"/>
      <c r="R733" s="1280"/>
      <c r="S733" s="1281"/>
      <c r="T733" s="1326"/>
      <c r="U733" s="1281"/>
      <c r="V733" s="1280"/>
      <c r="W733" s="1281"/>
      <c r="X733" s="1280"/>
      <c r="Y733" s="1282"/>
      <c r="Z733" s="1308"/>
      <c r="AA733" s="1286"/>
      <c r="AB733" s="1307"/>
      <c r="AC733" s="1282"/>
      <c r="AD733" s="1308"/>
      <c r="AE733" s="1286"/>
      <c r="AF733" s="1307"/>
      <c r="AG733" s="1281"/>
      <c r="AH733" s="1280"/>
    </row>
    <row r="734" spans="2:34" hidden="1" outlineLevel="1">
      <c r="B734" s="83"/>
      <c r="C734" s="75" t="s">
        <v>504</v>
      </c>
      <c r="D734" s="75" t="s">
        <v>561</v>
      </c>
      <c r="E734" s="1145">
        <v>1</v>
      </c>
      <c r="F734" s="871">
        <v>5.8</v>
      </c>
      <c r="G734" s="75">
        <v>59.85</v>
      </c>
      <c r="H734" s="75">
        <v>60.25</v>
      </c>
      <c r="I734" s="75">
        <f>H734-G734</f>
        <v>0.39999999999999902</v>
      </c>
      <c r="J734" s="1080">
        <f>E734*F734*I734</f>
        <v>2.3199999999999998</v>
      </c>
      <c r="K734" s="83"/>
      <c r="L734" s="75"/>
      <c r="M734" s="1058"/>
      <c r="N734" s="83"/>
      <c r="O734" s="75"/>
      <c r="P734" s="1058"/>
      <c r="Q734" s="1281"/>
      <c r="R734" s="1280"/>
      <c r="S734" s="1281"/>
      <c r="T734" s="1326"/>
      <c r="U734" s="1281"/>
      <c r="V734" s="1280"/>
      <c r="W734" s="1174">
        <f>J734</f>
        <v>2.3199999999999998</v>
      </c>
      <c r="X734" s="1179">
        <f t="shared" ref="X734:X735" si="110">ROUND($W$4/1000*W734,3)</f>
        <v>5.8000000000000003E-2</v>
      </c>
      <c r="Y734" s="1282"/>
      <c r="Z734" s="1308"/>
      <c r="AA734" s="1328">
        <f>J734</f>
        <v>2.3199999999999998</v>
      </c>
      <c r="AB734" s="1307"/>
      <c r="AC734" s="1282"/>
      <c r="AD734" s="1308"/>
      <c r="AE734" s="1286"/>
      <c r="AF734" s="1307"/>
      <c r="AG734" s="1281">
        <f>F734</f>
        <v>5.8</v>
      </c>
      <c r="AH734" s="1280"/>
    </row>
    <row r="735" spans="2:34" hidden="1" outlineLevel="1">
      <c r="B735" s="83"/>
      <c r="C735" s="75"/>
      <c r="D735" s="75"/>
      <c r="E735" s="1145">
        <v>1</v>
      </c>
      <c r="F735" s="871">
        <v>5.8</v>
      </c>
      <c r="G735" s="75">
        <v>60.25</v>
      </c>
      <c r="H735" s="75">
        <v>61.23</v>
      </c>
      <c r="I735" s="75">
        <f>H735-G735</f>
        <v>0.97999999999999698</v>
      </c>
      <c r="J735" s="1080">
        <f>E735*F735*I735</f>
        <v>5.68</v>
      </c>
      <c r="K735" s="83"/>
      <c r="L735" s="75"/>
      <c r="M735" s="1058"/>
      <c r="N735" s="83"/>
      <c r="O735" s="75"/>
      <c r="P735" s="1058"/>
      <c r="Q735" s="1281"/>
      <c r="R735" s="1280"/>
      <c r="S735" s="1281"/>
      <c r="T735" s="1326"/>
      <c r="U735" s="1281"/>
      <c r="V735" s="1280"/>
      <c r="W735" s="1174">
        <f>J735</f>
        <v>5.68</v>
      </c>
      <c r="X735" s="1179">
        <f t="shared" si="110"/>
        <v>0.14199999999999999</v>
      </c>
      <c r="Y735" s="1327">
        <f>J735</f>
        <v>5.68</v>
      </c>
      <c r="Z735" s="1308"/>
      <c r="AA735" s="1286"/>
      <c r="AB735" s="1307"/>
      <c r="AC735" s="1282"/>
      <c r="AD735" s="1308"/>
      <c r="AE735" s="1286"/>
      <c r="AF735" s="1307"/>
      <c r="AG735" s="1281"/>
      <c r="AH735" s="1280"/>
    </row>
    <row r="736" spans="2:34" hidden="1" outlineLevel="1">
      <c r="B736" s="83"/>
      <c r="C736" s="75" t="s">
        <v>65</v>
      </c>
      <c r="D736" s="75"/>
      <c r="E736" s="1145">
        <v>1</v>
      </c>
      <c r="F736" s="871">
        <v>3.2</v>
      </c>
      <c r="G736" s="75">
        <v>60.03</v>
      </c>
      <c r="H736" s="75">
        <v>62.85</v>
      </c>
      <c r="I736" s="75">
        <f>H736-G736</f>
        <v>2.82</v>
      </c>
      <c r="J736" s="1080">
        <f>E736*F736*I736</f>
        <v>9.02</v>
      </c>
      <c r="K736" s="83"/>
      <c r="L736" s="75"/>
      <c r="M736" s="1058"/>
      <c r="N736" s="83"/>
      <c r="O736" s="75"/>
      <c r="P736" s="1058"/>
      <c r="Q736" s="1281"/>
      <c r="R736" s="1280"/>
      <c r="S736" s="1174">
        <f>J736</f>
        <v>9.02</v>
      </c>
      <c r="T736" s="1326">
        <f t="shared" ref="T736:T743" si="111">ROUND($S$4/1000*S736,3)</f>
        <v>1.173</v>
      </c>
      <c r="U736" s="1281"/>
      <c r="V736" s="1280"/>
      <c r="W736" s="1281"/>
      <c r="X736" s="1280"/>
      <c r="Y736" s="1327">
        <f>J736</f>
        <v>9.02</v>
      </c>
      <c r="Z736" s="1308"/>
      <c r="AA736" s="1286"/>
      <c r="AB736" s="1307"/>
      <c r="AC736" s="1282"/>
      <c r="AD736" s="1308"/>
      <c r="AE736" s="1286"/>
      <c r="AF736" s="1307"/>
      <c r="AG736" s="1281"/>
      <c r="AH736" s="1280"/>
    </row>
    <row r="737" spans="2:34" hidden="1" outlineLevel="1">
      <c r="B737" s="83"/>
      <c r="C737" s="75" t="s">
        <v>516</v>
      </c>
      <c r="D737" s="75"/>
      <c r="E737" s="1145">
        <v>1</v>
      </c>
      <c r="F737" s="871"/>
      <c r="G737" s="75"/>
      <c r="H737" s="75"/>
      <c r="I737" s="75"/>
      <c r="J737" s="1058"/>
      <c r="K737" s="1114">
        <f>1.68-0.77</f>
        <v>0.91</v>
      </c>
      <c r="L737" s="940">
        <f>1.65-0.06</f>
        <v>1.59</v>
      </c>
      <c r="M737" s="1080">
        <f>ROUND(-E737*K737*L737,2)</f>
        <v>-1.45</v>
      </c>
      <c r="N737" s="1114">
        <v>0.13</v>
      </c>
      <c r="O737" s="940">
        <f>2*K737+L737</f>
        <v>3.41</v>
      </c>
      <c r="P737" s="1116">
        <f>E737*N737*O737</f>
        <v>0.44</v>
      </c>
      <c r="Q737" s="1281"/>
      <c r="R737" s="1280"/>
      <c r="S737" s="1174">
        <f>M737</f>
        <v>-1.45</v>
      </c>
      <c r="T737" s="1326">
        <f t="shared" si="111"/>
        <v>-0.189</v>
      </c>
      <c r="U737" s="1281"/>
      <c r="V737" s="1280"/>
      <c r="W737" s="1281"/>
      <c r="X737" s="1280"/>
      <c r="Y737" s="1327">
        <f>M737</f>
        <v>-1.45</v>
      </c>
      <c r="Z737" s="1308"/>
      <c r="AA737" s="1286"/>
      <c r="AB737" s="1307"/>
      <c r="AC737" s="1327">
        <f>P737</f>
        <v>0.44</v>
      </c>
      <c r="AD737" s="1308"/>
      <c r="AE737" s="1286"/>
      <c r="AF737" s="1307"/>
      <c r="AG737" s="1281"/>
      <c r="AH737" s="1280"/>
    </row>
    <row r="738" spans="2:34" hidden="1" outlineLevel="1">
      <c r="B738" s="83"/>
      <c r="C738" s="75" t="s">
        <v>90</v>
      </c>
      <c r="D738" s="75"/>
      <c r="E738" s="1145">
        <v>1</v>
      </c>
      <c r="F738" s="871"/>
      <c r="G738" s="75"/>
      <c r="H738" s="75"/>
      <c r="I738" s="75"/>
      <c r="J738" s="1058"/>
      <c r="K738" s="1114">
        <v>0.77</v>
      </c>
      <c r="L738" s="940">
        <f>2.4-0.06</f>
        <v>2.34</v>
      </c>
      <c r="M738" s="1080">
        <f>ROUND(-E738*K738*L738,2)</f>
        <v>-1.8</v>
      </c>
      <c r="N738" s="1114">
        <v>0.13</v>
      </c>
      <c r="O738" s="940">
        <f>K738+L738+0.75</f>
        <v>3.86</v>
      </c>
      <c r="P738" s="1116">
        <f>E738*N738*O738</f>
        <v>0.5</v>
      </c>
      <c r="Q738" s="1281"/>
      <c r="R738" s="1280"/>
      <c r="S738" s="1174">
        <f>M738</f>
        <v>-1.8</v>
      </c>
      <c r="T738" s="1326">
        <f t="shared" si="111"/>
        <v>-0.23400000000000001</v>
      </c>
      <c r="U738" s="1281"/>
      <c r="V738" s="1280"/>
      <c r="W738" s="1281"/>
      <c r="X738" s="1280"/>
      <c r="Y738" s="1327">
        <f>M738</f>
        <v>-1.8</v>
      </c>
      <c r="Z738" s="1308"/>
      <c r="AA738" s="1286"/>
      <c r="AB738" s="1307"/>
      <c r="AC738" s="1327">
        <f>P738</f>
        <v>0.5</v>
      </c>
      <c r="AD738" s="1308"/>
      <c r="AE738" s="1286"/>
      <c r="AF738" s="1307"/>
      <c r="AG738" s="1281"/>
      <c r="AH738" s="1280"/>
    </row>
    <row r="739" spans="2:34" hidden="1" outlineLevel="1">
      <c r="B739" s="83"/>
      <c r="C739" s="75"/>
      <c r="D739" s="75"/>
      <c r="E739" s="1145"/>
      <c r="F739" s="871"/>
      <c r="G739" s="75"/>
      <c r="H739" s="75"/>
      <c r="I739" s="75"/>
      <c r="J739" s="1058"/>
      <c r="K739" s="83"/>
      <c r="L739" s="75"/>
      <c r="M739" s="1058"/>
      <c r="N739" s="83"/>
      <c r="O739" s="75"/>
      <c r="P739" s="1058"/>
      <c r="Q739" s="1281"/>
      <c r="R739" s="1280"/>
      <c r="S739" s="1281"/>
      <c r="T739" s="1326"/>
      <c r="U739" s="1281"/>
      <c r="V739" s="1280"/>
      <c r="W739" s="1281"/>
      <c r="X739" s="1280"/>
      <c r="Y739" s="1282"/>
      <c r="Z739" s="1308"/>
      <c r="AA739" s="1286"/>
      <c r="AB739" s="1307"/>
      <c r="AC739" s="1282"/>
      <c r="AD739" s="1308"/>
      <c r="AE739" s="1286"/>
      <c r="AF739" s="1307"/>
      <c r="AG739" s="1281"/>
      <c r="AH739" s="1280"/>
    </row>
    <row r="740" spans="2:34" hidden="1" outlineLevel="1">
      <c r="B740" s="83"/>
      <c r="C740" s="75" t="s">
        <v>493</v>
      </c>
      <c r="D740" s="75" t="s">
        <v>562</v>
      </c>
      <c r="E740" s="1145">
        <v>1</v>
      </c>
      <c r="F740" s="871">
        <v>4.51</v>
      </c>
      <c r="G740" s="75">
        <v>59.85</v>
      </c>
      <c r="H740" s="75">
        <v>60.25</v>
      </c>
      <c r="I740" s="75">
        <f>H740-G740</f>
        <v>0.39999999999999902</v>
      </c>
      <c r="J740" s="1080">
        <f>E740*F740*I740</f>
        <v>1.8</v>
      </c>
      <c r="K740" s="83"/>
      <c r="L740" s="75"/>
      <c r="M740" s="1058"/>
      <c r="N740" s="83"/>
      <c r="O740" s="75"/>
      <c r="P740" s="1058"/>
      <c r="Q740" s="1281"/>
      <c r="R740" s="1280"/>
      <c r="S740" s="1174">
        <f>J740</f>
        <v>1.8</v>
      </c>
      <c r="T740" s="1326">
        <f t="shared" si="111"/>
        <v>0.23400000000000001</v>
      </c>
      <c r="U740" s="1281"/>
      <c r="V740" s="1280"/>
      <c r="W740" s="1281"/>
      <c r="X740" s="1280"/>
      <c r="Y740" s="1282"/>
      <c r="Z740" s="1308"/>
      <c r="AA740" s="1328">
        <f>J740</f>
        <v>1.8</v>
      </c>
      <c r="AB740" s="1307"/>
      <c r="AC740" s="1282"/>
      <c r="AD740" s="1308"/>
      <c r="AE740" s="1286"/>
      <c r="AF740" s="1307"/>
      <c r="AG740" s="1281"/>
      <c r="AH740" s="1280"/>
    </row>
    <row r="741" spans="2:34" hidden="1" outlineLevel="1">
      <c r="B741" s="83"/>
      <c r="C741" s="75"/>
      <c r="D741" s="75"/>
      <c r="E741" s="1145">
        <v>1</v>
      </c>
      <c r="F741" s="871">
        <v>4.51</v>
      </c>
      <c r="G741" s="75">
        <v>60.25</v>
      </c>
      <c r="H741" s="75">
        <v>62.85</v>
      </c>
      <c r="I741" s="75">
        <f>H741-G741</f>
        <v>2.6</v>
      </c>
      <c r="J741" s="1080">
        <f>E741*F741*I741</f>
        <v>11.73</v>
      </c>
      <c r="K741" s="83"/>
      <c r="L741" s="75"/>
      <c r="M741" s="1058"/>
      <c r="N741" s="83"/>
      <c r="O741" s="75"/>
      <c r="P741" s="1058"/>
      <c r="Q741" s="1281"/>
      <c r="R741" s="1280"/>
      <c r="S741" s="1174">
        <f>J741</f>
        <v>11.73</v>
      </c>
      <c r="T741" s="1326">
        <f t="shared" si="111"/>
        <v>1.5249999999999999</v>
      </c>
      <c r="U741" s="1281"/>
      <c r="V741" s="1280"/>
      <c r="W741" s="1281"/>
      <c r="X741" s="1280"/>
      <c r="Y741" s="1327">
        <f>J741</f>
        <v>11.73</v>
      </c>
      <c r="Z741" s="1308"/>
      <c r="AA741" s="1286"/>
      <c r="AB741" s="1307"/>
      <c r="AC741" s="1282"/>
      <c r="AD741" s="1308"/>
      <c r="AE741" s="1286"/>
      <c r="AF741" s="1307"/>
      <c r="AG741" s="1281"/>
      <c r="AH741" s="1280"/>
    </row>
    <row r="742" spans="2:34" hidden="1" outlineLevel="1">
      <c r="B742" s="83"/>
      <c r="C742" s="75" t="s">
        <v>24</v>
      </c>
      <c r="D742" s="75"/>
      <c r="E742" s="1145">
        <v>1</v>
      </c>
      <c r="F742" s="871"/>
      <c r="G742" s="75"/>
      <c r="H742" s="75"/>
      <c r="I742" s="75"/>
      <c r="J742" s="1058"/>
      <c r="K742" s="871">
        <v>1.68</v>
      </c>
      <c r="L742" s="1461">
        <v>1.59</v>
      </c>
      <c r="M742" s="1080">
        <f>ROUND(-E742*K742*L742,2)</f>
        <v>-2.67</v>
      </c>
      <c r="N742" s="1114">
        <v>0.13</v>
      </c>
      <c r="O742" s="940">
        <f>2*L742+K742</f>
        <v>4.8600000000000003</v>
      </c>
      <c r="P742" s="1116">
        <f>E742*N742*O742</f>
        <v>0.63</v>
      </c>
      <c r="Q742" s="1281"/>
      <c r="R742" s="1280"/>
      <c r="S742" s="1174">
        <f>M742</f>
        <v>-2.67</v>
      </c>
      <c r="T742" s="1326">
        <f t="shared" si="111"/>
        <v>-0.34699999999999998</v>
      </c>
      <c r="U742" s="1281"/>
      <c r="V742" s="1280"/>
      <c r="W742" s="1281"/>
      <c r="X742" s="1280"/>
      <c r="Y742" s="1327">
        <f>M742</f>
        <v>-2.67</v>
      </c>
      <c r="Z742" s="1308"/>
      <c r="AA742" s="1286"/>
      <c r="AB742" s="1307"/>
      <c r="AC742" s="1327">
        <f>P742</f>
        <v>0.63</v>
      </c>
      <c r="AD742" s="1308"/>
      <c r="AE742" s="1286"/>
      <c r="AF742" s="1307"/>
      <c r="AG742" s="1281"/>
      <c r="AH742" s="1280">
        <f>K742</f>
        <v>1.68</v>
      </c>
    </row>
    <row r="743" spans="2:34" hidden="1" outlineLevel="1">
      <c r="B743" s="83"/>
      <c r="C743" s="75" t="s">
        <v>511</v>
      </c>
      <c r="D743" s="75"/>
      <c r="E743" s="1145">
        <v>1</v>
      </c>
      <c r="F743" s="871"/>
      <c r="G743" s="75"/>
      <c r="H743" s="75"/>
      <c r="I743" s="75"/>
      <c r="J743" s="1058"/>
      <c r="K743" s="1114">
        <v>0.83</v>
      </c>
      <c r="L743" s="940">
        <v>1.59</v>
      </c>
      <c r="M743" s="1080">
        <f>ROUND(-E743*K743*L743,2)</f>
        <v>-1.32</v>
      </c>
      <c r="N743" s="1114">
        <v>0.13</v>
      </c>
      <c r="O743" s="940">
        <f>2*L743+K743</f>
        <v>4.01</v>
      </c>
      <c r="P743" s="1116">
        <f>E743*N743*O743</f>
        <v>0.52</v>
      </c>
      <c r="Q743" s="1281"/>
      <c r="R743" s="1280"/>
      <c r="S743" s="1174">
        <f>M743</f>
        <v>-1.32</v>
      </c>
      <c r="T743" s="1326">
        <f t="shared" si="111"/>
        <v>-0.17199999999999999</v>
      </c>
      <c r="U743" s="1281"/>
      <c r="V743" s="1280"/>
      <c r="W743" s="1281"/>
      <c r="X743" s="1280"/>
      <c r="Y743" s="1327">
        <f>M743</f>
        <v>-1.32</v>
      </c>
      <c r="Z743" s="1308"/>
      <c r="AA743" s="1286"/>
      <c r="AB743" s="1307"/>
      <c r="AC743" s="1327">
        <f>P743</f>
        <v>0.52</v>
      </c>
      <c r="AD743" s="1308"/>
      <c r="AE743" s="1286"/>
      <c r="AF743" s="1307"/>
      <c r="AG743" s="1281"/>
      <c r="AH743" s="1280">
        <f>K743</f>
        <v>0.83</v>
      </c>
    </row>
    <row r="744" spans="2:34" hidden="1" outlineLevel="1">
      <c r="B744" s="83"/>
      <c r="C744" s="75"/>
      <c r="D744" s="75"/>
      <c r="E744" s="123"/>
      <c r="F744" s="871"/>
      <c r="G744" s="75"/>
      <c r="H744" s="75"/>
      <c r="I744" s="75"/>
      <c r="J744" s="1058"/>
      <c r="K744" s="83"/>
      <c r="L744" s="75"/>
      <c r="M744" s="1058"/>
      <c r="N744" s="83"/>
      <c r="O744" s="75"/>
      <c r="P744" s="1058"/>
      <c r="Q744" s="1281"/>
      <c r="R744" s="1280"/>
      <c r="S744" s="1281"/>
      <c r="T744" s="1326"/>
      <c r="U744" s="1281"/>
      <c r="V744" s="1280"/>
      <c r="W744" s="1281"/>
      <c r="X744" s="1280"/>
      <c r="Y744" s="1282"/>
      <c r="Z744" s="1308"/>
      <c r="AA744" s="1286"/>
      <c r="AB744" s="1307"/>
      <c r="AC744" s="1282"/>
      <c r="AD744" s="1308"/>
      <c r="AE744" s="1286"/>
      <c r="AF744" s="1307"/>
      <c r="AG744" s="1281"/>
      <c r="AH744" s="1280"/>
    </row>
    <row r="745" spans="2:34" hidden="1" outlineLevel="1">
      <c r="B745" s="83"/>
      <c r="C745" s="75" t="s">
        <v>493</v>
      </c>
      <c r="D745" s="75" t="s">
        <v>575</v>
      </c>
      <c r="E745" s="1145">
        <v>1</v>
      </c>
      <c r="F745" s="1440">
        <v>7.45</v>
      </c>
      <c r="G745" s="75">
        <v>59.85</v>
      </c>
      <c r="H745" s="75">
        <v>60.25</v>
      </c>
      <c r="I745" s="75">
        <f>H745-G745</f>
        <v>0.39999999999999902</v>
      </c>
      <c r="J745" s="1080">
        <f>E745*F745*I745</f>
        <v>2.98</v>
      </c>
      <c r="K745" s="83"/>
      <c r="L745" s="75"/>
      <c r="M745" s="1058"/>
      <c r="N745" s="83"/>
      <c r="O745" s="75"/>
      <c r="P745" s="1058"/>
      <c r="Q745" s="1174">
        <f>J745</f>
        <v>2.98</v>
      </c>
      <c r="R745" s="1280">
        <f t="shared" ref="R745:R747" si="112">ROUND($Q$4/1000*Q745,3)</f>
        <v>0.44700000000000001</v>
      </c>
      <c r="S745" s="1281"/>
      <c r="T745" s="1326"/>
      <c r="U745" s="1281"/>
      <c r="V745" s="1280"/>
      <c r="W745" s="1281"/>
      <c r="X745" s="1280"/>
      <c r="Y745" s="1282"/>
      <c r="Z745" s="1308"/>
      <c r="AA745" s="1328">
        <f>J745</f>
        <v>2.98</v>
      </c>
      <c r="AB745" s="1307"/>
      <c r="AC745" s="1282"/>
      <c r="AD745" s="1308"/>
      <c r="AE745" s="1286"/>
      <c r="AF745" s="1307"/>
      <c r="AG745" s="1281"/>
      <c r="AH745" s="1280"/>
    </row>
    <row r="746" spans="2:34" hidden="1" outlineLevel="1">
      <c r="B746" s="83"/>
      <c r="C746" s="75"/>
      <c r="D746" s="75"/>
      <c r="E746" s="1145">
        <v>1</v>
      </c>
      <c r="F746" s="1440">
        <v>7.45</v>
      </c>
      <c r="G746" s="75">
        <v>60.25</v>
      </c>
      <c r="H746" s="75">
        <v>62.85</v>
      </c>
      <c r="I746" s="75">
        <f>H746-G746</f>
        <v>2.6</v>
      </c>
      <c r="J746" s="1080">
        <f>E746*F746*I746</f>
        <v>19.37</v>
      </c>
      <c r="K746" s="83"/>
      <c r="L746" s="75"/>
      <c r="M746" s="1058"/>
      <c r="N746" s="83"/>
      <c r="O746" s="75"/>
      <c r="P746" s="1058"/>
      <c r="Q746" s="1174">
        <f>J746</f>
        <v>19.37</v>
      </c>
      <c r="R746" s="1280">
        <f t="shared" si="112"/>
        <v>2.9060000000000001</v>
      </c>
      <c r="S746" s="1281"/>
      <c r="T746" s="1326"/>
      <c r="U746" s="1281"/>
      <c r="V746" s="1280"/>
      <c r="W746" s="1281"/>
      <c r="X746" s="1280"/>
      <c r="Y746" s="1327">
        <f>J746</f>
        <v>19.37</v>
      </c>
      <c r="Z746" s="1308"/>
      <c r="AA746" s="1286"/>
      <c r="AB746" s="1307"/>
      <c r="AC746" s="1282"/>
      <c r="AD746" s="1308"/>
      <c r="AE746" s="1286"/>
      <c r="AF746" s="1307"/>
      <c r="AG746" s="1281"/>
      <c r="AH746" s="1280"/>
    </row>
    <row r="747" spans="2:34" hidden="1" outlineLevel="1">
      <c r="B747" s="83"/>
      <c r="C747" s="75" t="s">
        <v>24</v>
      </c>
      <c r="D747" s="75"/>
      <c r="E747" s="1145">
        <v>2</v>
      </c>
      <c r="F747" s="1440"/>
      <c r="G747" s="75"/>
      <c r="H747" s="75"/>
      <c r="I747" s="75"/>
      <c r="J747" s="1058"/>
      <c r="K747" s="1114">
        <v>1.48</v>
      </c>
      <c r="L747" s="940">
        <v>1.59</v>
      </c>
      <c r="M747" s="1085">
        <f>ROUND(-E747*K747*L747,2)</f>
        <v>-4.71</v>
      </c>
      <c r="N747" s="1114">
        <v>0.15</v>
      </c>
      <c r="O747" s="940">
        <f>2*L747+K747</f>
        <v>4.66</v>
      </c>
      <c r="P747" s="1116">
        <f>E747*N747*O747</f>
        <v>1.4</v>
      </c>
      <c r="Q747" s="1174">
        <f>M747</f>
        <v>-4.71</v>
      </c>
      <c r="R747" s="1280">
        <f t="shared" si="112"/>
        <v>-0.70699999999999996</v>
      </c>
      <c r="S747" s="1281"/>
      <c r="T747" s="1326"/>
      <c r="U747" s="1281"/>
      <c r="V747" s="1280"/>
      <c r="W747" s="1281"/>
      <c r="X747" s="1280"/>
      <c r="Y747" s="1327">
        <f>M747</f>
        <v>-4.71</v>
      </c>
      <c r="Z747" s="1308"/>
      <c r="AA747" s="1286"/>
      <c r="AB747" s="1307"/>
      <c r="AC747" s="1327">
        <f>P747</f>
        <v>1.4</v>
      </c>
      <c r="AD747" s="1308"/>
      <c r="AE747" s="1286"/>
      <c r="AF747" s="1307"/>
      <c r="AG747" s="1281"/>
      <c r="AH747" s="1280">
        <f>E747*K747</f>
        <v>2.96</v>
      </c>
    </row>
    <row r="748" spans="2:34" hidden="1" outlineLevel="1">
      <c r="B748" s="83"/>
      <c r="C748" s="75"/>
      <c r="D748" s="75"/>
      <c r="E748" s="1145"/>
      <c r="F748" s="1440"/>
      <c r="G748" s="75"/>
      <c r="H748" s="75"/>
      <c r="I748" s="75"/>
      <c r="J748" s="1058"/>
      <c r="K748" s="83"/>
      <c r="L748" s="75"/>
      <c r="M748" s="1058"/>
      <c r="N748" s="83"/>
      <c r="O748" s="75"/>
      <c r="P748" s="1058"/>
      <c r="Q748" s="1281"/>
      <c r="R748" s="1280"/>
      <c r="S748" s="1281"/>
      <c r="T748" s="1326"/>
      <c r="U748" s="1281"/>
      <c r="V748" s="1280"/>
      <c r="W748" s="1281"/>
      <c r="X748" s="1280"/>
      <c r="Y748" s="1282"/>
      <c r="Z748" s="1308"/>
      <c r="AA748" s="1286"/>
      <c r="AB748" s="1307"/>
      <c r="AC748" s="1282"/>
      <c r="AD748" s="1308"/>
      <c r="AE748" s="1286"/>
      <c r="AF748" s="1307"/>
      <c r="AG748" s="1281"/>
      <c r="AH748" s="1280"/>
    </row>
    <row r="749" spans="2:34" hidden="1" outlineLevel="1">
      <c r="B749" s="83"/>
      <c r="C749" s="75" t="s">
        <v>504</v>
      </c>
      <c r="D749" s="75" t="s">
        <v>576</v>
      </c>
      <c r="E749" s="1145">
        <v>1</v>
      </c>
      <c r="F749" s="1440">
        <v>4.54</v>
      </c>
      <c r="G749" s="75">
        <v>59.85</v>
      </c>
      <c r="H749" s="75">
        <v>60.25</v>
      </c>
      <c r="I749" s="75">
        <f>H749-G749</f>
        <v>0.39999999999999902</v>
      </c>
      <c r="J749" s="1080">
        <f>E749*F749*I749</f>
        <v>1.82</v>
      </c>
      <c r="K749" s="83"/>
      <c r="L749" s="75"/>
      <c r="M749" s="1058"/>
      <c r="N749" s="83"/>
      <c r="O749" s="75"/>
      <c r="P749" s="1058"/>
      <c r="Q749" s="1281"/>
      <c r="R749" s="1280"/>
      <c r="S749" s="1281"/>
      <c r="T749" s="1326"/>
      <c r="U749" s="1281"/>
      <c r="V749" s="1280"/>
      <c r="W749" s="1174">
        <f>J749</f>
        <v>1.82</v>
      </c>
      <c r="X749" s="1179">
        <f t="shared" ref="X749:X750" si="113">ROUND($W$4/1000*W749,3)</f>
        <v>4.5999999999999999E-2</v>
      </c>
      <c r="Y749" s="1282"/>
      <c r="Z749" s="1308"/>
      <c r="AA749" s="1328">
        <f>J749</f>
        <v>1.82</v>
      </c>
      <c r="AB749" s="1307"/>
      <c r="AC749" s="1282"/>
      <c r="AD749" s="1308"/>
      <c r="AE749" s="1286"/>
      <c r="AF749" s="1307"/>
      <c r="AG749" s="1281">
        <f>F749</f>
        <v>4.54</v>
      </c>
      <c r="AH749" s="1280"/>
    </row>
    <row r="750" spans="2:34" hidden="1" outlineLevel="1">
      <c r="B750" s="83"/>
      <c r="C750" s="75"/>
      <c r="D750" s="75"/>
      <c r="E750" s="1145">
        <v>1</v>
      </c>
      <c r="F750" s="1440">
        <v>4.54</v>
      </c>
      <c r="G750" s="75">
        <v>60.25</v>
      </c>
      <c r="H750" s="75">
        <v>61.23</v>
      </c>
      <c r="I750" s="75">
        <f>H750-G750</f>
        <v>0.97999999999999698</v>
      </c>
      <c r="J750" s="1080">
        <f>E750*F750*I750</f>
        <v>4.45</v>
      </c>
      <c r="K750" s="83"/>
      <c r="L750" s="75"/>
      <c r="M750" s="1058"/>
      <c r="N750" s="83"/>
      <c r="O750" s="75"/>
      <c r="P750" s="1058"/>
      <c r="Q750" s="1281"/>
      <c r="R750" s="1280"/>
      <c r="S750" s="1281"/>
      <c r="T750" s="1326"/>
      <c r="U750" s="1281"/>
      <c r="V750" s="1280"/>
      <c r="W750" s="1174">
        <f>J750</f>
        <v>4.45</v>
      </c>
      <c r="X750" s="1179">
        <f t="shared" si="113"/>
        <v>0.111</v>
      </c>
      <c r="Y750" s="1327">
        <f>J750</f>
        <v>4.45</v>
      </c>
      <c r="Z750" s="1308"/>
      <c r="AA750" s="1286"/>
      <c r="AB750" s="1307"/>
      <c r="AC750" s="1282"/>
      <c r="AD750" s="1308"/>
      <c r="AE750" s="1286"/>
      <c r="AF750" s="1307"/>
      <c r="AG750" s="1281"/>
      <c r="AH750" s="1280"/>
    </row>
    <row r="751" spans="2:34" hidden="1" outlineLevel="1">
      <c r="B751" s="83"/>
      <c r="C751" s="75" t="s">
        <v>65</v>
      </c>
      <c r="D751" s="75"/>
      <c r="E751" s="1145">
        <v>1</v>
      </c>
      <c r="F751" s="1440">
        <v>4.8600000000000003</v>
      </c>
      <c r="G751" s="75">
        <v>60.03</v>
      </c>
      <c r="H751" s="75">
        <v>62.85</v>
      </c>
      <c r="I751" s="75">
        <f>H751-G751</f>
        <v>2.82</v>
      </c>
      <c r="J751" s="1080">
        <f>E751*F751*I751</f>
        <v>13.71</v>
      </c>
      <c r="K751" s="83"/>
      <c r="L751" s="75"/>
      <c r="M751" s="1058"/>
      <c r="N751" s="83"/>
      <c r="O751" s="75"/>
      <c r="P751" s="1058"/>
      <c r="Q751" s="1174">
        <f>J751</f>
        <v>13.71</v>
      </c>
      <c r="R751" s="1280">
        <f t="shared" ref="R751:R755" si="114">ROUND($Q$4/1000*Q751,3)</f>
        <v>2.0569999999999999</v>
      </c>
      <c r="S751" s="1281"/>
      <c r="T751" s="1326"/>
      <c r="U751" s="1281"/>
      <c r="V751" s="1280"/>
      <c r="W751" s="1281"/>
      <c r="X751" s="1280"/>
      <c r="Y751" s="1327">
        <f>J751</f>
        <v>13.71</v>
      </c>
      <c r="Z751" s="1308"/>
      <c r="AA751" s="1286"/>
      <c r="AB751" s="1307"/>
      <c r="AC751" s="1282"/>
      <c r="AD751" s="1308"/>
      <c r="AE751" s="1286"/>
      <c r="AF751" s="1307"/>
      <c r="AG751" s="1281"/>
      <c r="AH751" s="1280"/>
    </row>
    <row r="752" spans="2:34" hidden="1" outlineLevel="1">
      <c r="B752" s="83"/>
      <c r="C752" s="75" t="s">
        <v>505</v>
      </c>
      <c r="D752" s="75"/>
      <c r="E752" s="1145">
        <v>1</v>
      </c>
      <c r="F752" s="1440"/>
      <c r="G752" s="75"/>
      <c r="H752" s="75"/>
      <c r="I752" s="75"/>
      <c r="J752" s="1058"/>
      <c r="K752" s="1109">
        <v>0.93</v>
      </c>
      <c r="L752" s="1110">
        <f>2.4-0.06</f>
        <v>2.34</v>
      </c>
      <c r="M752" s="1085">
        <f>ROUND(-E752*K752*L752,2)</f>
        <v>-2.1800000000000002</v>
      </c>
      <c r="N752" s="83">
        <v>0.15</v>
      </c>
      <c r="O752" s="75">
        <f>2*L752+K752</f>
        <v>5.61</v>
      </c>
      <c r="P752" s="1080">
        <f>E752*N752*O752</f>
        <v>0.84</v>
      </c>
      <c r="Q752" s="1174">
        <f>M752</f>
        <v>-2.1800000000000002</v>
      </c>
      <c r="R752" s="1280">
        <f t="shared" si="114"/>
        <v>-0.32700000000000001</v>
      </c>
      <c r="S752" s="1281"/>
      <c r="T752" s="1326"/>
      <c r="U752" s="1281"/>
      <c r="V752" s="1280"/>
      <c r="W752" s="1281"/>
      <c r="X752" s="1280"/>
      <c r="Y752" s="1327">
        <f>M752</f>
        <v>-2.1800000000000002</v>
      </c>
      <c r="Z752" s="1308"/>
      <c r="AA752" s="1286"/>
      <c r="AB752" s="1307"/>
      <c r="AC752" s="1327">
        <f>P752</f>
        <v>0.84</v>
      </c>
      <c r="AD752" s="1308"/>
      <c r="AE752" s="1286"/>
      <c r="AF752" s="1307"/>
      <c r="AG752" s="1281"/>
      <c r="AH752" s="1280"/>
    </row>
    <row r="753" spans="2:34" hidden="1" outlineLevel="1">
      <c r="B753" s="83"/>
      <c r="C753" s="75"/>
      <c r="D753" s="75"/>
      <c r="E753" s="1145"/>
      <c r="F753" s="1440"/>
      <c r="G753" s="75"/>
      <c r="H753" s="75"/>
      <c r="I753" s="75"/>
      <c r="J753" s="1058"/>
      <c r="K753" s="83"/>
      <c r="L753" s="75"/>
      <c r="M753" s="1058"/>
      <c r="N753" s="83"/>
      <c r="O753" s="75"/>
      <c r="P753" s="1058"/>
      <c r="Q753" s="1281"/>
      <c r="R753" s="1280"/>
      <c r="S753" s="1281"/>
      <c r="T753" s="1326"/>
      <c r="U753" s="1281"/>
      <c r="V753" s="1280"/>
      <c r="W753" s="1281"/>
      <c r="X753" s="1280"/>
      <c r="Y753" s="1282"/>
      <c r="Z753" s="1308"/>
      <c r="AA753" s="1286"/>
      <c r="AB753" s="1307"/>
      <c r="AC753" s="1282"/>
      <c r="AD753" s="1308"/>
      <c r="AE753" s="1286"/>
      <c r="AF753" s="1307"/>
      <c r="AG753" s="1281"/>
      <c r="AH753" s="1280"/>
    </row>
    <row r="754" spans="2:34" hidden="1" outlineLevel="1">
      <c r="B754" s="83"/>
      <c r="C754" s="75" t="s">
        <v>551</v>
      </c>
      <c r="D754" s="75" t="s">
        <v>582</v>
      </c>
      <c r="E754" s="1145">
        <v>1</v>
      </c>
      <c r="F754" s="1440">
        <v>2.6</v>
      </c>
      <c r="G754" s="75">
        <v>59.85</v>
      </c>
      <c r="H754" s="75">
        <v>60.25</v>
      </c>
      <c r="I754" s="75">
        <f>H754-G754</f>
        <v>0.39999999999999902</v>
      </c>
      <c r="J754" s="1080">
        <f>E754*F754*I754</f>
        <v>1.04</v>
      </c>
      <c r="K754" s="83"/>
      <c r="L754" s="75"/>
      <c r="M754" s="1058"/>
      <c r="N754" s="83"/>
      <c r="O754" s="75"/>
      <c r="P754" s="1058"/>
      <c r="Q754" s="1174">
        <f>J754</f>
        <v>1.04</v>
      </c>
      <c r="R754" s="1280">
        <f t="shared" si="114"/>
        <v>0.156</v>
      </c>
      <c r="S754" s="1281"/>
      <c r="T754" s="1326"/>
      <c r="U754" s="1281"/>
      <c r="V754" s="1280"/>
      <c r="W754" s="1281"/>
      <c r="X754" s="1280"/>
      <c r="Y754" s="1282"/>
      <c r="Z754" s="1308"/>
      <c r="AA754" s="1328">
        <f>J754</f>
        <v>1.04</v>
      </c>
      <c r="AB754" s="1307"/>
      <c r="AC754" s="1282"/>
      <c r="AD754" s="1308"/>
      <c r="AE754" s="1286"/>
      <c r="AF754" s="1307"/>
      <c r="AG754" s="1281"/>
      <c r="AH754" s="1280"/>
    </row>
    <row r="755" spans="2:34" hidden="1" outlineLevel="1">
      <c r="B755" s="83"/>
      <c r="C755" s="75"/>
      <c r="D755" s="75"/>
      <c r="E755" s="1145">
        <v>1</v>
      </c>
      <c r="F755" s="1440">
        <v>2.6</v>
      </c>
      <c r="G755" s="75">
        <v>60.25</v>
      </c>
      <c r="H755" s="75">
        <v>62.85</v>
      </c>
      <c r="I755" s="75">
        <f>H755-G755</f>
        <v>2.6</v>
      </c>
      <c r="J755" s="1080">
        <f>E755*F755*I755</f>
        <v>6.76</v>
      </c>
      <c r="K755" s="83"/>
      <c r="L755" s="75"/>
      <c r="M755" s="1058"/>
      <c r="N755" s="83"/>
      <c r="O755" s="75"/>
      <c r="P755" s="1058"/>
      <c r="Q755" s="1174">
        <f>J755</f>
        <v>6.76</v>
      </c>
      <c r="R755" s="1280">
        <f t="shared" si="114"/>
        <v>1.014</v>
      </c>
      <c r="S755" s="1281"/>
      <c r="T755" s="1326"/>
      <c r="U755" s="1281"/>
      <c r="V755" s="1280"/>
      <c r="W755" s="1281"/>
      <c r="X755" s="1280"/>
      <c r="Y755" s="1327">
        <f>J755</f>
        <v>6.76</v>
      </c>
      <c r="Z755" s="1308"/>
      <c r="AA755" s="1286"/>
      <c r="AB755" s="1307"/>
      <c r="AC755" s="1282"/>
      <c r="AD755" s="1308"/>
      <c r="AE755" s="1286"/>
      <c r="AF755" s="1307"/>
      <c r="AG755" s="1281"/>
      <c r="AH755" s="1280"/>
    </row>
    <row r="756" spans="2:34" hidden="1" outlineLevel="1">
      <c r="B756" s="83"/>
      <c r="C756" s="75"/>
      <c r="D756" s="75"/>
      <c r="E756" s="1145"/>
      <c r="F756" s="1440"/>
      <c r="G756" s="75"/>
      <c r="H756" s="75"/>
      <c r="I756" s="75"/>
      <c r="J756" s="1058"/>
      <c r="K756" s="83"/>
      <c r="L756" s="75"/>
      <c r="M756" s="1058"/>
      <c r="N756" s="83"/>
      <c r="O756" s="75"/>
      <c r="P756" s="1058"/>
      <c r="Q756" s="1281"/>
      <c r="R756" s="1280"/>
      <c r="S756" s="1281"/>
      <c r="T756" s="1326"/>
      <c r="U756" s="1281"/>
      <c r="V756" s="1280"/>
      <c r="W756" s="1281"/>
      <c r="X756" s="1280"/>
      <c r="Y756" s="1282"/>
      <c r="Z756" s="1308"/>
      <c r="AA756" s="1286"/>
      <c r="AB756" s="1307"/>
      <c r="AC756" s="1282"/>
      <c r="AD756" s="1308"/>
      <c r="AE756" s="1286"/>
      <c r="AF756" s="1307"/>
      <c r="AG756" s="1281"/>
      <c r="AH756" s="1280"/>
    </row>
    <row r="757" spans="2:34" hidden="1" outlineLevel="1">
      <c r="B757" s="90" t="s">
        <v>718</v>
      </c>
      <c r="C757" s="75" t="s">
        <v>504</v>
      </c>
      <c r="D757" s="75" t="s">
        <v>565</v>
      </c>
      <c r="E757" s="1145">
        <v>1</v>
      </c>
      <c r="F757" s="1440">
        <v>5.8</v>
      </c>
      <c r="G757" s="75">
        <v>59.85</v>
      </c>
      <c r="H757" s="75">
        <v>60.25</v>
      </c>
      <c r="I757" s="75">
        <f>H757-G757</f>
        <v>0.39999999999999902</v>
      </c>
      <c r="J757" s="1080">
        <f>E757*F757*I757</f>
        <v>2.3199999999999998</v>
      </c>
      <c r="K757" s="83"/>
      <c r="L757" s="75"/>
      <c r="M757" s="1058"/>
      <c r="N757" s="83"/>
      <c r="O757" s="75"/>
      <c r="P757" s="1058"/>
      <c r="Q757" s="1281"/>
      <c r="R757" s="1280"/>
      <c r="S757" s="1281"/>
      <c r="T757" s="1326"/>
      <c r="U757" s="1281"/>
      <c r="V757" s="1280"/>
      <c r="W757" s="1174">
        <f>J757</f>
        <v>2.3199999999999998</v>
      </c>
      <c r="X757" s="1179">
        <f t="shared" ref="X757:X758" si="115">ROUND($W$4/1000*W757,3)</f>
        <v>5.8000000000000003E-2</v>
      </c>
      <c r="Y757" s="1282"/>
      <c r="Z757" s="1308"/>
      <c r="AA757" s="1328">
        <f>J757</f>
        <v>2.3199999999999998</v>
      </c>
      <c r="AB757" s="1307"/>
      <c r="AC757" s="1282"/>
      <c r="AD757" s="1308"/>
      <c r="AE757" s="1286"/>
      <c r="AF757" s="1307"/>
      <c r="AG757" s="1281">
        <f>F757</f>
        <v>5.8</v>
      </c>
      <c r="AH757" s="1280"/>
    </row>
    <row r="758" spans="2:34" hidden="1" outlineLevel="1">
      <c r="B758" s="90" t="s">
        <v>724</v>
      </c>
      <c r="C758" s="75"/>
      <c r="D758" s="75"/>
      <c r="E758" s="1145">
        <v>1</v>
      </c>
      <c r="F758" s="1440">
        <v>5.8</v>
      </c>
      <c r="G758" s="75">
        <v>60.25</v>
      </c>
      <c r="H758" s="75">
        <v>61.23</v>
      </c>
      <c r="I758" s="75">
        <f>H758-G758</f>
        <v>0.97999999999999698</v>
      </c>
      <c r="J758" s="1080">
        <f>E758*F758*I758</f>
        <v>5.68</v>
      </c>
      <c r="K758" s="83"/>
      <c r="L758" s="75"/>
      <c r="M758" s="1058"/>
      <c r="N758" s="83"/>
      <c r="O758" s="75"/>
      <c r="P758" s="1058"/>
      <c r="Q758" s="1281"/>
      <c r="R758" s="1280"/>
      <c r="S758" s="1281"/>
      <c r="T758" s="1326"/>
      <c r="U758" s="1281"/>
      <c r="V758" s="1280"/>
      <c r="W758" s="1174">
        <f>J758</f>
        <v>5.68</v>
      </c>
      <c r="X758" s="1179">
        <f t="shared" si="115"/>
        <v>0.14199999999999999</v>
      </c>
      <c r="Y758" s="1327">
        <f>J758</f>
        <v>5.68</v>
      </c>
      <c r="Z758" s="1308"/>
      <c r="AA758" s="1286"/>
      <c r="AB758" s="1307"/>
      <c r="AC758" s="1282"/>
      <c r="AD758" s="1308"/>
      <c r="AE758" s="1286"/>
      <c r="AF758" s="1307"/>
      <c r="AG758" s="1281"/>
      <c r="AH758" s="1280"/>
    </row>
    <row r="759" spans="2:34" hidden="1" outlineLevel="1">
      <c r="B759" s="83"/>
      <c r="C759" s="75" t="s">
        <v>65</v>
      </c>
      <c r="D759" s="75"/>
      <c r="E759" s="1145">
        <v>1</v>
      </c>
      <c r="F759" s="1440">
        <v>3.35</v>
      </c>
      <c r="G759" s="75">
        <v>60.03</v>
      </c>
      <c r="H759" s="75">
        <v>62.85</v>
      </c>
      <c r="I759" s="75">
        <f>H759-G759</f>
        <v>2.82</v>
      </c>
      <c r="J759" s="1080">
        <f>E759*F759*I759</f>
        <v>9.4499999999999993</v>
      </c>
      <c r="K759" s="83"/>
      <c r="L759" s="75"/>
      <c r="M759" s="1058"/>
      <c r="N759" s="83"/>
      <c r="O759" s="75"/>
      <c r="P759" s="1058"/>
      <c r="Q759" s="1281"/>
      <c r="R759" s="1280"/>
      <c r="S759" s="1174">
        <f>J759</f>
        <v>9.4499999999999993</v>
      </c>
      <c r="T759" s="1326">
        <f t="shared" ref="T759:T765" si="116">ROUND($S$4/1000*S759,3)</f>
        <v>1.2290000000000001</v>
      </c>
      <c r="U759" s="1281"/>
      <c r="V759" s="1280"/>
      <c r="W759" s="1281"/>
      <c r="X759" s="1280"/>
      <c r="Y759" s="1327">
        <f>J759</f>
        <v>9.4499999999999993</v>
      </c>
      <c r="Z759" s="1308"/>
      <c r="AA759" s="1286"/>
      <c r="AB759" s="1307"/>
      <c r="AC759" s="1282"/>
      <c r="AD759" s="1308"/>
      <c r="AE759" s="1286"/>
      <c r="AF759" s="1307"/>
      <c r="AG759" s="1281"/>
      <c r="AH759" s="1280"/>
    </row>
    <row r="760" spans="2:34" hidden="1" outlineLevel="1">
      <c r="B760" s="83"/>
      <c r="C760" s="75" t="s">
        <v>596</v>
      </c>
      <c r="D760" s="75"/>
      <c r="E760" s="1145">
        <v>1</v>
      </c>
      <c r="F760" s="1440"/>
      <c r="G760" s="75"/>
      <c r="H760" s="75"/>
      <c r="I760" s="75"/>
      <c r="J760" s="1058"/>
      <c r="K760" s="1114">
        <f>1.68-0.77</f>
        <v>0.91</v>
      </c>
      <c r="L760" s="940">
        <f>1.65-0.06</f>
        <v>1.59</v>
      </c>
      <c r="M760" s="1080">
        <f>ROUND(-E760*K760*L760,2)</f>
        <v>-1.45</v>
      </c>
      <c r="N760" s="1114">
        <v>0.13</v>
      </c>
      <c r="O760" s="940">
        <f>2*K760+L760</f>
        <v>3.41</v>
      </c>
      <c r="P760" s="1116">
        <f>E760*N760*O760</f>
        <v>0.44</v>
      </c>
      <c r="Q760" s="1281"/>
      <c r="R760" s="1280"/>
      <c r="S760" s="1174">
        <f>M760</f>
        <v>-1.45</v>
      </c>
      <c r="T760" s="1326">
        <f t="shared" si="116"/>
        <v>-0.189</v>
      </c>
      <c r="U760" s="1281"/>
      <c r="V760" s="1280"/>
      <c r="W760" s="1281"/>
      <c r="X760" s="1280"/>
      <c r="Y760" s="1327">
        <f>M760</f>
        <v>-1.45</v>
      </c>
      <c r="Z760" s="1308"/>
      <c r="AA760" s="1286"/>
      <c r="AB760" s="1307"/>
      <c r="AC760" s="1327">
        <f>P760</f>
        <v>0.44</v>
      </c>
      <c r="AD760" s="1308"/>
      <c r="AE760" s="1286"/>
      <c r="AF760" s="1307"/>
      <c r="AG760" s="1281"/>
      <c r="AH760" s="1280"/>
    </row>
    <row r="761" spans="2:34" hidden="1" outlineLevel="1">
      <c r="B761" s="83"/>
      <c r="C761" s="75" t="s">
        <v>70</v>
      </c>
      <c r="D761" s="75"/>
      <c r="E761" s="1145">
        <v>1</v>
      </c>
      <c r="F761" s="1440"/>
      <c r="G761" s="75"/>
      <c r="H761" s="75"/>
      <c r="I761" s="75"/>
      <c r="J761" s="1058"/>
      <c r="K761" s="1114">
        <v>0.77</v>
      </c>
      <c r="L761" s="940">
        <f>2.4-0.06</f>
        <v>2.34</v>
      </c>
      <c r="M761" s="1080">
        <f>ROUND(-E761*K761*L761,2)</f>
        <v>-1.8</v>
      </c>
      <c r="N761" s="1114">
        <v>0.13</v>
      </c>
      <c r="O761" s="940">
        <f>K761+L761+0.75</f>
        <v>3.86</v>
      </c>
      <c r="P761" s="1116">
        <f>E761*N761*O761</f>
        <v>0.5</v>
      </c>
      <c r="Q761" s="1281"/>
      <c r="R761" s="1280"/>
      <c r="S761" s="1174">
        <f>M761</f>
        <v>-1.8</v>
      </c>
      <c r="T761" s="1326">
        <f t="shared" si="116"/>
        <v>-0.23400000000000001</v>
      </c>
      <c r="U761" s="1281"/>
      <c r="V761" s="1280"/>
      <c r="W761" s="1281"/>
      <c r="X761" s="1280"/>
      <c r="Y761" s="1327">
        <f>M761</f>
        <v>-1.8</v>
      </c>
      <c r="Z761" s="1308"/>
      <c r="AA761" s="1286"/>
      <c r="AB761" s="1307"/>
      <c r="AC761" s="1327">
        <f>P761</f>
        <v>0.5</v>
      </c>
      <c r="AD761" s="1308"/>
      <c r="AE761" s="1286"/>
      <c r="AF761" s="1307"/>
      <c r="AG761" s="1281"/>
      <c r="AH761" s="1280"/>
    </row>
    <row r="762" spans="2:34" hidden="1" outlineLevel="1">
      <c r="B762" s="83"/>
      <c r="C762" s="75"/>
      <c r="D762" s="75"/>
      <c r="E762" s="1145"/>
      <c r="F762" s="1440"/>
      <c r="G762" s="75"/>
      <c r="H762" s="75"/>
      <c r="I762" s="75"/>
      <c r="J762" s="1058"/>
      <c r="K762" s="83"/>
      <c r="L762" s="75"/>
      <c r="M762" s="1058"/>
      <c r="N762" s="83"/>
      <c r="O762" s="75"/>
      <c r="P762" s="1058"/>
      <c r="Q762" s="1281"/>
      <c r="R762" s="1280"/>
      <c r="S762" s="1281"/>
      <c r="T762" s="1326"/>
      <c r="U762" s="1281"/>
      <c r="V762" s="1280"/>
      <c r="W762" s="1281"/>
      <c r="X762" s="1280"/>
      <c r="Y762" s="1282"/>
      <c r="Z762" s="1308"/>
      <c r="AA762" s="1286"/>
      <c r="AB762" s="1307"/>
      <c r="AC762" s="1282"/>
      <c r="AD762" s="1308"/>
      <c r="AE762" s="1286"/>
      <c r="AF762" s="1307"/>
      <c r="AG762" s="1281"/>
      <c r="AH762" s="1280"/>
    </row>
    <row r="763" spans="2:34" hidden="1" outlineLevel="1">
      <c r="B763" s="83"/>
      <c r="C763" s="75" t="s">
        <v>493</v>
      </c>
      <c r="D763" s="75" t="s">
        <v>566</v>
      </c>
      <c r="E763" s="1145">
        <v>1</v>
      </c>
      <c r="F763" s="871">
        <v>3.78</v>
      </c>
      <c r="G763" s="75">
        <v>59.85</v>
      </c>
      <c r="H763" s="75">
        <v>60.25</v>
      </c>
      <c r="I763" s="75">
        <f>H763-G763</f>
        <v>0.39999999999999902</v>
      </c>
      <c r="J763" s="1080">
        <f>E763*F763*I763</f>
        <v>1.51</v>
      </c>
      <c r="K763" s="83"/>
      <c r="L763" s="75"/>
      <c r="M763" s="1058"/>
      <c r="N763" s="83"/>
      <c r="O763" s="75"/>
      <c r="P763" s="1058"/>
      <c r="Q763" s="1281"/>
      <c r="R763" s="1280"/>
      <c r="S763" s="1174">
        <f>J763</f>
        <v>1.51</v>
      </c>
      <c r="T763" s="1326">
        <f t="shared" si="116"/>
        <v>0.19600000000000001</v>
      </c>
      <c r="U763" s="1281"/>
      <c r="V763" s="1280"/>
      <c r="W763" s="1281"/>
      <c r="X763" s="1280"/>
      <c r="Y763" s="1282"/>
      <c r="Z763" s="1308"/>
      <c r="AA763" s="1328">
        <f>J763</f>
        <v>1.51</v>
      </c>
      <c r="AB763" s="1307"/>
      <c r="AC763" s="1282"/>
      <c r="AD763" s="1308"/>
      <c r="AE763" s="1286"/>
      <c r="AF763" s="1307"/>
      <c r="AG763" s="1281"/>
      <c r="AH763" s="1280"/>
    </row>
    <row r="764" spans="2:34" hidden="1" outlineLevel="1">
      <c r="B764" s="83"/>
      <c r="C764" s="75"/>
      <c r="D764" s="75"/>
      <c r="E764" s="1145">
        <v>1</v>
      </c>
      <c r="F764" s="871">
        <v>3.78</v>
      </c>
      <c r="G764" s="75">
        <v>60.25</v>
      </c>
      <c r="H764" s="75">
        <v>62.85</v>
      </c>
      <c r="I764" s="75">
        <f>H764-G764</f>
        <v>2.6</v>
      </c>
      <c r="J764" s="1080">
        <f>E764*F764*I764</f>
        <v>9.83</v>
      </c>
      <c r="K764" s="83"/>
      <c r="L764" s="75"/>
      <c r="M764" s="1058"/>
      <c r="N764" s="83"/>
      <c r="O764" s="75"/>
      <c r="P764" s="1058"/>
      <c r="Q764" s="1281"/>
      <c r="R764" s="1280"/>
      <c r="S764" s="1174">
        <f>J764</f>
        <v>9.83</v>
      </c>
      <c r="T764" s="1326">
        <f t="shared" si="116"/>
        <v>1.278</v>
      </c>
      <c r="U764" s="1281"/>
      <c r="V764" s="1280"/>
      <c r="W764" s="1281"/>
      <c r="X764" s="1280"/>
      <c r="Y764" s="1327">
        <f>J764</f>
        <v>9.83</v>
      </c>
      <c r="Z764" s="1308"/>
      <c r="AA764" s="1286"/>
      <c r="AB764" s="1307"/>
      <c r="AC764" s="1282"/>
      <c r="AD764" s="1308"/>
      <c r="AE764" s="1286"/>
      <c r="AF764" s="1307"/>
      <c r="AG764" s="1281"/>
      <c r="AH764" s="1280"/>
    </row>
    <row r="765" spans="2:34" hidden="1" outlineLevel="1">
      <c r="B765" s="83"/>
      <c r="C765" s="75" t="s">
        <v>25</v>
      </c>
      <c r="D765" s="75"/>
      <c r="E765" s="1145">
        <v>1</v>
      </c>
      <c r="F765" s="871"/>
      <c r="G765" s="75"/>
      <c r="H765" s="75"/>
      <c r="I765" s="75"/>
      <c r="J765" s="1058"/>
      <c r="K765" s="871">
        <v>1.68</v>
      </c>
      <c r="L765" s="1157">
        <v>1.59</v>
      </c>
      <c r="M765" s="1080">
        <f>ROUND(-E765*K765*L765,2)</f>
        <v>-2.67</v>
      </c>
      <c r="N765" s="1114">
        <v>0.13</v>
      </c>
      <c r="O765" s="940">
        <f>2*L765+K765</f>
        <v>4.8600000000000003</v>
      </c>
      <c r="P765" s="1116">
        <f>E765*N765*O765</f>
        <v>0.63</v>
      </c>
      <c r="Q765" s="1281"/>
      <c r="R765" s="1280"/>
      <c r="S765" s="1174">
        <f>M765</f>
        <v>-2.67</v>
      </c>
      <c r="T765" s="1326">
        <f t="shared" si="116"/>
        <v>-0.34699999999999998</v>
      </c>
      <c r="U765" s="1281"/>
      <c r="V765" s="1280"/>
      <c r="W765" s="1281"/>
      <c r="X765" s="1280"/>
      <c r="Y765" s="1327">
        <f>M765</f>
        <v>-2.67</v>
      </c>
      <c r="Z765" s="1308"/>
      <c r="AA765" s="1286"/>
      <c r="AB765" s="1307"/>
      <c r="AC765" s="1327">
        <f>P765</f>
        <v>0.63</v>
      </c>
      <c r="AD765" s="1308"/>
      <c r="AE765" s="1286"/>
      <c r="AF765" s="1307"/>
      <c r="AG765" s="1281"/>
      <c r="AH765" s="1280">
        <f>K765</f>
        <v>1.68</v>
      </c>
    </row>
    <row r="766" spans="2:34" hidden="1" outlineLevel="1">
      <c r="B766" s="83"/>
      <c r="C766" s="75"/>
      <c r="D766" s="75"/>
      <c r="E766" s="1145"/>
      <c r="F766" s="871"/>
      <c r="G766" s="75"/>
      <c r="H766" s="75"/>
      <c r="I766" s="75"/>
      <c r="J766" s="1058"/>
      <c r="K766" s="83"/>
      <c r="L766" s="75"/>
      <c r="M766" s="1058"/>
      <c r="N766" s="83"/>
      <c r="O766" s="75"/>
      <c r="P766" s="1058"/>
      <c r="Q766" s="1281"/>
      <c r="R766" s="1280"/>
      <c r="S766" s="1281"/>
      <c r="T766" s="1326"/>
      <c r="U766" s="1281"/>
      <c r="V766" s="1280"/>
      <c r="W766" s="1281"/>
      <c r="X766" s="1280"/>
      <c r="Y766" s="1282"/>
      <c r="Z766" s="1308"/>
      <c r="AA766" s="1286"/>
      <c r="AB766" s="1307"/>
      <c r="AC766" s="1282"/>
      <c r="AD766" s="1308"/>
      <c r="AE766" s="1286"/>
      <c r="AF766" s="1307"/>
      <c r="AG766" s="1281"/>
      <c r="AH766" s="1280"/>
    </row>
    <row r="767" spans="2:34" hidden="1" outlineLevel="1">
      <c r="B767" s="83"/>
      <c r="C767" s="75" t="s">
        <v>551</v>
      </c>
      <c r="D767" s="75" t="s">
        <v>591</v>
      </c>
      <c r="E767" s="1145">
        <v>1</v>
      </c>
      <c r="F767" s="1440">
        <v>5.82</v>
      </c>
      <c r="G767" s="75">
        <v>59.85</v>
      </c>
      <c r="H767" s="75">
        <v>60.25</v>
      </c>
      <c r="I767" s="75">
        <f>H767-G767</f>
        <v>0.39999999999999902</v>
      </c>
      <c r="J767" s="1080">
        <f>E767*F767*I767</f>
        <v>2.33</v>
      </c>
      <c r="K767" s="83"/>
      <c r="L767" s="75"/>
      <c r="M767" s="1058"/>
      <c r="N767" s="83"/>
      <c r="O767" s="75"/>
      <c r="P767" s="1058"/>
      <c r="Q767" s="1174">
        <f>J767</f>
        <v>2.33</v>
      </c>
      <c r="R767" s="1280">
        <f t="shared" ref="R767:R768" si="117">ROUND($Q$4/1000*Q767,3)</f>
        <v>0.35</v>
      </c>
      <c r="S767" s="1281"/>
      <c r="T767" s="1326"/>
      <c r="U767" s="1281"/>
      <c r="V767" s="1280"/>
      <c r="W767" s="1281"/>
      <c r="X767" s="1280"/>
      <c r="Y767" s="1282"/>
      <c r="Z767" s="1308"/>
      <c r="AA767" s="1328">
        <f>J767</f>
        <v>2.33</v>
      </c>
      <c r="AB767" s="1307"/>
      <c r="AC767" s="1282"/>
      <c r="AD767" s="1308"/>
      <c r="AE767" s="1286"/>
      <c r="AF767" s="1307"/>
      <c r="AG767" s="1281"/>
      <c r="AH767" s="1280"/>
    </row>
    <row r="768" spans="2:34" hidden="1" outlineLevel="1">
      <c r="B768" s="83"/>
      <c r="C768" s="75"/>
      <c r="D768" s="75"/>
      <c r="E768" s="1145">
        <v>1</v>
      </c>
      <c r="F768" s="1440">
        <v>5.82</v>
      </c>
      <c r="G768" s="75">
        <v>60.25</v>
      </c>
      <c r="H768" s="75">
        <v>62.85</v>
      </c>
      <c r="I768" s="75">
        <f>H768-G768</f>
        <v>2.6</v>
      </c>
      <c r="J768" s="1080">
        <f>E768*F768*I768</f>
        <v>15.13</v>
      </c>
      <c r="K768" s="83"/>
      <c r="L768" s="75"/>
      <c r="M768" s="1058"/>
      <c r="N768" s="83"/>
      <c r="O768" s="75"/>
      <c r="P768" s="1058"/>
      <c r="Q768" s="1174">
        <f>J768</f>
        <v>15.13</v>
      </c>
      <c r="R768" s="1280">
        <f t="shared" si="117"/>
        <v>2.27</v>
      </c>
      <c r="S768" s="1281"/>
      <c r="T768" s="1326"/>
      <c r="U768" s="1281"/>
      <c r="V768" s="1280"/>
      <c r="W768" s="1281"/>
      <c r="X768" s="1280"/>
      <c r="Y768" s="1327">
        <f>J768</f>
        <v>15.13</v>
      </c>
      <c r="Z768" s="1308"/>
      <c r="AA768" s="1286"/>
      <c r="AB768" s="1307"/>
      <c r="AC768" s="1282"/>
      <c r="AD768" s="1308"/>
      <c r="AE768" s="1286"/>
      <c r="AF768" s="1307"/>
      <c r="AG768" s="1281"/>
      <c r="AH768" s="1280"/>
    </row>
    <row r="769" spans="2:34" hidden="1" outlineLevel="1">
      <c r="B769" s="83"/>
      <c r="C769" s="75"/>
      <c r="D769" s="75"/>
      <c r="E769" s="1145"/>
      <c r="F769" s="1440"/>
      <c r="G769" s="75"/>
      <c r="H769" s="75"/>
      <c r="I769" s="75"/>
      <c r="J769" s="1058"/>
      <c r="K769" s="83"/>
      <c r="L769" s="75"/>
      <c r="M769" s="1058"/>
      <c r="N769" s="83"/>
      <c r="O769" s="75"/>
      <c r="P769" s="1058"/>
      <c r="Q769" s="1281"/>
      <c r="R769" s="1280"/>
      <c r="S769" s="1281"/>
      <c r="T769" s="1326"/>
      <c r="U769" s="1281"/>
      <c r="V769" s="1280"/>
      <c r="W769" s="1281"/>
      <c r="X769" s="1280"/>
      <c r="Y769" s="1282"/>
      <c r="Z769" s="1308"/>
      <c r="AA769" s="1286"/>
      <c r="AB769" s="1307"/>
      <c r="AC769" s="1282"/>
      <c r="AD769" s="1308"/>
      <c r="AE769" s="1286"/>
      <c r="AF769" s="1307"/>
      <c r="AG769" s="1281"/>
      <c r="AH769" s="1280"/>
    </row>
    <row r="770" spans="2:34" hidden="1" outlineLevel="1">
      <c r="B770" s="90" t="s">
        <v>728</v>
      </c>
      <c r="C770" s="75" t="s">
        <v>504</v>
      </c>
      <c r="D770" s="75" t="s">
        <v>531</v>
      </c>
      <c r="E770" s="1145">
        <v>1</v>
      </c>
      <c r="F770" s="871">
        <v>5.81</v>
      </c>
      <c r="G770" s="75">
        <v>59.85</v>
      </c>
      <c r="H770" s="75">
        <v>60.25</v>
      </c>
      <c r="I770" s="75">
        <f>H770-G770</f>
        <v>0.39999999999999902</v>
      </c>
      <c r="J770" s="1080">
        <f>E770*F770*I770</f>
        <v>2.3199999999999998</v>
      </c>
      <c r="K770" s="83"/>
      <c r="L770" s="75"/>
      <c r="M770" s="1058"/>
      <c r="N770" s="83"/>
      <c r="O770" s="75"/>
      <c r="P770" s="1058"/>
      <c r="Q770" s="1281"/>
      <c r="R770" s="1280"/>
      <c r="S770" s="1281"/>
      <c r="T770" s="1326"/>
      <c r="U770" s="1281"/>
      <c r="V770" s="1280"/>
      <c r="W770" s="1174">
        <f>J770</f>
        <v>2.3199999999999998</v>
      </c>
      <c r="X770" s="1179">
        <f t="shared" ref="X770:X771" si="118">ROUND($W$4/1000*W770,3)</f>
        <v>5.8000000000000003E-2</v>
      </c>
      <c r="Y770" s="1282"/>
      <c r="Z770" s="1308"/>
      <c r="AA770" s="1328">
        <f>J770</f>
        <v>2.3199999999999998</v>
      </c>
      <c r="AB770" s="1307"/>
      <c r="AC770" s="1282"/>
      <c r="AD770" s="1308"/>
      <c r="AE770" s="1286"/>
      <c r="AF770" s="1307"/>
      <c r="AG770" s="1281">
        <f>F770</f>
        <v>5.81</v>
      </c>
      <c r="AH770" s="1280"/>
    </row>
    <row r="771" spans="2:34" hidden="1" outlineLevel="1">
      <c r="B771" s="90" t="s">
        <v>726</v>
      </c>
      <c r="C771" s="75"/>
      <c r="D771" s="75"/>
      <c r="E771" s="1145">
        <v>1</v>
      </c>
      <c r="F771" s="871">
        <v>5.81</v>
      </c>
      <c r="G771" s="75">
        <v>60.25</v>
      </c>
      <c r="H771" s="75">
        <v>61.23</v>
      </c>
      <c r="I771" s="75">
        <f>H771-G771</f>
        <v>0.97999999999999698</v>
      </c>
      <c r="J771" s="1080">
        <f>E771*F771*I771</f>
        <v>5.69</v>
      </c>
      <c r="K771" s="83"/>
      <c r="L771" s="75"/>
      <c r="M771" s="1058"/>
      <c r="N771" s="83"/>
      <c r="O771" s="75"/>
      <c r="P771" s="1058"/>
      <c r="Q771" s="1281"/>
      <c r="R771" s="1280"/>
      <c r="S771" s="1281"/>
      <c r="T771" s="1326"/>
      <c r="U771" s="1281"/>
      <c r="V771" s="1280"/>
      <c r="W771" s="1174">
        <f>J771</f>
        <v>5.69</v>
      </c>
      <c r="X771" s="1179">
        <f t="shared" si="118"/>
        <v>0.14199999999999999</v>
      </c>
      <c r="Y771" s="1327">
        <f>J771</f>
        <v>5.69</v>
      </c>
      <c r="Z771" s="1308"/>
      <c r="AA771" s="1286"/>
      <c r="AB771" s="1307"/>
      <c r="AC771" s="1282"/>
      <c r="AD771" s="1308"/>
      <c r="AE771" s="1286"/>
      <c r="AF771" s="1307"/>
      <c r="AG771" s="1281"/>
      <c r="AH771" s="1280"/>
    </row>
    <row r="772" spans="2:34" hidden="1" outlineLevel="1">
      <c r="B772" s="83"/>
      <c r="C772" s="75" t="s">
        <v>65</v>
      </c>
      <c r="D772" s="75"/>
      <c r="E772" s="1145">
        <v>1</v>
      </c>
      <c r="F772" s="871">
        <v>3.35</v>
      </c>
      <c r="G772" s="75">
        <v>60.03</v>
      </c>
      <c r="H772" s="75">
        <v>62.85</v>
      </c>
      <c r="I772" s="75">
        <f>H772-G772</f>
        <v>2.82</v>
      </c>
      <c r="J772" s="1080">
        <f>E772*F772*I772</f>
        <v>9.4499999999999993</v>
      </c>
      <c r="K772" s="83"/>
      <c r="L772" s="75"/>
      <c r="M772" s="1058"/>
      <c r="N772" s="83"/>
      <c r="O772" s="75"/>
      <c r="P772" s="1058"/>
      <c r="Q772" s="1281"/>
      <c r="R772" s="1280"/>
      <c r="S772" s="1174">
        <f>J772</f>
        <v>9.4499999999999993</v>
      </c>
      <c r="T772" s="1326">
        <f t="shared" ref="T772:T778" si="119">ROUND($S$4/1000*S772,3)</f>
        <v>1.2290000000000001</v>
      </c>
      <c r="U772" s="1281"/>
      <c r="V772" s="1280"/>
      <c r="W772" s="1281"/>
      <c r="X772" s="1280"/>
      <c r="Y772" s="1327">
        <f>J772</f>
        <v>9.4499999999999993</v>
      </c>
      <c r="Z772" s="1308"/>
      <c r="AA772" s="1286"/>
      <c r="AB772" s="1307"/>
      <c r="AC772" s="1282"/>
      <c r="AD772" s="1308"/>
      <c r="AE772" s="1286"/>
      <c r="AF772" s="1307"/>
      <c r="AG772" s="1281"/>
      <c r="AH772" s="1280"/>
    </row>
    <row r="773" spans="2:34" hidden="1" outlineLevel="1">
      <c r="B773" s="83"/>
      <c r="C773" s="75" t="s">
        <v>67</v>
      </c>
      <c r="D773" s="75"/>
      <c r="E773" s="1145">
        <v>1</v>
      </c>
      <c r="F773" s="871"/>
      <c r="G773" s="75"/>
      <c r="H773" s="75"/>
      <c r="I773" s="75"/>
      <c r="J773" s="1058"/>
      <c r="K773" s="1114">
        <f>1.68-0.77</f>
        <v>0.91</v>
      </c>
      <c r="L773" s="940">
        <f>1.65-0.06</f>
        <v>1.59</v>
      </c>
      <c r="M773" s="1080">
        <f>ROUND(-E773*K773*L773,2)</f>
        <v>-1.45</v>
      </c>
      <c r="N773" s="1114">
        <v>0.13</v>
      </c>
      <c r="O773" s="940">
        <f>2*K773+L773</f>
        <v>3.41</v>
      </c>
      <c r="P773" s="1116">
        <f>E773*N773*O773</f>
        <v>0.44</v>
      </c>
      <c r="Q773" s="1281"/>
      <c r="R773" s="1280"/>
      <c r="S773" s="1174">
        <f>M773</f>
        <v>-1.45</v>
      </c>
      <c r="T773" s="1326">
        <f t="shared" si="119"/>
        <v>-0.189</v>
      </c>
      <c r="U773" s="1281"/>
      <c r="V773" s="1280"/>
      <c r="W773" s="1281"/>
      <c r="X773" s="1280"/>
      <c r="Y773" s="1327">
        <f>M773</f>
        <v>-1.45</v>
      </c>
      <c r="Z773" s="1308"/>
      <c r="AA773" s="1286"/>
      <c r="AB773" s="1307"/>
      <c r="AC773" s="1327">
        <f>P773</f>
        <v>0.44</v>
      </c>
      <c r="AD773" s="1308"/>
      <c r="AE773" s="1286"/>
      <c r="AF773" s="1307"/>
      <c r="AG773" s="1281"/>
      <c r="AH773" s="1280"/>
    </row>
    <row r="774" spans="2:34" hidden="1" outlineLevel="1">
      <c r="B774" s="83"/>
      <c r="C774" s="75" t="s">
        <v>70</v>
      </c>
      <c r="D774" s="75"/>
      <c r="E774" s="1145">
        <v>1</v>
      </c>
      <c r="F774" s="871"/>
      <c r="G774" s="75"/>
      <c r="H774" s="75"/>
      <c r="I774" s="75"/>
      <c r="J774" s="1058"/>
      <c r="K774" s="1114">
        <v>0.77</v>
      </c>
      <c r="L774" s="940">
        <f>2.4-0.06</f>
        <v>2.34</v>
      </c>
      <c r="M774" s="1080">
        <f>ROUND(-E774*K774*L774,2)</f>
        <v>-1.8</v>
      </c>
      <c r="N774" s="1114">
        <v>0.13</v>
      </c>
      <c r="O774" s="940">
        <f>K774+L774+0.75</f>
        <v>3.86</v>
      </c>
      <c r="P774" s="1116">
        <f>E774*N774*O774</f>
        <v>0.5</v>
      </c>
      <c r="Q774" s="1281"/>
      <c r="R774" s="1280"/>
      <c r="S774" s="1174">
        <f>M774</f>
        <v>-1.8</v>
      </c>
      <c r="T774" s="1326">
        <f t="shared" si="119"/>
        <v>-0.23400000000000001</v>
      </c>
      <c r="U774" s="1281"/>
      <c r="V774" s="1280"/>
      <c r="W774" s="1281"/>
      <c r="X774" s="1280"/>
      <c r="Y774" s="1327">
        <f>M774</f>
        <v>-1.8</v>
      </c>
      <c r="Z774" s="1308"/>
      <c r="AA774" s="1286"/>
      <c r="AB774" s="1307"/>
      <c r="AC774" s="1327">
        <f>P774</f>
        <v>0.5</v>
      </c>
      <c r="AD774" s="1308"/>
      <c r="AE774" s="1286"/>
      <c r="AF774" s="1307"/>
      <c r="AG774" s="1281"/>
      <c r="AH774" s="1280"/>
    </row>
    <row r="775" spans="2:34" hidden="1" outlineLevel="1">
      <c r="B775" s="83"/>
      <c r="C775" s="75"/>
      <c r="D775" s="75"/>
      <c r="E775" s="1145"/>
      <c r="F775" s="871"/>
      <c r="G775" s="75"/>
      <c r="H775" s="75"/>
      <c r="I775" s="75"/>
      <c r="J775" s="1058"/>
      <c r="K775" s="83"/>
      <c r="L775" s="75"/>
      <c r="M775" s="1058"/>
      <c r="N775" s="83"/>
      <c r="O775" s="75"/>
      <c r="P775" s="1058"/>
      <c r="Q775" s="1281"/>
      <c r="R775" s="1280"/>
      <c r="S775" s="1281"/>
      <c r="T775" s="1326"/>
      <c r="U775" s="1281"/>
      <c r="V775" s="1280"/>
      <c r="W775" s="1281"/>
      <c r="X775" s="1280"/>
      <c r="Y775" s="1282"/>
      <c r="Z775" s="1308"/>
      <c r="AA775" s="1286"/>
      <c r="AB775" s="1307"/>
      <c r="AC775" s="1282"/>
      <c r="AD775" s="1308"/>
      <c r="AE775" s="1286"/>
      <c r="AF775" s="1307"/>
      <c r="AG775" s="1281"/>
      <c r="AH775" s="1280"/>
    </row>
    <row r="776" spans="2:34" hidden="1" outlineLevel="1">
      <c r="B776" s="83"/>
      <c r="C776" s="75" t="s">
        <v>493</v>
      </c>
      <c r="D776" s="75" t="s">
        <v>532</v>
      </c>
      <c r="E776" s="1145">
        <v>1</v>
      </c>
      <c r="F776" s="1440">
        <v>9.08</v>
      </c>
      <c r="G776" s="75">
        <v>59.85</v>
      </c>
      <c r="H776" s="75">
        <v>60.25</v>
      </c>
      <c r="I776" s="75">
        <f>H776-G776</f>
        <v>0.39999999999999902</v>
      </c>
      <c r="J776" s="1080">
        <f>E776*F776*I776</f>
        <v>3.63</v>
      </c>
      <c r="K776" s="83"/>
      <c r="L776" s="75"/>
      <c r="M776" s="1058"/>
      <c r="N776" s="83"/>
      <c r="O776" s="75"/>
      <c r="P776" s="1058"/>
      <c r="Q776" s="1281"/>
      <c r="R776" s="1280"/>
      <c r="S776" s="1174">
        <f>J776</f>
        <v>3.63</v>
      </c>
      <c r="T776" s="1326">
        <f t="shared" si="119"/>
        <v>0.47199999999999998</v>
      </c>
      <c r="U776" s="1281"/>
      <c r="V776" s="1280"/>
      <c r="W776" s="1281"/>
      <c r="X776" s="1280"/>
      <c r="Y776" s="1282"/>
      <c r="Z776" s="1308"/>
      <c r="AA776" s="1328">
        <f>J776</f>
        <v>3.63</v>
      </c>
      <c r="AB776" s="1307"/>
      <c r="AC776" s="1282"/>
      <c r="AD776" s="1308"/>
      <c r="AE776" s="1286"/>
      <c r="AF776" s="1307"/>
      <c r="AG776" s="1281"/>
      <c r="AH776" s="1280"/>
    </row>
    <row r="777" spans="2:34" hidden="1" outlineLevel="1">
      <c r="B777" s="83"/>
      <c r="C777" s="75"/>
      <c r="D777" s="75"/>
      <c r="E777" s="1145">
        <v>1</v>
      </c>
      <c r="F777" s="1440">
        <v>9.08</v>
      </c>
      <c r="G777" s="75">
        <v>60.25</v>
      </c>
      <c r="H777" s="75">
        <v>62.85</v>
      </c>
      <c r="I777" s="75">
        <f>H777-G777</f>
        <v>2.6</v>
      </c>
      <c r="J777" s="1080">
        <f>E777*F777*I777</f>
        <v>23.61</v>
      </c>
      <c r="K777" s="83"/>
      <c r="L777" s="75"/>
      <c r="M777" s="1058"/>
      <c r="N777" s="83"/>
      <c r="O777" s="75"/>
      <c r="P777" s="1058"/>
      <c r="Q777" s="1281"/>
      <c r="R777" s="1280"/>
      <c r="S777" s="1174">
        <f>J777</f>
        <v>23.61</v>
      </c>
      <c r="T777" s="1326">
        <f t="shared" si="119"/>
        <v>3.069</v>
      </c>
      <c r="U777" s="1281"/>
      <c r="V777" s="1280"/>
      <c r="W777" s="1281"/>
      <c r="X777" s="1280"/>
      <c r="Y777" s="1327">
        <f>J777</f>
        <v>23.61</v>
      </c>
      <c r="Z777" s="1308"/>
      <c r="AA777" s="1286"/>
      <c r="AB777" s="1307"/>
      <c r="AC777" s="1282"/>
      <c r="AD777" s="1308"/>
      <c r="AE777" s="1286"/>
      <c r="AF777" s="1307"/>
      <c r="AG777" s="1281"/>
      <c r="AH777" s="1280"/>
    </row>
    <row r="778" spans="2:34" hidden="1" outlineLevel="1">
      <c r="B778" s="83"/>
      <c r="C778" s="75" t="s">
        <v>25</v>
      </c>
      <c r="D778" s="75"/>
      <c r="E778" s="1145">
        <v>2</v>
      </c>
      <c r="F778" s="1440"/>
      <c r="G778" s="75"/>
      <c r="H778" s="75"/>
      <c r="I778" s="75"/>
      <c r="J778" s="1058"/>
      <c r="K778" s="871">
        <v>1.68</v>
      </c>
      <c r="L778" s="1157">
        <v>1.59</v>
      </c>
      <c r="M778" s="1080">
        <f>ROUND(-E778*K778*L778,2)</f>
        <v>-5.34</v>
      </c>
      <c r="N778" s="1114">
        <v>0.13</v>
      </c>
      <c r="O778" s="940">
        <f>2*L778+K778</f>
        <v>4.8600000000000003</v>
      </c>
      <c r="P778" s="1116">
        <f>E778*N778*O778</f>
        <v>1.26</v>
      </c>
      <c r="Q778" s="1281"/>
      <c r="R778" s="1280"/>
      <c r="S778" s="1174">
        <f>M778</f>
        <v>-5.34</v>
      </c>
      <c r="T778" s="1326">
        <f t="shared" si="119"/>
        <v>-0.69399999999999995</v>
      </c>
      <c r="U778" s="1281"/>
      <c r="V778" s="1280"/>
      <c r="W778" s="1281"/>
      <c r="X778" s="1280"/>
      <c r="Y778" s="1327">
        <f>M778</f>
        <v>-5.34</v>
      </c>
      <c r="Z778" s="1308"/>
      <c r="AA778" s="1286"/>
      <c r="AB778" s="1307"/>
      <c r="AC778" s="1327">
        <f>P778</f>
        <v>1.26</v>
      </c>
      <c r="AD778" s="1308"/>
      <c r="AE778" s="1286"/>
      <c r="AF778" s="1307"/>
      <c r="AG778" s="1281"/>
      <c r="AH778" s="1280">
        <f>E778*K778</f>
        <v>3.36</v>
      </c>
    </row>
    <row r="779" spans="2:34" hidden="1" outlineLevel="1">
      <c r="B779" s="83"/>
      <c r="C779" s="75"/>
      <c r="D779" s="75"/>
      <c r="E779" s="1145"/>
      <c r="F779" s="1440"/>
      <c r="G779" s="75"/>
      <c r="H779" s="75"/>
      <c r="I779" s="75"/>
      <c r="J779" s="1058"/>
      <c r="K779" s="83"/>
      <c r="L779" s="75"/>
      <c r="M779" s="1058"/>
      <c r="N779" s="83"/>
      <c r="O779" s="75"/>
      <c r="P779" s="1058"/>
      <c r="Q779" s="1281"/>
      <c r="R779" s="1280"/>
      <c r="S779" s="1281"/>
      <c r="T779" s="1326"/>
      <c r="U779" s="1281"/>
      <c r="V779" s="1280"/>
      <c r="W779" s="1281"/>
      <c r="X779" s="1280"/>
      <c r="Y779" s="1282"/>
      <c r="Z779" s="1308"/>
      <c r="AA779" s="1286"/>
      <c r="AB779" s="1307"/>
      <c r="AC779" s="1282"/>
      <c r="AD779" s="1308"/>
      <c r="AE779" s="1286"/>
      <c r="AF779" s="1307"/>
      <c r="AG779" s="1281"/>
      <c r="AH779" s="1280"/>
    </row>
    <row r="780" spans="2:34" hidden="1" outlineLevel="1">
      <c r="B780" s="83"/>
      <c r="C780" s="75" t="s">
        <v>504</v>
      </c>
      <c r="D780" s="75" t="s">
        <v>597</v>
      </c>
      <c r="E780" s="1145">
        <v>1</v>
      </c>
      <c r="F780" s="1440">
        <v>8.92</v>
      </c>
      <c r="G780" s="75">
        <v>59.85</v>
      </c>
      <c r="H780" s="75">
        <v>60.25</v>
      </c>
      <c r="I780" s="75">
        <f>H780-G780</f>
        <v>0.39999999999999902</v>
      </c>
      <c r="J780" s="1080">
        <f>E780*F780*I780</f>
        <v>3.57</v>
      </c>
      <c r="K780" s="83"/>
      <c r="L780" s="75"/>
      <c r="M780" s="1058"/>
      <c r="N780" s="83"/>
      <c r="O780" s="75"/>
      <c r="P780" s="1058"/>
      <c r="Q780" s="1281"/>
      <c r="R780" s="1280"/>
      <c r="S780" s="1281"/>
      <c r="T780" s="1326"/>
      <c r="U780" s="1281"/>
      <c r="V780" s="1280"/>
      <c r="W780" s="1174">
        <f>J780</f>
        <v>3.57</v>
      </c>
      <c r="X780" s="1179">
        <f t="shared" ref="X780:X781" si="120">ROUND($W$4/1000*W780,3)</f>
        <v>8.8999999999999996E-2</v>
      </c>
      <c r="Y780" s="1282"/>
      <c r="Z780" s="1308"/>
      <c r="AA780" s="1328">
        <f>J780</f>
        <v>3.57</v>
      </c>
      <c r="AB780" s="1307"/>
      <c r="AC780" s="1282"/>
      <c r="AD780" s="1308"/>
      <c r="AE780" s="1286"/>
      <c r="AF780" s="1307"/>
      <c r="AG780" s="1281">
        <f>F780</f>
        <v>8.92</v>
      </c>
      <c r="AH780" s="1280"/>
    </row>
    <row r="781" spans="2:34" hidden="1" outlineLevel="1">
      <c r="B781" s="83"/>
      <c r="C781" s="75"/>
      <c r="D781" s="75"/>
      <c r="E781" s="1145">
        <v>1</v>
      </c>
      <c r="F781" s="1440">
        <v>8.92</v>
      </c>
      <c r="G781" s="75">
        <v>60.25</v>
      </c>
      <c r="H781" s="75">
        <v>61.23</v>
      </c>
      <c r="I781" s="75">
        <f>H781-G781</f>
        <v>0.97999999999999698</v>
      </c>
      <c r="J781" s="1080">
        <f>E781*F781*I781</f>
        <v>8.74</v>
      </c>
      <c r="K781" s="83"/>
      <c r="L781" s="75"/>
      <c r="M781" s="1058"/>
      <c r="N781" s="83"/>
      <c r="O781" s="75"/>
      <c r="P781" s="1058"/>
      <c r="Q781" s="1281"/>
      <c r="R781" s="1280"/>
      <c r="S781" s="1281"/>
      <c r="T781" s="1326"/>
      <c r="U781" s="1281"/>
      <c r="V781" s="1280"/>
      <c r="W781" s="1174">
        <f>J781</f>
        <v>8.74</v>
      </c>
      <c r="X781" s="1179">
        <f t="shared" si="120"/>
        <v>0.219</v>
      </c>
      <c r="Y781" s="1327">
        <f>J781</f>
        <v>8.74</v>
      </c>
      <c r="Z781" s="1308"/>
      <c r="AA781" s="1286"/>
      <c r="AB781" s="1307"/>
      <c r="AC781" s="1282"/>
      <c r="AD781" s="1308"/>
      <c r="AE781" s="1286"/>
      <c r="AF781" s="1307"/>
      <c r="AG781" s="1281"/>
      <c r="AH781" s="1280"/>
    </row>
    <row r="782" spans="2:34" hidden="1" outlineLevel="1">
      <c r="B782" s="83"/>
      <c r="C782" s="75" t="s">
        <v>65</v>
      </c>
      <c r="D782" s="75"/>
      <c r="E782" s="1145">
        <v>1</v>
      </c>
      <c r="F782" s="1440">
        <v>6.32</v>
      </c>
      <c r="G782" s="75">
        <v>60.03</v>
      </c>
      <c r="H782" s="75">
        <v>62.85</v>
      </c>
      <c r="I782" s="75">
        <f>H782-G782</f>
        <v>2.82</v>
      </c>
      <c r="J782" s="1080">
        <f>E782*F782*I782</f>
        <v>17.82</v>
      </c>
      <c r="K782" s="83"/>
      <c r="L782" s="75"/>
      <c r="M782" s="1058"/>
      <c r="N782" s="83"/>
      <c r="O782" s="75"/>
      <c r="P782" s="1058"/>
      <c r="Q782" s="1281"/>
      <c r="R782" s="1280"/>
      <c r="S782" s="1174">
        <f>J782</f>
        <v>17.82</v>
      </c>
      <c r="T782" s="1326">
        <f t="shared" ref="T782:T789" si="121">ROUND($S$4/1000*S782,3)</f>
        <v>2.3170000000000002</v>
      </c>
      <c r="U782" s="1281"/>
      <c r="V782" s="1280"/>
      <c r="W782" s="1281"/>
      <c r="X782" s="1280"/>
      <c r="Y782" s="1327">
        <f>J782</f>
        <v>17.82</v>
      </c>
      <c r="Z782" s="1308"/>
      <c r="AA782" s="1286"/>
      <c r="AB782" s="1307"/>
      <c r="AC782" s="1282"/>
      <c r="AD782" s="1308"/>
      <c r="AE782" s="1286"/>
      <c r="AF782" s="1307"/>
      <c r="AG782" s="1281"/>
      <c r="AH782" s="1280"/>
    </row>
    <row r="783" spans="2:34" hidden="1" outlineLevel="1">
      <c r="B783" s="83"/>
      <c r="C783" s="75" t="s">
        <v>534</v>
      </c>
      <c r="D783" s="75"/>
      <c r="E783" s="1145">
        <v>2</v>
      </c>
      <c r="F783" s="1440"/>
      <c r="G783" s="75"/>
      <c r="H783" s="75"/>
      <c r="I783" s="75"/>
      <c r="J783" s="1058"/>
      <c r="K783" s="1114">
        <f>1.68-0.77</f>
        <v>0.91</v>
      </c>
      <c r="L783" s="940">
        <f>1.65-0.06</f>
        <v>1.59</v>
      </c>
      <c r="M783" s="1080">
        <f>ROUND(-E783*K783*L783,2)</f>
        <v>-2.89</v>
      </c>
      <c r="N783" s="1114">
        <v>0.13</v>
      </c>
      <c r="O783" s="940">
        <f>2*K783+L783</f>
        <v>3.41</v>
      </c>
      <c r="P783" s="1116">
        <f>E783*N783*O783</f>
        <v>0.89</v>
      </c>
      <c r="Q783" s="1281"/>
      <c r="R783" s="1280"/>
      <c r="S783" s="1174">
        <f>M783</f>
        <v>-2.89</v>
      </c>
      <c r="T783" s="1326">
        <f t="shared" si="121"/>
        <v>-0.376</v>
      </c>
      <c r="U783" s="1281"/>
      <c r="V783" s="1280"/>
      <c r="W783" s="1281"/>
      <c r="X783" s="1280"/>
      <c r="Y783" s="1327">
        <f>M783</f>
        <v>-2.89</v>
      </c>
      <c r="Z783" s="1308"/>
      <c r="AA783" s="1286"/>
      <c r="AB783" s="1307"/>
      <c r="AC783" s="1327">
        <f>P783</f>
        <v>0.89</v>
      </c>
      <c r="AD783" s="1308"/>
      <c r="AE783" s="1286"/>
      <c r="AF783" s="1307"/>
      <c r="AG783" s="1281"/>
      <c r="AH783" s="1280"/>
    </row>
    <row r="784" spans="2:34" hidden="1" outlineLevel="1">
      <c r="B784" s="83"/>
      <c r="C784" s="75" t="s">
        <v>535</v>
      </c>
      <c r="D784" s="75"/>
      <c r="E784" s="1145">
        <v>2</v>
      </c>
      <c r="F784" s="1440"/>
      <c r="G784" s="75"/>
      <c r="H784" s="75"/>
      <c r="I784" s="75"/>
      <c r="J784" s="1058"/>
      <c r="K784" s="1114">
        <v>0.77</v>
      </c>
      <c r="L784" s="940">
        <f>2.4-0.06</f>
        <v>2.34</v>
      </c>
      <c r="M784" s="1080">
        <f>ROUND(-E784*K784*L784,2)</f>
        <v>-3.6</v>
      </c>
      <c r="N784" s="1114">
        <v>0.13</v>
      </c>
      <c r="O784" s="940">
        <f>K784+L784+0.75</f>
        <v>3.86</v>
      </c>
      <c r="P784" s="1116">
        <f>E784*N784*O784</f>
        <v>1</v>
      </c>
      <c r="Q784" s="1281"/>
      <c r="R784" s="1280"/>
      <c r="S784" s="1174">
        <f>M784</f>
        <v>-3.6</v>
      </c>
      <c r="T784" s="1326">
        <f t="shared" si="121"/>
        <v>-0.46800000000000003</v>
      </c>
      <c r="U784" s="1281"/>
      <c r="V784" s="1280"/>
      <c r="W784" s="1281"/>
      <c r="X784" s="1280"/>
      <c r="Y784" s="1327">
        <f>M784</f>
        <v>-3.6</v>
      </c>
      <c r="Z784" s="1308"/>
      <c r="AA784" s="1286"/>
      <c r="AB784" s="1307"/>
      <c r="AC784" s="1327">
        <f>P784</f>
        <v>1</v>
      </c>
      <c r="AD784" s="1308"/>
      <c r="AE784" s="1286"/>
      <c r="AF784" s="1307"/>
      <c r="AG784" s="1281"/>
      <c r="AH784" s="1280"/>
    </row>
    <row r="785" spans="2:34" hidden="1" outlineLevel="1">
      <c r="B785" s="83"/>
      <c r="C785" s="75"/>
      <c r="D785" s="75"/>
      <c r="E785" s="1145"/>
      <c r="F785" s="1440"/>
      <c r="G785" s="75"/>
      <c r="H785" s="75"/>
      <c r="I785" s="75"/>
      <c r="J785" s="1058"/>
      <c r="K785" s="83"/>
      <c r="L785" s="75"/>
      <c r="M785" s="1058"/>
      <c r="N785" s="83"/>
      <c r="O785" s="75"/>
      <c r="P785" s="1058"/>
      <c r="Q785" s="1281"/>
      <c r="R785" s="1280"/>
      <c r="S785" s="1281"/>
      <c r="T785" s="1326"/>
      <c r="U785" s="1281"/>
      <c r="V785" s="1280"/>
      <c r="W785" s="1281"/>
      <c r="X785" s="1280"/>
      <c r="Y785" s="1282"/>
      <c r="Z785" s="1308"/>
      <c r="AA785" s="1286"/>
      <c r="AB785" s="1307"/>
      <c r="AC785" s="1282"/>
      <c r="AD785" s="1308"/>
      <c r="AE785" s="1286"/>
      <c r="AF785" s="1307"/>
      <c r="AG785" s="1281"/>
      <c r="AH785" s="1280"/>
    </row>
    <row r="786" spans="2:34" hidden="1" outlineLevel="1">
      <c r="B786" s="83"/>
      <c r="C786" s="75" t="s">
        <v>493</v>
      </c>
      <c r="D786" s="75" t="s">
        <v>598</v>
      </c>
      <c r="E786" s="1145">
        <v>1</v>
      </c>
      <c r="F786" s="83">
        <v>9.0299999999999994</v>
      </c>
      <c r="G786" s="75">
        <v>59.85</v>
      </c>
      <c r="H786" s="75">
        <v>60.25</v>
      </c>
      <c r="I786" s="75">
        <f>H786-G786</f>
        <v>0.39999999999999902</v>
      </c>
      <c r="J786" s="1080">
        <f>E786*F786*I786</f>
        <v>3.61</v>
      </c>
      <c r="K786" s="83"/>
      <c r="L786" s="75"/>
      <c r="M786" s="1058"/>
      <c r="N786" s="83"/>
      <c r="O786" s="75"/>
      <c r="P786" s="1058"/>
      <c r="Q786" s="1281"/>
      <c r="R786" s="1280"/>
      <c r="S786" s="1174">
        <f>J786</f>
        <v>3.61</v>
      </c>
      <c r="T786" s="1326">
        <f t="shared" si="121"/>
        <v>0.46899999999999997</v>
      </c>
      <c r="U786" s="1281"/>
      <c r="V786" s="1280"/>
      <c r="W786" s="1281"/>
      <c r="X786" s="1280"/>
      <c r="Y786" s="1282"/>
      <c r="Z786" s="1308"/>
      <c r="AA786" s="1328">
        <f>J786</f>
        <v>3.61</v>
      </c>
      <c r="AB786" s="1307"/>
      <c r="AC786" s="1282"/>
      <c r="AD786" s="1308"/>
      <c r="AE786" s="1286"/>
      <c r="AF786" s="1307"/>
      <c r="AG786" s="1281"/>
      <c r="AH786" s="1280"/>
    </row>
    <row r="787" spans="2:34" hidden="1" outlineLevel="1">
      <c r="B787" s="83"/>
      <c r="C787" s="75"/>
      <c r="D787" s="75" t="s">
        <v>537</v>
      </c>
      <c r="E787" s="1145">
        <v>1</v>
      </c>
      <c r="F787" s="83">
        <v>9.0299999999999994</v>
      </c>
      <c r="G787" s="75">
        <v>60.25</v>
      </c>
      <c r="H787" s="75">
        <v>62.85</v>
      </c>
      <c r="I787" s="75">
        <f>H787-G787</f>
        <v>2.6</v>
      </c>
      <c r="J787" s="1080">
        <f>E787*F787*I787</f>
        <v>23.48</v>
      </c>
      <c r="K787" s="83"/>
      <c r="L787" s="75"/>
      <c r="M787" s="1058"/>
      <c r="N787" s="83"/>
      <c r="O787" s="75"/>
      <c r="P787" s="1058"/>
      <c r="Q787" s="1281"/>
      <c r="R787" s="1280"/>
      <c r="S787" s="1174">
        <f>J787</f>
        <v>23.48</v>
      </c>
      <c r="T787" s="1326">
        <f t="shared" si="121"/>
        <v>3.052</v>
      </c>
      <c r="U787" s="1281"/>
      <c r="V787" s="1280"/>
      <c r="W787" s="1281"/>
      <c r="X787" s="1280"/>
      <c r="Y787" s="1327">
        <f>J787</f>
        <v>23.48</v>
      </c>
      <c r="Z787" s="1308"/>
      <c r="AA787" s="1286"/>
      <c r="AB787" s="1307"/>
      <c r="AC787" s="1282"/>
      <c r="AD787" s="1308"/>
      <c r="AE787" s="1286"/>
      <c r="AF787" s="1307"/>
      <c r="AG787" s="1281"/>
      <c r="AH787" s="1280"/>
    </row>
    <row r="788" spans="2:34" hidden="1" outlineLevel="1">
      <c r="B788" s="83"/>
      <c r="C788" s="75" t="s">
        <v>25</v>
      </c>
      <c r="D788" s="75"/>
      <c r="E788" s="1144">
        <v>2</v>
      </c>
      <c r="F788" s="83"/>
      <c r="G788" s="75"/>
      <c r="H788" s="75"/>
      <c r="I788" s="75"/>
      <c r="J788" s="1058"/>
      <c r="K788" s="871">
        <v>1.68</v>
      </c>
      <c r="L788" s="1157">
        <v>1.59</v>
      </c>
      <c r="M788" s="1080">
        <f>ROUND(-E788*K788*L788,2)</f>
        <v>-5.34</v>
      </c>
      <c r="N788" s="1114">
        <v>0.13</v>
      </c>
      <c r="O788" s="940">
        <f>2*L788+K788</f>
        <v>4.8600000000000003</v>
      </c>
      <c r="P788" s="1116">
        <f>E788*N788*O788</f>
        <v>1.26</v>
      </c>
      <c r="Q788" s="1281"/>
      <c r="R788" s="1280"/>
      <c r="S788" s="1174">
        <f>M788</f>
        <v>-5.34</v>
      </c>
      <c r="T788" s="1326">
        <f t="shared" si="121"/>
        <v>-0.69399999999999995</v>
      </c>
      <c r="U788" s="1281"/>
      <c r="V788" s="1280"/>
      <c r="W788" s="1281"/>
      <c r="X788" s="1280"/>
      <c r="Y788" s="1327">
        <f>M788</f>
        <v>-5.34</v>
      </c>
      <c r="Z788" s="1308"/>
      <c r="AA788" s="1286"/>
      <c r="AB788" s="1307"/>
      <c r="AC788" s="1327">
        <f>P788</f>
        <v>1.26</v>
      </c>
      <c r="AD788" s="1308"/>
      <c r="AE788" s="1286"/>
      <c r="AF788" s="1307"/>
      <c r="AG788" s="1281"/>
      <c r="AH788" s="1280">
        <f>E788*K788</f>
        <v>3.36</v>
      </c>
    </row>
    <row r="789" spans="2:34" ht="13.5" hidden="1" outlineLevel="1" thickBot="1">
      <c r="B789" s="1059"/>
      <c r="C789" s="841" t="s">
        <v>24</v>
      </c>
      <c r="D789" s="841"/>
      <c r="E789" s="1482">
        <v>1</v>
      </c>
      <c r="F789" s="1059"/>
      <c r="G789" s="841"/>
      <c r="H789" s="841"/>
      <c r="I789" s="841"/>
      <c r="J789" s="842"/>
      <c r="K789" s="1045">
        <v>1.48</v>
      </c>
      <c r="L789" s="1067">
        <v>1.59</v>
      </c>
      <c r="M789" s="1137">
        <f>ROUND(-E789*K789*L789,2)</f>
        <v>-2.35</v>
      </c>
      <c r="N789" s="1117">
        <v>0.13</v>
      </c>
      <c r="O789" s="1071">
        <f>2*L789+K789</f>
        <v>4.66</v>
      </c>
      <c r="P789" s="1120">
        <f>E789*N789*O789</f>
        <v>0.61</v>
      </c>
      <c r="Q789" s="1289"/>
      <c r="R789" s="1291"/>
      <c r="S789" s="1309">
        <f>M789</f>
        <v>-2.35</v>
      </c>
      <c r="T789" s="1373">
        <f t="shared" si="121"/>
        <v>-0.30599999999999999</v>
      </c>
      <c r="U789" s="1289"/>
      <c r="V789" s="1291"/>
      <c r="W789" s="1289"/>
      <c r="X789" s="1291"/>
      <c r="Y789" s="1380">
        <f>M789</f>
        <v>-2.35</v>
      </c>
      <c r="Z789" s="1332"/>
      <c r="AA789" s="1312"/>
      <c r="AB789" s="1313"/>
      <c r="AC789" s="1380">
        <f>P789</f>
        <v>0.61</v>
      </c>
      <c r="AD789" s="1332"/>
      <c r="AE789" s="1312"/>
      <c r="AF789" s="1313"/>
      <c r="AG789" s="1289"/>
      <c r="AH789" s="1291">
        <f>E789*K789</f>
        <v>1.48</v>
      </c>
    </row>
    <row r="790" spans="2:34" ht="16.5" collapsed="1" thickBot="1">
      <c r="B790" s="1180"/>
      <c r="C790" s="1181" t="s">
        <v>628</v>
      </c>
      <c r="D790" s="1182"/>
      <c r="E790" s="1206"/>
      <c r="F790" s="1180"/>
      <c r="G790" s="1182"/>
      <c r="H790" s="1182"/>
      <c r="I790" s="1182"/>
      <c r="J790" s="1188"/>
      <c r="K790" s="1207"/>
      <c r="L790" s="1208"/>
      <c r="M790" s="1186"/>
      <c r="N790" s="1209"/>
      <c r="O790" s="1210"/>
      <c r="P790" s="1211"/>
      <c r="Q790" s="1316">
        <f t="shared" ref="Q790:AH790" si="122">SUM(Q791:Q907)</f>
        <v>423.66</v>
      </c>
      <c r="R790" s="1377">
        <f t="shared" si="122"/>
        <v>63.548000000000002</v>
      </c>
      <c r="S790" s="1401">
        <f t="shared" si="122"/>
        <v>471.1</v>
      </c>
      <c r="T790" s="1377">
        <f t="shared" si="122"/>
        <v>61.247</v>
      </c>
      <c r="U790" s="1316">
        <f t="shared" si="122"/>
        <v>0</v>
      </c>
      <c r="V790" s="1377">
        <f t="shared" si="122"/>
        <v>0</v>
      </c>
      <c r="W790" s="1401">
        <f t="shared" si="122"/>
        <v>206.2</v>
      </c>
      <c r="X790" s="1377">
        <f t="shared" si="122"/>
        <v>5.157</v>
      </c>
      <c r="Y790" s="1504">
        <f t="shared" si="122"/>
        <v>969.39</v>
      </c>
      <c r="Z790" s="1516">
        <f t="shared" si="122"/>
        <v>0</v>
      </c>
      <c r="AA790" s="1321">
        <f t="shared" si="122"/>
        <v>124.15</v>
      </c>
      <c r="AB790" s="1524">
        <f t="shared" si="122"/>
        <v>0</v>
      </c>
      <c r="AC790" s="1316">
        <f t="shared" si="122"/>
        <v>37.880000000000003</v>
      </c>
      <c r="AD790" s="1321">
        <f t="shared" si="122"/>
        <v>0</v>
      </c>
      <c r="AE790" s="1321">
        <f t="shared" si="122"/>
        <v>25.59</v>
      </c>
      <c r="AF790" s="1376">
        <f t="shared" si="122"/>
        <v>0</v>
      </c>
      <c r="AG790" s="1316">
        <f t="shared" si="122"/>
        <v>144.04</v>
      </c>
      <c r="AH790" s="1376">
        <f t="shared" si="122"/>
        <v>77.760000000000005</v>
      </c>
    </row>
    <row r="791" spans="2:34" hidden="1" outlineLevel="1">
      <c r="B791" s="1074"/>
      <c r="C791" s="1089" t="s">
        <v>600</v>
      </c>
      <c r="D791" s="1089" t="s">
        <v>546</v>
      </c>
      <c r="E791" s="1159">
        <v>4</v>
      </c>
      <c r="F791" s="1153">
        <v>5.14</v>
      </c>
      <c r="G791" s="1089">
        <v>62.85</v>
      </c>
      <c r="H791" s="1089">
        <v>64.23</v>
      </c>
      <c r="I791" s="1089">
        <f>H791-G791</f>
        <v>1.38</v>
      </c>
      <c r="J791" s="1154">
        <f>E791*F791*I791</f>
        <v>28.37</v>
      </c>
      <c r="K791" s="1074"/>
      <c r="L791" s="1089"/>
      <c r="M791" s="1075"/>
      <c r="N791" s="1074"/>
      <c r="O791" s="1089"/>
      <c r="P791" s="1075"/>
      <c r="Q791" s="1381"/>
      <c r="R791" s="1382"/>
      <c r="S791" s="1381"/>
      <c r="T791" s="1383"/>
      <c r="U791" s="1381"/>
      <c r="V791" s="1383"/>
      <c r="W791" s="1384">
        <f>J791</f>
        <v>28.37</v>
      </c>
      <c r="X791" s="1385">
        <f t="shared" ref="X791" si="123">ROUND($W$4/1000*W791,3)</f>
        <v>0.70899999999999996</v>
      </c>
      <c r="Y791" s="1403">
        <f>J791</f>
        <v>28.37</v>
      </c>
      <c r="Z791" s="1303"/>
      <c r="AA791" s="1304"/>
      <c r="AB791" s="1391"/>
      <c r="AC791" s="1302"/>
      <c r="AD791" s="1303"/>
      <c r="AE791" s="1304"/>
      <c r="AF791" s="1305"/>
      <c r="AG791" s="1381">
        <f>E791*F791</f>
        <v>20.56</v>
      </c>
      <c r="AH791" s="1383"/>
    </row>
    <row r="792" spans="2:34" hidden="1" outlineLevel="1">
      <c r="B792" s="83" t="s">
        <v>599</v>
      </c>
      <c r="C792" s="75"/>
      <c r="D792" s="75"/>
      <c r="E792" s="1145"/>
      <c r="F792" s="1440"/>
      <c r="G792" s="75"/>
      <c r="H792" s="75"/>
      <c r="I792" s="75"/>
      <c r="J792" s="1058"/>
      <c r="K792" s="83"/>
      <c r="L792" s="75"/>
      <c r="M792" s="1058"/>
      <c r="N792" s="83"/>
      <c r="O792" s="75"/>
      <c r="P792" s="1058"/>
      <c r="Q792" s="1281"/>
      <c r="R792" s="1326"/>
      <c r="S792" s="1281"/>
      <c r="T792" s="1280"/>
      <c r="U792" s="1281"/>
      <c r="V792" s="1280"/>
      <c r="W792" s="1281"/>
      <c r="X792" s="1280"/>
      <c r="Y792" s="1282"/>
      <c r="Z792" s="1308"/>
      <c r="AA792" s="1286"/>
      <c r="AB792" s="1287"/>
      <c r="AC792" s="1282"/>
      <c r="AD792" s="1308"/>
      <c r="AE792" s="1286"/>
      <c r="AF792" s="1307"/>
      <c r="AG792" s="1281"/>
      <c r="AH792" s="1280"/>
    </row>
    <row r="793" spans="2:34" hidden="1" outlineLevel="1">
      <c r="B793" s="90" t="s">
        <v>722</v>
      </c>
      <c r="C793" s="75" t="s">
        <v>65</v>
      </c>
      <c r="D793" s="75"/>
      <c r="E793" s="1145">
        <v>4</v>
      </c>
      <c r="F793" s="1483">
        <v>4</v>
      </c>
      <c r="G793" s="75">
        <v>63.03</v>
      </c>
      <c r="H793" s="75">
        <v>65.849999999999994</v>
      </c>
      <c r="I793" s="75">
        <f>H793-G793</f>
        <v>2.8199999999999901</v>
      </c>
      <c r="J793" s="1058">
        <f>E793*F793*I793</f>
        <v>45.119999999999798</v>
      </c>
      <c r="K793" s="83"/>
      <c r="L793" s="75"/>
      <c r="M793" s="1058"/>
      <c r="N793" s="83"/>
      <c r="O793" s="75"/>
      <c r="P793" s="1058"/>
      <c r="Q793" s="1281"/>
      <c r="R793" s="1326"/>
      <c r="S793" s="1281">
        <f>J793</f>
        <v>45.119999999999798</v>
      </c>
      <c r="T793" s="1280">
        <f t="shared" ref="T793:T798" si="124">ROUND($S$4/1000*S793,3)</f>
        <v>5.8659999999999997</v>
      </c>
      <c r="U793" s="1281"/>
      <c r="V793" s="1280"/>
      <c r="W793" s="1281"/>
      <c r="X793" s="1280"/>
      <c r="Y793" s="1282">
        <f>J793</f>
        <v>45.119999999999798</v>
      </c>
      <c r="Z793" s="1308"/>
      <c r="AA793" s="1286"/>
      <c r="AB793" s="1287"/>
      <c r="AC793" s="1282"/>
      <c r="AD793" s="1308"/>
      <c r="AE793" s="1286"/>
      <c r="AF793" s="1307"/>
      <c r="AG793" s="1281"/>
      <c r="AH793" s="1280"/>
    </row>
    <row r="794" spans="2:34" hidden="1" outlineLevel="1">
      <c r="B794" s="90" t="s">
        <v>719</v>
      </c>
      <c r="C794" s="75" t="s">
        <v>516</v>
      </c>
      <c r="D794" s="75"/>
      <c r="E794" s="1145">
        <v>4</v>
      </c>
      <c r="F794" s="1440"/>
      <c r="G794" s="75"/>
      <c r="H794" s="75"/>
      <c r="I794" s="75"/>
      <c r="J794" s="1058"/>
      <c r="K794" s="1114">
        <f>1.68-0.77</f>
        <v>0.91</v>
      </c>
      <c r="L794" s="940">
        <f>1.65-0.06</f>
        <v>1.59</v>
      </c>
      <c r="M794" s="1080">
        <f>ROUND(-E794*K794*L794,2)</f>
        <v>-5.79</v>
      </c>
      <c r="N794" s="1114">
        <v>0.13</v>
      </c>
      <c r="O794" s="940">
        <f>2*K794+L794</f>
        <v>3.41</v>
      </c>
      <c r="P794" s="1116">
        <f>E794*N794*O794</f>
        <v>1.77</v>
      </c>
      <c r="Q794" s="1281"/>
      <c r="R794" s="1326"/>
      <c r="S794" s="1174">
        <f>M794</f>
        <v>-5.79</v>
      </c>
      <c r="T794" s="1280">
        <f t="shared" si="124"/>
        <v>-0.753</v>
      </c>
      <c r="U794" s="1281"/>
      <c r="V794" s="1280"/>
      <c r="W794" s="1281"/>
      <c r="X794" s="1280"/>
      <c r="Y794" s="1327">
        <f>M794</f>
        <v>-5.79</v>
      </c>
      <c r="Z794" s="1308"/>
      <c r="AA794" s="1286"/>
      <c r="AB794" s="1287"/>
      <c r="AC794" s="1327">
        <f>P794</f>
        <v>1.77</v>
      </c>
      <c r="AD794" s="1308"/>
      <c r="AE794" s="1286"/>
      <c r="AF794" s="1307"/>
      <c r="AG794" s="1281"/>
      <c r="AH794" s="1280"/>
    </row>
    <row r="795" spans="2:34" hidden="1" outlineLevel="1">
      <c r="B795" s="83"/>
      <c r="C795" s="75" t="s">
        <v>90</v>
      </c>
      <c r="D795" s="75"/>
      <c r="E795" s="1145">
        <v>4</v>
      </c>
      <c r="F795" s="1440"/>
      <c r="G795" s="75"/>
      <c r="H795" s="75"/>
      <c r="I795" s="75"/>
      <c r="J795" s="1058"/>
      <c r="K795" s="1114">
        <v>0.77</v>
      </c>
      <c r="L795" s="940">
        <f>2.4-0.06</f>
        <v>2.34</v>
      </c>
      <c r="M795" s="1080">
        <f>ROUND(-E795*K795*L795,2)</f>
        <v>-7.21</v>
      </c>
      <c r="N795" s="1114">
        <v>0.13</v>
      </c>
      <c r="O795" s="940">
        <f>K795+L795+0.75</f>
        <v>3.86</v>
      </c>
      <c r="P795" s="1116">
        <f>E795*N795*O795</f>
        <v>2.0099999999999998</v>
      </c>
      <c r="Q795" s="1281"/>
      <c r="R795" s="1326"/>
      <c r="S795" s="1174">
        <f>M795</f>
        <v>-7.21</v>
      </c>
      <c r="T795" s="1280">
        <f t="shared" si="124"/>
        <v>-0.93700000000000006</v>
      </c>
      <c r="U795" s="1281"/>
      <c r="V795" s="1280"/>
      <c r="W795" s="1281"/>
      <c r="X795" s="1280"/>
      <c r="Y795" s="1327">
        <f>M795</f>
        <v>-7.21</v>
      </c>
      <c r="Z795" s="1308"/>
      <c r="AA795" s="1286"/>
      <c r="AB795" s="1287"/>
      <c r="AC795" s="1327">
        <f>P795</f>
        <v>2.0099999999999998</v>
      </c>
      <c r="AD795" s="1308"/>
      <c r="AE795" s="1286"/>
      <c r="AF795" s="1307"/>
      <c r="AG795" s="1281"/>
      <c r="AH795" s="1280"/>
    </row>
    <row r="796" spans="2:34" hidden="1" outlineLevel="1">
      <c r="B796" s="83"/>
      <c r="C796" s="75"/>
      <c r="D796" s="75"/>
      <c r="E796" s="1145"/>
      <c r="F796" s="1440"/>
      <c r="G796" s="75"/>
      <c r="H796" s="75"/>
      <c r="I796" s="75"/>
      <c r="J796" s="1058"/>
      <c r="K796" s="83"/>
      <c r="L796" s="75"/>
      <c r="M796" s="1058"/>
      <c r="N796" s="83"/>
      <c r="O796" s="75"/>
      <c r="P796" s="1058"/>
      <c r="Q796" s="1281"/>
      <c r="R796" s="1326"/>
      <c r="S796" s="1281"/>
      <c r="T796" s="1280"/>
      <c r="U796" s="1281"/>
      <c r="V796" s="1280"/>
      <c r="W796" s="1281"/>
      <c r="X796" s="1280"/>
      <c r="Y796" s="1282"/>
      <c r="Z796" s="1308"/>
      <c r="AA796" s="1286"/>
      <c r="AB796" s="1287"/>
      <c r="AC796" s="1282"/>
      <c r="AD796" s="1308"/>
      <c r="AE796" s="1286"/>
      <c r="AF796" s="1307"/>
      <c r="AG796" s="1281"/>
      <c r="AH796" s="1280"/>
    </row>
    <row r="797" spans="2:34" hidden="1" outlineLevel="1">
      <c r="B797" s="83"/>
      <c r="C797" s="75" t="s">
        <v>493</v>
      </c>
      <c r="D797" s="75" t="s">
        <v>525</v>
      </c>
      <c r="E797" s="1145">
        <v>1</v>
      </c>
      <c r="F797" s="1483">
        <v>4.3</v>
      </c>
      <c r="G797" s="75">
        <v>62.85</v>
      </c>
      <c r="H797" s="75">
        <v>74.849999999999994</v>
      </c>
      <c r="I797" s="108">
        <f>H797-G797</f>
        <v>12</v>
      </c>
      <c r="J797" s="1080">
        <f>E797*F797*I797</f>
        <v>51.6</v>
      </c>
      <c r="K797" s="83"/>
      <c r="L797" s="75"/>
      <c r="M797" s="1058"/>
      <c r="N797" s="83"/>
      <c r="O797" s="75"/>
      <c r="P797" s="1058"/>
      <c r="Q797" s="1281"/>
      <c r="R797" s="1326"/>
      <c r="S797" s="1174">
        <f>J797</f>
        <v>51.6</v>
      </c>
      <c r="T797" s="1280">
        <f t="shared" si="124"/>
        <v>6.7080000000000002</v>
      </c>
      <c r="U797" s="1281"/>
      <c r="V797" s="1280"/>
      <c r="W797" s="1281"/>
      <c r="X797" s="1280"/>
      <c r="Y797" s="1327">
        <f>J797</f>
        <v>51.6</v>
      </c>
      <c r="Z797" s="1308"/>
      <c r="AA797" s="1286"/>
      <c r="AB797" s="1287"/>
      <c r="AC797" s="1282"/>
      <c r="AD797" s="1308"/>
      <c r="AE797" s="1286"/>
      <c r="AF797" s="1307"/>
      <c r="AG797" s="1281"/>
      <c r="AH797" s="1280"/>
    </row>
    <row r="798" spans="2:34" hidden="1" outlineLevel="1">
      <c r="B798" s="83"/>
      <c r="C798" s="75" t="s">
        <v>25</v>
      </c>
      <c r="D798" s="75"/>
      <c r="E798" s="1145">
        <v>4</v>
      </c>
      <c r="F798" s="871"/>
      <c r="G798" s="75"/>
      <c r="H798" s="75"/>
      <c r="I798" s="75"/>
      <c r="J798" s="1058"/>
      <c r="K798" s="871">
        <v>1.68</v>
      </c>
      <c r="L798" s="1167">
        <v>1.59</v>
      </c>
      <c r="M798" s="1080">
        <f>ROUND(-E798*K798*L798,2)</f>
        <v>-10.68</v>
      </c>
      <c r="N798" s="1114">
        <v>0.13</v>
      </c>
      <c r="O798" s="940">
        <f>2*L798+K798</f>
        <v>4.8600000000000003</v>
      </c>
      <c r="P798" s="1116">
        <f>E798*N798*O798</f>
        <v>2.5299999999999998</v>
      </c>
      <c r="Q798" s="1281"/>
      <c r="R798" s="1326"/>
      <c r="S798" s="1174">
        <f>M798</f>
        <v>-10.68</v>
      </c>
      <c r="T798" s="1280">
        <f t="shared" si="124"/>
        <v>-1.3879999999999999</v>
      </c>
      <c r="U798" s="1281"/>
      <c r="V798" s="1280"/>
      <c r="W798" s="1281"/>
      <c r="X798" s="1280"/>
      <c r="Y798" s="1327">
        <f>M798</f>
        <v>-10.68</v>
      </c>
      <c r="Z798" s="1308"/>
      <c r="AA798" s="1286"/>
      <c r="AB798" s="1287"/>
      <c r="AC798" s="1327">
        <f>P798</f>
        <v>2.5299999999999998</v>
      </c>
      <c r="AD798" s="1308"/>
      <c r="AE798" s="1286"/>
      <c r="AF798" s="1307"/>
      <c r="AG798" s="1281"/>
      <c r="AH798" s="1280">
        <f>E798*K798</f>
        <v>6.72</v>
      </c>
    </row>
    <row r="799" spans="2:34" hidden="1" outlineLevel="1">
      <c r="B799" s="83"/>
      <c r="C799" s="75"/>
      <c r="D799" s="75"/>
      <c r="E799" s="1145"/>
      <c r="F799" s="871"/>
      <c r="G799" s="75"/>
      <c r="H799" s="75"/>
      <c r="I799" s="75"/>
      <c r="J799" s="1058"/>
      <c r="K799" s="83"/>
      <c r="L799" s="75"/>
      <c r="M799" s="1058"/>
      <c r="N799" s="83"/>
      <c r="O799" s="75"/>
      <c r="P799" s="1058"/>
      <c r="Q799" s="1281"/>
      <c r="R799" s="1326"/>
      <c r="S799" s="1281"/>
      <c r="T799" s="1280"/>
      <c r="U799" s="1281"/>
      <c r="V799" s="1280"/>
      <c r="W799" s="1281"/>
      <c r="X799" s="1280"/>
      <c r="Y799" s="1282"/>
      <c r="Z799" s="1308"/>
      <c r="AA799" s="1286"/>
      <c r="AB799" s="1287"/>
      <c r="AC799" s="1282"/>
      <c r="AD799" s="1308"/>
      <c r="AE799" s="1286"/>
      <c r="AF799" s="1307"/>
      <c r="AG799" s="1281"/>
      <c r="AH799" s="1280"/>
    </row>
    <row r="800" spans="2:34" hidden="1" outlineLevel="1">
      <c r="B800" s="83"/>
      <c r="C800" s="75" t="s">
        <v>551</v>
      </c>
      <c r="D800" s="75" t="s">
        <v>524</v>
      </c>
      <c r="E800" s="1145">
        <v>1</v>
      </c>
      <c r="F800" s="871">
        <v>6.07</v>
      </c>
      <c r="G800" s="75">
        <v>62.85</v>
      </c>
      <c r="H800" s="75">
        <v>74.849999999999994</v>
      </c>
      <c r="I800" s="108">
        <f>H800-G800</f>
        <v>12</v>
      </c>
      <c r="J800" s="1080">
        <f>E800*F800*I800</f>
        <v>72.84</v>
      </c>
      <c r="K800" s="83"/>
      <c r="L800" s="75"/>
      <c r="M800" s="1058"/>
      <c r="N800" s="83"/>
      <c r="O800" s="75"/>
      <c r="P800" s="1058"/>
      <c r="Q800" s="1174">
        <f>J800</f>
        <v>72.84</v>
      </c>
      <c r="R800" s="1326">
        <f t="shared" ref="R800:R802" si="125">ROUND($Q$4/1000*Q800,3)</f>
        <v>10.926</v>
      </c>
      <c r="S800" s="1281"/>
      <c r="T800" s="1280"/>
      <c r="U800" s="1281"/>
      <c r="V800" s="1280"/>
      <c r="W800" s="1281"/>
      <c r="X800" s="1280"/>
      <c r="Y800" s="1327">
        <f>J800</f>
        <v>72.84</v>
      </c>
      <c r="Z800" s="1308"/>
      <c r="AA800" s="1286"/>
      <c r="AB800" s="1287"/>
      <c r="AC800" s="1282"/>
      <c r="AD800" s="1308"/>
      <c r="AE800" s="1286"/>
      <c r="AF800" s="1307"/>
      <c r="AG800" s="1281"/>
      <c r="AH800" s="1280"/>
    </row>
    <row r="801" spans="2:34" hidden="1" outlineLevel="1">
      <c r="B801" s="83"/>
      <c r="C801" s="75"/>
      <c r="D801" s="75"/>
      <c r="E801" s="1145"/>
      <c r="F801" s="871"/>
      <c r="G801" s="75"/>
      <c r="H801" s="75"/>
      <c r="I801" s="75"/>
      <c r="J801" s="1058"/>
      <c r="K801" s="83"/>
      <c r="L801" s="75"/>
      <c r="M801" s="1058"/>
      <c r="N801" s="83"/>
      <c r="O801" s="75"/>
      <c r="P801" s="1058"/>
      <c r="Q801" s="1281"/>
      <c r="R801" s="1326"/>
      <c r="S801" s="1281"/>
      <c r="T801" s="1280"/>
      <c r="U801" s="1281"/>
      <c r="V801" s="1280"/>
      <c r="W801" s="1281"/>
      <c r="X801" s="1280"/>
      <c r="Y801" s="1282"/>
      <c r="Z801" s="1308"/>
      <c r="AA801" s="1286"/>
      <c r="AB801" s="1287"/>
      <c r="AC801" s="1282"/>
      <c r="AD801" s="1308"/>
      <c r="AE801" s="1286"/>
      <c r="AF801" s="1307"/>
      <c r="AG801" s="1281"/>
      <c r="AH801" s="1280"/>
    </row>
    <row r="802" spans="2:34" hidden="1" outlineLevel="1">
      <c r="B802" s="83"/>
      <c r="C802" s="75" t="s">
        <v>551</v>
      </c>
      <c r="D802" s="75" t="s">
        <v>601</v>
      </c>
      <c r="E802" s="1145">
        <v>1</v>
      </c>
      <c r="F802" s="871">
        <v>6.65</v>
      </c>
      <c r="G802" s="75">
        <v>62.85</v>
      </c>
      <c r="H802" s="75">
        <v>74.849999999999994</v>
      </c>
      <c r="I802" s="108">
        <f>H802-G802</f>
        <v>12</v>
      </c>
      <c r="J802" s="1080">
        <f>E802*F802*I802</f>
        <v>79.8</v>
      </c>
      <c r="K802" s="83"/>
      <c r="L802" s="75"/>
      <c r="M802" s="1058"/>
      <c r="N802" s="83"/>
      <c r="O802" s="75"/>
      <c r="P802" s="1058"/>
      <c r="Q802" s="1174">
        <f>J802</f>
        <v>79.8</v>
      </c>
      <c r="R802" s="1335">
        <f t="shared" si="125"/>
        <v>11.97</v>
      </c>
      <c r="S802" s="1281"/>
      <c r="T802" s="1280"/>
      <c r="U802" s="1281"/>
      <c r="V802" s="1280"/>
      <c r="W802" s="1281"/>
      <c r="X802" s="1280"/>
      <c r="Y802" s="1327">
        <f>J802</f>
        <v>79.8</v>
      </c>
      <c r="Z802" s="1308"/>
      <c r="AA802" s="1286"/>
      <c r="AB802" s="1287"/>
      <c r="AC802" s="1282"/>
      <c r="AD802" s="1308"/>
      <c r="AE802" s="1286"/>
      <c r="AF802" s="1307"/>
      <c r="AG802" s="1281"/>
      <c r="AH802" s="1280"/>
    </row>
    <row r="803" spans="2:34" hidden="1" outlineLevel="1">
      <c r="B803" s="83"/>
      <c r="C803" s="75"/>
      <c r="D803" s="75" t="s">
        <v>585</v>
      </c>
      <c r="E803" s="1145"/>
      <c r="F803" s="871"/>
      <c r="G803" s="75"/>
      <c r="H803" s="75"/>
      <c r="I803" s="75"/>
      <c r="J803" s="1058"/>
      <c r="K803" s="83"/>
      <c r="L803" s="75"/>
      <c r="M803" s="1058"/>
      <c r="N803" s="83"/>
      <c r="O803" s="75"/>
      <c r="P803" s="1058"/>
      <c r="Q803" s="1281"/>
      <c r="R803" s="1326"/>
      <c r="S803" s="1281"/>
      <c r="T803" s="1280"/>
      <c r="U803" s="1281"/>
      <c r="V803" s="1280"/>
      <c r="W803" s="1281"/>
      <c r="X803" s="1280"/>
      <c r="Y803" s="1282"/>
      <c r="Z803" s="1308"/>
      <c r="AA803" s="1286"/>
      <c r="AB803" s="1287"/>
      <c r="AC803" s="1282"/>
      <c r="AD803" s="1308"/>
      <c r="AE803" s="1286"/>
      <c r="AF803" s="1307"/>
      <c r="AG803" s="1281"/>
      <c r="AH803" s="1280"/>
    </row>
    <row r="804" spans="2:34" hidden="1" outlineLevel="1">
      <c r="B804" s="83"/>
      <c r="C804" s="75"/>
      <c r="D804" s="75"/>
      <c r="E804" s="1145"/>
      <c r="F804" s="871"/>
      <c r="G804" s="75"/>
      <c r="H804" s="75"/>
      <c r="I804" s="75"/>
      <c r="J804" s="1058"/>
      <c r="K804" s="83"/>
      <c r="L804" s="75"/>
      <c r="M804" s="1058"/>
      <c r="N804" s="83"/>
      <c r="O804" s="75"/>
      <c r="P804" s="1058"/>
      <c r="Q804" s="1281"/>
      <c r="R804" s="1326"/>
      <c r="S804" s="1281"/>
      <c r="T804" s="1280"/>
      <c r="U804" s="1281"/>
      <c r="V804" s="1280"/>
      <c r="W804" s="1281"/>
      <c r="X804" s="1280"/>
      <c r="Y804" s="1282"/>
      <c r="Z804" s="1308"/>
      <c r="AA804" s="1286"/>
      <c r="AB804" s="1287"/>
      <c r="AC804" s="1282"/>
      <c r="AD804" s="1308"/>
      <c r="AE804" s="1286"/>
      <c r="AF804" s="1307"/>
      <c r="AG804" s="1281"/>
      <c r="AH804" s="1280"/>
    </row>
    <row r="805" spans="2:34" hidden="1" outlineLevel="1">
      <c r="B805" s="83"/>
      <c r="C805" s="75" t="s">
        <v>602</v>
      </c>
      <c r="D805" s="75" t="s">
        <v>572</v>
      </c>
      <c r="E805" s="1145">
        <v>4</v>
      </c>
      <c r="F805" s="1440">
        <v>10.3</v>
      </c>
      <c r="G805" s="75">
        <v>62.85</v>
      </c>
      <c r="H805" s="75">
        <v>63.03</v>
      </c>
      <c r="I805" s="75">
        <f>H805-G805</f>
        <v>0.18</v>
      </c>
      <c r="J805" s="1080">
        <f>E805*F805*I805</f>
        <v>7.42</v>
      </c>
      <c r="K805" s="83"/>
      <c r="L805" s="75"/>
      <c r="M805" s="1058"/>
      <c r="N805" s="83"/>
      <c r="O805" s="75"/>
      <c r="P805" s="1058"/>
      <c r="Q805" s="1281"/>
      <c r="R805" s="1326"/>
      <c r="S805" s="1281"/>
      <c r="T805" s="1280"/>
      <c r="U805" s="1281"/>
      <c r="V805" s="1280"/>
      <c r="W805" s="1174">
        <f>J805</f>
        <v>7.42</v>
      </c>
      <c r="X805" s="1179">
        <f t="shared" ref="X805" si="126">ROUND($W$4/1000*W805,3)</f>
        <v>0.186</v>
      </c>
      <c r="Y805" s="1327"/>
      <c r="Z805" s="1308"/>
      <c r="AA805" s="1286"/>
      <c r="AB805" s="1287"/>
      <c r="AC805" s="1282"/>
      <c r="AD805" s="1308"/>
      <c r="AE805" s="1286"/>
      <c r="AF805" s="1307"/>
      <c r="AG805" s="1281"/>
      <c r="AH805" s="1280"/>
    </row>
    <row r="806" spans="2:34" hidden="1" outlineLevel="1">
      <c r="B806" s="83"/>
      <c r="C806" s="75"/>
      <c r="D806" s="75"/>
      <c r="E806" s="1145"/>
      <c r="F806" s="1440"/>
      <c r="G806" s="75"/>
      <c r="H806" s="75"/>
      <c r="I806" s="75"/>
      <c r="J806" s="1058"/>
      <c r="K806" s="83"/>
      <c r="L806" s="75"/>
      <c r="M806" s="1058"/>
      <c r="N806" s="83"/>
      <c r="O806" s="75"/>
      <c r="P806" s="1058"/>
      <c r="Q806" s="1281"/>
      <c r="R806" s="1326"/>
      <c r="S806" s="1281"/>
      <c r="T806" s="1280"/>
      <c r="U806" s="1281"/>
      <c r="V806" s="1280"/>
      <c r="W806" s="1281"/>
      <c r="X806" s="1280"/>
      <c r="Y806" s="1282"/>
      <c r="Z806" s="1308"/>
      <c r="AA806" s="1286"/>
      <c r="AB806" s="1287"/>
      <c r="AC806" s="1282"/>
      <c r="AD806" s="1308"/>
      <c r="AE806" s="1286"/>
      <c r="AF806" s="1307"/>
      <c r="AG806" s="1281"/>
      <c r="AH806" s="1280"/>
    </row>
    <row r="807" spans="2:34" hidden="1" outlineLevel="1">
      <c r="B807" s="90" t="s">
        <v>718</v>
      </c>
      <c r="C807" s="75" t="s">
        <v>603</v>
      </c>
      <c r="D807" s="75"/>
      <c r="E807" s="1145">
        <v>4</v>
      </c>
      <c r="F807" s="1440">
        <v>7.38</v>
      </c>
      <c r="G807" s="75">
        <v>63.03</v>
      </c>
      <c r="H807" s="75">
        <v>65.849999999999994</v>
      </c>
      <c r="I807" s="75">
        <f>H807-G807</f>
        <v>2.8199999999999901</v>
      </c>
      <c r="J807" s="1080">
        <f>E807*F807*I807</f>
        <v>83.25</v>
      </c>
      <c r="K807" s="83"/>
      <c r="L807" s="75"/>
      <c r="M807" s="1058"/>
      <c r="N807" s="83"/>
      <c r="O807" s="75"/>
      <c r="P807" s="1058"/>
      <c r="Q807" s="1174">
        <f>J807</f>
        <v>83.25</v>
      </c>
      <c r="R807" s="1335">
        <f t="shared" ref="R807:R810" si="127">ROUND($Q$4/1000*Q807,3)</f>
        <v>12.488</v>
      </c>
      <c r="S807" s="1281"/>
      <c r="T807" s="1280"/>
      <c r="U807" s="1281"/>
      <c r="V807" s="1280"/>
      <c r="W807" s="1281"/>
      <c r="X807" s="1280"/>
      <c r="Y807" s="1327">
        <f>J807</f>
        <v>83.25</v>
      </c>
      <c r="Z807" s="1308"/>
      <c r="AA807" s="1286"/>
      <c r="AB807" s="1287"/>
      <c r="AC807" s="1282"/>
      <c r="AD807" s="1308"/>
      <c r="AE807" s="1286"/>
      <c r="AF807" s="1307"/>
      <c r="AG807" s="1281"/>
      <c r="AH807" s="1280"/>
    </row>
    <row r="808" spans="2:34" hidden="1" outlineLevel="1">
      <c r="B808" s="90" t="s">
        <v>727</v>
      </c>
      <c r="C808" s="75" t="s">
        <v>69</v>
      </c>
      <c r="D808" s="75"/>
      <c r="E808" s="1145">
        <v>4</v>
      </c>
      <c r="F808" s="1440"/>
      <c r="G808" s="75"/>
      <c r="H808" s="75"/>
      <c r="I808" s="75"/>
      <c r="J808" s="1058"/>
      <c r="K808" s="1114">
        <v>1.31</v>
      </c>
      <c r="L808" s="1108">
        <v>2.2200000000000002</v>
      </c>
      <c r="M808" s="1080">
        <f>ROUND(-E808*K808*L808,2)</f>
        <v>-11.63</v>
      </c>
      <c r="N808" s="83">
        <v>0.15</v>
      </c>
      <c r="O808" s="75">
        <f>2*L808+K808</f>
        <v>5.75</v>
      </c>
      <c r="P808" s="1080">
        <f>E808*N808*O808</f>
        <v>3.45</v>
      </c>
      <c r="Q808" s="1174">
        <f>M808</f>
        <v>-11.63</v>
      </c>
      <c r="R808" s="1335">
        <f t="shared" si="127"/>
        <v>-1.7450000000000001</v>
      </c>
      <c r="S808" s="1281"/>
      <c r="T808" s="1280"/>
      <c r="U808" s="1281"/>
      <c r="V808" s="1280"/>
      <c r="W808" s="1281"/>
      <c r="X808" s="1280"/>
      <c r="Y808" s="1327">
        <f>M808</f>
        <v>-11.63</v>
      </c>
      <c r="Z808" s="1308"/>
      <c r="AA808" s="1286"/>
      <c r="AB808" s="1287"/>
      <c r="AC808" s="1327">
        <f>P808</f>
        <v>3.45</v>
      </c>
      <c r="AD808" s="1308"/>
      <c r="AE808" s="1286"/>
      <c r="AF808" s="1307"/>
      <c r="AG808" s="1281"/>
      <c r="AH808" s="1280"/>
    </row>
    <row r="809" spans="2:34" hidden="1" outlineLevel="1">
      <c r="B809" s="83"/>
      <c r="C809" s="75" t="s">
        <v>68</v>
      </c>
      <c r="D809" s="75"/>
      <c r="E809" s="1145">
        <v>4</v>
      </c>
      <c r="F809" s="1440"/>
      <c r="G809" s="75"/>
      <c r="H809" s="75"/>
      <c r="I809" s="75"/>
      <c r="J809" s="1058"/>
      <c r="K809" s="1114">
        <v>1.31</v>
      </c>
      <c r="L809" s="1108">
        <v>2.2200000000000002</v>
      </c>
      <c r="M809" s="1080">
        <f>ROUND(-E809*K809*L809,2)</f>
        <v>-11.63</v>
      </c>
      <c r="N809" s="83">
        <v>0.15</v>
      </c>
      <c r="O809" s="108">
        <f>L809+K809</f>
        <v>3.53</v>
      </c>
      <c r="P809" s="1080">
        <f>E809*N809*O809</f>
        <v>2.12</v>
      </c>
      <c r="Q809" s="1174">
        <f>M809</f>
        <v>-11.63</v>
      </c>
      <c r="R809" s="1335">
        <f t="shared" si="127"/>
        <v>-1.7450000000000001</v>
      </c>
      <c r="S809" s="1281"/>
      <c r="T809" s="1280"/>
      <c r="U809" s="1281"/>
      <c r="V809" s="1280"/>
      <c r="W809" s="1281"/>
      <c r="X809" s="1280"/>
      <c r="Y809" s="1327">
        <f>M809</f>
        <v>-11.63</v>
      </c>
      <c r="Z809" s="1308"/>
      <c r="AA809" s="1286"/>
      <c r="AB809" s="1287"/>
      <c r="AC809" s="1327">
        <f>P809</f>
        <v>2.12</v>
      </c>
      <c r="AD809" s="1308"/>
      <c r="AE809" s="1286"/>
      <c r="AF809" s="1307"/>
      <c r="AG809" s="1281"/>
      <c r="AH809" s="1280"/>
    </row>
    <row r="810" spans="2:34" hidden="1" outlineLevel="1">
      <c r="B810" s="83"/>
      <c r="C810" s="75" t="s">
        <v>71</v>
      </c>
      <c r="D810" s="75"/>
      <c r="E810" s="1145">
        <v>4</v>
      </c>
      <c r="F810" s="1440"/>
      <c r="G810" s="75"/>
      <c r="H810" s="75"/>
      <c r="I810" s="75"/>
      <c r="J810" s="1058"/>
      <c r="K810" s="83">
        <v>0.93</v>
      </c>
      <c r="L810" s="75">
        <v>1.8</v>
      </c>
      <c r="M810" s="1080">
        <f>ROUND(-E810*K810*L810,2)</f>
        <v>-6.7</v>
      </c>
      <c r="N810" s="83">
        <v>0.15</v>
      </c>
      <c r="O810" s="75">
        <f>L810+K810</f>
        <v>2.73</v>
      </c>
      <c r="P810" s="1080">
        <f>E810*N810*O810</f>
        <v>1.64</v>
      </c>
      <c r="Q810" s="1174">
        <f>M810</f>
        <v>-6.7</v>
      </c>
      <c r="R810" s="1335">
        <f t="shared" si="127"/>
        <v>-1.0049999999999999</v>
      </c>
      <c r="S810" s="1281"/>
      <c r="T810" s="1280"/>
      <c r="U810" s="1281"/>
      <c r="V810" s="1280"/>
      <c r="W810" s="1281"/>
      <c r="X810" s="1280"/>
      <c r="Y810" s="1327">
        <f>M810</f>
        <v>-6.7</v>
      </c>
      <c r="Z810" s="1308"/>
      <c r="AA810" s="1286"/>
      <c r="AB810" s="1287"/>
      <c r="AC810" s="1327">
        <f>P810</f>
        <v>1.64</v>
      </c>
      <c r="AD810" s="1308"/>
      <c r="AE810" s="1286"/>
      <c r="AF810" s="1307"/>
      <c r="AG810" s="1281"/>
      <c r="AH810" s="1280">
        <f>E810*K810</f>
        <v>3.72</v>
      </c>
    </row>
    <row r="811" spans="2:34" hidden="1" outlineLevel="1">
      <c r="B811" s="83"/>
      <c r="C811" s="75"/>
      <c r="D811" s="75"/>
      <c r="E811" s="1145"/>
      <c r="F811" s="1440"/>
      <c r="G811" s="75"/>
      <c r="H811" s="75"/>
      <c r="I811" s="75"/>
      <c r="J811" s="1058"/>
      <c r="K811" s="83"/>
      <c r="L811" s="75"/>
      <c r="M811" s="1058"/>
      <c r="N811" s="83"/>
      <c r="O811" s="75"/>
      <c r="P811" s="1058"/>
      <c r="Q811" s="1281"/>
      <c r="R811" s="1326"/>
      <c r="S811" s="1281"/>
      <c r="T811" s="1280"/>
      <c r="U811" s="1281"/>
      <c r="V811" s="1280"/>
      <c r="W811" s="1281"/>
      <c r="X811" s="1280"/>
      <c r="Y811" s="1282"/>
      <c r="Z811" s="1308"/>
      <c r="AA811" s="1286"/>
      <c r="AB811" s="1287"/>
      <c r="AC811" s="1282"/>
      <c r="AD811" s="1308"/>
      <c r="AE811" s="1286"/>
      <c r="AF811" s="1307"/>
      <c r="AG811" s="1281"/>
      <c r="AH811" s="1280"/>
    </row>
    <row r="812" spans="2:34" hidden="1" outlineLevel="1">
      <c r="B812" s="83"/>
      <c r="C812" s="75" t="s">
        <v>493</v>
      </c>
      <c r="D812" s="75" t="s">
        <v>573</v>
      </c>
      <c r="E812" s="1145">
        <v>1</v>
      </c>
      <c r="F812" s="871">
        <v>4.29</v>
      </c>
      <c r="G812" s="75">
        <v>62.85</v>
      </c>
      <c r="H812" s="75">
        <v>74.849999999999994</v>
      </c>
      <c r="I812" s="108">
        <f>H812-G812</f>
        <v>12</v>
      </c>
      <c r="J812" s="1058">
        <f>F812*I812</f>
        <v>51.48</v>
      </c>
      <c r="K812" s="83"/>
      <c r="L812" s="75"/>
      <c r="M812" s="1058"/>
      <c r="N812" s="83"/>
      <c r="O812" s="75"/>
      <c r="P812" s="1058"/>
      <c r="Q812" s="1281"/>
      <c r="R812" s="1326"/>
      <c r="S812" s="1281">
        <f>J812</f>
        <v>51.48</v>
      </c>
      <c r="T812" s="1280">
        <f t="shared" ref="T812:T813" si="128">ROUND($S$4/1000*S812,3)</f>
        <v>6.6920000000000002</v>
      </c>
      <c r="U812" s="1281"/>
      <c r="V812" s="1280"/>
      <c r="W812" s="1281"/>
      <c r="X812" s="1280"/>
      <c r="Y812" s="1282"/>
      <c r="Z812" s="1308"/>
      <c r="AA812" s="1286"/>
      <c r="AB812" s="1287"/>
      <c r="AC812" s="1282"/>
      <c r="AD812" s="1308"/>
      <c r="AE812" s="1286"/>
      <c r="AF812" s="1307"/>
      <c r="AG812" s="1281"/>
      <c r="AH812" s="1280"/>
    </row>
    <row r="813" spans="2:34" hidden="1" outlineLevel="1">
      <c r="B813" s="83"/>
      <c r="C813" s="75" t="s">
        <v>24</v>
      </c>
      <c r="D813" s="75"/>
      <c r="E813" s="1145">
        <v>4</v>
      </c>
      <c r="F813" s="871"/>
      <c r="G813" s="75"/>
      <c r="H813" s="75"/>
      <c r="I813" s="75"/>
      <c r="J813" s="1058"/>
      <c r="K813" s="1114">
        <v>1.48</v>
      </c>
      <c r="L813" s="940">
        <v>1.59</v>
      </c>
      <c r="M813" s="1085">
        <f>ROUND(-E813*K813*L813,2)</f>
        <v>-9.41</v>
      </c>
      <c r="N813" s="1114"/>
      <c r="O813" s="940"/>
      <c r="P813" s="1116"/>
      <c r="Q813" s="1281"/>
      <c r="R813" s="1326"/>
      <c r="S813" s="1174">
        <f>M813</f>
        <v>-9.41</v>
      </c>
      <c r="T813" s="1280">
        <f t="shared" si="128"/>
        <v>-1.2230000000000001</v>
      </c>
      <c r="U813" s="1281"/>
      <c r="V813" s="1280"/>
      <c r="W813" s="1281"/>
      <c r="X813" s="1280"/>
      <c r="Y813" s="1282"/>
      <c r="Z813" s="1308"/>
      <c r="AA813" s="1286"/>
      <c r="AB813" s="1287"/>
      <c r="AC813" s="1282"/>
      <c r="AD813" s="1308"/>
      <c r="AE813" s="1328"/>
      <c r="AF813" s="1307"/>
      <c r="AG813" s="1281"/>
      <c r="AH813" s="1280"/>
    </row>
    <row r="814" spans="2:34" hidden="1" outlineLevel="1">
      <c r="B814" s="83"/>
      <c r="C814" s="75" t="s">
        <v>595</v>
      </c>
      <c r="D814" s="75"/>
      <c r="E814" s="1145"/>
      <c r="F814" s="871">
        <v>1.62</v>
      </c>
      <c r="G814" s="75">
        <v>62.85</v>
      </c>
      <c r="H814" s="75">
        <v>74.849999999999994</v>
      </c>
      <c r="I814" s="108">
        <f>H814-G814</f>
        <v>12</v>
      </c>
      <c r="J814" s="1058">
        <f>F814*I814</f>
        <v>19.440000000000001</v>
      </c>
      <c r="K814" s="83"/>
      <c r="L814" s="75"/>
      <c r="M814" s="1058"/>
      <c r="N814" s="83"/>
      <c r="O814" s="75"/>
      <c r="P814" s="1058"/>
      <c r="Q814" s="1281"/>
      <c r="R814" s="1326"/>
      <c r="S814" s="1281"/>
      <c r="T814" s="1280"/>
      <c r="U814" s="1281"/>
      <c r="V814" s="1280"/>
      <c r="W814" s="1281"/>
      <c r="X814" s="1280"/>
      <c r="Y814" s="1282">
        <f>J814</f>
        <v>19.440000000000001</v>
      </c>
      <c r="Z814" s="1308"/>
      <c r="AA814" s="1286"/>
      <c r="AB814" s="1287"/>
      <c r="AC814" s="1282"/>
      <c r="AD814" s="1308"/>
      <c r="AE814" s="1286"/>
      <c r="AF814" s="1307"/>
      <c r="AG814" s="1281"/>
      <c r="AH814" s="1280"/>
    </row>
    <row r="815" spans="2:34" hidden="1" outlineLevel="1">
      <c r="B815" s="83"/>
      <c r="C815" s="75"/>
      <c r="D815" s="75"/>
      <c r="E815" s="1145">
        <v>1</v>
      </c>
      <c r="F815" s="871">
        <v>1.48</v>
      </c>
      <c r="G815" s="75">
        <v>62.85</v>
      </c>
      <c r="H815" s="75">
        <v>63.93</v>
      </c>
      <c r="I815" s="75">
        <f>H815-G815</f>
        <v>1.08</v>
      </c>
      <c r="J815" s="1080">
        <f>E815*F815*I815</f>
        <v>1.6</v>
      </c>
      <c r="K815" s="83"/>
      <c r="L815" s="75"/>
      <c r="M815" s="1058"/>
      <c r="N815" s="83"/>
      <c r="O815" s="75"/>
      <c r="P815" s="1058"/>
      <c r="Q815" s="1281"/>
      <c r="R815" s="1326"/>
      <c r="S815" s="1281"/>
      <c r="T815" s="1280"/>
      <c r="U815" s="1281"/>
      <c r="V815" s="1280"/>
      <c r="W815" s="1281"/>
      <c r="X815" s="1280"/>
      <c r="Y815" s="1327">
        <f>J815</f>
        <v>1.6</v>
      </c>
      <c r="Z815" s="1308"/>
      <c r="AA815" s="1286"/>
      <c r="AB815" s="1287"/>
      <c r="AC815" s="1282"/>
      <c r="AD815" s="1308"/>
      <c r="AE815" s="1286"/>
      <c r="AF815" s="1307"/>
      <c r="AG815" s="1281"/>
      <c r="AH815" s="1280"/>
    </row>
    <row r="816" spans="2:34" hidden="1" outlineLevel="1">
      <c r="B816" s="83"/>
      <c r="C816" s="75" t="s">
        <v>588</v>
      </c>
      <c r="D816" s="75"/>
      <c r="E816" s="1145">
        <v>1</v>
      </c>
      <c r="F816" s="871">
        <v>1.48</v>
      </c>
      <c r="G816" s="75">
        <v>63.93</v>
      </c>
      <c r="H816" s="75">
        <v>74.569999999999993</v>
      </c>
      <c r="I816" s="75">
        <f>H816-G816</f>
        <v>10.64</v>
      </c>
      <c r="J816" s="1080">
        <f>F816*I816</f>
        <v>15.75</v>
      </c>
      <c r="K816" s="83"/>
      <c r="L816" s="75"/>
      <c r="M816" s="1058"/>
      <c r="N816" s="83"/>
      <c r="O816" s="75"/>
      <c r="P816" s="1058"/>
      <c r="Q816" s="1281"/>
      <c r="R816" s="1326"/>
      <c r="S816" s="1281"/>
      <c r="T816" s="1280"/>
      <c r="U816" s="1281"/>
      <c r="V816" s="1280"/>
      <c r="W816" s="1281"/>
      <c r="X816" s="1280"/>
      <c r="Y816" s="1282"/>
      <c r="Z816" s="1308"/>
      <c r="AA816" s="1328">
        <f>J816</f>
        <v>15.75</v>
      </c>
      <c r="AB816" s="1287"/>
      <c r="AC816" s="1282"/>
      <c r="AD816" s="1308"/>
      <c r="AE816" s="1286"/>
      <c r="AF816" s="1307"/>
      <c r="AG816" s="1281"/>
      <c r="AH816" s="1280"/>
    </row>
    <row r="817" spans="2:34" hidden="1" outlineLevel="1">
      <c r="B817" s="83"/>
      <c r="C817" s="75" t="s">
        <v>24</v>
      </c>
      <c r="D817" s="75"/>
      <c r="E817" s="1145">
        <v>4</v>
      </c>
      <c r="F817" s="871"/>
      <c r="G817" s="75"/>
      <c r="H817" s="75"/>
      <c r="I817" s="75"/>
      <c r="J817" s="1058"/>
      <c r="K817" s="1114">
        <v>1.48</v>
      </c>
      <c r="L817" s="940">
        <v>1.59</v>
      </c>
      <c r="M817" s="1085">
        <f>ROUND(-E817*K817*L817,2)</f>
        <v>-9.41</v>
      </c>
      <c r="N817" s="1114">
        <v>0.13</v>
      </c>
      <c r="O817" s="940">
        <f>2*L817+K817</f>
        <v>4.66</v>
      </c>
      <c r="P817" s="1116">
        <f>E817*N817*O817</f>
        <v>2.42</v>
      </c>
      <c r="Q817" s="1281"/>
      <c r="R817" s="1326"/>
      <c r="S817" s="1281"/>
      <c r="T817" s="1280"/>
      <c r="U817" s="1281"/>
      <c r="V817" s="1280"/>
      <c r="W817" s="1281"/>
      <c r="X817" s="1280"/>
      <c r="Y817" s="1282"/>
      <c r="Z817" s="1308"/>
      <c r="AA817" s="1328">
        <f>M817</f>
        <v>-9.41</v>
      </c>
      <c r="AB817" s="1287"/>
      <c r="AC817" s="1282"/>
      <c r="AD817" s="1308"/>
      <c r="AE817" s="1328">
        <f>P817</f>
        <v>2.42</v>
      </c>
      <c r="AF817" s="1307"/>
      <c r="AG817" s="1281"/>
      <c r="AH817" s="1280">
        <f>E817*K817</f>
        <v>5.92</v>
      </c>
    </row>
    <row r="818" spans="2:34" hidden="1" outlineLevel="1">
      <c r="B818" s="83"/>
      <c r="C818" s="75" t="s">
        <v>595</v>
      </c>
      <c r="D818" s="75"/>
      <c r="E818" s="1145">
        <v>1</v>
      </c>
      <c r="F818" s="871">
        <v>1.48</v>
      </c>
      <c r="G818" s="75">
        <v>74.569999999999993</v>
      </c>
      <c r="H818" s="75">
        <v>74.849999999999994</v>
      </c>
      <c r="I818" s="75">
        <f>H818-G818</f>
        <v>0.28000000000000103</v>
      </c>
      <c r="J818" s="1080">
        <f>F818*I818</f>
        <v>0.41</v>
      </c>
      <c r="K818" s="83"/>
      <c r="L818" s="75"/>
      <c r="M818" s="1058"/>
      <c r="N818" s="83"/>
      <c r="O818" s="75"/>
      <c r="P818" s="1058"/>
      <c r="Q818" s="1281"/>
      <c r="R818" s="1326"/>
      <c r="S818" s="1281"/>
      <c r="T818" s="1280"/>
      <c r="U818" s="1281"/>
      <c r="V818" s="1280"/>
      <c r="W818" s="1281"/>
      <c r="X818" s="1280"/>
      <c r="Y818" s="1327">
        <f>J818</f>
        <v>0.41</v>
      </c>
      <c r="Z818" s="1308"/>
      <c r="AA818" s="1286"/>
      <c r="AB818" s="1287"/>
      <c r="AC818" s="1282"/>
      <c r="AD818" s="1308"/>
      <c r="AE818" s="1286"/>
      <c r="AF818" s="1307"/>
      <c r="AG818" s="1281"/>
      <c r="AH818" s="1280"/>
    </row>
    <row r="819" spans="2:34" hidden="1" outlineLevel="1">
      <c r="B819" s="83"/>
      <c r="C819" s="75"/>
      <c r="D819" s="75"/>
      <c r="E819" s="1145">
        <v>1</v>
      </c>
      <c r="F819" s="871">
        <v>1.19</v>
      </c>
      <c r="G819" s="75">
        <v>62.85</v>
      </c>
      <c r="H819" s="75">
        <v>74.849999999999994</v>
      </c>
      <c r="I819" s="75">
        <f>H819-G819</f>
        <v>12</v>
      </c>
      <c r="J819" s="1080">
        <f>F819*I819</f>
        <v>14.28</v>
      </c>
      <c r="K819" s="83"/>
      <c r="L819" s="75"/>
      <c r="M819" s="1058"/>
      <c r="N819" s="83"/>
      <c r="O819" s="75"/>
      <c r="P819" s="1058"/>
      <c r="Q819" s="1281"/>
      <c r="R819" s="1326"/>
      <c r="S819" s="1281"/>
      <c r="T819" s="1280"/>
      <c r="U819" s="1281"/>
      <c r="V819" s="1280"/>
      <c r="W819" s="1281"/>
      <c r="X819" s="1280"/>
      <c r="Y819" s="1327">
        <f>J819</f>
        <v>14.28</v>
      </c>
      <c r="Z819" s="1308"/>
      <c r="AA819" s="1286"/>
      <c r="AB819" s="1287"/>
      <c r="AC819" s="1282"/>
      <c r="AD819" s="1308"/>
      <c r="AE819" s="1286"/>
      <c r="AF819" s="1307"/>
      <c r="AG819" s="1281"/>
      <c r="AH819" s="1280"/>
    </row>
    <row r="820" spans="2:34" hidden="1" outlineLevel="1">
      <c r="B820" s="83"/>
      <c r="C820" s="75"/>
      <c r="D820" s="75"/>
      <c r="E820" s="1145"/>
      <c r="F820" s="871"/>
      <c r="G820" s="75"/>
      <c r="H820" s="75"/>
      <c r="I820" s="75"/>
      <c r="J820" s="1058"/>
      <c r="K820" s="83"/>
      <c r="L820" s="75"/>
      <c r="M820" s="1058"/>
      <c r="N820" s="83"/>
      <c r="O820" s="75"/>
      <c r="P820" s="1058"/>
      <c r="Q820" s="1281"/>
      <c r="R820" s="1326"/>
      <c r="S820" s="1281"/>
      <c r="T820" s="1280"/>
      <c r="U820" s="1281"/>
      <c r="V820" s="1280"/>
      <c r="W820" s="1281"/>
      <c r="X820" s="1280"/>
      <c r="Y820" s="1282"/>
      <c r="Z820" s="1308"/>
      <c r="AA820" s="1286"/>
      <c r="AB820" s="1287"/>
      <c r="AC820" s="1282"/>
      <c r="AD820" s="1308"/>
      <c r="AE820" s="1286"/>
      <c r="AF820" s="1307"/>
      <c r="AG820" s="1281"/>
      <c r="AH820" s="1280"/>
    </row>
    <row r="821" spans="2:34" hidden="1" outlineLevel="1">
      <c r="B821" s="83"/>
      <c r="C821" s="75" t="s">
        <v>504</v>
      </c>
      <c r="D821" s="75" t="s">
        <v>561</v>
      </c>
      <c r="E821" s="1145">
        <v>4</v>
      </c>
      <c r="F821" s="1115">
        <v>5.8</v>
      </c>
      <c r="G821" s="75">
        <v>62.85</v>
      </c>
      <c r="H821" s="75">
        <v>64.23</v>
      </c>
      <c r="I821" s="75">
        <f>H821-G821</f>
        <v>1.38</v>
      </c>
      <c r="J821" s="1080">
        <f>E821*F821*I821</f>
        <v>32.020000000000003</v>
      </c>
      <c r="K821" s="83"/>
      <c r="L821" s="75"/>
      <c r="M821" s="1058"/>
      <c r="N821" s="83"/>
      <c r="O821" s="75"/>
      <c r="P821" s="1058"/>
      <c r="Q821" s="1281"/>
      <c r="R821" s="1326"/>
      <c r="S821" s="1281"/>
      <c r="T821" s="1280"/>
      <c r="U821" s="1281"/>
      <c r="V821" s="1280"/>
      <c r="W821" s="1174">
        <f>J821</f>
        <v>32.020000000000003</v>
      </c>
      <c r="X821" s="1179">
        <f t="shared" ref="X821" si="129">ROUND($W$4/1000*W821,3)</f>
        <v>0.80100000000000005</v>
      </c>
      <c r="Y821" s="1327">
        <f>J821</f>
        <v>32.020000000000003</v>
      </c>
      <c r="Z821" s="1308"/>
      <c r="AA821" s="1286"/>
      <c r="AB821" s="1287"/>
      <c r="AC821" s="1282"/>
      <c r="AD821" s="1308"/>
      <c r="AE821" s="1286"/>
      <c r="AF821" s="1307"/>
      <c r="AG821" s="1281">
        <f>E821*F821</f>
        <v>23.2</v>
      </c>
      <c r="AH821" s="1280"/>
    </row>
    <row r="822" spans="2:34" hidden="1" outlineLevel="1">
      <c r="B822" s="83"/>
      <c r="C822" s="75"/>
      <c r="D822" s="75"/>
      <c r="E822" s="1145"/>
      <c r="F822" s="1115"/>
      <c r="G822" s="75"/>
      <c r="H822" s="75"/>
      <c r="I822" s="75"/>
      <c r="J822" s="1058"/>
      <c r="K822" s="83"/>
      <c r="L822" s="75"/>
      <c r="M822" s="1058"/>
      <c r="N822" s="83"/>
      <c r="O822" s="75"/>
      <c r="P822" s="1058"/>
      <c r="Q822" s="1281"/>
      <c r="R822" s="1326"/>
      <c r="S822" s="1281"/>
      <c r="T822" s="1280"/>
      <c r="U822" s="1281"/>
      <c r="V822" s="1280"/>
      <c r="W822" s="1281"/>
      <c r="X822" s="1280"/>
      <c r="Y822" s="1282"/>
      <c r="Z822" s="1308"/>
      <c r="AA822" s="1286"/>
      <c r="AB822" s="1287"/>
      <c r="AC822" s="1282"/>
      <c r="AD822" s="1308"/>
      <c r="AE822" s="1286"/>
      <c r="AF822" s="1307"/>
      <c r="AG822" s="1281"/>
      <c r="AH822" s="1280"/>
    </row>
    <row r="823" spans="2:34" hidden="1" outlineLevel="1">
      <c r="B823" s="83"/>
      <c r="C823" s="75" t="s">
        <v>65</v>
      </c>
      <c r="D823" s="75"/>
      <c r="E823" s="1145">
        <v>4</v>
      </c>
      <c r="F823" s="1115">
        <v>3.2</v>
      </c>
      <c r="G823" s="75">
        <v>63.03</v>
      </c>
      <c r="H823" s="75">
        <v>65.849999999999994</v>
      </c>
      <c r="I823" s="75">
        <f>H823-G823</f>
        <v>2.8199999999999901</v>
      </c>
      <c r="J823" s="1080">
        <f>E823*F823*I823</f>
        <v>36.1</v>
      </c>
      <c r="K823" s="83"/>
      <c r="L823" s="75"/>
      <c r="M823" s="1058"/>
      <c r="N823" s="83"/>
      <c r="O823" s="75"/>
      <c r="P823" s="1058"/>
      <c r="Q823" s="1281"/>
      <c r="R823" s="1326"/>
      <c r="S823" s="1174">
        <f>J823</f>
        <v>36.1</v>
      </c>
      <c r="T823" s="1280">
        <f t="shared" ref="T823:T828" si="130">ROUND($S$4/1000*S823,3)</f>
        <v>4.6929999999999996</v>
      </c>
      <c r="U823" s="1281"/>
      <c r="V823" s="1280"/>
      <c r="W823" s="1281"/>
      <c r="X823" s="1280"/>
      <c r="Y823" s="1327">
        <f>J823</f>
        <v>36.1</v>
      </c>
      <c r="Z823" s="1308"/>
      <c r="AA823" s="1286"/>
      <c r="AB823" s="1287"/>
      <c r="AC823" s="1282"/>
      <c r="AD823" s="1308"/>
      <c r="AE823" s="1286"/>
      <c r="AF823" s="1307"/>
      <c r="AG823" s="1281"/>
      <c r="AH823" s="1280"/>
    </row>
    <row r="824" spans="2:34" hidden="1" outlineLevel="1">
      <c r="B824" s="83"/>
      <c r="C824" s="75" t="s">
        <v>516</v>
      </c>
      <c r="D824" s="75"/>
      <c r="E824" s="1145">
        <v>4</v>
      </c>
      <c r="F824" s="1115"/>
      <c r="G824" s="75"/>
      <c r="H824" s="75"/>
      <c r="I824" s="75"/>
      <c r="J824" s="1058"/>
      <c r="K824" s="1114">
        <f>1.68-0.77</f>
        <v>0.91</v>
      </c>
      <c r="L824" s="940">
        <f>1.65-0.06</f>
        <v>1.59</v>
      </c>
      <c r="M824" s="1080">
        <f>ROUND(-E824*K824*L824,2)</f>
        <v>-5.79</v>
      </c>
      <c r="N824" s="1114">
        <v>0.13</v>
      </c>
      <c r="O824" s="940">
        <f>2*K824+L824</f>
        <v>3.41</v>
      </c>
      <c r="P824" s="1116">
        <f>E824*N824*O824</f>
        <v>1.77</v>
      </c>
      <c r="Q824" s="1281"/>
      <c r="R824" s="1326"/>
      <c r="S824" s="1174">
        <f>M824</f>
        <v>-5.79</v>
      </c>
      <c r="T824" s="1280">
        <f t="shared" si="130"/>
        <v>-0.753</v>
      </c>
      <c r="U824" s="1281"/>
      <c r="V824" s="1280"/>
      <c r="W824" s="1281"/>
      <c r="X824" s="1280"/>
      <c r="Y824" s="1327">
        <f>M824</f>
        <v>-5.79</v>
      </c>
      <c r="Z824" s="1308"/>
      <c r="AA824" s="1286"/>
      <c r="AB824" s="1287"/>
      <c r="AC824" s="1327">
        <f>P824</f>
        <v>1.77</v>
      </c>
      <c r="AD824" s="1308"/>
      <c r="AE824" s="1286"/>
      <c r="AF824" s="1307"/>
      <c r="AG824" s="1281"/>
      <c r="AH824" s="1280"/>
    </row>
    <row r="825" spans="2:34" hidden="1" outlineLevel="1">
      <c r="B825" s="83"/>
      <c r="C825" s="75" t="s">
        <v>90</v>
      </c>
      <c r="D825" s="75"/>
      <c r="E825" s="1145">
        <v>4</v>
      </c>
      <c r="F825" s="1115"/>
      <c r="G825" s="75"/>
      <c r="H825" s="75"/>
      <c r="I825" s="75"/>
      <c r="J825" s="1058"/>
      <c r="K825" s="1114">
        <v>0.77</v>
      </c>
      <c r="L825" s="940">
        <f>2.4-0.06</f>
        <v>2.34</v>
      </c>
      <c r="M825" s="1080">
        <f>ROUND(-E825*K825*L825,2)</f>
        <v>-7.21</v>
      </c>
      <c r="N825" s="1114">
        <v>0.13</v>
      </c>
      <c r="O825" s="940">
        <f>K825+L825+0.75</f>
        <v>3.86</v>
      </c>
      <c r="P825" s="1116">
        <f>E825*N825*O825</f>
        <v>2.0099999999999998</v>
      </c>
      <c r="Q825" s="1281"/>
      <c r="R825" s="1326"/>
      <c r="S825" s="1174">
        <f>M825</f>
        <v>-7.21</v>
      </c>
      <c r="T825" s="1280">
        <f t="shared" si="130"/>
        <v>-0.93700000000000006</v>
      </c>
      <c r="U825" s="1281"/>
      <c r="V825" s="1280"/>
      <c r="W825" s="1281"/>
      <c r="X825" s="1280"/>
      <c r="Y825" s="1327">
        <f>M825</f>
        <v>-7.21</v>
      </c>
      <c r="Z825" s="1308"/>
      <c r="AA825" s="1286"/>
      <c r="AB825" s="1287"/>
      <c r="AC825" s="1327">
        <f>P825</f>
        <v>2.0099999999999998</v>
      </c>
      <c r="AD825" s="1308"/>
      <c r="AE825" s="1286"/>
      <c r="AF825" s="1307"/>
      <c r="AG825" s="1281"/>
      <c r="AH825" s="1280"/>
    </row>
    <row r="826" spans="2:34" hidden="1" outlineLevel="1">
      <c r="B826" s="83"/>
      <c r="C826" s="75"/>
      <c r="D826" s="75"/>
      <c r="E826" s="1145"/>
      <c r="F826" s="83"/>
      <c r="G826" s="75"/>
      <c r="H826" s="75"/>
      <c r="I826" s="75"/>
      <c r="J826" s="1058"/>
      <c r="K826" s="83"/>
      <c r="L826" s="75"/>
      <c r="M826" s="1058"/>
      <c r="N826" s="83"/>
      <c r="O826" s="75"/>
      <c r="P826" s="1058"/>
      <c r="Q826" s="1281"/>
      <c r="R826" s="1326"/>
      <c r="S826" s="1281"/>
      <c r="T826" s="1280"/>
      <c r="U826" s="1281"/>
      <c r="V826" s="1280"/>
      <c r="W826" s="1281"/>
      <c r="X826" s="1280"/>
      <c r="Y826" s="1282"/>
      <c r="Z826" s="1308"/>
      <c r="AA826" s="1286"/>
      <c r="AB826" s="1287"/>
      <c r="AC826" s="1282"/>
      <c r="AD826" s="1308"/>
      <c r="AE826" s="1286"/>
      <c r="AF826" s="1307"/>
      <c r="AG826" s="1281"/>
      <c r="AH826" s="1280"/>
    </row>
    <row r="827" spans="2:34" hidden="1" outlineLevel="1">
      <c r="B827" s="83"/>
      <c r="C827" s="75" t="s">
        <v>493</v>
      </c>
      <c r="D827" s="75" t="s">
        <v>562</v>
      </c>
      <c r="E827" s="1145">
        <v>1</v>
      </c>
      <c r="F827" s="871">
        <v>3.21</v>
      </c>
      <c r="G827" s="75">
        <v>62.85</v>
      </c>
      <c r="H827" s="75">
        <v>74.849999999999994</v>
      </c>
      <c r="I827" s="108">
        <f>H827-G827</f>
        <v>12</v>
      </c>
      <c r="J827" s="1058">
        <f>F827*I827</f>
        <v>38.520000000000003</v>
      </c>
      <c r="K827" s="83"/>
      <c r="L827" s="75"/>
      <c r="M827" s="1058"/>
      <c r="N827" s="83"/>
      <c r="O827" s="75"/>
      <c r="P827" s="1058"/>
      <c r="Q827" s="1281"/>
      <c r="R827" s="1326"/>
      <c r="S827" s="1281">
        <f>J827</f>
        <v>38.520000000000003</v>
      </c>
      <c r="T827" s="1280">
        <f t="shared" si="130"/>
        <v>5.008</v>
      </c>
      <c r="U827" s="1281"/>
      <c r="V827" s="1280"/>
      <c r="W827" s="1281"/>
      <c r="X827" s="1280"/>
      <c r="Y827" s="1282"/>
      <c r="Z827" s="1308"/>
      <c r="AA827" s="1286"/>
      <c r="AB827" s="1287"/>
      <c r="AC827" s="1282"/>
      <c r="AD827" s="1308"/>
      <c r="AE827" s="1286"/>
      <c r="AF827" s="1307"/>
      <c r="AG827" s="1281"/>
      <c r="AH827" s="1280"/>
    </row>
    <row r="828" spans="2:34" hidden="1" outlineLevel="1">
      <c r="B828" s="83"/>
      <c r="C828" s="75" t="s">
        <v>25</v>
      </c>
      <c r="D828" s="75"/>
      <c r="E828" s="1145">
        <v>4</v>
      </c>
      <c r="F828" s="83"/>
      <c r="G828" s="75"/>
      <c r="H828" s="75"/>
      <c r="I828" s="108"/>
      <c r="J828" s="1058"/>
      <c r="K828" s="871">
        <v>1.68</v>
      </c>
      <c r="L828" s="1167">
        <v>1.59</v>
      </c>
      <c r="M828" s="1080">
        <f>ROUND(-E828*K828*L828,2)</f>
        <v>-10.68</v>
      </c>
      <c r="N828" s="1114"/>
      <c r="O828" s="940"/>
      <c r="P828" s="1116"/>
      <c r="Q828" s="1281"/>
      <c r="R828" s="1326"/>
      <c r="S828" s="1174">
        <f>M828</f>
        <v>-10.68</v>
      </c>
      <c r="T828" s="1280">
        <f t="shared" si="130"/>
        <v>-1.3879999999999999</v>
      </c>
      <c r="U828" s="1281"/>
      <c r="V828" s="1280"/>
      <c r="W828" s="1281"/>
      <c r="X828" s="1280"/>
      <c r="Y828" s="1282"/>
      <c r="Z828" s="1308"/>
      <c r="AA828" s="1286"/>
      <c r="AB828" s="1287"/>
      <c r="AC828" s="1282"/>
      <c r="AD828" s="1308"/>
      <c r="AE828" s="1286"/>
      <c r="AF828" s="1307"/>
      <c r="AG828" s="1281"/>
      <c r="AH828" s="1280"/>
    </row>
    <row r="829" spans="2:34" hidden="1" outlineLevel="1">
      <c r="B829" s="83"/>
      <c r="C829" s="75" t="s">
        <v>595</v>
      </c>
      <c r="D829" s="75"/>
      <c r="E829" s="1145">
        <v>1</v>
      </c>
      <c r="F829" s="1440">
        <v>0.44</v>
      </c>
      <c r="G829" s="75">
        <v>62.85</v>
      </c>
      <c r="H829" s="75">
        <v>74.849999999999994</v>
      </c>
      <c r="I829" s="108">
        <f>H829-G829</f>
        <v>12</v>
      </c>
      <c r="J829" s="1058">
        <f>F829*I829</f>
        <v>5.28</v>
      </c>
      <c r="K829" s="83"/>
      <c r="L829" s="75"/>
      <c r="M829" s="1058"/>
      <c r="N829" s="83"/>
      <c r="O829" s="75"/>
      <c r="P829" s="1058"/>
      <c r="Q829" s="1281"/>
      <c r="R829" s="1326"/>
      <c r="S829" s="1281"/>
      <c r="T829" s="1280"/>
      <c r="U829" s="1281"/>
      <c r="V829" s="1280"/>
      <c r="W829" s="1281"/>
      <c r="X829" s="1280"/>
      <c r="Y829" s="1282">
        <f>J829</f>
        <v>5.28</v>
      </c>
      <c r="Z829" s="1308"/>
      <c r="AA829" s="1286"/>
      <c r="AB829" s="1287"/>
      <c r="AC829" s="1282"/>
      <c r="AD829" s="1308"/>
      <c r="AE829" s="1286"/>
      <c r="AF829" s="1307"/>
      <c r="AG829" s="1281"/>
      <c r="AH829" s="1280"/>
    </row>
    <row r="830" spans="2:34" hidden="1" outlineLevel="1">
      <c r="B830" s="83"/>
      <c r="C830" s="75"/>
      <c r="D830" s="75"/>
      <c r="E830" s="1145">
        <v>1</v>
      </c>
      <c r="F830" s="1440">
        <v>1.68</v>
      </c>
      <c r="G830" s="75">
        <v>62.85</v>
      </c>
      <c r="H830" s="75">
        <v>63.93</v>
      </c>
      <c r="I830" s="75">
        <f>H830-G830</f>
        <v>1.08</v>
      </c>
      <c r="J830" s="1080">
        <f>E830*F830*I830</f>
        <v>1.81</v>
      </c>
      <c r="K830" s="83"/>
      <c r="L830" s="75"/>
      <c r="M830" s="1058"/>
      <c r="N830" s="83"/>
      <c r="O830" s="75"/>
      <c r="P830" s="1058"/>
      <c r="Q830" s="1281"/>
      <c r="R830" s="1326"/>
      <c r="S830" s="1281"/>
      <c r="T830" s="1280"/>
      <c r="U830" s="1281"/>
      <c r="V830" s="1280"/>
      <c r="W830" s="1281"/>
      <c r="X830" s="1280"/>
      <c r="Y830" s="1327">
        <f>J830</f>
        <v>1.81</v>
      </c>
      <c r="Z830" s="1308"/>
      <c r="AA830" s="1286"/>
      <c r="AB830" s="1287"/>
      <c r="AC830" s="1282"/>
      <c r="AD830" s="1308"/>
      <c r="AE830" s="1286"/>
      <c r="AF830" s="1307"/>
      <c r="AG830" s="1281"/>
      <c r="AH830" s="1280"/>
    </row>
    <row r="831" spans="2:34" hidden="1" outlineLevel="1">
      <c r="B831" s="83"/>
      <c r="C831" s="75" t="s">
        <v>588</v>
      </c>
      <c r="D831" s="75"/>
      <c r="E831" s="1145">
        <v>1</v>
      </c>
      <c r="F831" s="1440">
        <v>1.68</v>
      </c>
      <c r="G831" s="75">
        <v>63.93</v>
      </c>
      <c r="H831" s="75">
        <v>74.569999999999993</v>
      </c>
      <c r="I831" s="75">
        <f>H831-G831</f>
        <v>10.64</v>
      </c>
      <c r="J831" s="1080">
        <f>E831*F831*I831</f>
        <v>17.88</v>
      </c>
      <c r="K831" s="83"/>
      <c r="L831" s="75"/>
      <c r="M831" s="1058"/>
      <c r="N831" s="83"/>
      <c r="O831" s="75"/>
      <c r="P831" s="1058"/>
      <c r="Q831" s="1281"/>
      <c r="R831" s="1326"/>
      <c r="S831" s="1281"/>
      <c r="T831" s="1280"/>
      <c r="U831" s="1281"/>
      <c r="V831" s="1280"/>
      <c r="W831" s="1281"/>
      <c r="X831" s="1280"/>
      <c r="Y831" s="1282"/>
      <c r="Z831" s="1308"/>
      <c r="AA831" s="1328">
        <f>J831</f>
        <v>17.88</v>
      </c>
      <c r="AB831" s="1287"/>
      <c r="AC831" s="1282"/>
      <c r="AD831" s="1308"/>
      <c r="AE831" s="1286"/>
      <c r="AF831" s="1307"/>
      <c r="AG831" s="1281"/>
      <c r="AH831" s="1280"/>
    </row>
    <row r="832" spans="2:34" hidden="1" outlineLevel="1">
      <c r="B832" s="83"/>
      <c r="C832" s="75" t="s">
        <v>25</v>
      </c>
      <c r="D832" s="75"/>
      <c r="E832" s="1145">
        <v>4</v>
      </c>
      <c r="F832" s="1440"/>
      <c r="G832" s="75"/>
      <c r="H832" s="75"/>
      <c r="I832" s="75"/>
      <c r="J832" s="1058"/>
      <c r="K832" s="871">
        <v>1.68</v>
      </c>
      <c r="L832" s="1167">
        <v>1.59</v>
      </c>
      <c r="M832" s="1080">
        <f>ROUND(-E832*K832*L832,2)</f>
        <v>-10.68</v>
      </c>
      <c r="N832" s="1114">
        <v>0.13</v>
      </c>
      <c r="O832" s="940">
        <f>2*L832+K832</f>
        <v>4.8600000000000003</v>
      </c>
      <c r="P832" s="1116">
        <f>E832*N832*O832</f>
        <v>2.5299999999999998</v>
      </c>
      <c r="Q832" s="1281"/>
      <c r="R832" s="1326"/>
      <c r="S832" s="1281"/>
      <c r="T832" s="1280"/>
      <c r="U832" s="1281"/>
      <c r="V832" s="1280"/>
      <c r="W832" s="1281"/>
      <c r="X832" s="1280"/>
      <c r="Y832" s="1282"/>
      <c r="Z832" s="1308"/>
      <c r="AA832" s="1328">
        <f>M832</f>
        <v>-10.68</v>
      </c>
      <c r="AB832" s="1287"/>
      <c r="AC832" s="1282"/>
      <c r="AD832" s="1308"/>
      <c r="AE832" s="1328">
        <f>P832</f>
        <v>2.5299999999999998</v>
      </c>
      <c r="AF832" s="1307"/>
      <c r="AG832" s="1281"/>
      <c r="AH832" s="1280">
        <f>E832*K832</f>
        <v>6.72</v>
      </c>
    </row>
    <row r="833" spans="2:34" hidden="1" outlineLevel="1">
      <c r="B833" s="83"/>
      <c r="C833" s="75" t="s">
        <v>595</v>
      </c>
      <c r="D833" s="75"/>
      <c r="E833" s="1145">
        <v>1</v>
      </c>
      <c r="F833" s="1440">
        <v>1.68</v>
      </c>
      <c r="G833" s="75">
        <v>74.569999999999993</v>
      </c>
      <c r="H833" s="75">
        <v>74.849999999999994</v>
      </c>
      <c r="I833" s="75">
        <f>H833-G833</f>
        <v>0.28000000000000103</v>
      </c>
      <c r="J833" s="1080">
        <f>E833*F833*I833</f>
        <v>0.47</v>
      </c>
      <c r="K833" s="83"/>
      <c r="L833" s="75"/>
      <c r="M833" s="1058"/>
      <c r="N833" s="83"/>
      <c r="O833" s="75"/>
      <c r="P833" s="1058"/>
      <c r="Q833" s="1281"/>
      <c r="R833" s="1326"/>
      <c r="S833" s="1281"/>
      <c r="T833" s="1280"/>
      <c r="U833" s="1281"/>
      <c r="V833" s="1280"/>
      <c r="W833" s="1281"/>
      <c r="X833" s="1280"/>
      <c r="Y833" s="1327">
        <f>J833</f>
        <v>0.47</v>
      </c>
      <c r="Z833" s="1308"/>
      <c r="AA833" s="1286"/>
      <c r="AB833" s="1287"/>
      <c r="AC833" s="1282"/>
      <c r="AD833" s="1308"/>
      <c r="AE833" s="1286"/>
      <c r="AF833" s="1307"/>
      <c r="AG833" s="1281"/>
      <c r="AH833" s="1280"/>
    </row>
    <row r="834" spans="2:34" hidden="1" outlineLevel="1">
      <c r="B834" s="83"/>
      <c r="C834" s="75" t="s">
        <v>595</v>
      </c>
      <c r="D834" s="75"/>
      <c r="E834" s="1145">
        <v>1</v>
      </c>
      <c r="F834" s="1440">
        <v>1.0900000000000001</v>
      </c>
      <c r="G834" s="75">
        <v>62.85</v>
      </c>
      <c r="H834" s="75">
        <v>74.849999999999994</v>
      </c>
      <c r="I834" s="108">
        <f>H834-G834</f>
        <v>12</v>
      </c>
      <c r="J834" s="1058">
        <f>F834*I834</f>
        <v>13.08</v>
      </c>
      <c r="K834" s="83"/>
      <c r="L834" s="75"/>
      <c r="M834" s="1058"/>
      <c r="N834" s="83"/>
      <c r="O834" s="75"/>
      <c r="P834" s="1058"/>
      <c r="Q834" s="1281"/>
      <c r="R834" s="1326"/>
      <c r="S834" s="1281"/>
      <c r="T834" s="1280"/>
      <c r="U834" s="1281"/>
      <c r="V834" s="1280"/>
      <c r="W834" s="1281"/>
      <c r="X834" s="1280"/>
      <c r="Y834" s="1282">
        <f>J834</f>
        <v>13.08</v>
      </c>
      <c r="Z834" s="1308"/>
      <c r="AA834" s="1286"/>
      <c r="AB834" s="1287"/>
      <c r="AC834" s="1282"/>
      <c r="AD834" s="1308"/>
      <c r="AE834" s="1286"/>
      <c r="AF834" s="1307"/>
      <c r="AG834" s="1281"/>
      <c r="AH834" s="1280"/>
    </row>
    <row r="835" spans="2:34" hidden="1" outlineLevel="1">
      <c r="B835" s="83"/>
      <c r="C835" s="75"/>
      <c r="D835" s="75"/>
      <c r="E835" s="1145"/>
      <c r="F835" s="1440"/>
      <c r="G835" s="75"/>
      <c r="H835" s="75"/>
      <c r="I835" s="75"/>
      <c r="J835" s="1058"/>
      <c r="K835" s="83"/>
      <c r="L835" s="75"/>
      <c r="M835" s="1058"/>
      <c r="N835" s="83"/>
      <c r="O835" s="75"/>
      <c r="P835" s="1058"/>
      <c r="Q835" s="1281"/>
      <c r="R835" s="1326"/>
      <c r="S835" s="1281"/>
      <c r="T835" s="1280"/>
      <c r="U835" s="1281"/>
      <c r="V835" s="1280"/>
      <c r="W835" s="1281"/>
      <c r="X835" s="1280"/>
      <c r="Y835" s="1282"/>
      <c r="Z835" s="1308"/>
      <c r="AA835" s="1286"/>
      <c r="AB835" s="1287"/>
      <c r="AC835" s="1282"/>
      <c r="AD835" s="1308"/>
      <c r="AE835" s="1286"/>
      <c r="AF835" s="1307"/>
      <c r="AG835" s="1281"/>
      <c r="AH835" s="1280"/>
    </row>
    <row r="836" spans="2:34" hidden="1" outlineLevel="1">
      <c r="B836" s="83"/>
      <c r="C836" s="75" t="s">
        <v>493</v>
      </c>
      <c r="D836" s="75" t="s">
        <v>574</v>
      </c>
      <c r="E836" s="1145">
        <v>1</v>
      </c>
      <c r="F836" s="1115">
        <v>1.3</v>
      </c>
      <c r="G836" s="75">
        <v>62.85</v>
      </c>
      <c r="H836" s="75">
        <v>74.849999999999994</v>
      </c>
      <c r="I836" s="108">
        <f>H836-G836</f>
        <v>12</v>
      </c>
      <c r="J836" s="1080">
        <f>F836*I836</f>
        <v>15.6</v>
      </c>
      <c r="K836" s="83"/>
      <c r="L836" s="75"/>
      <c r="M836" s="1058"/>
      <c r="N836" s="83"/>
      <c r="O836" s="75"/>
      <c r="P836" s="1058"/>
      <c r="Q836" s="1281"/>
      <c r="R836" s="1326"/>
      <c r="S836" s="1174">
        <f>J836</f>
        <v>15.6</v>
      </c>
      <c r="T836" s="1280">
        <f t="shared" ref="T836:T837" si="131">ROUND($S$4/1000*S836,3)</f>
        <v>2.028</v>
      </c>
      <c r="U836" s="1281"/>
      <c r="V836" s="1280"/>
      <c r="W836" s="1281"/>
      <c r="X836" s="1280"/>
      <c r="Y836" s="1327">
        <f>J836</f>
        <v>15.6</v>
      </c>
      <c r="Z836" s="1308"/>
      <c r="AA836" s="1286"/>
      <c r="AB836" s="1287"/>
      <c r="AC836" s="1282"/>
      <c r="AD836" s="1308"/>
      <c r="AE836" s="1286"/>
      <c r="AF836" s="1307"/>
      <c r="AG836" s="1281"/>
      <c r="AH836" s="1280"/>
    </row>
    <row r="837" spans="2:34" hidden="1" outlineLevel="1">
      <c r="B837" s="83"/>
      <c r="C837" s="75" t="s">
        <v>511</v>
      </c>
      <c r="D837" s="75"/>
      <c r="E837" s="1145">
        <v>4</v>
      </c>
      <c r="F837" s="83"/>
      <c r="G837" s="75"/>
      <c r="H837" s="75"/>
      <c r="I837" s="75"/>
      <c r="J837" s="1058"/>
      <c r="K837" s="1114">
        <v>0.83</v>
      </c>
      <c r="L837" s="940">
        <v>1.59</v>
      </c>
      <c r="M837" s="1080">
        <f>ROUND(-E837*K837*L837,2)</f>
        <v>-5.28</v>
      </c>
      <c r="N837" s="1114">
        <v>0.13</v>
      </c>
      <c r="O837" s="940">
        <f>2*L837+K837</f>
        <v>4.01</v>
      </c>
      <c r="P837" s="1116">
        <f>E837*N837*O837</f>
        <v>2.09</v>
      </c>
      <c r="Q837" s="1281"/>
      <c r="R837" s="1326"/>
      <c r="S837" s="1174">
        <f>M837</f>
        <v>-5.28</v>
      </c>
      <c r="T837" s="1280">
        <f t="shared" si="131"/>
        <v>-0.68600000000000005</v>
      </c>
      <c r="U837" s="1281"/>
      <c r="V837" s="1280"/>
      <c r="W837" s="1281"/>
      <c r="X837" s="1280"/>
      <c r="Y837" s="1327">
        <f>M837</f>
        <v>-5.28</v>
      </c>
      <c r="Z837" s="1308"/>
      <c r="AA837" s="1286"/>
      <c r="AB837" s="1287"/>
      <c r="AC837" s="1327">
        <f>P837</f>
        <v>2.09</v>
      </c>
      <c r="AD837" s="1308"/>
      <c r="AE837" s="1286"/>
      <c r="AF837" s="1307"/>
      <c r="AG837" s="1281"/>
      <c r="AH837" s="1280">
        <f>E837*K837</f>
        <v>3.32</v>
      </c>
    </row>
    <row r="838" spans="2:34" hidden="1" outlineLevel="1">
      <c r="B838" s="83"/>
      <c r="C838" s="75"/>
      <c r="D838" s="75"/>
      <c r="E838" s="1145"/>
      <c r="F838" s="83"/>
      <c r="G838" s="75"/>
      <c r="H838" s="75"/>
      <c r="I838" s="75"/>
      <c r="J838" s="1058"/>
      <c r="K838" s="83"/>
      <c r="L838" s="75"/>
      <c r="M838" s="1058"/>
      <c r="N838" s="83"/>
      <c r="O838" s="75"/>
      <c r="P838" s="1058"/>
      <c r="Q838" s="1281"/>
      <c r="R838" s="1326"/>
      <c r="S838" s="1281"/>
      <c r="T838" s="1280"/>
      <c r="U838" s="1281"/>
      <c r="V838" s="1280"/>
      <c r="W838" s="1281"/>
      <c r="X838" s="1280"/>
      <c r="Y838" s="1282"/>
      <c r="Z838" s="1308"/>
      <c r="AA838" s="1286"/>
      <c r="AB838" s="1287"/>
      <c r="AC838" s="1282"/>
      <c r="AD838" s="1308"/>
      <c r="AE838" s="1286"/>
      <c r="AF838" s="1307"/>
      <c r="AG838" s="1281"/>
      <c r="AH838" s="1280"/>
    </row>
    <row r="839" spans="2:34" hidden="1" outlineLevel="1">
      <c r="B839" s="83"/>
      <c r="C839" s="75" t="s">
        <v>493</v>
      </c>
      <c r="D839" s="75" t="s">
        <v>575</v>
      </c>
      <c r="E839" s="1145"/>
      <c r="F839" s="871">
        <v>7.45</v>
      </c>
      <c r="G839" s="75">
        <v>62.85</v>
      </c>
      <c r="H839" s="75">
        <v>74.849999999999994</v>
      </c>
      <c r="I839" s="108">
        <f>H839-G839</f>
        <v>12</v>
      </c>
      <c r="J839" s="1058">
        <f>F839*I839</f>
        <v>89.4</v>
      </c>
      <c r="K839" s="83"/>
      <c r="L839" s="75"/>
      <c r="M839" s="1058"/>
      <c r="N839" s="83"/>
      <c r="O839" s="75"/>
      <c r="P839" s="1058"/>
      <c r="Q839" s="1281">
        <f>J839</f>
        <v>89.4</v>
      </c>
      <c r="R839" s="1335">
        <f t="shared" ref="R839:R840" si="132">ROUND($Q$4/1000*Q839,3)</f>
        <v>13.41</v>
      </c>
      <c r="S839" s="1281"/>
      <c r="T839" s="1280"/>
      <c r="U839" s="1281"/>
      <c r="V839" s="1280"/>
      <c r="W839" s="1281"/>
      <c r="X839" s="1280"/>
      <c r="Y839" s="1282"/>
      <c r="Z839" s="1308"/>
      <c r="AA839" s="1286"/>
      <c r="AB839" s="1287"/>
      <c r="AC839" s="1282"/>
      <c r="AD839" s="1308"/>
      <c r="AE839" s="1286"/>
      <c r="AF839" s="1307"/>
      <c r="AG839" s="1281"/>
      <c r="AH839" s="1280"/>
    </row>
    <row r="840" spans="2:34" hidden="1" outlineLevel="1">
      <c r="B840" s="83"/>
      <c r="C840" s="75" t="s">
        <v>24</v>
      </c>
      <c r="D840" s="75"/>
      <c r="E840" s="1145">
        <v>8</v>
      </c>
      <c r="F840" s="871"/>
      <c r="G840" s="75"/>
      <c r="H840" s="75"/>
      <c r="I840" s="75"/>
      <c r="J840" s="1058"/>
      <c r="K840" s="1114">
        <v>1.48</v>
      </c>
      <c r="L840" s="940">
        <v>1.59</v>
      </c>
      <c r="M840" s="1085">
        <f>ROUND(-E840*K840*L840,2)</f>
        <v>-18.829999999999998</v>
      </c>
      <c r="N840" s="1114"/>
      <c r="O840" s="940"/>
      <c r="P840" s="1116"/>
      <c r="Q840" s="1174">
        <f>M840</f>
        <v>-18.829999999999998</v>
      </c>
      <c r="R840" s="1335">
        <f t="shared" si="132"/>
        <v>-2.8250000000000002</v>
      </c>
      <c r="S840" s="1281"/>
      <c r="T840" s="1280"/>
      <c r="U840" s="1281"/>
      <c r="V840" s="1280"/>
      <c r="W840" s="1281"/>
      <c r="X840" s="1280"/>
      <c r="Y840" s="1282"/>
      <c r="Z840" s="1308"/>
      <c r="AA840" s="1286"/>
      <c r="AB840" s="1287"/>
      <c r="AC840" s="1282"/>
      <c r="AD840" s="1308"/>
      <c r="AE840" s="1286"/>
      <c r="AF840" s="1307"/>
      <c r="AG840" s="1281"/>
      <c r="AH840" s="1280"/>
    </row>
    <row r="841" spans="2:34" hidden="1" outlineLevel="1">
      <c r="B841" s="83"/>
      <c r="C841" s="75" t="s">
        <v>595</v>
      </c>
      <c r="D841" s="75"/>
      <c r="E841" s="1145">
        <v>1</v>
      </c>
      <c r="F841" s="871">
        <v>1.1499999999999999</v>
      </c>
      <c r="G841" s="75">
        <v>62.85</v>
      </c>
      <c r="H841" s="75">
        <v>74.849999999999994</v>
      </c>
      <c r="I841" s="108">
        <f>H841-G841</f>
        <v>12</v>
      </c>
      <c r="J841" s="1058">
        <f>F841*I841</f>
        <v>13.8</v>
      </c>
      <c r="K841" s="83"/>
      <c r="L841" s="75"/>
      <c r="M841" s="1058"/>
      <c r="N841" s="83"/>
      <c r="O841" s="75"/>
      <c r="P841" s="1058"/>
      <c r="Q841" s="1281"/>
      <c r="R841" s="1326"/>
      <c r="S841" s="1281"/>
      <c r="T841" s="1280"/>
      <c r="U841" s="1281"/>
      <c r="V841" s="1280"/>
      <c r="W841" s="1281"/>
      <c r="X841" s="1280"/>
      <c r="Y841" s="1282">
        <f>J841</f>
        <v>13.8</v>
      </c>
      <c r="Z841" s="1308"/>
      <c r="AA841" s="1286"/>
      <c r="AB841" s="1287"/>
      <c r="AC841" s="1282"/>
      <c r="AD841" s="1308"/>
      <c r="AE841" s="1286"/>
      <c r="AF841" s="1307"/>
      <c r="AG841" s="1281"/>
      <c r="AH841" s="1280"/>
    </row>
    <row r="842" spans="2:34" hidden="1" outlineLevel="1">
      <c r="B842" s="83"/>
      <c r="C842" s="75" t="s">
        <v>595</v>
      </c>
      <c r="D842" s="75"/>
      <c r="E842" s="1145">
        <v>1</v>
      </c>
      <c r="F842" s="871">
        <v>4.58</v>
      </c>
      <c r="G842" s="75">
        <v>62.85</v>
      </c>
      <c r="H842" s="75">
        <v>63.93</v>
      </c>
      <c r="I842" s="75">
        <f>H842-G842</f>
        <v>1.08</v>
      </c>
      <c r="J842" s="1080">
        <f>E842*F842*I842</f>
        <v>4.95</v>
      </c>
      <c r="K842" s="83"/>
      <c r="L842" s="75"/>
      <c r="M842" s="1058"/>
      <c r="N842" s="83"/>
      <c r="O842" s="75"/>
      <c r="P842" s="1058"/>
      <c r="Q842" s="1281"/>
      <c r="R842" s="1326"/>
      <c r="S842" s="1281"/>
      <c r="T842" s="1280"/>
      <c r="U842" s="1281"/>
      <c r="V842" s="1280"/>
      <c r="W842" s="1281"/>
      <c r="X842" s="1280"/>
      <c r="Y842" s="1327">
        <f>J842</f>
        <v>4.95</v>
      </c>
      <c r="Z842" s="1308"/>
      <c r="AA842" s="1286"/>
      <c r="AB842" s="1287"/>
      <c r="AC842" s="1282"/>
      <c r="AD842" s="1308"/>
      <c r="AE842" s="1286"/>
      <c r="AF842" s="1307"/>
      <c r="AG842" s="1281"/>
      <c r="AH842" s="1280"/>
    </row>
    <row r="843" spans="2:34" hidden="1" outlineLevel="1">
      <c r="B843" s="83"/>
      <c r="C843" s="75" t="s">
        <v>588</v>
      </c>
      <c r="D843" s="75"/>
      <c r="E843" s="1145">
        <v>1</v>
      </c>
      <c r="F843" s="871">
        <v>4.58</v>
      </c>
      <c r="G843" s="75">
        <v>63.93</v>
      </c>
      <c r="H843" s="75">
        <v>74.569999999999993</v>
      </c>
      <c r="I843" s="75">
        <f>H843-G843</f>
        <v>10.64</v>
      </c>
      <c r="J843" s="1080">
        <f>E843*F843*I843</f>
        <v>48.73</v>
      </c>
      <c r="K843" s="83"/>
      <c r="L843" s="75"/>
      <c r="M843" s="1058"/>
      <c r="N843" s="83"/>
      <c r="O843" s="75"/>
      <c r="P843" s="1058"/>
      <c r="Q843" s="1281"/>
      <c r="R843" s="1326"/>
      <c r="S843" s="1281"/>
      <c r="T843" s="1280"/>
      <c r="U843" s="1281"/>
      <c r="V843" s="1280"/>
      <c r="W843" s="1281"/>
      <c r="X843" s="1280"/>
      <c r="Y843" s="1282"/>
      <c r="Z843" s="1308"/>
      <c r="AA843" s="1328">
        <f>J843</f>
        <v>48.73</v>
      </c>
      <c r="AB843" s="1287"/>
      <c r="AC843" s="1282"/>
      <c r="AD843" s="1308"/>
      <c r="AE843" s="1286"/>
      <c r="AF843" s="1307"/>
      <c r="AG843" s="1281"/>
      <c r="AH843" s="1280"/>
    </row>
    <row r="844" spans="2:34" hidden="1" outlineLevel="1">
      <c r="B844" s="83"/>
      <c r="C844" s="75" t="s">
        <v>24</v>
      </c>
      <c r="D844" s="75"/>
      <c r="E844" s="1145">
        <v>8</v>
      </c>
      <c r="F844" s="871"/>
      <c r="G844" s="75"/>
      <c r="H844" s="75"/>
      <c r="I844" s="75"/>
      <c r="J844" s="1058"/>
      <c r="K844" s="1114">
        <v>1.48</v>
      </c>
      <c r="L844" s="940">
        <v>1.59</v>
      </c>
      <c r="M844" s="1085">
        <f>ROUND(-E844*K844*L844,2)</f>
        <v>-18.829999999999998</v>
      </c>
      <c r="N844" s="1114">
        <v>0.15</v>
      </c>
      <c r="O844" s="940">
        <f>2*L844+K844</f>
        <v>4.66</v>
      </c>
      <c r="P844" s="1116">
        <f>E844*N844*O844</f>
        <v>5.59</v>
      </c>
      <c r="Q844" s="1281"/>
      <c r="R844" s="1326"/>
      <c r="S844" s="1281"/>
      <c r="T844" s="1280"/>
      <c r="U844" s="1281"/>
      <c r="V844" s="1280"/>
      <c r="W844" s="1281"/>
      <c r="X844" s="1280"/>
      <c r="Y844" s="1282"/>
      <c r="Z844" s="1308"/>
      <c r="AA844" s="1328">
        <f>M844</f>
        <v>-18.829999999999998</v>
      </c>
      <c r="AB844" s="1287"/>
      <c r="AC844" s="1282"/>
      <c r="AD844" s="1308"/>
      <c r="AE844" s="1328">
        <f>P844</f>
        <v>5.59</v>
      </c>
      <c r="AF844" s="1307"/>
      <c r="AG844" s="1281"/>
      <c r="AH844" s="1280">
        <f>E844*K844</f>
        <v>11.84</v>
      </c>
    </row>
    <row r="845" spans="2:34" hidden="1" outlineLevel="1">
      <c r="B845" s="83"/>
      <c r="C845" s="75" t="s">
        <v>595</v>
      </c>
      <c r="D845" s="75"/>
      <c r="E845" s="1145">
        <v>1</v>
      </c>
      <c r="F845" s="871">
        <v>4.58</v>
      </c>
      <c r="G845" s="75">
        <v>74.569999999999993</v>
      </c>
      <c r="H845" s="75">
        <v>74.849999999999994</v>
      </c>
      <c r="I845" s="75">
        <f>H845-G845</f>
        <v>0.28000000000000103</v>
      </c>
      <c r="J845" s="1080">
        <f>E845*F845*I845</f>
        <v>1.28</v>
      </c>
      <c r="K845" s="83"/>
      <c r="L845" s="75"/>
      <c r="M845" s="1058"/>
      <c r="N845" s="83"/>
      <c r="O845" s="75"/>
      <c r="P845" s="1058"/>
      <c r="Q845" s="1281"/>
      <c r="R845" s="1326"/>
      <c r="S845" s="1281"/>
      <c r="T845" s="1280"/>
      <c r="U845" s="1281"/>
      <c r="V845" s="1280"/>
      <c r="W845" s="1281"/>
      <c r="X845" s="1280"/>
      <c r="Y845" s="1327">
        <f>J845</f>
        <v>1.28</v>
      </c>
      <c r="Z845" s="1308"/>
      <c r="AA845" s="1286"/>
      <c r="AB845" s="1287"/>
      <c r="AC845" s="1282"/>
      <c r="AD845" s="1308"/>
      <c r="AE845" s="1286"/>
      <c r="AF845" s="1307"/>
      <c r="AG845" s="1281"/>
      <c r="AH845" s="1280"/>
    </row>
    <row r="846" spans="2:34" hidden="1" outlineLevel="1">
      <c r="B846" s="83"/>
      <c r="C846" s="75" t="s">
        <v>595</v>
      </c>
      <c r="D846" s="75"/>
      <c r="E846" s="1145">
        <v>1</v>
      </c>
      <c r="F846" s="871">
        <v>1.72</v>
      </c>
      <c r="G846" s="75">
        <v>62.85</v>
      </c>
      <c r="H846" s="75">
        <v>74.849999999999994</v>
      </c>
      <c r="I846" s="108">
        <f>H846-G846</f>
        <v>12</v>
      </c>
      <c r="J846" s="1058">
        <f>F846*I846</f>
        <v>20.64</v>
      </c>
      <c r="K846" s="83"/>
      <c r="L846" s="75"/>
      <c r="M846" s="1058"/>
      <c r="N846" s="83"/>
      <c r="O846" s="75"/>
      <c r="P846" s="1058"/>
      <c r="Q846" s="1281"/>
      <c r="R846" s="1326"/>
      <c r="S846" s="1281"/>
      <c r="T846" s="1280"/>
      <c r="U846" s="1281"/>
      <c r="V846" s="1280"/>
      <c r="W846" s="1281"/>
      <c r="X846" s="1280"/>
      <c r="Y846" s="1282">
        <f>J846</f>
        <v>20.64</v>
      </c>
      <c r="Z846" s="1308"/>
      <c r="AA846" s="1286"/>
      <c r="AB846" s="1287"/>
      <c r="AC846" s="1282"/>
      <c r="AD846" s="1308"/>
      <c r="AE846" s="1286"/>
      <c r="AF846" s="1307"/>
      <c r="AG846" s="1281"/>
      <c r="AH846" s="1280"/>
    </row>
    <row r="847" spans="2:34" hidden="1" outlineLevel="1">
      <c r="B847" s="83"/>
      <c r="C847" s="75"/>
      <c r="D847" s="75"/>
      <c r="E847" s="1145"/>
      <c r="F847" s="871"/>
      <c r="G847" s="75"/>
      <c r="H847" s="75"/>
      <c r="I847" s="75"/>
      <c r="J847" s="1058"/>
      <c r="K847" s="83"/>
      <c r="L847" s="75"/>
      <c r="M847" s="1058"/>
      <c r="N847" s="83"/>
      <c r="O847" s="75"/>
      <c r="P847" s="1058"/>
      <c r="Q847" s="1281"/>
      <c r="R847" s="1326"/>
      <c r="S847" s="1281"/>
      <c r="T847" s="1280"/>
      <c r="U847" s="1281"/>
      <c r="V847" s="1280"/>
      <c r="W847" s="1281"/>
      <c r="X847" s="1280"/>
      <c r="Y847" s="1282"/>
      <c r="Z847" s="1308"/>
      <c r="AA847" s="1286"/>
      <c r="AB847" s="1287"/>
      <c r="AC847" s="1282"/>
      <c r="AD847" s="1308"/>
      <c r="AE847" s="1286"/>
      <c r="AF847" s="1307"/>
      <c r="AG847" s="1281"/>
      <c r="AH847" s="1280"/>
    </row>
    <row r="848" spans="2:34" hidden="1" outlineLevel="1">
      <c r="B848" s="83"/>
      <c r="C848" s="75" t="s">
        <v>504</v>
      </c>
      <c r="D848" s="75" t="s">
        <v>576</v>
      </c>
      <c r="E848" s="1145">
        <v>4</v>
      </c>
      <c r="F848" s="871">
        <v>4.54</v>
      </c>
      <c r="G848" s="75">
        <v>62.85</v>
      </c>
      <c r="H848" s="75">
        <v>64.23</v>
      </c>
      <c r="I848" s="75">
        <f>H848-G848</f>
        <v>1.38</v>
      </c>
      <c r="J848" s="1080">
        <f>E848*F848*I848</f>
        <v>25.06</v>
      </c>
      <c r="K848" s="83"/>
      <c r="L848" s="75"/>
      <c r="M848" s="1058"/>
      <c r="N848" s="83"/>
      <c r="O848" s="75"/>
      <c r="P848" s="1058"/>
      <c r="Q848" s="1281"/>
      <c r="R848" s="1326"/>
      <c r="S848" s="1281"/>
      <c r="T848" s="1280"/>
      <c r="U848" s="1281"/>
      <c r="V848" s="1280"/>
      <c r="W848" s="1174">
        <f>J848</f>
        <v>25.06</v>
      </c>
      <c r="X848" s="1179">
        <f t="shared" ref="X848" si="133">ROUND($W$4/1000*W848,3)</f>
        <v>0.627</v>
      </c>
      <c r="Y848" s="1327">
        <f>J848</f>
        <v>25.06</v>
      </c>
      <c r="Z848" s="1308"/>
      <c r="AA848" s="1286"/>
      <c r="AB848" s="1287"/>
      <c r="AC848" s="1282"/>
      <c r="AD848" s="1308"/>
      <c r="AE848" s="1286"/>
      <c r="AF848" s="1307"/>
      <c r="AG848" s="1281">
        <f>E848*F848</f>
        <v>18.16</v>
      </c>
      <c r="AH848" s="1280"/>
    </row>
    <row r="849" spans="2:34" hidden="1" outlineLevel="1">
      <c r="B849" s="83"/>
      <c r="C849" s="75" t="s">
        <v>65</v>
      </c>
      <c r="D849" s="75"/>
      <c r="E849" s="1145">
        <v>4</v>
      </c>
      <c r="F849" s="871">
        <v>4.8600000000000003</v>
      </c>
      <c r="G849" s="75">
        <v>63.03</v>
      </c>
      <c r="H849" s="75">
        <v>65.849999999999994</v>
      </c>
      <c r="I849" s="75">
        <f>H849-G849</f>
        <v>2.8199999999999901</v>
      </c>
      <c r="J849" s="1080">
        <f>E849*F849*I849</f>
        <v>54.82</v>
      </c>
      <c r="K849" s="83"/>
      <c r="L849" s="75"/>
      <c r="M849" s="1058"/>
      <c r="N849" s="83"/>
      <c r="O849" s="75"/>
      <c r="P849" s="1058"/>
      <c r="Q849" s="1174">
        <f>J849</f>
        <v>54.82</v>
      </c>
      <c r="R849" s="1335">
        <f t="shared" ref="R849:R852" si="134">ROUND($Q$4/1000*Q849,3)</f>
        <v>8.2230000000000008</v>
      </c>
      <c r="S849" s="1281"/>
      <c r="T849" s="1280"/>
      <c r="U849" s="1281"/>
      <c r="V849" s="1280"/>
      <c r="W849" s="1281"/>
      <c r="X849" s="1280"/>
      <c r="Y849" s="1327">
        <f>J849</f>
        <v>54.82</v>
      </c>
      <c r="Z849" s="1308"/>
      <c r="AA849" s="1286"/>
      <c r="AB849" s="1287"/>
      <c r="AC849" s="1282"/>
      <c r="AD849" s="1308"/>
      <c r="AE849" s="1286"/>
      <c r="AF849" s="1307"/>
      <c r="AG849" s="1281"/>
      <c r="AH849" s="1280"/>
    </row>
    <row r="850" spans="2:34" hidden="1" outlineLevel="1">
      <c r="B850" s="83"/>
      <c r="C850" s="75" t="s">
        <v>505</v>
      </c>
      <c r="D850" s="75"/>
      <c r="E850" s="1145">
        <v>4</v>
      </c>
      <c r="F850" s="871"/>
      <c r="G850" s="75"/>
      <c r="H850" s="75"/>
      <c r="I850" s="75"/>
      <c r="J850" s="1058"/>
      <c r="K850" s="1109">
        <v>0.93</v>
      </c>
      <c r="L850" s="1110">
        <f>2.4-0.06</f>
        <v>2.34</v>
      </c>
      <c r="M850" s="1085">
        <f>ROUND(-E850*K850*L850,2)</f>
        <v>-8.6999999999999993</v>
      </c>
      <c r="N850" s="83">
        <v>0.15</v>
      </c>
      <c r="O850" s="75">
        <f>2*L850+K850</f>
        <v>5.61</v>
      </c>
      <c r="P850" s="1080">
        <f>E850*N850*O850</f>
        <v>3.37</v>
      </c>
      <c r="Q850" s="1174">
        <f>M850</f>
        <v>-8.6999999999999993</v>
      </c>
      <c r="R850" s="1335">
        <f t="shared" si="134"/>
        <v>-1.3049999999999999</v>
      </c>
      <c r="S850" s="1281"/>
      <c r="T850" s="1280"/>
      <c r="U850" s="1281"/>
      <c r="V850" s="1280"/>
      <c r="W850" s="1281"/>
      <c r="X850" s="1280"/>
      <c r="Y850" s="1327">
        <f>M850</f>
        <v>-8.6999999999999993</v>
      </c>
      <c r="Z850" s="1308"/>
      <c r="AA850" s="1286"/>
      <c r="AB850" s="1287"/>
      <c r="AC850" s="1327">
        <f>P850</f>
        <v>3.37</v>
      </c>
      <c r="AD850" s="1308"/>
      <c r="AE850" s="1286"/>
      <c r="AF850" s="1307"/>
      <c r="AG850" s="1281"/>
      <c r="AH850" s="1280"/>
    </row>
    <row r="851" spans="2:34" hidden="1" outlineLevel="1">
      <c r="B851" s="83"/>
      <c r="C851" s="75"/>
      <c r="D851" s="75"/>
      <c r="E851" s="1145"/>
      <c r="F851" s="871"/>
      <c r="G851" s="75"/>
      <c r="H851" s="75"/>
      <c r="I851" s="75"/>
      <c r="J851" s="1058"/>
      <c r="K851" s="83"/>
      <c r="L851" s="75"/>
      <c r="M851" s="1058"/>
      <c r="N851" s="83"/>
      <c r="O851" s="75"/>
      <c r="P851" s="1058"/>
      <c r="Q851" s="1281"/>
      <c r="R851" s="1326"/>
      <c r="S851" s="1281"/>
      <c r="T851" s="1280"/>
      <c r="U851" s="1281"/>
      <c r="V851" s="1280"/>
      <c r="W851" s="1281"/>
      <c r="X851" s="1280"/>
      <c r="Y851" s="1282"/>
      <c r="Z851" s="1308"/>
      <c r="AA851" s="1286"/>
      <c r="AB851" s="1287"/>
      <c r="AC851" s="1282"/>
      <c r="AD851" s="1308"/>
      <c r="AE851" s="1286"/>
      <c r="AF851" s="1307"/>
      <c r="AG851" s="1281"/>
      <c r="AH851" s="1280"/>
    </row>
    <row r="852" spans="2:34" hidden="1" outlineLevel="1">
      <c r="B852" s="83"/>
      <c r="C852" s="75" t="s">
        <v>551</v>
      </c>
      <c r="D852" s="75" t="s">
        <v>582</v>
      </c>
      <c r="E852" s="1145">
        <v>1</v>
      </c>
      <c r="F852" s="871">
        <v>2.6</v>
      </c>
      <c r="G852" s="75">
        <v>62.85</v>
      </c>
      <c r="H852" s="75">
        <v>74.849999999999994</v>
      </c>
      <c r="I852" s="108">
        <f>H852-G852</f>
        <v>12</v>
      </c>
      <c r="J852" s="1058">
        <f>F852*I852</f>
        <v>31.2</v>
      </c>
      <c r="K852" s="83"/>
      <c r="L852" s="75"/>
      <c r="M852" s="1058"/>
      <c r="N852" s="83"/>
      <c r="O852" s="75"/>
      <c r="P852" s="1058"/>
      <c r="Q852" s="1281">
        <f>J852</f>
        <v>31.2</v>
      </c>
      <c r="R852" s="1335">
        <f t="shared" si="134"/>
        <v>4.68</v>
      </c>
      <c r="S852" s="1281"/>
      <c r="T852" s="1280"/>
      <c r="U852" s="1281"/>
      <c r="V852" s="1280"/>
      <c r="W852" s="1281"/>
      <c r="X852" s="1280"/>
      <c r="Y852" s="1282">
        <f>J852</f>
        <v>31.2</v>
      </c>
      <c r="Z852" s="1308"/>
      <c r="AA852" s="1286"/>
      <c r="AB852" s="1287"/>
      <c r="AC852" s="1282"/>
      <c r="AD852" s="1308"/>
      <c r="AE852" s="1286"/>
      <c r="AF852" s="1307"/>
      <c r="AG852" s="1281"/>
      <c r="AH852" s="1280"/>
    </row>
    <row r="853" spans="2:34" hidden="1" outlineLevel="1">
      <c r="B853" s="83"/>
      <c r="C853" s="75"/>
      <c r="D853" s="75"/>
      <c r="E853" s="1145"/>
      <c r="F853" s="83"/>
      <c r="G853" s="75"/>
      <c r="H853" s="75"/>
      <c r="I853" s="75"/>
      <c r="J853" s="1058"/>
      <c r="K853" s="83"/>
      <c r="L853" s="75"/>
      <c r="M853" s="1058"/>
      <c r="N853" s="83"/>
      <c r="O853" s="75"/>
      <c r="P853" s="1058"/>
      <c r="Q853" s="1281"/>
      <c r="R853" s="1326"/>
      <c r="S853" s="1281"/>
      <c r="T853" s="1280"/>
      <c r="U853" s="1281"/>
      <c r="V853" s="1280"/>
      <c r="W853" s="1281"/>
      <c r="X853" s="1280"/>
      <c r="Y853" s="1282"/>
      <c r="Z853" s="1308"/>
      <c r="AA853" s="1286"/>
      <c r="AB853" s="1287"/>
      <c r="AC853" s="1282"/>
      <c r="AD853" s="1308"/>
      <c r="AE853" s="1286"/>
      <c r="AF853" s="1307"/>
      <c r="AG853" s="1281"/>
      <c r="AH853" s="1280"/>
    </row>
    <row r="854" spans="2:34" hidden="1" outlineLevel="1">
      <c r="B854" s="90" t="s">
        <v>722</v>
      </c>
      <c r="C854" s="75" t="s">
        <v>504</v>
      </c>
      <c r="D854" s="75" t="s">
        <v>565</v>
      </c>
      <c r="E854" s="1145">
        <v>4</v>
      </c>
      <c r="F854" s="871">
        <v>5.8</v>
      </c>
      <c r="G854" s="75">
        <v>62.85</v>
      </c>
      <c r="H854" s="75">
        <v>64.23</v>
      </c>
      <c r="I854" s="75">
        <f>H854-G854</f>
        <v>1.38</v>
      </c>
      <c r="J854" s="1080">
        <f>E854*F854*I854</f>
        <v>32.020000000000003</v>
      </c>
      <c r="K854" s="83"/>
      <c r="L854" s="75"/>
      <c r="M854" s="1058"/>
      <c r="N854" s="83"/>
      <c r="O854" s="75"/>
      <c r="P854" s="1058"/>
      <c r="Q854" s="1281"/>
      <c r="R854" s="1326"/>
      <c r="S854" s="1281"/>
      <c r="T854" s="1280"/>
      <c r="U854" s="1281"/>
      <c r="V854" s="1280"/>
      <c r="W854" s="1174">
        <f>J854</f>
        <v>32.020000000000003</v>
      </c>
      <c r="X854" s="1179">
        <f t="shared" ref="X854" si="135">ROUND($W$4/1000*W854,3)</f>
        <v>0.80100000000000005</v>
      </c>
      <c r="Y854" s="1327">
        <f>J854</f>
        <v>32.020000000000003</v>
      </c>
      <c r="Z854" s="1308"/>
      <c r="AA854" s="1286"/>
      <c r="AB854" s="1287"/>
      <c r="AC854" s="1282"/>
      <c r="AD854" s="1308"/>
      <c r="AE854" s="1286"/>
      <c r="AF854" s="1307"/>
      <c r="AG854" s="1281">
        <f>E854*F854</f>
        <v>23.2</v>
      </c>
      <c r="AH854" s="1280"/>
    </row>
    <row r="855" spans="2:34" hidden="1" outlineLevel="1">
      <c r="B855" s="90" t="s">
        <v>724</v>
      </c>
      <c r="C855" s="75" t="s">
        <v>65</v>
      </c>
      <c r="D855" s="75"/>
      <c r="E855" s="1145">
        <v>4</v>
      </c>
      <c r="F855" s="871">
        <v>3.35</v>
      </c>
      <c r="G855" s="75">
        <v>63.03</v>
      </c>
      <c r="H855" s="75">
        <v>65.849999999999994</v>
      </c>
      <c r="I855" s="75">
        <f>H855-G855</f>
        <v>2.8199999999999901</v>
      </c>
      <c r="J855" s="1080">
        <f>E855*F855*I855</f>
        <v>37.79</v>
      </c>
      <c r="K855" s="83"/>
      <c r="L855" s="75"/>
      <c r="M855" s="1058"/>
      <c r="N855" s="83"/>
      <c r="O855" s="75"/>
      <c r="P855" s="1058"/>
      <c r="Q855" s="1281"/>
      <c r="R855" s="1326"/>
      <c r="S855" s="1174">
        <f>J855</f>
        <v>37.79</v>
      </c>
      <c r="T855" s="1280">
        <f t="shared" ref="T855:T860" si="136">ROUND($S$4/1000*S855,3)</f>
        <v>4.9130000000000003</v>
      </c>
      <c r="U855" s="1281"/>
      <c r="V855" s="1280"/>
      <c r="W855" s="1281"/>
      <c r="X855" s="1280"/>
      <c r="Y855" s="1327">
        <f>J855</f>
        <v>37.79</v>
      </c>
      <c r="Z855" s="1308"/>
      <c r="AA855" s="1286"/>
      <c r="AB855" s="1287"/>
      <c r="AC855" s="1282"/>
      <c r="AD855" s="1308"/>
      <c r="AE855" s="1286"/>
      <c r="AF855" s="1307"/>
      <c r="AG855" s="1281"/>
      <c r="AH855" s="1280"/>
    </row>
    <row r="856" spans="2:34" hidden="1" outlineLevel="1">
      <c r="B856" s="83"/>
      <c r="C856" s="75" t="s">
        <v>67</v>
      </c>
      <c r="D856" s="75"/>
      <c r="E856" s="1145">
        <v>4</v>
      </c>
      <c r="F856" s="871"/>
      <c r="G856" s="75"/>
      <c r="H856" s="75"/>
      <c r="I856" s="75"/>
      <c r="J856" s="1058"/>
      <c r="K856" s="1114">
        <f>1.68-0.77</f>
        <v>0.91</v>
      </c>
      <c r="L856" s="940">
        <f>1.65-0.06</f>
        <v>1.59</v>
      </c>
      <c r="M856" s="1080">
        <f>ROUND(-E856*K856*L856,2)</f>
        <v>-5.79</v>
      </c>
      <c r="N856" s="1114">
        <v>0.13</v>
      </c>
      <c r="O856" s="940">
        <f>2*K856+L856</f>
        <v>3.41</v>
      </c>
      <c r="P856" s="1116">
        <f>E856*N856*O856</f>
        <v>1.77</v>
      </c>
      <c r="Q856" s="1281"/>
      <c r="R856" s="1326"/>
      <c r="S856" s="1174">
        <f>M856</f>
        <v>-5.79</v>
      </c>
      <c r="T856" s="1280">
        <f t="shared" si="136"/>
        <v>-0.753</v>
      </c>
      <c r="U856" s="1281"/>
      <c r="V856" s="1280"/>
      <c r="W856" s="1281"/>
      <c r="X856" s="1280"/>
      <c r="Y856" s="1327">
        <f>M856</f>
        <v>-5.79</v>
      </c>
      <c r="Z856" s="1308"/>
      <c r="AA856" s="1286"/>
      <c r="AB856" s="1287"/>
      <c r="AC856" s="1327">
        <f>P856</f>
        <v>1.77</v>
      </c>
      <c r="AD856" s="1308"/>
      <c r="AE856" s="1286"/>
      <c r="AF856" s="1307"/>
      <c r="AG856" s="1281"/>
      <c r="AH856" s="1280"/>
    </row>
    <row r="857" spans="2:34" hidden="1" outlineLevel="1">
      <c r="B857" s="83"/>
      <c r="C857" s="75" t="s">
        <v>70</v>
      </c>
      <c r="D857" s="75"/>
      <c r="E857" s="1145">
        <v>4</v>
      </c>
      <c r="F857" s="871"/>
      <c r="G857" s="75"/>
      <c r="H857" s="75"/>
      <c r="I857" s="75"/>
      <c r="J857" s="1058"/>
      <c r="K857" s="1114">
        <v>0.77</v>
      </c>
      <c r="L857" s="940">
        <f>2.4-0.06</f>
        <v>2.34</v>
      </c>
      <c r="M857" s="1080">
        <f>ROUND(-E857*K857*L857,2)</f>
        <v>-7.21</v>
      </c>
      <c r="N857" s="1114">
        <v>0.13</v>
      </c>
      <c r="O857" s="940">
        <f>K857+L857+0.75</f>
        <v>3.86</v>
      </c>
      <c r="P857" s="1116">
        <f>E857*N857*O857</f>
        <v>2.0099999999999998</v>
      </c>
      <c r="Q857" s="1281"/>
      <c r="R857" s="1326"/>
      <c r="S857" s="1174">
        <f>M857</f>
        <v>-7.21</v>
      </c>
      <c r="T857" s="1280">
        <f t="shared" si="136"/>
        <v>-0.93700000000000006</v>
      </c>
      <c r="U857" s="1281"/>
      <c r="V857" s="1280"/>
      <c r="W857" s="1281"/>
      <c r="X857" s="1280"/>
      <c r="Y857" s="1327">
        <f>M857</f>
        <v>-7.21</v>
      </c>
      <c r="Z857" s="1308"/>
      <c r="AA857" s="1286"/>
      <c r="AB857" s="1287"/>
      <c r="AC857" s="1327">
        <f>P857</f>
        <v>2.0099999999999998</v>
      </c>
      <c r="AD857" s="1308"/>
      <c r="AE857" s="1286"/>
      <c r="AF857" s="1307"/>
      <c r="AG857" s="1281"/>
      <c r="AH857" s="1280"/>
    </row>
    <row r="858" spans="2:34" hidden="1" outlineLevel="1">
      <c r="B858" s="83"/>
      <c r="C858" s="75"/>
      <c r="D858" s="75"/>
      <c r="E858" s="1145"/>
      <c r="F858" s="871"/>
      <c r="G858" s="75"/>
      <c r="H858" s="75"/>
      <c r="I858" s="75"/>
      <c r="J858" s="1058"/>
      <c r="K858" s="83"/>
      <c r="L858" s="75"/>
      <c r="M858" s="1058"/>
      <c r="N858" s="83"/>
      <c r="O858" s="75"/>
      <c r="P858" s="1058"/>
      <c r="Q858" s="1281"/>
      <c r="R858" s="1326"/>
      <c r="S858" s="1281"/>
      <c r="T858" s="1280"/>
      <c r="U858" s="1281"/>
      <c r="V858" s="1280"/>
      <c r="W858" s="1281"/>
      <c r="X858" s="1280"/>
      <c r="Y858" s="1282"/>
      <c r="Z858" s="1308"/>
      <c r="AA858" s="1286"/>
      <c r="AB858" s="1287"/>
      <c r="AC858" s="1282"/>
      <c r="AD858" s="1308"/>
      <c r="AE858" s="1286"/>
      <c r="AF858" s="1307"/>
      <c r="AG858" s="1281"/>
      <c r="AH858" s="1280"/>
    </row>
    <row r="859" spans="2:34" hidden="1" outlineLevel="1">
      <c r="B859" s="83"/>
      <c r="C859" s="75" t="s">
        <v>493</v>
      </c>
      <c r="D859" s="75" t="s">
        <v>566</v>
      </c>
      <c r="E859" s="1145">
        <v>1</v>
      </c>
      <c r="F859" s="871">
        <v>3.78</v>
      </c>
      <c r="G859" s="75">
        <v>62.85</v>
      </c>
      <c r="H859" s="75">
        <v>74.849999999999994</v>
      </c>
      <c r="I859" s="108">
        <f>H859-G859</f>
        <v>12</v>
      </c>
      <c r="J859" s="1058">
        <f>F859*I859</f>
        <v>45.36</v>
      </c>
      <c r="K859" s="83"/>
      <c r="L859" s="75"/>
      <c r="M859" s="1058"/>
      <c r="N859" s="83"/>
      <c r="O859" s="75"/>
      <c r="P859" s="1058"/>
      <c r="Q859" s="1281"/>
      <c r="R859" s="1326"/>
      <c r="S859" s="1281">
        <f>J859</f>
        <v>45.36</v>
      </c>
      <c r="T859" s="1280">
        <f t="shared" si="136"/>
        <v>5.8970000000000002</v>
      </c>
      <c r="U859" s="1281"/>
      <c r="V859" s="1280"/>
      <c r="W859" s="1281"/>
      <c r="X859" s="1280"/>
      <c r="Y859" s="1282"/>
      <c r="Z859" s="1308"/>
      <c r="AA859" s="1286"/>
      <c r="AB859" s="1287"/>
      <c r="AC859" s="1282"/>
      <c r="AD859" s="1308"/>
      <c r="AE859" s="1286"/>
      <c r="AF859" s="1307"/>
      <c r="AG859" s="1281"/>
      <c r="AH859" s="1280"/>
    </row>
    <row r="860" spans="2:34" hidden="1" outlineLevel="1">
      <c r="B860" s="83"/>
      <c r="C860" s="75" t="s">
        <v>25</v>
      </c>
      <c r="D860" s="75"/>
      <c r="E860" s="1145">
        <v>4</v>
      </c>
      <c r="F860" s="83"/>
      <c r="G860" s="75"/>
      <c r="H860" s="75"/>
      <c r="I860" s="75"/>
      <c r="J860" s="1058"/>
      <c r="K860" s="871">
        <v>1.68</v>
      </c>
      <c r="L860" s="1167">
        <v>1.59</v>
      </c>
      <c r="M860" s="1080">
        <f>ROUND(-E860*K860*L860,2)</f>
        <v>-10.68</v>
      </c>
      <c r="N860" s="1114"/>
      <c r="O860" s="940"/>
      <c r="P860" s="1116"/>
      <c r="Q860" s="1281"/>
      <c r="R860" s="1326"/>
      <c r="S860" s="1174">
        <f>M860</f>
        <v>-10.68</v>
      </c>
      <c r="T860" s="1280">
        <f t="shared" si="136"/>
        <v>-1.3879999999999999</v>
      </c>
      <c r="U860" s="1281"/>
      <c r="V860" s="1280"/>
      <c r="W860" s="1281"/>
      <c r="X860" s="1280"/>
      <c r="Y860" s="1282"/>
      <c r="Z860" s="1308"/>
      <c r="AA860" s="1286"/>
      <c r="AB860" s="1287"/>
      <c r="AC860" s="1282"/>
      <c r="AD860" s="1308"/>
      <c r="AE860" s="1286"/>
      <c r="AF860" s="1307"/>
      <c r="AG860" s="1281"/>
      <c r="AH860" s="1280"/>
    </row>
    <row r="861" spans="2:34" hidden="1" outlineLevel="1">
      <c r="B861" s="83"/>
      <c r="C861" s="75" t="s">
        <v>595</v>
      </c>
      <c r="D861" s="75"/>
      <c r="E861" s="1145">
        <v>1</v>
      </c>
      <c r="F861" s="871">
        <v>0.85</v>
      </c>
      <c r="G861" s="75">
        <v>62.85</v>
      </c>
      <c r="H861" s="75">
        <v>74.849999999999994</v>
      </c>
      <c r="I861" s="108">
        <f>H861-G861</f>
        <v>12</v>
      </c>
      <c r="J861" s="1058">
        <f>F861*I861</f>
        <v>10.199999999999999</v>
      </c>
      <c r="K861" s="83"/>
      <c r="L861" s="75"/>
      <c r="M861" s="1058"/>
      <c r="N861" s="83"/>
      <c r="O861" s="75"/>
      <c r="P861" s="1058"/>
      <c r="Q861" s="1281"/>
      <c r="R861" s="1326"/>
      <c r="S861" s="1281"/>
      <c r="T861" s="1280"/>
      <c r="U861" s="1281"/>
      <c r="V861" s="1280"/>
      <c r="W861" s="1281"/>
      <c r="X861" s="1280"/>
      <c r="Y861" s="1282">
        <f>J861</f>
        <v>10.199999999999999</v>
      </c>
      <c r="Z861" s="1308"/>
      <c r="AA861" s="1286"/>
      <c r="AB861" s="1287"/>
      <c r="AC861" s="1282"/>
      <c r="AD861" s="1308"/>
      <c r="AE861" s="1286"/>
      <c r="AF861" s="1307"/>
      <c r="AG861" s="1281"/>
      <c r="AH861" s="1280"/>
    </row>
    <row r="862" spans="2:34" hidden="1" outlineLevel="1">
      <c r="B862" s="83"/>
      <c r="C862" s="75" t="s">
        <v>595</v>
      </c>
      <c r="D862" s="75"/>
      <c r="E862" s="1145">
        <v>1</v>
      </c>
      <c r="F862" s="871">
        <v>1.68</v>
      </c>
      <c r="G862" s="75">
        <v>62.85</v>
      </c>
      <c r="H862" s="75">
        <v>63.93</v>
      </c>
      <c r="I862" s="75">
        <f>H862-G862</f>
        <v>1.08</v>
      </c>
      <c r="J862" s="1080">
        <f>E862*F862*I862</f>
        <v>1.81</v>
      </c>
      <c r="K862" s="83"/>
      <c r="L862" s="75"/>
      <c r="M862" s="1058"/>
      <c r="N862" s="83"/>
      <c r="O862" s="75"/>
      <c r="P862" s="1058"/>
      <c r="Q862" s="1281"/>
      <c r="R862" s="1326"/>
      <c r="S862" s="1281"/>
      <c r="T862" s="1280"/>
      <c r="U862" s="1281"/>
      <c r="V862" s="1280"/>
      <c r="W862" s="1281"/>
      <c r="X862" s="1280"/>
      <c r="Y862" s="1327">
        <f>J862</f>
        <v>1.81</v>
      </c>
      <c r="Z862" s="1308"/>
      <c r="AA862" s="1286"/>
      <c r="AB862" s="1287"/>
      <c r="AC862" s="1282"/>
      <c r="AD862" s="1308"/>
      <c r="AE862" s="1286"/>
      <c r="AF862" s="1307"/>
      <c r="AG862" s="1281"/>
      <c r="AH862" s="1280"/>
    </row>
    <row r="863" spans="2:34" hidden="1" outlineLevel="1">
      <c r="B863" s="83"/>
      <c r="C863" s="75" t="s">
        <v>588</v>
      </c>
      <c r="D863" s="75"/>
      <c r="E863" s="1145">
        <v>1</v>
      </c>
      <c r="F863" s="871">
        <v>1.68</v>
      </c>
      <c r="G863" s="75">
        <v>63.93</v>
      </c>
      <c r="H863" s="75">
        <v>74.569999999999993</v>
      </c>
      <c r="I863" s="75">
        <f>H863-G863</f>
        <v>10.64</v>
      </c>
      <c r="J863" s="1080">
        <f>F863*I863</f>
        <v>17.88</v>
      </c>
      <c r="K863" s="83"/>
      <c r="L863" s="75"/>
      <c r="M863" s="1058"/>
      <c r="N863" s="83"/>
      <c r="O863" s="75"/>
      <c r="P863" s="1058"/>
      <c r="Q863" s="1281"/>
      <c r="R863" s="1326"/>
      <c r="S863" s="1281"/>
      <c r="T863" s="1280"/>
      <c r="U863" s="1281"/>
      <c r="V863" s="1280"/>
      <c r="W863" s="1281"/>
      <c r="X863" s="1280"/>
      <c r="Y863" s="1282"/>
      <c r="Z863" s="1308"/>
      <c r="AA863" s="1328">
        <f>J863</f>
        <v>17.88</v>
      </c>
      <c r="AB863" s="1287"/>
      <c r="AC863" s="1282"/>
      <c r="AD863" s="1308"/>
      <c r="AE863" s="1286"/>
      <c r="AF863" s="1307"/>
      <c r="AG863" s="1281"/>
      <c r="AH863" s="1280"/>
    </row>
    <row r="864" spans="2:34" hidden="1" outlineLevel="1">
      <c r="B864" s="83"/>
      <c r="C864" s="88" t="s">
        <v>25</v>
      </c>
      <c r="D864" s="75"/>
      <c r="E864" s="1145">
        <v>4</v>
      </c>
      <c r="F864" s="871"/>
      <c r="G864" s="75"/>
      <c r="H864" s="75"/>
      <c r="I864" s="75"/>
      <c r="J864" s="1058"/>
      <c r="K864" s="871">
        <v>1.68</v>
      </c>
      <c r="L864" s="1167">
        <v>1.59</v>
      </c>
      <c r="M864" s="1080">
        <f>ROUND(-E864*K864*L864,2)</f>
        <v>-10.68</v>
      </c>
      <c r="N864" s="1114">
        <v>0.13</v>
      </c>
      <c r="O864" s="940">
        <f>2*L864+K864</f>
        <v>4.8600000000000003</v>
      </c>
      <c r="P864" s="1116">
        <f>E864*N864*O864</f>
        <v>2.5299999999999998</v>
      </c>
      <c r="Q864" s="1281"/>
      <c r="R864" s="1326"/>
      <c r="S864" s="1281"/>
      <c r="T864" s="1280"/>
      <c r="U864" s="1281"/>
      <c r="V864" s="1280"/>
      <c r="W864" s="1281"/>
      <c r="X864" s="1280"/>
      <c r="Y864" s="1282"/>
      <c r="Z864" s="1308"/>
      <c r="AA864" s="1328">
        <f>M864</f>
        <v>-10.68</v>
      </c>
      <c r="AB864" s="1287"/>
      <c r="AC864" s="1282"/>
      <c r="AD864" s="1308"/>
      <c r="AE864" s="1328">
        <f>P864</f>
        <v>2.5299999999999998</v>
      </c>
      <c r="AF864" s="1307"/>
      <c r="AG864" s="1281"/>
      <c r="AH864" s="1280">
        <f>E864*K864</f>
        <v>6.72</v>
      </c>
    </row>
    <row r="865" spans="2:34" hidden="1" outlineLevel="1">
      <c r="B865" s="83"/>
      <c r="C865" s="75" t="s">
        <v>595</v>
      </c>
      <c r="D865" s="75"/>
      <c r="E865" s="1145">
        <v>1</v>
      </c>
      <c r="F865" s="871">
        <v>1.68</v>
      </c>
      <c r="G865" s="75">
        <v>74.569999999999993</v>
      </c>
      <c r="H865" s="75">
        <v>74.849999999999994</v>
      </c>
      <c r="I865" s="75">
        <f>H865-G865</f>
        <v>0.28000000000000103</v>
      </c>
      <c r="J865" s="1080">
        <f>E865*F865*I865</f>
        <v>0.47</v>
      </c>
      <c r="K865" s="83"/>
      <c r="L865" s="75"/>
      <c r="M865" s="1058"/>
      <c r="N865" s="83"/>
      <c r="O865" s="75"/>
      <c r="P865" s="1058"/>
      <c r="Q865" s="1281"/>
      <c r="R865" s="1326"/>
      <c r="S865" s="1281"/>
      <c r="T865" s="1280"/>
      <c r="U865" s="1281"/>
      <c r="V865" s="1280"/>
      <c r="W865" s="1281"/>
      <c r="X865" s="1280"/>
      <c r="Y865" s="1327">
        <f>J865</f>
        <v>0.47</v>
      </c>
      <c r="Z865" s="1308"/>
      <c r="AA865" s="1286"/>
      <c r="AB865" s="1287"/>
      <c r="AC865" s="1282"/>
      <c r="AD865" s="1308"/>
      <c r="AE865" s="1286"/>
      <c r="AF865" s="1307"/>
      <c r="AG865" s="1281"/>
      <c r="AH865" s="1280"/>
    </row>
    <row r="866" spans="2:34" hidden="1" outlineLevel="1">
      <c r="B866" s="83"/>
      <c r="C866" s="75" t="s">
        <v>595</v>
      </c>
      <c r="D866" s="75"/>
      <c r="E866" s="1145">
        <v>1</v>
      </c>
      <c r="F866" s="871">
        <v>1.25</v>
      </c>
      <c r="G866" s="75">
        <v>62.85</v>
      </c>
      <c r="H866" s="75">
        <v>74.849999999999994</v>
      </c>
      <c r="I866" s="108">
        <f>H866-G866</f>
        <v>12</v>
      </c>
      <c r="J866" s="1080">
        <f>F866*I866</f>
        <v>15</v>
      </c>
      <c r="K866" s="83"/>
      <c r="L866" s="75"/>
      <c r="M866" s="1058"/>
      <c r="N866" s="83"/>
      <c r="O866" s="75"/>
      <c r="P866" s="1058"/>
      <c r="Q866" s="1281"/>
      <c r="R866" s="1326"/>
      <c r="S866" s="1281"/>
      <c r="T866" s="1280"/>
      <c r="U866" s="1281"/>
      <c r="V866" s="1280"/>
      <c r="W866" s="1281"/>
      <c r="X866" s="1280"/>
      <c r="Y866" s="1327">
        <f>J866</f>
        <v>15</v>
      </c>
      <c r="Z866" s="1308"/>
      <c r="AA866" s="1286"/>
      <c r="AB866" s="1287"/>
      <c r="AC866" s="1282"/>
      <c r="AD866" s="1308"/>
      <c r="AE866" s="1286"/>
      <c r="AF866" s="1307"/>
      <c r="AG866" s="1281"/>
      <c r="AH866" s="1280"/>
    </row>
    <row r="867" spans="2:34" hidden="1" outlineLevel="1">
      <c r="B867" s="83"/>
      <c r="C867" s="75"/>
      <c r="D867" s="75"/>
      <c r="E867" s="1145"/>
      <c r="F867" s="871"/>
      <c r="G867" s="75"/>
      <c r="H867" s="75"/>
      <c r="I867" s="75"/>
      <c r="J867" s="1058"/>
      <c r="K867" s="83"/>
      <c r="L867" s="75"/>
      <c r="M867" s="1058"/>
      <c r="N867" s="83"/>
      <c r="O867" s="75"/>
      <c r="P867" s="1058"/>
      <c r="Q867" s="1281"/>
      <c r="R867" s="1326"/>
      <c r="S867" s="1281"/>
      <c r="T867" s="1280"/>
      <c r="U867" s="1281"/>
      <c r="V867" s="1280"/>
      <c r="W867" s="1281"/>
      <c r="X867" s="1280"/>
      <c r="Y867" s="1282"/>
      <c r="Z867" s="1308"/>
      <c r="AA867" s="1286"/>
      <c r="AB867" s="1287"/>
      <c r="AC867" s="1282"/>
      <c r="AD867" s="1308"/>
      <c r="AE867" s="1286"/>
      <c r="AF867" s="1307"/>
      <c r="AG867" s="1281"/>
      <c r="AH867" s="1280"/>
    </row>
    <row r="868" spans="2:34" hidden="1" outlineLevel="1">
      <c r="B868" s="83"/>
      <c r="C868" s="75" t="s">
        <v>551</v>
      </c>
      <c r="D868" s="75" t="s">
        <v>567</v>
      </c>
      <c r="E868" s="1145">
        <v>1</v>
      </c>
      <c r="F868" s="871">
        <v>5.82</v>
      </c>
      <c r="G868" s="75">
        <v>62.85</v>
      </c>
      <c r="H868" s="75">
        <v>74.849999999999994</v>
      </c>
      <c r="I868" s="108">
        <f>H868-G868</f>
        <v>12</v>
      </c>
      <c r="J868" s="1080">
        <f>F868*I868</f>
        <v>69.84</v>
      </c>
      <c r="K868" s="83"/>
      <c r="L868" s="75"/>
      <c r="M868" s="1058"/>
      <c r="N868" s="83"/>
      <c r="O868" s="75"/>
      <c r="P868" s="1058"/>
      <c r="Q868" s="1174">
        <f>J868</f>
        <v>69.84</v>
      </c>
      <c r="R868" s="1335">
        <f t="shared" ref="R868" si="137">ROUND($Q$4/1000*Q868,3)</f>
        <v>10.476000000000001</v>
      </c>
      <c r="S868" s="1281"/>
      <c r="T868" s="1280"/>
      <c r="U868" s="1281"/>
      <c r="V868" s="1280"/>
      <c r="W868" s="1281"/>
      <c r="X868" s="1280"/>
      <c r="Y868" s="1327">
        <f>J868</f>
        <v>69.84</v>
      </c>
      <c r="Z868" s="1308"/>
      <c r="AA868" s="1286"/>
      <c r="AB868" s="1287"/>
      <c r="AC868" s="1282"/>
      <c r="AD868" s="1308"/>
      <c r="AE868" s="1286"/>
      <c r="AF868" s="1307"/>
      <c r="AG868" s="1281"/>
      <c r="AH868" s="1280"/>
    </row>
    <row r="869" spans="2:34" hidden="1" outlineLevel="1">
      <c r="B869" s="83"/>
      <c r="C869" s="75"/>
      <c r="D869" s="75" t="s">
        <v>577</v>
      </c>
      <c r="E869" s="1145"/>
      <c r="F869" s="83"/>
      <c r="G869" s="75"/>
      <c r="H869" s="75"/>
      <c r="I869" s="75"/>
      <c r="J869" s="1058"/>
      <c r="K869" s="83"/>
      <c r="L869" s="75"/>
      <c r="M869" s="1058"/>
      <c r="N869" s="83"/>
      <c r="O869" s="75"/>
      <c r="P869" s="1058"/>
      <c r="Q869" s="1281"/>
      <c r="R869" s="1326"/>
      <c r="S869" s="1281"/>
      <c r="T869" s="1280"/>
      <c r="U869" s="1281"/>
      <c r="V869" s="1280"/>
      <c r="W869" s="1281"/>
      <c r="X869" s="1280"/>
      <c r="Y869" s="1282"/>
      <c r="Z869" s="1308"/>
      <c r="AA869" s="1286"/>
      <c r="AB869" s="1287"/>
      <c r="AC869" s="1282"/>
      <c r="AD869" s="1308"/>
      <c r="AE869" s="1286"/>
      <c r="AF869" s="1307"/>
      <c r="AG869" s="1281"/>
      <c r="AH869" s="1280"/>
    </row>
    <row r="870" spans="2:34" hidden="1" outlineLevel="1">
      <c r="B870" s="90" t="s">
        <v>725</v>
      </c>
      <c r="C870" s="75" t="s">
        <v>504</v>
      </c>
      <c r="D870" s="75" t="s">
        <v>531</v>
      </c>
      <c r="E870" s="1145">
        <v>4</v>
      </c>
      <c r="F870" s="871">
        <v>5.81</v>
      </c>
      <c r="G870" s="75">
        <v>62.85</v>
      </c>
      <c r="H870" s="75">
        <v>64.23</v>
      </c>
      <c r="I870" s="75">
        <f>H870-G870</f>
        <v>1.38</v>
      </c>
      <c r="J870" s="1080">
        <f>E870*F870*I870</f>
        <v>32.07</v>
      </c>
      <c r="K870" s="83"/>
      <c r="L870" s="75"/>
      <c r="M870" s="1058"/>
      <c r="N870" s="83"/>
      <c r="O870" s="75"/>
      <c r="P870" s="1058"/>
      <c r="Q870" s="1281"/>
      <c r="R870" s="1326"/>
      <c r="S870" s="1281"/>
      <c r="T870" s="1280"/>
      <c r="U870" s="1281"/>
      <c r="V870" s="1280"/>
      <c r="W870" s="1174">
        <f>J870</f>
        <v>32.07</v>
      </c>
      <c r="X870" s="1179">
        <f t="shared" ref="X870" si="138">ROUND($W$4/1000*W870,3)</f>
        <v>0.80200000000000005</v>
      </c>
      <c r="Y870" s="1327">
        <f>J870</f>
        <v>32.07</v>
      </c>
      <c r="Z870" s="1308"/>
      <c r="AA870" s="1286"/>
      <c r="AB870" s="1287"/>
      <c r="AC870" s="1282"/>
      <c r="AD870" s="1308"/>
      <c r="AE870" s="1286"/>
      <c r="AF870" s="1307"/>
      <c r="AG870" s="1281">
        <f>E870*F870</f>
        <v>23.24</v>
      </c>
      <c r="AH870" s="1280"/>
    </row>
    <row r="871" spans="2:34" hidden="1" outlineLevel="1">
      <c r="B871" s="90" t="s">
        <v>726</v>
      </c>
      <c r="C871" s="75"/>
      <c r="D871" s="75"/>
      <c r="E871" s="1145"/>
      <c r="F871" s="871"/>
      <c r="G871" s="75"/>
      <c r="H871" s="75"/>
      <c r="I871" s="75"/>
      <c r="J871" s="1058"/>
      <c r="K871" s="83"/>
      <c r="L871" s="75"/>
      <c r="M871" s="1058"/>
      <c r="N871" s="83"/>
      <c r="O871" s="75"/>
      <c r="P871" s="1058"/>
      <c r="Q871" s="1281"/>
      <c r="R871" s="1326"/>
      <c r="S871" s="1281"/>
      <c r="T871" s="1280"/>
      <c r="U871" s="1281"/>
      <c r="V871" s="1280"/>
      <c r="W871" s="1281"/>
      <c r="X871" s="1280"/>
      <c r="Y871" s="1282"/>
      <c r="Z871" s="1308"/>
      <c r="AA871" s="1286"/>
      <c r="AB871" s="1287"/>
      <c r="AC871" s="1282"/>
      <c r="AD871" s="1308"/>
      <c r="AE871" s="1286"/>
      <c r="AF871" s="1307"/>
      <c r="AG871" s="1281"/>
      <c r="AH871" s="1280"/>
    </row>
    <row r="872" spans="2:34" hidden="1" outlineLevel="1">
      <c r="B872" s="83"/>
      <c r="C872" s="75" t="s">
        <v>65</v>
      </c>
      <c r="D872" s="75"/>
      <c r="E872" s="1145">
        <v>4</v>
      </c>
      <c r="F872" s="871">
        <v>3.35</v>
      </c>
      <c r="G872" s="75">
        <v>63.03</v>
      </c>
      <c r="H872" s="75">
        <v>65.849999999999994</v>
      </c>
      <c r="I872" s="75">
        <f>H872-G872</f>
        <v>2.8199999999999901</v>
      </c>
      <c r="J872" s="1080">
        <f>E872*F872*I872</f>
        <v>37.79</v>
      </c>
      <c r="K872" s="83"/>
      <c r="L872" s="75"/>
      <c r="M872" s="1058"/>
      <c r="N872" s="83"/>
      <c r="O872" s="75"/>
      <c r="P872" s="1058"/>
      <c r="Q872" s="1281"/>
      <c r="R872" s="1326"/>
      <c r="S872" s="1174">
        <f>J872</f>
        <v>37.79</v>
      </c>
      <c r="T872" s="1280">
        <f t="shared" ref="T872:T877" si="139">ROUND($S$4/1000*S872,3)</f>
        <v>4.9130000000000003</v>
      </c>
      <c r="U872" s="1281"/>
      <c r="V872" s="1280"/>
      <c r="W872" s="1281"/>
      <c r="X872" s="1280"/>
      <c r="Y872" s="1327">
        <f>J872</f>
        <v>37.79</v>
      </c>
      <c r="Z872" s="1308"/>
      <c r="AA872" s="1286"/>
      <c r="AB872" s="1287"/>
      <c r="AC872" s="1282"/>
      <c r="AD872" s="1308"/>
      <c r="AE872" s="1286"/>
      <c r="AF872" s="1307"/>
      <c r="AG872" s="1281"/>
      <c r="AH872" s="1280"/>
    </row>
    <row r="873" spans="2:34" hidden="1" outlineLevel="1">
      <c r="B873" s="83"/>
      <c r="C873" s="75" t="s">
        <v>67</v>
      </c>
      <c r="D873" s="75"/>
      <c r="E873" s="1145">
        <v>4</v>
      </c>
      <c r="F873" s="871"/>
      <c r="G873" s="75"/>
      <c r="H873" s="75"/>
      <c r="I873" s="75"/>
      <c r="J873" s="1058"/>
      <c r="K873" s="1114">
        <f>1.68-0.77</f>
        <v>0.91</v>
      </c>
      <c r="L873" s="940">
        <f>1.65-0.06</f>
        <v>1.59</v>
      </c>
      <c r="M873" s="1080">
        <f>ROUND(-E873*K873*L873,2)</f>
        <v>-5.79</v>
      </c>
      <c r="N873" s="1114">
        <v>0.13</v>
      </c>
      <c r="O873" s="940">
        <f>2*K873+L873</f>
        <v>3.41</v>
      </c>
      <c r="P873" s="1116">
        <f>E873*N873*O873</f>
        <v>1.77</v>
      </c>
      <c r="Q873" s="1281"/>
      <c r="R873" s="1326"/>
      <c r="S873" s="1174">
        <f>M873</f>
        <v>-5.79</v>
      </c>
      <c r="T873" s="1280">
        <f t="shared" si="139"/>
        <v>-0.753</v>
      </c>
      <c r="U873" s="1281"/>
      <c r="V873" s="1280"/>
      <c r="W873" s="1281"/>
      <c r="X873" s="1280"/>
      <c r="Y873" s="1327">
        <f>M873</f>
        <v>-5.79</v>
      </c>
      <c r="Z873" s="1308"/>
      <c r="AA873" s="1286"/>
      <c r="AB873" s="1287"/>
      <c r="AC873" s="1327">
        <f>P873</f>
        <v>1.77</v>
      </c>
      <c r="AD873" s="1308"/>
      <c r="AE873" s="1286"/>
      <c r="AF873" s="1307"/>
      <c r="AG873" s="1281"/>
      <c r="AH873" s="1280"/>
    </row>
    <row r="874" spans="2:34" hidden="1" outlineLevel="1">
      <c r="B874" s="83"/>
      <c r="C874" s="75" t="s">
        <v>70</v>
      </c>
      <c r="D874" s="75"/>
      <c r="E874" s="1145">
        <v>4</v>
      </c>
      <c r="F874" s="871"/>
      <c r="G874" s="75"/>
      <c r="H874" s="75"/>
      <c r="I874" s="75"/>
      <c r="J874" s="1058"/>
      <c r="K874" s="1114">
        <v>0.77</v>
      </c>
      <c r="L874" s="940">
        <f>2.4-0.06</f>
        <v>2.34</v>
      </c>
      <c r="M874" s="1080">
        <f>ROUND(-E874*K874*L874,2)</f>
        <v>-7.21</v>
      </c>
      <c r="N874" s="1114">
        <v>0.13</v>
      </c>
      <c r="O874" s="940">
        <f>K874+L874+0.75</f>
        <v>3.86</v>
      </c>
      <c r="P874" s="1116">
        <f>E874*N874*O874</f>
        <v>2.0099999999999998</v>
      </c>
      <c r="Q874" s="1281"/>
      <c r="R874" s="1326"/>
      <c r="S874" s="1174">
        <f>M874</f>
        <v>-7.21</v>
      </c>
      <c r="T874" s="1280">
        <f t="shared" si="139"/>
        <v>-0.93700000000000006</v>
      </c>
      <c r="U874" s="1281"/>
      <c r="V874" s="1280"/>
      <c r="W874" s="1281"/>
      <c r="X874" s="1280"/>
      <c r="Y874" s="1369">
        <f>M874</f>
        <v>-7.21</v>
      </c>
      <c r="Z874" s="1308"/>
      <c r="AA874" s="1286"/>
      <c r="AB874" s="1287"/>
      <c r="AC874" s="1327">
        <f>P874</f>
        <v>2.0099999999999998</v>
      </c>
      <c r="AD874" s="1308"/>
      <c r="AE874" s="1286"/>
      <c r="AF874" s="1307"/>
      <c r="AG874" s="1281"/>
      <c r="AH874" s="1280"/>
    </row>
    <row r="875" spans="2:34" hidden="1" outlineLevel="1">
      <c r="B875" s="83"/>
      <c r="C875" s="75"/>
      <c r="D875" s="75"/>
      <c r="E875" s="1145"/>
      <c r="F875" s="83"/>
      <c r="G875" s="75"/>
      <c r="H875" s="75"/>
      <c r="I875" s="75"/>
      <c r="J875" s="1058"/>
      <c r="K875" s="83"/>
      <c r="L875" s="75"/>
      <c r="M875" s="1058"/>
      <c r="N875" s="83"/>
      <c r="O875" s="75"/>
      <c r="P875" s="1058"/>
      <c r="Q875" s="1281"/>
      <c r="R875" s="1326"/>
      <c r="S875" s="1281"/>
      <c r="T875" s="1280"/>
      <c r="U875" s="1281"/>
      <c r="V875" s="1280"/>
      <c r="W875" s="1281"/>
      <c r="X875" s="1280"/>
      <c r="Y875" s="1370"/>
      <c r="Z875" s="1308"/>
      <c r="AA875" s="1286"/>
      <c r="AB875" s="1287"/>
      <c r="AC875" s="1282"/>
      <c r="AD875" s="1308"/>
      <c r="AE875" s="1286"/>
      <c r="AF875" s="1307"/>
      <c r="AG875" s="1281"/>
      <c r="AH875" s="1280"/>
    </row>
    <row r="876" spans="2:34" hidden="1" outlineLevel="1">
      <c r="B876" s="83"/>
      <c r="C876" s="88" t="s">
        <v>493</v>
      </c>
      <c r="D876" s="88" t="s">
        <v>532</v>
      </c>
      <c r="E876" s="1145"/>
      <c r="F876" s="871">
        <v>9.08</v>
      </c>
      <c r="G876" s="75">
        <v>62.85</v>
      </c>
      <c r="H876" s="75">
        <v>74.849999999999994</v>
      </c>
      <c r="I876" s="108">
        <f>H876-G876</f>
        <v>12</v>
      </c>
      <c r="J876" s="1080">
        <f>F876*I876</f>
        <v>108.96</v>
      </c>
      <c r="K876" s="83"/>
      <c r="L876" s="75"/>
      <c r="M876" s="1058"/>
      <c r="N876" s="83"/>
      <c r="O876" s="75"/>
      <c r="P876" s="1058"/>
      <c r="Q876" s="1281"/>
      <c r="R876" s="1326"/>
      <c r="S876" s="1174">
        <f>J876</f>
        <v>108.96</v>
      </c>
      <c r="T876" s="1280">
        <f t="shared" si="139"/>
        <v>14.164999999999999</v>
      </c>
      <c r="U876" s="1281"/>
      <c r="V876" s="1280"/>
      <c r="W876" s="1281"/>
      <c r="X876" s="1280"/>
      <c r="Y876" s="1370"/>
      <c r="Z876" s="1308"/>
      <c r="AA876" s="1286"/>
      <c r="AB876" s="1287"/>
      <c r="AC876" s="1282"/>
      <c r="AD876" s="1308"/>
      <c r="AE876" s="1286"/>
      <c r="AF876" s="1307"/>
      <c r="AG876" s="1281"/>
      <c r="AH876" s="1280"/>
    </row>
    <row r="877" spans="2:34" hidden="1" outlineLevel="1">
      <c r="B877" s="83"/>
      <c r="C877" s="88" t="s">
        <v>25</v>
      </c>
      <c r="D877" s="75"/>
      <c r="E877" s="1145">
        <v>8</v>
      </c>
      <c r="F877" s="871"/>
      <c r="G877" s="75"/>
      <c r="H877" s="75"/>
      <c r="I877" s="75"/>
      <c r="J877" s="1058"/>
      <c r="K877" s="871">
        <v>1.68</v>
      </c>
      <c r="L877" s="1167">
        <v>1.59</v>
      </c>
      <c r="M877" s="1080">
        <f>ROUND(-E877*K877*L877,2)</f>
        <v>-21.37</v>
      </c>
      <c r="N877" s="1114"/>
      <c r="O877" s="940"/>
      <c r="P877" s="1116"/>
      <c r="Q877" s="1281"/>
      <c r="R877" s="1326"/>
      <c r="S877" s="1174">
        <f>M877</f>
        <v>-21.37</v>
      </c>
      <c r="T877" s="1280">
        <f t="shared" si="139"/>
        <v>-2.778</v>
      </c>
      <c r="U877" s="1281"/>
      <c r="V877" s="1280"/>
      <c r="W877" s="1281"/>
      <c r="X877" s="1280"/>
      <c r="Y877" s="1370"/>
      <c r="Z877" s="1308"/>
      <c r="AA877" s="1286"/>
      <c r="AB877" s="1287"/>
      <c r="AC877" s="1282"/>
      <c r="AD877" s="1308"/>
      <c r="AE877" s="1286"/>
      <c r="AF877" s="1307"/>
      <c r="AG877" s="1281"/>
      <c r="AH877" s="1280"/>
    </row>
    <row r="878" spans="2:34" hidden="1" outlineLevel="1">
      <c r="B878" s="83"/>
      <c r="C878" s="88" t="s">
        <v>595</v>
      </c>
      <c r="D878" s="75"/>
      <c r="E878" s="1145">
        <v>1</v>
      </c>
      <c r="F878" s="871">
        <v>2.17</v>
      </c>
      <c r="G878" s="75">
        <v>62.85</v>
      </c>
      <c r="H878" s="75">
        <v>74.849999999999994</v>
      </c>
      <c r="I878" s="108">
        <f>H878-G878</f>
        <v>12</v>
      </c>
      <c r="J878" s="1080">
        <f>F878*I878</f>
        <v>26.04</v>
      </c>
      <c r="K878" s="83"/>
      <c r="L878" s="75"/>
      <c r="M878" s="1058"/>
      <c r="N878" s="83"/>
      <c r="O878" s="75"/>
      <c r="P878" s="1058"/>
      <c r="Q878" s="1281"/>
      <c r="R878" s="1326"/>
      <c r="S878" s="1281"/>
      <c r="T878" s="1280"/>
      <c r="U878" s="1281"/>
      <c r="V878" s="1280"/>
      <c r="W878" s="1281"/>
      <c r="X878" s="1280"/>
      <c r="Y878" s="1369">
        <f>J878</f>
        <v>26.04</v>
      </c>
      <c r="Z878" s="1308"/>
      <c r="AA878" s="1286"/>
      <c r="AB878" s="1287"/>
      <c r="AC878" s="1282"/>
      <c r="AD878" s="1308"/>
      <c r="AE878" s="1286"/>
      <c r="AF878" s="1307"/>
      <c r="AG878" s="1281"/>
      <c r="AH878" s="1280"/>
    </row>
    <row r="879" spans="2:34" hidden="1" outlineLevel="1">
      <c r="B879" s="83"/>
      <c r="C879" s="88" t="s">
        <v>595</v>
      </c>
      <c r="D879" s="75"/>
      <c r="E879" s="1145">
        <v>1</v>
      </c>
      <c r="F879" s="871">
        <v>5.47</v>
      </c>
      <c r="G879" s="75">
        <v>62.85</v>
      </c>
      <c r="H879" s="75">
        <v>63.93</v>
      </c>
      <c r="I879" s="75">
        <f>H879-G879</f>
        <v>1.08</v>
      </c>
      <c r="J879" s="1080">
        <f>E879*F879*I879</f>
        <v>5.91</v>
      </c>
      <c r="K879" s="83"/>
      <c r="L879" s="75"/>
      <c r="M879" s="1058"/>
      <c r="N879" s="83"/>
      <c r="O879" s="75"/>
      <c r="P879" s="1058"/>
      <c r="Q879" s="1281"/>
      <c r="R879" s="1326"/>
      <c r="S879" s="1281"/>
      <c r="T879" s="1280"/>
      <c r="U879" s="1281"/>
      <c r="V879" s="1280"/>
      <c r="W879" s="1281"/>
      <c r="X879" s="1280"/>
      <c r="Y879" s="1369">
        <f>J879</f>
        <v>5.91</v>
      </c>
      <c r="Z879" s="1308"/>
      <c r="AA879" s="1286"/>
      <c r="AB879" s="1287"/>
      <c r="AC879" s="1282"/>
      <c r="AD879" s="1308"/>
      <c r="AE879" s="1286"/>
      <c r="AF879" s="1307"/>
      <c r="AG879" s="1281"/>
      <c r="AH879" s="1280"/>
    </row>
    <row r="880" spans="2:34" hidden="1" outlineLevel="1">
      <c r="B880" s="83"/>
      <c r="C880" s="88" t="s">
        <v>588</v>
      </c>
      <c r="D880" s="75"/>
      <c r="E880" s="1145">
        <v>1</v>
      </c>
      <c r="F880" s="871">
        <v>5.47</v>
      </c>
      <c r="G880" s="75">
        <v>63.93</v>
      </c>
      <c r="H880" s="75">
        <v>74.569999999999993</v>
      </c>
      <c r="I880" s="75">
        <f>H880-G880</f>
        <v>10.64</v>
      </c>
      <c r="J880" s="1080">
        <f>E880*F880*I880</f>
        <v>58.2</v>
      </c>
      <c r="K880" s="83"/>
      <c r="L880" s="75"/>
      <c r="M880" s="1058"/>
      <c r="N880" s="83"/>
      <c r="O880" s="75"/>
      <c r="P880" s="1058"/>
      <c r="Q880" s="1281"/>
      <c r="R880" s="1326"/>
      <c r="S880" s="1281"/>
      <c r="T880" s="1280"/>
      <c r="U880" s="1281"/>
      <c r="V880" s="1280"/>
      <c r="W880" s="1281"/>
      <c r="X880" s="1280"/>
      <c r="Y880" s="1370"/>
      <c r="Z880" s="1308"/>
      <c r="AA880" s="1328">
        <f>J880</f>
        <v>58.2</v>
      </c>
      <c r="AB880" s="1287"/>
      <c r="AC880" s="1282"/>
      <c r="AD880" s="1308"/>
      <c r="AE880" s="1286"/>
      <c r="AF880" s="1307"/>
      <c r="AG880" s="1281"/>
      <c r="AH880" s="1280"/>
    </row>
    <row r="881" spans="2:34" hidden="1" outlineLevel="1">
      <c r="B881" s="83"/>
      <c r="C881" s="88" t="s">
        <v>25</v>
      </c>
      <c r="D881" s="75"/>
      <c r="E881" s="1145">
        <v>8</v>
      </c>
      <c r="F881" s="871"/>
      <c r="G881" s="75"/>
      <c r="H881" s="75"/>
      <c r="I881" s="75"/>
      <c r="J881" s="1058"/>
      <c r="K881" s="871">
        <v>1.68</v>
      </c>
      <c r="L881" s="1167">
        <v>1.59</v>
      </c>
      <c r="M881" s="1080">
        <f>ROUND(-E881*K881*L881,2)</f>
        <v>-21.37</v>
      </c>
      <c r="N881" s="1114">
        <v>0.13</v>
      </c>
      <c r="O881" s="940">
        <f>2*L881+K881</f>
        <v>4.8600000000000003</v>
      </c>
      <c r="P881" s="1116">
        <f>E881*N881*O881</f>
        <v>5.05</v>
      </c>
      <c r="Q881" s="1281"/>
      <c r="R881" s="1326"/>
      <c r="S881" s="1281"/>
      <c r="T881" s="1280"/>
      <c r="U881" s="1281"/>
      <c r="V881" s="1280"/>
      <c r="W881" s="1281"/>
      <c r="X881" s="1280"/>
      <c r="Y881" s="1370"/>
      <c r="Z881" s="1308"/>
      <c r="AA881" s="1328">
        <f>M881</f>
        <v>-21.37</v>
      </c>
      <c r="AB881" s="1287"/>
      <c r="AC881" s="1282"/>
      <c r="AD881" s="1308"/>
      <c r="AE881" s="1328">
        <f>P881</f>
        <v>5.05</v>
      </c>
      <c r="AF881" s="1307"/>
      <c r="AG881" s="1281"/>
      <c r="AH881" s="1280">
        <f>E881*K881</f>
        <v>13.44</v>
      </c>
    </row>
    <row r="882" spans="2:34" hidden="1" outlineLevel="1">
      <c r="B882" s="83"/>
      <c r="C882" s="88" t="s">
        <v>595</v>
      </c>
      <c r="D882" s="75"/>
      <c r="E882" s="1145">
        <v>1</v>
      </c>
      <c r="F882" s="871">
        <v>5.47</v>
      </c>
      <c r="G882" s="75">
        <v>74.569999999999993</v>
      </c>
      <c r="H882" s="75">
        <v>74.849999999999994</v>
      </c>
      <c r="I882" s="108">
        <f>H882-G882</f>
        <v>0.28000000000000003</v>
      </c>
      <c r="J882" s="1080">
        <f>F882*I882</f>
        <v>1.53</v>
      </c>
      <c r="K882" s="83"/>
      <c r="L882" s="75"/>
      <c r="M882" s="1058"/>
      <c r="N882" s="83"/>
      <c r="O882" s="75"/>
      <c r="P882" s="1058"/>
      <c r="Q882" s="1281"/>
      <c r="R882" s="1326"/>
      <c r="S882" s="1281"/>
      <c r="T882" s="1280"/>
      <c r="U882" s="1281"/>
      <c r="V882" s="1280"/>
      <c r="W882" s="1281"/>
      <c r="X882" s="1280"/>
      <c r="Y882" s="1369">
        <f>J882</f>
        <v>1.53</v>
      </c>
      <c r="Z882" s="1308"/>
      <c r="AA882" s="1286"/>
      <c r="AB882" s="1287"/>
      <c r="AC882" s="1282"/>
      <c r="AD882" s="1308"/>
      <c r="AE882" s="1286"/>
      <c r="AF882" s="1307"/>
      <c r="AG882" s="1281"/>
      <c r="AH882" s="1280"/>
    </row>
    <row r="883" spans="2:34" hidden="1" outlineLevel="1">
      <c r="B883" s="83"/>
      <c r="C883" s="88" t="s">
        <v>595</v>
      </c>
      <c r="D883" s="75"/>
      <c r="E883" s="1145">
        <v>1</v>
      </c>
      <c r="F883" s="871">
        <v>1.44</v>
      </c>
      <c r="G883" s="75">
        <v>62.85</v>
      </c>
      <c r="H883" s="75">
        <v>74.849999999999994</v>
      </c>
      <c r="I883" s="108">
        <f>H883-G883</f>
        <v>12</v>
      </c>
      <c r="J883" s="1080">
        <f>F883*I883</f>
        <v>17.28</v>
      </c>
      <c r="K883" s="83"/>
      <c r="L883" s="75"/>
      <c r="M883" s="1058"/>
      <c r="N883" s="83"/>
      <c r="O883" s="75"/>
      <c r="P883" s="1058"/>
      <c r="Q883" s="1281"/>
      <c r="R883" s="1326"/>
      <c r="S883" s="1281"/>
      <c r="T883" s="1280"/>
      <c r="U883" s="1281"/>
      <c r="V883" s="1280"/>
      <c r="W883" s="1281"/>
      <c r="X883" s="1280"/>
      <c r="Y883" s="1369">
        <f>J883</f>
        <v>17.28</v>
      </c>
      <c r="Z883" s="1308"/>
      <c r="AA883" s="1286"/>
      <c r="AB883" s="1287"/>
      <c r="AC883" s="1282"/>
      <c r="AD883" s="1308"/>
      <c r="AE883" s="1286"/>
      <c r="AF883" s="1307"/>
      <c r="AG883" s="1281"/>
      <c r="AH883" s="1280"/>
    </row>
    <row r="884" spans="2:34" hidden="1" outlineLevel="1">
      <c r="B884" s="83"/>
      <c r="C884" s="75"/>
      <c r="D884" s="75"/>
      <c r="E884" s="1145"/>
      <c r="F884" s="871"/>
      <c r="G884" s="75"/>
      <c r="H884" s="75"/>
      <c r="I884" s="75"/>
      <c r="J884" s="1058"/>
      <c r="K884" s="83"/>
      <c r="L884" s="75"/>
      <c r="M884" s="1058"/>
      <c r="N884" s="83"/>
      <c r="O884" s="75"/>
      <c r="P884" s="1058"/>
      <c r="Q884" s="1281"/>
      <c r="R884" s="1326"/>
      <c r="S884" s="1281"/>
      <c r="T884" s="1280"/>
      <c r="U884" s="1281"/>
      <c r="V884" s="1280"/>
      <c r="W884" s="1281"/>
      <c r="X884" s="1280"/>
      <c r="Y884" s="1370"/>
      <c r="Z884" s="1308"/>
      <c r="AA884" s="1286"/>
      <c r="AB884" s="1287"/>
      <c r="AC884" s="1282"/>
      <c r="AD884" s="1308"/>
      <c r="AE884" s="1286"/>
      <c r="AF884" s="1307"/>
      <c r="AG884" s="1281"/>
      <c r="AH884" s="1280"/>
    </row>
    <row r="885" spans="2:34" hidden="1" outlineLevel="1">
      <c r="B885" s="83"/>
      <c r="C885" s="88" t="s">
        <v>504</v>
      </c>
      <c r="D885" s="88" t="s">
        <v>533</v>
      </c>
      <c r="E885" s="1145">
        <v>4</v>
      </c>
      <c r="F885" s="871">
        <v>8.92</v>
      </c>
      <c r="G885" s="75">
        <v>62.85</v>
      </c>
      <c r="H885" s="75">
        <v>64.23</v>
      </c>
      <c r="I885" s="75">
        <f>H885-G885</f>
        <v>1.38</v>
      </c>
      <c r="J885" s="1080">
        <f>E885*F885*I885</f>
        <v>49.24</v>
      </c>
      <c r="K885" s="83"/>
      <c r="L885" s="75"/>
      <c r="M885" s="1058"/>
      <c r="N885" s="83"/>
      <c r="O885" s="75"/>
      <c r="P885" s="1058"/>
      <c r="Q885" s="1281"/>
      <c r="R885" s="1326"/>
      <c r="S885" s="1281"/>
      <c r="T885" s="1280"/>
      <c r="U885" s="1281"/>
      <c r="V885" s="1280"/>
      <c r="W885" s="1174">
        <f>J885</f>
        <v>49.24</v>
      </c>
      <c r="X885" s="1179">
        <f t="shared" ref="X885" si="140">ROUND($W$4/1000*W885,3)</f>
        <v>1.2310000000000001</v>
      </c>
      <c r="Y885" s="1369">
        <f>J885</f>
        <v>49.24</v>
      </c>
      <c r="Z885" s="1308"/>
      <c r="AA885" s="1286"/>
      <c r="AB885" s="1287"/>
      <c r="AC885" s="1282"/>
      <c r="AD885" s="1308"/>
      <c r="AE885" s="1286"/>
      <c r="AF885" s="1307"/>
      <c r="AG885" s="1281">
        <f>E885*F885</f>
        <v>35.68</v>
      </c>
      <c r="AH885" s="1280"/>
    </row>
    <row r="886" spans="2:34" hidden="1" outlineLevel="1">
      <c r="B886" s="83"/>
      <c r="C886" s="88" t="s">
        <v>65</v>
      </c>
      <c r="D886" s="75"/>
      <c r="E886" s="1145">
        <v>4</v>
      </c>
      <c r="F886" s="871">
        <v>6.32</v>
      </c>
      <c r="G886" s="75">
        <v>63.03</v>
      </c>
      <c r="H886" s="75">
        <v>65.849999999999994</v>
      </c>
      <c r="I886" s="75">
        <f>H886-G886</f>
        <v>2.8199999999999901</v>
      </c>
      <c r="J886" s="1080">
        <f>E886*F886*I886</f>
        <v>71.290000000000006</v>
      </c>
      <c r="K886" s="83"/>
      <c r="L886" s="75"/>
      <c r="M886" s="1058"/>
      <c r="N886" s="83"/>
      <c r="O886" s="75"/>
      <c r="P886" s="1058"/>
      <c r="Q886" s="1281"/>
      <c r="R886" s="1326"/>
      <c r="S886" s="1174">
        <f>J886</f>
        <v>71.290000000000006</v>
      </c>
      <c r="T886" s="1280">
        <f t="shared" ref="T886:T891" si="141">ROUND($S$4/1000*S886,3)</f>
        <v>9.2680000000000007</v>
      </c>
      <c r="U886" s="1281"/>
      <c r="V886" s="1280"/>
      <c r="W886" s="1281"/>
      <c r="X886" s="1280"/>
      <c r="Y886" s="1369">
        <f>J886</f>
        <v>71.290000000000006</v>
      </c>
      <c r="Z886" s="1308"/>
      <c r="AA886" s="1286"/>
      <c r="AB886" s="1287"/>
      <c r="AC886" s="1282"/>
      <c r="AD886" s="1308"/>
      <c r="AE886" s="1286"/>
      <c r="AF886" s="1307"/>
      <c r="AG886" s="1281"/>
      <c r="AH886" s="1280"/>
    </row>
    <row r="887" spans="2:34" hidden="1" outlineLevel="1">
      <c r="B887" s="83"/>
      <c r="C887" s="88" t="s">
        <v>534</v>
      </c>
      <c r="D887" s="75"/>
      <c r="E887" s="1145">
        <v>8</v>
      </c>
      <c r="F887" s="871"/>
      <c r="G887" s="75"/>
      <c r="H887" s="75"/>
      <c r="I887" s="75"/>
      <c r="J887" s="1058"/>
      <c r="K887" s="1114">
        <f>1.68-0.77</f>
        <v>0.91</v>
      </c>
      <c r="L887" s="940">
        <f>1.65-0.06</f>
        <v>1.59</v>
      </c>
      <c r="M887" s="1080">
        <f>ROUND(-E887*K887*L887,2)</f>
        <v>-11.58</v>
      </c>
      <c r="N887" s="1114">
        <v>0.13</v>
      </c>
      <c r="O887" s="940">
        <f>2*K887+L887</f>
        <v>3.41</v>
      </c>
      <c r="P887" s="1116">
        <f>E887*N887*O887</f>
        <v>3.55</v>
      </c>
      <c r="Q887" s="1281"/>
      <c r="R887" s="1326"/>
      <c r="S887" s="1174">
        <f>M887</f>
        <v>-11.58</v>
      </c>
      <c r="T887" s="1280">
        <f t="shared" si="141"/>
        <v>-1.5049999999999999</v>
      </c>
      <c r="U887" s="1281"/>
      <c r="V887" s="1280"/>
      <c r="W887" s="1281"/>
      <c r="X887" s="1280"/>
      <c r="Y887" s="1369">
        <f>M887</f>
        <v>-11.58</v>
      </c>
      <c r="Z887" s="1308"/>
      <c r="AA887" s="1286"/>
      <c r="AB887" s="1287"/>
      <c r="AC887" s="1327">
        <f>P887</f>
        <v>3.55</v>
      </c>
      <c r="AD887" s="1308"/>
      <c r="AE887" s="1286"/>
      <c r="AF887" s="1307"/>
      <c r="AG887" s="1281"/>
      <c r="AH887" s="1280"/>
    </row>
    <row r="888" spans="2:34" hidden="1" outlineLevel="1">
      <c r="B888" s="83"/>
      <c r="C888" s="88" t="s">
        <v>535</v>
      </c>
      <c r="D888" s="75"/>
      <c r="E888" s="1145">
        <v>8</v>
      </c>
      <c r="F888" s="871"/>
      <c r="G888" s="75"/>
      <c r="H888" s="75"/>
      <c r="I888" s="75"/>
      <c r="J888" s="1058"/>
      <c r="K888" s="1114">
        <v>0.77</v>
      </c>
      <c r="L888" s="940">
        <f>2.4-0.06</f>
        <v>2.34</v>
      </c>
      <c r="M888" s="1080">
        <f>ROUND(-E888*K888*L888,2)</f>
        <v>-14.41</v>
      </c>
      <c r="N888" s="1114">
        <v>0.13</v>
      </c>
      <c r="O888" s="940">
        <f>K888+L888+0.75</f>
        <v>3.86</v>
      </c>
      <c r="P888" s="1116">
        <f>E888*N888*O888</f>
        <v>4.01</v>
      </c>
      <c r="Q888" s="1281"/>
      <c r="R888" s="1326"/>
      <c r="S888" s="1174">
        <f>M888</f>
        <v>-14.41</v>
      </c>
      <c r="T888" s="1280">
        <f t="shared" si="141"/>
        <v>-1.873</v>
      </c>
      <c r="U888" s="1281"/>
      <c r="V888" s="1280"/>
      <c r="W888" s="1281"/>
      <c r="X888" s="1280"/>
      <c r="Y888" s="1369">
        <f>M888</f>
        <v>-14.41</v>
      </c>
      <c r="Z888" s="1308"/>
      <c r="AA888" s="1286"/>
      <c r="AB888" s="1287"/>
      <c r="AC888" s="1327">
        <f>P888</f>
        <v>4.01</v>
      </c>
      <c r="AD888" s="1308"/>
      <c r="AE888" s="1286"/>
      <c r="AF888" s="1307"/>
      <c r="AG888" s="1281"/>
      <c r="AH888" s="1280"/>
    </row>
    <row r="889" spans="2:34" hidden="1" outlineLevel="1">
      <c r="B889" s="83"/>
      <c r="C889" s="75"/>
      <c r="D889" s="75"/>
      <c r="E889" s="1145"/>
      <c r="F889" s="871"/>
      <c r="G889" s="75"/>
      <c r="H889" s="75"/>
      <c r="I889" s="75"/>
      <c r="J889" s="1058"/>
      <c r="K889" s="83"/>
      <c r="L889" s="75"/>
      <c r="M889" s="1058"/>
      <c r="N889" s="83"/>
      <c r="O889" s="75"/>
      <c r="P889" s="1058"/>
      <c r="Q889" s="1281"/>
      <c r="R889" s="1326"/>
      <c r="S889" s="1281"/>
      <c r="T889" s="1280"/>
      <c r="U889" s="1281"/>
      <c r="V889" s="1280"/>
      <c r="W889" s="1281"/>
      <c r="X889" s="1280"/>
      <c r="Y889" s="1370"/>
      <c r="Z889" s="1308"/>
      <c r="AA889" s="1286"/>
      <c r="AB889" s="1287"/>
      <c r="AC889" s="1282"/>
      <c r="AD889" s="1308"/>
      <c r="AE889" s="1286"/>
      <c r="AF889" s="1307"/>
      <c r="AG889" s="1281"/>
      <c r="AH889" s="1280"/>
    </row>
    <row r="890" spans="2:34" hidden="1" outlineLevel="1">
      <c r="B890" s="83"/>
      <c r="C890" s="88" t="s">
        <v>493</v>
      </c>
      <c r="D890" s="88" t="s">
        <v>550</v>
      </c>
      <c r="E890" s="1145">
        <v>1</v>
      </c>
      <c r="F890" s="83">
        <v>6.79</v>
      </c>
      <c r="G890" s="75">
        <v>62.85</v>
      </c>
      <c r="H890" s="75">
        <v>74.849999999999994</v>
      </c>
      <c r="I890" s="108">
        <f>H890-G890</f>
        <v>12</v>
      </c>
      <c r="J890" s="1080">
        <f>F890*I890</f>
        <v>81.48</v>
      </c>
      <c r="K890" s="83"/>
      <c r="L890" s="75"/>
      <c r="M890" s="1058"/>
      <c r="N890" s="83"/>
      <c r="O890" s="75"/>
      <c r="P890" s="1058"/>
      <c r="Q890" s="1281"/>
      <c r="R890" s="1326"/>
      <c r="S890" s="1174">
        <f>J890</f>
        <v>81.48</v>
      </c>
      <c r="T890" s="1280">
        <f t="shared" si="141"/>
        <v>10.592000000000001</v>
      </c>
      <c r="U890" s="1281"/>
      <c r="V890" s="1280"/>
      <c r="W890" s="1281"/>
      <c r="X890" s="1280"/>
      <c r="Y890" s="1370"/>
      <c r="Z890" s="1308"/>
      <c r="AA890" s="1286"/>
      <c r="AB890" s="1287"/>
      <c r="AC890" s="1282"/>
      <c r="AD890" s="1308"/>
      <c r="AE890" s="1286"/>
      <c r="AF890" s="1307"/>
      <c r="AG890" s="1281"/>
      <c r="AH890" s="1280"/>
    </row>
    <row r="891" spans="2:34" hidden="1" outlineLevel="1">
      <c r="B891" s="83"/>
      <c r="C891" s="88" t="s">
        <v>25</v>
      </c>
      <c r="D891" s="75"/>
      <c r="E891" s="1145">
        <v>8</v>
      </c>
      <c r="F891" s="83"/>
      <c r="G891" s="75"/>
      <c r="H891" s="75"/>
      <c r="I891" s="75"/>
      <c r="J891" s="1058"/>
      <c r="K891" s="871">
        <v>1.68</v>
      </c>
      <c r="L891" s="1167">
        <v>1.59</v>
      </c>
      <c r="M891" s="1080">
        <f>ROUND(-E891*K891*L891,2)</f>
        <v>-21.37</v>
      </c>
      <c r="N891" s="1114"/>
      <c r="O891" s="940"/>
      <c r="P891" s="1116"/>
      <c r="Q891" s="1281"/>
      <c r="R891" s="1326"/>
      <c r="S891" s="1174">
        <f>M891</f>
        <v>-21.37</v>
      </c>
      <c r="T891" s="1280">
        <f t="shared" si="141"/>
        <v>-2.778</v>
      </c>
      <c r="U891" s="1281"/>
      <c r="V891" s="1280"/>
      <c r="W891" s="1281"/>
      <c r="X891" s="1280"/>
      <c r="Y891" s="1370"/>
      <c r="Z891" s="1308"/>
      <c r="AA891" s="1286"/>
      <c r="AB891" s="1287"/>
      <c r="AC891" s="1282"/>
      <c r="AD891" s="1308"/>
      <c r="AE891" s="1286"/>
      <c r="AF891" s="1307"/>
      <c r="AG891" s="1281"/>
      <c r="AH891" s="1280"/>
    </row>
    <row r="892" spans="2:34" hidden="1" outlineLevel="1">
      <c r="B892" s="83"/>
      <c r="C892" s="88" t="s">
        <v>595</v>
      </c>
      <c r="D892" s="75"/>
      <c r="E892" s="1145">
        <v>1</v>
      </c>
      <c r="F892" s="83">
        <v>1.44</v>
      </c>
      <c r="G892" s="75">
        <v>62.85</v>
      </c>
      <c r="H892" s="75">
        <v>74.849999999999994</v>
      </c>
      <c r="I892" s="108">
        <f>H892-G892</f>
        <v>12</v>
      </c>
      <c r="J892" s="1080">
        <f>F892*I892</f>
        <v>17.28</v>
      </c>
      <c r="K892" s="83"/>
      <c r="L892" s="75"/>
      <c r="M892" s="1058"/>
      <c r="N892" s="83"/>
      <c r="O892" s="75"/>
      <c r="P892" s="1058"/>
      <c r="Q892" s="1281"/>
      <c r="R892" s="1326"/>
      <c r="S892" s="1281"/>
      <c r="T892" s="1280"/>
      <c r="U892" s="1281"/>
      <c r="V892" s="1280"/>
      <c r="W892" s="1281"/>
      <c r="X892" s="1280"/>
      <c r="Y892" s="1369">
        <f>J892</f>
        <v>17.28</v>
      </c>
      <c r="Z892" s="1308"/>
      <c r="AA892" s="1286"/>
      <c r="AB892" s="1287"/>
      <c r="AC892" s="1282"/>
      <c r="AD892" s="1308"/>
      <c r="AE892" s="1286"/>
      <c r="AF892" s="1307"/>
      <c r="AG892" s="1281"/>
      <c r="AH892" s="1280"/>
    </row>
    <row r="893" spans="2:34" hidden="1" outlineLevel="1">
      <c r="B893" s="83"/>
      <c r="C893" s="88" t="s">
        <v>595</v>
      </c>
      <c r="D893" s="75"/>
      <c r="E893" s="1145">
        <v>1</v>
      </c>
      <c r="F893" s="83">
        <v>4.8600000000000003</v>
      </c>
      <c r="G893" s="75">
        <v>62.85</v>
      </c>
      <c r="H893" s="75">
        <v>63.93</v>
      </c>
      <c r="I893" s="75">
        <f>H893-G893</f>
        <v>1.08</v>
      </c>
      <c r="J893" s="1080">
        <f>E893*F893*I893</f>
        <v>5.25</v>
      </c>
      <c r="K893" s="83"/>
      <c r="L893" s="75"/>
      <c r="M893" s="1058"/>
      <c r="N893" s="83"/>
      <c r="O893" s="75"/>
      <c r="P893" s="1058"/>
      <c r="Q893" s="1281"/>
      <c r="R893" s="1326"/>
      <c r="S893" s="1281"/>
      <c r="T893" s="1280"/>
      <c r="U893" s="1281"/>
      <c r="V893" s="1280"/>
      <c r="W893" s="1281"/>
      <c r="X893" s="1280"/>
      <c r="Y893" s="1369">
        <f>J893</f>
        <v>5.25</v>
      </c>
      <c r="Z893" s="1308"/>
      <c r="AA893" s="1286"/>
      <c r="AB893" s="1287"/>
      <c r="AC893" s="1282"/>
      <c r="AD893" s="1308"/>
      <c r="AE893" s="1286"/>
      <c r="AF893" s="1307"/>
      <c r="AG893" s="1281"/>
      <c r="AH893" s="1280"/>
    </row>
    <row r="894" spans="2:34" hidden="1" outlineLevel="1">
      <c r="B894" s="83"/>
      <c r="C894" s="88" t="s">
        <v>588</v>
      </c>
      <c r="D894" s="75"/>
      <c r="E894" s="1145">
        <v>1</v>
      </c>
      <c r="F894" s="83">
        <v>4.8600000000000003</v>
      </c>
      <c r="G894" s="75">
        <v>63.93</v>
      </c>
      <c r="H894" s="75">
        <v>74.569999999999993</v>
      </c>
      <c r="I894" s="75">
        <f>H894-G894</f>
        <v>10.64</v>
      </c>
      <c r="J894" s="1080">
        <f>E894*F894*I894</f>
        <v>51.71</v>
      </c>
      <c r="K894" s="83"/>
      <c r="L894" s="75"/>
      <c r="M894" s="1058"/>
      <c r="N894" s="83"/>
      <c r="O894" s="75"/>
      <c r="P894" s="1058"/>
      <c r="Q894" s="1281"/>
      <c r="R894" s="1326"/>
      <c r="S894" s="1281"/>
      <c r="T894" s="1280"/>
      <c r="U894" s="1281"/>
      <c r="V894" s="1280"/>
      <c r="W894" s="1281"/>
      <c r="X894" s="1280"/>
      <c r="Y894" s="1370"/>
      <c r="Z894" s="1308"/>
      <c r="AA894" s="1328">
        <f>J894</f>
        <v>51.71</v>
      </c>
      <c r="AB894" s="1287"/>
      <c r="AC894" s="1282"/>
      <c r="AD894" s="1308"/>
      <c r="AE894" s="1286"/>
      <c r="AF894" s="1307"/>
      <c r="AG894" s="1281"/>
      <c r="AH894" s="1280"/>
    </row>
    <row r="895" spans="2:34" hidden="1" outlineLevel="1">
      <c r="B895" s="83"/>
      <c r="C895" s="88" t="s">
        <v>25</v>
      </c>
      <c r="D895" s="75"/>
      <c r="E895" s="1145">
        <v>8</v>
      </c>
      <c r="F895" s="83"/>
      <c r="G895" s="75"/>
      <c r="H895" s="75"/>
      <c r="I895" s="75"/>
      <c r="J895" s="1058"/>
      <c r="K895" s="871">
        <v>1.68</v>
      </c>
      <c r="L895" s="1167">
        <v>1.59</v>
      </c>
      <c r="M895" s="1080">
        <f>ROUND(-E895*K895*L895,2)</f>
        <v>-21.37</v>
      </c>
      <c r="N895" s="1114">
        <v>0.13</v>
      </c>
      <c r="O895" s="940">
        <f>2*L895+K895</f>
        <v>4.8600000000000003</v>
      </c>
      <c r="P895" s="1116">
        <f>E895*N895*O895</f>
        <v>5.05</v>
      </c>
      <c r="Q895" s="1281"/>
      <c r="R895" s="1326"/>
      <c r="S895" s="1281"/>
      <c r="T895" s="1280"/>
      <c r="U895" s="1281"/>
      <c r="V895" s="1280"/>
      <c r="W895" s="1281"/>
      <c r="X895" s="1280"/>
      <c r="Y895" s="1370"/>
      <c r="Z895" s="1308"/>
      <c r="AA895" s="1328">
        <f>M895</f>
        <v>-21.37</v>
      </c>
      <c r="AB895" s="1287"/>
      <c r="AC895" s="1282"/>
      <c r="AD895" s="1308"/>
      <c r="AE895" s="1328">
        <f>P895</f>
        <v>5.05</v>
      </c>
      <c r="AF895" s="1307"/>
      <c r="AG895" s="1281"/>
      <c r="AH895" s="1280">
        <f>E895*K895</f>
        <v>13.44</v>
      </c>
    </row>
    <row r="896" spans="2:34" hidden="1" outlineLevel="1">
      <c r="B896" s="83"/>
      <c r="C896" s="88" t="s">
        <v>595</v>
      </c>
      <c r="D896" s="75"/>
      <c r="E896" s="1145">
        <v>1</v>
      </c>
      <c r="F896" s="83">
        <v>4.8600000000000003</v>
      </c>
      <c r="G896" s="75">
        <v>74.569999999999993</v>
      </c>
      <c r="H896" s="75">
        <v>74.849999999999994</v>
      </c>
      <c r="I896" s="108">
        <f>H896-G896</f>
        <v>0.28000000000000003</v>
      </c>
      <c r="J896" s="1080">
        <f>F896*I896</f>
        <v>1.36</v>
      </c>
      <c r="K896" s="83"/>
      <c r="L896" s="75"/>
      <c r="M896" s="1058"/>
      <c r="N896" s="83"/>
      <c r="O896" s="75"/>
      <c r="P896" s="1058"/>
      <c r="Q896" s="1281"/>
      <c r="R896" s="1326"/>
      <c r="S896" s="1281"/>
      <c r="T896" s="1280"/>
      <c r="U896" s="1281"/>
      <c r="V896" s="1280"/>
      <c r="W896" s="1281"/>
      <c r="X896" s="1280"/>
      <c r="Y896" s="1369">
        <f>J896</f>
        <v>1.36</v>
      </c>
      <c r="Z896" s="1308"/>
      <c r="AA896" s="1286"/>
      <c r="AB896" s="1287"/>
      <c r="AC896" s="1282"/>
      <c r="AD896" s="1308"/>
      <c r="AE896" s="1286"/>
      <c r="AF896" s="1307"/>
      <c r="AG896" s="1281"/>
      <c r="AH896" s="1280"/>
    </row>
    <row r="897" spans="2:34" hidden="1" outlineLevel="1">
      <c r="B897" s="83"/>
      <c r="C897" s="75"/>
      <c r="D897" s="75"/>
      <c r="E897" s="1145">
        <v>1</v>
      </c>
      <c r="F897" s="83">
        <v>0.49</v>
      </c>
      <c r="G897" s="75">
        <v>62.85</v>
      </c>
      <c r="H897" s="75">
        <v>74.849999999999994</v>
      </c>
      <c r="I897" s="108">
        <f>H897-G897</f>
        <v>12</v>
      </c>
      <c r="J897" s="1080">
        <f>F897*I897</f>
        <v>5.88</v>
      </c>
      <c r="K897" s="83"/>
      <c r="L897" s="75"/>
      <c r="M897" s="1058"/>
      <c r="N897" s="83"/>
      <c r="O897" s="75"/>
      <c r="P897" s="1058"/>
      <c r="Q897" s="1281"/>
      <c r="R897" s="1326"/>
      <c r="S897" s="1281"/>
      <c r="T897" s="1280"/>
      <c r="U897" s="1281"/>
      <c r="V897" s="1280"/>
      <c r="W897" s="1281"/>
      <c r="X897" s="1280"/>
      <c r="Y897" s="1369">
        <f>J897</f>
        <v>5.88</v>
      </c>
      <c r="Z897" s="1308"/>
      <c r="AA897" s="1286"/>
      <c r="AB897" s="1287"/>
      <c r="AC897" s="1282"/>
      <c r="AD897" s="1308"/>
      <c r="AE897" s="1286"/>
      <c r="AF897" s="1307"/>
      <c r="AG897" s="1281"/>
      <c r="AH897" s="1280"/>
    </row>
    <row r="898" spans="2:34" hidden="1" outlineLevel="1">
      <c r="B898" s="83"/>
      <c r="C898" s="88"/>
      <c r="D898" s="88"/>
      <c r="E898" s="1145"/>
      <c r="F898" s="83"/>
      <c r="G898" s="75"/>
      <c r="H898" s="75"/>
      <c r="I898" s="75"/>
      <c r="J898" s="1058"/>
      <c r="K898" s="83"/>
      <c r="L898" s="75"/>
      <c r="M898" s="1058"/>
      <c r="N898" s="83"/>
      <c r="O898" s="75"/>
      <c r="P898" s="1058"/>
      <c r="Q898" s="1281"/>
      <c r="R898" s="1326"/>
      <c r="S898" s="1281"/>
      <c r="T898" s="1280"/>
      <c r="U898" s="1281"/>
      <c r="V898" s="1280"/>
      <c r="W898" s="1281"/>
      <c r="X898" s="1280"/>
      <c r="Y898" s="1370"/>
      <c r="Z898" s="1308"/>
      <c r="AA898" s="1286"/>
      <c r="AB898" s="1287"/>
      <c r="AC898" s="1282"/>
      <c r="AD898" s="1308"/>
      <c r="AE898" s="1286"/>
      <c r="AF898" s="1307"/>
      <c r="AG898" s="1281"/>
      <c r="AH898" s="1280"/>
    </row>
    <row r="899" spans="2:34" hidden="1" outlineLevel="1">
      <c r="B899" s="83"/>
      <c r="C899" s="88" t="s">
        <v>493</v>
      </c>
      <c r="D899" s="88" t="s">
        <v>537</v>
      </c>
      <c r="E899" s="1145">
        <v>1</v>
      </c>
      <c r="F899" s="83">
        <v>2.2400000000000002</v>
      </c>
      <c r="G899" s="75">
        <v>62.85</v>
      </c>
      <c r="H899" s="75">
        <v>74.849999999999994</v>
      </c>
      <c r="I899" s="108">
        <f>H899-G899</f>
        <v>12</v>
      </c>
      <c r="J899" s="1080">
        <f>F899*I899</f>
        <v>26.88</v>
      </c>
      <c r="K899" s="83"/>
      <c r="L899" s="75"/>
      <c r="M899" s="1058"/>
      <c r="N899" s="83"/>
      <c r="O899" s="75"/>
      <c r="P899" s="1058"/>
      <c r="Q899" s="1281"/>
      <c r="R899" s="1326"/>
      <c r="S899" s="1174">
        <f>J899</f>
        <v>26.88</v>
      </c>
      <c r="T899" s="1280">
        <f t="shared" ref="T899:T900" si="142">ROUND($S$4/1000*S899,3)</f>
        <v>3.4940000000000002</v>
      </c>
      <c r="U899" s="1281"/>
      <c r="V899" s="1280"/>
      <c r="W899" s="1281"/>
      <c r="X899" s="1280"/>
      <c r="Y899" s="1370"/>
      <c r="Z899" s="1308"/>
      <c r="AA899" s="1286"/>
      <c r="AB899" s="1287"/>
      <c r="AC899" s="1282"/>
      <c r="AD899" s="1308"/>
      <c r="AE899" s="1286"/>
      <c r="AF899" s="1307"/>
      <c r="AG899" s="1281"/>
      <c r="AH899" s="1280"/>
    </row>
    <row r="900" spans="2:34" hidden="1" outlineLevel="1">
      <c r="B900" s="83"/>
      <c r="C900" s="88" t="s">
        <v>24</v>
      </c>
      <c r="D900" s="75"/>
      <c r="E900" s="1145">
        <v>4</v>
      </c>
      <c r="F900" s="83"/>
      <c r="G900" s="75"/>
      <c r="H900" s="75"/>
      <c r="I900" s="75"/>
      <c r="J900" s="1058"/>
      <c r="K900" s="1114">
        <v>1.48</v>
      </c>
      <c r="L900" s="940">
        <v>1.59</v>
      </c>
      <c r="M900" s="1085">
        <f>ROUND(-E900*K900*L900,2)</f>
        <v>-9.41</v>
      </c>
      <c r="N900" s="1114"/>
      <c r="O900" s="940"/>
      <c r="P900" s="1116"/>
      <c r="Q900" s="1281"/>
      <c r="R900" s="1326"/>
      <c r="S900" s="1174">
        <f>M900</f>
        <v>-9.41</v>
      </c>
      <c r="T900" s="1280">
        <f t="shared" si="142"/>
        <v>-1.2230000000000001</v>
      </c>
      <c r="U900" s="1281"/>
      <c r="V900" s="1280"/>
      <c r="W900" s="1281"/>
      <c r="X900" s="1280"/>
      <c r="Y900" s="1370"/>
      <c r="Z900" s="1308"/>
      <c r="AA900" s="1286"/>
      <c r="AB900" s="1287"/>
      <c r="AC900" s="1282"/>
      <c r="AD900" s="1308"/>
      <c r="AE900" s="1286"/>
      <c r="AF900" s="1307"/>
      <c r="AG900" s="1281"/>
      <c r="AH900" s="1280"/>
    </row>
    <row r="901" spans="2:34" hidden="1" outlineLevel="1">
      <c r="B901" s="83"/>
      <c r="C901" s="88" t="s">
        <v>595</v>
      </c>
      <c r="D901" s="75"/>
      <c r="E901" s="1145">
        <v>1</v>
      </c>
      <c r="F901" s="83">
        <v>0.11</v>
      </c>
      <c r="G901" s="75">
        <v>62.85</v>
      </c>
      <c r="H901" s="75">
        <v>74.849999999999994</v>
      </c>
      <c r="I901" s="108">
        <f>H901-G901</f>
        <v>12</v>
      </c>
      <c r="J901" s="1080">
        <f>F901*I901</f>
        <v>1.32</v>
      </c>
      <c r="K901" s="83"/>
      <c r="L901" s="75"/>
      <c r="M901" s="1058"/>
      <c r="N901" s="83"/>
      <c r="O901" s="75"/>
      <c r="P901" s="1058"/>
      <c r="Q901" s="1281"/>
      <c r="R901" s="1326"/>
      <c r="S901" s="1281"/>
      <c r="T901" s="1280"/>
      <c r="U901" s="1281"/>
      <c r="V901" s="1280"/>
      <c r="W901" s="1281"/>
      <c r="X901" s="1280"/>
      <c r="Y901" s="1369">
        <f>J901</f>
        <v>1.32</v>
      </c>
      <c r="Z901" s="1308"/>
      <c r="AA901" s="1286"/>
      <c r="AB901" s="1287"/>
      <c r="AC901" s="1282"/>
      <c r="AD901" s="1308"/>
      <c r="AE901" s="1286"/>
      <c r="AF901" s="1307"/>
      <c r="AG901" s="1281"/>
      <c r="AH901" s="1280"/>
    </row>
    <row r="902" spans="2:34" hidden="1" outlineLevel="1">
      <c r="B902" s="83"/>
      <c r="C902" s="88" t="s">
        <v>595</v>
      </c>
      <c r="D902" s="75"/>
      <c r="E902" s="1145">
        <v>1</v>
      </c>
      <c r="F902" s="83">
        <v>1.48</v>
      </c>
      <c r="G902" s="75">
        <v>62.85</v>
      </c>
      <c r="H902" s="75">
        <v>63.93</v>
      </c>
      <c r="I902" s="75">
        <f>H902-G902</f>
        <v>1.08</v>
      </c>
      <c r="J902" s="1080">
        <f>E902*F902*I902</f>
        <v>1.6</v>
      </c>
      <c r="K902" s="83"/>
      <c r="L902" s="75"/>
      <c r="M902" s="1058"/>
      <c r="N902" s="83"/>
      <c r="O902" s="75"/>
      <c r="P902" s="1058"/>
      <c r="Q902" s="1281"/>
      <c r="R902" s="1326"/>
      <c r="S902" s="1281"/>
      <c r="T902" s="1280"/>
      <c r="U902" s="1281"/>
      <c r="V902" s="1280"/>
      <c r="W902" s="1281"/>
      <c r="X902" s="1280"/>
      <c r="Y902" s="1369">
        <f>J902</f>
        <v>1.6</v>
      </c>
      <c r="Z902" s="1308"/>
      <c r="AA902" s="1286"/>
      <c r="AB902" s="1287"/>
      <c r="AC902" s="1282"/>
      <c r="AD902" s="1308"/>
      <c r="AE902" s="1286"/>
      <c r="AF902" s="1307"/>
      <c r="AG902" s="1281"/>
      <c r="AH902" s="1280"/>
    </row>
    <row r="903" spans="2:34" hidden="1" outlineLevel="1">
      <c r="B903" s="83"/>
      <c r="C903" s="88" t="s">
        <v>588</v>
      </c>
      <c r="D903" s="75"/>
      <c r="E903" s="1145">
        <v>1</v>
      </c>
      <c r="F903" s="83">
        <v>1.48</v>
      </c>
      <c r="G903" s="75">
        <v>63.93</v>
      </c>
      <c r="H903" s="75">
        <v>74.569999999999993</v>
      </c>
      <c r="I903" s="75">
        <f>H903-G903</f>
        <v>10.64</v>
      </c>
      <c r="J903" s="1080">
        <f>E903*F903*I903</f>
        <v>15.75</v>
      </c>
      <c r="K903" s="83"/>
      <c r="L903" s="75"/>
      <c r="M903" s="1058"/>
      <c r="N903" s="83"/>
      <c r="O903" s="75"/>
      <c r="P903" s="1058"/>
      <c r="Q903" s="1281"/>
      <c r="R903" s="1326"/>
      <c r="S903" s="1281"/>
      <c r="T903" s="1280"/>
      <c r="U903" s="1281"/>
      <c r="V903" s="1280"/>
      <c r="W903" s="1281"/>
      <c r="X903" s="1280"/>
      <c r="Y903" s="1370"/>
      <c r="Z903" s="1308"/>
      <c r="AA903" s="1328">
        <f>J903</f>
        <v>15.75</v>
      </c>
      <c r="AB903" s="1287"/>
      <c r="AC903" s="1282"/>
      <c r="AD903" s="1308"/>
      <c r="AE903" s="1286"/>
      <c r="AF903" s="1307"/>
      <c r="AG903" s="1281"/>
      <c r="AH903" s="1280"/>
    </row>
    <row r="904" spans="2:34" hidden="1" outlineLevel="1">
      <c r="B904" s="83"/>
      <c r="C904" s="88" t="s">
        <v>24</v>
      </c>
      <c r="D904" s="75"/>
      <c r="E904" s="1145">
        <v>4</v>
      </c>
      <c r="F904" s="83"/>
      <c r="G904" s="75"/>
      <c r="H904" s="75"/>
      <c r="I904" s="75"/>
      <c r="J904" s="1058"/>
      <c r="K904" s="1114">
        <v>1.48</v>
      </c>
      <c r="L904" s="940">
        <v>1.59</v>
      </c>
      <c r="M904" s="1085">
        <f>ROUND(-E904*K904*L904,2)</f>
        <v>-9.41</v>
      </c>
      <c r="N904" s="1114">
        <v>0.13</v>
      </c>
      <c r="O904" s="940">
        <f>2*L904+K904</f>
        <v>4.66</v>
      </c>
      <c r="P904" s="1116">
        <f>E904*N904*O904</f>
        <v>2.42</v>
      </c>
      <c r="Q904" s="1281"/>
      <c r="R904" s="1326"/>
      <c r="S904" s="1281"/>
      <c r="T904" s="1280"/>
      <c r="U904" s="1281"/>
      <c r="V904" s="1280"/>
      <c r="W904" s="1281"/>
      <c r="X904" s="1280"/>
      <c r="Y904" s="1370"/>
      <c r="Z904" s="1308"/>
      <c r="AA904" s="1328">
        <f>M904</f>
        <v>-9.41</v>
      </c>
      <c r="AB904" s="1287"/>
      <c r="AC904" s="1282"/>
      <c r="AD904" s="1308"/>
      <c r="AE904" s="1328">
        <f>P904</f>
        <v>2.42</v>
      </c>
      <c r="AF904" s="1307"/>
      <c r="AG904" s="1281"/>
      <c r="AH904" s="1280">
        <f>E904*K904</f>
        <v>5.92</v>
      </c>
    </row>
    <row r="905" spans="2:34" hidden="1" outlineLevel="1">
      <c r="B905" s="83"/>
      <c r="C905" s="88" t="s">
        <v>595</v>
      </c>
      <c r="D905" s="75"/>
      <c r="E905" s="1145">
        <v>1</v>
      </c>
      <c r="F905" s="83">
        <v>1.48</v>
      </c>
      <c r="G905" s="75">
        <v>74.569999999999993</v>
      </c>
      <c r="H905" s="75">
        <v>74.849999999999994</v>
      </c>
      <c r="I905" s="108">
        <f>H905-G905</f>
        <v>0.28000000000000003</v>
      </c>
      <c r="J905" s="1080">
        <f>F905*I905</f>
        <v>0.41</v>
      </c>
      <c r="K905" s="83"/>
      <c r="L905" s="75"/>
      <c r="M905" s="1058"/>
      <c r="N905" s="83"/>
      <c r="O905" s="75"/>
      <c r="P905" s="1058"/>
      <c r="Q905" s="1281"/>
      <c r="R905" s="1326"/>
      <c r="S905" s="1281"/>
      <c r="T905" s="1280"/>
      <c r="U905" s="1281"/>
      <c r="V905" s="1280"/>
      <c r="W905" s="1281"/>
      <c r="X905" s="1280"/>
      <c r="Y905" s="1369">
        <f>J905</f>
        <v>0.41</v>
      </c>
      <c r="Z905" s="1308"/>
      <c r="AA905" s="1286"/>
      <c r="AB905" s="1287"/>
      <c r="AC905" s="1282"/>
      <c r="AD905" s="1308"/>
      <c r="AE905" s="1286"/>
      <c r="AF905" s="1307"/>
      <c r="AG905" s="1281"/>
      <c r="AH905" s="1280"/>
    </row>
    <row r="906" spans="2:34" hidden="1" outlineLevel="1">
      <c r="B906" s="83"/>
      <c r="C906" s="88" t="s">
        <v>595</v>
      </c>
      <c r="D906" s="75"/>
      <c r="E906" s="1145">
        <v>1</v>
      </c>
      <c r="F906" s="83">
        <v>0.65</v>
      </c>
      <c r="G906" s="75">
        <v>62.85</v>
      </c>
      <c r="H906" s="75">
        <v>74.849999999999994</v>
      </c>
      <c r="I906" s="108">
        <f>H906-G906</f>
        <v>12</v>
      </c>
      <c r="J906" s="1080">
        <f>F906*I906</f>
        <v>7.8</v>
      </c>
      <c r="K906" s="83"/>
      <c r="L906" s="75"/>
      <c r="M906" s="1058"/>
      <c r="N906" s="83"/>
      <c r="O906" s="75"/>
      <c r="P906" s="1058"/>
      <c r="Q906" s="1281"/>
      <c r="R906" s="1326"/>
      <c r="S906" s="1281"/>
      <c r="T906" s="1280"/>
      <c r="U906" s="1281"/>
      <c r="V906" s="1280"/>
      <c r="W906" s="1281"/>
      <c r="X906" s="1280"/>
      <c r="Y906" s="1369">
        <f>J906</f>
        <v>7.8</v>
      </c>
      <c r="Z906" s="1308"/>
      <c r="AA906" s="1286"/>
      <c r="AB906" s="1287"/>
      <c r="AC906" s="1282"/>
      <c r="AD906" s="1308"/>
      <c r="AE906" s="1286"/>
      <c r="AF906" s="1307"/>
      <c r="AG906" s="1281"/>
      <c r="AH906" s="1280"/>
    </row>
    <row r="907" spans="2:34" ht="13.5" hidden="1" outlineLevel="1" thickBot="1">
      <c r="B907" s="1059"/>
      <c r="C907" s="841"/>
      <c r="D907" s="841"/>
      <c r="E907" s="1151"/>
      <c r="F907" s="1059"/>
      <c r="G907" s="841"/>
      <c r="H907" s="841"/>
      <c r="I907" s="841"/>
      <c r="J907" s="842"/>
      <c r="K907" s="1059"/>
      <c r="L907" s="841"/>
      <c r="M907" s="842"/>
      <c r="N907" s="1059"/>
      <c r="O907" s="841"/>
      <c r="P907" s="842"/>
      <c r="Q907" s="1289"/>
      <c r="R907" s="1373"/>
      <c r="S907" s="1289"/>
      <c r="T907" s="1291"/>
      <c r="U907" s="1289"/>
      <c r="V907" s="1291"/>
      <c r="W907" s="1289"/>
      <c r="X907" s="1291"/>
      <c r="Y907" s="1404"/>
      <c r="Z907" s="1332"/>
      <c r="AA907" s="1312"/>
      <c r="AB907" s="1399"/>
      <c r="AC907" s="1310"/>
      <c r="AD907" s="1332"/>
      <c r="AE907" s="1312"/>
      <c r="AF907" s="1313"/>
      <c r="AG907" s="1329"/>
      <c r="AH907" s="1330"/>
    </row>
    <row r="908" spans="2:34" ht="16.5" collapsed="1" thickBot="1">
      <c r="B908" s="1180"/>
      <c r="C908" s="1181" t="s">
        <v>627</v>
      </c>
      <c r="D908" s="1182"/>
      <c r="E908" s="1183"/>
      <c r="F908" s="1180"/>
      <c r="G908" s="1182"/>
      <c r="H908" s="1182"/>
      <c r="I908" s="1182"/>
      <c r="J908" s="1188"/>
      <c r="K908" s="1184"/>
      <c r="L908" s="1182"/>
      <c r="M908" s="1185"/>
      <c r="N908" s="1180"/>
      <c r="O908" s="1182"/>
      <c r="P908" s="1188"/>
      <c r="Q908" s="1316">
        <f t="shared" ref="Q908:AH908" si="143">SUM(Q909:Q936)</f>
        <v>72.010000000000005</v>
      </c>
      <c r="R908" s="1376">
        <f t="shared" si="143"/>
        <v>10.801</v>
      </c>
      <c r="S908" s="1316">
        <f t="shared" si="143"/>
        <v>159.79</v>
      </c>
      <c r="T908" s="1376">
        <f t="shared" si="143"/>
        <v>20.771999999999998</v>
      </c>
      <c r="U908" s="1316">
        <f t="shared" si="143"/>
        <v>0</v>
      </c>
      <c r="V908" s="1376">
        <f t="shared" si="143"/>
        <v>0</v>
      </c>
      <c r="W908" s="1316">
        <f t="shared" si="143"/>
        <v>14.21</v>
      </c>
      <c r="X908" s="1377">
        <f t="shared" si="143"/>
        <v>0.35499999999999998</v>
      </c>
      <c r="Y908" s="1504">
        <f t="shared" si="143"/>
        <v>244.16</v>
      </c>
      <c r="Z908" s="1516">
        <f t="shared" si="143"/>
        <v>0</v>
      </c>
      <c r="AA908" s="1321">
        <f t="shared" si="143"/>
        <v>0</v>
      </c>
      <c r="AB908" s="1523">
        <f t="shared" si="143"/>
        <v>0</v>
      </c>
      <c r="AC908" s="1402">
        <f t="shared" si="143"/>
        <v>2.71</v>
      </c>
      <c r="AD908" s="1321">
        <f t="shared" si="143"/>
        <v>0</v>
      </c>
      <c r="AE908" s="1321">
        <f t="shared" si="143"/>
        <v>0</v>
      </c>
      <c r="AF908" s="1376">
        <f t="shared" si="143"/>
        <v>0</v>
      </c>
      <c r="AG908" s="1316">
        <f t="shared" si="143"/>
        <v>0</v>
      </c>
      <c r="AH908" s="1376">
        <f t="shared" si="143"/>
        <v>0.93</v>
      </c>
    </row>
    <row r="909" spans="2:34" hidden="1" outlineLevel="1">
      <c r="B909" s="1176" t="s">
        <v>605</v>
      </c>
      <c r="C909" s="1089"/>
      <c r="D909" s="1164" t="s">
        <v>604</v>
      </c>
      <c r="E909" s="1159">
        <v>1</v>
      </c>
      <c r="F909" s="1074">
        <v>10.81</v>
      </c>
      <c r="G909" s="1089">
        <v>74.849999999999994</v>
      </c>
      <c r="H909" s="1089">
        <v>77.05</v>
      </c>
      <c r="I909" s="1089">
        <f>H909-G909</f>
        <v>2.2000000000000002</v>
      </c>
      <c r="J909" s="1154">
        <f>E909*F909*I909</f>
        <v>23.78</v>
      </c>
      <c r="K909" s="1162"/>
      <c r="L909" s="1089"/>
      <c r="M909" s="1121"/>
      <c r="N909" s="1074"/>
      <c r="O909" s="1089"/>
      <c r="P909" s="1075"/>
      <c r="Q909" s="1381"/>
      <c r="R909" s="1383"/>
      <c r="S909" s="1384">
        <f>J909</f>
        <v>23.78</v>
      </c>
      <c r="T909" s="1383">
        <f t="shared" ref="T909" si="144">ROUND($S$4/1000*S909,3)</f>
        <v>3.0910000000000002</v>
      </c>
      <c r="U909" s="1381"/>
      <c r="V909" s="1383"/>
      <c r="W909" s="1381"/>
      <c r="X909" s="1383"/>
      <c r="Y909" s="1405">
        <f>J909</f>
        <v>23.78</v>
      </c>
      <c r="Z909" s="1406"/>
      <c r="AA909" s="1300"/>
      <c r="AB909" s="1391"/>
      <c r="AC909" s="1302"/>
      <c r="AD909" s="1303"/>
      <c r="AE909" s="1304"/>
      <c r="AF909" s="1305"/>
      <c r="AG909" s="1300"/>
      <c r="AH909" s="1301"/>
    </row>
    <row r="910" spans="2:34" hidden="1" outlineLevel="1">
      <c r="B910" s="83"/>
      <c r="C910" s="75"/>
      <c r="D910" s="75" t="s">
        <v>606</v>
      </c>
      <c r="E910" s="1145">
        <v>1</v>
      </c>
      <c r="F910" s="83">
        <v>12.72</v>
      </c>
      <c r="G910" s="75">
        <v>74.849999999999994</v>
      </c>
      <c r="H910" s="75">
        <v>77.05</v>
      </c>
      <c r="I910" s="75">
        <f>H910-G910</f>
        <v>2.2000000000000002</v>
      </c>
      <c r="J910" s="1080">
        <f>E910*F910*I910</f>
        <v>27.98</v>
      </c>
      <c r="K910" s="927"/>
      <c r="L910" s="75"/>
      <c r="M910" s="123"/>
      <c r="N910" s="83"/>
      <c r="O910" s="75"/>
      <c r="P910" s="1058"/>
      <c r="Q910" s="1174">
        <f>J910</f>
        <v>27.98</v>
      </c>
      <c r="R910" s="1179">
        <f t="shared" ref="R910" si="145">ROUND($Q$4/1000*Q910,3)</f>
        <v>4.1970000000000001</v>
      </c>
      <c r="S910" s="1281"/>
      <c r="T910" s="1280"/>
      <c r="U910" s="1281"/>
      <c r="V910" s="1280"/>
      <c r="W910" s="1281"/>
      <c r="X910" s="1280"/>
      <c r="Y910" s="1369">
        <f>J910</f>
        <v>27.98</v>
      </c>
      <c r="Z910" s="1408"/>
      <c r="AA910" s="1281"/>
      <c r="AB910" s="1287"/>
      <c r="AC910" s="1282"/>
      <c r="AD910" s="1308"/>
      <c r="AE910" s="1286"/>
      <c r="AF910" s="1307"/>
      <c r="AG910" s="1281"/>
      <c r="AH910" s="1280"/>
    </row>
    <row r="911" spans="2:34" hidden="1" outlineLevel="1">
      <c r="B911" s="83"/>
      <c r="C911" s="75"/>
      <c r="D911" s="75" t="s">
        <v>523</v>
      </c>
      <c r="E911" s="1145"/>
      <c r="F911" s="83"/>
      <c r="G911" s="75"/>
      <c r="H911" s="75"/>
      <c r="I911" s="75"/>
      <c r="J911" s="1058"/>
      <c r="K911" s="927"/>
      <c r="L911" s="75"/>
      <c r="M911" s="123"/>
      <c r="N911" s="83"/>
      <c r="O911" s="75"/>
      <c r="P911" s="1058"/>
      <c r="Q911" s="1281"/>
      <c r="R911" s="1280"/>
      <c r="S911" s="1281"/>
      <c r="T911" s="1280"/>
      <c r="U911" s="1281"/>
      <c r="V911" s="1280"/>
      <c r="W911" s="1281"/>
      <c r="X911" s="1280"/>
      <c r="Y911" s="1370"/>
      <c r="Z911" s="1408"/>
      <c r="AA911" s="1281"/>
      <c r="AB911" s="1287"/>
      <c r="AC911" s="1282"/>
      <c r="AD911" s="1308"/>
      <c r="AE911" s="1286"/>
      <c r="AF911" s="1307"/>
      <c r="AG911" s="1281"/>
      <c r="AH911" s="1280"/>
    </row>
    <row r="912" spans="2:34" hidden="1" outlineLevel="1">
      <c r="B912" s="83"/>
      <c r="C912" s="75"/>
      <c r="D912" s="75" t="s">
        <v>585</v>
      </c>
      <c r="E912" s="1145"/>
      <c r="F912" s="83"/>
      <c r="G912" s="75"/>
      <c r="H912" s="75"/>
      <c r="I912" s="75"/>
      <c r="J912" s="1058"/>
      <c r="K912" s="927"/>
      <c r="L912" s="75"/>
      <c r="M912" s="123"/>
      <c r="N912" s="83"/>
      <c r="O912" s="75"/>
      <c r="P912" s="1058"/>
      <c r="Q912" s="1281"/>
      <c r="R912" s="1280"/>
      <c r="S912" s="1281"/>
      <c r="T912" s="1280"/>
      <c r="U912" s="1281"/>
      <c r="V912" s="1280"/>
      <c r="W912" s="1281"/>
      <c r="X912" s="1280"/>
      <c r="Y912" s="1370"/>
      <c r="Z912" s="1408"/>
      <c r="AA912" s="1281"/>
      <c r="AB912" s="1287"/>
      <c r="AC912" s="1282"/>
      <c r="AD912" s="1308"/>
      <c r="AE912" s="1286"/>
      <c r="AF912" s="1307"/>
      <c r="AG912" s="1281"/>
      <c r="AH912" s="1280"/>
    </row>
    <row r="913" spans="2:34" hidden="1" outlineLevel="1">
      <c r="B913" s="83"/>
      <c r="C913" s="75"/>
      <c r="D913" s="75"/>
      <c r="E913" s="1145"/>
      <c r="F913" s="83"/>
      <c r="G913" s="75"/>
      <c r="H913" s="75"/>
      <c r="I913" s="75"/>
      <c r="J913" s="1058"/>
      <c r="K913" s="927"/>
      <c r="L913" s="75"/>
      <c r="M913" s="123"/>
      <c r="N913" s="83"/>
      <c r="O913" s="75"/>
      <c r="P913" s="1058"/>
      <c r="Q913" s="1281"/>
      <c r="R913" s="1280"/>
      <c r="S913" s="1281"/>
      <c r="T913" s="1280"/>
      <c r="U913" s="1281"/>
      <c r="V913" s="1280"/>
      <c r="W913" s="1281"/>
      <c r="X913" s="1280"/>
      <c r="Y913" s="1370"/>
      <c r="Z913" s="1408"/>
      <c r="AA913" s="1281"/>
      <c r="AB913" s="1287"/>
      <c r="AC913" s="1282"/>
      <c r="AD913" s="1308"/>
      <c r="AE913" s="1286"/>
      <c r="AF913" s="1307"/>
      <c r="AG913" s="1281"/>
      <c r="AH913" s="1280"/>
    </row>
    <row r="914" spans="2:34" hidden="1" outlineLevel="1">
      <c r="B914" s="83"/>
      <c r="C914" s="75" t="s">
        <v>607</v>
      </c>
      <c r="D914" s="75" t="s">
        <v>572</v>
      </c>
      <c r="E914" s="1145">
        <v>1</v>
      </c>
      <c r="F914" s="83">
        <v>10.3</v>
      </c>
      <c r="G914" s="109">
        <v>74.849999999999994</v>
      </c>
      <c r="H914" s="109">
        <v>75.03</v>
      </c>
      <c r="I914" s="75">
        <f>H914-G914</f>
        <v>0.18000000000000699</v>
      </c>
      <c r="J914" s="1080">
        <f>E914*F914*I914</f>
        <v>1.85</v>
      </c>
      <c r="K914" s="927"/>
      <c r="L914" s="75"/>
      <c r="M914" s="123"/>
      <c r="N914" s="83"/>
      <c r="O914" s="75"/>
      <c r="P914" s="1058"/>
      <c r="Q914" s="1281"/>
      <c r="R914" s="1280"/>
      <c r="S914" s="1281"/>
      <c r="T914" s="1280"/>
      <c r="U914" s="1281"/>
      <c r="V914" s="1280"/>
      <c r="W914" s="1174">
        <f>J914</f>
        <v>1.85</v>
      </c>
      <c r="X914" s="1179">
        <f t="shared" ref="X914:X915" si="146">ROUND($W$4/1000*W914,3)</f>
        <v>4.5999999999999999E-2</v>
      </c>
      <c r="Y914" s="1369"/>
      <c r="Z914" s="1408"/>
      <c r="AA914" s="1281"/>
      <c r="AB914" s="1287"/>
      <c r="AC914" s="1282"/>
      <c r="AD914" s="1308"/>
      <c r="AE914" s="1286"/>
      <c r="AF914" s="1307"/>
      <c r="AG914" s="1281"/>
      <c r="AH914" s="1280"/>
    </row>
    <row r="915" spans="2:34" hidden="1" outlineLevel="1">
      <c r="B915" s="83"/>
      <c r="C915" s="75" t="s">
        <v>608</v>
      </c>
      <c r="D915" s="75"/>
      <c r="E915" s="1145">
        <v>1</v>
      </c>
      <c r="F915" s="83">
        <v>10.3</v>
      </c>
      <c r="G915" s="109">
        <v>75.03</v>
      </c>
      <c r="H915" s="109">
        <v>76.23</v>
      </c>
      <c r="I915" s="75">
        <f>H915-G915</f>
        <v>1.2</v>
      </c>
      <c r="J915" s="1058">
        <f>E915*F915*I915</f>
        <v>12.36</v>
      </c>
      <c r="K915" s="927"/>
      <c r="L915" s="75"/>
      <c r="M915" s="123"/>
      <c r="N915" s="83"/>
      <c r="O915" s="75"/>
      <c r="P915" s="1058"/>
      <c r="Q915" s="1281"/>
      <c r="R915" s="1280"/>
      <c r="S915" s="1281"/>
      <c r="T915" s="1280"/>
      <c r="U915" s="1281"/>
      <c r="V915" s="1280"/>
      <c r="W915" s="1281">
        <f>J915</f>
        <v>12.36</v>
      </c>
      <c r="X915" s="1179">
        <f t="shared" si="146"/>
        <v>0.309</v>
      </c>
      <c r="Y915" s="1370">
        <f>J915</f>
        <v>12.36</v>
      </c>
      <c r="Z915" s="1408"/>
      <c r="AA915" s="1281"/>
      <c r="AB915" s="1287"/>
      <c r="AC915" s="1282"/>
      <c r="AD915" s="1308"/>
      <c r="AE915" s="1286"/>
      <c r="AF915" s="1307"/>
      <c r="AG915" s="1281"/>
      <c r="AH915" s="1280"/>
    </row>
    <row r="916" spans="2:34" hidden="1" outlineLevel="1">
      <c r="B916" s="83"/>
      <c r="C916" s="75" t="s">
        <v>609</v>
      </c>
      <c r="D916" s="75"/>
      <c r="E916" s="1145">
        <v>1</v>
      </c>
      <c r="F916" s="83">
        <v>7.23</v>
      </c>
      <c r="G916" s="109">
        <v>75.03</v>
      </c>
      <c r="H916" s="109">
        <v>77.05</v>
      </c>
      <c r="I916" s="75">
        <f>H916-G916</f>
        <v>2.02</v>
      </c>
      <c r="J916" s="1080">
        <f>E916*F916*I916</f>
        <v>14.6</v>
      </c>
      <c r="K916" s="927"/>
      <c r="L916" s="75"/>
      <c r="M916" s="123"/>
      <c r="N916" s="83"/>
      <c r="O916" s="75"/>
      <c r="P916" s="1058"/>
      <c r="Q916" s="1174">
        <f>J916</f>
        <v>14.6</v>
      </c>
      <c r="R916" s="1179">
        <f t="shared" ref="R916:R919" si="147">ROUND($Q$4/1000*Q916,3)</f>
        <v>2.19</v>
      </c>
      <c r="S916" s="1281"/>
      <c r="T916" s="1280"/>
      <c r="U916" s="1281"/>
      <c r="V916" s="1280"/>
      <c r="W916" s="1281"/>
      <c r="X916" s="1280"/>
      <c r="Y916" s="1369">
        <f>J916</f>
        <v>14.6</v>
      </c>
      <c r="Z916" s="1408"/>
      <c r="AA916" s="1281"/>
      <c r="AB916" s="1287"/>
      <c r="AC916" s="1282"/>
      <c r="AD916" s="1308"/>
      <c r="AE916" s="1286"/>
      <c r="AF916" s="1307"/>
      <c r="AG916" s="1281"/>
      <c r="AH916" s="1280"/>
    </row>
    <row r="917" spans="2:34" hidden="1" outlineLevel="1">
      <c r="B917" s="83"/>
      <c r="C917" s="75" t="s">
        <v>92</v>
      </c>
      <c r="D917" s="75"/>
      <c r="E917" s="1145">
        <v>1</v>
      </c>
      <c r="F917" s="83"/>
      <c r="G917" s="75"/>
      <c r="H917" s="75"/>
      <c r="I917" s="75"/>
      <c r="J917" s="1058"/>
      <c r="K917" s="927">
        <v>1.31</v>
      </c>
      <c r="L917" s="75">
        <v>1.81</v>
      </c>
      <c r="M917" s="1173">
        <f>ROUND(-E917*K917*L917,2)</f>
        <v>-2.37</v>
      </c>
      <c r="N917" s="83">
        <v>0.15</v>
      </c>
      <c r="O917" s="75">
        <f>2*L917+K917</f>
        <v>4.93</v>
      </c>
      <c r="P917" s="1116">
        <f>E917*N917*O917</f>
        <v>0.74</v>
      </c>
      <c r="Q917" s="1174">
        <f>M917</f>
        <v>-2.37</v>
      </c>
      <c r="R917" s="1179">
        <f t="shared" si="147"/>
        <v>-0.35599999999999998</v>
      </c>
      <c r="S917" s="1281"/>
      <c r="T917" s="1280"/>
      <c r="U917" s="1281"/>
      <c r="V917" s="1280"/>
      <c r="W917" s="1281"/>
      <c r="X917" s="1280"/>
      <c r="Y917" s="1369">
        <f>M917</f>
        <v>-2.37</v>
      </c>
      <c r="Z917" s="1408"/>
      <c r="AA917" s="1281"/>
      <c r="AB917" s="1287"/>
      <c r="AC917" s="1327">
        <f>P917</f>
        <v>0.74</v>
      </c>
      <c r="AD917" s="1308"/>
      <c r="AE917" s="1286"/>
      <c r="AF917" s="1307"/>
      <c r="AG917" s="1281"/>
      <c r="AH917" s="1280"/>
    </row>
    <row r="918" spans="2:34" hidden="1" outlineLevel="1">
      <c r="B918" s="83"/>
      <c r="C918" s="75" t="s">
        <v>93</v>
      </c>
      <c r="D918" s="75"/>
      <c r="E918" s="1145">
        <v>1</v>
      </c>
      <c r="F918" s="83"/>
      <c r="G918" s="75"/>
      <c r="H918" s="75"/>
      <c r="I918" s="75"/>
      <c r="J918" s="1058"/>
      <c r="K918" s="927">
        <v>1.31</v>
      </c>
      <c r="L918" s="75">
        <v>1.81</v>
      </c>
      <c r="M918" s="1173">
        <f>ROUND(-E918*K918*L918,2)</f>
        <v>-2.37</v>
      </c>
      <c r="N918" s="83">
        <v>0.15</v>
      </c>
      <c r="O918" s="75">
        <f>K918+L918</f>
        <v>3.12</v>
      </c>
      <c r="P918" s="1116">
        <f>E918*N918*O918</f>
        <v>0.47</v>
      </c>
      <c r="Q918" s="1174">
        <f>M918</f>
        <v>-2.37</v>
      </c>
      <c r="R918" s="1179">
        <f t="shared" si="147"/>
        <v>-0.35599999999999998</v>
      </c>
      <c r="S918" s="1281"/>
      <c r="T918" s="1280"/>
      <c r="U918" s="1281"/>
      <c r="V918" s="1280"/>
      <c r="W918" s="1281"/>
      <c r="X918" s="1280"/>
      <c r="Y918" s="1369">
        <f>M918</f>
        <v>-2.37</v>
      </c>
      <c r="Z918" s="1408"/>
      <c r="AA918" s="1281"/>
      <c r="AB918" s="1287"/>
      <c r="AC918" s="1327">
        <f>P918</f>
        <v>0.47</v>
      </c>
      <c r="AD918" s="1308"/>
      <c r="AE918" s="1286"/>
      <c r="AF918" s="1307"/>
      <c r="AG918" s="1281"/>
      <c r="AH918" s="1280"/>
    </row>
    <row r="919" spans="2:34" hidden="1" outlineLevel="1">
      <c r="B919" s="83"/>
      <c r="C919" s="75" t="s">
        <v>71</v>
      </c>
      <c r="D919" s="75"/>
      <c r="E919" s="1145">
        <v>1</v>
      </c>
      <c r="F919" s="83"/>
      <c r="G919" s="75"/>
      <c r="H919" s="75"/>
      <c r="I919" s="75"/>
      <c r="J919" s="1058"/>
      <c r="K919" s="927">
        <v>0.93</v>
      </c>
      <c r="L919" s="75">
        <v>1.8</v>
      </c>
      <c r="M919" s="1173">
        <f>ROUND(-E919*K919*L919,2)</f>
        <v>-1.67</v>
      </c>
      <c r="N919" s="83">
        <v>0.15</v>
      </c>
      <c r="O919" s="75">
        <f>K919+L919</f>
        <v>2.73</v>
      </c>
      <c r="P919" s="1116">
        <f>E919*N919*O919</f>
        <v>0.41</v>
      </c>
      <c r="Q919" s="1174">
        <f>M919</f>
        <v>-1.67</v>
      </c>
      <c r="R919" s="1179">
        <f t="shared" si="147"/>
        <v>-0.251</v>
      </c>
      <c r="S919" s="1281"/>
      <c r="T919" s="1280"/>
      <c r="U919" s="1281"/>
      <c r="V919" s="1280"/>
      <c r="W919" s="1281"/>
      <c r="X919" s="1280"/>
      <c r="Y919" s="1369">
        <f>M919</f>
        <v>-1.67</v>
      </c>
      <c r="Z919" s="1408"/>
      <c r="AA919" s="1281"/>
      <c r="AB919" s="1287"/>
      <c r="AC919" s="1327">
        <f>P919</f>
        <v>0.41</v>
      </c>
      <c r="AD919" s="1308"/>
      <c r="AE919" s="1286"/>
      <c r="AF919" s="1307"/>
      <c r="AG919" s="1281"/>
      <c r="AH919" s="1280">
        <f>K919</f>
        <v>0.93</v>
      </c>
    </row>
    <row r="920" spans="2:34" hidden="1" outlineLevel="1">
      <c r="B920" s="83"/>
      <c r="C920" s="75"/>
      <c r="D920" s="75"/>
      <c r="E920" s="1145"/>
      <c r="F920" s="83"/>
      <c r="G920" s="75"/>
      <c r="H920" s="75"/>
      <c r="I920" s="75"/>
      <c r="J920" s="1058"/>
      <c r="K920" s="927"/>
      <c r="L920" s="75"/>
      <c r="M920" s="123"/>
      <c r="N920" s="83"/>
      <c r="O920" s="75"/>
      <c r="P920" s="1058"/>
      <c r="Q920" s="1281"/>
      <c r="R920" s="1280"/>
      <c r="S920" s="1281"/>
      <c r="T920" s="1280"/>
      <c r="U920" s="1281"/>
      <c r="V920" s="1280"/>
      <c r="W920" s="1281"/>
      <c r="X920" s="1280"/>
      <c r="Y920" s="1370"/>
      <c r="Z920" s="1408"/>
      <c r="AA920" s="1281"/>
      <c r="AB920" s="1287"/>
      <c r="AC920" s="1282"/>
      <c r="AD920" s="1308"/>
      <c r="AE920" s="1286"/>
      <c r="AF920" s="1307"/>
      <c r="AG920" s="1281"/>
      <c r="AH920" s="1280"/>
    </row>
    <row r="921" spans="2:34" hidden="1" outlineLevel="1">
      <c r="B921" s="83"/>
      <c r="C921" s="75" t="s">
        <v>539</v>
      </c>
      <c r="D921" s="75" t="s">
        <v>610</v>
      </c>
      <c r="E921" s="1145">
        <v>1</v>
      </c>
      <c r="F921" s="83">
        <v>14.77</v>
      </c>
      <c r="G921" s="109">
        <v>74.849999999999994</v>
      </c>
      <c r="H921" s="109">
        <v>77.05</v>
      </c>
      <c r="I921" s="75">
        <f>H921-G921</f>
        <v>2.2000000000000002</v>
      </c>
      <c r="J921" s="1080">
        <f>E921*F921*I921</f>
        <v>32.49</v>
      </c>
      <c r="K921" s="927"/>
      <c r="L921" s="75"/>
      <c r="M921" s="123"/>
      <c r="N921" s="83"/>
      <c r="O921" s="75"/>
      <c r="P921" s="1058"/>
      <c r="Q921" s="1281"/>
      <c r="R921" s="1280"/>
      <c r="S921" s="1174">
        <f>J921</f>
        <v>32.49</v>
      </c>
      <c r="T921" s="1280">
        <f t="shared" ref="T921:T922" si="148">ROUND($S$4/1000*S921,3)</f>
        <v>4.2240000000000002</v>
      </c>
      <c r="U921" s="1281"/>
      <c r="V921" s="1280"/>
      <c r="W921" s="1281"/>
      <c r="X921" s="1280"/>
      <c r="Y921" s="1369">
        <f>J921</f>
        <v>32.49</v>
      </c>
      <c r="Z921" s="1408"/>
      <c r="AA921" s="1281"/>
      <c r="AB921" s="1287"/>
      <c r="AC921" s="1282"/>
      <c r="AD921" s="1308"/>
      <c r="AE921" s="1286"/>
      <c r="AF921" s="1307"/>
      <c r="AG921" s="1281"/>
      <c r="AH921" s="1280"/>
    </row>
    <row r="922" spans="2:34" hidden="1" outlineLevel="1">
      <c r="B922" s="83"/>
      <c r="C922" s="75" t="s">
        <v>91</v>
      </c>
      <c r="D922" s="75"/>
      <c r="E922" s="1145">
        <v>1</v>
      </c>
      <c r="F922" s="83"/>
      <c r="G922" s="109"/>
      <c r="H922" s="109"/>
      <c r="I922" s="75"/>
      <c r="J922" s="1058"/>
      <c r="K922" s="927">
        <v>0.4</v>
      </c>
      <c r="L922" s="75">
        <v>0.3</v>
      </c>
      <c r="M922" s="1173">
        <f>ROUND(-E922*K922*L922,2)</f>
        <v>-0.12</v>
      </c>
      <c r="N922" s="83">
        <v>0.13</v>
      </c>
      <c r="O922" s="75">
        <f>2*(K922+L922)</f>
        <v>1.4</v>
      </c>
      <c r="P922" s="1080">
        <f>E922*N922*O922</f>
        <v>0.18</v>
      </c>
      <c r="Q922" s="1281"/>
      <c r="R922" s="1280"/>
      <c r="S922" s="1174">
        <f>M922</f>
        <v>-0.12</v>
      </c>
      <c r="T922" s="1280">
        <f t="shared" si="148"/>
        <v>-1.6E-2</v>
      </c>
      <c r="U922" s="1281"/>
      <c r="V922" s="1280"/>
      <c r="W922" s="1281"/>
      <c r="X922" s="1280"/>
      <c r="Y922" s="1369">
        <f>M922</f>
        <v>-0.12</v>
      </c>
      <c r="Z922" s="1408"/>
      <c r="AA922" s="1281"/>
      <c r="AB922" s="1287"/>
      <c r="AC922" s="1327">
        <f>P922</f>
        <v>0.18</v>
      </c>
      <c r="AD922" s="1308"/>
      <c r="AE922" s="1286"/>
      <c r="AF922" s="1307"/>
      <c r="AG922" s="1281"/>
      <c r="AH922" s="1280"/>
    </row>
    <row r="923" spans="2:34" hidden="1" outlineLevel="1">
      <c r="B923" s="83"/>
      <c r="C923" s="75"/>
      <c r="D923" s="75"/>
      <c r="E923" s="1145"/>
      <c r="F923" s="83"/>
      <c r="G923" s="109"/>
      <c r="H923" s="109"/>
      <c r="I923" s="75"/>
      <c r="J923" s="1058"/>
      <c r="K923" s="927"/>
      <c r="L923" s="75"/>
      <c r="M923" s="123"/>
      <c r="N923" s="83"/>
      <c r="O923" s="75"/>
      <c r="P923" s="1058"/>
      <c r="Q923" s="1281"/>
      <c r="R923" s="1280"/>
      <c r="S923" s="1281"/>
      <c r="T923" s="1280"/>
      <c r="U923" s="1281"/>
      <c r="V923" s="1280"/>
      <c r="W923" s="1281"/>
      <c r="X923" s="1280"/>
      <c r="Y923" s="1370"/>
      <c r="Z923" s="1408"/>
      <c r="AA923" s="1281"/>
      <c r="AB923" s="1287"/>
      <c r="AC923" s="1282"/>
      <c r="AD923" s="1308"/>
      <c r="AE923" s="1286"/>
      <c r="AF923" s="1307"/>
      <c r="AG923" s="1281"/>
      <c r="AH923" s="1280"/>
    </row>
    <row r="924" spans="2:34" hidden="1" outlineLevel="1">
      <c r="B924" s="83"/>
      <c r="C924" s="75" t="s">
        <v>611</v>
      </c>
      <c r="D924" s="75" t="s">
        <v>564</v>
      </c>
      <c r="E924" s="1145">
        <v>1</v>
      </c>
      <c r="F924" s="83">
        <v>7.3</v>
      </c>
      <c r="G924" s="109">
        <v>74.849999999999994</v>
      </c>
      <c r="H924" s="109">
        <v>77.05</v>
      </c>
      <c r="I924" s="75">
        <f>H924-G924</f>
        <v>2.2000000000000002</v>
      </c>
      <c r="J924" s="1080">
        <f>E924*F924*I924</f>
        <v>16.059999999999999</v>
      </c>
      <c r="K924" s="927"/>
      <c r="L924" s="75"/>
      <c r="M924" s="123"/>
      <c r="N924" s="83"/>
      <c r="O924" s="75"/>
      <c r="P924" s="1058"/>
      <c r="Q924" s="1174">
        <f>J924</f>
        <v>16.059999999999999</v>
      </c>
      <c r="R924" s="1179">
        <f t="shared" ref="R924:R925" si="149">ROUND($Q$4/1000*Q924,3)</f>
        <v>2.4089999999999998</v>
      </c>
      <c r="S924" s="1281"/>
      <c r="T924" s="1280"/>
      <c r="U924" s="1281"/>
      <c r="V924" s="1280"/>
      <c r="W924" s="1281"/>
      <c r="X924" s="1280"/>
      <c r="Y924" s="1369">
        <f>J924</f>
        <v>16.059999999999999</v>
      </c>
      <c r="Z924" s="1408"/>
      <c r="AA924" s="1281"/>
      <c r="AB924" s="1287"/>
      <c r="AC924" s="1282"/>
      <c r="AD924" s="1308"/>
      <c r="AE924" s="1286"/>
      <c r="AF924" s="1307"/>
      <c r="AG924" s="1281"/>
      <c r="AH924" s="1280"/>
    </row>
    <row r="925" spans="2:34" hidden="1" outlineLevel="1">
      <c r="B925" s="83"/>
      <c r="C925" s="75" t="s">
        <v>91</v>
      </c>
      <c r="D925" s="75"/>
      <c r="E925" s="1145">
        <v>2</v>
      </c>
      <c r="F925" s="83"/>
      <c r="G925" s="109"/>
      <c r="H925" s="109"/>
      <c r="I925" s="75"/>
      <c r="J925" s="1058"/>
      <c r="K925" s="927">
        <v>0.4</v>
      </c>
      <c r="L925" s="75">
        <v>0.3</v>
      </c>
      <c r="M925" s="1173">
        <f>ROUND(-E925*K925*L925,2)</f>
        <v>-0.24</v>
      </c>
      <c r="N925" s="83">
        <v>0.13</v>
      </c>
      <c r="O925" s="75">
        <f>2*(K925+L925)</f>
        <v>1.4</v>
      </c>
      <c r="P925" s="1080">
        <f>E925*N925*O925</f>
        <v>0.36</v>
      </c>
      <c r="Q925" s="1174">
        <f>M925</f>
        <v>-0.24</v>
      </c>
      <c r="R925" s="1179">
        <f t="shared" si="149"/>
        <v>-3.5999999999999997E-2</v>
      </c>
      <c r="S925" s="1281"/>
      <c r="T925" s="1280"/>
      <c r="U925" s="1281"/>
      <c r="V925" s="1280"/>
      <c r="W925" s="1281"/>
      <c r="X925" s="1280"/>
      <c r="Y925" s="1369">
        <f>M925</f>
        <v>-0.24</v>
      </c>
      <c r="Z925" s="1408"/>
      <c r="AA925" s="1281"/>
      <c r="AB925" s="1287"/>
      <c r="AC925" s="1327">
        <f>P925</f>
        <v>0.36</v>
      </c>
      <c r="AD925" s="1308"/>
      <c r="AE925" s="1286"/>
      <c r="AF925" s="1307"/>
      <c r="AG925" s="1281"/>
      <c r="AH925" s="1280"/>
    </row>
    <row r="926" spans="2:34" hidden="1" outlineLevel="1">
      <c r="B926" s="83"/>
      <c r="C926" s="75"/>
      <c r="D926" s="75"/>
      <c r="E926" s="1145"/>
      <c r="F926" s="83"/>
      <c r="G926" s="109"/>
      <c r="H926" s="109"/>
      <c r="I926" s="75"/>
      <c r="J926" s="1058"/>
      <c r="K926" s="927"/>
      <c r="L926" s="75"/>
      <c r="M926" s="123"/>
      <c r="N926" s="83"/>
      <c r="O926" s="75"/>
      <c r="P926" s="1058"/>
      <c r="Q926" s="1281"/>
      <c r="R926" s="1280"/>
      <c r="S926" s="1281"/>
      <c r="T926" s="1280"/>
      <c r="U926" s="1281"/>
      <c r="V926" s="1280"/>
      <c r="W926" s="1281"/>
      <c r="X926" s="1280"/>
      <c r="Y926" s="1370"/>
      <c r="Z926" s="1408"/>
      <c r="AA926" s="1281"/>
      <c r="AB926" s="1287"/>
      <c r="AC926" s="1282"/>
      <c r="AD926" s="1308"/>
      <c r="AE926" s="1286"/>
      <c r="AF926" s="1307"/>
      <c r="AG926" s="1281"/>
      <c r="AH926" s="1280"/>
    </row>
    <row r="927" spans="2:34" hidden="1" outlineLevel="1">
      <c r="B927" s="83"/>
      <c r="C927" s="75" t="s">
        <v>539</v>
      </c>
      <c r="D927" s="75" t="s">
        <v>612</v>
      </c>
      <c r="E927" s="1145">
        <v>1</v>
      </c>
      <c r="F927" s="83">
        <v>4.74</v>
      </c>
      <c r="G927" s="109">
        <v>74.849999999999994</v>
      </c>
      <c r="H927" s="109">
        <v>77.05</v>
      </c>
      <c r="I927" s="75">
        <f>H927-G927</f>
        <v>2.2000000000000002</v>
      </c>
      <c r="J927" s="1080">
        <f>E927*F927*I927</f>
        <v>10.43</v>
      </c>
      <c r="K927" s="927"/>
      <c r="L927" s="75"/>
      <c r="M927" s="123"/>
      <c r="N927" s="83"/>
      <c r="O927" s="75"/>
      <c r="P927" s="1058"/>
      <c r="Q927" s="1281"/>
      <c r="R927" s="1280"/>
      <c r="S927" s="1174">
        <f>J927</f>
        <v>10.43</v>
      </c>
      <c r="T927" s="1280">
        <f t="shared" ref="T927" si="150">ROUND($S$4/1000*S927,3)</f>
        <v>1.3560000000000001</v>
      </c>
      <c r="U927" s="1281"/>
      <c r="V927" s="1280"/>
      <c r="W927" s="1281"/>
      <c r="X927" s="1280"/>
      <c r="Y927" s="1369">
        <f>J927</f>
        <v>10.43</v>
      </c>
      <c r="Z927" s="1408"/>
      <c r="AA927" s="1281"/>
      <c r="AB927" s="1287"/>
      <c r="AC927" s="1282"/>
      <c r="AD927" s="1308"/>
      <c r="AE927" s="1286"/>
      <c r="AF927" s="1307"/>
      <c r="AG927" s="1281"/>
      <c r="AH927" s="1280"/>
    </row>
    <row r="928" spans="2:34" hidden="1" outlineLevel="1">
      <c r="B928" s="83"/>
      <c r="C928" s="75"/>
      <c r="D928" s="75"/>
      <c r="E928" s="1145"/>
      <c r="F928" s="83"/>
      <c r="G928" s="109"/>
      <c r="H928" s="109"/>
      <c r="I928" s="75"/>
      <c r="J928" s="1058"/>
      <c r="K928" s="927"/>
      <c r="L928" s="75"/>
      <c r="M928" s="123"/>
      <c r="N928" s="83"/>
      <c r="O928" s="75"/>
      <c r="P928" s="1058"/>
      <c r="Q928" s="1281"/>
      <c r="R928" s="1280"/>
      <c r="S928" s="1281"/>
      <c r="T928" s="1280"/>
      <c r="U928" s="1281"/>
      <c r="V928" s="1280"/>
      <c r="W928" s="1281"/>
      <c r="X928" s="1280"/>
      <c r="Y928" s="1370"/>
      <c r="Z928" s="1408"/>
      <c r="AA928" s="1281"/>
      <c r="AB928" s="1287"/>
      <c r="AC928" s="1282"/>
      <c r="AD928" s="1308"/>
      <c r="AE928" s="1286"/>
      <c r="AF928" s="1307"/>
      <c r="AG928" s="1281"/>
      <c r="AH928" s="1280"/>
    </row>
    <row r="929" spans="2:34" hidden="1" outlineLevel="1">
      <c r="B929" s="83"/>
      <c r="C929" s="75" t="s">
        <v>539</v>
      </c>
      <c r="D929" s="75" t="s">
        <v>538</v>
      </c>
      <c r="E929" s="1145">
        <v>1</v>
      </c>
      <c r="F929" s="83">
        <v>2.85</v>
      </c>
      <c r="G929" s="109">
        <v>74.849999999999994</v>
      </c>
      <c r="H929" s="109">
        <v>77.05</v>
      </c>
      <c r="I929" s="75">
        <f>H929-G929</f>
        <v>2.2000000000000002</v>
      </c>
      <c r="J929" s="1080">
        <f>E929*F929*I929</f>
        <v>6.27</v>
      </c>
      <c r="K929" s="927"/>
      <c r="L929" s="75"/>
      <c r="M929" s="123"/>
      <c r="N929" s="83"/>
      <c r="O929" s="75"/>
      <c r="P929" s="1058"/>
      <c r="Q929" s="1174">
        <f>J929</f>
        <v>6.27</v>
      </c>
      <c r="R929" s="1179">
        <f t="shared" ref="R929" si="151">ROUND($Q$4/1000*Q929,3)</f>
        <v>0.94099999999999995</v>
      </c>
      <c r="S929" s="1281"/>
      <c r="T929" s="1280"/>
      <c r="U929" s="1281"/>
      <c r="V929" s="1280"/>
      <c r="W929" s="1281"/>
      <c r="X929" s="1280"/>
      <c r="Y929" s="1369">
        <f>J929</f>
        <v>6.27</v>
      </c>
      <c r="Z929" s="1408"/>
      <c r="AA929" s="1281"/>
      <c r="AB929" s="1287"/>
      <c r="AC929" s="1282"/>
      <c r="AD929" s="1308"/>
      <c r="AE929" s="1286"/>
      <c r="AF929" s="1307"/>
      <c r="AG929" s="1281"/>
      <c r="AH929" s="1280"/>
    </row>
    <row r="930" spans="2:34" hidden="1" outlineLevel="1">
      <c r="B930" s="83"/>
      <c r="C930" s="75"/>
      <c r="D930" s="75"/>
      <c r="E930" s="1145"/>
      <c r="F930" s="83"/>
      <c r="G930" s="109"/>
      <c r="H930" s="109"/>
      <c r="I930" s="75"/>
      <c r="J930" s="1058"/>
      <c r="K930" s="927"/>
      <c r="L930" s="75"/>
      <c r="M930" s="123"/>
      <c r="N930" s="83"/>
      <c r="O930" s="75"/>
      <c r="P930" s="1058"/>
      <c r="Q930" s="1281"/>
      <c r="R930" s="1280"/>
      <c r="S930" s="1281"/>
      <c r="T930" s="1280"/>
      <c r="U930" s="1281"/>
      <c r="V930" s="1280"/>
      <c r="W930" s="1281"/>
      <c r="X930" s="1280"/>
      <c r="Y930" s="1370"/>
      <c r="Z930" s="1408"/>
      <c r="AA930" s="1281"/>
      <c r="AB930" s="1287"/>
      <c r="AC930" s="1282"/>
      <c r="AD930" s="1308"/>
      <c r="AE930" s="1286"/>
      <c r="AF930" s="1307"/>
      <c r="AG930" s="1281"/>
      <c r="AH930" s="1280"/>
    </row>
    <row r="931" spans="2:34" hidden="1" outlineLevel="1">
      <c r="B931" s="83"/>
      <c r="C931" s="75" t="s">
        <v>539</v>
      </c>
      <c r="D931" s="75" t="s">
        <v>500</v>
      </c>
      <c r="E931" s="1145">
        <v>1</v>
      </c>
      <c r="F931" s="83">
        <v>9.5299999999999994</v>
      </c>
      <c r="G931" s="109">
        <v>74.849999999999994</v>
      </c>
      <c r="H931" s="109">
        <v>77.05</v>
      </c>
      <c r="I931" s="75">
        <f>H931-G931</f>
        <v>2.2000000000000002</v>
      </c>
      <c r="J931" s="1080">
        <f>E931*F931*I931</f>
        <v>20.97</v>
      </c>
      <c r="K931" s="927"/>
      <c r="L931" s="75"/>
      <c r="M931" s="123"/>
      <c r="N931" s="83"/>
      <c r="O931" s="75"/>
      <c r="P931" s="1058"/>
      <c r="Q931" s="1281"/>
      <c r="R931" s="1280"/>
      <c r="S931" s="1174">
        <f>J931</f>
        <v>20.97</v>
      </c>
      <c r="T931" s="1280">
        <f t="shared" ref="T931" si="152">ROUND($S$4/1000*S931,3)</f>
        <v>2.726</v>
      </c>
      <c r="U931" s="1281"/>
      <c r="V931" s="1280"/>
      <c r="W931" s="1281"/>
      <c r="X931" s="1280"/>
      <c r="Y931" s="1369">
        <f>J931</f>
        <v>20.97</v>
      </c>
      <c r="Z931" s="1408"/>
      <c r="AA931" s="1281"/>
      <c r="AB931" s="1287"/>
      <c r="AC931" s="1282"/>
      <c r="AD931" s="1308"/>
      <c r="AE931" s="1286"/>
      <c r="AF931" s="1307"/>
      <c r="AG931" s="1281"/>
      <c r="AH931" s="1280"/>
    </row>
    <row r="932" spans="2:34" hidden="1" outlineLevel="1">
      <c r="B932" s="83"/>
      <c r="C932" s="75"/>
      <c r="D932" s="75"/>
      <c r="E932" s="1145"/>
      <c r="F932" s="83"/>
      <c r="G932" s="109"/>
      <c r="H932" s="109"/>
      <c r="I932" s="75"/>
      <c r="J932" s="1058"/>
      <c r="K932" s="927"/>
      <c r="L932" s="75"/>
      <c r="M932" s="123"/>
      <c r="N932" s="83"/>
      <c r="O932" s="75"/>
      <c r="P932" s="1058"/>
      <c r="Q932" s="1281"/>
      <c r="R932" s="1280"/>
      <c r="S932" s="1281"/>
      <c r="T932" s="1280"/>
      <c r="U932" s="1281"/>
      <c r="V932" s="1280"/>
      <c r="W932" s="1281"/>
      <c r="X932" s="1280"/>
      <c r="Y932" s="1370"/>
      <c r="Z932" s="1408"/>
      <c r="AA932" s="1281"/>
      <c r="AB932" s="1287"/>
      <c r="AC932" s="1282"/>
      <c r="AD932" s="1308"/>
      <c r="AE932" s="1286"/>
      <c r="AF932" s="1307"/>
      <c r="AG932" s="1281"/>
      <c r="AH932" s="1280"/>
    </row>
    <row r="933" spans="2:34" hidden="1" outlineLevel="1">
      <c r="B933" s="83"/>
      <c r="C933" s="75" t="s">
        <v>539</v>
      </c>
      <c r="D933" s="75" t="s">
        <v>613</v>
      </c>
      <c r="E933" s="1145">
        <v>1</v>
      </c>
      <c r="F933" s="83">
        <v>6.25</v>
      </c>
      <c r="G933" s="109">
        <v>74.849999999999994</v>
      </c>
      <c r="H933" s="109">
        <v>77.05</v>
      </c>
      <c r="I933" s="75">
        <f>H933-G933</f>
        <v>2.2000000000000002</v>
      </c>
      <c r="J933" s="1080">
        <f>E933*F933*I933</f>
        <v>13.75</v>
      </c>
      <c r="K933" s="927"/>
      <c r="L933" s="75"/>
      <c r="M933" s="123"/>
      <c r="N933" s="83"/>
      <c r="O933" s="75"/>
      <c r="P933" s="1058"/>
      <c r="Q933" s="1174">
        <f>J933</f>
        <v>13.75</v>
      </c>
      <c r="R933" s="1179">
        <f t="shared" ref="R933" si="153">ROUND($Q$4/1000*Q933,3)</f>
        <v>2.0630000000000002</v>
      </c>
      <c r="S933" s="1281"/>
      <c r="T933" s="1280"/>
      <c r="U933" s="1281"/>
      <c r="V933" s="1280"/>
      <c r="W933" s="1281"/>
      <c r="X933" s="1280"/>
      <c r="Y933" s="1369">
        <f>J933</f>
        <v>13.75</v>
      </c>
      <c r="Z933" s="1408"/>
      <c r="AA933" s="1281"/>
      <c r="AB933" s="1287"/>
      <c r="AC933" s="1282"/>
      <c r="AD933" s="1308"/>
      <c r="AE933" s="1286"/>
      <c r="AF933" s="1307"/>
      <c r="AG933" s="1281"/>
      <c r="AH933" s="1280"/>
    </row>
    <row r="934" spans="2:34" hidden="1" outlineLevel="1">
      <c r="B934" s="83"/>
      <c r="C934" s="75"/>
      <c r="D934" s="75"/>
      <c r="E934" s="1145"/>
      <c r="F934" s="83"/>
      <c r="G934" s="109"/>
      <c r="H934" s="109"/>
      <c r="I934" s="75"/>
      <c r="J934" s="1058"/>
      <c r="K934" s="927"/>
      <c r="L934" s="75"/>
      <c r="M934" s="123"/>
      <c r="N934" s="83"/>
      <c r="O934" s="75"/>
      <c r="P934" s="1058"/>
      <c r="Q934" s="1281"/>
      <c r="R934" s="1280"/>
      <c r="S934" s="1281"/>
      <c r="T934" s="1280"/>
      <c r="U934" s="1281"/>
      <c r="V934" s="1280"/>
      <c r="W934" s="1281"/>
      <c r="X934" s="1280"/>
      <c r="Y934" s="1370"/>
      <c r="Z934" s="1408"/>
      <c r="AA934" s="1281"/>
      <c r="AB934" s="1287"/>
      <c r="AC934" s="1282"/>
      <c r="AD934" s="1308"/>
      <c r="AE934" s="1286"/>
      <c r="AF934" s="1307"/>
      <c r="AG934" s="1281"/>
      <c r="AH934" s="1280"/>
    </row>
    <row r="935" spans="2:34" hidden="1" outlineLevel="1">
      <c r="B935" s="83"/>
      <c r="C935" s="75" t="s">
        <v>539</v>
      </c>
      <c r="D935" s="75" t="s">
        <v>614</v>
      </c>
      <c r="E935" s="1145">
        <v>1</v>
      </c>
      <c r="F935" s="83">
        <v>33</v>
      </c>
      <c r="G935" s="109">
        <v>74.849999999999994</v>
      </c>
      <c r="H935" s="109">
        <v>77.05</v>
      </c>
      <c r="I935" s="75">
        <f>H935-G935</f>
        <v>2.2000000000000002</v>
      </c>
      <c r="J935" s="1080">
        <f>E935*F935*I935</f>
        <v>72.599999999999994</v>
      </c>
      <c r="K935" s="927"/>
      <c r="L935" s="75"/>
      <c r="M935" s="123"/>
      <c r="N935" s="83"/>
      <c r="O935" s="75"/>
      <c r="P935" s="1058"/>
      <c r="Q935" s="1281"/>
      <c r="R935" s="1280"/>
      <c r="S935" s="1174">
        <f>J935</f>
        <v>72.599999999999994</v>
      </c>
      <c r="T935" s="1280">
        <f t="shared" ref="T935:T936" si="154">ROUND($S$4/1000*S935,3)</f>
        <v>9.4380000000000006</v>
      </c>
      <c r="U935" s="1281"/>
      <c r="V935" s="1280"/>
      <c r="W935" s="1281"/>
      <c r="X935" s="1280"/>
      <c r="Y935" s="1369">
        <f>J935</f>
        <v>72.599999999999994</v>
      </c>
      <c r="Z935" s="1408"/>
      <c r="AA935" s="1281"/>
      <c r="AB935" s="1287"/>
      <c r="AC935" s="1282"/>
      <c r="AD935" s="1308"/>
      <c r="AE935" s="1286"/>
      <c r="AF935" s="1307"/>
      <c r="AG935" s="1281"/>
      <c r="AH935" s="1280"/>
    </row>
    <row r="936" spans="2:34" ht="13.5" hidden="1" outlineLevel="1" thickBot="1">
      <c r="B936" s="1059"/>
      <c r="C936" s="841" t="s">
        <v>91</v>
      </c>
      <c r="D936" s="841"/>
      <c r="E936" s="1151">
        <v>3</v>
      </c>
      <c r="F936" s="1059"/>
      <c r="G936" s="841"/>
      <c r="H936" s="841"/>
      <c r="I936" s="841"/>
      <c r="J936" s="842"/>
      <c r="K936" s="1147">
        <v>0.4</v>
      </c>
      <c r="L936" s="841">
        <v>0.3</v>
      </c>
      <c r="M936" s="1178">
        <f>ROUND(-E936*K936*L936,2)</f>
        <v>-0.36</v>
      </c>
      <c r="N936" s="1059">
        <v>0.13</v>
      </c>
      <c r="O936" s="841">
        <f>2*(K936+L936)</f>
        <v>1.4</v>
      </c>
      <c r="P936" s="1081">
        <f>E936*N936*O936</f>
        <v>0.55000000000000004</v>
      </c>
      <c r="Q936" s="1329"/>
      <c r="R936" s="1330"/>
      <c r="S936" s="1309">
        <f>M936</f>
        <v>-0.36</v>
      </c>
      <c r="T936" s="1291">
        <f t="shared" si="154"/>
        <v>-4.7E-2</v>
      </c>
      <c r="U936" s="1289"/>
      <c r="V936" s="1291"/>
      <c r="W936" s="1289"/>
      <c r="X936" s="1291"/>
      <c r="Y936" s="1374">
        <f>M936</f>
        <v>-0.36</v>
      </c>
      <c r="Z936" s="1409"/>
      <c r="AA936" s="1329"/>
      <c r="AB936" s="1399"/>
      <c r="AC936" s="1380">
        <f>P936</f>
        <v>0.55000000000000004</v>
      </c>
      <c r="AD936" s="1332"/>
      <c r="AE936" s="1312"/>
      <c r="AF936" s="1313"/>
      <c r="AG936" s="1329"/>
      <c r="AH936" s="1330"/>
    </row>
    <row r="937" spans="2:34" ht="16.5" collapsed="1" thickBot="1">
      <c r="B937" s="1180"/>
      <c r="C937" s="1181" t="s">
        <v>626</v>
      </c>
      <c r="D937" s="1182"/>
      <c r="E937" s="1183"/>
      <c r="F937" s="1180"/>
      <c r="G937" s="1182"/>
      <c r="H937" s="1182"/>
      <c r="I937" s="1182"/>
      <c r="J937" s="1188"/>
      <c r="K937" s="1184"/>
      <c r="L937" s="1182"/>
      <c r="M937" s="1200"/>
      <c r="N937" s="1180"/>
      <c r="O937" s="1182"/>
      <c r="P937" s="1201"/>
      <c r="Q937" s="1316">
        <f>SUM(Q938:Q950)</f>
        <v>140.99</v>
      </c>
      <c r="R937" s="1376">
        <f>SUM(R938:R950)</f>
        <v>21.149000000000001</v>
      </c>
      <c r="S937" s="1411"/>
      <c r="T937" s="1233"/>
      <c r="U937" s="1232"/>
      <c r="V937" s="1233"/>
      <c r="W937" s="1316">
        <f>SUM(W938:W950)</f>
        <v>80.06</v>
      </c>
      <c r="X937" s="1377">
        <f>SUM(X938:X950)</f>
        <v>2.0019999999999998</v>
      </c>
      <c r="Y937" s="1504">
        <f>SUM(Y938:Y950)</f>
        <v>221.05</v>
      </c>
      <c r="Z937" s="1517"/>
      <c r="AA937" s="1235"/>
      <c r="AB937" s="1520"/>
      <c r="AC937" s="1402">
        <f>SUM(AC938:AC950)</f>
        <v>1.54</v>
      </c>
      <c r="AD937" s="1235"/>
      <c r="AE937" s="1235"/>
      <c r="AF937" s="1233"/>
      <c r="AG937" s="1232"/>
      <c r="AH937" s="1233"/>
    </row>
    <row r="938" spans="2:34" hidden="1" outlineLevel="1">
      <c r="B938" s="1176" t="s">
        <v>411</v>
      </c>
      <c r="C938" s="1089"/>
      <c r="D938" s="1164" t="s">
        <v>615</v>
      </c>
      <c r="E938" s="1121"/>
      <c r="F938" s="1074">
        <v>9.4700000000000006</v>
      </c>
      <c r="G938" s="1177">
        <v>77.05</v>
      </c>
      <c r="H938" s="1177">
        <v>77.849999999999994</v>
      </c>
      <c r="I938" s="1089">
        <f>H938-G938</f>
        <v>0.79999999999999705</v>
      </c>
      <c r="J938" s="1154">
        <f>F938*I938</f>
        <v>7.58</v>
      </c>
      <c r="K938" s="1162"/>
      <c r="L938" s="1089"/>
      <c r="M938" s="1121"/>
      <c r="N938" s="1074"/>
      <c r="O938" s="1089"/>
      <c r="P938" s="1075"/>
      <c r="Q938" s="1300"/>
      <c r="R938" s="1301"/>
      <c r="S938" s="1381"/>
      <c r="T938" s="1383"/>
      <c r="U938" s="1381"/>
      <c r="V938" s="1383"/>
      <c r="W938" s="1384">
        <f>J938</f>
        <v>7.58</v>
      </c>
      <c r="X938" s="1385">
        <f t="shared" ref="X938:X945" si="155">ROUND($W$4/1000*W938,3)</f>
        <v>0.19</v>
      </c>
      <c r="Y938" s="1405">
        <f>J938</f>
        <v>7.58</v>
      </c>
      <c r="Z938" s="1406"/>
      <c r="AA938" s="1300"/>
      <c r="AB938" s="1391"/>
      <c r="AC938" s="1302"/>
      <c r="AD938" s="1303"/>
      <c r="AE938" s="1304"/>
      <c r="AF938" s="1305"/>
      <c r="AG938" s="1300"/>
      <c r="AH938" s="1301"/>
    </row>
    <row r="939" spans="2:34" hidden="1" outlineLevel="1">
      <c r="B939" s="83"/>
      <c r="C939" s="75"/>
      <c r="D939" s="75"/>
      <c r="E939" s="123"/>
      <c r="F939" s="83"/>
      <c r="G939" s="109"/>
      <c r="H939" s="109"/>
      <c r="I939" s="75"/>
      <c r="J939" s="1058"/>
      <c r="K939" s="927"/>
      <c r="L939" s="75"/>
      <c r="M939" s="123"/>
      <c r="N939" s="83"/>
      <c r="O939" s="75"/>
      <c r="P939" s="1058"/>
      <c r="Q939" s="1281"/>
      <c r="R939" s="1280"/>
      <c r="S939" s="1281"/>
      <c r="T939" s="1280"/>
      <c r="U939" s="1281"/>
      <c r="V939" s="1280"/>
      <c r="W939" s="1281"/>
      <c r="X939" s="1280"/>
      <c r="Y939" s="1370"/>
      <c r="Z939" s="1408"/>
      <c r="AA939" s="1281"/>
      <c r="AB939" s="1287"/>
      <c r="AC939" s="1282"/>
      <c r="AD939" s="1308"/>
      <c r="AE939" s="1286"/>
      <c r="AF939" s="1307"/>
      <c r="AG939" s="1281"/>
      <c r="AH939" s="1280"/>
    </row>
    <row r="940" spans="2:34" hidden="1" outlineLevel="1">
      <c r="B940" s="83"/>
      <c r="C940" s="75"/>
      <c r="D940" s="88" t="s">
        <v>545</v>
      </c>
      <c r="E940" s="123"/>
      <c r="F940" s="83"/>
      <c r="G940" s="109"/>
      <c r="H940" s="109"/>
      <c r="I940" s="75"/>
      <c r="J940" s="1058"/>
      <c r="K940" s="927"/>
      <c r="L940" s="75"/>
      <c r="M940" s="123"/>
      <c r="N940" s="83"/>
      <c r="O940" s="75"/>
      <c r="P940" s="1058"/>
      <c r="Q940" s="1281"/>
      <c r="R940" s="1280"/>
      <c r="S940" s="1281"/>
      <c r="T940" s="1280"/>
      <c r="U940" s="1281"/>
      <c r="V940" s="1280"/>
      <c r="W940" s="1174"/>
      <c r="X940" s="1179"/>
      <c r="Y940" s="1369"/>
      <c r="Z940" s="1408"/>
      <c r="AA940" s="1281"/>
      <c r="AB940" s="1287"/>
      <c r="AC940" s="1282"/>
      <c r="AD940" s="1308"/>
      <c r="AE940" s="1286"/>
      <c r="AF940" s="1307"/>
      <c r="AG940" s="1281"/>
      <c r="AH940" s="1280"/>
    </row>
    <row r="941" spans="2:34" hidden="1" outlineLevel="1">
      <c r="B941" s="83"/>
      <c r="C941" s="75"/>
      <c r="D941" s="88" t="s">
        <v>616</v>
      </c>
      <c r="E941" s="123"/>
      <c r="F941" s="83">
        <v>43.31</v>
      </c>
      <c r="G941" s="109">
        <v>77.05</v>
      </c>
      <c r="H941" s="109">
        <v>77.849999999999994</v>
      </c>
      <c r="I941" s="75">
        <f>H941-G941</f>
        <v>0.79999999999999705</v>
      </c>
      <c r="J941" s="1080">
        <f>F941*I941</f>
        <v>34.65</v>
      </c>
      <c r="K941" s="927"/>
      <c r="L941" s="75"/>
      <c r="M941" s="123"/>
      <c r="N941" s="83"/>
      <c r="O941" s="75"/>
      <c r="P941" s="1058"/>
      <c r="Q941" s="1281"/>
      <c r="R941" s="1280"/>
      <c r="S941" s="1281"/>
      <c r="T941" s="1280"/>
      <c r="U941" s="1281"/>
      <c r="V941" s="1280"/>
      <c r="W941" s="1174">
        <f>J941</f>
        <v>34.65</v>
      </c>
      <c r="X941" s="1179">
        <f t="shared" si="155"/>
        <v>0.86599999999999999</v>
      </c>
      <c r="Y941" s="1369">
        <f>J941</f>
        <v>34.65</v>
      </c>
      <c r="Z941" s="1408"/>
      <c r="AA941" s="1281"/>
      <c r="AB941" s="1287"/>
      <c r="AC941" s="1282"/>
      <c r="AD941" s="1308"/>
      <c r="AE941" s="1286"/>
      <c r="AF941" s="1307"/>
      <c r="AG941" s="1281"/>
      <c r="AH941" s="1280"/>
    </row>
    <row r="942" spans="2:34" hidden="1" outlineLevel="1">
      <c r="B942" s="83"/>
      <c r="C942" s="75"/>
      <c r="D942" s="75"/>
      <c r="E942" s="123"/>
      <c r="F942" s="83"/>
      <c r="G942" s="109"/>
      <c r="H942" s="109"/>
      <c r="I942" s="75"/>
      <c r="J942" s="1058"/>
      <c r="K942" s="927"/>
      <c r="L942" s="75"/>
      <c r="M942" s="123"/>
      <c r="N942" s="83"/>
      <c r="O942" s="75"/>
      <c r="P942" s="1058"/>
      <c r="Q942" s="1281"/>
      <c r="R942" s="1280"/>
      <c r="S942" s="1281"/>
      <c r="T942" s="1280"/>
      <c r="U942" s="1281"/>
      <c r="V942" s="1280"/>
      <c r="W942" s="1281"/>
      <c r="X942" s="1280"/>
      <c r="Y942" s="1370"/>
      <c r="Z942" s="1408"/>
      <c r="AA942" s="1281"/>
      <c r="AB942" s="1287"/>
      <c r="AC942" s="1282"/>
      <c r="AD942" s="1308"/>
      <c r="AE942" s="1286"/>
      <c r="AF942" s="1307"/>
      <c r="AG942" s="1281"/>
      <c r="AH942" s="1280"/>
    </row>
    <row r="943" spans="2:34" hidden="1" outlineLevel="1">
      <c r="B943" s="83"/>
      <c r="C943" s="75"/>
      <c r="D943" s="88" t="s">
        <v>527</v>
      </c>
      <c r="E943" s="123"/>
      <c r="F943" s="83">
        <v>15.64</v>
      </c>
      <c r="G943" s="109">
        <v>77.05</v>
      </c>
      <c r="H943" s="109">
        <v>77.849999999999994</v>
      </c>
      <c r="I943" s="75">
        <f>H943-G943</f>
        <v>0.79999999999999705</v>
      </c>
      <c r="J943" s="1080">
        <f>F943*I943</f>
        <v>12.51</v>
      </c>
      <c r="K943" s="927"/>
      <c r="L943" s="75"/>
      <c r="M943" s="123"/>
      <c r="N943" s="83"/>
      <c r="O943" s="75"/>
      <c r="P943" s="1058"/>
      <c r="Q943" s="1281"/>
      <c r="R943" s="1280"/>
      <c r="S943" s="1281"/>
      <c r="T943" s="1280"/>
      <c r="U943" s="1281"/>
      <c r="V943" s="1280"/>
      <c r="W943" s="1174">
        <f>J943</f>
        <v>12.51</v>
      </c>
      <c r="X943" s="1179">
        <f t="shared" si="155"/>
        <v>0.313</v>
      </c>
      <c r="Y943" s="1369">
        <f>J943</f>
        <v>12.51</v>
      </c>
      <c r="Z943" s="1408"/>
      <c r="AA943" s="1281"/>
      <c r="AB943" s="1287"/>
      <c r="AC943" s="1282"/>
      <c r="AD943" s="1308"/>
      <c r="AE943" s="1286"/>
      <c r="AF943" s="1307"/>
      <c r="AG943" s="1281"/>
      <c r="AH943" s="1280"/>
    </row>
    <row r="944" spans="2:34" hidden="1" outlineLevel="1">
      <c r="B944" s="83"/>
      <c r="C944" s="75"/>
      <c r="D944" s="75"/>
      <c r="E944" s="123"/>
      <c r="F944" s="83"/>
      <c r="G944" s="109"/>
      <c r="H944" s="109"/>
      <c r="I944" s="75"/>
      <c r="J944" s="1058"/>
      <c r="K944" s="927"/>
      <c r="L944" s="75"/>
      <c r="M944" s="123"/>
      <c r="N944" s="83"/>
      <c r="O944" s="75"/>
      <c r="P944" s="1058"/>
      <c r="Q944" s="1281"/>
      <c r="R944" s="1280"/>
      <c r="S944" s="1281"/>
      <c r="T944" s="1280"/>
      <c r="U944" s="1281"/>
      <c r="V944" s="1280"/>
      <c r="W944" s="1281"/>
      <c r="X944" s="1280"/>
      <c r="Y944" s="1370"/>
      <c r="Z944" s="1408"/>
      <c r="AA944" s="1281"/>
      <c r="AB944" s="1287"/>
      <c r="AC944" s="1282"/>
      <c r="AD944" s="1308"/>
      <c r="AE944" s="1286"/>
      <c r="AF944" s="1307"/>
      <c r="AG944" s="1281"/>
      <c r="AH944" s="1280"/>
    </row>
    <row r="945" spans="2:34" hidden="1" outlineLevel="1">
      <c r="B945" s="83"/>
      <c r="C945" s="75"/>
      <c r="D945" s="88" t="s">
        <v>614</v>
      </c>
      <c r="E945" s="123"/>
      <c r="F945" s="83">
        <v>31.65</v>
      </c>
      <c r="G945" s="109">
        <v>77.05</v>
      </c>
      <c r="H945" s="109">
        <v>77.849999999999994</v>
      </c>
      <c r="I945" s="75">
        <f>H945-G945</f>
        <v>0.79999999999999705</v>
      </c>
      <c r="J945" s="1080">
        <f>F945*I945</f>
        <v>25.32</v>
      </c>
      <c r="K945" s="927"/>
      <c r="L945" s="75"/>
      <c r="M945" s="123"/>
      <c r="N945" s="83"/>
      <c r="O945" s="75"/>
      <c r="P945" s="1058"/>
      <c r="Q945" s="1281"/>
      <c r="R945" s="1280"/>
      <c r="S945" s="1281"/>
      <c r="T945" s="1280"/>
      <c r="U945" s="1281"/>
      <c r="V945" s="1280"/>
      <c r="W945" s="1174">
        <f>J945</f>
        <v>25.32</v>
      </c>
      <c r="X945" s="1179">
        <f t="shared" si="155"/>
        <v>0.63300000000000001</v>
      </c>
      <c r="Y945" s="1369">
        <f>J945</f>
        <v>25.32</v>
      </c>
      <c r="Z945" s="1408"/>
      <c r="AA945" s="1281"/>
      <c r="AB945" s="1287"/>
      <c r="AC945" s="1282"/>
      <c r="AD945" s="1308"/>
      <c r="AE945" s="1286"/>
      <c r="AF945" s="1307"/>
      <c r="AG945" s="1281"/>
      <c r="AH945" s="1280"/>
    </row>
    <row r="946" spans="2:34" hidden="1" outlineLevel="1">
      <c r="B946" s="83"/>
      <c r="C946" s="88" t="s">
        <v>617</v>
      </c>
      <c r="D946" s="75"/>
      <c r="E946" s="123"/>
      <c r="F946" s="83">
        <v>17.32</v>
      </c>
      <c r="G946" s="109">
        <v>77.5</v>
      </c>
      <c r="H946" s="109">
        <v>80.900000000000006</v>
      </c>
      <c r="I946" s="108">
        <f>H946-G946</f>
        <v>3.4</v>
      </c>
      <c r="J946" s="1080">
        <f>F946*I946</f>
        <v>58.89</v>
      </c>
      <c r="K946" s="927"/>
      <c r="L946" s="75"/>
      <c r="M946" s="123"/>
      <c r="N946" s="83"/>
      <c r="O946" s="75"/>
      <c r="P946" s="1058"/>
      <c r="Q946" s="1174">
        <f>J946</f>
        <v>58.89</v>
      </c>
      <c r="R946" s="1179">
        <f t="shared" ref="R946:R950" si="156">ROUND($Q$4/1000*Q946,3)</f>
        <v>8.8339999999999996</v>
      </c>
      <c r="S946" s="1281"/>
      <c r="T946" s="1280"/>
      <c r="U946" s="1281"/>
      <c r="V946" s="1280"/>
      <c r="W946" s="1281"/>
      <c r="X946" s="1280"/>
      <c r="Y946" s="1369">
        <f>J946</f>
        <v>58.89</v>
      </c>
      <c r="Z946" s="1408"/>
      <c r="AA946" s="1281"/>
      <c r="AB946" s="1287"/>
      <c r="AC946" s="1282"/>
      <c r="AD946" s="1308"/>
      <c r="AE946" s="1286"/>
      <c r="AF946" s="1307"/>
      <c r="AG946" s="1281"/>
      <c r="AH946" s="1280"/>
    </row>
    <row r="947" spans="2:34" hidden="1" outlineLevel="1">
      <c r="B947" s="83"/>
      <c r="C947" s="88" t="s">
        <v>618</v>
      </c>
      <c r="D947" s="75"/>
      <c r="E947" s="1145">
        <v>1</v>
      </c>
      <c r="F947" s="83"/>
      <c r="G947" s="75"/>
      <c r="H947" s="75"/>
      <c r="I947" s="75"/>
      <c r="J947" s="1058"/>
      <c r="K947" s="927">
        <v>1.01</v>
      </c>
      <c r="L947" s="75">
        <v>2.0699999999999998</v>
      </c>
      <c r="M947" s="1173">
        <f>ROUND(-E947*K947*L947,2)</f>
        <v>-2.09</v>
      </c>
      <c r="N947" s="83">
        <v>0.15</v>
      </c>
      <c r="O947" s="75">
        <f>2*L947+K947</f>
        <v>5.15</v>
      </c>
      <c r="P947" s="1080">
        <f>N947*O947</f>
        <v>0.77</v>
      </c>
      <c r="Q947" s="1174">
        <f>M947</f>
        <v>-2.09</v>
      </c>
      <c r="R947" s="1179">
        <f t="shared" si="156"/>
        <v>-0.314</v>
      </c>
      <c r="S947" s="1281"/>
      <c r="T947" s="1280"/>
      <c r="U947" s="1281"/>
      <c r="V947" s="1280"/>
      <c r="W947" s="1281"/>
      <c r="X947" s="1280"/>
      <c r="Y947" s="1369">
        <f>M947</f>
        <v>-2.09</v>
      </c>
      <c r="Z947" s="1408"/>
      <c r="AA947" s="1281"/>
      <c r="AB947" s="1287"/>
      <c r="AC947" s="1327">
        <f>P947</f>
        <v>0.77</v>
      </c>
      <c r="AD947" s="1308"/>
      <c r="AE947" s="1286"/>
      <c r="AF947" s="1307"/>
      <c r="AG947" s="1281"/>
      <c r="AH947" s="1280"/>
    </row>
    <row r="948" spans="2:34" hidden="1" outlineLevel="1">
      <c r="B948" s="83"/>
      <c r="C948" s="88" t="s">
        <v>619</v>
      </c>
      <c r="D948" s="75"/>
      <c r="E948" s="1145"/>
      <c r="F948" s="83">
        <v>10.210000000000001</v>
      </c>
      <c r="G948" s="109">
        <v>77.05</v>
      </c>
      <c r="H948" s="109">
        <v>80.900000000000006</v>
      </c>
      <c r="I948" s="108">
        <f>H948-G948</f>
        <v>3.85</v>
      </c>
      <c r="J948" s="1080">
        <f>F948*I948</f>
        <v>39.31</v>
      </c>
      <c r="K948" s="927"/>
      <c r="L948" s="75"/>
      <c r="M948" s="123"/>
      <c r="N948" s="83"/>
      <c r="O948" s="75"/>
      <c r="P948" s="1058"/>
      <c r="Q948" s="1174">
        <f>J948</f>
        <v>39.31</v>
      </c>
      <c r="R948" s="1179">
        <f t="shared" si="156"/>
        <v>5.8970000000000002</v>
      </c>
      <c r="S948" s="1281"/>
      <c r="T948" s="1280"/>
      <c r="U948" s="1281"/>
      <c r="V948" s="1280"/>
      <c r="W948" s="1281"/>
      <c r="X948" s="1280"/>
      <c r="Y948" s="1369">
        <f>J948</f>
        <v>39.31</v>
      </c>
      <c r="Z948" s="1408"/>
      <c r="AA948" s="1281"/>
      <c r="AB948" s="1287"/>
      <c r="AC948" s="1282"/>
      <c r="AD948" s="1308"/>
      <c r="AE948" s="1286"/>
      <c r="AF948" s="1307"/>
      <c r="AG948" s="1281"/>
      <c r="AH948" s="1280"/>
    </row>
    <row r="949" spans="2:34" hidden="1" outlineLevel="1">
      <c r="B949" s="83"/>
      <c r="C949" s="75"/>
      <c r="D949" s="75"/>
      <c r="E949" s="1145"/>
      <c r="F949" s="83">
        <v>14.02</v>
      </c>
      <c r="G949" s="109">
        <v>77.55</v>
      </c>
      <c r="H949" s="122">
        <v>80.900000000000006</v>
      </c>
      <c r="I949" s="108">
        <f>H949-G949</f>
        <v>3.35</v>
      </c>
      <c r="J949" s="1080">
        <f>F949*I949</f>
        <v>46.97</v>
      </c>
      <c r="K949" s="927"/>
      <c r="L949" s="75"/>
      <c r="M949" s="123"/>
      <c r="N949" s="83"/>
      <c r="O949" s="75"/>
      <c r="P949" s="1058"/>
      <c r="Q949" s="1174">
        <f>J949</f>
        <v>46.97</v>
      </c>
      <c r="R949" s="1179">
        <f t="shared" si="156"/>
        <v>7.0460000000000003</v>
      </c>
      <c r="S949" s="1281"/>
      <c r="T949" s="1280"/>
      <c r="U949" s="1281"/>
      <c r="V949" s="1280"/>
      <c r="W949" s="1281"/>
      <c r="X949" s="1280"/>
      <c r="Y949" s="1369">
        <f>J949</f>
        <v>46.97</v>
      </c>
      <c r="Z949" s="1408"/>
      <c r="AA949" s="1281"/>
      <c r="AB949" s="1287"/>
      <c r="AC949" s="1282"/>
      <c r="AD949" s="1308"/>
      <c r="AE949" s="1286"/>
      <c r="AF949" s="1307"/>
      <c r="AG949" s="1281"/>
      <c r="AH949" s="1280"/>
    </row>
    <row r="950" spans="2:34" ht="13.5" hidden="1" outlineLevel="1" thickBot="1">
      <c r="B950" s="1059"/>
      <c r="C950" s="1134" t="s">
        <v>620</v>
      </c>
      <c r="D950" s="841"/>
      <c r="E950" s="1151">
        <v>1</v>
      </c>
      <c r="F950" s="1059"/>
      <c r="G950" s="841"/>
      <c r="H950" s="841"/>
      <c r="I950" s="841"/>
      <c r="J950" s="842"/>
      <c r="K950" s="1147">
        <v>1.01</v>
      </c>
      <c r="L950" s="841">
        <v>2.0699999999999998</v>
      </c>
      <c r="M950" s="1178">
        <f t="shared" ref="M950" si="157">ROUND(-E950*K950*L950,2)</f>
        <v>-2.09</v>
      </c>
      <c r="N950" s="1059">
        <v>0.15</v>
      </c>
      <c r="O950" s="841">
        <f>2*L950+K950</f>
        <v>5.15</v>
      </c>
      <c r="P950" s="1081">
        <f>N950*O950</f>
        <v>0.77</v>
      </c>
      <c r="Q950" s="1309">
        <f>M950</f>
        <v>-2.09</v>
      </c>
      <c r="R950" s="1290">
        <f t="shared" si="156"/>
        <v>-0.314</v>
      </c>
      <c r="S950" s="1289"/>
      <c r="T950" s="1291"/>
      <c r="U950" s="1289"/>
      <c r="V950" s="1291"/>
      <c r="W950" s="1289"/>
      <c r="X950" s="1291"/>
      <c r="Y950" s="1374">
        <f>M950</f>
        <v>-2.09</v>
      </c>
      <c r="Z950" s="1409"/>
      <c r="AA950" s="1329"/>
      <c r="AB950" s="1399"/>
      <c r="AC950" s="1380">
        <f>P950</f>
        <v>0.77</v>
      </c>
      <c r="AD950" s="1332"/>
      <c r="AE950" s="1312"/>
      <c r="AF950" s="1313"/>
      <c r="AG950" s="1329"/>
      <c r="AH950" s="1330"/>
    </row>
    <row r="951" spans="2:34" ht="16.5" collapsed="1" thickBot="1">
      <c r="B951" s="1180"/>
      <c r="C951" s="1181" t="s">
        <v>625</v>
      </c>
      <c r="D951" s="1182"/>
      <c r="E951" s="1183"/>
      <c r="F951" s="1180"/>
      <c r="G951" s="1182"/>
      <c r="H951" s="1182"/>
      <c r="I951" s="1182"/>
      <c r="J951" s="1188"/>
      <c r="K951" s="1184"/>
      <c r="L951" s="1182"/>
      <c r="M951" s="1200"/>
      <c r="N951" s="1180"/>
      <c r="O951" s="1182"/>
      <c r="P951" s="1201"/>
      <c r="Q951" s="1411"/>
      <c r="R951" s="1413"/>
      <c r="S951" s="1232"/>
      <c r="T951" s="1233"/>
      <c r="U951" s="1401">
        <f>SUM(U952:U965)</f>
        <v>183.79</v>
      </c>
      <c r="V951" s="1317">
        <f>SUM(V952:V965)</f>
        <v>18.379000000000001</v>
      </c>
      <c r="W951" s="1232"/>
      <c r="X951" s="1414"/>
      <c r="Y951" s="1506"/>
      <c r="Z951" s="1517"/>
      <c r="AA951" s="1235"/>
      <c r="AB951" s="1525">
        <f>SUM(AB952:AB965)</f>
        <v>183.79</v>
      </c>
      <c r="AC951" s="1416"/>
      <c r="AD951" s="1235"/>
      <c r="AE951" s="1235"/>
      <c r="AF951" s="1376">
        <f>SUM(AF952:AF965)</f>
        <v>0.51</v>
      </c>
      <c r="AG951" s="1232"/>
      <c r="AH951" s="1233"/>
    </row>
    <row r="952" spans="2:34" hidden="1" outlineLevel="1">
      <c r="B952" s="1189" t="s">
        <v>621</v>
      </c>
      <c r="C952" s="1164" t="s">
        <v>94</v>
      </c>
      <c r="D952" s="1089"/>
      <c r="E952" s="1112">
        <v>1</v>
      </c>
      <c r="F952" s="1074">
        <v>6.48</v>
      </c>
      <c r="G952" s="1177">
        <v>77.55</v>
      </c>
      <c r="H952" s="1177">
        <v>80.05</v>
      </c>
      <c r="I952" s="1152">
        <f t="shared" ref="I952:I959" si="158">H952-G952</f>
        <v>2.5</v>
      </c>
      <c r="J952" s="1154">
        <f t="shared" ref="J952:J959" si="159">F952*I952</f>
        <v>16.2</v>
      </c>
      <c r="K952" s="1074"/>
      <c r="L952" s="1089"/>
      <c r="M952" s="1190"/>
      <c r="N952" s="1074"/>
      <c r="O952" s="1089"/>
      <c r="P952" s="1075"/>
      <c r="Q952" s="1074"/>
      <c r="R952" s="1075"/>
      <c r="S952" s="1074"/>
      <c r="T952" s="1075"/>
      <c r="U952" s="1074">
        <f t="shared" ref="U952:U959" si="160">J952</f>
        <v>16.2</v>
      </c>
      <c r="V952" s="1138">
        <f t="shared" ref="V952:V965" si="161">ROUND($U$4/1000*U952,3)</f>
        <v>1.62</v>
      </c>
      <c r="W952" s="1074"/>
      <c r="X952" s="1075"/>
      <c r="Y952" s="1212"/>
      <c r="Z952" s="1140"/>
      <c r="AA952" s="818"/>
      <c r="AB952" s="1213">
        <f t="shared" ref="AB952:AB959" si="162">J952</f>
        <v>16.2</v>
      </c>
      <c r="AC952" s="1072"/>
      <c r="AD952" s="1140"/>
      <c r="AE952" s="818"/>
      <c r="AF952" s="1073"/>
      <c r="AG952" s="817"/>
      <c r="AH952" s="819"/>
    </row>
    <row r="953" spans="2:34" hidden="1" outlineLevel="1">
      <c r="B953" s="90" t="s">
        <v>622</v>
      </c>
      <c r="C953" s="88" t="s">
        <v>95</v>
      </c>
      <c r="D953" s="75"/>
      <c r="E953" s="877">
        <v>1</v>
      </c>
      <c r="F953" s="83">
        <v>4.0199999999999996</v>
      </c>
      <c r="G953" s="109">
        <v>77.55</v>
      </c>
      <c r="H953" s="109">
        <v>80.05</v>
      </c>
      <c r="I953" s="108">
        <f t="shared" si="158"/>
        <v>2.5</v>
      </c>
      <c r="J953" s="1058">
        <f t="shared" si="159"/>
        <v>10.050000000000001</v>
      </c>
      <c r="K953" s="83"/>
      <c r="L953" s="75"/>
      <c r="M953" s="1058"/>
      <c r="N953" s="83"/>
      <c r="O953" s="75"/>
      <c r="P953" s="1058"/>
      <c r="Q953" s="83"/>
      <c r="R953" s="1058"/>
      <c r="S953" s="83"/>
      <c r="T953" s="1058"/>
      <c r="U953" s="83">
        <f t="shared" si="160"/>
        <v>10.050000000000001</v>
      </c>
      <c r="V953" s="1096">
        <f t="shared" si="161"/>
        <v>1.0049999999999999</v>
      </c>
      <c r="W953" s="83"/>
      <c r="X953" s="1058"/>
      <c r="Y953" s="1141"/>
      <c r="Z953" s="114"/>
      <c r="AA953" s="75"/>
      <c r="AB953" s="1057">
        <f t="shared" si="162"/>
        <v>10.050000000000001</v>
      </c>
      <c r="AC953" s="1056"/>
      <c r="AD953" s="114"/>
      <c r="AE953" s="75"/>
      <c r="AF953" s="1057"/>
      <c r="AG953" s="83"/>
      <c r="AH953" s="1058"/>
    </row>
    <row r="954" spans="2:34" hidden="1" outlineLevel="1">
      <c r="B954" s="83"/>
      <c r="C954" s="88" t="s">
        <v>96</v>
      </c>
      <c r="D954" s="75"/>
      <c r="E954" s="877">
        <v>1</v>
      </c>
      <c r="F954" s="83">
        <v>6.48</v>
      </c>
      <c r="G954" s="109">
        <v>77.55</v>
      </c>
      <c r="H954" s="109">
        <v>80.05</v>
      </c>
      <c r="I954" s="108">
        <f t="shared" si="158"/>
        <v>2.5</v>
      </c>
      <c r="J954" s="1058">
        <f t="shared" si="159"/>
        <v>16.2</v>
      </c>
      <c r="K954" s="83"/>
      <c r="L954" s="75"/>
      <c r="M954" s="1058"/>
      <c r="N954" s="83"/>
      <c r="O954" s="75"/>
      <c r="P954" s="1058"/>
      <c r="Q954" s="83"/>
      <c r="R954" s="1058"/>
      <c r="S954" s="83"/>
      <c r="T954" s="1058"/>
      <c r="U954" s="83">
        <f t="shared" si="160"/>
        <v>16.2</v>
      </c>
      <c r="V954" s="1096">
        <f t="shared" si="161"/>
        <v>1.62</v>
      </c>
      <c r="W954" s="83"/>
      <c r="X954" s="1058"/>
      <c r="Y954" s="1141"/>
      <c r="Z954" s="114"/>
      <c r="AA954" s="75"/>
      <c r="AB954" s="1057">
        <f t="shared" si="162"/>
        <v>16.2</v>
      </c>
      <c r="AC954" s="1056"/>
      <c r="AD954" s="114"/>
      <c r="AE954" s="75"/>
      <c r="AF954" s="1057"/>
      <c r="AG954" s="83"/>
      <c r="AH954" s="1058"/>
    </row>
    <row r="955" spans="2:34" hidden="1" outlineLevel="1">
      <c r="B955" s="83"/>
      <c r="C955" s="88" t="s">
        <v>97</v>
      </c>
      <c r="D955" s="75"/>
      <c r="E955" s="877">
        <v>1</v>
      </c>
      <c r="F955" s="83">
        <v>8.2799999999999994</v>
      </c>
      <c r="G955" s="109">
        <v>77.55</v>
      </c>
      <c r="H955" s="109">
        <v>80.05</v>
      </c>
      <c r="I955" s="108">
        <f t="shared" si="158"/>
        <v>2.5</v>
      </c>
      <c r="J955" s="1058">
        <f t="shared" si="159"/>
        <v>20.7</v>
      </c>
      <c r="K955" s="83"/>
      <c r="L955" s="75"/>
      <c r="M955" s="1058"/>
      <c r="N955" s="83"/>
      <c r="O955" s="75"/>
      <c r="P955" s="1058"/>
      <c r="Q955" s="83"/>
      <c r="R955" s="1058"/>
      <c r="S955" s="83"/>
      <c r="T955" s="1058"/>
      <c r="U955" s="83">
        <f t="shared" si="160"/>
        <v>20.7</v>
      </c>
      <c r="V955" s="1096">
        <f t="shared" si="161"/>
        <v>2.0699999999999998</v>
      </c>
      <c r="W955" s="83"/>
      <c r="X955" s="1058"/>
      <c r="Y955" s="1141"/>
      <c r="Z955" s="114"/>
      <c r="AA955" s="75"/>
      <c r="AB955" s="1057">
        <f t="shared" si="162"/>
        <v>20.7</v>
      </c>
      <c r="AC955" s="1056"/>
      <c r="AD955" s="114"/>
      <c r="AE955" s="75"/>
      <c r="AF955" s="1057"/>
      <c r="AG955" s="83"/>
      <c r="AH955" s="1058"/>
    </row>
    <row r="956" spans="2:34" hidden="1" outlineLevel="1">
      <c r="B956" s="83"/>
      <c r="C956" s="88" t="s">
        <v>98</v>
      </c>
      <c r="D956" s="75"/>
      <c r="E956" s="877">
        <v>1</v>
      </c>
      <c r="F956" s="83">
        <v>7.92</v>
      </c>
      <c r="G956" s="109">
        <v>77.55</v>
      </c>
      <c r="H956" s="109">
        <v>80.05</v>
      </c>
      <c r="I956" s="108">
        <f t="shared" si="158"/>
        <v>2.5</v>
      </c>
      <c r="J956" s="1058">
        <f t="shared" si="159"/>
        <v>19.8</v>
      </c>
      <c r="K956" s="83"/>
      <c r="L956" s="75"/>
      <c r="M956" s="1058"/>
      <c r="N956" s="83"/>
      <c r="O956" s="75"/>
      <c r="P956" s="1058"/>
      <c r="Q956" s="83"/>
      <c r="R956" s="1058"/>
      <c r="S956" s="83"/>
      <c r="T956" s="1058"/>
      <c r="U956" s="83">
        <f t="shared" si="160"/>
        <v>19.8</v>
      </c>
      <c r="V956" s="1096">
        <f t="shared" si="161"/>
        <v>1.98</v>
      </c>
      <c r="W956" s="83"/>
      <c r="X956" s="1058"/>
      <c r="Y956" s="1141"/>
      <c r="Z956" s="114"/>
      <c r="AA956" s="75"/>
      <c r="AB956" s="1057">
        <f t="shared" si="162"/>
        <v>19.8</v>
      </c>
      <c r="AC956" s="1056"/>
      <c r="AD956" s="114"/>
      <c r="AE956" s="75"/>
      <c r="AF956" s="1057"/>
      <c r="AG956" s="83"/>
      <c r="AH956" s="1058"/>
    </row>
    <row r="957" spans="2:34" hidden="1" outlineLevel="1">
      <c r="B957" s="83"/>
      <c r="C957" s="1933" t="s">
        <v>99</v>
      </c>
      <c r="D957" s="75"/>
      <c r="E957" s="877">
        <v>1</v>
      </c>
      <c r="F957" s="83">
        <v>3.48</v>
      </c>
      <c r="G957" s="109">
        <v>77.55</v>
      </c>
      <c r="H957" s="109">
        <v>81.400000000000006</v>
      </c>
      <c r="I957" s="75">
        <f t="shared" si="158"/>
        <v>3.8500000000000099</v>
      </c>
      <c r="J957" s="1080">
        <f t="shared" si="159"/>
        <v>13.4</v>
      </c>
      <c r="K957" s="83"/>
      <c r="L957" s="75"/>
      <c r="M957" s="1058"/>
      <c r="N957" s="83"/>
      <c r="O957" s="75"/>
      <c r="P957" s="1058"/>
      <c r="Q957" s="83"/>
      <c r="R957" s="1058"/>
      <c r="S957" s="83"/>
      <c r="T957" s="1058"/>
      <c r="U957" s="83">
        <f t="shared" si="160"/>
        <v>13.4</v>
      </c>
      <c r="V957" s="1096">
        <f t="shared" si="161"/>
        <v>1.34</v>
      </c>
      <c r="W957" s="83"/>
      <c r="X957" s="1058"/>
      <c r="Y957" s="1141"/>
      <c r="Z957" s="114"/>
      <c r="AA957" s="75"/>
      <c r="AB957" s="1057">
        <f t="shared" si="162"/>
        <v>13.4</v>
      </c>
      <c r="AC957" s="1056"/>
      <c r="AD957" s="114"/>
      <c r="AE957" s="75"/>
      <c r="AF957" s="1057"/>
      <c r="AG957" s="83"/>
      <c r="AH957" s="1058"/>
    </row>
    <row r="958" spans="2:34" hidden="1" outlineLevel="1">
      <c r="B958" s="83"/>
      <c r="C958" s="1934"/>
      <c r="D958" s="75"/>
      <c r="E958" s="877">
        <v>1</v>
      </c>
      <c r="F958" s="1095">
        <v>3</v>
      </c>
      <c r="G958" s="109">
        <v>80.59</v>
      </c>
      <c r="H958" s="109">
        <v>81.400000000000006</v>
      </c>
      <c r="I958" s="75">
        <f t="shared" si="158"/>
        <v>0.81000000000000205</v>
      </c>
      <c r="J958" s="1080">
        <f t="shared" si="159"/>
        <v>2.4300000000000002</v>
      </c>
      <c r="K958" s="83"/>
      <c r="L958" s="75"/>
      <c r="M958" s="1058"/>
      <c r="N958" s="83"/>
      <c r="O958" s="75"/>
      <c r="P958" s="1058"/>
      <c r="Q958" s="83"/>
      <c r="R958" s="1058"/>
      <c r="S958" s="83"/>
      <c r="T958" s="1058"/>
      <c r="U958" s="83">
        <f t="shared" si="160"/>
        <v>2.4300000000000002</v>
      </c>
      <c r="V958" s="1058">
        <f t="shared" si="161"/>
        <v>0.24299999999999999</v>
      </c>
      <c r="W958" s="83"/>
      <c r="X958" s="1058"/>
      <c r="Y958" s="1141"/>
      <c r="Z958" s="114"/>
      <c r="AA958" s="75"/>
      <c r="AB958" s="1057">
        <f t="shared" si="162"/>
        <v>2.4300000000000002</v>
      </c>
      <c r="AC958" s="1056"/>
      <c r="AD958" s="114"/>
      <c r="AE958" s="75"/>
      <c r="AF958" s="1057"/>
      <c r="AG958" s="83"/>
      <c r="AH958" s="1058"/>
    </row>
    <row r="959" spans="2:34" hidden="1" outlineLevel="1">
      <c r="B959" s="83"/>
      <c r="C959" s="88" t="s">
        <v>100</v>
      </c>
      <c r="D959" s="75"/>
      <c r="E959" s="877">
        <v>1</v>
      </c>
      <c r="F959" s="83">
        <v>8.94</v>
      </c>
      <c r="G959" s="109">
        <v>77.55</v>
      </c>
      <c r="H959" s="109">
        <v>81.400000000000006</v>
      </c>
      <c r="I959" s="75">
        <f t="shared" si="158"/>
        <v>3.8500000000000099</v>
      </c>
      <c r="J959" s="1058">
        <f t="shared" si="159"/>
        <v>34.419000000000104</v>
      </c>
      <c r="K959" s="83"/>
      <c r="L959" s="75"/>
      <c r="M959" s="1058"/>
      <c r="N959" s="83"/>
      <c r="O959" s="75"/>
      <c r="P959" s="1058"/>
      <c r="Q959" s="83"/>
      <c r="R959" s="1058"/>
      <c r="S959" s="83"/>
      <c r="T959" s="1058"/>
      <c r="U959" s="83">
        <f t="shared" si="160"/>
        <v>34.419000000000104</v>
      </c>
      <c r="V959" s="1058">
        <f t="shared" si="161"/>
        <v>3.4420000000000002</v>
      </c>
      <c r="W959" s="83"/>
      <c r="X959" s="1058"/>
      <c r="Y959" s="1141"/>
      <c r="Z959" s="114"/>
      <c r="AA959" s="75"/>
      <c r="AB959" s="1057">
        <f t="shared" si="162"/>
        <v>34.419000000000104</v>
      </c>
      <c r="AC959" s="1056"/>
      <c r="AD959" s="114"/>
      <c r="AE959" s="75"/>
      <c r="AF959" s="1057"/>
      <c r="AG959" s="83"/>
      <c r="AH959" s="1058"/>
    </row>
    <row r="960" spans="2:34" hidden="1" outlineLevel="1">
      <c r="B960" s="83"/>
      <c r="C960" s="88" t="s">
        <v>623</v>
      </c>
      <c r="D960" s="75"/>
      <c r="E960" s="877">
        <v>1</v>
      </c>
      <c r="F960" s="83"/>
      <c r="G960" s="109"/>
      <c r="H960" s="109"/>
      <c r="I960" s="75"/>
      <c r="J960" s="1058"/>
      <c r="K960" s="83">
        <v>0.97499999999999998</v>
      </c>
      <c r="L960" s="75">
        <v>0.73</v>
      </c>
      <c r="M960" s="1179">
        <f>ROUND(-E960*K960*L960,2)</f>
        <v>-0.71</v>
      </c>
      <c r="N960" s="83">
        <v>0.15</v>
      </c>
      <c r="O960" s="75">
        <f>2*(K960+L960)</f>
        <v>3.41</v>
      </c>
      <c r="P960" s="1080">
        <f>E960*N960*O960</f>
        <v>0.51</v>
      </c>
      <c r="Q960" s="83"/>
      <c r="R960" s="1058"/>
      <c r="S960" s="83"/>
      <c r="T960" s="1058"/>
      <c r="U960" s="1192">
        <f>M960</f>
        <v>-0.71</v>
      </c>
      <c r="V960" s="1058">
        <f t="shared" si="161"/>
        <v>-7.0999999999999994E-2</v>
      </c>
      <c r="W960" s="83"/>
      <c r="X960" s="1058"/>
      <c r="Y960" s="1141"/>
      <c r="Z960" s="114"/>
      <c r="AA960" s="75"/>
      <c r="AB960" s="1191">
        <f>M960</f>
        <v>-0.71</v>
      </c>
      <c r="AC960" s="1056"/>
      <c r="AD960" s="114"/>
      <c r="AE960" s="75"/>
      <c r="AF960" s="1155">
        <f>P960</f>
        <v>0.51</v>
      </c>
      <c r="AG960" s="83"/>
      <c r="AH960" s="1058"/>
    </row>
    <row r="961" spans="2:34" hidden="1" outlineLevel="1">
      <c r="B961" s="83"/>
      <c r="C961" s="88" t="s">
        <v>101</v>
      </c>
      <c r="D961" s="75"/>
      <c r="E961" s="877">
        <v>1</v>
      </c>
      <c r="F961" s="83">
        <v>4.62</v>
      </c>
      <c r="G961" s="109">
        <v>77.55</v>
      </c>
      <c r="H961" s="109">
        <v>80.05</v>
      </c>
      <c r="I961" s="75">
        <f>H961-G961</f>
        <v>2.5</v>
      </c>
      <c r="J961" s="1058">
        <f>F961*I961</f>
        <v>11.55</v>
      </c>
      <c r="K961" s="83"/>
      <c r="L961" s="75"/>
      <c r="M961" s="1058"/>
      <c r="N961" s="83"/>
      <c r="O961" s="75"/>
      <c r="P961" s="1058"/>
      <c r="Q961" s="83"/>
      <c r="R961" s="1058"/>
      <c r="S961" s="83"/>
      <c r="T961" s="1058"/>
      <c r="U961" s="83">
        <f>J961</f>
        <v>11.55</v>
      </c>
      <c r="V961" s="1058">
        <f t="shared" si="161"/>
        <v>1.155</v>
      </c>
      <c r="W961" s="83"/>
      <c r="X961" s="1058"/>
      <c r="Y961" s="1141"/>
      <c r="Z961" s="114"/>
      <c r="AA961" s="75"/>
      <c r="AB961" s="1057">
        <f>J961</f>
        <v>11.55</v>
      </c>
      <c r="AC961" s="1056"/>
      <c r="AD961" s="114"/>
      <c r="AE961" s="75"/>
      <c r="AF961" s="1057"/>
      <c r="AG961" s="83"/>
      <c r="AH961" s="1058"/>
    </row>
    <row r="962" spans="2:34" hidden="1" outlineLevel="1">
      <c r="B962" s="83"/>
      <c r="C962" s="88" t="s">
        <v>102</v>
      </c>
      <c r="D962" s="75"/>
      <c r="E962" s="877">
        <v>1</v>
      </c>
      <c r="F962" s="83">
        <v>4.62</v>
      </c>
      <c r="G962" s="109">
        <v>77.55</v>
      </c>
      <c r="H962" s="109">
        <v>81.400000000000006</v>
      </c>
      <c r="I962" s="75">
        <f>H962-G962</f>
        <v>3.8500000000000099</v>
      </c>
      <c r="J962" s="1080">
        <f>F962*I962</f>
        <v>17.79</v>
      </c>
      <c r="K962" s="83"/>
      <c r="L962" s="75"/>
      <c r="M962" s="1058"/>
      <c r="N962" s="83"/>
      <c r="O962" s="75"/>
      <c r="P962" s="1058"/>
      <c r="Q962" s="83"/>
      <c r="R962" s="1058"/>
      <c r="S962" s="83"/>
      <c r="T962" s="1058"/>
      <c r="U962" s="1095">
        <f>J962</f>
        <v>17.79</v>
      </c>
      <c r="V962" s="1058">
        <f t="shared" si="161"/>
        <v>1.7789999999999999</v>
      </c>
      <c r="W962" s="83"/>
      <c r="X962" s="1058"/>
      <c r="Y962" s="1141"/>
      <c r="Z962" s="114"/>
      <c r="AA962" s="75"/>
      <c r="AB962" s="1155">
        <f>J962</f>
        <v>17.79</v>
      </c>
      <c r="AC962" s="1056"/>
      <c r="AD962" s="114"/>
      <c r="AE962" s="75"/>
      <c r="AF962" s="1057"/>
      <c r="AG962" s="83"/>
      <c r="AH962" s="1058"/>
    </row>
    <row r="963" spans="2:34" hidden="1" outlineLevel="1">
      <c r="B963" s="83"/>
      <c r="C963" s="88" t="s">
        <v>624</v>
      </c>
      <c r="D963" s="75"/>
      <c r="E963" s="877">
        <v>1</v>
      </c>
      <c r="F963" s="83">
        <v>4.32</v>
      </c>
      <c r="G963" s="109">
        <v>77.55</v>
      </c>
      <c r="H963" s="109">
        <v>80.05</v>
      </c>
      <c r="I963" s="75">
        <f>H963-G963</f>
        <v>2.5</v>
      </c>
      <c r="J963" s="1080">
        <f>F963*I963</f>
        <v>10.8</v>
      </c>
      <c r="K963" s="83"/>
      <c r="L963" s="75"/>
      <c r="M963" s="1058"/>
      <c r="N963" s="83"/>
      <c r="O963" s="75"/>
      <c r="P963" s="1058"/>
      <c r="Q963" s="83"/>
      <c r="R963" s="1058"/>
      <c r="S963" s="83"/>
      <c r="T963" s="1058"/>
      <c r="U963" s="1095">
        <f>J963</f>
        <v>10.8</v>
      </c>
      <c r="V963" s="1096">
        <f t="shared" si="161"/>
        <v>1.08</v>
      </c>
      <c r="W963" s="83"/>
      <c r="X963" s="1058"/>
      <c r="Y963" s="1141"/>
      <c r="Z963" s="114"/>
      <c r="AA963" s="75"/>
      <c r="AB963" s="1155">
        <f>J963</f>
        <v>10.8</v>
      </c>
      <c r="AC963" s="1056"/>
      <c r="AD963" s="114"/>
      <c r="AE963" s="75"/>
      <c r="AF963" s="1057"/>
      <c r="AG963" s="83"/>
      <c r="AH963" s="1058"/>
    </row>
    <row r="964" spans="2:34" hidden="1" outlineLevel="1">
      <c r="B964" s="83"/>
      <c r="C964" s="1933" t="s">
        <v>103</v>
      </c>
      <c r="D964" s="75"/>
      <c r="E964" s="877">
        <v>1</v>
      </c>
      <c r="F964" s="83">
        <v>3.32</v>
      </c>
      <c r="G964" s="109">
        <v>77.55</v>
      </c>
      <c r="H964" s="109">
        <v>80.05</v>
      </c>
      <c r="I964" s="75">
        <f>H964-G964</f>
        <v>2.5</v>
      </c>
      <c r="J964" s="1058">
        <f>F964*I964</f>
        <v>8.3000000000000007</v>
      </c>
      <c r="K964" s="83"/>
      <c r="L964" s="75"/>
      <c r="M964" s="1058"/>
      <c r="N964" s="83"/>
      <c r="O964" s="75"/>
      <c r="P964" s="1058"/>
      <c r="Q964" s="83"/>
      <c r="R964" s="1058"/>
      <c r="S964" s="83"/>
      <c r="T964" s="1058"/>
      <c r="U964" s="83">
        <f>J964</f>
        <v>8.3000000000000007</v>
      </c>
      <c r="V964" s="1096">
        <f t="shared" si="161"/>
        <v>0.83</v>
      </c>
      <c r="W964" s="83"/>
      <c r="X964" s="1058"/>
      <c r="Y964" s="1141"/>
      <c r="Z964" s="114"/>
      <c r="AA964" s="75"/>
      <c r="AB964" s="1057">
        <f>J964</f>
        <v>8.3000000000000007</v>
      </c>
      <c r="AC964" s="1056"/>
      <c r="AD964" s="114"/>
      <c r="AE964" s="75"/>
      <c r="AF964" s="1057"/>
      <c r="AG964" s="83"/>
      <c r="AH964" s="1058"/>
    </row>
    <row r="965" spans="2:34" ht="13.5" hidden="1" outlineLevel="1" thickBot="1">
      <c r="B965" s="1059"/>
      <c r="C965" s="1935"/>
      <c r="D965" s="841"/>
      <c r="E965" s="1090"/>
      <c r="F965" s="1097">
        <v>1.3</v>
      </c>
      <c r="G965" s="1068">
        <v>77.849999999999994</v>
      </c>
      <c r="H965" s="1068">
        <v>80.05</v>
      </c>
      <c r="I965" s="841">
        <f>H965-G965</f>
        <v>2.2000000000000002</v>
      </c>
      <c r="J965" s="842">
        <f>F965*I965</f>
        <v>2.86</v>
      </c>
      <c r="K965" s="1059"/>
      <c r="L965" s="841"/>
      <c r="M965" s="842"/>
      <c r="N965" s="1059"/>
      <c r="O965" s="841"/>
      <c r="P965" s="842"/>
      <c r="Q965" s="1059"/>
      <c r="R965" s="842"/>
      <c r="S965" s="1059"/>
      <c r="T965" s="842"/>
      <c r="U965" s="1059">
        <f>J965</f>
        <v>2.86</v>
      </c>
      <c r="V965" s="842">
        <f t="shared" si="161"/>
        <v>0.28599999999999998</v>
      </c>
      <c r="W965" s="1059"/>
      <c r="X965" s="842"/>
      <c r="Y965" s="1175"/>
      <c r="Z965" s="1142"/>
      <c r="AA965" s="841"/>
      <c r="AB965" s="1070">
        <f>J965</f>
        <v>2.86</v>
      </c>
      <c r="AC965" s="1069"/>
      <c r="AD965" s="1142"/>
      <c r="AE965" s="841"/>
      <c r="AF965" s="1070"/>
      <c r="AG965" s="1059"/>
      <c r="AH965" s="842"/>
    </row>
    <row r="966" spans="2:34" collapsed="1">
      <c r="B966" s="818"/>
      <c r="C966" s="818"/>
      <c r="D966" s="818"/>
      <c r="E966" s="1123"/>
      <c r="F966" s="818"/>
      <c r="G966" s="818"/>
      <c r="H966" s="818"/>
      <c r="I966" s="818"/>
      <c r="J966" s="818"/>
      <c r="K966" s="818"/>
      <c r="L966" s="818"/>
      <c r="M966" s="818"/>
      <c r="N966" s="818"/>
      <c r="O966" s="818"/>
      <c r="P966" s="818"/>
      <c r="Q966" s="818"/>
      <c r="R966" s="818"/>
      <c r="S966" s="818"/>
      <c r="T966" s="818"/>
      <c r="U966" s="818"/>
      <c r="V966" s="818"/>
      <c r="W966" s="818"/>
      <c r="X966" s="818"/>
      <c r="Y966" s="1507"/>
      <c r="Z966" s="1140"/>
      <c r="AA966" s="1203"/>
      <c r="AB966" s="1526"/>
      <c r="AC966" s="1203"/>
      <c r="AD966" s="1203"/>
      <c r="AE966" s="1203"/>
      <c r="AF966" s="1203"/>
      <c r="AG966" s="818"/>
      <c r="AH966" s="818"/>
    </row>
    <row r="967" spans="2:34"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108">
        <f t="shared" ref="Q967:AH967" si="163">Q6+Q24+Q34+Q125+Q234+Q268+Q381+Q489+Q579+Q704+Q790+Q908+Q937+Q951</f>
        <v>2939.39</v>
      </c>
      <c r="R967" s="108">
        <f t="shared" si="163"/>
        <v>440.92</v>
      </c>
      <c r="S967" s="108">
        <f t="shared" si="163"/>
        <v>2868.75</v>
      </c>
      <c r="T967" s="108">
        <f t="shared" si="163"/>
        <v>372.94</v>
      </c>
      <c r="U967" s="108">
        <f t="shared" si="163"/>
        <v>183.79</v>
      </c>
      <c r="V967" s="108">
        <f t="shared" si="163"/>
        <v>18.38</v>
      </c>
      <c r="W967" s="108">
        <f t="shared" si="163"/>
        <v>1279.94</v>
      </c>
      <c r="X967" s="108">
        <f t="shared" si="163"/>
        <v>32.01</v>
      </c>
      <c r="Y967" s="1508">
        <f t="shared" si="163"/>
        <v>3136.42</v>
      </c>
      <c r="Z967" s="1493">
        <f t="shared" si="163"/>
        <v>602.12</v>
      </c>
      <c r="AA967" s="108">
        <f t="shared" si="163"/>
        <v>857.26</v>
      </c>
      <c r="AB967" s="1527">
        <f t="shared" si="163"/>
        <v>2631.59</v>
      </c>
      <c r="AC967" s="108">
        <f t="shared" si="163"/>
        <v>125.53</v>
      </c>
      <c r="AD967" s="108">
        <f t="shared" si="163"/>
        <v>39.799999999999997</v>
      </c>
      <c r="AE967" s="108">
        <f t="shared" si="163"/>
        <v>124.41</v>
      </c>
      <c r="AF967" s="108">
        <f t="shared" si="163"/>
        <v>90.35</v>
      </c>
      <c r="AG967" s="108">
        <f t="shared" si="163"/>
        <v>828.28</v>
      </c>
      <c r="AH967" s="108">
        <f t="shared" si="163"/>
        <v>457.65</v>
      </c>
    </row>
    <row r="968" spans="2:34"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1509"/>
      <c r="Z968" s="114"/>
      <c r="AA968" s="116"/>
      <c r="AB968" s="115"/>
      <c r="AC968" s="116"/>
      <c r="AD968" s="116"/>
      <c r="AE968" s="116"/>
      <c r="AF968" s="116"/>
      <c r="AG968" s="75"/>
      <c r="AH968" s="75"/>
    </row>
    <row r="969" spans="2:34"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108"/>
      <c r="R969" s="109"/>
      <c r="S969" s="75"/>
      <c r="T969" s="75"/>
      <c r="U969" s="75"/>
      <c r="V969" s="75"/>
      <c r="W969" s="75"/>
      <c r="X969" s="75"/>
      <c r="Y969" s="1510">
        <f>Y967+AC967</f>
        <v>3261.95</v>
      </c>
      <c r="Z969" s="114"/>
      <c r="AA969" s="116"/>
      <c r="AB969" s="115"/>
      <c r="AC969" s="116"/>
      <c r="AD969" s="116"/>
      <c r="AE969" s="116"/>
      <c r="AF969" s="116"/>
      <c r="AG969" s="75"/>
      <c r="AH969" s="75"/>
    </row>
    <row r="970" spans="2:34"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1510">
        <f>Z967+AD967</f>
        <v>641.91999999999996</v>
      </c>
      <c r="Z970" s="114"/>
      <c r="AA970" s="116"/>
      <c r="AB970" s="115"/>
      <c r="AC970" s="116"/>
      <c r="AD970" s="116"/>
      <c r="AE970" s="116"/>
      <c r="AF970" s="116"/>
      <c r="AG970" s="75"/>
      <c r="AH970" s="75"/>
    </row>
    <row r="971" spans="2:34"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108">
        <f>Q967+S967+U967+W967</f>
        <v>7271.87</v>
      </c>
      <c r="R971" s="75"/>
      <c r="S971" s="75"/>
      <c r="T971" s="75"/>
      <c r="U971" s="75"/>
      <c r="V971" s="75"/>
      <c r="W971" s="75"/>
      <c r="X971" s="75"/>
      <c r="Y971" s="1509"/>
      <c r="Z971" s="114"/>
      <c r="AA971" s="1488">
        <f>Y967+Z967+AA967+AB967</f>
        <v>7227.39</v>
      </c>
      <c r="AB971" s="115"/>
      <c r="AC971" s="116"/>
      <c r="AD971" s="116"/>
      <c r="AE971" s="116"/>
      <c r="AF971" s="116"/>
      <c r="AG971" s="75"/>
      <c r="AH971" s="75"/>
    </row>
    <row r="972" spans="2:34">
      <c r="B972" s="75"/>
      <c r="C972" s="88"/>
      <c r="D972" s="111"/>
      <c r="E972" s="111"/>
      <c r="F972" s="75"/>
      <c r="G972" s="75"/>
      <c r="H972" s="75"/>
      <c r="I972" s="75"/>
      <c r="J972" s="108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1509"/>
      <c r="Z972" s="114"/>
      <c r="AA972" s="116"/>
      <c r="AB972" s="115"/>
      <c r="AC972" s="116"/>
      <c r="AD972" s="116"/>
      <c r="AE972" s="116"/>
      <c r="AF972" s="116"/>
      <c r="AG972" s="75"/>
      <c r="AH972" s="75"/>
    </row>
    <row r="973" spans="2:34"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108"/>
      <c r="S973" s="75"/>
      <c r="T973" s="75"/>
      <c r="U973" s="75"/>
      <c r="V973" s="75"/>
      <c r="W973" s="75"/>
      <c r="X973" s="75"/>
      <c r="Y973" s="1510">
        <f>Y967+AC967</f>
        <v>3261.95</v>
      </c>
      <c r="Z973" s="1493">
        <f>Z967+AD967</f>
        <v>641.91999999999996</v>
      </c>
      <c r="AA973" s="1488">
        <f>AA967+AE967</f>
        <v>981.67</v>
      </c>
      <c r="AB973" s="1527">
        <f>AB967+AF967</f>
        <v>2721.94</v>
      </c>
      <c r="AC973" s="116"/>
      <c r="AD973" s="116"/>
      <c r="AE973" s="116"/>
      <c r="AF973" s="116"/>
      <c r="AG973" s="75"/>
      <c r="AH973" s="75"/>
    </row>
    <row r="974" spans="2:34"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108"/>
      <c r="R974" s="75"/>
      <c r="S974" s="75"/>
      <c r="T974" s="75"/>
      <c r="U974" s="75"/>
      <c r="V974" s="75"/>
      <c r="W974" s="75"/>
      <c r="X974" s="75"/>
      <c r="Y974" s="1509"/>
      <c r="Z974" s="114"/>
      <c r="AA974" s="116"/>
      <c r="AB974" s="115"/>
      <c r="AC974" s="116"/>
      <c r="AD974" s="116"/>
      <c r="AE974" s="116"/>
      <c r="AF974" s="116"/>
      <c r="AG974" s="75"/>
      <c r="AH974" s="75"/>
    </row>
    <row r="975" spans="2:34"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1509"/>
      <c r="Z975" s="114"/>
      <c r="AA975" s="116"/>
      <c r="AB975" s="115"/>
      <c r="AC975" s="116"/>
      <c r="AD975" s="116"/>
      <c r="AE975" s="116"/>
      <c r="AF975" s="116"/>
      <c r="AG975" s="75"/>
      <c r="AH975" s="75"/>
    </row>
    <row r="976" spans="2:34"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1509"/>
      <c r="Z976" s="114"/>
      <c r="AA976" s="116"/>
      <c r="AB976" s="115"/>
      <c r="AC976" s="116"/>
      <c r="AD976" s="116"/>
      <c r="AE976" s="116"/>
      <c r="AF976" s="116"/>
      <c r="AG976" s="75"/>
      <c r="AH976" s="75"/>
    </row>
    <row r="977" spans="2:34"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1509"/>
      <c r="Z977" s="114"/>
      <c r="AA977" s="116"/>
      <c r="AB977" s="115"/>
      <c r="AC977" s="116"/>
      <c r="AD977" s="116"/>
      <c r="AE977" s="116"/>
      <c r="AF977" s="116"/>
      <c r="AG977" s="75"/>
      <c r="AH977" s="75"/>
    </row>
    <row r="978" spans="2:34">
      <c r="B978" s="75"/>
      <c r="C978" s="88" t="s">
        <v>750</v>
      </c>
      <c r="D978" s="111">
        <v>10.1</v>
      </c>
      <c r="E978" s="111">
        <v>12</v>
      </c>
      <c r="F978" s="75"/>
      <c r="G978" s="75"/>
      <c r="H978" s="75"/>
      <c r="I978" s="75"/>
      <c r="J978" s="108">
        <f>D978*E978</f>
        <v>121.2</v>
      </c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1510">
        <f>J978</f>
        <v>121.2</v>
      </c>
      <c r="Z978" s="114"/>
      <c r="AA978" s="116"/>
      <c r="AB978" s="115"/>
      <c r="AC978" s="116"/>
      <c r="AD978" s="116"/>
      <c r="AE978" s="116"/>
      <c r="AF978" s="116"/>
      <c r="AG978" s="75"/>
      <c r="AH978" s="75"/>
    </row>
    <row r="979" spans="2:34">
      <c r="B979" s="75"/>
      <c r="C979" s="111"/>
      <c r="D979" s="111">
        <v>10.1</v>
      </c>
      <c r="E979" s="111">
        <v>2</v>
      </c>
      <c r="F979" s="75"/>
      <c r="G979" s="75"/>
      <c r="H979" s="75"/>
      <c r="I979" s="75"/>
      <c r="J979" s="75">
        <f>D979*E979</f>
        <v>20.2</v>
      </c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1509"/>
      <c r="Z979" s="114">
        <f>J979</f>
        <v>20.2</v>
      </c>
      <c r="AA979" s="116"/>
      <c r="AB979" s="115"/>
      <c r="AC979" s="116"/>
      <c r="AD979" s="116"/>
      <c r="AE979" s="116"/>
      <c r="AF979" s="116"/>
      <c r="AG979" s="75"/>
      <c r="AH979" s="75"/>
    </row>
    <row r="980" spans="2:34">
      <c r="B980" s="75"/>
      <c r="C980" s="111"/>
      <c r="D980" s="111">
        <v>10.1</v>
      </c>
      <c r="E980" s="111">
        <v>10</v>
      </c>
      <c r="F980" s="75"/>
      <c r="G980" s="75"/>
      <c r="H980" s="75"/>
      <c r="I980" s="75"/>
      <c r="J980" s="108">
        <f>D980*E980</f>
        <v>101</v>
      </c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1509"/>
      <c r="Z980" s="114"/>
      <c r="AA980" s="116"/>
      <c r="AB980" s="1527">
        <f>J980</f>
        <v>101</v>
      </c>
      <c r="AC980" s="116"/>
      <c r="AD980" s="116"/>
      <c r="AE980" s="116"/>
      <c r="AF980" s="116"/>
      <c r="AG980" s="75"/>
      <c r="AH980" s="75"/>
    </row>
    <row r="981" spans="2:34">
      <c r="B981" s="75"/>
      <c r="C981" s="111"/>
      <c r="D981" s="111"/>
      <c r="E981" s="111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1509"/>
      <c r="Z981" s="114"/>
      <c r="AA981" s="116"/>
      <c r="AB981" s="115"/>
      <c r="AC981" s="116"/>
      <c r="AD981" s="116"/>
      <c r="AE981" s="116"/>
      <c r="AF981" s="116"/>
      <c r="AG981" s="75"/>
      <c r="AH981" s="75"/>
    </row>
    <row r="982" spans="2:34">
      <c r="B982" s="75"/>
      <c r="C982" s="111"/>
      <c r="D982" s="111"/>
      <c r="E982" s="111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1509"/>
      <c r="Z982" s="114"/>
      <c r="AA982" s="116"/>
      <c r="AB982" s="115"/>
      <c r="AC982" s="116"/>
      <c r="AD982" s="116"/>
      <c r="AE982" s="116"/>
      <c r="AF982" s="116"/>
      <c r="AG982" s="75"/>
      <c r="AH982" s="75"/>
    </row>
    <row r="983" spans="2:34">
      <c r="B983" s="75"/>
      <c r="C983" s="111"/>
      <c r="D983" s="111"/>
      <c r="E983" s="111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1509"/>
      <c r="Z983" s="114"/>
      <c r="AA983" s="116"/>
      <c r="AB983" s="115"/>
      <c r="AC983" s="116"/>
      <c r="AD983" s="116"/>
      <c r="AE983" s="116"/>
      <c r="AF983" s="116"/>
      <c r="AG983" s="75"/>
      <c r="AH983" s="75"/>
    </row>
    <row r="984" spans="2:34">
      <c r="B984" s="75"/>
      <c r="C984" s="1472" t="s">
        <v>753</v>
      </c>
      <c r="D984" s="111">
        <v>7.5</v>
      </c>
      <c r="E984" s="111">
        <v>12</v>
      </c>
      <c r="F984" s="75"/>
      <c r="G984" s="75"/>
      <c r="H984" s="75"/>
      <c r="I984" s="75"/>
      <c r="J984" s="108">
        <f>D984*E984</f>
        <v>90</v>
      </c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1510">
        <f>J984</f>
        <v>90</v>
      </c>
      <c r="Z984" s="114"/>
      <c r="AA984" s="116"/>
      <c r="AB984" s="115"/>
      <c r="AC984" s="116"/>
      <c r="AD984" s="116"/>
      <c r="AE984" s="116"/>
      <c r="AF984" s="116"/>
      <c r="AG984" s="75"/>
      <c r="AH984" s="75"/>
    </row>
    <row r="985" spans="2:34">
      <c r="B985" s="75"/>
      <c r="C985" s="111"/>
      <c r="D985" s="111">
        <v>7.5</v>
      </c>
      <c r="E985" s="111">
        <v>2</v>
      </c>
      <c r="F985" s="75"/>
      <c r="G985" s="75"/>
      <c r="H985" s="75"/>
      <c r="I985" s="75"/>
      <c r="J985" s="75">
        <f>D985*E985</f>
        <v>15</v>
      </c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1509"/>
      <c r="Z985" s="114">
        <f>J985</f>
        <v>15</v>
      </c>
      <c r="AA985" s="116"/>
      <c r="AB985" s="115"/>
      <c r="AC985" s="116"/>
      <c r="AD985" s="116"/>
      <c r="AE985" s="116"/>
      <c r="AF985" s="116"/>
      <c r="AG985" s="75"/>
      <c r="AH985" s="75"/>
    </row>
    <row r="986" spans="2:34">
      <c r="B986" s="75"/>
      <c r="C986" s="75"/>
      <c r="D986" s="1474">
        <v>7.5</v>
      </c>
      <c r="E986" s="1474">
        <v>10</v>
      </c>
      <c r="F986" s="75"/>
      <c r="G986" s="75"/>
      <c r="H986" s="75"/>
      <c r="I986" s="75"/>
      <c r="J986" s="75">
        <f>D986*E986</f>
        <v>75</v>
      </c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1509"/>
      <c r="Z986" s="114"/>
      <c r="AA986" s="116">
        <f>J986</f>
        <v>75</v>
      </c>
      <c r="AB986" s="115"/>
      <c r="AC986" s="116"/>
      <c r="AD986" s="116"/>
      <c r="AE986" s="116"/>
      <c r="AF986" s="116"/>
      <c r="AG986" s="75"/>
      <c r="AH986" s="75"/>
    </row>
    <row r="987" spans="2:34"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1509"/>
      <c r="Z987" s="114"/>
      <c r="AA987" s="116"/>
      <c r="AB987" s="115"/>
      <c r="AC987" s="116"/>
      <c r="AD987" s="116"/>
      <c r="AE987" s="116"/>
      <c r="AF987" s="116"/>
      <c r="AG987" s="75"/>
      <c r="AH987" s="75"/>
    </row>
    <row r="988" spans="2:34">
      <c r="B988" s="75"/>
      <c r="C988" s="75"/>
      <c r="D988" s="75"/>
      <c r="E988" s="75"/>
      <c r="F988" s="88" t="s">
        <v>775</v>
      </c>
      <c r="G988" s="75"/>
      <c r="H988" s="88" t="s">
        <v>776</v>
      </c>
      <c r="I988" s="75"/>
      <c r="J988" s="88" t="s">
        <v>777</v>
      </c>
      <c r="K988" s="75"/>
      <c r="L988" s="88" t="s">
        <v>778</v>
      </c>
      <c r="M988" s="75"/>
      <c r="N988" s="88" t="s">
        <v>779</v>
      </c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1509"/>
      <c r="Z988" s="114"/>
      <c r="AA988" s="116"/>
      <c r="AB988" s="115"/>
      <c r="AC988" s="116"/>
      <c r="AD988" s="116"/>
      <c r="AE988" s="116"/>
      <c r="AF988" s="116"/>
      <c r="AG988" s="75"/>
      <c r="AH988" s="75"/>
    </row>
    <row r="989" spans="2:34">
      <c r="B989" s="75"/>
      <c r="C989" s="88" t="s">
        <v>411</v>
      </c>
      <c r="D989" s="75"/>
      <c r="E989" s="75"/>
      <c r="F989" s="75">
        <v>9.4700000000000006</v>
      </c>
      <c r="G989" s="75"/>
      <c r="H989" s="75">
        <v>38.81</v>
      </c>
      <c r="I989" s="75"/>
      <c r="J989" s="75">
        <v>35.299999999999997</v>
      </c>
      <c r="K989" s="75"/>
      <c r="L989" s="75">
        <v>30.21</v>
      </c>
      <c r="M989" s="75"/>
      <c r="N989" s="75">
        <v>65.81</v>
      </c>
      <c r="O989" s="75"/>
      <c r="P989" s="88" t="s">
        <v>780</v>
      </c>
      <c r="Q989" s="75"/>
      <c r="R989" s="75"/>
      <c r="S989" s="75"/>
      <c r="T989" s="75"/>
      <c r="U989" s="75"/>
      <c r="V989" s="75"/>
      <c r="W989" s="75"/>
      <c r="X989" s="75"/>
      <c r="Y989" s="1509"/>
      <c r="Z989" s="114"/>
      <c r="AA989" s="116"/>
      <c r="AB989" s="115"/>
      <c r="AC989" s="116"/>
      <c r="AD989" s="116"/>
      <c r="AE989" s="116"/>
      <c r="AF989" s="116"/>
      <c r="AG989" s="75"/>
      <c r="AH989" s="75"/>
    </row>
    <row r="990" spans="2:34">
      <c r="B990" s="75"/>
      <c r="C990" s="75"/>
      <c r="D990" s="75"/>
      <c r="E990" s="75"/>
      <c r="F990" s="75">
        <v>14.02</v>
      </c>
      <c r="G990" s="75"/>
      <c r="H990" s="75">
        <v>24.7</v>
      </c>
      <c r="I990" s="75"/>
      <c r="J990" s="75">
        <v>14.14</v>
      </c>
      <c r="K990" s="75"/>
      <c r="L990" s="75">
        <v>80.75</v>
      </c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1509"/>
      <c r="Z990" s="114"/>
      <c r="AA990" s="116"/>
      <c r="AB990" s="115"/>
      <c r="AC990" s="116"/>
      <c r="AD990" s="116"/>
      <c r="AE990" s="116"/>
      <c r="AF990" s="116"/>
      <c r="AG990" s="75"/>
      <c r="AH990" s="75"/>
    </row>
    <row r="991" spans="2:34">
      <c r="B991" s="75"/>
      <c r="C991" s="75"/>
      <c r="D991" s="75"/>
      <c r="E991" s="75"/>
      <c r="F991" s="75">
        <v>10.210000000000001</v>
      </c>
      <c r="G991" s="75"/>
      <c r="H991" s="75">
        <v>6.75</v>
      </c>
      <c r="I991" s="75"/>
      <c r="J991" s="75">
        <v>6.75</v>
      </c>
      <c r="K991" s="75"/>
      <c r="L991" s="75">
        <v>31.64</v>
      </c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1509"/>
      <c r="Z991" s="114"/>
      <c r="AA991" s="116"/>
      <c r="AB991" s="115"/>
      <c r="AC991" s="116"/>
      <c r="AD991" s="116"/>
      <c r="AE991" s="116"/>
      <c r="AF991" s="116"/>
      <c r="AG991" s="75"/>
      <c r="AH991" s="75"/>
    </row>
    <row r="992" spans="2:34">
      <c r="B992" s="75"/>
      <c r="C992" s="75"/>
      <c r="D992" s="75"/>
      <c r="E992" s="75"/>
      <c r="F992" s="75">
        <v>43.31</v>
      </c>
      <c r="G992" s="75"/>
      <c r="H992" s="75">
        <v>29.8</v>
      </c>
      <c r="I992" s="75"/>
      <c r="J992" s="75">
        <v>14.65</v>
      </c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1509"/>
      <c r="Z992" s="114"/>
      <c r="AA992" s="116"/>
      <c r="AB992" s="115"/>
      <c r="AC992" s="116"/>
      <c r="AD992" s="116"/>
      <c r="AE992" s="116"/>
      <c r="AF992" s="116"/>
      <c r="AG992" s="75"/>
      <c r="AH992" s="75"/>
    </row>
    <row r="993" spans="2:34">
      <c r="B993" s="75"/>
      <c r="C993" s="75"/>
      <c r="D993" s="75"/>
      <c r="E993" s="75"/>
      <c r="F993" s="75">
        <v>15.64</v>
      </c>
      <c r="G993" s="75"/>
      <c r="H993" s="75"/>
      <c r="I993" s="75"/>
      <c r="J993" s="75">
        <v>8.9700000000000006</v>
      </c>
      <c r="K993" s="75"/>
      <c r="L993" s="75">
        <f>SUM(L989:L991)</f>
        <v>142.6</v>
      </c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1509"/>
      <c r="Z993" s="114"/>
      <c r="AA993" s="116"/>
      <c r="AB993" s="115"/>
      <c r="AC993" s="116"/>
      <c r="AD993" s="116"/>
      <c r="AE993" s="116"/>
      <c r="AF993" s="116"/>
      <c r="AG993" s="75"/>
      <c r="AH993" s="75"/>
    </row>
    <row r="994" spans="2:34">
      <c r="B994" s="75"/>
      <c r="C994" s="75"/>
      <c r="D994" s="75"/>
      <c r="E994" s="75"/>
      <c r="F994" s="75">
        <v>31.65</v>
      </c>
      <c r="G994" s="75"/>
      <c r="H994" s="75">
        <f>SUM(H989:H993)</f>
        <v>100.06</v>
      </c>
      <c r="I994" s="75"/>
      <c r="J994" s="75">
        <f>SUM(J989:J993)</f>
        <v>79.81</v>
      </c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1509"/>
      <c r="Z994" s="114"/>
      <c r="AA994" s="116"/>
      <c r="AB994" s="115"/>
      <c r="AC994" s="116"/>
      <c r="AD994" s="116"/>
      <c r="AE994" s="116"/>
      <c r="AF994" s="116"/>
      <c r="AG994" s="75"/>
      <c r="AH994" s="75"/>
    </row>
    <row r="995" spans="2:34">
      <c r="B995" s="75"/>
      <c r="C995" s="75"/>
      <c r="D995" s="75"/>
      <c r="E995" s="75"/>
      <c r="F995" s="75">
        <v>17.32</v>
      </c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1509"/>
      <c r="Z995" s="114"/>
      <c r="AA995" s="116"/>
      <c r="AB995" s="115"/>
      <c r="AC995" s="116"/>
      <c r="AD995" s="116"/>
      <c r="AE995" s="116"/>
      <c r="AF995" s="116"/>
      <c r="AG995" s="75"/>
      <c r="AH995" s="75"/>
    </row>
    <row r="996" spans="2:34"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1509"/>
      <c r="Z996" s="114"/>
      <c r="AA996" s="116"/>
      <c r="AB996" s="115"/>
      <c r="AC996" s="116"/>
      <c r="AD996" s="116"/>
      <c r="AE996" s="116"/>
      <c r="AF996" s="116"/>
      <c r="AG996" s="75"/>
      <c r="AH996" s="75"/>
    </row>
    <row r="997" spans="2:34">
      <c r="B997" s="75"/>
      <c r="C997" s="75"/>
      <c r="D997" s="75"/>
      <c r="E997" s="75"/>
      <c r="F997" s="75">
        <f>SUM(F989:F995)</f>
        <v>141.62</v>
      </c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1509"/>
      <c r="Z997" s="114"/>
      <c r="AA997" s="116"/>
      <c r="AB997" s="115"/>
      <c r="AC997" s="116"/>
      <c r="AD997" s="116"/>
      <c r="AE997" s="116"/>
      <c r="AF997" s="116"/>
      <c r="AG997" s="75"/>
      <c r="AH997" s="75"/>
    </row>
    <row r="998" spans="2:34"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1509"/>
      <c r="Z998" s="114"/>
      <c r="AA998" s="116"/>
      <c r="AB998" s="115"/>
      <c r="AC998" s="116"/>
      <c r="AD998" s="116"/>
      <c r="AE998" s="116"/>
      <c r="AF998" s="116"/>
      <c r="AG998" s="75"/>
      <c r="AH998" s="75"/>
    </row>
    <row r="999" spans="2:34"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1509"/>
      <c r="Z999" s="114"/>
      <c r="AA999" s="116"/>
      <c r="AB999" s="115"/>
      <c r="AC999" s="116"/>
      <c r="AD999" s="116"/>
      <c r="AE999" s="116"/>
      <c r="AF999" s="116"/>
      <c r="AG999" s="75"/>
      <c r="AH999" s="75"/>
    </row>
    <row r="1000" spans="2:34"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1509"/>
      <c r="Z1000" s="114"/>
      <c r="AA1000" s="116"/>
      <c r="AB1000" s="115"/>
      <c r="AC1000" s="116"/>
      <c r="AD1000" s="116"/>
      <c r="AE1000" s="116"/>
      <c r="AF1000" s="116"/>
      <c r="AG1000" s="75"/>
      <c r="AH1000" s="75"/>
    </row>
    <row r="1001" spans="2:34">
      <c r="B1001" s="75"/>
      <c r="C1001" s="75"/>
      <c r="D1001" s="75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1509"/>
      <c r="Z1001" s="114"/>
      <c r="AA1001" s="116"/>
      <c r="AB1001" s="115"/>
      <c r="AC1001" s="116"/>
      <c r="AD1001" s="116"/>
      <c r="AE1001" s="116"/>
      <c r="AF1001" s="116"/>
      <c r="AG1001" s="75"/>
      <c r="AH1001" s="75"/>
    </row>
    <row r="1002" spans="2:34">
      <c r="B1002" s="75"/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1509"/>
      <c r="Z1002" s="114"/>
      <c r="AA1002" s="116"/>
      <c r="AB1002" s="115"/>
      <c r="AC1002" s="116"/>
      <c r="AD1002" s="116"/>
      <c r="AE1002" s="116"/>
      <c r="AF1002" s="116"/>
      <c r="AG1002" s="75"/>
      <c r="AH1002" s="75"/>
    </row>
    <row r="1003" spans="2:34">
      <c r="B1003" s="75"/>
      <c r="C1003" s="75"/>
      <c r="D1003" s="75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1509"/>
      <c r="Z1003" s="114"/>
      <c r="AA1003" s="116"/>
      <c r="AB1003" s="115"/>
      <c r="AC1003" s="116"/>
      <c r="AD1003" s="116"/>
      <c r="AE1003" s="116"/>
      <c r="AF1003" s="116"/>
      <c r="AG1003" s="75"/>
      <c r="AH1003" s="75"/>
    </row>
    <row r="1004" spans="2:34">
      <c r="B1004" s="75"/>
      <c r="C1004" s="75"/>
      <c r="D1004" s="75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1509"/>
      <c r="Z1004" s="114"/>
      <c r="AA1004" s="116"/>
      <c r="AB1004" s="115"/>
      <c r="AC1004" s="116"/>
      <c r="AD1004" s="116"/>
      <c r="AE1004" s="116"/>
      <c r="AF1004" s="116"/>
      <c r="AG1004" s="75"/>
      <c r="AH1004" s="75"/>
    </row>
    <row r="1005" spans="2:34">
      <c r="B1005" s="75"/>
      <c r="C1005" s="75"/>
      <c r="D1005" s="75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1509"/>
      <c r="Z1005" s="114"/>
      <c r="AA1005" s="116"/>
      <c r="AB1005" s="115"/>
      <c r="AC1005" s="116"/>
      <c r="AD1005" s="116"/>
      <c r="AE1005" s="116"/>
      <c r="AF1005" s="116"/>
      <c r="AG1005" s="75"/>
      <c r="AH1005" s="75"/>
    </row>
    <row r="1006" spans="2:34">
      <c r="B1006" s="75"/>
      <c r="C1006" s="75"/>
      <c r="D1006" s="75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1509"/>
      <c r="Z1006" s="114"/>
      <c r="AA1006" s="116"/>
      <c r="AB1006" s="115"/>
      <c r="AC1006" s="116"/>
      <c r="AD1006" s="116"/>
      <c r="AE1006" s="116"/>
      <c r="AF1006" s="116"/>
      <c r="AG1006" s="75"/>
      <c r="AH1006" s="75"/>
    </row>
    <row r="1007" spans="2:34">
      <c r="B1007" s="75"/>
      <c r="C1007" s="75"/>
      <c r="D1007" s="75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1509"/>
      <c r="Z1007" s="114"/>
      <c r="AA1007" s="116"/>
      <c r="AB1007" s="115"/>
      <c r="AC1007" s="116"/>
      <c r="AD1007" s="116"/>
      <c r="AE1007" s="116"/>
      <c r="AF1007" s="116"/>
      <c r="AG1007" s="75"/>
      <c r="AH1007" s="75"/>
    </row>
    <row r="1008" spans="2:34">
      <c r="B1008" s="75"/>
      <c r="C1008" s="75"/>
      <c r="D1008" s="75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1509"/>
      <c r="Z1008" s="114"/>
      <c r="AA1008" s="116"/>
      <c r="AB1008" s="115"/>
      <c r="AC1008" s="116"/>
      <c r="AD1008" s="116"/>
      <c r="AE1008" s="116"/>
      <c r="AF1008" s="116"/>
      <c r="AG1008" s="75"/>
      <c r="AH1008" s="75"/>
    </row>
    <row r="1009" spans="2:34">
      <c r="B1009" s="75"/>
      <c r="C1009" s="75"/>
      <c r="D1009" s="75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1509"/>
      <c r="Z1009" s="114"/>
      <c r="AA1009" s="116"/>
      <c r="AB1009" s="115"/>
      <c r="AC1009" s="116"/>
      <c r="AD1009" s="116"/>
      <c r="AE1009" s="116"/>
      <c r="AF1009" s="116"/>
      <c r="AG1009" s="75"/>
      <c r="AH1009" s="75"/>
    </row>
    <row r="1010" spans="2:34">
      <c r="B1010" s="75"/>
      <c r="C1010" s="75"/>
      <c r="D1010" s="75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1509"/>
      <c r="Z1010" s="114"/>
      <c r="AA1010" s="116"/>
      <c r="AB1010" s="115"/>
      <c r="AC1010" s="116"/>
      <c r="AD1010" s="116"/>
      <c r="AE1010" s="116"/>
      <c r="AF1010" s="116"/>
      <c r="AG1010" s="75"/>
      <c r="AH1010" s="75"/>
    </row>
    <row r="1011" spans="2:34">
      <c r="B1011" s="75"/>
      <c r="C1011" s="75"/>
      <c r="D1011" s="75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1509"/>
      <c r="Z1011" s="114"/>
      <c r="AA1011" s="116"/>
      <c r="AB1011" s="115"/>
      <c r="AC1011" s="116"/>
      <c r="AD1011" s="116"/>
      <c r="AE1011" s="116"/>
      <c r="AF1011" s="116"/>
      <c r="AG1011" s="75"/>
      <c r="AH1011" s="75"/>
    </row>
    <row r="1012" spans="2:34">
      <c r="B1012" s="75"/>
      <c r="C1012" s="75"/>
      <c r="D1012" s="75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1509"/>
      <c r="Z1012" s="114"/>
      <c r="AA1012" s="116"/>
      <c r="AB1012" s="115"/>
      <c r="AC1012" s="116"/>
      <c r="AD1012" s="116"/>
      <c r="AE1012" s="116"/>
      <c r="AF1012" s="116"/>
      <c r="AG1012" s="75"/>
      <c r="AH1012" s="75"/>
    </row>
    <row r="1013" spans="2:34">
      <c r="B1013" s="75"/>
      <c r="C1013" s="75"/>
      <c r="D1013" s="75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1509"/>
      <c r="Z1013" s="114"/>
      <c r="AA1013" s="116"/>
      <c r="AB1013" s="115"/>
      <c r="AC1013" s="116"/>
      <c r="AD1013" s="116"/>
      <c r="AE1013" s="116"/>
      <c r="AF1013" s="116"/>
      <c r="AG1013" s="75"/>
      <c r="AH1013" s="75"/>
    </row>
    <row r="1014" spans="2:34">
      <c r="B1014" s="75"/>
      <c r="C1014" s="75"/>
      <c r="D1014" s="75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1509"/>
      <c r="Z1014" s="114"/>
      <c r="AA1014" s="116"/>
      <c r="AB1014" s="115"/>
      <c r="AC1014" s="116"/>
      <c r="AD1014" s="116"/>
      <c r="AE1014" s="116"/>
      <c r="AF1014" s="116"/>
      <c r="AG1014" s="75"/>
      <c r="AH1014" s="75"/>
    </row>
    <row r="1015" spans="2:34">
      <c r="B1015" s="75"/>
      <c r="C1015" s="75"/>
      <c r="D1015" s="75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1509"/>
      <c r="Z1015" s="114"/>
      <c r="AA1015" s="116"/>
      <c r="AB1015" s="115"/>
      <c r="AC1015" s="116"/>
      <c r="AD1015" s="116"/>
      <c r="AE1015" s="116"/>
      <c r="AF1015" s="116"/>
      <c r="AG1015" s="75"/>
      <c r="AH1015" s="75"/>
    </row>
    <row r="1016" spans="2:34">
      <c r="B1016" s="75"/>
      <c r="C1016" s="75"/>
      <c r="D1016" s="75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1509"/>
      <c r="Z1016" s="114"/>
      <c r="AA1016" s="116"/>
      <c r="AB1016" s="115"/>
      <c r="AC1016" s="116"/>
      <c r="AD1016" s="116"/>
      <c r="AE1016" s="116"/>
      <c r="AF1016" s="116"/>
      <c r="AG1016" s="75"/>
      <c r="AH1016" s="75"/>
    </row>
    <row r="1017" spans="2:34">
      <c r="B1017" s="75"/>
      <c r="C1017" s="75"/>
      <c r="D1017" s="75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1509"/>
      <c r="Z1017" s="114"/>
      <c r="AA1017" s="116"/>
      <c r="AB1017" s="115"/>
      <c r="AC1017" s="116"/>
      <c r="AD1017" s="116"/>
      <c r="AE1017" s="116"/>
      <c r="AF1017" s="116"/>
      <c r="AG1017" s="75"/>
      <c r="AH1017" s="75"/>
    </row>
    <row r="1018" spans="2:34">
      <c r="B1018" s="75"/>
      <c r="C1018" s="75"/>
      <c r="D1018" s="75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1509"/>
      <c r="Z1018" s="114"/>
      <c r="AA1018" s="116"/>
      <c r="AB1018" s="115"/>
      <c r="AC1018" s="116"/>
      <c r="AD1018" s="116"/>
      <c r="AE1018" s="116"/>
      <c r="AF1018" s="116"/>
      <c r="AG1018" s="75"/>
      <c r="AH1018" s="75"/>
    </row>
    <row r="1019" spans="2:34">
      <c r="B1019" s="75"/>
      <c r="C1019" s="75"/>
      <c r="D1019" s="75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1509"/>
      <c r="Z1019" s="114"/>
      <c r="AA1019" s="116"/>
      <c r="AB1019" s="115"/>
      <c r="AC1019" s="116"/>
      <c r="AD1019" s="116"/>
      <c r="AE1019" s="116"/>
      <c r="AF1019" s="116"/>
      <c r="AG1019" s="75"/>
      <c r="AH1019" s="75"/>
    </row>
    <row r="1020" spans="2:34">
      <c r="B1020" s="75"/>
      <c r="C1020" s="75"/>
      <c r="D1020" s="75"/>
      <c r="E1020" s="75"/>
      <c r="F1020" s="75"/>
      <c r="G1020" s="75"/>
      <c r="H1020" s="75"/>
      <c r="I1020" s="75"/>
      <c r="J1020" s="75"/>
      <c r="K1020" s="75"/>
      <c r="L1020" s="75"/>
      <c r="M1020" s="75"/>
      <c r="N1020" s="75"/>
      <c r="O1020" s="75"/>
      <c r="P1020" s="75"/>
      <c r="Q1020" s="75"/>
      <c r="R1020" s="75"/>
      <c r="S1020" s="75"/>
      <c r="T1020" s="75"/>
      <c r="U1020" s="75"/>
      <c r="V1020" s="75"/>
      <c r="W1020" s="75"/>
      <c r="X1020" s="75"/>
      <c r="Y1020" s="1509"/>
      <c r="Z1020" s="114"/>
      <c r="AA1020" s="116"/>
      <c r="AB1020" s="115"/>
      <c r="AC1020" s="116"/>
      <c r="AD1020" s="116"/>
      <c r="AE1020" s="116"/>
      <c r="AF1020" s="116"/>
      <c r="AG1020" s="75"/>
      <c r="AH1020" s="75"/>
    </row>
    <row r="1021" spans="2:34">
      <c r="B1021" s="75"/>
      <c r="C1021" s="75"/>
      <c r="D1021" s="75"/>
      <c r="E1021" s="75"/>
      <c r="F1021" s="75"/>
      <c r="G1021" s="75"/>
      <c r="H1021" s="75"/>
      <c r="I1021" s="75"/>
      <c r="J1021" s="75"/>
      <c r="K1021" s="75"/>
      <c r="L1021" s="75"/>
      <c r="M1021" s="75"/>
      <c r="N1021" s="75"/>
      <c r="O1021" s="75"/>
      <c r="P1021" s="75"/>
      <c r="Q1021" s="75"/>
      <c r="R1021" s="75"/>
      <c r="S1021" s="75"/>
      <c r="T1021" s="75"/>
      <c r="U1021" s="75"/>
      <c r="V1021" s="75"/>
      <c r="W1021" s="75"/>
      <c r="X1021" s="75"/>
      <c r="Y1021" s="1509"/>
      <c r="Z1021" s="114"/>
      <c r="AA1021" s="116"/>
      <c r="AB1021" s="115"/>
      <c r="AC1021" s="116"/>
      <c r="AD1021" s="116"/>
      <c r="AE1021" s="116"/>
      <c r="AF1021" s="116"/>
      <c r="AG1021" s="75"/>
      <c r="AH1021" s="75"/>
    </row>
    <row r="1022" spans="2:34">
      <c r="B1022" s="75"/>
      <c r="C1022" s="75"/>
      <c r="D1022" s="75"/>
      <c r="E1022" s="75"/>
      <c r="F1022" s="75"/>
      <c r="G1022" s="75"/>
      <c r="H1022" s="75"/>
      <c r="I1022" s="75"/>
      <c r="J1022" s="75"/>
      <c r="K1022" s="75"/>
      <c r="L1022" s="75"/>
      <c r="M1022" s="75"/>
      <c r="N1022" s="75"/>
      <c r="O1022" s="75"/>
      <c r="P1022" s="75"/>
      <c r="Q1022" s="75"/>
      <c r="R1022" s="75"/>
      <c r="S1022" s="75"/>
      <c r="T1022" s="75"/>
      <c r="U1022" s="75"/>
      <c r="V1022" s="75"/>
      <c r="W1022" s="75"/>
      <c r="X1022" s="75"/>
      <c r="Y1022" s="1509"/>
      <c r="Z1022" s="114"/>
      <c r="AA1022" s="116"/>
      <c r="AB1022" s="115"/>
      <c r="AC1022" s="116"/>
      <c r="AD1022" s="116"/>
      <c r="AE1022" s="116"/>
      <c r="AF1022" s="116"/>
      <c r="AG1022" s="75"/>
      <c r="AH1022" s="75"/>
    </row>
    <row r="1023" spans="2:34">
      <c r="B1023" s="75"/>
      <c r="C1023" s="75"/>
      <c r="D1023" s="75"/>
      <c r="E1023" s="75"/>
      <c r="F1023" s="75"/>
      <c r="G1023" s="75"/>
      <c r="H1023" s="75"/>
      <c r="I1023" s="75"/>
      <c r="J1023" s="75"/>
      <c r="K1023" s="75"/>
      <c r="L1023" s="75"/>
      <c r="M1023" s="75"/>
      <c r="N1023" s="75"/>
      <c r="O1023" s="75"/>
      <c r="P1023" s="75"/>
      <c r="Q1023" s="75"/>
      <c r="R1023" s="75"/>
      <c r="S1023" s="75"/>
      <c r="T1023" s="75"/>
      <c r="U1023" s="75"/>
      <c r="V1023" s="75"/>
      <c r="W1023" s="75"/>
      <c r="X1023" s="75"/>
      <c r="Y1023" s="1509"/>
      <c r="Z1023" s="114"/>
      <c r="AA1023" s="116"/>
      <c r="AB1023" s="115"/>
      <c r="AC1023" s="116"/>
      <c r="AD1023" s="116"/>
      <c r="AE1023" s="116"/>
      <c r="AF1023" s="116"/>
      <c r="AG1023" s="75"/>
      <c r="AH1023" s="75"/>
    </row>
    <row r="1024" spans="2:34">
      <c r="B1024" s="75"/>
      <c r="C1024" s="75"/>
      <c r="D1024" s="75"/>
      <c r="E1024" s="75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1509"/>
      <c r="Z1024" s="114"/>
      <c r="AA1024" s="116"/>
      <c r="AB1024" s="115"/>
      <c r="AC1024" s="116"/>
      <c r="AD1024" s="116"/>
      <c r="AE1024" s="116"/>
      <c r="AF1024" s="116"/>
      <c r="AG1024" s="75"/>
      <c r="AH1024" s="75"/>
    </row>
    <row r="1025" spans="2:34">
      <c r="B1025" s="75"/>
      <c r="C1025" s="75"/>
      <c r="D1025" s="75"/>
      <c r="E1025" s="75"/>
      <c r="F1025" s="75"/>
      <c r="G1025" s="75"/>
      <c r="H1025" s="75"/>
      <c r="I1025" s="75"/>
      <c r="J1025" s="75"/>
      <c r="K1025" s="75"/>
      <c r="L1025" s="75"/>
      <c r="M1025" s="75"/>
      <c r="N1025" s="75"/>
      <c r="O1025" s="75"/>
      <c r="P1025" s="75"/>
      <c r="Q1025" s="75"/>
      <c r="R1025" s="75"/>
      <c r="S1025" s="75"/>
      <c r="T1025" s="75"/>
      <c r="U1025" s="75"/>
      <c r="V1025" s="75"/>
      <c r="W1025" s="75"/>
      <c r="X1025" s="75"/>
      <c r="Y1025" s="1509"/>
      <c r="Z1025" s="114"/>
      <c r="AA1025" s="116"/>
      <c r="AB1025" s="115"/>
      <c r="AC1025" s="116"/>
      <c r="AD1025" s="116"/>
      <c r="AE1025" s="116"/>
      <c r="AF1025" s="116"/>
      <c r="AG1025" s="75"/>
      <c r="AH1025" s="75"/>
    </row>
    <row r="1026" spans="2:34">
      <c r="B1026" s="75"/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1509"/>
      <c r="Z1026" s="114"/>
      <c r="AA1026" s="116"/>
      <c r="AB1026" s="115"/>
      <c r="AC1026" s="116"/>
      <c r="AD1026" s="116"/>
      <c r="AE1026" s="116"/>
      <c r="AF1026" s="116"/>
      <c r="AG1026" s="75"/>
      <c r="AH1026" s="75"/>
    </row>
    <row r="1027" spans="2:34">
      <c r="B1027" s="75"/>
      <c r="C1027" s="75"/>
      <c r="D1027" s="75"/>
      <c r="E1027" s="75"/>
      <c r="F1027" s="75"/>
      <c r="G1027" s="75"/>
      <c r="H1027" s="75"/>
      <c r="I1027" s="75"/>
      <c r="J1027" s="75"/>
      <c r="K1027" s="75"/>
      <c r="L1027" s="75"/>
      <c r="M1027" s="75"/>
      <c r="N1027" s="75"/>
      <c r="O1027" s="75"/>
      <c r="P1027" s="75"/>
      <c r="Q1027" s="75"/>
      <c r="R1027" s="75"/>
      <c r="S1027" s="75"/>
      <c r="T1027" s="75"/>
      <c r="U1027" s="75"/>
      <c r="V1027" s="75"/>
      <c r="W1027" s="75"/>
      <c r="X1027" s="75"/>
      <c r="Y1027" s="1509"/>
      <c r="Z1027" s="114"/>
      <c r="AA1027" s="116"/>
      <c r="AB1027" s="115"/>
      <c r="AC1027" s="116"/>
      <c r="AD1027" s="116"/>
      <c r="AE1027" s="116"/>
      <c r="AF1027" s="116"/>
      <c r="AG1027" s="75"/>
      <c r="AH1027" s="75"/>
    </row>
    <row r="1028" spans="2:34">
      <c r="B1028" s="75"/>
      <c r="C1028" s="75"/>
      <c r="D1028" s="75"/>
      <c r="E1028" s="75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1509"/>
      <c r="Z1028" s="114"/>
      <c r="AA1028" s="116"/>
      <c r="AB1028" s="115"/>
      <c r="AC1028" s="116"/>
      <c r="AD1028" s="116"/>
      <c r="AE1028" s="116"/>
      <c r="AF1028" s="116"/>
      <c r="AG1028" s="75"/>
      <c r="AH1028" s="75"/>
    </row>
    <row r="1029" spans="2:34">
      <c r="B1029" s="75"/>
      <c r="C1029" s="75"/>
      <c r="D1029" s="75"/>
      <c r="E1029" s="75"/>
      <c r="F1029" s="75"/>
      <c r="G1029" s="75"/>
      <c r="H1029" s="75"/>
      <c r="I1029" s="75"/>
      <c r="J1029" s="75"/>
      <c r="K1029" s="75"/>
      <c r="L1029" s="75"/>
      <c r="M1029" s="75"/>
      <c r="N1029" s="75"/>
      <c r="O1029" s="75"/>
      <c r="P1029" s="75"/>
      <c r="Q1029" s="75"/>
      <c r="R1029" s="75"/>
      <c r="S1029" s="75"/>
      <c r="T1029" s="75"/>
      <c r="U1029" s="75"/>
      <c r="V1029" s="75"/>
      <c r="W1029" s="75"/>
      <c r="X1029" s="75"/>
      <c r="Y1029" s="1509"/>
      <c r="Z1029" s="114"/>
      <c r="AA1029" s="116"/>
      <c r="AB1029" s="115"/>
      <c r="AC1029" s="116"/>
      <c r="AD1029" s="116"/>
      <c r="AE1029" s="116"/>
      <c r="AF1029" s="116"/>
      <c r="AG1029" s="75"/>
      <c r="AH1029" s="75"/>
    </row>
    <row r="1030" spans="2:34">
      <c r="B1030" s="75"/>
      <c r="C1030" s="75"/>
      <c r="D1030" s="75"/>
      <c r="E1030" s="75"/>
      <c r="F1030" s="75"/>
      <c r="G1030" s="75"/>
      <c r="H1030" s="75"/>
      <c r="I1030" s="75"/>
      <c r="J1030" s="75"/>
      <c r="K1030" s="75"/>
      <c r="L1030" s="75"/>
      <c r="M1030" s="75"/>
      <c r="N1030" s="75"/>
      <c r="O1030" s="75"/>
      <c r="P1030" s="75"/>
      <c r="Q1030" s="75"/>
      <c r="R1030" s="75"/>
      <c r="S1030" s="75"/>
      <c r="T1030" s="75"/>
      <c r="U1030" s="75"/>
      <c r="V1030" s="75"/>
      <c r="W1030" s="75"/>
      <c r="X1030" s="75"/>
      <c r="Y1030" s="1509"/>
      <c r="Z1030" s="114"/>
      <c r="AA1030" s="116"/>
      <c r="AB1030" s="115"/>
      <c r="AC1030" s="116"/>
      <c r="AD1030" s="116"/>
      <c r="AE1030" s="116"/>
      <c r="AF1030" s="116"/>
      <c r="AG1030" s="75"/>
      <c r="AH1030" s="75"/>
    </row>
    <row r="1031" spans="2:34">
      <c r="B1031" s="75"/>
      <c r="C1031" s="75"/>
      <c r="D1031" s="75"/>
      <c r="E1031" s="75"/>
      <c r="F1031" s="75"/>
      <c r="G1031" s="75"/>
      <c r="H1031" s="75"/>
      <c r="I1031" s="75"/>
      <c r="J1031" s="75"/>
      <c r="K1031" s="75"/>
      <c r="L1031" s="75"/>
      <c r="M1031" s="75"/>
      <c r="N1031" s="75"/>
      <c r="O1031" s="75"/>
      <c r="P1031" s="75"/>
      <c r="Q1031" s="75"/>
      <c r="R1031" s="75"/>
      <c r="S1031" s="75"/>
      <c r="T1031" s="75"/>
      <c r="U1031" s="75"/>
      <c r="V1031" s="75"/>
      <c r="W1031" s="75"/>
      <c r="X1031" s="75"/>
      <c r="Y1031" s="1509"/>
      <c r="Z1031" s="114"/>
      <c r="AA1031" s="116"/>
      <c r="AB1031" s="115"/>
      <c r="AC1031" s="116"/>
      <c r="AD1031" s="116"/>
      <c r="AE1031" s="116"/>
      <c r="AF1031" s="116"/>
      <c r="AG1031" s="75"/>
      <c r="AH1031" s="75"/>
    </row>
    <row r="1032" spans="2:34">
      <c r="B1032" s="75"/>
      <c r="C1032" s="75"/>
      <c r="D1032" s="75"/>
      <c r="E1032" s="75"/>
      <c r="F1032" s="75"/>
      <c r="G1032" s="75"/>
      <c r="H1032" s="75"/>
      <c r="I1032" s="75"/>
      <c r="J1032" s="75"/>
      <c r="K1032" s="75"/>
      <c r="L1032" s="75"/>
      <c r="M1032" s="75"/>
      <c r="N1032" s="75"/>
      <c r="O1032" s="75"/>
      <c r="P1032" s="75"/>
      <c r="Q1032" s="75"/>
      <c r="R1032" s="75"/>
      <c r="S1032" s="75"/>
      <c r="T1032" s="75"/>
      <c r="U1032" s="75"/>
      <c r="V1032" s="75"/>
      <c r="W1032" s="75"/>
      <c r="X1032" s="75"/>
      <c r="Y1032" s="1509"/>
      <c r="Z1032" s="114"/>
      <c r="AA1032" s="116"/>
      <c r="AB1032" s="115"/>
      <c r="AC1032" s="116"/>
      <c r="AD1032" s="116"/>
      <c r="AE1032" s="116"/>
      <c r="AF1032" s="116"/>
      <c r="AG1032" s="75"/>
      <c r="AH1032" s="75"/>
    </row>
    <row r="1033" spans="2:34">
      <c r="B1033" s="75"/>
      <c r="C1033" s="75"/>
      <c r="D1033" s="75"/>
      <c r="E1033" s="75"/>
      <c r="F1033" s="75"/>
      <c r="G1033" s="75"/>
      <c r="H1033" s="75"/>
      <c r="I1033" s="75"/>
      <c r="J1033" s="75"/>
      <c r="K1033" s="75"/>
      <c r="L1033" s="75"/>
      <c r="M1033" s="75"/>
      <c r="N1033" s="75"/>
      <c r="O1033" s="75"/>
      <c r="P1033" s="75"/>
      <c r="Q1033" s="75"/>
      <c r="R1033" s="75"/>
      <c r="S1033" s="75"/>
      <c r="T1033" s="75"/>
      <c r="U1033" s="75"/>
      <c r="V1033" s="75"/>
      <c r="W1033" s="75"/>
      <c r="X1033" s="75"/>
      <c r="Y1033" s="1509"/>
      <c r="Z1033" s="114"/>
      <c r="AA1033" s="116"/>
      <c r="AB1033" s="115"/>
      <c r="AC1033" s="116"/>
      <c r="AD1033" s="116"/>
      <c r="AE1033" s="116"/>
      <c r="AF1033" s="116"/>
      <c r="AG1033" s="75"/>
      <c r="AH1033" s="75"/>
    </row>
    <row r="1034" spans="2:34">
      <c r="B1034" s="75"/>
      <c r="C1034" s="75"/>
      <c r="D1034" s="75"/>
      <c r="E1034" s="75"/>
      <c r="F1034" s="75"/>
      <c r="G1034" s="75"/>
      <c r="H1034" s="75"/>
      <c r="I1034" s="75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1509"/>
      <c r="Z1034" s="114"/>
      <c r="AA1034" s="116"/>
      <c r="AB1034" s="115"/>
      <c r="AC1034" s="116"/>
      <c r="AD1034" s="116"/>
      <c r="AE1034" s="116"/>
      <c r="AF1034" s="116"/>
      <c r="AG1034" s="75"/>
      <c r="AH1034" s="75"/>
    </row>
    <row r="1035" spans="2:34">
      <c r="B1035" s="75"/>
      <c r="C1035" s="75"/>
      <c r="D1035" s="75"/>
      <c r="E1035" s="75"/>
      <c r="F1035" s="75"/>
      <c r="G1035" s="75"/>
      <c r="H1035" s="75"/>
      <c r="I1035" s="75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1509"/>
      <c r="Z1035" s="114"/>
      <c r="AA1035" s="116"/>
      <c r="AB1035" s="115"/>
      <c r="AC1035" s="116"/>
      <c r="AD1035" s="116"/>
      <c r="AE1035" s="116"/>
      <c r="AF1035" s="116"/>
      <c r="AG1035" s="75"/>
      <c r="AH1035" s="75"/>
    </row>
    <row r="1036" spans="2:34">
      <c r="B1036" s="75"/>
      <c r="C1036" s="75"/>
      <c r="D1036" s="75"/>
      <c r="E1036" s="75"/>
      <c r="F1036" s="75"/>
      <c r="G1036" s="75"/>
      <c r="H1036" s="75"/>
      <c r="I1036" s="75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112"/>
      <c r="Z1036" s="114"/>
      <c r="AA1036" s="116"/>
      <c r="AB1036" s="115"/>
      <c r="AC1036" s="116"/>
      <c r="AD1036" s="116"/>
      <c r="AE1036" s="116"/>
      <c r="AF1036" s="116"/>
      <c r="AG1036" s="75"/>
      <c r="AH1036" s="75"/>
    </row>
    <row r="1037" spans="2:34">
      <c r="B1037" s="75"/>
      <c r="C1037" s="75"/>
      <c r="D1037" s="75"/>
      <c r="E1037" s="75"/>
      <c r="F1037" s="75"/>
      <c r="G1037" s="75"/>
      <c r="H1037" s="75"/>
      <c r="I1037" s="75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112"/>
      <c r="Z1037" s="114"/>
      <c r="AA1037" s="116"/>
      <c r="AB1037" s="115"/>
      <c r="AC1037" s="116"/>
      <c r="AD1037" s="116"/>
      <c r="AE1037" s="116"/>
      <c r="AF1037" s="116"/>
      <c r="AG1037" s="75"/>
      <c r="AH1037" s="75"/>
    </row>
    <row r="1038" spans="2:34">
      <c r="B1038" s="75"/>
      <c r="C1038" s="75"/>
      <c r="D1038" s="75"/>
      <c r="E1038" s="75"/>
      <c r="F1038" s="75"/>
      <c r="G1038" s="75"/>
      <c r="H1038" s="75"/>
      <c r="I1038" s="75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112"/>
      <c r="Z1038" s="114"/>
      <c r="AA1038" s="116"/>
      <c r="AB1038" s="115"/>
      <c r="AC1038" s="116"/>
      <c r="AD1038" s="116"/>
      <c r="AE1038" s="116"/>
      <c r="AF1038" s="116"/>
      <c r="AG1038" s="75"/>
      <c r="AH1038" s="75"/>
    </row>
    <row r="1039" spans="2:34">
      <c r="B1039" s="75"/>
      <c r="C1039" s="75"/>
      <c r="D1039" s="75"/>
      <c r="E1039" s="75"/>
      <c r="F1039" s="75"/>
      <c r="G1039" s="75"/>
      <c r="H1039" s="75"/>
      <c r="I1039" s="75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  <c r="U1039" s="75"/>
      <c r="V1039" s="75"/>
      <c r="W1039" s="75"/>
      <c r="X1039" s="75"/>
      <c r="Y1039" s="112"/>
      <c r="Z1039" s="114"/>
      <c r="AA1039" s="116"/>
      <c r="AB1039" s="115"/>
      <c r="AC1039" s="116"/>
      <c r="AD1039" s="116"/>
      <c r="AE1039" s="116"/>
      <c r="AF1039" s="116"/>
      <c r="AG1039" s="75"/>
      <c r="AH1039" s="75"/>
    </row>
    <row r="1040" spans="2:34">
      <c r="B1040" s="75"/>
      <c r="C1040" s="75"/>
      <c r="D1040" s="75"/>
      <c r="E1040" s="75"/>
      <c r="F1040" s="75"/>
      <c r="G1040" s="75"/>
      <c r="H1040" s="75"/>
      <c r="I1040" s="75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  <c r="U1040" s="75"/>
      <c r="V1040" s="75"/>
      <c r="W1040" s="75"/>
      <c r="X1040" s="75"/>
      <c r="Y1040" s="112"/>
      <c r="Z1040" s="114"/>
      <c r="AA1040" s="116"/>
      <c r="AB1040" s="115"/>
      <c r="AC1040" s="116"/>
      <c r="AD1040" s="116"/>
      <c r="AE1040" s="116"/>
      <c r="AF1040" s="116"/>
      <c r="AG1040" s="75"/>
      <c r="AH1040" s="75"/>
    </row>
    <row r="1041" spans="2:34">
      <c r="B1041" s="75"/>
      <c r="C1041" s="75"/>
      <c r="D1041" s="75"/>
      <c r="E1041" s="75"/>
      <c r="F1041" s="75"/>
      <c r="G1041" s="75"/>
      <c r="H1041" s="75"/>
      <c r="I1041" s="75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75"/>
      <c r="U1041" s="75"/>
      <c r="V1041" s="75"/>
      <c r="W1041" s="75"/>
      <c r="X1041" s="75"/>
      <c r="Y1041" s="112"/>
      <c r="Z1041" s="114"/>
      <c r="AA1041" s="116"/>
      <c r="AB1041" s="115"/>
      <c r="AC1041" s="116"/>
      <c r="AD1041" s="116"/>
      <c r="AE1041" s="116"/>
      <c r="AF1041" s="116"/>
      <c r="AG1041" s="75"/>
      <c r="AH1041" s="75"/>
    </row>
    <row r="1042" spans="2:34">
      <c r="B1042" s="75"/>
      <c r="C1042" s="75"/>
      <c r="D1042" s="75"/>
      <c r="E1042" s="75"/>
      <c r="F1042" s="75"/>
      <c r="G1042" s="75"/>
      <c r="H1042" s="75"/>
      <c r="I1042" s="75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  <c r="T1042" s="75"/>
      <c r="U1042" s="75"/>
      <c r="V1042" s="75"/>
      <c r="W1042" s="75"/>
      <c r="X1042" s="75"/>
      <c r="Y1042" s="112"/>
      <c r="Z1042" s="114"/>
      <c r="AA1042" s="116"/>
      <c r="AB1042" s="115"/>
      <c r="AC1042" s="116"/>
      <c r="AD1042" s="116"/>
      <c r="AE1042" s="116"/>
      <c r="AF1042" s="116"/>
      <c r="AG1042" s="75"/>
      <c r="AH1042" s="75"/>
    </row>
    <row r="1043" spans="2:34">
      <c r="B1043" s="75"/>
      <c r="C1043" s="75"/>
      <c r="D1043" s="75"/>
      <c r="E1043" s="75"/>
      <c r="F1043" s="75"/>
      <c r="G1043" s="75"/>
      <c r="H1043" s="75"/>
      <c r="I1043" s="75"/>
      <c r="J1043" s="75"/>
      <c r="K1043" s="75"/>
      <c r="L1043" s="75"/>
      <c r="M1043" s="75"/>
      <c r="N1043" s="75"/>
      <c r="O1043" s="75"/>
      <c r="P1043" s="75"/>
      <c r="Q1043" s="75"/>
      <c r="R1043" s="75"/>
      <c r="S1043" s="75"/>
      <c r="T1043" s="75"/>
      <c r="U1043" s="75"/>
      <c r="V1043" s="75"/>
      <c r="W1043" s="75"/>
      <c r="X1043" s="75"/>
      <c r="Y1043" s="112"/>
      <c r="Z1043" s="114"/>
      <c r="AA1043" s="116"/>
      <c r="AB1043" s="115"/>
      <c r="AC1043" s="116"/>
      <c r="AD1043" s="116"/>
      <c r="AE1043" s="116"/>
      <c r="AF1043" s="116"/>
      <c r="AG1043" s="75"/>
      <c r="AH1043" s="75"/>
    </row>
    <row r="1044" spans="2:34">
      <c r="B1044" s="75"/>
      <c r="C1044" s="75"/>
      <c r="D1044" s="75"/>
      <c r="E1044" s="75"/>
      <c r="F1044" s="75"/>
      <c r="G1044" s="75"/>
      <c r="H1044" s="75"/>
      <c r="I1044" s="75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112"/>
      <c r="Z1044" s="114"/>
      <c r="AA1044" s="116"/>
      <c r="AB1044" s="115"/>
      <c r="AC1044" s="116"/>
      <c r="AD1044" s="116"/>
      <c r="AE1044" s="116"/>
      <c r="AF1044" s="116"/>
      <c r="AG1044" s="75"/>
      <c r="AH1044" s="75"/>
    </row>
    <row r="1045" spans="2:34">
      <c r="B1045" s="75"/>
      <c r="C1045" s="75"/>
      <c r="D1045" s="75"/>
      <c r="E1045" s="75"/>
      <c r="F1045" s="75"/>
      <c r="G1045" s="75"/>
      <c r="H1045" s="75"/>
      <c r="I1045" s="75"/>
      <c r="J1045" s="75"/>
      <c r="K1045" s="75"/>
      <c r="L1045" s="75"/>
      <c r="M1045" s="75"/>
      <c r="N1045" s="75"/>
      <c r="O1045" s="75"/>
      <c r="P1045" s="75"/>
      <c r="Q1045" s="75"/>
      <c r="R1045" s="75"/>
      <c r="S1045" s="75"/>
      <c r="T1045" s="75"/>
      <c r="U1045" s="75"/>
      <c r="V1045" s="75"/>
      <c r="W1045" s="75"/>
      <c r="X1045" s="75"/>
      <c r="Y1045" s="112"/>
      <c r="Z1045" s="114"/>
      <c r="AA1045" s="116"/>
      <c r="AB1045" s="115"/>
      <c r="AC1045" s="116"/>
      <c r="AD1045" s="116"/>
      <c r="AE1045" s="116"/>
      <c r="AF1045" s="116"/>
      <c r="AG1045" s="75"/>
      <c r="AH1045" s="75"/>
    </row>
    <row r="1046" spans="2:34">
      <c r="B1046" s="75"/>
      <c r="C1046" s="75"/>
      <c r="D1046" s="75"/>
      <c r="E1046" s="75"/>
      <c r="F1046" s="75"/>
      <c r="G1046" s="75"/>
      <c r="H1046" s="75"/>
      <c r="I1046" s="75"/>
      <c r="J1046" s="75"/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  <c r="U1046" s="75"/>
      <c r="V1046" s="75"/>
      <c r="W1046" s="75"/>
      <c r="X1046" s="75"/>
      <c r="Y1046" s="112"/>
      <c r="Z1046" s="114"/>
      <c r="AA1046" s="116"/>
      <c r="AB1046" s="115"/>
      <c r="AC1046" s="116"/>
      <c r="AD1046" s="116"/>
      <c r="AE1046" s="116"/>
      <c r="AF1046" s="116"/>
      <c r="AG1046" s="75"/>
      <c r="AH1046" s="75"/>
    </row>
    <row r="1047" spans="2:34">
      <c r="B1047" s="75"/>
      <c r="C1047" s="75"/>
      <c r="D1047" s="75"/>
      <c r="E1047" s="75"/>
      <c r="F1047" s="75"/>
      <c r="G1047" s="75"/>
      <c r="H1047" s="75"/>
      <c r="I1047" s="75"/>
      <c r="J1047" s="75"/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  <c r="U1047" s="75"/>
      <c r="V1047" s="75"/>
      <c r="W1047" s="75"/>
      <c r="X1047" s="75"/>
      <c r="Y1047" s="112"/>
      <c r="Z1047" s="114"/>
      <c r="AA1047" s="116"/>
      <c r="AB1047" s="115"/>
      <c r="AC1047" s="116"/>
      <c r="AD1047" s="116"/>
      <c r="AE1047" s="116"/>
      <c r="AF1047" s="116"/>
      <c r="AG1047" s="75"/>
      <c r="AH1047" s="75"/>
    </row>
    <row r="1048" spans="2:34">
      <c r="B1048" s="75"/>
      <c r="C1048" s="75"/>
      <c r="D1048" s="75"/>
      <c r="E1048" s="75"/>
      <c r="F1048" s="75"/>
      <c r="G1048" s="75"/>
      <c r="H1048" s="75"/>
      <c r="I1048" s="75"/>
      <c r="J1048" s="75"/>
      <c r="K1048" s="75"/>
      <c r="L1048" s="75"/>
      <c r="M1048" s="75"/>
      <c r="N1048" s="75"/>
      <c r="O1048" s="75"/>
      <c r="P1048" s="75"/>
      <c r="Q1048" s="75"/>
      <c r="R1048" s="75"/>
      <c r="S1048" s="75"/>
      <c r="T1048" s="75"/>
      <c r="U1048" s="75"/>
      <c r="V1048" s="75"/>
      <c r="W1048" s="75"/>
      <c r="X1048" s="75"/>
      <c r="Y1048" s="112"/>
      <c r="Z1048" s="114"/>
      <c r="AA1048" s="116"/>
      <c r="AB1048" s="115"/>
      <c r="AC1048" s="116"/>
      <c r="AD1048" s="116"/>
      <c r="AE1048" s="116"/>
      <c r="AF1048" s="116"/>
      <c r="AG1048" s="75"/>
      <c r="AH1048" s="75"/>
    </row>
    <row r="1049" spans="2:34">
      <c r="B1049" s="75"/>
      <c r="C1049" s="75"/>
      <c r="D1049" s="75"/>
      <c r="E1049" s="75"/>
      <c r="F1049" s="75"/>
      <c r="G1049" s="75"/>
      <c r="H1049" s="75"/>
      <c r="I1049" s="75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75"/>
      <c r="U1049" s="75"/>
      <c r="V1049" s="75"/>
      <c r="W1049" s="75"/>
      <c r="X1049" s="75"/>
      <c r="Y1049" s="112"/>
      <c r="Z1049" s="114"/>
      <c r="AA1049" s="116"/>
      <c r="AB1049" s="115"/>
      <c r="AC1049" s="116"/>
      <c r="AD1049" s="116"/>
      <c r="AE1049" s="116"/>
      <c r="AF1049" s="116"/>
      <c r="AG1049" s="75"/>
      <c r="AH1049" s="75"/>
    </row>
    <row r="1050" spans="2:34">
      <c r="B1050" s="75"/>
      <c r="C1050" s="75"/>
      <c r="D1050" s="75"/>
      <c r="E1050" s="75"/>
      <c r="F1050" s="75"/>
      <c r="G1050" s="75"/>
      <c r="H1050" s="75"/>
      <c r="I1050" s="75"/>
      <c r="J1050" s="75"/>
      <c r="K1050" s="75"/>
      <c r="L1050" s="75"/>
      <c r="M1050" s="75"/>
      <c r="N1050" s="75"/>
      <c r="O1050" s="75"/>
      <c r="P1050" s="75"/>
      <c r="Q1050" s="75"/>
      <c r="R1050" s="75"/>
      <c r="S1050" s="75"/>
      <c r="T1050" s="75"/>
      <c r="U1050" s="75"/>
      <c r="V1050" s="75"/>
      <c r="W1050" s="75"/>
      <c r="X1050" s="75"/>
      <c r="Y1050" s="112"/>
      <c r="Z1050" s="114"/>
      <c r="AA1050" s="116"/>
      <c r="AB1050" s="115"/>
      <c r="AC1050" s="116"/>
      <c r="AD1050" s="116"/>
      <c r="AE1050" s="116"/>
      <c r="AF1050" s="116"/>
      <c r="AG1050" s="75"/>
      <c r="AH1050" s="75"/>
    </row>
    <row r="1051" spans="2:34">
      <c r="B1051" s="75"/>
      <c r="C1051" s="75"/>
      <c r="D1051" s="75"/>
      <c r="E1051" s="75"/>
      <c r="F1051" s="75"/>
      <c r="G1051" s="75"/>
      <c r="H1051" s="75"/>
      <c r="I1051" s="75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75"/>
      <c r="U1051" s="75"/>
      <c r="V1051" s="75"/>
      <c r="W1051" s="75"/>
      <c r="X1051" s="75"/>
      <c r="Y1051" s="112"/>
      <c r="Z1051" s="114"/>
      <c r="AA1051" s="116"/>
      <c r="AB1051" s="115"/>
      <c r="AC1051" s="116"/>
      <c r="AD1051" s="116"/>
      <c r="AE1051" s="116"/>
      <c r="AF1051" s="116"/>
      <c r="AG1051" s="75"/>
      <c r="AH1051" s="75"/>
    </row>
    <row r="1052" spans="2:34">
      <c r="B1052" s="75"/>
      <c r="C1052" s="75"/>
      <c r="D1052" s="75"/>
      <c r="E1052" s="75"/>
      <c r="F1052" s="75"/>
      <c r="G1052" s="75"/>
      <c r="H1052" s="75"/>
      <c r="I1052" s="75"/>
      <c r="J1052" s="75"/>
      <c r="K1052" s="75"/>
      <c r="L1052" s="75"/>
      <c r="M1052" s="75"/>
      <c r="N1052" s="75"/>
      <c r="O1052" s="75"/>
      <c r="P1052" s="75"/>
      <c r="Q1052" s="75"/>
      <c r="R1052" s="75"/>
      <c r="S1052" s="75"/>
      <c r="T1052" s="75"/>
      <c r="U1052" s="75"/>
      <c r="V1052" s="75"/>
      <c r="W1052" s="75"/>
      <c r="X1052" s="75"/>
      <c r="Y1052" s="112"/>
      <c r="Z1052" s="114"/>
      <c r="AA1052" s="116"/>
      <c r="AB1052" s="115"/>
      <c r="AC1052" s="116"/>
      <c r="AD1052" s="116"/>
      <c r="AE1052" s="116"/>
      <c r="AF1052" s="116"/>
      <c r="AG1052" s="75"/>
      <c r="AH1052" s="75"/>
    </row>
    <row r="1053" spans="2:34">
      <c r="B1053" s="75"/>
      <c r="C1053" s="75"/>
      <c r="D1053" s="75"/>
      <c r="E1053" s="75"/>
      <c r="F1053" s="75"/>
      <c r="G1053" s="75"/>
      <c r="H1053" s="75"/>
      <c r="I1053" s="75"/>
      <c r="J1053" s="75"/>
      <c r="K1053" s="75"/>
      <c r="L1053" s="75"/>
      <c r="M1053" s="75"/>
      <c r="N1053" s="75"/>
      <c r="O1053" s="75"/>
      <c r="P1053" s="75"/>
      <c r="Q1053" s="75"/>
      <c r="R1053" s="75"/>
      <c r="S1053" s="75"/>
      <c r="T1053" s="75"/>
      <c r="U1053" s="75"/>
      <c r="V1053" s="75"/>
      <c r="W1053" s="75"/>
      <c r="X1053" s="75"/>
      <c r="Y1053" s="112"/>
      <c r="Z1053" s="114"/>
      <c r="AA1053" s="116"/>
      <c r="AB1053" s="115"/>
      <c r="AC1053" s="116"/>
      <c r="AD1053" s="116"/>
      <c r="AE1053" s="116"/>
      <c r="AF1053" s="116"/>
      <c r="AG1053" s="75"/>
      <c r="AH1053" s="75"/>
    </row>
    <row r="1054" spans="2:34">
      <c r="B1054" s="75"/>
      <c r="C1054" s="75"/>
      <c r="D1054" s="75"/>
      <c r="E1054" s="75"/>
      <c r="F1054" s="75"/>
      <c r="G1054" s="75"/>
      <c r="H1054" s="75"/>
      <c r="I1054" s="75"/>
      <c r="J1054" s="75"/>
      <c r="K1054" s="75"/>
      <c r="L1054" s="75"/>
      <c r="M1054" s="75"/>
      <c r="N1054" s="75"/>
      <c r="O1054" s="75"/>
      <c r="P1054" s="75"/>
      <c r="Q1054" s="75"/>
      <c r="R1054" s="75"/>
      <c r="S1054" s="75"/>
      <c r="T1054" s="75"/>
      <c r="U1054" s="75"/>
      <c r="V1054" s="75"/>
      <c r="W1054" s="75"/>
      <c r="X1054" s="75"/>
      <c r="Y1054" s="112"/>
      <c r="Z1054" s="114"/>
      <c r="AA1054" s="116"/>
      <c r="AB1054" s="115"/>
      <c r="AC1054" s="116"/>
      <c r="AD1054" s="116"/>
      <c r="AE1054" s="116"/>
      <c r="AF1054" s="116"/>
      <c r="AG1054" s="75"/>
      <c r="AH1054" s="75"/>
    </row>
    <row r="1055" spans="2:34">
      <c r="B1055" s="75"/>
      <c r="C1055" s="75"/>
      <c r="D1055" s="75"/>
      <c r="E1055" s="75"/>
      <c r="F1055" s="75"/>
      <c r="G1055" s="75"/>
      <c r="H1055" s="75"/>
      <c r="I1055" s="75"/>
      <c r="J1055" s="75"/>
      <c r="K1055" s="75"/>
      <c r="L1055" s="75"/>
      <c r="M1055" s="75"/>
      <c r="N1055" s="75"/>
      <c r="O1055" s="75"/>
      <c r="P1055" s="75"/>
      <c r="Q1055" s="75"/>
      <c r="R1055" s="75"/>
      <c r="S1055" s="75"/>
      <c r="T1055" s="75"/>
      <c r="U1055" s="75"/>
      <c r="V1055" s="75"/>
      <c r="W1055" s="75"/>
      <c r="X1055" s="75"/>
      <c r="Y1055" s="112"/>
      <c r="Z1055" s="114"/>
      <c r="AA1055" s="116"/>
      <c r="AB1055" s="115"/>
      <c r="AC1055" s="116"/>
      <c r="AD1055" s="116"/>
      <c r="AE1055" s="116"/>
      <c r="AF1055" s="116"/>
      <c r="AG1055" s="75"/>
      <c r="AH1055" s="75"/>
    </row>
    <row r="1056" spans="2:34">
      <c r="B1056" s="75"/>
      <c r="C1056" s="75"/>
      <c r="D1056" s="75"/>
      <c r="E1056" s="75"/>
      <c r="F1056" s="75"/>
      <c r="G1056" s="75"/>
      <c r="H1056" s="75"/>
      <c r="I1056" s="75"/>
      <c r="J1056" s="75"/>
      <c r="K1056" s="75"/>
      <c r="L1056" s="75"/>
      <c r="M1056" s="75"/>
      <c r="N1056" s="75"/>
      <c r="O1056" s="75"/>
      <c r="P1056" s="75"/>
      <c r="Q1056" s="75"/>
      <c r="R1056" s="75"/>
      <c r="S1056" s="75"/>
      <c r="T1056" s="75"/>
      <c r="U1056" s="75"/>
      <c r="V1056" s="75"/>
      <c r="W1056" s="75"/>
      <c r="X1056" s="75"/>
      <c r="Y1056" s="112"/>
      <c r="Z1056" s="114"/>
      <c r="AA1056" s="116"/>
      <c r="AB1056" s="115"/>
      <c r="AC1056" s="116"/>
      <c r="AD1056" s="116"/>
      <c r="AE1056" s="116"/>
      <c r="AF1056" s="116"/>
      <c r="AG1056" s="75"/>
      <c r="AH1056" s="75"/>
    </row>
    <row r="1057" spans="2:34">
      <c r="B1057" s="75"/>
      <c r="C1057" s="75"/>
      <c r="D1057" s="75"/>
      <c r="E1057" s="75"/>
      <c r="F1057" s="75"/>
      <c r="G1057" s="75"/>
      <c r="H1057" s="75"/>
      <c r="I1057" s="75"/>
      <c r="J1057" s="75"/>
      <c r="K1057" s="75"/>
      <c r="L1057" s="75"/>
      <c r="M1057" s="75"/>
      <c r="N1057" s="75"/>
      <c r="O1057" s="75"/>
      <c r="P1057" s="75"/>
      <c r="Q1057" s="75"/>
      <c r="R1057" s="75"/>
      <c r="S1057" s="75"/>
      <c r="T1057" s="75"/>
      <c r="U1057" s="75"/>
      <c r="V1057" s="75"/>
      <c r="W1057" s="75"/>
      <c r="X1057" s="75"/>
      <c r="Y1057" s="112"/>
      <c r="Z1057" s="114"/>
      <c r="AA1057" s="116"/>
      <c r="AB1057" s="115"/>
      <c r="AC1057" s="116"/>
      <c r="AD1057" s="116"/>
      <c r="AE1057" s="116"/>
      <c r="AF1057" s="116"/>
      <c r="AG1057" s="75"/>
      <c r="AH1057" s="75"/>
    </row>
    <row r="1058" spans="2:34">
      <c r="B1058" s="75"/>
      <c r="C1058" s="75"/>
      <c r="D1058" s="75"/>
      <c r="E1058" s="75"/>
      <c r="F1058" s="75"/>
      <c r="G1058" s="75"/>
      <c r="H1058" s="75"/>
      <c r="I1058" s="75"/>
      <c r="J1058" s="75"/>
      <c r="K1058" s="75"/>
      <c r="L1058" s="75"/>
      <c r="M1058" s="75"/>
      <c r="N1058" s="75"/>
      <c r="O1058" s="75"/>
      <c r="P1058" s="75"/>
      <c r="Q1058" s="75"/>
      <c r="R1058" s="75"/>
      <c r="S1058" s="75"/>
      <c r="T1058" s="75"/>
      <c r="U1058" s="75"/>
      <c r="V1058" s="75"/>
      <c r="W1058" s="75"/>
      <c r="X1058" s="75"/>
      <c r="Y1058" s="112"/>
      <c r="Z1058" s="114"/>
      <c r="AA1058" s="116"/>
      <c r="AB1058" s="115"/>
      <c r="AC1058" s="116"/>
      <c r="AD1058" s="116"/>
      <c r="AE1058" s="116"/>
      <c r="AF1058" s="116"/>
      <c r="AG1058" s="75"/>
      <c r="AH1058" s="75"/>
    </row>
    <row r="1059" spans="2:34">
      <c r="B1059" s="75"/>
      <c r="C1059" s="75"/>
      <c r="D1059" s="75"/>
      <c r="E1059" s="75"/>
      <c r="F1059" s="75"/>
      <c r="G1059" s="75"/>
      <c r="H1059" s="75"/>
      <c r="I1059" s="75"/>
      <c r="J1059" s="75"/>
      <c r="K1059" s="75"/>
      <c r="L1059" s="75"/>
      <c r="M1059" s="75"/>
      <c r="N1059" s="75"/>
      <c r="O1059" s="75"/>
      <c r="P1059" s="75"/>
      <c r="Q1059" s="75"/>
      <c r="R1059" s="75"/>
      <c r="S1059" s="75"/>
      <c r="T1059" s="75"/>
      <c r="U1059" s="75"/>
      <c r="V1059" s="75"/>
      <c r="W1059" s="75"/>
      <c r="X1059" s="75"/>
      <c r="Y1059" s="112"/>
      <c r="Z1059" s="114"/>
      <c r="AA1059" s="116"/>
      <c r="AB1059" s="115"/>
      <c r="AC1059" s="116"/>
      <c r="AD1059" s="116"/>
      <c r="AE1059" s="116"/>
      <c r="AF1059" s="116"/>
      <c r="AG1059" s="75"/>
      <c r="AH1059" s="75"/>
    </row>
    <row r="1060" spans="2:34">
      <c r="B1060" s="75"/>
      <c r="C1060" s="75"/>
      <c r="D1060" s="75"/>
      <c r="E1060" s="75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5"/>
      <c r="U1060" s="75"/>
      <c r="V1060" s="75"/>
      <c r="W1060" s="75"/>
      <c r="X1060" s="75"/>
      <c r="Y1060" s="112"/>
      <c r="Z1060" s="114"/>
      <c r="AA1060" s="116"/>
      <c r="AB1060" s="115"/>
      <c r="AC1060" s="116"/>
      <c r="AD1060" s="116"/>
      <c r="AE1060" s="116"/>
      <c r="AF1060" s="116"/>
      <c r="AG1060" s="75"/>
      <c r="AH1060" s="75"/>
    </row>
    <row r="1061" spans="2:34">
      <c r="B1061" s="75"/>
      <c r="C1061" s="75"/>
      <c r="D1061" s="75"/>
      <c r="E1061" s="75"/>
      <c r="F1061" s="75"/>
      <c r="G1061" s="75"/>
      <c r="H1061" s="75"/>
      <c r="I1061" s="75"/>
      <c r="J1061" s="75"/>
      <c r="K1061" s="75"/>
      <c r="L1061" s="75"/>
      <c r="M1061" s="75"/>
      <c r="N1061" s="75"/>
      <c r="O1061" s="75"/>
      <c r="P1061" s="75"/>
      <c r="Q1061" s="75"/>
      <c r="R1061" s="75"/>
      <c r="S1061" s="75"/>
      <c r="T1061" s="75"/>
      <c r="U1061" s="75"/>
      <c r="V1061" s="75"/>
      <c r="W1061" s="75"/>
      <c r="X1061" s="75"/>
      <c r="Y1061" s="112"/>
      <c r="Z1061" s="114"/>
      <c r="AA1061" s="116"/>
      <c r="AB1061" s="115"/>
      <c r="AC1061" s="116"/>
      <c r="AD1061" s="116"/>
      <c r="AE1061" s="116"/>
      <c r="AF1061" s="116"/>
      <c r="AG1061" s="75"/>
      <c r="AH1061" s="75"/>
    </row>
    <row r="1062" spans="2:34">
      <c r="B1062" s="75"/>
      <c r="C1062" s="75"/>
      <c r="D1062" s="75"/>
      <c r="E1062" s="75"/>
      <c r="F1062" s="75"/>
      <c r="G1062" s="75"/>
      <c r="H1062" s="75"/>
      <c r="I1062" s="75"/>
      <c r="J1062" s="75"/>
      <c r="K1062" s="75"/>
      <c r="L1062" s="75"/>
      <c r="M1062" s="75"/>
      <c r="N1062" s="75"/>
      <c r="O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112"/>
      <c r="Z1062" s="114"/>
      <c r="AA1062" s="116"/>
      <c r="AB1062" s="115"/>
      <c r="AC1062" s="116"/>
      <c r="AD1062" s="116"/>
      <c r="AE1062" s="116"/>
      <c r="AF1062" s="116"/>
      <c r="AG1062" s="75"/>
      <c r="AH1062" s="75"/>
    </row>
    <row r="1063" spans="2:34">
      <c r="B1063" s="75"/>
      <c r="C1063" s="75"/>
      <c r="D1063" s="75"/>
      <c r="E1063" s="75"/>
      <c r="F1063" s="75"/>
      <c r="G1063" s="75"/>
      <c r="H1063" s="75"/>
      <c r="I1063" s="75"/>
      <c r="J1063" s="75"/>
      <c r="K1063" s="75"/>
      <c r="L1063" s="75"/>
      <c r="M1063" s="75"/>
      <c r="N1063" s="75"/>
      <c r="O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112"/>
      <c r="Z1063" s="114"/>
      <c r="AA1063" s="116"/>
      <c r="AB1063" s="115"/>
      <c r="AC1063" s="116"/>
      <c r="AD1063" s="116"/>
      <c r="AE1063" s="116"/>
      <c r="AF1063" s="116"/>
      <c r="AG1063" s="75"/>
      <c r="AH1063" s="75"/>
    </row>
    <row r="1064" spans="2:34">
      <c r="B1064" s="75"/>
      <c r="C1064" s="75"/>
      <c r="D1064" s="75"/>
      <c r="E1064" s="75"/>
      <c r="F1064" s="75"/>
      <c r="G1064" s="75"/>
      <c r="H1064" s="75"/>
      <c r="I1064" s="75"/>
      <c r="J1064" s="75"/>
      <c r="K1064" s="75"/>
      <c r="L1064" s="75"/>
      <c r="M1064" s="75"/>
      <c r="N1064" s="75"/>
      <c r="O1064" s="75"/>
      <c r="P1064" s="75"/>
      <c r="Q1064" s="75"/>
      <c r="R1064" s="75"/>
      <c r="S1064" s="75"/>
      <c r="T1064" s="75"/>
      <c r="U1064" s="75"/>
      <c r="V1064" s="75"/>
      <c r="W1064" s="75"/>
      <c r="X1064" s="75"/>
      <c r="Y1064" s="112"/>
      <c r="Z1064" s="114"/>
      <c r="AA1064" s="116"/>
      <c r="AB1064" s="115"/>
      <c r="AC1064" s="116"/>
      <c r="AD1064" s="116"/>
      <c r="AE1064" s="116"/>
      <c r="AF1064" s="116"/>
      <c r="AG1064" s="75"/>
      <c r="AH1064" s="75"/>
    </row>
    <row r="1065" spans="2:34">
      <c r="B1065" s="75"/>
      <c r="C1065" s="75"/>
      <c r="D1065" s="75"/>
      <c r="E1065" s="75"/>
      <c r="F1065" s="75"/>
      <c r="G1065" s="75"/>
      <c r="H1065" s="75"/>
      <c r="I1065" s="75"/>
      <c r="J1065" s="75"/>
      <c r="K1065" s="75"/>
      <c r="L1065" s="75"/>
      <c r="M1065" s="75"/>
      <c r="N1065" s="75"/>
      <c r="O1065" s="75"/>
      <c r="P1065" s="75"/>
      <c r="Q1065" s="75"/>
      <c r="R1065" s="75"/>
      <c r="S1065" s="75"/>
      <c r="T1065" s="75"/>
      <c r="U1065" s="75"/>
      <c r="V1065" s="75"/>
      <c r="W1065" s="75"/>
      <c r="X1065" s="75"/>
      <c r="Y1065" s="112"/>
      <c r="Z1065" s="114"/>
      <c r="AA1065" s="116"/>
      <c r="AB1065" s="115"/>
      <c r="AC1065" s="116"/>
      <c r="AD1065" s="116"/>
      <c r="AE1065" s="116"/>
      <c r="AF1065" s="116"/>
      <c r="AG1065" s="75"/>
      <c r="AH1065" s="75"/>
    </row>
    <row r="1066" spans="2:34">
      <c r="B1066" s="75"/>
      <c r="C1066" s="75"/>
      <c r="D1066" s="75"/>
      <c r="E1066" s="75"/>
      <c r="F1066" s="75"/>
      <c r="G1066" s="75"/>
      <c r="H1066" s="75"/>
      <c r="I1066" s="75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  <c r="T1066" s="75"/>
      <c r="U1066" s="75"/>
      <c r="V1066" s="75"/>
      <c r="W1066" s="75"/>
      <c r="X1066" s="75"/>
      <c r="Y1066" s="112"/>
      <c r="Z1066" s="114"/>
      <c r="AA1066" s="116"/>
      <c r="AB1066" s="115"/>
      <c r="AC1066" s="116"/>
      <c r="AD1066" s="116"/>
      <c r="AE1066" s="116"/>
      <c r="AF1066" s="116"/>
      <c r="AG1066" s="75"/>
      <c r="AH1066" s="75"/>
    </row>
    <row r="1067" spans="2:34">
      <c r="B1067" s="75"/>
      <c r="C1067" s="75"/>
      <c r="D1067" s="75"/>
      <c r="E1067" s="75"/>
      <c r="F1067" s="75"/>
      <c r="G1067" s="75"/>
      <c r="H1067" s="75"/>
      <c r="I1067" s="75"/>
      <c r="J1067" s="75"/>
      <c r="K1067" s="75"/>
      <c r="L1067" s="75"/>
      <c r="M1067" s="75"/>
      <c r="N1067" s="75"/>
      <c r="O1067" s="75"/>
      <c r="P1067" s="75"/>
      <c r="Q1067" s="75"/>
      <c r="R1067" s="75"/>
      <c r="S1067" s="75"/>
      <c r="T1067" s="75"/>
      <c r="U1067" s="75"/>
      <c r="V1067" s="75"/>
      <c r="W1067" s="75"/>
      <c r="X1067" s="75"/>
      <c r="Y1067" s="112"/>
      <c r="Z1067" s="114"/>
      <c r="AA1067" s="116"/>
      <c r="AB1067" s="115"/>
      <c r="AC1067" s="116"/>
      <c r="AD1067" s="116"/>
      <c r="AE1067" s="116"/>
      <c r="AF1067" s="116"/>
      <c r="AG1067" s="75"/>
      <c r="AH1067" s="75"/>
    </row>
    <row r="1068" spans="2:34">
      <c r="B1068" s="75"/>
      <c r="C1068" s="75"/>
      <c r="D1068" s="75"/>
      <c r="E1068" s="75"/>
      <c r="F1068" s="75"/>
      <c r="G1068" s="75"/>
      <c r="H1068" s="75"/>
      <c r="I1068" s="75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  <c r="T1068" s="75"/>
      <c r="U1068" s="75"/>
      <c r="V1068" s="75"/>
      <c r="W1068" s="75"/>
      <c r="X1068" s="75"/>
      <c r="Y1068" s="112"/>
      <c r="Z1068" s="114"/>
      <c r="AA1068" s="116"/>
      <c r="AB1068" s="115"/>
      <c r="AC1068" s="116"/>
      <c r="AD1068" s="116"/>
      <c r="AE1068" s="116"/>
      <c r="AF1068" s="116"/>
      <c r="AG1068" s="75"/>
      <c r="AH1068" s="75"/>
    </row>
    <row r="1069" spans="2:34">
      <c r="B1069" s="75"/>
      <c r="C1069" s="75"/>
      <c r="D1069" s="75"/>
      <c r="E1069" s="75"/>
      <c r="F1069" s="75"/>
      <c r="G1069" s="75"/>
      <c r="H1069" s="75"/>
      <c r="I1069" s="75"/>
      <c r="J1069" s="75"/>
      <c r="K1069" s="75"/>
      <c r="L1069" s="75"/>
      <c r="M1069" s="75"/>
      <c r="N1069" s="75"/>
      <c r="O1069" s="75"/>
      <c r="P1069" s="75"/>
      <c r="Q1069" s="75"/>
      <c r="R1069" s="75"/>
      <c r="S1069" s="75"/>
      <c r="T1069" s="75"/>
      <c r="U1069" s="75"/>
      <c r="V1069" s="75"/>
      <c r="W1069" s="75"/>
      <c r="X1069" s="75"/>
      <c r="Y1069" s="112"/>
      <c r="Z1069" s="114"/>
      <c r="AA1069" s="116"/>
      <c r="AB1069" s="115"/>
      <c r="AC1069" s="116"/>
      <c r="AD1069" s="116"/>
      <c r="AE1069" s="116"/>
      <c r="AF1069" s="116"/>
      <c r="AG1069" s="75"/>
      <c r="AH1069" s="75"/>
    </row>
    <row r="1070" spans="2:34">
      <c r="B1070" s="75"/>
      <c r="C1070" s="75"/>
      <c r="D1070" s="75"/>
      <c r="E1070" s="75"/>
      <c r="F1070" s="75"/>
      <c r="G1070" s="75"/>
      <c r="H1070" s="75"/>
      <c r="I1070" s="75"/>
      <c r="J1070" s="75"/>
      <c r="K1070" s="75"/>
      <c r="L1070" s="75"/>
      <c r="M1070" s="75"/>
      <c r="N1070" s="75"/>
      <c r="O1070" s="75"/>
      <c r="P1070" s="75"/>
      <c r="Q1070" s="75"/>
      <c r="R1070" s="75"/>
      <c r="S1070" s="75"/>
      <c r="T1070" s="75"/>
      <c r="U1070" s="75"/>
      <c r="V1070" s="75"/>
      <c r="W1070" s="75"/>
      <c r="X1070" s="75"/>
      <c r="Y1070" s="112"/>
      <c r="Z1070" s="114"/>
      <c r="AA1070" s="116"/>
      <c r="AB1070" s="115"/>
      <c r="AC1070" s="116"/>
      <c r="AD1070" s="116"/>
      <c r="AE1070" s="116"/>
      <c r="AF1070" s="116"/>
      <c r="AG1070" s="75"/>
      <c r="AH1070" s="75"/>
    </row>
    <row r="1071" spans="2:34">
      <c r="B1071" s="75"/>
      <c r="C1071" s="75"/>
      <c r="D1071" s="75"/>
      <c r="E1071" s="75"/>
      <c r="F1071" s="75"/>
      <c r="G1071" s="75"/>
      <c r="H1071" s="75"/>
      <c r="I1071" s="75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  <c r="U1071" s="75"/>
      <c r="V1071" s="75"/>
      <c r="W1071" s="75"/>
      <c r="X1071" s="75"/>
      <c r="Y1071" s="112"/>
      <c r="Z1071" s="114"/>
      <c r="AA1071" s="116"/>
      <c r="AB1071" s="115"/>
      <c r="AC1071" s="116"/>
      <c r="AD1071" s="116"/>
      <c r="AE1071" s="116"/>
      <c r="AF1071" s="116"/>
      <c r="AG1071" s="75"/>
      <c r="AH1071" s="75"/>
    </row>
    <row r="1072" spans="2:34">
      <c r="B1072" s="75"/>
      <c r="C1072" s="75"/>
      <c r="D1072" s="75"/>
      <c r="E1072" s="75"/>
      <c r="F1072" s="75"/>
      <c r="G1072" s="75"/>
      <c r="H1072" s="75"/>
      <c r="I1072" s="75"/>
      <c r="J1072" s="75"/>
      <c r="K1072" s="75"/>
      <c r="L1072" s="75"/>
      <c r="M1072" s="75"/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112"/>
      <c r="Z1072" s="114"/>
      <c r="AA1072" s="116"/>
      <c r="AB1072" s="115"/>
      <c r="AC1072" s="116"/>
      <c r="AD1072" s="116"/>
      <c r="AE1072" s="116"/>
      <c r="AF1072" s="116"/>
      <c r="AG1072" s="75"/>
      <c r="AH1072" s="75"/>
    </row>
    <row r="1073" spans="2:34">
      <c r="B1073" s="75"/>
      <c r="C1073" s="75"/>
      <c r="D1073" s="75"/>
      <c r="E1073" s="75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112"/>
      <c r="Z1073" s="114"/>
      <c r="AA1073" s="116"/>
      <c r="AB1073" s="115"/>
      <c r="AC1073" s="116"/>
      <c r="AD1073" s="116"/>
      <c r="AE1073" s="116"/>
      <c r="AF1073" s="116"/>
      <c r="AG1073" s="75"/>
      <c r="AH1073" s="75"/>
    </row>
    <row r="1074" spans="2:34">
      <c r="B1074" s="75"/>
      <c r="C1074" s="75"/>
      <c r="D1074" s="75"/>
      <c r="E1074" s="75"/>
      <c r="F1074" s="75"/>
      <c r="G1074" s="75"/>
      <c r="H1074" s="75"/>
      <c r="I1074" s="75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112"/>
      <c r="Z1074" s="114"/>
      <c r="AA1074" s="116"/>
      <c r="AB1074" s="115"/>
      <c r="AC1074" s="116"/>
      <c r="AD1074" s="116"/>
      <c r="AE1074" s="116"/>
      <c r="AF1074" s="116"/>
      <c r="AG1074" s="75"/>
      <c r="AH1074" s="75"/>
    </row>
    <row r="1075" spans="2:34">
      <c r="B1075" s="75"/>
      <c r="C1075" s="75"/>
      <c r="D1075" s="75"/>
      <c r="E1075" s="75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112"/>
      <c r="Z1075" s="114"/>
      <c r="AA1075" s="116"/>
      <c r="AB1075" s="115"/>
      <c r="AC1075" s="116"/>
      <c r="AD1075" s="116"/>
      <c r="AE1075" s="116"/>
      <c r="AF1075" s="116"/>
      <c r="AG1075" s="75"/>
      <c r="AH1075" s="75"/>
    </row>
    <row r="1076" spans="2:34">
      <c r="B1076" s="75"/>
      <c r="C1076" s="75"/>
      <c r="D1076" s="75"/>
      <c r="E1076" s="75"/>
      <c r="F1076" s="75"/>
      <c r="G1076" s="75"/>
      <c r="H1076" s="75"/>
      <c r="I1076" s="75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112"/>
      <c r="Z1076" s="114"/>
      <c r="AA1076" s="116"/>
      <c r="AB1076" s="115"/>
      <c r="AC1076" s="116"/>
      <c r="AD1076" s="116"/>
      <c r="AE1076" s="116"/>
      <c r="AF1076" s="116"/>
      <c r="AG1076" s="75"/>
      <c r="AH1076" s="75"/>
    </row>
    <row r="1077" spans="2:34">
      <c r="B1077" s="75"/>
      <c r="C1077" s="75"/>
      <c r="D1077" s="75"/>
      <c r="E1077" s="75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112"/>
      <c r="Z1077" s="114"/>
      <c r="AA1077" s="116"/>
      <c r="AB1077" s="115"/>
      <c r="AC1077" s="116"/>
      <c r="AD1077" s="116"/>
      <c r="AE1077" s="116"/>
      <c r="AF1077" s="116"/>
      <c r="AG1077" s="75"/>
      <c r="AH1077" s="75"/>
    </row>
    <row r="1078" spans="2:34">
      <c r="B1078" s="75"/>
      <c r="C1078" s="75"/>
      <c r="D1078" s="75"/>
      <c r="E1078" s="75"/>
      <c r="F1078" s="75"/>
      <c r="G1078" s="75"/>
      <c r="H1078" s="75"/>
      <c r="I1078" s="75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112"/>
      <c r="Z1078" s="114"/>
      <c r="AA1078" s="116"/>
      <c r="AB1078" s="115"/>
      <c r="AC1078" s="116"/>
      <c r="AD1078" s="116"/>
      <c r="AE1078" s="116"/>
      <c r="AF1078" s="116"/>
      <c r="AG1078" s="75"/>
      <c r="AH1078" s="75"/>
    </row>
    <row r="1079" spans="2:34">
      <c r="B1079" s="75"/>
      <c r="C1079" s="75"/>
      <c r="D1079" s="75"/>
      <c r="E1079" s="75"/>
      <c r="F1079" s="75"/>
      <c r="G1079" s="75"/>
      <c r="H1079" s="75"/>
      <c r="I1079" s="75"/>
      <c r="J1079" s="75"/>
      <c r="K1079" s="75"/>
      <c r="L1079" s="75"/>
      <c r="M1079" s="75"/>
      <c r="N1079" s="75"/>
      <c r="O1079" s="75"/>
      <c r="P1079" s="75"/>
      <c r="Q1079" s="75"/>
      <c r="R1079" s="75"/>
      <c r="S1079" s="75"/>
      <c r="T1079" s="75"/>
      <c r="U1079" s="75"/>
      <c r="V1079" s="75"/>
      <c r="W1079" s="75"/>
      <c r="X1079" s="75"/>
      <c r="Y1079" s="112"/>
      <c r="Z1079" s="114"/>
      <c r="AA1079" s="116"/>
      <c r="AB1079" s="115"/>
      <c r="AC1079" s="116"/>
      <c r="AD1079" s="116"/>
      <c r="AE1079" s="116"/>
      <c r="AF1079" s="116"/>
      <c r="AG1079" s="75"/>
      <c r="AH1079" s="75"/>
    </row>
    <row r="1080" spans="2:34">
      <c r="B1080" s="75"/>
      <c r="C1080" s="75"/>
      <c r="D1080" s="75"/>
      <c r="E1080" s="75"/>
      <c r="F1080" s="75"/>
      <c r="G1080" s="75"/>
      <c r="H1080" s="75"/>
      <c r="I1080" s="75"/>
      <c r="J1080" s="75"/>
      <c r="K1080" s="75"/>
      <c r="L1080" s="75"/>
      <c r="M1080" s="75"/>
      <c r="N1080" s="75"/>
      <c r="O1080" s="75"/>
      <c r="P1080" s="75"/>
      <c r="Q1080" s="75"/>
      <c r="R1080" s="75"/>
      <c r="S1080" s="75"/>
      <c r="T1080" s="75"/>
      <c r="U1080" s="75"/>
      <c r="V1080" s="75"/>
      <c r="W1080" s="75"/>
      <c r="X1080" s="75"/>
      <c r="Y1080" s="112"/>
      <c r="Z1080" s="114"/>
      <c r="AA1080" s="116"/>
      <c r="AB1080" s="115"/>
      <c r="AC1080" s="116"/>
      <c r="AD1080" s="116"/>
      <c r="AE1080" s="116"/>
      <c r="AF1080" s="116"/>
      <c r="AG1080" s="75"/>
      <c r="AH1080" s="75"/>
    </row>
    <row r="1081" spans="2:34">
      <c r="B1081" s="75"/>
      <c r="C1081" s="75"/>
      <c r="D1081" s="75"/>
      <c r="E1081" s="75"/>
      <c r="F1081" s="75"/>
      <c r="G1081" s="75"/>
      <c r="H1081" s="75"/>
      <c r="I1081" s="75"/>
      <c r="J1081" s="75"/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  <c r="U1081" s="75"/>
      <c r="V1081" s="75"/>
      <c r="W1081" s="75"/>
      <c r="X1081" s="75"/>
      <c r="Y1081" s="112"/>
      <c r="Z1081" s="114"/>
      <c r="AA1081" s="116"/>
      <c r="AB1081" s="115"/>
      <c r="AC1081" s="116"/>
      <c r="AD1081" s="116"/>
      <c r="AE1081" s="116"/>
      <c r="AF1081" s="116"/>
      <c r="AG1081" s="75"/>
      <c r="AH1081" s="75"/>
    </row>
    <row r="1082" spans="2:34">
      <c r="B1082" s="75"/>
      <c r="C1082" s="75"/>
      <c r="D1082" s="75"/>
      <c r="E1082" s="75"/>
      <c r="F1082" s="75"/>
      <c r="G1082" s="75"/>
      <c r="H1082" s="75"/>
      <c r="I1082" s="75"/>
      <c r="J1082" s="75"/>
      <c r="K1082" s="75"/>
      <c r="L1082" s="75"/>
      <c r="M1082" s="75"/>
      <c r="N1082" s="75"/>
      <c r="O1082" s="75"/>
      <c r="P1082" s="75"/>
      <c r="Q1082" s="75"/>
      <c r="R1082" s="75"/>
      <c r="S1082" s="75"/>
      <c r="T1082" s="75"/>
      <c r="U1082" s="75"/>
      <c r="V1082" s="75"/>
      <c r="W1082" s="75"/>
      <c r="X1082" s="75"/>
      <c r="Y1082" s="112"/>
      <c r="Z1082" s="114"/>
      <c r="AA1082" s="116"/>
      <c r="AB1082" s="115"/>
      <c r="AC1082" s="116"/>
      <c r="AD1082" s="116"/>
      <c r="AE1082" s="116"/>
      <c r="AF1082" s="116"/>
      <c r="AG1082" s="75"/>
      <c r="AH1082" s="75"/>
    </row>
    <row r="1083" spans="2:34">
      <c r="B1083" s="75"/>
      <c r="C1083" s="75"/>
      <c r="D1083" s="75"/>
      <c r="E1083" s="75"/>
      <c r="F1083" s="75"/>
      <c r="G1083" s="75"/>
      <c r="H1083" s="75"/>
      <c r="I1083" s="75"/>
      <c r="J1083" s="75"/>
      <c r="K1083" s="75"/>
      <c r="L1083" s="75"/>
      <c r="M1083" s="75"/>
      <c r="N1083" s="75"/>
      <c r="O1083" s="75"/>
      <c r="P1083" s="75"/>
      <c r="Q1083" s="75"/>
      <c r="R1083" s="75"/>
      <c r="S1083" s="75"/>
      <c r="T1083" s="75"/>
      <c r="U1083" s="75"/>
      <c r="V1083" s="75"/>
      <c r="W1083" s="75"/>
      <c r="X1083" s="75"/>
      <c r="Y1083" s="112"/>
      <c r="Z1083" s="114"/>
      <c r="AA1083" s="116"/>
      <c r="AB1083" s="115"/>
      <c r="AC1083" s="116"/>
      <c r="AD1083" s="116"/>
      <c r="AE1083" s="116"/>
      <c r="AF1083" s="116"/>
      <c r="AG1083" s="75"/>
      <c r="AH1083" s="75"/>
    </row>
    <row r="1084" spans="2:34">
      <c r="B1084" s="75"/>
      <c r="C1084" s="75"/>
      <c r="D1084" s="75"/>
      <c r="E1084" s="75"/>
      <c r="F1084" s="75"/>
      <c r="G1084" s="75"/>
      <c r="H1084" s="75"/>
      <c r="I1084" s="75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  <c r="T1084" s="75"/>
      <c r="U1084" s="75"/>
      <c r="V1084" s="75"/>
      <c r="W1084" s="75"/>
      <c r="X1084" s="75"/>
      <c r="Y1084" s="112"/>
      <c r="Z1084" s="114"/>
      <c r="AA1084" s="116"/>
      <c r="AB1084" s="115"/>
      <c r="AC1084" s="116"/>
      <c r="AD1084" s="116"/>
      <c r="AE1084" s="116"/>
      <c r="AF1084" s="116"/>
      <c r="AG1084" s="75"/>
      <c r="AH1084" s="75"/>
    </row>
    <row r="1085" spans="2:34">
      <c r="B1085" s="75"/>
      <c r="C1085" s="75"/>
      <c r="D1085" s="75"/>
      <c r="E1085" s="75"/>
      <c r="F1085" s="75"/>
      <c r="G1085" s="75"/>
      <c r="H1085" s="75"/>
      <c r="I1085" s="75"/>
      <c r="J1085" s="75"/>
      <c r="K1085" s="75"/>
      <c r="L1085" s="75"/>
      <c r="M1085" s="75"/>
      <c r="N1085" s="75"/>
      <c r="O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112"/>
      <c r="Z1085" s="114"/>
      <c r="AA1085" s="116"/>
      <c r="AB1085" s="115"/>
      <c r="AC1085" s="116"/>
      <c r="AD1085" s="116"/>
      <c r="AE1085" s="116"/>
      <c r="AF1085" s="116"/>
      <c r="AG1085" s="75"/>
      <c r="AH1085" s="75"/>
    </row>
    <row r="1086" spans="2:34">
      <c r="B1086" s="75"/>
      <c r="C1086" s="75"/>
      <c r="D1086" s="75"/>
      <c r="E1086" s="75"/>
      <c r="F1086" s="75"/>
      <c r="G1086" s="75"/>
      <c r="H1086" s="75"/>
      <c r="I1086" s="75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112"/>
      <c r="Z1086" s="114"/>
      <c r="AA1086" s="116"/>
      <c r="AB1086" s="115"/>
      <c r="AC1086" s="116"/>
      <c r="AD1086" s="116"/>
      <c r="AE1086" s="116"/>
      <c r="AF1086" s="116"/>
      <c r="AG1086" s="75"/>
      <c r="AH1086" s="75"/>
    </row>
    <row r="1087" spans="2:34">
      <c r="B1087" s="75"/>
      <c r="C1087" s="75"/>
      <c r="D1087" s="75"/>
      <c r="E1087" s="75"/>
      <c r="F1087" s="75"/>
      <c r="G1087" s="75"/>
      <c r="H1087" s="75"/>
      <c r="I1087" s="75"/>
      <c r="J1087" s="75"/>
      <c r="K1087" s="75"/>
      <c r="L1087" s="75"/>
      <c r="M1087" s="75"/>
      <c r="N1087" s="75"/>
      <c r="O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112"/>
      <c r="Z1087" s="114"/>
      <c r="AA1087" s="116"/>
      <c r="AB1087" s="115"/>
      <c r="AC1087" s="116"/>
      <c r="AD1087" s="116"/>
      <c r="AE1087" s="116"/>
      <c r="AF1087" s="116"/>
      <c r="AG1087" s="75"/>
      <c r="AH1087" s="75"/>
    </row>
    <row r="1088" spans="2:34">
      <c r="B1088" s="75"/>
      <c r="C1088" s="75"/>
      <c r="D1088" s="75"/>
      <c r="E1088" s="75"/>
      <c r="F1088" s="75"/>
      <c r="G1088" s="75"/>
      <c r="H1088" s="75"/>
      <c r="I1088" s="75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75"/>
      <c r="U1088" s="75"/>
      <c r="V1088" s="75"/>
      <c r="W1088" s="75"/>
      <c r="X1088" s="75"/>
      <c r="Y1088" s="112"/>
      <c r="Z1088" s="114"/>
      <c r="AA1088" s="116"/>
      <c r="AB1088" s="115"/>
      <c r="AC1088" s="116"/>
      <c r="AD1088" s="116"/>
      <c r="AE1088" s="116"/>
      <c r="AF1088" s="116"/>
      <c r="AG1088" s="75"/>
      <c r="AH1088" s="75"/>
    </row>
    <row r="1089" spans="2:34">
      <c r="B1089" s="75"/>
      <c r="C1089" s="75"/>
      <c r="D1089" s="75"/>
      <c r="E1089" s="75"/>
      <c r="F1089" s="75"/>
      <c r="G1089" s="75"/>
      <c r="H1089" s="75"/>
      <c r="I1089" s="75"/>
      <c r="J1089" s="75"/>
      <c r="K1089" s="75"/>
      <c r="L1089" s="75"/>
      <c r="M1089" s="75"/>
      <c r="N1089" s="75"/>
      <c r="O1089" s="75"/>
      <c r="P1089" s="75"/>
      <c r="Q1089" s="75"/>
      <c r="R1089" s="75"/>
      <c r="S1089" s="75"/>
      <c r="T1089" s="75"/>
      <c r="U1089" s="75"/>
      <c r="V1089" s="75"/>
      <c r="W1089" s="75"/>
      <c r="X1089" s="75"/>
      <c r="Y1089" s="112"/>
      <c r="Z1089" s="114"/>
      <c r="AA1089" s="116"/>
      <c r="AB1089" s="115"/>
      <c r="AC1089" s="116"/>
      <c r="AD1089" s="116"/>
      <c r="AE1089" s="116"/>
      <c r="AF1089" s="116"/>
      <c r="AG1089" s="75"/>
      <c r="AH1089" s="75"/>
    </row>
    <row r="1090" spans="2:34">
      <c r="B1090" s="75"/>
      <c r="C1090" s="75"/>
      <c r="D1090" s="75"/>
      <c r="E1090" s="75"/>
      <c r="F1090" s="75"/>
      <c r="G1090" s="75"/>
      <c r="H1090" s="75"/>
      <c r="I1090" s="75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  <c r="T1090" s="75"/>
      <c r="U1090" s="75"/>
      <c r="V1090" s="75"/>
      <c r="W1090" s="75"/>
      <c r="X1090" s="75"/>
      <c r="Y1090" s="112"/>
      <c r="Z1090" s="114"/>
      <c r="AA1090" s="116"/>
      <c r="AB1090" s="115"/>
      <c r="AC1090" s="116"/>
      <c r="AD1090" s="116"/>
      <c r="AE1090" s="116"/>
      <c r="AF1090" s="116"/>
      <c r="AG1090" s="75"/>
      <c r="AH1090" s="75"/>
    </row>
    <row r="1091" spans="2:34">
      <c r="B1091" s="75"/>
      <c r="C1091" s="75"/>
      <c r="D1091" s="75"/>
      <c r="E1091" s="75"/>
      <c r="F1091" s="75"/>
      <c r="G1091" s="75"/>
      <c r="H1091" s="75"/>
      <c r="I1091" s="75"/>
      <c r="J1091" s="75"/>
      <c r="K1091" s="75"/>
      <c r="L1091" s="75"/>
      <c r="M1091" s="75"/>
      <c r="N1091" s="75"/>
      <c r="O1091" s="75"/>
      <c r="P1091" s="75"/>
      <c r="Q1091" s="75"/>
      <c r="R1091" s="75"/>
      <c r="S1091" s="75"/>
      <c r="T1091" s="75"/>
      <c r="U1091" s="75"/>
      <c r="V1091" s="75"/>
      <c r="W1091" s="75"/>
      <c r="X1091" s="75"/>
      <c r="Y1091" s="112"/>
      <c r="Z1091" s="114"/>
      <c r="AA1091" s="116"/>
      <c r="AB1091" s="115"/>
      <c r="AC1091" s="116"/>
      <c r="AD1091" s="116"/>
      <c r="AE1091" s="116"/>
      <c r="AF1091" s="116"/>
      <c r="AG1091" s="75"/>
      <c r="AH1091" s="75"/>
    </row>
    <row r="1092" spans="2:34">
      <c r="B1092" s="75"/>
      <c r="C1092" s="75"/>
      <c r="D1092" s="75"/>
      <c r="E1092" s="75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  <c r="T1092" s="75"/>
      <c r="U1092" s="75"/>
      <c r="V1092" s="75"/>
      <c r="W1092" s="75"/>
      <c r="X1092" s="75"/>
      <c r="Y1092" s="112"/>
      <c r="Z1092" s="114"/>
      <c r="AA1092" s="116"/>
      <c r="AB1092" s="115"/>
      <c r="AC1092" s="116"/>
      <c r="AD1092" s="116"/>
      <c r="AE1092" s="116"/>
      <c r="AF1092" s="116"/>
      <c r="AG1092" s="75"/>
      <c r="AH1092" s="75"/>
    </row>
    <row r="1093" spans="2:34">
      <c r="B1093" s="75"/>
      <c r="C1093" s="75"/>
      <c r="D1093" s="75"/>
      <c r="E1093" s="75"/>
      <c r="F1093" s="75"/>
      <c r="G1093" s="75"/>
      <c r="H1093" s="75"/>
      <c r="I1093" s="75"/>
      <c r="J1093" s="75"/>
      <c r="K1093" s="75"/>
      <c r="L1093" s="75"/>
      <c r="M1093" s="75"/>
      <c r="N1093" s="75"/>
      <c r="O1093" s="75"/>
      <c r="P1093" s="75"/>
      <c r="Q1093" s="75"/>
      <c r="R1093" s="75"/>
      <c r="S1093" s="75"/>
      <c r="T1093" s="75"/>
      <c r="U1093" s="75"/>
      <c r="V1093" s="75"/>
      <c r="W1093" s="75"/>
      <c r="X1093" s="75"/>
      <c r="Y1093" s="112"/>
      <c r="Z1093" s="114"/>
      <c r="AA1093" s="116"/>
      <c r="AB1093" s="115"/>
      <c r="AC1093" s="116"/>
      <c r="AD1093" s="116"/>
      <c r="AE1093" s="116"/>
      <c r="AF1093" s="116"/>
      <c r="AG1093" s="75"/>
      <c r="AH1093" s="75"/>
    </row>
    <row r="1094" spans="2:34">
      <c r="B1094" s="75"/>
      <c r="C1094" s="75"/>
      <c r="D1094" s="75"/>
      <c r="E1094" s="75"/>
      <c r="F1094" s="75"/>
      <c r="G1094" s="75"/>
      <c r="H1094" s="75"/>
      <c r="I1094" s="75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112"/>
      <c r="Z1094" s="114"/>
      <c r="AA1094" s="116"/>
      <c r="AB1094" s="115"/>
      <c r="AC1094" s="116"/>
      <c r="AD1094" s="116"/>
      <c r="AE1094" s="116"/>
      <c r="AF1094" s="116"/>
      <c r="AG1094" s="75"/>
      <c r="AH1094" s="75"/>
    </row>
    <row r="1095" spans="2:34">
      <c r="B1095" s="75"/>
      <c r="C1095" s="75"/>
      <c r="D1095" s="75"/>
      <c r="E1095" s="75"/>
      <c r="F1095" s="75"/>
      <c r="G1095" s="75"/>
      <c r="H1095" s="75"/>
      <c r="I1095" s="75"/>
      <c r="J1095" s="75"/>
      <c r="K1095" s="75"/>
      <c r="L1095" s="75"/>
      <c r="M1095" s="75"/>
      <c r="N1095" s="75"/>
      <c r="O1095" s="75"/>
      <c r="P1095" s="75"/>
      <c r="Q1095" s="75"/>
      <c r="R1095" s="75"/>
      <c r="S1095" s="75"/>
      <c r="T1095" s="75"/>
      <c r="U1095" s="75"/>
      <c r="V1095" s="75"/>
      <c r="W1095" s="75"/>
      <c r="X1095" s="75"/>
      <c r="Y1095" s="112"/>
      <c r="Z1095" s="114"/>
      <c r="AA1095" s="116"/>
      <c r="AB1095" s="115"/>
      <c r="AC1095" s="116"/>
      <c r="AD1095" s="116"/>
      <c r="AE1095" s="116"/>
      <c r="AF1095" s="116"/>
      <c r="AG1095" s="75"/>
      <c r="AH1095" s="75"/>
    </row>
    <row r="1096" spans="2:34">
      <c r="B1096" s="75"/>
      <c r="C1096" s="75"/>
      <c r="D1096" s="75"/>
      <c r="E1096" s="75"/>
      <c r="F1096" s="75"/>
      <c r="G1096" s="75"/>
      <c r="H1096" s="75"/>
      <c r="I1096" s="75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112"/>
      <c r="Z1096" s="114"/>
      <c r="AA1096" s="116"/>
      <c r="AB1096" s="115"/>
      <c r="AC1096" s="116"/>
      <c r="AD1096" s="116"/>
      <c r="AE1096" s="116"/>
      <c r="AF1096" s="116"/>
      <c r="AG1096" s="75"/>
      <c r="AH1096" s="75"/>
    </row>
    <row r="1097" spans="2:34">
      <c r="B1097" s="75"/>
      <c r="C1097" s="75"/>
      <c r="D1097" s="75"/>
      <c r="E1097" s="75"/>
      <c r="F1097" s="75"/>
      <c r="G1097" s="75"/>
      <c r="H1097" s="75"/>
      <c r="I1097" s="75"/>
      <c r="J1097" s="75"/>
      <c r="K1097" s="75"/>
      <c r="L1097" s="75"/>
      <c r="M1097" s="75"/>
      <c r="N1097" s="75"/>
      <c r="O1097" s="75"/>
      <c r="P1097" s="75"/>
      <c r="Q1097" s="75"/>
      <c r="R1097" s="75"/>
      <c r="S1097" s="75"/>
      <c r="T1097" s="75"/>
      <c r="U1097" s="75"/>
      <c r="V1097" s="75"/>
      <c r="W1097" s="75"/>
      <c r="X1097" s="75"/>
      <c r="Y1097" s="112"/>
      <c r="Z1097" s="114"/>
      <c r="AA1097" s="116"/>
      <c r="AB1097" s="115"/>
      <c r="AC1097" s="116"/>
      <c r="AD1097" s="116"/>
      <c r="AE1097" s="116"/>
      <c r="AF1097" s="116"/>
      <c r="AG1097" s="75"/>
      <c r="AH1097" s="75"/>
    </row>
    <row r="1098" spans="2:34">
      <c r="B1098" s="75"/>
      <c r="C1098" s="75"/>
      <c r="D1098" s="75"/>
      <c r="E1098" s="75"/>
      <c r="F1098" s="75"/>
      <c r="G1098" s="75"/>
      <c r="H1098" s="75"/>
      <c r="I1098" s="75"/>
      <c r="J1098" s="75"/>
      <c r="K1098" s="75"/>
      <c r="L1098" s="75"/>
      <c r="M1098" s="75"/>
      <c r="N1098" s="75"/>
      <c r="O1098" s="75"/>
      <c r="P1098" s="75"/>
      <c r="Q1098" s="75"/>
      <c r="R1098" s="75"/>
      <c r="S1098" s="75"/>
      <c r="T1098" s="75"/>
      <c r="U1098" s="75"/>
      <c r="V1098" s="75"/>
      <c r="W1098" s="75"/>
      <c r="X1098" s="75"/>
      <c r="Y1098" s="112"/>
      <c r="Z1098" s="114"/>
      <c r="AA1098" s="116"/>
      <c r="AB1098" s="115"/>
      <c r="AC1098" s="116"/>
      <c r="AD1098" s="116"/>
      <c r="AE1098" s="116"/>
      <c r="AF1098" s="116"/>
      <c r="AG1098" s="75"/>
      <c r="AH1098" s="75"/>
    </row>
    <row r="1099" spans="2:34">
      <c r="B1099" s="75"/>
      <c r="C1099" s="75"/>
      <c r="D1099" s="75"/>
      <c r="E1099" s="75"/>
      <c r="F1099" s="75"/>
      <c r="G1099" s="75"/>
      <c r="H1099" s="75"/>
      <c r="I1099" s="75"/>
      <c r="J1099" s="75"/>
      <c r="K1099" s="75"/>
      <c r="L1099" s="75"/>
      <c r="M1099" s="75"/>
      <c r="N1099" s="75"/>
      <c r="O1099" s="75"/>
      <c r="P1099" s="75"/>
      <c r="Q1099" s="75"/>
      <c r="R1099" s="75"/>
      <c r="S1099" s="75"/>
      <c r="T1099" s="75"/>
      <c r="U1099" s="75"/>
      <c r="V1099" s="75"/>
      <c r="W1099" s="75"/>
      <c r="X1099" s="75"/>
      <c r="Y1099" s="112"/>
      <c r="Z1099" s="114"/>
      <c r="AA1099" s="116"/>
      <c r="AB1099" s="115"/>
      <c r="AC1099" s="116"/>
      <c r="AD1099" s="116"/>
      <c r="AE1099" s="116"/>
      <c r="AF1099" s="116"/>
      <c r="AG1099" s="75"/>
      <c r="AH1099" s="75"/>
    </row>
    <row r="1100" spans="2:34">
      <c r="B1100" s="75"/>
      <c r="C1100" s="75"/>
      <c r="D1100" s="75"/>
      <c r="E1100" s="75"/>
      <c r="F1100" s="75"/>
      <c r="G1100" s="75"/>
      <c r="H1100" s="75"/>
      <c r="I1100" s="75"/>
      <c r="J1100" s="75"/>
      <c r="K1100" s="75"/>
      <c r="L1100" s="75"/>
      <c r="M1100" s="75"/>
      <c r="N1100" s="75"/>
      <c r="O1100" s="75"/>
      <c r="P1100" s="75"/>
      <c r="Q1100" s="75"/>
      <c r="R1100" s="75"/>
      <c r="S1100" s="75"/>
      <c r="T1100" s="75"/>
      <c r="U1100" s="75"/>
      <c r="V1100" s="75"/>
      <c r="W1100" s="75"/>
      <c r="X1100" s="75"/>
      <c r="Y1100" s="112"/>
      <c r="Z1100" s="114"/>
      <c r="AA1100" s="116"/>
      <c r="AB1100" s="115"/>
      <c r="AC1100" s="116"/>
      <c r="AD1100" s="116"/>
      <c r="AE1100" s="116"/>
      <c r="AF1100" s="116"/>
      <c r="AG1100" s="75"/>
      <c r="AH1100" s="75"/>
    </row>
    <row r="1101" spans="2:34">
      <c r="B1101" s="75"/>
      <c r="C1101" s="75"/>
      <c r="D1101" s="75"/>
      <c r="E1101" s="75"/>
      <c r="F1101" s="75"/>
      <c r="G1101" s="75"/>
      <c r="H1101" s="75"/>
      <c r="I1101" s="75"/>
      <c r="J1101" s="75"/>
      <c r="K1101" s="75"/>
      <c r="L1101" s="75"/>
      <c r="M1101" s="75"/>
      <c r="N1101" s="75"/>
      <c r="O1101" s="75"/>
      <c r="P1101" s="75"/>
      <c r="Q1101" s="75"/>
      <c r="R1101" s="75"/>
      <c r="S1101" s="75"/>
      <c r="T1101" s="75"/>
      <c r="U1101" s="75"/>
      <c r="V1101" s="75"/>
      <c r="W1101" s="75"/>
      <c r="X1101" s="75"/>
      <c r="Y1101" s="112"/>
      <c r="Z1101" s="114"/>
      <c r="AA1101" s="116"/>
      <c r="AB1101" s="115"/>
      <c r="AC1101" s="116"/>
      <c r="AD1101" s="116"/>
      <c r="AE1101" s="116"/>
      <c r="AF1101" s="116"/>
      <c r="AG1101" s="75"/>
      <c r="AH1101" s="75"/>
    </row>
    <row r="1102" spans="2:34">
      <c r="B1102" s="75"/>
      <c r="C1102" s="75"/>
      <c r="D1102" s="75"/>
      <c r="E1102" s="75"/>
      <c r="F1102" s="75"/>
      <c r="G1102" s="75"/>
      <c r="H1102" s="75"/>
      <c r="I1102" s="75"/>
      <c r="J1102" s="75"/>
      <c r="K1102" s="75"/>
      <c r="L1102" s="75"/>
      <c r="M1102" s="75"/>
      <c r="N1102" s="75"/>
      <c r="O1102" s="75"/>
      <c r="P1102" s="75"/>
      <c r="Q1102" s="75"/>
      <c r="R1102" s="75"/>
      <c r="S1102" s="75"/>
      <c r="T1102" s="75"/>
      <c r="U1102" s="75"/>
      <c r="V1102" s="75"/>
      <c r="W1102" s="75"/>
      <c r="X1102" s="75"/>
      <c r="Y1102" s="112"/>
      <c r="Z1102" s="114"/>
      <c r="AA1102" s="116"/>
      <c r="AB1102" s="115"/>
      <c r="AC1102" s="116"/>
      <c r="AD1102" s="116"/>
      <c r="AE1102" s="116"/>
      <c r="AF1102" s="116"/>
      <c r="AG1102" s="75"/>
      <c r="AH1102" s="75"/>
    </row>
    <row r="1103" spans="2:34">
      <c r="B1103" s="75"/>
      <c r="C1103" s="75"/>
      <c r="D1103" s="75"/>
      <c r="E1103" s="75"/>
      <c r="F1103" s="75"/>
      <c r="G1103" s="75"/>
      <c r="H1103" s="75"/>
      <c r="I1103" s="75"/>
      <c r="J1103" s="75"/>
      <c r="K1103" s="75"/>
      <c r="L1103" s="75"/>
      <c r="M1103" s="75"/>
      <c r="N1103" s="75"/>
      <c r="O1103" s="75"/>
      <c r="P1103" s="75"/>
      <c r="Q1103" s="75"/>
      <c r="R1103" s="75"/>
      <c r="S1103" s="75"/>
      <c r="T1103" s="75"/>
      <c r="U1103" s="75"/>
      <c r="V1103" s="75"/>
      <c r="W1103" s="75"/>
      <c r="X1103" s="75"/>
      <c r="Y1103" s="112"/>
      <c r="Z1103" s="114"/>
      <c r="AA1103" s="116"/>
      <c r="AB1103" s="115"/>
      <c r="AC1103" s="116"/>
      <c r="AD1103" s="116"/>
      <c r="AE1103" s="116"/>
      <c r="AF1103" s="116"/>
      <c r="AG1103" s="75"/>
      <c r="AH1103" s="75"/>
    </row>
    <row r="1104" spans="2:34">
      <c r="B1104" s="75"/>
      <c r="C1104" s="75"/>
      <c r="D1104" s="75"/>
      <c r="E1104" s="75"/>
      <c r="F1104" s="75"/>
      <c r="G1104" s="75"/>
      <c r="H1104" s="75"/>
      <c r="I1104" s="75"/>
      <c r="J1104" s="75"/>
      <c r="K1104" s="75"/>
      <c r="L1104" s="75"/>
      <c r="M1104" s="75"/>
      <c r="N1104" s="75"/>
      <c r="O1104" s="75"/>
      <c r="P1104" s="75"/>
      <c r="Q1104" s="75"/>
      <c r="R1104" s="75"/>
      <c r="S1104" s="75"/>
      <c r="T1104" s="75"/>
      <c r="U1104" s="75"/>
      <c r="V1104" s="75"/>
      <c r="W1104" s="75"/>
      <c r="X1104" s="75"/>
      <c r="Y1104" s="112"/>
      <c r="Z1104" s="114"/>
      <c r="AA1104" s="116"/>
      <c r="AB1104" s="115"/>
      <c r="AC1104" s="116"/>
      <c r="AD1104" s="116"/>
      <c r="AE1104" s="116"/>
      <c r="AF1104" s="116"/>
      <c r="AG1104" s="75"/>
      <c r="AH1104" s="75"/>
    </row>
    <row r="1105" spans="2:34">
      <c r="B1105" s="75"/>
      <c r="C1105" s="75"/>
      <c r="D1105" s="75"/>
      <c r="E1105" s="75"/>
      <c r="F1105" s="75"/>
      <c r="G1105" s="75"/>
      <c r="H1105" s="75"/>
      <c r="I1105" s="75"/>
      <c r="J1105" s="75"/>
      <c r="K1105" s="75"/>
      <c r="L1105" s="75"/>
      <c r="M1105" s="75"/>
      <c r="N1105" s="75"/>
      <c r="O1105" s="75"/>
      <c r="P1105" s="75"/>
      <c r="Q1105" s="75"/>
      <c r="R1105" s="75"/>
      <c r="S1105" s="75"/>
      <c r="T1105" s="75"/>
      <c r="U1105" s="75"/>
      <c r="V1105" s="75"/>
      <c r="W1105" s="75"/>
      <c r="X1105" s="75"/>
      <c r="Y1105" s="112"/>
      <c r="Z1105" s="114"/>
      <c r="AA1105" s="116"/>
      <c r="AB1105" s="115"/>
      <c r="AC1105" s="116"/>
      <c r="AD1105" s="116"/>
      <c r="AE1105" s="116"/>
      <c r="AF1105" s="116"/>
      <c r="AG1105" s="75"/>
      <c r="AH1105" s="75"/>
    </row>
    <row r="1106" spans="2:34">
      <c r="B1106" s="75"/>
      <c r="C1106" s="75"/>
      <c r="D1106" s="75"/>
      <c r="E1106" s="75"/>
      <c r="F1106" s="75"/>
      <c r="G1106" s="75"/>
      <c r="H1106" s="75"/>
      <c r="I1106" s="75"/>
      <c r="J1106" s="75"/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  <c r="U1106" s="75"/>
      <c r="V1106" s="75"/>
      <c r="W1106" s="75"/>
      <c r="X1106" s="75"/>
      <c r="Y1106" s="112"/>
      <c r="Z1106" s="114"/>
      <c r="AA1106" s="116"/>
      <c r="AB1106" s="115"/>
      <c r="AC1106" s="116"/>
      <c r="AD1106" s="116"/>
      <c r="AE1106" s="116"/>
      <c r="AF1106" s="116"/>
      <c r="AG1106" s="75"/>
      <c r="AH1106" s="75"/>
    </row>
    <row r="1107" spans="2:34">
      <c r="B1107" s="75"/>
      <c r="C1107" s="75"/>
      <c r="D1107" s="75"/>
      <c r="E1107" s="75"/>
      <c r="F1107" s="75"/>
      <c r="G1107" s="75"/>
      <c r="H1107" s="75"/>
      <c r="I1107" s="75"/>
      <c r="J1107" s="75"/>
      <c r="K1107" s="75"/>
      <c r="L1107" s="75"/>
      <c r="M1107" s="75"/>
      <c r="N1107" s="75"/>
      <c r="O1107" s="75"/>
      <c r="P1107" s="75"/>
      <c r="Q1107" s="75"/>
      <c r="R1107" s="75"/>
      <c r="S1107" s="75"/>
      <c r="T1107" s="75"/>
      <c r="U1107" s="75"/>
      <c r="V1107" s="75"/>
      <c r="W1107" s="75"/>
      <c r="X1107" s="75"/>
      <c r="Y1107" s="112"/>
      <c r="Z1107" s="114"/>
      <c r="AA1107" s="116"/>
      <c r="AB1107" s="115"/>
      <c r="AC1107" s="116"/>
      <c r="AD1107" s="116"/>
      <c r="AE1107" s="116"/>
      <c r="AF1107" s="116"/>
      <c r="AG1107" s="75"/>
      <c r="AH1107" s="75"/>
    </row>
    <row r="1108" spans="2:34">
      <c r="B1108" s="75"/>
      <c r="C1108" s="75"/>
      <c r="D1108" s="75"/>
      <c r="E1108" s="75"/>
      <c r="F1108" s="75"/>
      <c r="G1108" s="75"/>
      <c r="H1108" s="75"/>
      <c r="I1108" s="75"/>
      <c r="J1108" s="75"/>
      <c r="K1108" s="75"/>
      <c r="L1108" s="75"/>
      <c r="M1108" s="75"/>
      <c r="N1108" s="75"/>
      <c r="O1108" s="75"/>
      <c r="P1108" s="75"/>
      <c r="Q1108" s="75"/>
      <c r="R1108" s="75"/>
      <c r="S1108" s="75"/>
      <c r="T1108" s="75"/>
      <c r="U1108" s="75"/>
      <c r="V1108" s="75"/>
      <c r="W1108" s="75"/>
      <c r="X1108" s="75"/>
      <c r="Y1108" s="112"/>
      <c r="Z1108" s="114"/>
      <c r="AA1108" s="116"/>
      <c r="AB1108" s="115"/>
      <c r="AC1108" s="116"/>
      <c r="AD1108" s="116"/>
      <c r="AE1108" s="116"/>
      <c r="AF1108" s="116"/>
      <c r="AG1108" s="75"/>
      <c r="AH1108" s="75"/>
    </row>
    <row r="1109" spans="2:34">
      <c r="B1109" s="75"/>
      <c r="C1109" s="75"/>
      <c r="D1109" s="75"/>
      <c r="E1109" s="75"/>
      <c r="F1109" s="75"/>
      <c r="G1109" s="75"/>
      <c r="H1109" s="75"/>
      <c r="I1109" s="75"/>
      <c r="J1109" s="75"/>
      <c r="K1109" s="75"/>
      <c r="L1109" s="75"/>
      <c r="M1109" s="75"/>
      <c r="N1109" s="75"/>
      <c r="O1109" s="75"/>
      <c r="P1109" s="75"/>
      <c r="Q1109" s="75"/>
      <c r="R1109" s="75"/>
      <c r="S1109" s="75"/>
      <c r="T1109" s="75"/>
      <c r="U1109" s="75"/>
      <c r="V1109" s="75"/>
      <c r="W1109" s="75"/>
      <c r="X1109" s="75"/>
      <c r="Y1109" s="112"/>
      <c r="Z1109" s="114"/>
      <c r="AA1109" s="116"/>
      <c r="AB1109" s="115"/>
      <c r="AC1109" s="116"/>
      <c r="AD1109" s="116"/>
      <c r="AE1109" s="116"/>
      <c r="AF1109" s="116"/>
      <c r="AG1109" s="75"/>
      <c r="AH1109" s="75"/>
    </row>
    <row r="1110" spans="2:34">
      <c r="B1110" s="75"/>
      <c r="C1110" s="75"/>
      <c r="D1110" s="75"/>
      <c r="E1110" s="75"/>
      <c r="F1110" s="75"/>
      <c r="G1110" s="75"/>
      <c r="H1110" s="75"/>
      <c r="I1110" s="75"/>
      <c r="J1110" s="75"/>
      <c r="K1110" s="75"/>
      <c r="L1110" s="75"/>
      <c r="M1110" s="75"/>
      <c r="N1110" s="75"/>
      <c r="O1110" s="75"/>
      <c r="P1110" s="75"/>
      <c r="Q1110" s="75"/>
      <c r="R1110" s="75"/>
      <c r="S1110" s="75"/>
      <c r="T1110" s="75"/>
      <c r="U1110" s="75"/>
      <c r="V1110" s="75"/>
      <c r="W1110" s="75"/>
      <c r="X1110" s="75"/>
      <c r="Y1110" s="112"/>
      <c r="Z1110" s="114"/>
      <c r="AA1110" s="116"/>
      <c r="AB1110" s="115"/>
      <c r="AC1110" s="116"/>
      <c r="AD1110" s="116"/>
      <c r="AE1110" s="116"/>
      <c r="AF1110" s="116"/>
      <c r="AG1110" s="75"/>
      <c r="AH1110" s="75"/>
    </row>
    <row r="1111" spans="2:34">
      <c r="B1111" s="75"/>
      <c r="C1111" s="75"/>
      <c r="D1111" s="75"/>
      <c r="E1111" s="75"/>
      <c r="F1111" s="75"/>
      <c r="G1111" s="75"/>
      <c r="H1111" s="75"/>
      <c r="I1111" s="75"/>
      <c r="J1111" s="75"/>
      <c r="K1111" s="75"/>
      <c r="L1111" s="75"/>
      <c r="M1111" s="75"/>
      <c r="N1111" s="75"/>
      <c r="O1111" s="75"/>
      <c r="P1111" s="75"/>
      <c r="Q1111" s="75"/>
      <c r="R1111" s="75"/>
      <c r="S1111" s="75"/>
      <c r="T1111" s="75"/>
      <c r="U1111" s="75"/>
      <c r="V1111" s="75"/>
      <c r="W1111" s="75"/>
      <c r="X1111" s="75"/>
      <c r="Y1111" s="112"/>
      <c r="Z1111" s="114"/>
      <c r="AA1111" s="116"/>
      <c r="AB1111" s="115"/>
      <c r="AC1111" s="116"/>
      <c r="AD1111" s="116"/>
      <c r="AE1111" s="116"/>
      <c r="AF1111" s="116"/>
      <c r="AG1111" s="75"/>
      <c r="AH1111" s="75"/>
    </row>
    <row r="1112" spans="2:34">
      <c r="B1112" s="75"/>
      <c r="C1112" s="75"/>
      <c r="D1112" s="75"/>
      <c r="E1112" s="75"/>
      <c r="F1112" s="75"/>
      <c r="G1112" s="75"/>
      <c r="H1112" s="75"/>
      <c r="I1112" s="75"/>
      <c r="J1112" s="75"/>
      <c r="K1112" s="75"/>
      <c r="L1112" s="75"/>
      <c r="M1112" s="75"/>
      <c r="N1112" s="75"/>
      <c r="O1112" s="75"/>
      <c r="P1112" s="75"/>
      <c r="Q1112" s="75"/>
      <c r="R1112" s="75"/>
      <c r="S1112" s="75"/>
      <c r="T1112" s="75"/>
      <c r="U1112" s="75"/>
      <c r="V1112" s="75"/>
      <c r="W1112" s="75"/>
      <c r="X1112" s="75"/>
      <c r="Y1112" s="112"/>
      <c r="Z1112" s="114"/>
      <c r="AA1112" s="116"/>
      <c r="AB1112" s="115"/>
      <c r="AC1112" s="116"/>
      <c r="AD1112" s="116"/>
      <c r="AE1112" s="116"/>
      <c r="AF1112" s="116"/>
      <c r="AG1112" s="75"/>
      <c r="AH1112" s="75"/>
    </row>
    <row r="1113" spans="2:34">
      <c r="B1113" s="75"/>
      <c r="C1113" s="75"/>
      <c r="D1113" s="75"/>
      <c r="E1113" s="75"/>
      <c r="F1113" s="75"/>
      <c r="G1113" s="75"/>
      <c r="H1113" s="75"/>
      <c r="I1113" s="75"/>
      <c r="J1113" s="75"/>
      <c r="K1113" s="75"/>
      <c r="L1113" s="75"/>
      <c r="M1113" s="75"/>
      <c r="N1113" s="75"/>
      <c r="O1113" s="75"/>
      <c r="P1113" s="75"/>
      <c r="Q1113" s="75"/>
      <c r="R1113" s="75"/>
      <c r="S1113" s="75"/>
      <c r="T1113" s="75"/>
      <c r="U1113" s="75"/>
      <c r="V1113" s="75"/>
      <c r="W1113" s="75"/>
      <c r="X1113" s="75"/>
      <c r="Y1113" s="112"/>
      <c r="Z1113" s="114"/>
      <c r="AA1113" s="116"/>
      <c r="AB1113" s="115"/>
      <c r="AC1113" s="116"/>
      <c r="AD1113" s="116"/>
      <c r="AE1113" s="116"/>
      <c r="AF1113" s="116"/>
      <c r="AG1113" s="75"/>
      <c r="AH1113" s="75"/>
    </row>
    <row r="1114" spans="2:34">
      <c r="B1114" s="75"/>
      <c r="C1114" s="75"/>
      <c r="D1114" s="75"/>
      <c r="E1114" s="75"/>
      <c r="F1114" s="75"/>
      <c r="G1114" s="75"/>
      <c r="H1114" s="75"/>
      <c r="I1114" s="75"/>
      <c r="J1114" s="75"/>
      <c r="K1114" s="75"/>
      <c r="L1114" s="75"/>
      <c r="M1114" s="75"/>
      <c r="N1114" s="75"/>
      <c r="O1114" s="75"/>
      <c r="P1114" s="75"/>
      <c r="Q1114" s="75"/>
      <c r="R1114" s="75"/>
      <c r="S1114" s="75"/>
      <c r="T1114" s="75"/>
      <c r="U1114" s="75"/>
      <c r="V1114" s="75"/>
      <c r="W1114" s="75"/>
      <c r="X1114" s="75"/>
      <c r="Y1114" s="112"/>
      <c r="Z1114" s="114"/>
      <c r="AA1114" s="116"/>
      <c r="AB1114" s="115"/>
      <c r="AC1114" s="116"/>
      <c r="AD1114" s="116"/>
      <c r="AE1114" s="116"/>
      <c r="AF1114" s="116"/>
      <c r="AG1114" s="75"/>
      <c r="AH1114" s="75"/>
    </row>
    <row r="1115" spans="2:34">
      <c r="B1115" s="75"/>
      <c r="C1115" s="75"/>
      <c r="D1115" s="75"/>
      <c r="E1115" s="75"/>
      <c r="F1115" s="75"/>
      <c r="G1115" s="75"/>
      <c r="H1115" s="75"/>
      <c r="I1115" s="75"/>
      <c r="J1115" s="75"/>
      <c r="K1115" s="75"/>
      <c r="L1115" s="75"/>
      <c r="M1115" s="75"/>
      <c r="N1115" s="75"/>
      <c r="O1115" s="75"/>
      <c r="P1115" s="75"/>
      <c r="Q1115" s="75"/>
      <c r="R1115" s="75"/>
      <c r="S1115" s="75"/>
      <c r="T1115" s="75"/>
      <c r="U1115" s="75"/>
      <c r="V1115" s="75"/>
      <c r="W1115" s="75"/>
      <c r="X1115" s="75"/>
      <c r="Y1115" s="112"/>
      <c r="Z1115" s="114"/>
      <c r="AA1115" s="116"/>
      <c r="AB1115" s="115"/>
      <c r="AC1115" s="116"/>
      <c r="AD1115" s="116"/>
      <c r="AE1115" s="116"/>
      <c r="AF1115" s="116"/>
      <c r="AG1115" s="75"/>
      <c r="AH1115" s="75"/>
    </row>
    <row r="1116" spans="2:34">
      <c r="B1116" s="75"/>
      <c r="C1116" s="75"/>
      <c r="D1116" s="75"/>
      <c r="E1116" s="75"/>
      <c r="F1116" s="75"/>
      <c r="G1116" s="75"/>
      <c r="H1116" s="75"/>
      <c r="I1116" s="75"/>
      <c r="J1116" s="75"/>
      <c r="K1116" s="75"/>
      <c r="L1116" s="75"/>
      <c r="M1116" s="75"/>
      <c r="N1116" s="75"/>
      <c r="O1116" s="75"/>
      <c r="P1116" s="75"/>
      <c r="Q1116" s="75"/>
      <c r="R1116" s="75"/>
      <c r="S1116" s="75"/>
      <c r="T1116" s="75"/>
      <c r="U1116" s="75"/>
      <c r="V1116" s="75"/>
      <c r="W1116" s="75"/>
      <c r="X1116" s="75"/>
      <c r="Y1116" s="112"/>
      <c r="Z1116" s="114"/>
      <c r="AA1116" s="116"/>
      <c r="AB1116" s="115"/>
      <c r="AC1116" s="116"/>
      <c r="AD1116" s="116"/>
      <c r="AE1116" s="116"/>
      <c r="AF1116" s="116"/>
      <c r="AG1116" s="75"/>
      <c r="AH1116" s="75"/>
    </row>
    <row r="1117" spans="2:34">
      <c r="B1117" s="75"/>
      <c r="C1117" s="75"/>
      <c r="D1117" s="75"/>
      <c r="E1117" s="75"/>
      <c r="F1117" s="75"/>
      <c r="G1117" s="75"/>
      <c r="H1117" s="75"/>
      <c r="I1117" s="75"/>
      <c r="J1117" s="75"/>
      <c r="K1117" s="75"/>
      <c r="L1117" s="75"/>
      <c r="M1117" s="75"/>
      <c r="N1117" s="75"/>
      <c r="O1117" s="75"/>
      <c r="P1117" s="75"/>
      <c r="Q1117" s="75"/>
      <c r="R1117" s="75"/>
      <c r="S1117" s="75"/>
      <c r="T1117" s="75"/>
      <c r="U1117" s="75"/>
      <c r="V1117" s="75"/>
      <c r="W1117" s="75"/>
      <c r="X1117" s="75"/>
      <c r="Y1117" s="112"/>
      <c r="Z1117" s="114"/>
      <c r="AA1117" s="116"/>
      <c r="AB1117" s="115"/>
      <c r="AC1117" s="116"/>
      <c r="AD1117" s="116"/>
      <c r="AE1117" s="116"/>
      <c r="AF1117" s="116"/>
      <c r="AG1117" s="75"/>
      <c r="AH1117" s="75"/>
    </row>
    <row r="1118" spans="2:34">
      <c r="B1118" s="75"/>
      <c r="C1118" s="75"/>
      <c r="D1118" s="75"/>
      <c r="E1118" s="75"/>
      <c r="F1118" s="75"/>
      <c r="G1118" s="75"/>
      <c r="H1118" s="75"/>
      <c r="I1118" s="75"/>
      <c r="J1118" s="75"/>
      <c r="K1118" s="75"/>
      <c r="L1118" s="75"/>
      <c r="M1118" s="75"/>
      <c r="N1118" s="75"/>
      <c r="O1118" s="75"/>
      <c r="P1118" s="75"/>
      <c r="Q1118" s="75"/>
      <c r="R1118" s="75"/>
      <c r="S1118" s="75"/>
      <c r="T1118" s="75"/>
      <c r="U1118" s="75"/>
      <c r="V1118" s="75"/>
      <c r="W1118" s="75"/>
      <c r="X1118" s="75"/>
      <c r="Y1118" s="112"/>
      <c r="Z1118" s="114"/>
      <c r="AA1118" s="116"/>
      <c r="AB1118" s="115"/>
      <c r="AC1118" s="116"/>
      <c r="AD1118" s="116"/>
      <c r="AE1118" s="116"/>
      <c r="AF1118" s="116"/>
      <c r="AG1118" s="75"/>
      <c r="AH1118" s="75"/>
    </row>
    <row r="1119" spans="2:34">
      <c r="B1119" s="75"/>
      <c r="C1119" s="75"/>
      <c r="D1119" s="75"/>
      <c r="E1119" s="75"/>
      <c r="F1119" s="75"/>
      <c r="G1119" s="75"/>
      <c r="H1119" s="75"/>
      <c r="I1119" s="75"/>
      <c r="J1119" s="75"/>
      <c r="K1119" s="75"/>
      <c r="L1119" s="75"/>
      <c r="M1119" s="75"/>
      <c r="N1119" s="75"/>
      <c r="O1119" s="75"/>
      <c r="P1119" s="75"/>
      <c r="Q1119" s="75"/>
      <c r="R1119" s="75"/>
      <c r="S1119" s="75"/>
      <c r="T1119" s="75"/>
      <c r="U1119" s="75"/>
      <c r="V1119" s="75"/>
      <c r="W1119" s="75"/>
      <c r="X1119" s="75"/>
      <c r="Y1119" s="112"/>
      <c r="Z1119" s="114"/>
      <c r="AA1119" s="116"/>
      <c r="AB1119" s="115"/>
      <c r="AC1119" s="116"/>
      <c r="AD1119" s="116"/>
      <c r="AE1119" s="116"/>
      <c r="AF1119" s="116"/>
      <c r="AG1119" s="75"/>
      <c r="AH1119" s="75"/>
    </row>
    <row r="1120" spans="2:34">
      <c r="B1120" s="75"/>
      <c r="C1120" s="75"/>
      <c r="D1120" s="75"/>
      <c r="E1120" s="75"/>
      <c r="F1120" s="75"/>
      <c r="G1120" s="75"/>
      <c r="H1120" s="75"/>
      <c r="I1120" s="75"/>
      <c r="J1120" s="75"/>
      <c r="K1120" s="75"/>
      <c r="L1120" s="75"/>
      <c r="M1120" s="75"/>
      <c r="N1120" s="75"/>
      <c r="O1120" s="75"/>
      <c r="P1120" s="75"/>
      <c r="Q1120" s="75"/>
      <c r="R1120" s="75"/>
      <c r="S1120" s="75"/>
      <c r="T1120" s="75"/>
      <c r="U1120" s="75"/>
      <c r="V1120" s="75"/>
      <c r="W1120" s="75"/>
      <c r="X1120" s="75"/>
      <c r="Y1120" s="112"/>
      <c r="Z1120" s="114"/>
      <c r="AA1120" s="116"/>
      <c r="AB1120" s="115"/>
      <c r="AC1120" s="116"/>
      <c r="AD1120" s="116"/>
      <c r="AE1120" s="116"/>
      <c r="AF1120" s="116"/>
      <c r="AG1120" s="75"/>
      <c r="AH1120" s="75"/>
    </row>
    <row r="1121" spans="2:34">
      <c r="B1121" s="75"/>
      <c r="C1121" s="75"/>
      <c r="D1121" s="75"/>
      <c r="E1121" s="75"/>
      <c r="F1121" s="75"/>
      <c r="G1121" s="75"/>
      <c r="H1121" s="75"/>
      <c r="I1121" s="75"/>
      <c r="J1121" s="75"/>
      <c r="K1121" s="75"/>
      <c r="L1121" s="75"/>
      <c r="M1121" s="75"/>
      <c r="N1121" s="75"/>
      <c r="O1121" s="75"/>
      <c r="P1121" s="75"/>
      <c r="Q1121" s="75"/>
      <c r="R1121" s="75"/>
      <c r="S1121" s="75"/>
      <c r="T1121" s="75"/>
      <c r="U1121" s="75"/>
      <c r="V1121" s="75"/>
      <c r="W1121" s="75"/>
      <c r="X1121" s="75"/>
      <c r="Y1121" s="112"/>
      <c r="Z1121" s="114"/>
      <c r="AA1121" s="116"/>
      <c r="AB1121" s="115"/>
      <c r="AC1121" s="116"/>
      <c r="AD1121" s="116"/>
      <c r="AE1121" s="116"/>
      <c r="AF1121" s="116"/>
      <c r="AG1121" s="75"/>
      <c r="AH1121" s="75"/>
    </row>
    <row r="1122" spans="2:34">
      <c r="B1122" s="75"/>
      <c r="C1122" s="75"/>
      <c r="D1122" s="75"/>
      <c r="E1122" s="75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  <c r="U1122" s="75"/>
      <c r="V1122" s="75"/>
      <c r="W1122" s="75"/>
      <c r="X1122" s="75"/>
      <c r="Y1122" s="112"/>
      <c r="Z1122" s="114"/>
      <c r="AA1122" s="116"/>
      <c r="AB1122" s="115"/>
      <c r="AC1122" s="116"/>
      <c r="AD1122" s="116"/>
      <c r="AE1122" s="116"/>
      <c r="AF1122" s="116"/>
      <c r="AG1122" s="75"/>
      <c r="AH1122" s="75"/>
    </row>
    <row r="1123" spans="2:34">
      <c r="B1123" s="75"/>
      <c r="C1123" s="75"/>
      <c r="D1123" s="75"/>
      <c r="E1123" s="75"/>
      <c r="F1123" s="75"/>
      <c r="G1123" s="75"/>
      <c r="H1123" s="75"/>
      <c r="I1123" s="75"/>
      <c r="J1123" s="75"/>
      <c r="K1123" s="75"/>
      <c r="L1123" s="75"/>
      <c r="M1123" s="75"/>
      <c r="N1123" s="75"/>
      <c r="O1123" s="75"/>
      <c r="P1123" s="75"/>
      <c r="Q1123" s="75"/>
      <c r="R1123" s="75"/>
      <c r="S1123" s="75"/>
      <c r="T1123" s="75"/>
      <c r="U1123" s="75"/>
      <c r="V1123" s="75"/>
      <c r="W1123" s="75"/>
      <c r="X1123" s="75"/>
      <c r="Y1123" s="112"/>
      <c r="Z1123" s="114"/>
      <c r="AA1123" s="116"/>
      <c r="AB1123" s="115"/>
      <c r="AC1123" s="116"/>
      <c r="AD1123" s="116"/>
      <c r="AE1123" s="116"/>
      <c r="AF1123" s="116"/>
      <c r="AG1123" s="75"/>
      <c r="AH1123" s="75"/>
    </row>
    <row r="1124" spans="2:34">
      <c r="B1124" s="75"/>
      <c r="C1124" s="75"/>
      <c r="D1124" s="75"/>
      <c r="E1124" s="75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112"/>
      <c r="Z1124" s="114"/>
      <c r="AA1124" s="116"/>
      <c r="AB1124" s="115"/>
      <c r="AC1124" s="116"/>
      <c r="AD1124" s="116"/>
      <c r="AE1124" s="116"/>
      <c r="AF1124" s="116"/>
      <c r="AG1124" s="75"/>
      <c r="AH1124" s="75"/>
    </row>
    <row r="1125" spans="2:34">
      <c r="B1125" s="75"/>
      <c r="C1125" s="75"/>
      <c r="D1125" s="75"/>
      <c r="E1125" s="75"/>
      <c r="F1125" s="75"/>
      <c r="G1125" s="75"/>
      <c r="H1125" s="75"/>
      <c r="I1125" s="75"/>
      <c r="J1125" s="75"/>
      <c r="K1125" s="75"/>
      <c r="L1125" s="75"/>
      <c r="M1125" s="75"/>
      <c r="N1125" s="75"/>
      <c r="O1125" s="75"/>
      <c r="P1125" s="75"/>
      <c r="Q1125" s="75"/>
      <c r="R1125" s="75"/>
      <c r="S1125" s="75"/>
      <c r="T1125" s="75"/>
      <c r="U1125" s="75"/>
      <c r="V1125" s="75"/>
      <c r="W1125" s="75"/>
      <c r="X1125" s="75"/>
      <c r="Y1125" s="112"/>
      <c r="Z1125" s="114"/>
      <c r="AA1125" s="116"/>
      <c r="AB1125" s="115"/>
      <c r="AC1125" s="116"/>
      <c r="AD1125" s="116"/>
      <c r="AE1125" s="116"/>
      <c r="AF1125" s="116"/>
      <c r="AG1125" s="75"/>
      <c r="AH1125" s="75"/>
    </row>
    <row r="1126" spans="2:34">
      <c r="B1126" s="75"/>
      <c r="C1126" s="75"/>
      <c r="D1126" s="75"/>
      <c r="E1126" s="75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  <c r="U1126" s="75"/>
      <c r="V1126" s="75"/>
      <c r="W1126" s="75"/>
      <c r="X1126" s="75"/>
      <c r="Y1126" s="112"/>
      <c r="Z1126" s="114"/>
      <c r="AA1126" s="116"/>
      <c r="AB1126" s="115"/>
      <c r="AC1126" s="116"/>
      <c r="AD1126" s="116"/>
      <c r="AE1126" s="116"/>
      <c r="AF1126" s="116"/>
      <c r="AG1126" s="75"/>
      <c r="AH1126" s="75"/>
    </row>
    <row r="1127" spans="2:34">
      <c r="B1127" s="75"/>
      <c r="C1127" s="75"/>
      <c r="D1127" s="75"/>
      <c r="E1127" s="75"/>
      <c r="F1127" s="75"/>
      <c r="G1127" s="75"/>
      <c r="H1127" s="75"/>
      <c r="I1127" s="75"/>
      <c r="J1127" s="75"/>
      <c r="K1127" s="75"/>
      <c r="L1127" s="75"/>
      <c r="M1127" s="75"/>
      <c r="N1127" s="75"/>
      <c r="O1127" s="75"/>
      <c r="P1127" s="75"/>
      <c r="Q1127" s="75"/>
      <c r="R1127" s="75"/>
      <c r="S1127" s="75"/>
      <c r="T1127" s="75"/>
      <c r="U1127" s="75"/>
      <c r="V1127" s="75"/>
      <c r="W1127" s="75"/>
      <c r="X1127" s="75"/>
      <c r="Y1127" s="112"/>
      <c r="Z1127" s="114"/>
      <c r="AA1127" s="116"/>
      <c r="AB1127" s="115"/>
      <c r="AC1127" s="116"/>
      <c r="AD1127" s="116"/>
      <c r="AE1127" s="116"/>
      <c r="AF1127" s="116"/>
      <c r="AG1127" s="75"/>
      <c r="AH1127" s="75"/>
    </row>
    <row r="1128" spans="2:34">
      <c r="B1128" s="75"/>
      <c r="C1128" s="75"/>
      <c r="D1128" s="75"/>
      <c r="E1128" s="75"/>
      <c r="F1128" s="75"/>
      <c r="G1128" s="75"/>
      <c r="H1128" s="75"/>
      <c r="I1128" s="75"/>
      <c r="J1128" s="75"/>
      <c r="K1128" s="75"/>
      <c r="L1128" s="75"/>
      <c r="M1128" s="75"/>
      <c r="N1128" s="75"/>
      <c r="O1128" s="75"/>
      <c r="P1128" s="75"/>
      <c r="Q1128" s="75"/>
      <c r="R1128" s="75"/>
      <c r="S1128" s="75"/>
      <c r="T1128" s="75"/>
      <c r="U1128" s="75"/>
      <c r="V1128" s="75"/>
      <c r="W1128" s="75"/>
      <c r="X1128" s="75"/>
      <c r="Y1128" s="112"/>
      <c r="Z1128" s="114"/>
      <c r="AA1128" s="116"/>
      <c r="AB1128" s="115"/>
      <c r="AC1128" s="116"/>
      <c r="AD1128" s="116"/>
      <c r="AE1128" s="116"/>
      <c r="AF1128" s="116"/>
      <c r="AG1128" s="75"/>
      <c r="AH1128" s="75"/>
    </row>
    <row r="1129" spans="2:34">
      <c r="B1129" s="75"/>
      <c r="C1129" s="75"/>
      <c r="D1129" s="75"/>
      <c r="E1129" s="75"/>
      <c r="F1129" s="75"/>
      <c r="G1129" s="75"/>
      <c r="H1129" s="75"/>
      <c r="I1129" s="75"/>
      <c r="J1129" s="75"/>
      <c r="K1129" s="75"/>
      <c r="L1129" s="75"/>
      <c r="M1129" s="75"/>
      <c r="N1129" s="75"/>
      <c r="O1129" s="75"/>
      <c r="P1129" s="75"/>
      <c r="Q1129" s="75"/>
      <c r="R1129" s="75"/>
      <c r="S1129" s="75"/>
      <c r="T1129" s="75"/>
      <c r="U1129" s="75"/>
      <c r="V1129" s="75"/>
      <c r="W1129" s="75"/>
      <c r="X1129" s="75"/>
      <c r="Y1129" s="112"/>
      <c r="Z1129" s="114"/>
      <c r="AA1129" s="116"/>
      <c r="AB1129" s="115"/>
      <c r="AC1129" s="116"/>
      <c r="AD1129" s="116"/>
      <c r="AE1129" s="116"/>
      <c r="AF1129" s="116"/>
      <c r="AG1129" s="75"/>
      <c r="AH1129" s="75"/>
    </row>
    <row r="1130" spans="2:34">
      <c r="B1130" s="75"/>
      <c r="C1130" s="75"/>
      <c r="D1130" s="75"/>
      <c r="E1130" s="75"/>
      <c r="F1130" s="75"/>
      <c r="G1130" s="75"/>
      <c r="H1130" s="75"/>
      <c r="I1130" s="75"/>
      <c r="J1130" s="75"/>
      <c r="K1130" s="75"/>
      <c r="L1130" s="75"/>
      <c r="M1130" s="75"/>
      <c r="N1130" s="75"/>
      <c r="O1130" s="75"/>
      <c r="P1130" s="75"/>
      <c r="Q1130" s="75"/>
      <c r="R1130" s="75"/>
      <c r="S1130" s="75"/>
      <c r="T1130" s="75"/>
      <c r="U1130" s="75"/>
      <c r="V1130" s="75"/>
      <c r="W1130" s="75"/>
      <c r="X1130" s="75"/>
      <c r="Y1130" s="112"/>
      <c r="Z1130" s="114"/>
      <c r="AA1130" s="116"/>
      <c r="AB1130" s="115"/>
      <c r="AC1130" s="116"/>
      <c r="AD1130" s="116"/>
      <c r="AE1130" s="116"/>
      <c r="AF1130" s="116"/>
      <c r="AG1130" s="75"/>
      <c r="AH1130" s="75"/>
    </row>
    <row r="1131" spans="2:34">
      <c r="B1131" s="75"/>
      <c r="C1131" s="75"/>
      <c r="D1131" s="75"/>
      <c r="E1131" s="75"/>
      <c r="F1131" s="75"/>
      <c r="G1131" s="75"/>
      <c r="H1131" s="75"/>
      <c r="I1131" s="75"/>
      <c r="J1131" s="75"/>
      <c r="K1131" s="75"/>
      <c r="L1131" s="75"/>
      <c r="M1131" s="75"/>
      <c r="N1131" s="75"/>
      <c r="O1131" s="75"/>
      <c r="P1131" s="75"/>
      <c r="Q1131" s="75"/>
      <c r="R1131" s="75"/>
      <c r="S1131" s="75"/>
      <c r="T1131" s="75"/>
      <c r="U1131" s="75"/>
      <c r="V1131" s="75"/>
      <c r="W1131" s="75"/>
      <c r="X1131" s="75"/>
      <c r="Y1131" s="112"/>
      <c r="Z1131" s="114"/>
      <c r="AA1131" s="116"/>
      <c r="AB1131" s="115"/>
      <c r="AC1131" s="116"/>
      <c r="AD1131" s="116"/>
      <c r="AE1131" s="116"/>
      <c r="AF1131" s="116"/>
      <c r="AG1131" s="75"/>
      <c r="AH1131" s="75"/>
    </row>
    <row r="1132" spans="2:34">
      <c r="B1132" s="75"/>
      <c r="C1132" s="75"/>
      <c r="D1132" s="75"/>
      <c r="E1132" s="75"/>
      <c r="F1132" s="75"/>
      <c r="G1132" s="75"/>
      <c r="H1132" s="75"/>
      <c r="I1132" s="75"/>
      <c r="J1132" s="75"/>
      <c r="K1132" s="75"/>
      <c r="L1132" s="75"/>
      <c r="M1132" s="75"/>
      <c r="N1132" s="75"/>
      <c r="O1132" s="75"/>
      <c r="P1132" s="75"/>
      <c r="Q1132" s="75"/>
      <c r="R1132" s="75"/>
      <c r="S1132" s="75"/>
      <c r="T1132" s="75"/>
      <c r="U1132" s="75"/>
      <c r="V1132" s="75"/>
      <c r="W1132" s="75"/>
      <c r="X1132" s="75"/>
      <c r="Y1132" s="112"/>
      <c r="Z1132" s="114"/>
      <c r="AA1132" s="116"/>
      <c r="AB1132" s="115"/>
      <c r="AC1132" s="116"/>
      <c r="AD1132" s="116"/>
      <c r="AE1132" s="116"/>
      <c r="AF1132" s="116"/>
      <c r="AG1132" s="75"/>
      <c r="AH1132" s="75"/>
    </row>
    <row r="1133" spans="2:34">
      <c r="B1133" s="75"/>
      <c r="C1133" s="75"/>
      <c r="D1133" s="75"/>
      <c r="E1133" s="75"/>
      <c r="F1133" s="75"/>
      <c r="G1133" s="75"/>
      <c r="H1133" s="75"/>
      <c r="I1133" s="75"/>
      <c r="J1133" s="75"/>
      <c r="K1133" s="75"/>
      <c r="L1133" s="75"/>
      <c r="M1133" s="75"/>
      <c r="N1133" s="75"/>
      <c r="O1133" s="75"/>
      <c r="P1133" s="75"/>
      <c r="Q1133" s="75"/>
      <c r="R1133" s="75"/>
      <c r="S1133" s="75"/>
      <c r="T1133" s="75"/>
      <c r="U1133" s="75"/>
      <c r="V1133" s="75"/>
      <c r="W1133" s="75"/>
      <c r="X1133" s="75"/>
      <c r="Y1133" s="112"/>
      <c r="Z1133" s="114"/>
      <c r="AA1133" s="116"/>
      <c r="AB1133" s="115"/>
      <c r="AC1133" s="116"/>
      <c r="AD1133" s="116"/>
      <c r="AE1133" s="116"/>
      <c r="AF1133" s="116"/>
      <c r="AG1133" s="75"/>
      <c r="AH1133" s="75"/>
    </row>
    <row r="1134" spans="2:34">
      <c r="B1134" s="75"/>
      <c r="C1134" s="75"/>
      <c r="D1134" s="75"/>
      <c r="E1134" s="75"/>
      <c r="F1134" s="75"/>
      <c r="G1134" s="75"/>
      <c r="H1134" s="75"/>
      <c r="I1134" s="75"/>
      <c r="J1134" s="75"/>
      <c r="K1134" s="75"/>
      <c r="L1134" s="75"/>
      <c r="M1134" s="75"/>
      <c r="N1134" s="75"/>
      <c r="O1134" s="75"/>
      <c r="P1134" s="75"/>
      <c r="Q1134" s="75"/>
      <c r="R1134" s="75"/>
      <c r="S1134" s="75"/>
      <c r="T1134" s="75"/>
      <c r="U1134" s="75"/>
      <c r="V1134" s="75"/>
      <c r="W1134" s="75"/>
      <c r="X1134" s="75"/>
      <c r="Y1134" s="112"/>
      <c r="Z1134" s="114"/>
      <c r="AA1134" s="116"/>
      <c r="AB1134" s="115"/>
      <c r="AC1134" s="116"/>
      <c r="AD1134" s="116"/>
      <c r="AE1134" s="116"/>
      <c r="AF1134" s="116"/>
      <c r="AG1134" s="75"/>
      <c r="AH1134" s="75"/>
    </row>
    <row r="1135" spans="2:34">
      <c r="B1135" s="75"/>
      <c r="C1135" s="75"/>
      <c r="D1135" s="75"/>
      <c r="E1135" s="75"/>
      <c r="F1135" s="75"/>
      <c r="G1135" s="75"/>
      <c r="H1135" s="75"/>
      <c r="I1135" s="75"/>
      <c r="J1135" s="75"/>
      <c r="K1135" s="75"/>
      <c r="L1135" s="75"/>
      <c r="M1135" s="75"/>
      <c r="N1135" s="75"/>
      <c r="O1135" s="75"/>
      <c r="P1135" s="75"/>
      <c r="Q1135" s="75"/>
      <c r="R1135" s="75"/>
      <c r="S1135" s="75"/>
      <c r="T1135" s="75"/>
      <c r="U1135" s="75"/>
      <c r="V1135" s="75"/>
      <c r="W1135" s="75"/>
      <c r="X1135" s="75"/>
      <c r="Y1135" s="112"/>
      <c r="Z1135" s="114"/>
      <c r="AA1135" s="116"/>
      <c r="AB1135" s="115"/>
      <c r="AC1135" s="116"/>
      <c r="AD1135" s="116"/>
      <c r="AE1135" s="116"/>
      <c r="AF1135" s="116"/>
      <c r="AG1135" s="75"/>
      <c r="AH1135" s="75"/>
    </row>
    <row r="1136" spans="2:34">
      <c r="B1136" s="75"/>
      <c r="C1136" s="75"/>
      <c r="D1136" s="75"/>
      <c r="E1136" s="75"/>
      <c r="F1136" s="75"/>
      <c r="G1136" s="75"/>
      <c r="H1136" s="75"/>
      <c r="I1136" s="75"/>
      <c r="J1136" s="75"/>
      <c r="K1136" s="75"/>
      <c r="L1136" s="75"/>
      <c r="M1136" s="75"/>
      <c r="N1136" s="75"/>
      <c r="O1136" s="75"/>
      <c r="P1136" s="75"/>
      <c r="Q1136" s="75"/>
      <c r="R1136" s="75"/>
      <c r="S1136" s="75"/>
      <c r="T1136" s="75"/>
      <c r="U1136" s="75"/>
      <c r="V1136" s="75"/>
      <c r="W1136" s="75"/>
      <c r="X1136" s="75"/>
      <c r="Y1136" s="112"/>
      <c r="Z1136" s="114"/>
      <c r="AA1136" s="116"/>
      <c r="AB1136" s="115"/>
      <c r="AC1136" s="116"/>
      <c r="AD1136" s="116"/>
      <c r="AE1136" s="116"/>
      <c r="AF1136" s="116"/>
      <c r="AG1136" s="75"/>
      <c r="AH1136" s="75"/>
    </row>
    <row r="1137" spans="2:34">
      <c r="B1137" s="75"/>
      <c r="C1137" s="75"/>
      <c r="D1137" s="75"/>
      <c r="E1137" s="75"/>
      <c r="F1137" s="75"/>
      <c r="G1137" s="75"/>
      <c r="H1137" s="75"/>
      <c r="I1137" s="75"/>
      <c r="J1137" s="75"/>
      <c r="K1137" s="75"/>
      <c r="L1137" s="75"/>
      <c r="M1137" s="75"/>
      <c r="N1137" s="75"/>
      <c r="O1137" s="75"/>
      <c r="P1137" s="75"/>
      <c r="Q1137" s="75"/>
      <c r="R1137" s="75"/>
      <c r="S1137" s="75"/>
      <c r="T1137" s="75"/>
      <c r="U1137" s="75"/>
      <c r="V1137" s="75"/>
      <c r="W1137" s="75"/>
      <c r="X1137" s="75"/>
      <c r="Y1137" s="112"/>
      <c r="Z1137" s="114"/>
      <c r="AA1137" s="116"/>
      <c r="AB1137" s="115"/>
      <c r="AC1137" s="116"/>
      <c r="AD1137" s="116"/>
      <c r="AE1137" s="116"/>
      <c r="AF1137" s="116"/>
      <c r="AG1137" s="75"/>
      <c r="AH1137" s="75"/>
    </row>
    <row r="1138" spans="2:34">
      <c r="B1138" s="75"/>
      <c r="C1138" s="75"/>
      <c r="D1138" s="75"/>
      <c r="E1138" s="75"/>
      <c r="F1138" s="75"/>
      <c r="G1138" s="75"/>
      <c r="H1138" s="75"/>
      <c r="I1138" s="75"/>
      <c r="J1138" s="75"/>
      <c r="K1138" s="75"/>
      <c r="L1138" s="75"/>
      <c r="M1138" s="75"/>
      <c r="N1138" s="75"/>
      <c r="O1138" s="75"/>
      <c r="P1138" s="75"/>
      <c r="Q1138" s="75"/>
      <c r="R1138" s="75"/>
      <c r="S1138" s="75"/>
      <c r="T1138" s="75"/>
      <c r="U1138" s="75"/>
      <c r="V1138" s="75"/>
      <c r="W1138" s="75"/>
      <c r="X1138" s="75"/>
      <c r="Y1138" s="112"/>
      <c r="Z1138" s="114"/>
      <c r="AA1138" s="116"/>
      <c r="AB1138" s="115"/>
      <c r="AC1138" s="116"/>
      <c r="AD1138" s="116"/>
      <c r="AE1138" s="116"/>
      <c r="AF1138" s="116"/>
      <c r="AG1138" s="75"/>
      <c r="AH1138" s="75"/>
    </row>
    <row r="1139" spans="2:34">
      <c r="B1139" s="75"/>
      <c r="C1139" s="75"/>
      <c r="D1139" s="75"/>
      <c r="E1139" s="75"/>
      <c r="F1139" s="75"/>
      <c r="G1139" s="75"/>
      <c r="H1139" s="75"/>
      <c r="I1139" s="75"/>
      <c r="J1139" s="75"/>
      <c r="K1139" s="75"/>
      <c r="L1139" s="75"/>
      <c r="M1139" s="75"/>
      <c r="N1139" s="75"/>
      <c r="O1139" s="75"/>
      <c r="P1139" s="75"/>
      <c r="Q1139" s="75"/>
      <c r="R1139" s="75"/>
      <c r="S1139" s="75"/>
      <c r="T1139" s="75"/>
      <c r="U1139" s="75"/>
      <c r="V1139" s="75"/>
      <c r="W1139" s="75"/>
      <c r="X1139" s="75"/>
      <c r="Y1139" s="112"/>
      <c r="Z1139" s="114"/>
      <c r="AA1139" s="116"/>
      <c r="AB1139" s="115"/>
      <c r="AC1139" s="116"/>
      <c r="AD1139" s="116"/>
      <c r="AE1139" s="116"/>
      <c r="AF1139" s="116"/>
      <c r="AG1139" s="75"/>
      <c r="AH1139" s="75"/>
    </row>
    <row r="1140" spans="2:34">
      <c r="B1140" s="75"/>
      <c r="C1140" s="75"/>
      <c r="D1140" s="75"/>
      <c r="E1140" s="75"/>
      <c r="F1140" s="75"/>
      <c r="G1140" s="75"/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  <c r="T1140" s="75"/>
      <c r="U1140" s="75"/>
      <c r="V1140" s="75"/>
      <c r="W1140" s="75"/>
      <c r="X1140" s="75"/>
      <c r="Y1140" s="112"/>
      <c r="Z1140" s="114"/>
      <c r="AA1140" s="116"/>
      <c r="AB1140" s="115"/>
      <c r="AC1140" s="116"/>
      <c r="AD1140" s="116"/>
      <c r="AE1140" s="116"/>
      <c r="AF1140" s="116"/>
      <c r="AG1140" s="75"/>
      <c r="AH1140" s="75"/>
    </row>
    <row r="1141" spans="2:34">
      <c r="B1141" s="75"/>
      <c r="C1141" s="75"/>
      <c r="D1141" s="75"/>
      <c r="E1141" s="75"/>
      <c r="F1141" s="75"/>
      <c r="G1141" s="75"/>
      <c r="H1141" s="75"/>
      <c r="I1141" s="75"/>
      <c r="J1141" s="75"/>
      <c r="K1141" s="75"/>
      <c r="L1141" s="75"/>
      <c r="M1141" s="75"/>
      <c r="N1141" s="75"/>
      <c r="O1141" s="75"/>
      <c r="P1141" s="75"/>
      <c r="Q1141" s="75"/>
      <c r="R1141" s="75"/>
      <c r="S1141" s="75"/>
      <c r="T1141" s="75"/>
      <c r="U1141" s="75"/>
      <c r="V1141" s="75"/>
      <c r="W1141" s="75"/>
      <c r="X1141" s="75"/>
      <c r="Y1141" s="112"/>
      <c r="Z1141" s="114"/>
      <c r="AA1141" s="116"/>
      <c r="AB1141" s="115"/>
      <c r="AC1141" s="116"/>
      <c r="AD1141" s="116"/>
      <c r="AE1141" s="116"/>
      <c r="AF1141" s="116"/>
      <c r="AG1141" s="75"/>
      <c r="AH1141" s="75"/>
    </row>
    <row r="1142" spans="2:34">
      <c r="B1142" s="75"/>
      <c r="C1142" s="75"/>
      <c r="D1142" s="75"/>
      <c r="E1142" s="75"/>
      <c r="F1142" s="75"/>
      <c r="G1142" s="75"/>
      <c r="H1142" s="75"/>
      <c r="I1142" s="75"/>
      <c r="J1142" s="75"/>
      <c r="K1142" s="75"/>
      <c r="L1142" s="75"/>
      <c r="M1142" s="75"/>
      <c r="N1142" s="75"/>
      <c r="O1142" s="75"/>
      <c r="P1142" s="75"/>
      <c r="Q1142" s="75"/>
      <c r="R1142" s="75"/>
      <c r="S1142" s="75"/>
      <c r="T1142" s="75"/>
      <c r="U1142" s="75"/>
      <c r="V1142" s="75"/>
      <c r="W1142" s="75"/>
      <c r="X1142" s="75"/>
      <c r="Y1142" s="112"/>
      <c r="Z1142" s="114"/>
      <c r="AA1142" s="116"/>
      <c r="AB1142" s="115"/>
      <c r="AC1142" s="116"/>
      <c r="AD1142" s="116"/>
      <c r="AE1142" s="116"/>
      <c r="AF1142" s="116"/>
      <c r="AG1142" s="75"/>
      <c r="AH1142" s="75"/>
    </row>
    <row r="1143" spans="2:34">
      <c r="B1143" s="75"/>
      <c r="C1143" s="75"/>
      <c r="D1143" s="75"/>
      <c r="E1143" s="75"/>
      <c r="F1143" s="75"/>
      <c r="G1143" s="75"/>
      <c r="H1143" s="75"/>
      <c r="I1143" s="75"/>
      <c r="J1143" s="75"/>
      <c r="K1143" s="75"/>
      <c r="L1143" s="75"/>
      <c r="M1143" s="75"/>
      <c r="N1143" s="75"/>
      <c r="O1143" s="75"/>
      <c r="P1143" s="75"/>
      <c r="Q1143" s="75"/>
      <c r="R1143" s="75"/>
      <c r="S1143" s="75"/>
      <c r="T1143" s="75"/>
      <c r="U1143" s="75"/>
      <c r="V1143" s="75"/>
      <c r="W1143" s="75"/>
      <c r="X1143" s="75"/>
      <c r="Y1143" s="112"/>
      <c r="Z1143" s="114"/>
      <c r="AA1143" s="116"/>
      <c r="AB1143" s="115"/>
      <c r="AC1143" s="116"/>
      <c r="AD1143" s="116"/>
      <c r="AE1143" s="116"/>
      <c r="AF1143" s="116"/>
      <c r="AG1143" s="75"/>
      <c r="AH1143" s="75"/>
    </row>
    <row r="1144" spans="2:34">
      <c r="B1144" s="75"/>
      <c r="C1144" s="75"/>
      <c r="D1144" s="75"/>
      <c r="E1144" s="75"/>
      <c r="F1144" s="75"/>
      <c r="G1144" s="75"/>
      <c r="H1144" s="75"/>
      <c r="I1144" s="75"/>
      <c r="J1144" s="75"/>
      <c r="K1144" s="75"/>
      <c r="L1144" s="75"/>
      <c r="M1144" s="75"/>
      <c r="N1144" s="75"/>
      <c r="O1144" s="75"/>
      <c r="P1144" s="75"/>
      <c r="Q1144" s="75"/>
      <c r="R1144" s="75"/>
      <c r="S1144" s="75"/>
      <c r="T1144" s="75"/>
      <c r="U1144" s="75"/>
      <c r="V1144" s="75"/>
      <c r="W1144" s="75"/>
      <c r="X1144" s="75"/>
      <c r="Y1144" s="112"/>
      <c r="Z1144" s="114"/>
      <c r="AA1144" s="116"/>
      <c r="AB1144" s="115"/>
      <c r="AC1144" s="116"/>
      <c r="AD1144" s="116"/>
      <c r="AE1144" s="116"/>
      <c r="AF1144" s="116"/>
      <c r="AG1144" s="75"/>
      <c r="AH1144" s="75"/>
    </row>
    <row r="1145" spans="2:34">
      <c r="B1145" s="75"/>
      <c r="C1145" s="75"/>
      <c r="D1145" s="75"/>
      <c r="E1145" s="75"/>
      <c r="F1145" s="75"/>
      <c r="G1145" s="75"/>
      <c r="H1145" s="75"/>
      <c r="I1145" s="75"/>
      <c r="J1145" s="75"/>
      <c r="K1145" s="75"/>
      <c r="L1145" s="75"/>
      <c r="M1145" s="75"/>
      <c r="N1145" s="75"/>
      <c r="O1145" s="75"/>
      <c r="P1145" s="75"/>
      <c r="Q1145" s="75"/>
      <c r="R1145" s="75"/>
      <c r="S1145" s="75"/>
      <c r="T1145" s="75"/>
      <c r="U1145" s="75"/>
      <c r="V1145" s="75"/>
      <c r="W1145" s="75"/>
      <c r="X1145" s="75"/>
      <c r="Y1145" s="112"/>
      <c r="Z1145" s="114"/>
      <c r="AA1145" s="116"/>
      <c r="AB1145" s="115"/>
      <c r="AC1145" s="116"/>
      <c r="AD1145" s="116"/>
      <c r="AE1145" s="116"/>
      <c r="AF1145" s="116"/>
      <c r="AG1145" s="75"/>
      <c r="AH1145" s="75"/>
    </row>
    <row r="1146" spans="2:34">
      <c r="B1146" s="75"/>
      <c r="C1146" s="75"/>
      <c r="D1146" s="75"/>
      <c r="E1146" s="75"/>
      <c r="F1146" s="75"/>
      <c r="G1146" s="75"/>
      <c r="H1146" s="75"/>
      <c r="I1146" s="75"/>
      <c r="J1146" s="75"/>
      <c r="K1146" s="75"/>
      <c r="L1146" s="75"/>
      <c r="M1146" s="75"/>
      <c r="N1146" s="75"/>
      <c r="O1146" s="75"/>
      <c r="P1146" s="75"/>
      <c r="Q1146" s="75"/>
      <c r="R1146" s="75"/>
      <c r="S1146" s="75"/>
      <c r="T1146" s="75"/>
      <c r="U1146" s="75"/>
      <c r="V1146" s="75"/>
      <c r="W1146" s="75"/>
      <c r="X1146" s="75"/>
      <c r="Y1146" s="112"/>
      <c r="Z1146" s="114"/>
      <c r="AA1146" s="116"/>
      <c r="AB1146" s="115"/>
      <c r="AC1146" s="116"/>
      <c r="AD1146" s="116"/>
      <c r="AE1146" s="116"/>
      <c r="AF1146" s="116"/>
      <c r="AG1146" s="75"/>
      <c r="AH1146" s="75"/>
    </row>
    <row r="1147" spans="2:34">
      <c r="B1147" s="75"/>
      <c r="C1147" s="75"/>
      <c r="D1147" s="75"/>
      <c r="E1147" s="75"/>
      <c r="F1147" s="75"/>
      <c r="G1147" s="75"/>
      <c r="H1147" s="75"/>
      <c r="I1147" s="75"/>
      <c r="J1147" s="75"/>
      <c r="K1147" s="75"/>
      <c r="L1147" s="75"/>
      <c r="M1147" s="75"/>
      <c r="N1147" s="75"/>
      <c r="O1147" s="75"/>
      <c r="P1147" s="75"/>
      <c r="Q1147" s="75"/>
      <c r="R1147" s="75"/>
      <c r="S1147" s="75"/>
      <c r="T1147" s="75"/>
      <c r="U1147" s="75"/>
      <c r="V1147" s="75"/>
      <c r="W1147" s="75"/>
      <c r="X1147" s="75"/>
      <c r="Y1147" s="112"/>
      <c r="Z1147" s="114"/>
      <c r="AA1147" s="116"/>
      <c r="AB1147" s="115"/>
      <c r="AC1147" s="116"/>
      <c r="AD1147" s="116"/>
      <c r="AE1147" s="116"/>
      <c r="AF1147" s="116"/>
      <c r="AG1147" s="75"/>
      <c r="AH1147" s="75"/>
    </row>
    <row r="1148" spans="2:34">
      <c r="B1148" s="75"/>
      <c r="C1148" s="75"/>
      <c r="D1148" s="75"/>
      <c r="E1148" s="75"/>
      <c r="F1148" s="75"/>
      <c r="G1148" s="75"/>
      <c r="H1148" s="75"/>
      <c r="I1148" s="75"/>
      <c r="J1148" s="75"/>
      <c r="K1148" s="75"/>
      <c r="L1148" s="75"/>
      <c r="M1148" s="75"/>
      <c r="N1148" s="75"/>
      <c r="O1148" s="75"/>
      <c r="P1148" s="75"/>
      <c r="Q1148" s="75"/>
      <c r="R1148" s="75"/>
      <c r="S1148" s="75"/>
      <c r="T1148" s="75"/>
      <c r="U1148" s="75"/>
      <c r="V1148" s="75"/>
      <c r="W1148" s="75"/>
      <c r="X1148" s="75"/>
      <c r="Y1148" s="112"/>
      <c r="Z1148" s="114"/>
      <c r="AA1148" s="116"/>
      <c r="AB1148" s="115"/>
      <c r="AC1148" s="116"/>
      <c r="AD1148" s="116"/>
      <c r="AE1148" s="116"/>
      <c r="AF1148" s="116"/>
      <c r="AG1148" s="75"/>
      <c r="AH1148" s="75"/>
    </row>
    <row r="1149" spans="2:34">
      <c r="B1149" s="75"/>
      <c r="C1149" s="75"/>
      <c r="D1149" s="75"/>
      <c r="E1149" s="75"/>
      <c r="F1149" s="75"/>
      <c r="G1149" s="75"/>
      <c r="H1149" s="75"/>
      <c r="I1149" s="75"/>
      <c r="J1149" s="75"/>
      <c r="K1149" s="75"/>
      <c r="L1149" s="75"/>
      <c r="M1149" s="75"/>
      <c r="N1149" s="75"/>
      <c r="O1149" s="75"/>
      <c r="P1149" s="75"/>
      <c r="Q1149" s="75"/>
      <c r="R1149" s="75"/>
      <c r="S1149" s="75"/>
      <c r="T1149" s="75"/>
      <c r="U1149" s="75"/>
      <c r="V1149" s="75"/>
      <c r="W1149" s="75"/>
      <c r="X1149" s="75"/>
      <c r="Y1149" s="112"/>
      <c r="Z1149" s="114"/>
      <c r="AA1149" s="116"/>
      <c r="AB1149" s="115"/>
      <c r="AC1149" s="116"/>
      <c r="AD1149" s="116"/>
      <c r="AE1149" s="116"/>
      <c r="AF1149" s="116"/>
      <c r="AG1149" s="75"/>
      <c r="AH1149" s="75"/>
    </row>
    <row r="1150" spans="2:34">
      <c r="B1150" s="75"/>
      <c r="C1150" s="75"/>
      <c r="D1150" s="75"/>
      <c r="E1150" s="75"/>
      <c r="F1150" s="75"/>
      <c r="G1150" s="75"/>
      <c r="H1150" s="75"/>
      <c r="I1150" s="75"/>
      <c r="J1150" s="75"/>
      <c r="K1150" s="75"/>
      <c r="L1150" s="75"/>
      <c r="M1150" s="75"/>
      <c r="N1150" s="75"/>
      <c r="O1150" s="75"/>
      <c r="P1150" s="75"/>
      <c r="Q1150" s="75"/>
      <c r="R1150" s="75"/>
      <c r="S1150" s="75"/>
      <c r="T1150" s="75"/>
      <c r="U1150" s="75"/>
      <c r="V1150" s="75"/>
      <c r="W1150" s="75"/>
      <c r="X1150" s="75"/>
      <c r="Y1150" s="112"/>
      <c r="Z1150" s="114"/>
      <c r="AA1150" s="116"/>
      <c r="AB1150" s="115"/>
      <c r="AC1150" s="116"/>
      <c r="AD1150" s="116"/>
      <c r="AE1150" s="116"/>
      <c r="AF1150" s="116"/>
      <c r="AG1150" s="75"/>
      <c r="AH1150" s="75"/>
    </row>
    <row r="1151" spans="2:34">
      <c r="B1151" s="75"/>
      <c r="C1151" s="75"/>
      <c r="D1151" s="75"/>
      <c r="E1151" s="75"/>
      <c r="F1151" s="75"/>
      <c r="G1151" s="75"/>
      <c r="H1151" s="75"/>
      <c r="I1151" s="75"/>
      <c r="J1151" s="75"/>
      <c r="K1151" s="75"/>
      <c r="L1151" s="75"/>
      <c r="M1151" s="75"/>
      <c r="N1151" s="75"/>
      <c r="O1151" s="75"/>
      <c r="P1151" s="75"/>
      <c r="Q1151" s="75"/>
      <c r="R1151" s="75"/>
      <c r="S1151" s="75"/>
      <c r="T1151" s="75"/>
      <c r="U1151" s="75"/>
      <c r="V1151" s="75"/>
      <c r="W1151" s="75"/>
      <c r="X1151" s="75"/>
      <c r="Y1151" s="112"/>
      <c r="Z1151" s="114"/>
      <c r="AA1151" s="116"/>
      <c r="AB1151" s="115"/>
      <c r="AC1151" s="116"/>
      <c r="AD1151" s="116"/>
      <c r="AE1151" s="116"/>
      <c r="AF1151" s="116"/>
      <c r="AG1151" s="75"/>
      <c r="AH1151" s="75"/>
    </row>
    <row r="1152" spans="2:34">
      <c r="B1152" s="75"/>
      <c r="C1152" s="75"/>
      <c r="D1152" s="75"/>
      <c r="E1152" s="75"/>
      <c r="F1152" s="75"/>
      <c r="G1152" s="75"/>
      <c r="H1152" s="75"/>
      <c r="I1152" s="75"/>
      <c r="J1152" s="75"/>
      <c r="K1152" s="75"/>
      <c r="L1152" s="75"/>
      <c r="M1152" s="75"/>
      <c r="N1152" s="75"/>
      <c r="O1152" s="75"/>
      <c r="P1152" s="75"/>
      <c r="Q1152" s="75"/>
      <c r="R1152" s="75"/>
      <c r="S1152" s="75"/>
      <c r="T1152" s="75"/>
      <c r="U1152" s="75"/>
      <c r="V1152" s="75"/>
      <c r="W1152" s="75"/>
      <c r="X1152" s="75"/>
      <c r="Y1152" s="112"/>
      <c r="Z1152" s="114"/>
      <c r="AA1152" s="116"/>
      <c r="AB1152" s="115"/>
      <c r="AC1152" s="116"/>
      <c r="AD1152" s="116"/>
      <c r="AE1152" s="116"/>
      <c r="AF1152" s="116"/>
      <c r="AG1152" s="75"/>
      <c r="AH1152" s="75"/>
    </row>
    <row r="1153" spans="2:34">
      <c r="B1153" s="75"/>
      <c r="C1153" s="75"/>
      <c r="D1153" s="75"/>
      <c r="E1153" s="75"/>
      <c r="F1153" s="75"/>
      <c r="G1153" s="75"/>
      <c r="H1153" s="75"/>
      <c r="I1153" s="75"/>
      <c r="J1153" s="75"/>
      <c r="K1153" s="75"/>
      <c r="L1153" s="75"/>
      <c r="M1153" s="75"/>
      <c r="N1153" s="75"/>
      <c r="O1153" s="75"/>
      <c r="P1153" s="75"/>
      <c r="Q1153" s="75"/>
      <c r="R1153" s="75"/>
      <c r="S1153" s="75"/>
      <c r="T1153" s="75"/>
      <c r="U1153" s="75"/>
      <c r="V1153" s="75"/>
      <c r="W1153" s="75"/>
      <c r="X1153" s="75"/>
      <c r="Y1153" s="112"/>
      <c r="Z1153" s="114"/>
      <c r="AA1153" s="116"/>
      <c r="AB1153" s="115"/>
      <c r="AC1153" s="116"/>
      <c r="AD1153" s="116"/>
      <c r="AE1153" s="116"/>
      <c r="AF1153" s="116"/>
      <c r="AG1153" s="75"/>
      <c r="AH1153" s="75"/>
    </row>
    <row r="1154" spans="2:34">
      <c r="B1154" s="75"/>
      <c r="C1154" s="75"/>
      <c r="D1154" s="75"/>
      <c r="E1154" s="75"/>
      <c r="F1154" s="75"/>
      <c r="G1154" s="75"/>
      <c r="H1154" s="75"/>
      <c r="I1154" s="75"/>
      <c r="J1154" s="75"/>
      <c r="K1154" s="75"/>
      <c r="L1154" s="75"/>
      <c r="M1154" s="75"/>
      <c r="N1154" s="75"/>
      <c r="O1154" s="75"/>
      <c r="P1154" s="75"/>
      <c r="Q1154" s="75"/>
      <c r="R1154" s="75"/>
      <c r="S1154" s="75"/>
      <c r="T1154" s="75"/>
      <c r="U1154" s="75"/>
      <c r="V1154" s="75"/>
      <c r="W1154" s="75"/>
      <c r="X1154" s="75"/>
      <c r="Y1154" s="112"/>
      <c r="Z1154" s="114"/>
      <c r="AA1154" s="116"/>
      <c r="AB1154" s="115"/>
      <c r="AC1154" s="116"/>
      <c r="AD1154" s="116"/>
      <c r="AE1154" s="116"/>
      <c r="AF1154" s="116"/>
      <c r="AG1154" s="75"/>
      <c r="AH1154" s="75"/>
    </row>
    <row r="1155" spans="2:34">
      <c r="B1155" s="75"/>
      <c r="C1155" s="75"/>
      <c r="D1155" s="75"/>
      <c r="E1155" s="75"/>
      <c r="F1155" s="75"/>
      <c r="G1155" s="75"/>
      <c r="H1155" s="75"/>
      <c r="I1155" s="75"/>
      <c r="J1155" s="75"/>
      <c r="K1155" s="75"/>
      <c r="L1155" s="75"/>
      <c r="M1155" s="75"/>
      <c r="N1155" s="75"/>
      <c r="O1155" s="75"/>
      <c r="P1155" s="75"/>
      <c r="Q1155" s="75"/>
      <c r="R1155" s="75"/>
      <c r="S1155" s="75"/>
      <c r="T1155" s="75"/>
      <c r="U1155" s="75"/>
      <c r="V1155" s="75"/>
      <c r="W1155" s="75"/>
      <c r="X1155" s="75"/>
      <c r="Y1155" s="112"/>
      <c r="Z1155" s="114"/>
      <c r="AA1155" s="116"/>
      <c r="AB1155" s="115"/>
      <c r="AC1155" s="116"/>
      <c r="AD1155" s="116"/>
      <c r="AE1155" s="116"/>
      <c r="AF1155" s="116"/>
      <c r="AG1155" s="75"/>
      <c r="AH1155" s="75"/>
    </row>
    <row r="1156" spans="2:34">
      <c r="B1156" s="75"/>
      <c r="C1156" s="75"/>
      <c r="D1156" s="75"/>
      <c r="E1156" s="75"/>
      <c r="F1156" s="75"/>
      <c r="G1156" s="75"/>
      <c r="H1156" s="75"/>
      <c r="I1156" s="75"/>
      <c r="J1156" s="75"/>
      <c r="K1156" s="75"/>
      <c r="L1156" s="75"/>
      <c r="M1156" s="75"/>
      <c r="N1156" s="75"/>
      <c r="O1156" s="75"/>
      <c r="P1156" s="75"/>
      <c r="Q1156" s="75"/>
      <c r="R1156" s="75"/>
      <c r="S1156" s="75"/>
      <c r="T1156" s="75"/>
      <c r="U1156" s="75"/>
      <c r="V1156" s="75"/>
      <c r="W1156" s="75"/>
      <c r="X1156" s="75"/>
      <c r="Y1156" s="112"/>
      <c r="Z1156" s="114"/>
      <c r="AA1156" s="116"/>
      <c r="AB1156" s="115"/>
      <c r="AC1156" s="116"/>
      <c r="AD1156" s="116"/>
      <c r="AE1156" s="116"/>
      <c r="AF1156" s="116"/>
      <c r="AG1156" s="75"/>
      <c r="AH1156" s="75"/>
    </row>
    <row r="1157" spans="2:34">
      <c r="B1157" s="75"/>
      <c r="C1157" s="75"/>
      <c r="D1157" s="75"/>
      <c r="E1157" s="75"/>
      <c r="F1157" s="75"/>
      <c r="G1157" s="75"/>
      <c r="H1157" s="75"/>
      <c r="I1157" s="75"/>
      <c r="J1157" s="75"/>
      <c r="K1157" s="75"/>
      <c r="L1157" s="75"/>
      <c r="M1157" s="75"/>
      <c r="N1157" s="75"/>
      <c r="O1157" s="75"/>
      <c r="P1157" s="75"/>
      <c r="Q1157" s="75"/>
      <c r="R1157" s="75"/>
      <c r="S1157" s="75"/>
      <c r="T1157" s="75"/>
      <c r="U1157" s="75"/>
      <c r="V1157" s="75"/>
      <c r="W1157" s="75"/>
      <c r="X1157" s="75"/>
      <c r="Y1157" s="112"/>
      <c r="Z1157" s="114"/>
      <c r="AA1157" s="116"/>
      <c r="AB1157" s="115"/>
      <c r="AC1157" s="116"/>
      <c r="AD1157" s="116"/>
      <c r="AE1157" s="116"/>
      <c r="AF1157" s="116"/>
      <c r="AG1157" s="75"/>
      <c r="AH1157" s="75"/>
    </row>
    <row r="1158" spans="2:34">
      <c r="B1158" s="75"/>
      <c r="C1158" s="75"/>
      <c r="D1158" s="75"/>
      <c r="E1158" s="75"/>
      <c r="F1158" s="75"/>
      <c r="G1158" s="75"/>
      <c r="H1158" s="75"/>
      <c r="I1158" s="75"/>
      <c r="J1158" s="75"/>
      <c r="K1158" s="75"/>
      <c r="L1158" s="75"/>
      <c r="M1158" s="75"/>
      <c r="N1158" s="75"/>
      <c r="O1158" s="75"/>
      <c r="P1158" s="75"/>
      <c r="Q1158" s="75"/>
      <c r="R1158" s="75"/>
      <c r="S1158" s="75"/>
      <c r="T1158" s="75"/>
      <c r="U1158" s="75"/>
      <c r="V1158" s="75"/>
      <c r="W1158" s="75"/>
      <c r="X1158" s="75"/>
      <c r="Y1158" s="112"/>
      <c r="Z1158" s="114"/>
      <c r="AA1158" s="116"/>
      <c r="AB1158" s="115"/>
      <c r="AC1158" s="116"/>
      <c r="AD1158" s="116"/>
      <c r="AE1158" s="116"/>
      <c r="AF1158" s="116"/>
      <c r="AG1158" s="75"/>
      <c r="AH1158" s="75"/>
    </row>
    <row r="1159" spans="2:34">
      <c r="B1159" s="75"/>
      <c r="C1159" s="75"/>
      <c r="D1159" s="75"/>
      <c r="E1159" s="75"/>
      <c r="F1159" s="75"/>
      <c r="G1159" s="75"/>
      <c r="H1159" s="75"/>
      <c r="I1159" s="75"/>
      <c r="J1159" s="75"/>
      <c r="K1159" s="75"/>
      <c r="L1159" s="75"/>
      <c r="M1159" s="75"/>
      <c r="N1159" s="75"/>
      <c r="O1159" s="75"/>
      <c r="P1159" s="75"/>
      <c r="Q1159" s="75"/>
      <c r="R1159" s="75"/>
      <c r="S1159" s="75"/>
      <c r="T1159" s="75"/>
      <c r="U1159" s="75"/>
      <c r="V1159" s="75"/>
      <c r="W1159" s="75"/>
      <c r="X1159" s="75"/>
      <c r="Y1159" s="112"/>
      <c r="Z1159" s="114"/>
      <c r="AA1159" s="116"/>
      <c r="AB1159" s="115"/>
      <c r="AC1159" s="116"/>
      <c r="AD1159" s="116"/>
      <c r="AE1159" s="116"/>
      <c r="AF1159" s="116"/>
      <c r="AG1159" s="75"/>
      <c r="AH1159" s="75"/>
    </row>
    <row r="1160" spans="2:34">
      <c r="B1160" s="75"/>
      <c r="C1160" s="75"/>
      <c r="D1160" s="75"/>
      <c r="E1160" s="75"/>
      <c r="F1160" s="75"/>
      <c r="G1160" s="75"/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75"/>
      <c r="U1160" s="75"/>
      <c r="V1160" s="75"/>
      <c r="W1160" s="75"/>
      <c r="X1160" s="75"/>
      <c r="Y1160" s="112"/>
      <c r="Z1160" s="114"/>
      <c r="AA1160" s="116"/>
      <c r="AB1160" s="115"/>
      <c r="AC1160" s="116"/>
      <c r="AD1160" s="116"/>
      <c r="AE1160" s="116"/>
      <c r="AF1160" s="116"/>
      <c r="AG1160" s="75"/>
      <c r="AH1160" s="75"/>
    </row>
    <row r="1161" spans="2:34">
      <c r="B1161" s="75"/>
      <c r="C1161" s="75"/>
      <c r="D1161" s="75"/>
      <c r="E1161" s="75"/>
      <c r="F1161" s="75"/>
      <c r="G1161" s="75"/>
      <c r="H1161" s="75"/>
      <c r="I1161" s="75"/>
      <c r="J1161" s="75"/>
      <c r="K1161" s="75"/>
      <c r="L1161" s="75"/>
      <c r="M1161" s="75"/>
      <c r="N1161" s="75"/>
      <c r="O1161" s="75"/>
      <c r="P1161" s="75"/>
      <c r="Q1161" s="75"/>
      <c r="R1161" s="75"/>
      <c r="S1161" s="75"/>
      <c r="T1161" s="75"/>
      <c r="U1161" s="75"/>
      <c r="V1161" s="75"/>
      <c r="W1161" s="75"/>
      <c r="X1161" s="75"/>
      <c r="Y1161" s="112"/>
      <c r="Z1161" s="114"/>
      <c r="AA1161" s="116"/>
      <c r="AB1161" s="115"/>
      <c r="AC1161" s="116"/>
      <c r="AD1161" s="116"/>
      <c r="AE1161" s="116"/>
      <c r="AF1161" s="116"/>
      <c r="AG1161" s="75"/>
      <c r="AH1161" s="75"/>
    </row>
    <row r="1162" spans="2:34">
      <c r="B1162" s="75"/>
      <c r="C1162" s="75"/>
      <c r="D1162" s="75"/>
      <c r="E1162" s="75"/>
      <c r="F1162" s="75"/>
      <c r="G1162" s="75"/>
      <c r="H1162" s="75"/>
      <c r="I1162" s="75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  <c r="T1162" s="75"/>
      <c r="U1162" s="75"/>
      <c r="V1162" s="75"/>
      <c r="W1162" s="75"/>
      <c r="X1162" s="75"/>
      <c r="Y1162" s="112"/>
      <c r="Z1162" s="114"/>
      <c r="AA1162" s="116"/>
      <c r="AB1162" s="115"/>
      <c r="AC1162" s="116"/>
      <c r="AD1162" s="116"/>
      <c r="AE1162" s="116"/>
      <c r="AF1162" s="116"/>
      <c r="AG1162" s="75"/>
      <c r="AH1162" s="75"/>
    </row>
    <row r="1163" spans="2:34">
      <c r="B1163" s="75"/>
      <c r="C1163" s="75"/>
      <c r="D1163" s="75"/>
      <c r="E1163" s="75"/>
      <c r="F1163" s="75"/>
      <c r="G1163" s="75"/>
      <c r="H1163" s="75"/>
      <c r="I1163" s="75"/>
      <c r="J1163" s="75"/>
      <c r="K1163" s="75"/>
      <c r="L1163" s="75"/>
      <c r="M1163" s="75"/>
      <c r="N1163" s="75"/>
      <c r="O1163" s="75"/>
      <c r="P1163" s="75"/>
      <c r="Q1163" s="75"/>
      <c r="R1163" s="75"/>
      <c r="S1163" s="75"/>
      <c r="T1163" s="75"/>
      <c r="U1163" s="75"/>
      <c r="V1163" s="75"/>
      <c r="W1163" s="75"/>
      <c r="X1163" s="75"/>
      <c r="Y1163" s="112"/>
      <c r="Z1163" s="114"/>
      <c r="AA1163" s="116"/>
      <c r="AB1163" s="115"/>
      <c r="AC1163" s="116"/>
      <c r="AD1163" s="116"/>
      <c r="AE1163" s="116"/>
      <c r="AF1163" s="116"/>
      <c r="AG1163" s="75"/>
      <c r="AH1163" s="75"/>
    </row>
    <row r="1164" spans="2:34">
      <c r="B1164" s="75"/>
      <c r="C1164" s="75"/>
      <c r="D1164" s="75"/>
      <c r="E1164" s="75"/>
      <c r="F1164" s="75"/>
      <c r="G1164" s="75"/>
      <c r="H1164" s="75"/>
      <c r="I1164" s="75"/>
      <c r="J1164" s="75"/>
      <c r="K1164" s="75"/>
      <c r="L1164" s="75"/>
      <c r="M1164" s="75"/>
      <c r="N1164" s="75"/>
      <c r="O1164" s="75"/>
      <c r="P1164" s="75"/>
      <c r="Q1164" s="75"/>
      <c r="R1164" s="75"/>
      <c r="S1164" s="75"/>
      <c r="T1164" s="75"/>
      <c r="U1164" s="75"/>
      <c r="V1164" s="75"/>
      <c r="W1164" s="75"/>
      <c r="X1164" s="75"/>
      <c r="Y1164" s="112"/>
      <c r="Z1164" s="114"/>
      <c r="AA1164" s="116"/>
      <c r="AB1164" s="115"/>
      <c r="AC1164" s="116"/>
      <c r="AD1164" s="116"/>
      <c r="AE1164" s="116"/>
      <c r="AF1164" s="116"/>
      <c r="AG1164" s="75"/>
      <c r="AH1164" s="75"/>
    </row>
    <row r="1165" spans="2:34">
      <c r="B1165" s="75"/>
      <c r="C1165" s="75"/>
      <c r="D1165" s="75"/>
      <c r="E1165" s="75"/>
      <c r="F1165" s="75"/>
      <c r="G1165" s="75"/>
      <c r="H1165" s="75"/>
      <c r="I1165" s="75"/>
      <c r="J1165" s="75"/>
      <c r="K1165" s="75"/>
      <c r="L1165" s="75"/>
      <c r="M1165" s="75"/>
      <c r="N1165" s="75"/>
      <c r="O1165" s="75"/>
      <c r="P1165" s="75"/>
      <c r="Q1165" s="75"/>
      <c r="R1165" s="75"/>
      <c r="S1165" s="75"/>
      <c r="T1165" s="75"/>
      <c r="U1165" s="75"/>
      <c r="V1165" s="75"/>
      <c r="W1165" s="75"/>
      <c r="X1165" s="75"/>
      <c r="Y1165" s="112"/>
      <c r="Z1165" s="114"/>
      <c r="AA1165" s="116"/>
      <c r="AB1165" s="115"/>
      <c r="AC1165" s="116"/>
      <c r="AD1165" s="116"/>
      <c r="AE1165" s="116"/>
      <c r="AF1165" s="116"/>
      <c r="AG1165" s="75"/>
      <c r="AH1165" s="75"/>
    </row>
    <row r="1166" spans="2:34">
      <c r="B1166" s="75"/>
      <c r="C1166" s="75"/>
      <c r="D1166" s="75"/>
      <c r="E1166" s="75"/>
      <c r="F1166" s="75"/>
      <c r="G1166" s="75"/>
      <c r="H1166" s="75"/>
      <c r="I1166" s="75"/>
      <c r="J1166" s="75"/>
      <c r="K1166" s="75"/>
      <c r="L1166" s="75"/>
      <c r="M1166" s="75"/>
      <c r="N1166" s="75"/>
      <c r="O1166" s="75"/>
      <c r="P1166" s="75"/>
      <c r="Q1166" s="75"/>
      <c r="R1166" s="75"/>
      <c r="S1166" s="75"/>
      <c r="T1166" s="75"/>
      <c r="U1166" s="75"/>
      <c r="V1166" s="75"/>
      <c r="W1166" s="75"/>
      <c r="X1166" s="75"/>
      <c r="Y1166" s="112"/>
      <c r="Z1166" s="114"/>
      <c r="AA1166" s="116"/>
      <c r="AB1166" s="115"/>
      <c r="AC1166" s="116"/>
      <c r="AD1166" s="116"/>
      <c r="AE1166" s="116"/>
      <c r="AF1166" s="116"/>
      <c r="AG1166" s="75"/>
      <c r="AH1166" s="75"/>
    </row>
    <row r="1167" spans="2:34">
      <c r="B1167" s="75"/>
      <c r="C1167" s="75"/>
      <c r="D1167" s="75"/>
      <c r="E1167" s="75"/>
      <c r="F1167" s="75"/>
      <c r="G1167" s="75"/>
      <c r="H1167" s="75"/>
      <c r="I1167" s="75"/>
      <c r="J1167" s="75"/>
      <c r="K1167" s="75"/>
      <c r="L1167" s="75"/>
      <c r="M1167" s="75"/>
      <c r="N1167" s="75"/>
      <c r="O1167" s="75"/>
      <c r="P1167" s="75"/>
      <c r="Q1167" s="75"/>
      <c r="R1167" s="75"/>
      <c r="S1167" s="75"/>
      <c r="T1167" s="75"/>
      <c r="U1167" s="75"/>
      <c r="V1167" s="75"/>
      <c r="W1167" s="75"/>
      <c r="X1167" s="75"/>
      <c r="Y1167" s="112"/>
      <c r="Z1167" s="114"/>
      <c r="AA1167" s="116"/>
      <c r="AB1167" s="115"/>
      <c r="AC1167" s="116"/>
      <c r="AD1167" s="116"/>
      <c r="AE1167" s="116"/>
      <c r="AF1167" s="116"/>
      <c r="AG1167" s="75"/>
      <c r="AH1167" s="75"/>
    </row>
    <row r="1168" spans="2:34">
      <c r="B1168" s="75"/>
      <c r="C1168" s="75"/>
      <c r="D1168" s="75"/>
      <c r="E1168" s="75"/>
      <c r="F1168" s="75"/>
      <c r="G1168" s="75"/>
      <c r="H1168" s="75"/>
      <c r="I1168" s="75"/>
      <c r="J1168" s="75"/>
      <c r="K1168" s="75"/>
      <c r="L1168" s="75"/>
      <c r="M1168" s="75"/>
      <c r="N1168" s="75"/>
      <c r="O1168" s="75"/>
      <c r="P1168" s="75"/>
      <c r="Q1168" s="75"/>
      <c r="R1168" s="75"/>
      <c r="S1168" s="75"/>
      <c r="T1168" s="75"/>
      <c r="U1168" s="75"/>
      <c r="V1168" s="75"/>
      <c r="W1168" s="75"/>
      <c r="X1168" s="75"/>
      <c r="Y1168" s="112"/>
      <c r="Z1168" s="114"/>
      <c r="AA1168" s="116"/>
      <c r="AB1168" s="115"/>
      <c r="AC1168" s="116"/>
      <c r="AD1168" s="116"/>
      <c r="AE1168" s="116"/>
      <c r="AF1168" s="116"/>
      <c r="AG1168" s="75"/>
      <c r="AH1168" s="75"/>
    </row>
    <row r="1169" spans="2:34">
      <c r="B1169" s="75"/>
      <c r="C1169" s="75"/>
      <c r="D1169" s="75"/>
      <c r="E1169" s="75"/>
      <c r="F1169" s="75"/>
      <c r="G1169" s="75"/>
      <c r="H1169" s="75"/>
      <c r="I1169" s="75"/>
      <c r="J1169" s="75"/>
      <c r="K1169" s="75"/>
      <c r="L1169" s="75"/>
      <c r="M1169" s="75"/>
      <c r="N1169" s="75"/>
      <c r="O1169" s="75"/>
      <c r="P1169" s="75"/>
      <c r="Q1169" s="75"/>
      <c r="R1169" s="75"/>
      <c r="S1169" s="75"/>
      <c r="T1169" s="75"/>
      <c r="U1169" s="75"/>
      <c r="V1169" s="75"/>
      <c r="W1169" s="75"/>
      <c r="X1169" s="75"/>
      <c r="Y1169" s="112"/>
      <c r="Z1169" s="114"/>
      <c r="AA1169" s="116"/>
      <c r="AB1169" s="115"/>
      <c r="AC1169" s="116"/>
      <c r="AD1169" s="116"/>
      <c r="AE1169" s="116"/>
      <c r="AF1169" s="116"/>
      <c r="AG1169" s="75"/>
      <c r="AH1169" s="75"/>
    </row>
    <row r="1170" spans="2:34">
      <c r="B1170" s="75"/>
      <c r="C1170" s="75"/>
      <c r="D1170" s="75"/>
      <c r="E1170" s="75"/>
      <c r="F1170" s="75"/>
      <c r="G1170" s="75"/>
      <c r="H1170" s="75"/>
      <c r="I1170" s="75"/>
      <c r="J1170" s="75"/>
      <c r="K1170" s="75"/>
      <c r="L1170" s="75"/>
      <c r="M1170" s="75"/>
      <c r="N1170" s="75"/>
      <c r="O1170" s="75"/>
      <c r="P1170" s="75"/>
      <c r="Q1170" s="75"/>
      <c r="R1170" s="75"/>
      <c r="S1170" s="75"/>
      <c r="T1170" s="75"/>
      <c r="U1170" s="75"/>
      <c r="V1170" s="75"/>
      <c r="W1170" s="75"/>
      <c r="X1170" s="75"/>
      <c r="Y1170" s="112"/>
      <c r="Z1170" s="114"/>
      <c r="AA1170" s="116"/>
      <c r="AB1170" s="115"/>
      <c r="AC1170" s="116"/>
      <c r="AD1170" s="116"/>
      <c r="AE1170" s="116"/>
      <c r="AF1170" s="116"/>
      <c r="AG1170" s="75"/>
      <c r="AH1170" s="75"/>
    </row>
    <row r="1171" spans="2:34">
      <c r="B1171" s="75"/>
      <c r="C1171" s="75"/>
      <c r="D1171" s="75"/>
      <c r="E1171" s="75"/>
      <c r="F1171" s="75"/>
      <c r="G1171" s="75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75"/>
      <c r="W1171" s="75"/>
      <c r="X1171" s="75"/>
      <c r="Y1171" s="112"/>
      <c r="Z1171" s="114"/>
      <c r="AA1171" s="116"/>
      <c r="AB1171" s="115"/>
      <c r="AC1171" s="116"/>
      <c r="AD1171" s="116"/>
      <c r="AE1171" s="116"/>
      <c r="AF1171" s="116"/>
      <c r="AG1171" s="75"/>
      <c r="AH1171" s="75"/>
    </row>
    <row r="1172" spans="2:34">
      <c r="B1172" s="75"/>
      <c r="C1172" s="75"/>
      <c r="D1172" s="75"/>
      <c r="E1172" s="75"/>
      <c r="F1172" s="75"/>
      <c r="G1172" s="75"/>
      <c r="H1172" s="75"/>
      <c r="I1172" s="75"/>
      <c r="J1172" s="75"/>
      <c r="K1172" s="75"/>
      <c r="L1172" s="75"/>
      <c r="M1172" s="75"/>
      <c r="N1172" s="75"/>
      <c r="O1172" s="75"/>
      <c r="P1172" s="75"/>
      <c r="Q1172" s="75"/>
      <c r="R1172" s="75"/>
      <c r="S1172" s="75"/>
      <c r="T1172" s="75"/>
      <c r="U1172" s="75"/>
      <c r="V1172" s="75"/>
      <c r="W1172" s="75"/>
      <c r="X1172" s="75"/>
      <c r="Y1172" s="112"/>
      <c r="Z1172" s="114"/>
      <c r="AA1172" s="116"/>
      <c r="AB1172" s="115"/>
      <c r="AC1172" s="116"/>
      <c r="AD1172" s="116"/>
      <c r="AE1172" s="116"/>
      <c r="AF1172" s="116"/>
      <c r="AG1172" s="75"/>
      <c r="AH1172" s="75"/>
    </row>
    <row r="1173" spans="2:34">
      <c r="B1173" s="75"/>
      <c r="C1173" s="75"/>
      <c r="D1173" s="75"/>
      <c r="E1173" s="75"/>
      <c r="F1173" s="75"/>
      <c r="G1173" s="75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  <c r="U1173" s="75"/>
      <c r="V1173" s="75"/>
      <c r="W1173" s="75"/>
      <c r="X1173" s="75"/>
      <c r="Y1173" s="112"/>
      <c r="Z1173" s="114"/>
      <c r="AA1173" s="116"/>
      <c r="AB1173" s="115"/>
      <c r="AC1173" s="116"/>
      <c r="AD1173" s="116"/>
      <c r="AE1173" s="116"/>
      <c r="AF1173" s="116"/>
      <c r="AG1173" s="75"/>
      <c r="AH1173" s="75"/>
    </row>
    <row r="1174" spans="2:34">
      <c r="B1174" s="75"/>
      <c r="C1174" s="75"/>
      <c r="D1174" s="75"/>
      <c r="E1174" s="75"/>
      <c r="F1174" s="75"/>
      <c r="G1174" s="75"/>
      <c r="H1174" s="75"/>
      <c r="I1174" s="75"/>
      <c r="J1174" s="75"/>
      <c r="K1174" s="75"/>
      <c r="L1174" s="75"/>
      <c r="M1174" s="75"/>
      <c r="N1174" s="75"/>
      <c r="O1174" s="75"/>
      <c r="P1174" s="75"/>
      <c r="Q1174" s="75"/>
      <c r="R1174" s="75"/>
      <c r="S1174" s="75"/>
      <c r="T1174" s="75"/>
      <c r="U1174" s="75"/>
      <c r="V1174" s="75"/>
      <c r="W1174" s="75"/>
      <c r="X1174" s="75"/>
      <c r="Y1174" s="112"/>
      <c r="Z1174" s="114"/>
      <c r="AA1174" s="116"/>
      <c r="AB1174" s="115"/>
      <c r="AC1174" s="116"/>
      <c r="AD1174" s="116"/>
      <c r="AE1174" s="116"/>
      <c r="AF1174" s="116"/>
      <c r="AG1174" s="75"/>
      <c r="AH1174" s="75"/>
    </row>
    <row r="1175" spans="2:34">
      <c r="B1175" s="75"/>
      <c r="C1175" s="75"/>
      <c r="D1175" s="75"/>
      <c r="E1175" s="75"/>
      <c r="F1175" s="75"/>
      <c r="G1175" s="75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  <c r="U1175" s="75"/>
      <c r="V1175" s="75"/>
      <c r="W1175" s="75"/>
      <c r="X1175" s="75"/>
      <c r="Y1175" s="112"/>
      <c r="Z1175" s="114"/>
      <c r="AA1175" s="116"/>
      <c r="AB1175" s="115"/>
      <c r="AC1175" s="116"/>
      <c r="AD1175" s="116"/>
      <c r="AE1175" s="116"/>
      <c r="AF1175" s="116"/>
      <c r="AG1175" s="75"/>
      <c r="AH1175" s="75"/>
    </row>
    <row r="1176" spans="2:34">
      <c r="B1176" s="75"/>
      <c r="C1176" s="75"/>
      <c r="D1176" s="75"/>
      <c r="E1176" s="75"/>
      <c r="F1176" s="75"/>
      <c r="G1176" s="75"/>
      <c r="H1176" s="75"/>
      <c r="I1176" s="75"/>
      <c r="J1176" s="75"/>
      <c r="K1176" s="75"/>
      <c r="L1176" s="75"/>
      <c r="M1176" s="75"/>
      <c r="N1176" s="75"/>
      <c r="O1176" s="75"/>
      <c r="P1176" s="75"/>
      <c r="Q1176" s="75"/>
      <c r="R1176" s="75"/>
      <c r="S1176" s="75"/>
      <c r="T1176" s="75"/>
      <c r="U1176" s="75"/>
      <c r="V1176" s="75"/>
      <c r="W1176" s="75"/>
      <c r="X1176" s="75"/>
      <c r="Y1176" s="112"/>
      <c r="Z1176" s="114"/>
      <c r="AA1176" s="116"/>
      <c r="AB1176" s="115"/>
      <c r="AC1176" s="116"/>
      <c r="AD1176" s="116"/>
      <c r="AE1176" s="116"/>
      <c r="AF1176" s="116"/>
      <c r="AG1176" s="75"/>
      <c r="AH1176" s="75"/>
    </row>
    <row r="1177" spans="2:34">
      <c r="B1177" s="75"/>
      <c r="C1177" s="75"/>
      <c r="D1177" s="75"/>
      <c r="E1177" s="75"/>
      <c r="F1177" s="75"/>
      <c r="G1177" s="75"/>
      <c r="H1177" s="75"/>
      <c r="I1177" s="75"/>
      <c r="J1177" s="75"/>
      <c r="K1177" s="75"/>
      <c r="L1177" s="75"/>
      <c r="M1177" s="75"/>
      <c r="N1177" s="75"/>
      <c r="O1177" s="75"/>
      <c r="P1177" s="75"/>
      <c r="Q1177" s="75"/>
      <c r="R1177" s="75"/>
      <c r="S1177" s="75"/>
      <c r="T1177" s="75"/>
      <c r="U1177" s="75"/>
      <c r="V1177" s="75"/>
      <c r="W1177" s="75"/>
      <c r="X1177" s="75"/>
      <c r="Y1177" s="112"/>
      <c r="Z1177" s="114"/>
      <c r="AA1177" s="116"/>
      <c r="AB1177" s="115"/>
      <c r="AC1177" s="116"/>
      <c r="AD1177" s="116"/>
      <c r="AE1177" s="116"/>
      <c r="AF1177" s="116"/>
      <c r="AG1177" s="75"/>
      <c r="AH1177" s="75"/>
    </row>
    <row r="1178" spans="2:34">
      <c r="B1178" s="75"/>
      <c r="C1178" s="75"/>
      <c r="D1178" s="75"/>
      <c r="E1178" s="75"/>
      <c r="F1178" s="75"/>
      <c r="G1178" s="75"/>
      <c r="H1178" s="75"/>
      <c r="I1178" s="75"/>
      <c r="J1178" s="75"/>
      <c r="K1178" s="75"/>
      <c r="L1178" s="75"/>
      <c r="M1178" s="75"/>
      <c r="N1178" s="75"/>
      <c r="O1178" s="75"/>
      <c r="P1178" s="75"/>
      <c r="Q1178" s="75"/>
      <c r="R1178" s="75"/>
      <c r="S1178" s="75"/>
      <c r="T1178" s="75"/>
      <c r="U1178" s="75"/>
      <c r="V1178" s="75"/>
      <c r="W1178" s="75"/>
      <c r="X1178" s="75"/>
      <c r="Y1178" s="112"/>
      <c r="Z1178" s="114"/>
      <c r="AA1178" s="116"/>
      <c r="AB1178" s="115"/>
      <c r="AC1178" s="116"/>
      <c r="AD1178" s="116"/>
      <c r="AE1178" s="116"/>
      <c r="AF1178" s="116"/>
      <c r="AG1178" s="75"/>
      <c r="AH1178" s="75"/>
    </row>
    <row r="1179" spans="2:34">
      <c r="B1179" s="75"/>
      <c r="C1179" s="75"/>
      <c r="D1179" s="75"/>
      <c r="E1179" s="75"/>
      <c r="F1179" s="75"/>
      <c r="G1179" s="75"/>
      <c r="H1179" s="75"/>
      <c r="I1179" s="75"/>
      <c r="J1179" s="75"/>
      <c r="K1179" s="75"/>
      <c r="L1179" s="75"/>
      <c r="M1179" s="75"/>
      <c r="N1179" s="75"/>
      <c r="O1179" s="75"/>
      <c r="P1179" s="75"/>
      <c r="Q1179" s="75"/>
      <c r="R1179" s="75"/>
      <c r="S1179" s="75"/>
      <c r="T1179" s="75"/>
      <c r="U1179" s="75"/>
      <c r="V1179" s="75"/>
      <c r="W1179" s="75"/>
      <c r="X1179" s="75"/>
      <c r="Y1179" s="112"/>
      <c r="Z1179" s="114"/>
      <c r="AA1179" s="116"/>
      <c r="AB1179" s="115"/>
      <c r="AC1179" s="116"/>
      <c r="AD1179" s="116"/>
      <c r="AE1179" s="116"/>
      <c r="AF1179" s="116"/>
      <c r="AG1179" s="75"/>
      <c r="AH1179" s="75"/>
    </row>
    <row r="1180" spans="2:34">
      <c r="B1180" s="75"/>
      <c r="C1180" s="75"/>
      <c r="D1180" s="75"/>
      <c r="E1180" s="75"/>
      <c r="F1180" s="75"/>
      <c r="G1180" s="75"/>
      <c r="H1180" s="75"/>
      <c r="I1180" s="75"/>
      <c r="J1180" s="75"/>
      <c r="K1180" s="75"/>
      <c r="L1180" s="75"/>
      <c r="M1180" s="75"/>
      <c r="N1180" s="75"/>
      <c r="O1180" s="75"/>
      <c r="P1180" s="75"/>
      <c r="Q1180" s="75"/>
      <c r="R1180" s="75"/>
      <c r="S1180" s="75"/>
      <c r="T1180" s="75"/>
      <c r="U1180" s="75"/>
      <c r="V1180" s="75"/>
      <c r="W1180" s="75"/>
      <c r="X1180" s="75"/>
      <c r="Y1180" s="112"/>
      <c r="Z1180" s="114"/>
      <c r="AA1180" s="116"/>
      <c r="AB1180" s="115"/>
      <c r="AC1180" s="116"/>
      <c r="AD1180" s="116"/>
      <c r="AE1180" s="116"/>
      <c r="AF1180" s="116"/>
      <c r="AG1180" s="75"/>
      <c r="AH1180" s="75"/>
    </row>
    <row r="1181" spans="2:34">
      <c r="B1181" s="75"/>
      <c r="C1181" s="75"/>
      <c r="D1181" s="75"/>
      <c r="E1181" s="75"/>
      <c r="F1181" s="75"/>
      <c r="G1181" s="75"/>
      <c r="H1181" s="75"/>
      <c r="I1181" s="75"/>
      <c r="J1181" s="75"/>
      <c r="K1181" s="75"/>
      <c r="L1181" s="75"/>
      <c r="M1181" s="75"/>
      <c r="N1181" s="75"/>
      <c r="O1181" s="75"/>
      <c r="P1181" s="75"/>
      <c r="Q1181" s="75"/>
      <c r="R1181" s="75"/>
      <c r="S1181" s="75"/>
      <c r="T1181" s="75"/>
      <c r="U1181" s="75"/>
      <c r="V1181" s="75"/>
      <c r="W1181" s="75"/>
      <c r="X1181" s="75"/>
      <c r="Y1181" s="112"/>
      <c r="Z1181" s="114"/>
      <c r="AA1181" s="116"/>
      <c r="AB1181" s="115"/>
      <c r="AC1181" s="116"/>
      <c r="AD1181" s="116"/>
      <c r="AE1181" s="116"/>
      <c r="AF1181" s="116"/>
      <c r="AG1181" s="75"/>
      <c r="AH1181" s="75"/>
    </row>
    <row r="1182" spans="2:34">
      <c r="B1182" s="75"/>
      <c r="C1182" s="75"/>
      <c r="D1182" s="75"/>
      <c r="E1182" s="75"/>
      <c r="F1182" s="75"/>
      <c r="G1182" s="75"/>
      <c r="H1182" s="75"/>
      <c r="I1182" s="75"/>
      <c r="J1182" s="75"/>
      <c r="K1182" s="75"/>
      <c r="L1182" s="75"/>
      <c r="M1182" s="75"/>
      <c r="N1182" s="75"/>
      <c r="O1182" s="75"/>
      <c r="P1182" s="75"/>
      <c r="Q1182" s="75"/>
      <c r="R1182" s="75"/>
      <c r="S1182" s="75"/>
      <c r="T1182" s="75"/>
      <c r="U1182" s="75"/>
      <c r="V1182" s="75"/>
      <c r="W1182" s="75"/>
      <c r="X1182" s="75"/>
      <c r="Y1182" s="112"/>
      <c r="Z1182" s="114"/>
      <c r="AA1182" s="116"/>
      <c r="AB1182" s="115"/>
      <c r="AC1182" s="116"/>
      <c r="AD1182" s="116"/>
      <c r="AE1182" s="116"/>
      <c r="AF1182" s="116"/>
      <c r="AG1182" s="75"/>
      <c r="AH1182" s="75"/>
    </row>
    <row r="1183" spans="2:34">
      <c r="B1183" s="75"/>
      <c r="C1183" s="75"/>
      <c r="D1183" s="75"/>
      <c r="E1183" s="75"/>
      <c r="F1183" s="75"/>
      <c r="G1183" s="75"/>
      <c r="H1183" s="75"/>
      <c r="I1183" s="75"/>
      <c r="J1183" s="75"/>
      <c r="K1183" s="75"/>
      <c r="L1183" s="75"/>
      <c r="M1183" s="75"/>
      <c r="N1183" s="75"/>
      <c r="O1183" s="75"/>
      <c r="P1183" s="75"/>
      <c r="Q1183" s="75"/>
      <c r="R1183" s="75"/>
      <c r="S1183" s="75"/>
      <c r="T1183" s="75"/>
      <c r="U1183" s="75"/>
      <c r="V1183" s="75"/>
      <c r="W1183" s="75"/>
      <c r="X1183" s="75"/>
      <c r="Y1183" s="112"/>
      <c r="Z1183" s="114"/>
      <c r="AA1183" s="116"/>
      <c r="AB1183" s="115"/>
      <c r="AC1183" s="116"/>
      <c r="AD1183" s="116"/>
      <c r="AE1183" s="116"/>
      <c r="AF1183" s="116"/>
      <c r="AG1183" s="75"/>
      <c r="AH1183" s="75"/>
    </row>
    <row r="1184" spans="2:34">
      <c r="B1184" s="75"/>
      <c r="C1184" s="75"/>
      <c r="D1184" s="75"/>
      <c r="E1184" s="75"/>
      <c r="F1184" s="75"/>
      <c r="G1184" s="75"/>
      <c r="H1184" s="75"/>
      <c r="I1184" s="75"/>
      <c r="J1184" s="75"/>
      <c r="K1184" s="75"/>
      <c r="L1184" s="75"/>
      <c r="M1184" s="75"/>
      <c r="N1184" s="75"/>
      <c r="O1184" s="75"/>
      <c r="P1184" s="75"/>
      <c r="Q1184" s="75"/>
      <c r="R1184" s="75"/>
      <c r="S1184" s="75"/>
      <c r="T1184" s="75"/>
      <c r="U1184" s="75"/>
      <c r="V1184" s="75"/>
      <c r="W1184" s="75"/>
      <c r="X1184" s="75"/>
      <c r="Y1184" s="112"/>
      <c r="Z1184" s="114"/>
      <c r="AA1184" s="116"/>
      <c r="AB1184" s="115"/>
      <c r="AC1184" s="116"/>
      <c r="AD1184" s="116"/>
      <c r="AE1184" s="116"/>
      <c r="AF1184" s="116"/>
      <c r="AG1184" s="75"/>
      <c r="AH1184" s="75"/>
    </row>
    <row r="1185" spans="2:34">
      <c r="B1185" s="75"/>
      <c r="C1185" s="75"/>
      <c r="D1185" s="75"/>
      <c r="E1185" s="75"/>
      <c r="F1185" s="75"/>
      <c r="G1185" s="75"/>
      <c r="H1185" s="75"/>
      <c r="I1185" s="75"/>
      <c r="J1185" s="75"/>
      <c r="K1185" s="75"/>
      <c r="L1185" s="75"/>
      <c r="M1185" s="75"/>
      <c r="N1185" s="75"/>
      <c r="O1185" s="75"/>
      <c r="P1185" s="75"/>
      <c r="Q1185" s="75"/>
      <c r="R1185" s="75"/>
      <c r="S1185" s="75"/>
      <c r="T1185" s="75"/>
      <c r="U1185" s="75"/>
      <c r="V1185" s="75"/>
      <c r="W1185" s="75"/>
      <c r="X1185" s="75"/>
      <c r="Y1185" s="112"/>
      <c r="Z1185" s="114"/>
      <c r="AA1185" s="116"/>
      <c r="AB1185" s="115"/>
      <c r="AC1185" s="116"/>
      <c r="AD1185" s="116"/>
      <c r="AE1185" s="116"/>
      <c r="AF1185" s="116"/>
      <c r="AG1185" s="75"/>
      <c r="AH1185" s="75"/>
    </row>
    <row r="1186" spans="2:34">
      <c r="B1186" s="75"/>
      <c r="C1186" s="75"/>
      <c r="D1186" s="75"/>
      <c r="E1186" s="75"/>
      <c r="F1186" s="75"/>
      <c r="G1186" s="75"/>
      <c r="H1186" s="75"/>
      <c r="I1186" s="75"/>
      <c r="J1186" s="75"/>
      <c r="K1186" s="75"/>
      <c r="L1186" s="75"/>
      <c r="M1186" s="75"/>
      <c r="N1186" s="75"/>
      <c r="O1186" s="75"/>
      <c r="P1186" s="75"/>
      <c r="Q1186" s="75"/>
      <c r="R1186" s="75"/>
      <c r="S1186" s="75"/>
      <c r="T1186" s="75"/>
      <c r="U1186" s="75"/>
      <c r="V1186" s="75"/>
      <c r="W1186" s="75"/>
      <c r="X1186" s="75"/>
      <c r="Y1186" s="112"/>
      <c r="Z1186" s="114"/>
      <c r="AA1186" s="116"/>
      <c r="AB1186" s="115"/>
      <c r="AC1186" s="116"/>
      <c r="AD1186" s="116"/>
      <c r="AE1186" s="116"/>
      <c r="AF1186" s="116"/>
      <c r="AG1186" s="75"/>
      <c r="AH1186" s="75"/>
    </row>
    <row r="1187" spans="2:34">
      <c r="B1187" s="75"/>
      <c r="C1187" s="75"/>
      <c r="D1187" s="75"/>
      <c r="E1187" s="75"/>
      <c r="F1187" s="75"/>
      <c r="G1187" s="75"/>
      <c r="H1187" s="75"/>
      <c r="I1187" s="75"/>
      <c r="J1187" s="75"/>
      <c r="K1187" s="75"/>
      <c r="L1187" s="75"/>
      <c r="M1187" s="75"/>
      <c r="N1187" s="75"/>
      <c r="O1187" s="75"/>
      <c r="P1187" s="75"/>
      <c r="Q1187" s="75"/>
      <c r="R1187" s="75"/>
      <c r="S1187" s="75"/>
      <c r="T1187" s="75"/>
      <c r="U1187" s="75"/>
      <c r="V1187" s="75"/>
      <c r="W1187" s="75"/>
      <c r="X1187" s="75"/>
      <c r="Y1187" s="112"/>
      <c r="Z1187" s="114"/>
      <c r="AA1187" s="116"/>
      <c r="AB1187" s="115"/>
      <c r="AC1187" s="116"/>
      <c r="AD1187" s="116"/>
      <c r="AE1187" s="116"/>
      <c r="AF1187" s="116"/>
      <c r="AG1187" s="75"/>
      <c r="AH1187" s="75"/>
    </row>
    <row r="1188" spans="2:34">
      <c r="B1188" s="75"/>
      <c r="C1188" s="75"/>
      <c r="D1188" s="75"/>
      <c r="E1188" s="75"/>
      <c r="F1188" s="75"/>
      <c r="G1188" s="75"/>
      <c r="H1188" s="75"/>
      <c r="I1188" s="75"/>
      <c r="J1188" s="75"/>
      <c r="K1188" s="75"/>
      <c r="L1188" s="75"/>
      <c r="M1188" s="75"/>
      <c r="N1188" s="75"/>
      <c r="O1188" s="75"/>
      <c r="P1188" s="75"/>
      <c r="Q1188" s="75"/>
      <c r="R1188" s="75"/>
      <c r="S1188" s="75"/>
      <c r="T1188" s="75"/>
      <c r="U1188" s="75"/>
      <c r="V1188" s="75"/>
      <c r="W1188" s="75"/>
      <c r="X1188" s="75"/>
      <c r="Y1188" s="112"/>
      <c r="Z1188" s="114"/>
      <c r="AA1188" s="116"/>
      <c r="AB1188" s="115"/>
      <c r="AC1188" s="116"/>
      <c r="AD1188" s="116"/>
      <c r="AE1188" s="116"/>
      <c r="AF1188" s="116"/>
      <c r="AG1188" s="75"/>
      <c r="AH1188" s="75"/>
    </row>
    <row r="1189" spans="2:34">
      <c r="B1189" s="75"/>
      <c r="C1189" s="75"/>
      <c r="D1189" s="75"/>
      <c r="E1189" s="75"/>
      <c r="F1189" s="75"/>
      <c r="G1189" s="75"/>
      <c r="H1189" s="75"/>
      <c r="I1189" s="75"/>
      <c r="J1189" s="75"/>
      <c r="K1189" s="75"/>
      <c r="L1189" s="75"/>
      <c r="M1189" s="75"/>
      <c r="N1189" s="75"/>
      <c r="O1189" s="75"/>
      <c r="P1189" s="75"/>
      <c r="Q1189" s="75"/>
      <c r="R1189" s="75"/>
      <c r="S1189" s="75"/>
      <c r="T1189" s="75"/>
      <c r="U1189" s="75"/>
      <c r="V1189" s="75"/>
      <c r="W1189" s="75"/>
      <c r="X1189" s="75"/>
      <c r="Y1189" s="112"/>
      <c r="Z1189" s="114"/>
      <c r="AA1189" s="116"/>
      <c r="AB1189" s="115"/>
      <c r="AC1189" s="116"/>
      <c r="AD1189" s="116"/>
      <c r="AE1189" s="116"/>
      <c r="AF1189" s="116"/>
      <c r="AG1189" s="75"/>
      <c r="AH1189" s="75"/>
    </row>
    <row r="1190" spans="2:34">
      <c r="B1190" s="75"/>
      <c r="C1190" s="75"/>
      <c r="D1190" s="75"/>
      <c r="E1190" s="75"/>
      <c r="F1190" s="75"/>
      <c r="G1190" s="75"/>
      <c r="H1190" s="75"/>
      <c r="I1190" s="75"/>
      <c r="J1190" s="75"/>
      <c r="K1190" s="75"/>
      <c r="L1190" s="75"/>
      <c r="M1190" s="75"/>
      <c r="N1190" s="75"/>
      <c r="O1190" s="75"/>
      <c r="P1190" s="75"/>
      <c r="Q1190" s="75"/>
      <c r="R1190" s="75"/>
      <c r="S1190" s="75"/>
      <c r="T1190" s="75"/>
      <c r="U1190" s="75"/>
      <c r="V1190" s="75"/>
      <c r="W1190" s="75"/>
      <c r="X1190" s="75"/>
      <c r="Y1190" s="112"/>
      <c r="Z1190" s="114"/>
      <c r="AA1190" s="116"/>
      <c r="AB1190" s="115"/>
      <c r="AC1190" s="116"/>
      <c r="AD1190" s="116"/>
      <c r="AE1190" s="116"/>
      <c r="AF1190" s="116"/>
      <c r="AG1190" s="75"/>
      <c r="AH1190" s="75"/>
    </row>
    <row r="1191" spans="2:34">
      <c r="B1191" s="75"/>
      <c r="C1191" s="75"/>
      <c r="D1191" s="75"/>
      <c r="E1191" s="75"/>
      <c r="F1191" s="75"/>
      <c r="G1191" s="75"/>
      <c r="H1191" s="75"/>
      <c r="I1191" s="75"/>
      <c r="J1191" s="75"/>
      <c r="K1191" s="75"/>
      <c r="L1191" s="75"/>
      <c r="M1191" s="75"/>
      <c r="N1191" s="75"/>
      <c r="O1191" s="75"/>
      <c r="P1191" s="75"/>
      <c r="Q1191" s="75"/>
      <c r="R1191" s="75"/>
      <c r="S1191" s="75"/>
      <c r="T1191" s="75"/>
      <c r="U1191" s="75"/>
      <c r="V1191" s="75"/>
      <c r="W1191" s="75"/>
      <c r="X1191" s="75"/>
      <c r="Y1191" s="112"/>
      <c r="Z1191" s="114"/>
      <c r="AA1191" s="116"/>
      <c r="AB1191" s="115"/>
      <c r="AC1191" s="116"/>
      <c r="AD1191" s="116"/>
      <c r="AE1191" s="116"/>
      <c r="AF1191" s="116"/>
      <c r="AG1191" s="75"/>
      <c r="AH1191" s="75"/>
    </row>
    <row r="1192" spans="2:34">
      <c r="B1192" s="75"/>
      <c r="C1192" s="75"/>
      <c r="D1192" s="75"/>
      <c r="E1192" s="75"/>
      <c r="F1192" s="75"/>
      <c r="G1192" s="75"/>
      <c r="H1192" s="75"/>
      <c r="I1192" s="75"/>
      <c r="J1192" s="75"/>
      <c r="K1192" s="75"/>
      <c r="L1192" s="75"/>
      <c r="M1192" s="75"/>
      <c r="N1192" s="75"/>
      <c r="O1192" s="75"/>
      <c r="P1192" s="75"/>
      <c r="Q1192" s="75"/>
      <c r="R1192" s="75"/>
      <c r="S1192" s="75"/>
      <c r="T1192" s="75"/>
      <c r="U1192" s="75"/>
      <c r="V1192" s="75"/>
      <c r="W1192" s="75"/>
      <c r="X1192" s="75"/>
      <c r="Y1192" s="112"/>
      <c r="Z1192" s="114"/>
      <c r="AA1192" s="116"/>
      <c r="AB1192" s="115"/>
      <c r="AC1192" s="116"/>
      <c r="AD1192" s="116"/>
      <c r="AE1192" s="116"/>
      <c r="AF1192" s="116"/>
      <c r="AG1192" s="75"/>
      <c r="AH1192" s="75"/>
    </row>
    <row r="1193" spans="2:34">
      <c r="B1193" s="75"/>
      <c r="C1193" s="75"/>
      <c r="D1193" s="75"/>
      <c r="E1193" s="75"/>
      <c r="F1193" s="75"/>
      <c r="G1193" s="75"/>
      <c r="H1193" s="75"/>
      <c r="I1193" s="75"/>
      <c r="J1193" s="75"/>
      <c r="K1193" s="75"/>
      <c r="L1193" s="75"/>
      <c r="M1193" s="75"/>
      <c r="N1193" s="75"/>
      <c r="O1193" s="75"/>
      <c r="P1193" s="75"/>
      <c r="Q1193" s="75"/>
      <c r="R1193" s="75"/>
      <c r="S1193" s="75"/>
      <c r="T1193" s="75"/>
      <c r="U1193" s="75"/>
      <c r="V1193" s="75"/>
      <c r="W1193" s="75"/>
      <c r="X1193" s="75"/>
      <c r="Y1193" s="112"/>
      <c r="Z1193" s="114"/>
      <c r="AA1193" s="116"/>
      <c r="AB1193" s="115"/>
      <c r="AC1193" s="116"/>
      <c r="AD1193" s="116"/>
      <c r="AE1193" s="116"/>
      <c r="AF1193" s="116"/>
      <c r="AG1193" s="75"/>
      <c r="AH1193" s="75"/>
    </row>
    <row r="1194" spans="2:34">
      <c r="B1194" s="75"/>
      <c r="C1194" s="75"/>
      <c r="D1194" s="75"/>
      <c r="E1194" s="75"/>
      <c r="F1194" s="75"/>
      <c r="G1194" s="75"/>
      <c r="H1194" s="75"/>
      <c r="I1194" s="75"/>
      <c r="J1194" s="75"/>
      <c r="K1194" s="75"/>
      <c r="L1194" s="75"/>
      <c r="M1194" s="75"/>
      <c r="N1194" s="75"/>
      <c r="O1194" s="75"/>
      <c r="P1194" s="75"/>
      <c r="Q1194" s="75"/>
      <c r="R1194" s="75"/>
      <c r="S1194" s="75"/>
      <c r="T1194" s="75"/>
      <c r="U1194" s="75"/>
      <c r="V1194" s="75"/>
      <c r="W1194" s="75"/>
      <c r="X1194" s="75"/>
      <c r="Y1194" s="112"/>
      <c r="Z1194" s="114"/>
      <c r="AA1194" s="116"/>
      <c r="AB1194" s="115"/>
      <c r="AC1194" s="116"/>
      <c r="AD1194" s="116"/>
      <c r="AE1194" s="116"/>
      <c r="AF1194" s="116"/>
      <c r="AG1194" s="75"/>
      <c r="AH1194" s="75"/>
    </row>
    <row r="1195" spans="2:34">
      <c r="B1195" s="75"/>
      <c r="C1195" s="75"/>
      <c r="D1195" s="75"/>
      <c r="E1195" s="75"/>
      <c r="F1195" s="75"/>
      <c r="G1195" s="75"/>
      <c r="H1195" s="75"/>
      <c r="I1195" s="75"/>
      <c r="J1195" s="75"/>
      <c r="K1195" s="75"/>
      <c r="L1195" s="75"/>
      <c r="M1195" s="75"/>
      <c r="N1195" s="75"/>
      <c r="O1195" s="75"/>
      <c r="P1195" s="75"/>
      <c r="Q1195" s="75"/>
      <c r="R1195" s="75"/>
      <c r="S1195" s="75"/>
      <c r="T1195" s="75"/>
      <c r="U1195" s="75"/>
      <c r="V1195" s="75"/>
      <c r="W1195" s="75"/>
      <c r="X1195" s="75"/>
      <c r="Y1195" s="112"/>
      <c r="Z1195" s="114"/>
      <c r="AA1195" s="116"/>
      <c r="AB1195" s="115"/>
      <c r="AC1195" s="116"/>
      <c r="AD1195" s="116"/>
      <c r="AE1195" s="116"/>
      <c r="AF1195" s="116"/>
      <c r="AG1195" s="75"/>
      <c r="AH1195" s="75"/>
    </row>
    <row r="1196" spans="2:34">
      <c r="B1196" s="75"/>
      <c r="C1196" s="75"/>
      <c r="D1196" s="75"/>
      <c r="E1196" s="75"/>
      <c r="F1196" s="75"/>
      <c r="G1196" s="75"/>
      <c r="H1196" s="75"/>
      <c r="I1196" s="75"/>
      <c r="J1196" s="75"/>
      <c r="K1196" s="75"/>
      <c r="L1196" s="75"/>
      <c r="M1196" s="75"/>
      <c r="N1196" s="75"/>
      <c r="O1196" s="75"/>
      <c r="P1196" s="75"/>
      <c r="Q1196" s="75"/>
      <c r="R1196" s="75"/>
      <c r="S1196" s="75"/>
      <c r="T1196" s="75"/>
      <c r="U1196" s="75"/>
      <c r="V1196" s="75"/>
      <c r="W1196" s="75"/>
      <c r="X1196" s="75"/>
      <c r="Y1196" s="112"/>
      <c r="Z1196" s="114"/>
      <c r="AA1196" s="116"/>
      <c r="AB1196" s="115"/>
      <c r="AC1196" s="116"/>
      <c r="AD1196" s="116"/>
      <c r="AE1196" s="116"/>
      <c r="AF1196" s="116"/>
      <c r="AG1196" s="75"/>
      <c r="AH1196" s="75"/>
    </row>
    <row r="1197" spans="2:34">
      <c r="B1197" s="75"/>
      <c r="C1197" s="75"/>
      <c r="D1197" s="75"/>
      <c r="E1197" s="75"/>
      <c r="F1197" s="75"/>
      <c r="G1197" s="75"/>
      <c r="H1197" s="75"/>
      <c r="I1197" s="75"/>
      <c r="J1197" s="75"/>
      <c r="K1197" s="75"/>
      <c r="L1197" s="75"/>
      <c r="M1197" s="75"/>
      <c r="N1197" s="75"/>
      <c r="O1197" s="75"/>
      <c r="P1197" s="75"/>
      <c r="Q1197" s="75"/>
      <c r="R1197" s="75"/>
      <c r="S1197" s="75"/>
      <c r="T1197" s="75"/>
      <c r="U1197" s="75"/>
      <c r="V1197" s="75"/>
      <c r="W1197" s="75"/>
      <c r="X1197" s="75"/>
      <c r="Y1197" s="112"/>
      <c r="Z1197" s="114"/>
      <c r="AA1197" s="116"/>
      <c r="AB1197" s="115"/>
      <c r="AC1197" s="116"/>
      <c r="AD1197" s="116"/>
      <c r="AE1197" s="116"/>
      <c r="AF1197" s="116"/>
      <c r="AG1197" s="75"/>
      <c r="AH1197" s="75"/>
    </row>
    <row r="1198" spans="2:34">
      <c r="B1198" s="75"/>
      <c r="C1198" s="75"/>
      <c r="D1198" s="75"/>
      <c r="E1198" s="75"/>
      <c r="F1198" s="75"/>
      <c r="G1198" s="75"/>
      <c r="H1198" s="75"/>
      <c r="I1198" s="75"/>
      <c r="J1198" s="75"/>
      <c r="K1198" s="75"/>
      <c r="L1198" s="75"/>
      <c r="M1198" s="75"/>
      <c r="N1198" s="75"/>
      <c r="O1198" s="75"/>
      <c r="P1198" s="75"/>
      <c r="Q1198" s="75"/>
      <c r="R1198" s="75"/>
      <c r="S1198" s="75"/>
      <c r="T1198" s="75"/>
      <c r="U1198" s="75"/>
      <c r="V1198" s="75"/>
      <c r="W1198" s="75"/>
      <c r="X1198" s="75"/>
      <c r="Y1198" s="112"/>
      <c r="Z1198" s="114"/>
      <c r="AA1198" s="116"/>
      <c r="AB1198" s="115"/>
      <c r="AC1198" s="116"/>
      <c r="AD1198" s="116"/>
      <c r="AE1198" s="116"/>
      <c r="AF1198" s="116"/>
      <c r="AG1198" s="75"/>
      <c r="AH1198" s="75"/>
    </row>
    <row r="1199" spans="2:34">
      <c r="B1199" s="75"/>
      <c r="C1199" s="75"/>
      <c r="D1199" s="75"/>
      <c r="E1199" s="75"/>
      <c r="F1199" s="75"/>
      <c r="G1199" s="75"/>
      <c r="H1199" s="75"/>
      <c r="I1199" s="75"/>
      <c r="J1199" s="75"/>
      <c r="K1199" s="75"/>
      <c r="L1199" s="75"/>
      <c r="M1199" s="75"/>
      <c r="N1199" s="75"/>
      <c r="O1199" s="75"/>
      <c r="P1199" s="75"/>
      <c r="Q1199" s="75"/>
      <c r="R1199" s="75"/>
      <c r="S1199" s="75"/>
      <c r="T1199" s="75"/>
      <c r="U1199" s="75"/>
      <c r="V1199" s="75"/>
      <c r="W1199" s="75"/>
      <c r="X1199" s="75"/>
      <c r="Y1199" s="112"/>
      <c r="Z1199" s="114"/>
      <c r="AA1199" s="116"/>
      <c r="AB1199" s="115"/>
      <c r="AC1199" s="116"/>
      <c r="AD1199" s="116"/>
      <c r="AE1199" s="116"/>
      <c r="AF1199" s="116"/>
      <c r="AG1199" s="75"/>
      <c r="AH1199" s="75"/>
    </row>
    <row r="1200" spans="2:34">
      <c r="B1200" s="75"/>
      <c r="C1200" s="75"/>
      <c r="D1200" s="75"/>
      <c r="E1200" s="75"/>
      <c r="F1200" s="75"/>
      <c r="G1200" s="75"/>
      <c r="H1200" s="75"/>
      <c r="I1200" s="75"/>
      <c r="J1200" s="75"/>
      <c r="K1200" s="75"/>
      <c r="L1200" s="75"/>
      <c r="M1200" s="75"/>
      <c r="N1200" s="75"/>
      <c r="O1200" s="75"/>
      <c r="P1200" s="75"/>
      <c r="Q1200" s="75"/>
      <c r="R1200" s="75"/>
      <c r="S1200" s="75"/>
      <c r="T1200" s="75"/>
      <c r="U1200" s="75"/>
      <c r="V1200" s="75"/>
      <c r="W1200" s="75"/>
      <c r="X1200" s="75"/>
      <c r="Y1200" s="112"/>
      <c r="Z1200" s="114"/>
      <c r="AA1200" s="116"/>
      <c r="AB1200" s="115"/>
      <c r="AC1200" s="116"/>
      <c r="AD1200" s="116"/>
      <c r="AE1200" s="116"/>
      <c r="AF1200" s="116"/>
      <c r="AG1200" s="75"/>
      <c r="AH1200" s="75"/>
    </row>
    <row r="1201" spans="2:34">
      <c r="B1201" s="75"/>
      <c r="C1201" s="75"/>
      <c r="D1201" s="75"/>
      <c r="E1201" s="75"/>
      <c r="F1201" s="75"/>
      <c r="G1201" s="75"/>
      <c r="H1201" s="75"/>
      <c r="I1201" s="75"/>
      <c r="J1201" s="75"/>
      <c r="K1201" s="75"/>
      <c r="L1201" s="75"/>
      <c r="M1201" s="75"/>
      <c r="N1201" s="75"/>
      <c r="O1201" s="75"/>
      <c r="P1201" s="75"/>
      <c r="Q1201" s="75"/>
      <c r="R1201" s="75"/>
      <c r="S1201" s="75"/>
      <c r="T1201" s="75"/>
      <c r="U1201" s="75"/>
      <c r="V1201" s="75"/>
      <c r="W1201" s="75"/>
      <c r="X1201" s="75"/>
      <c r="Y1201" s="112"/>
      <c r="Z1201" s="114"/>
      <c r="AA1201" s="116"/>
      <c r="AB1201" s="115"/>
      <c r="AC1201" s="116"/>
      <c r="AD1201" s="116"/>
      <c r="AE1201" s="116"/>
      <c r="AF1201" s="116"/>
      <c r="AG1201" s="75"/>
      <c r="AH1201" s="75"/>
    </row>
    <row r="1202" spans="2:34">
      <c r="B1202" s="75"/>
      <c r="C1202" s="75"/>
      <c r="D1202" s="75"/>
      <c r="E1202" s="75"/>
      <c r="F1202" s="75"/>
      <c r="G1202" s="75"/>
      <c r="H1202" s="75"/>
      <c r="I1202" s="75"/>
      <c r="J1202" s="75"/>
      <c r="K1202" s="75"/>
      <c r="L1202" s="75"/>
      <c r="M1202" s="75"/>
      <c r="N1202" s="75"/>
      <c r="O1202" s="75"/>
      <c r="P1202" s="75"/>
      <c r="Q1202" s="75"/>
      <c r="R1202" s="75"/>
      <c r="S1202" s="75"/>
      <c r="T1202" s="75"/>
      <c r="U1202" s="75"/>
      <c r="V1202" s="75"/>
      <c r="W1202" s="75"/>
      <c r="X1202" s="75"/>
      <c r="Y1202" s="112"/>
      <c r="Z1202" s="114"/>
      <c r="AA1202" s="116"/>
      <c r="AB1202" s="115"/>
      <c r="AC1202" s="116"/>
      <c r="AD1202" s="116"/>
      <c r="AE1202" s="116"/>
      <c r="AF1202" s="116"/>
      <c r="AG1202" s="75"/>
      <c r="AH1202" s="75"/>
    </row>
    <row r="1203" spans="2:34">
      <c r="B1203" s="75"/>
      <c r="C1203" s="75"/>
      <c r="D1203" s="75"/>
      <c r="E1203" s="75"/>
      <c r="F1203" s="75"/>
      <c r="G1203" s="75"/>
      <c r="H1203" s="75"/>
      <c r="I1203" s="75"/>
      <c r="J1203" s="75"/>
      <c r="K1203" s="75"/>
      <c r="L1203" s="75"/>
      <c r="M1203" s="75"/>
      <c r="N1203" s="75"/>
      <c r="O1203" s="75"/>
      <c r="P1203" s="75"/>
      <c r="Q1203" s="75"/>
      <c r="R1203" s="75"/>
      <c r="S1203" s="75"/>
      <c r="T1203" s="75"/>
      <c r="U1203" s="75"/>
      <c r="V1203" s="75"/>
      <c r="W1203" s="75"/>
      <c r="X1203" s="75"/>
      <c r="Y1203" s="112"/>
      <c r="Z1203" s="114"/>
      <c r="AA1203" s="116"/>
      <c r="AB1203" s="115"/>
      <c r="AC1203" s="116"/>
      <c r="AD1203" s="116"/>
      <c r="AE1203" s="116"/>
      <c r="AF1203" s="116"/>
      <c r="AG1203" s="75"/>
      <c r="AH1203" s="75"/>
    </row>
    <row r="1204" spans="2:34">
      <c r="B1204" s="75"/>
      <c r="C1204" s="75"/>
      <c r="D1204" s="75"/>
      <c r="E1204" s="75"/>
      <c r="F1204" s="75"/>
      <c r="G1204" s="75"/>
      <c r="H1204" s="75"/>
      <c r="I1204" s="75"/>
      <c r="J1204" s="75"/>
      <c r="K1204" s="75"/>
      <c r="L1204" s="75"/>
      <c r="M1204" s="75"/>
      <c r="N1204" s="75"/>
      <c r="O1204" s="75"/>
      <c r="P1204" s="75"/>
      <c r="Q1204" s="75"/>
      <c r="R1204" s="75"/>
      <c r="S1204" s="75"/>
      <c r="T1204" s="75"/>
      <c r="U1204" s="75"/>
      <c r="V1204" s="75"/>
      <c r="W1204" s="75"/>
      <c r="X1204" s="75"/>
      <c r="Y1204" s="112"/>
      <c r="Z1204" s="114"/>
      <c r="AA1204" s="116"/>
      <c r="AB1204" s="115"/>
      <c r="AC1204" s="116"/>
      <c r="AD1204" s="116"/>
      <c r="AE1204" s="116"/>
      <c r="AF1204" s="116"/>
      <c r="AG1204" s="75"/>
      <c r="AH1204" s="75"/>
    </row>
    <row r="1205" spans="2:34">
      <c r="B1205" s="75"/>
      <c r="C1205" s="75"/>
      <c r="D1205" s="75"/>
      <c r="E1205" s="75"/>
      <c r="F1205" s="75"/>
      <c r="G1205" s="75"/>
      <c r="H1205" s="75"/>
      <c r="I1205" s="75"/>
      <c r="J1205" s="75"/>
      <c r="K1205" s="75"/>
      <c r="L1205" s="75"/>
      <c r="M1205" s="75"/>
      <c r="N1205" s="75"/>
      <c r="O1205" s="75"/>
      <c r="P1205" s="75"/>
      <c r="Q1205" s="75"/>
      <c r="R1205" s="75"/>
      <c r="S1205" s="75"/>
      <c r="T1205" s="75"/>
      <c r="U1205" s="75"/>
      <c r="V1205" s="75"/>
      <c r="W1205" s="75"/>
      <c r="X1205" s="75"/>
      <c r="Y1205" s="112"/>
      <c r="Z1205" s="114"/>
      <c r="AA1205" s="116"/>
      <c r="AB1205" s="115"/>
      <c r="AC1205" s="116"/>
      <c r="AD1205" s="116"/>
      <c r="AE1205" s="116"/>
      <c r="AF1205" s="116"/>
      <c r="AG1205" s="75"/>
      <c r="AH1205" s="75"/>
    </row>
    <row r="1206" spans="2:34">
      <c r="B1206" s="75"/>
      <c r="C1206" s="75"/>
      <c r="D1206" s="75"/>
      <c r="E1206" s="75"/>
      <c r="F1206" s="75"/>
      <c r="G1206" s="75"/>
      <c r="H1206" s="75"/>
      <c r="I1206" s="75"/>
      <c r="J1206" s="75"/>
      <c r="K1206" s="75"/>
      <c r="L1206" s="75"/>
      <c r="M1206" s="75"/>
      <c r="N1206" s="75"/>
      <c r="O1206" s="75"/>
      <c r="P1206" s="75"/>
      <c r="Q1206" s="75"/>
      <c r="R1206" s="75"/>
      <c r="S1206" s="75"/>
      <c r="T1206" s="75"/>
      <c r="U1206" s="75"/>
      <c r="V1206" s="75"/>
      <c r="W1206" s="75"/>
      <c r="X1206" s="75"/>
      <c r="Y1206" s="112"/>
      <c r="Z1206" s="114"/>
      <c r="AA1206" s="116"/>
      <c r="AB1206" s="115"/>
      <c r="AC1206" s="116"/>
      <c r="AD1206" s="116"/>
      <c r="AE1206" s="116"/>
      <c r="AF1206" s="116"/>
      <c r="AG1206" s="75"/>
      <c r="AH1206" s="75"/>
    </row>
    <row r="1207" spans="2:34">
      <c r="B1207" s="75"/>
      <c r="C1207" s="75"/>
      <c r="D1207" s="75"/>
      <c r="E1207" s="75"/>
      <c r="F1207" s="75"/>
      <c r="G1207" s="75"/>
      <c r="H1207" s="75"/>
      <c r="I1207" s="75"/>
      <c r="J1207" s="75"/>
      <c r="K1207" s="75"/>
      <c r="L1207" s="75"/>
      <c r="M1207" s="75"/>
      <c r="N1207" s="75"/>
      <c r="O1207" s="75"/>
      <c r="P1207" s="75"/>
      <c r="Q1207" s="75"/>
      <c r="R1207" s="75"/>
      <c r="S1207" s="75"/>
      <c r="T1207" s="75"/>
      <c r="U1207" s="75"/>
      <c r="V1207" s="75"/>
      <c r="W1207" s="75"/>
      <c r="X1207" s="75"/>
      <c r="Y1207" s="112"/>
      <c r="Z1207" s="114"/>
      <c r="AA1207" s="116"/>
      <c r="AB1207" s="115"/>
      <c r="AC1207" s="116"/>
      <c r="AD1207" s="116"/>
      <c r="AE1207" s="116"/>
      <c r="AF1207" s="116"/>
      <c r="AG1207" s="75"/>
      <c r="AH1207" s="75"/>
    </row>
    <row r="1208" spans="2:34">
      <c r="B1208" s="75"/>
      <c r="C1208" s="75"/>
      <c r="D1208" s="75"/>
      <c r="E1208" s="75"/>
      <c r="F1208" s="75"/>
      <c r="G1208" s="75"/>
      <c r="H1208" s="75"/>
      <c r="I1208" s="75"/>
      <c r="J1208" s="75"/>
      <c r="K1208" s="75"/>
      <c r="L1208" s="75"/>
      <c r="M1208" s="75"/>
      <c r="N1208" s="75"/>
      <c r="O1208" s="75"/>
      <c r="P1208" s="75"/>
      <c r="Q1208" s="75"/>
      <c r="R1208" s="75"/>
      <c r="S1208" s="75"/>
      <c r="T1208" s="75"/>
      <c r="U1208" s="75"/>
      <c r="V1208" s="75"/>
      <c r="W1208" s="75"/>
      <c r="X1208" s="75"/>
      <c r="Y1208" s="112"/>
      <c r="Z1208" s="114"/>
      <c r="AA1208" s="116"/>
      <c r="AB1208" s="115"/>
      <c r="AC1208" s="116"/>
      <c r="AD1208" s="116"/>
      <c r="AE1208" s="116"/>
      <c r="AF1208" s="116"/>
      <c r="AG1208" s="75"/>
      <c r="AH1208" s="75"/>
    </row>
    <row r="1209" spans="2:34">
      <c r="B1209" s="75"/>
      <c r="C1209" s="75"/>
      <c r="D1209" s="75"/>
      <c r="E1209" s="75"/>
      <c r="F1209" s="75"/>
      <c r="G1209" s="75"/>
      <c r="H1209" s="75"/>
      <c r="I1209" s="75"/>
      <c r="J1209" s="75"/>
      <c r="K1209" s="75"/>
      <c r="L1209" s="75"/>
      <c r="M1209" s="75"/>
      <c r="N1209" s="75"/>
      <c r="O1209" s="75"/>
      <c r="P1209" s="75"/>
      <c r="Q1209" s="75"/>
      <c r="R1209" s="75"/>
      <c r="S1209" s="75"/>
      <c r="T1209" s="75"/>
      <c r="U1209" s="75"/>
      <c r="V1209" s="75"/>
      <c r="W1209" s="75"/>
      <c r="X1209" s="75"/>
      <c r="Y1209" s="112"/>
      <c r="Z1209" s="114"/>
      <c r="AA1209" s="116"/>
      <c r="AB1209" s="115"/>
      <c r="AC1209" s="116"/>
      <c r="AD1209" s="116"/>
      <c r="AE1209" s="116"/>
      <c r="AF1209" s="116"/>
      <c r="AG1209" s="75"/>
      <c r="AH1209" s="75"/>
    </row>
    <row r="1210" spans="2:34">
      <c r="B1210" s="75"/>
      <c r="C1210" s="75"/>
      <c r="D1210" s="75"/>
      <c r="E1210" s="75"/>
      <c r="F1210" s="75"/>
      <c r="G1210" s="75"/>
      <c r="H1210" s="75"/>
      <c r="I1210" s="75"/>
      <c r="J1210" s="75"/>
      <c r="K1210" s="75"/>
      <c r="L1210" s="75"/>
      <c r="M1210" s="75"/>
      <c r="N1210" s="75"/>
      <c r="O1210" s="75"/>
      <c r="P1210" s="75"/>
      <c r="Q1210" s="75"/>
      <c r="R1210" s="75"/>
      <c r="S1210" s="75"/>
      <c r="T1210" s="75"/>
      <c r="U1210" s="75"/>
      <c r="V1210" s="75"/>
      <c r="W1210" s="75"/>
      <c r="X1210" s="75"/>
      <c r="Y1210" s="112"/>
      <c r="Z1210" s="114"/>
      <c r="AA1210" s="116"/>
      <c r="AB1210" s="115"/>
      <c r="AC1210" s="116"/>
      <c r="AD1210" s="116"/>
      <c r="AE1210" s="116"/>
      <c r="AF1210" s="116"/>
      <c r="AG1210" s="75"/>
      <c r="AH1210" s="75"/>
    </row>
    <row r="1211" spans="2:34">
      <c r="B1211" s="75"/>
      <c r="C1211" s="75"/>
      <c r="D1211" s="75"/>
      <c r="E1211" s="75"/>
      <c r="F1211" s="75"/>
      <c r="G1211" s="75"/>
      <c r="H1211" s="75"/>
      <c r="I1211" s="75"/>
      <c r="J1211" s="75"/>
      <c r="K1211" s="75"/>
      <c r="L1211" s="75"/>
      <c r="M1211" s="75"/>
      <c r="N1211" s="75"/>
      <c r="O1211" s="75"/>
      <c r="P1211" s="75"/>
      <c r="Q1211" s="75"/>
      <c r="R1211" s="75"/>
      <c r="S1211" s="75"/>
      <c r="T1211" s="75"/>
      <c r="U1211" s="75"/>
      <c r="V1211" s="75"/>
      <c r="W1211" s="75"/>
      <c r="X1211" s="75"/>
      <c r="Y1211" s="112"/>
      <c r="Z1211" s="114"/>
      <c r="AA1211" s="116"/>
      <c r="AB1211" s="115"/>
      <c r="AC1211" s="116"/>
      <c r="AD1211" s="116"/>
      <c r="AE1211" s="116"/>
      <c r="AF1211" s="116"/>
      <c r="AG1211" s="75"/>
      <c r="AH1211" s="75"/>
    </row>
    <row r="1212" spans="2:34">
      <c r="B1212" s="75"/>
      <c r="C1212" s="75"/>
      <c r="D1212" s="75"/>
      <c r="E1212" s="75"/>
      <c r="F1212" s="75"/>
      <c r="G1212" s="75"/>
      <c r="H1212" s="75"/>
      <c r="I1212" s="75"/>
      <c r="J1212" s="75"/>
      <c r="K1212" s="75"/>
      <c r="L1212" s="75"/>
      <c r="M1212" s="75"/>
      <c r="N1212" s="75"/>
      <c r="O1212" s="75"/>
      <c r="P1212" s="75"/>
      <c r="Q1212" s="75"/>
      <c r="R1212" s="75"/>
      <c r="S1212" s="75"/>
      <c r="T1212" s="75"/>
      <c r="U1212" s="75"/>
      <c r="V1212" s="75"/>
      <c r="W1212" s="75"/>
      <c r="X1212" s="75"/>
      <c r="Y1212" s="112"/>
      <c r="Z1212" s="114"/>
      <c r="AA1212" s="116"/>
      <c r="AB1212" s="115"/>
      <c r="AC1212" s="116"/>
      <c r="AD1212" s="116"/>
      <c r="AE1212" s="116"/>
      <c r="AF1212" s="116"/>
      <c r="AG1212" s="75"/>
      <c r="AH1212" s="75"/>
    </row>
    <row r="1213" spans="2:34">
      <c r="B1213" s="75"/>
      <c r="C1213" s="75"/>
      <c r="D1213" s="75"/>
      <c r="E1213" s="75"/>
      <c r="F1213" s="75"/>
      <c r="G1213" s="75"/>
      <c r="H1213" s="75"/>
      <c r="I1213" s="75"/>
      <c r="J1213" s="75"/>
      <c r="K1213" s="75"/>
      <c r="L1213" s="75"/>
      <c r="M1213" s="75"/>
      <c r="N1213" s="75"/>
      <c r="O1213" s="75"/>
      <c r="P1213" s="75"/>
      <c r="Q1213" s="75"/>
      <c r="R1213" s="75"/>
      <c r="S1213" s="75"/>
      <c r="T1213" s="75"/>
      <c r="U1213" s="75"/>
      <c r="V1213" s="75"/>
      <c r="W1213" s="75"/>
      <c r="X1213" s="75"/>
      <c r="Y1213" s="112"/>
      <c r="Z1213" s="114"/>
      <c r="AA1213" s="116"/>
      <c r="AB1213" s="115"/>
      <c r="AC1213" s="116"/>
      <c r="AD1213" s="116"/>
      <c r="AE1213" s="116"/>
      <c r="AF1213" s="116"/>
      <c r="AG1213" s="75"/>
      <c r="AH1213" s="75"/>
    </row>
    <row r="1214" spans="2:34">
      <c r="B1214" s="75"/>
      <c r="C1214" s="75"/>
      <c r="D1214" s="75"/>
      <c r="E1214" s="75"/>
      <c r="F1214" s="75"/>
      <c r="G1214" s="75"/>
      <c r="H1214" s="75"/>
      <c r="I1214" s="75"/>
      <c r="J1214" s="75"/>
      <c r="K1214" s="75"/>
      <c r="L1214" s="75"/>
      <c r="M1214" s="75"/>
      <c r="N1214" s="75"/>
      <c r="O1214" s="75"/>
      <c r="P1214" s="75"/>
      <c r="Q1214" s="75"/>
      <c r="R1214" s="75"/>
      <c r="S1214" s="75"/>
      <c r="T1214" s="75"/>
      <c r="U1214" s="75"/>
      <c r="V1214" s="75"/>
      <c r="W1214" s="75"/>
      <c r="X1214" s="75"/>
      <c r="Y1214" s="112"/>
      <c r="Z1214" s="114"/>
      <c r="AA1214" s="116"/>
      <c r="AB1214" s="115"/>
      <c r="AC1214" s="116"/>
      <c r="AD1214" s="116"/>
      <c r="AE1214" s="116"/>
      <c r="AF1214" s="116"/>
      <c r="AG1214" s="75"/>
      <c r="AH1214" s="75"/>
    </row>
    <row r="1215" spans="2:34">
      <c r="B1215" s="75"/>
      <c r="C1215" s="75"/>
      <c r="D1215" s="75"/>
      <c r="E1215" s="75"/>
      <c r="F1215" s="75"/>
      <c r="G1215" s="75"/>
      <c r="H1215" s="75"/>
      <c r="I1215" s="75"/>
      <c r="J1215" s="75"/>
      <c r="K1215" s="75"/>
      <c r="L1215" s="75"/>
      <c r="M1215" s="75"/>
      <c r="N1215" s="75"/>
      <c r="O1215" s="75"/>
      <c r="P1215" s="75"/>
      <c r="Q1215" s="75"/>
      <c r="R1215" s="75"/>
      <c r="S1215" s="75"/>
      <c r="T1215" s="75"/>
      <c r="U1215" s="75"/>
      <c r="V1215" s="75"/>
      <c r="W1215" s="75"/>
      <c r="X1215" s="75"/>
      <c r="Y1215" s="112"/>
      <c r="Z1215" s="114"/>
      <c r="AA1215" s="116"/>
      <c r="AB1215" s="115"/>
      <c r="AC1215" s="116"/>
      <c r="AD1215" s="116"/>
      <c r="AE1215" s="116"/>
      <c r="AF1215" s="116"/>
      <c r="AG1215" s="75"/>
      <c r="AH1215" s="75"/>
    </row>
    <row r="1216" spans="2:34">
      <c r="B1216" s="75"/>
      <c r="C1216" s="75"/>
      <c r="D1216" s="75"/>
      <c r="E1216" s="75"/>
      <c r="F1216" s="75"/>
      <c r="G1216" s="75"/>
      <c r="H1216" s="75"/>
      <c r="I1216" s="75"/>
      <c r="J1216" s="75"/>
      <c r="K1216" s="75"/>
      <c r="L1216" s="75"/>
      <c r="M1216" s="75"/>
      <c r="N1216" s="75"/>
      <c r="O1216" s="75"/>
      <c r="P1216" s="75"/>
      <c r="Q1216" s="75"/>
      <c r="R1216" s="75"/>
      <c r="S1216" s="75"/>
      <c r="T1216" s="75"/>
      <c r="U1216" s="75"/>
      <c r="V1216" s="75"/>
      <c r="W1216" s="75"/>
      <c r="X1216" s="75"/>
      <c r="Y1216" s="112"/>
      <c r="Z1216" s="114"/>
      <c r="AA1216" s="116"/>
      <c r="AB1216" s="115"/>
      <c r="AC1216" s="116"/>
      <c r="AD1216" s="116"/>
      <c r="AE1216" s="116"/>
      <c r="AF1216" s="116"/>
      <c r="AG1216" s="75"/>
      <c r="AH1216" s="75"/>
    </row>
    <row r="1217" spans="2:34">
      <c r="B1217" s="75"/>
      <c r="C1217" s="75"/>
      <c r="D1217" s="75"/>
      <c r="E1217" s="75"/>
      <c r="F1217" s="75"/>
      <c r="G1217" s="75"/>
      <c r="H1217" s="75"/>
      <c r="I1217" s="75"/>
      <c r="J1217" s="75"/>
      <c r="K1217" s="75"/>
      <c r="L1217" s="75"/>
      <c r="M1217" s="75"/>
      <c r="N1217" s="75"/>
      <c r="O1217" s="75"/>
      <c r="P1217" s="75"/>
      <c r="Q1217" s="75"/>
      <c r="R1217" s="75"/>
      <c r="S1217" s="75"/>
      <c r="T1217" s="75"/>
      <c r="U1217" s="75"/>
      <c r="V1217" s="75"/>
      <c r="W1217" s="75"/>
      <c r="X1217" s="75"/>
      <c r="Y1217" s="112"/>
      <c r="Z1217" s="114"/>
      <c r="AA1217" s="116"/>
      <c r="AB1217" s="115"/>
      <c r="AC1217" s="116"/>
      <c r="AD1217" s="116"/>
      <c r="AE1217" s="116"/>
      <c r="AF1217" s="116"/>
      <c r="AG1217" s="75"/>
      <c r="AH1217" s="75"/>
    </row>
    <row r="1218" spans="2:34">
      <c r="B1218" s="75"/>
      <c r="C1218" s="75"/>
      <c r="D1218" s="75"/>
      <c r="E1218" s="75"/>
      <c r="F1218" s="75"/>
      <c r="G1218" s="75"/>
      <c r="H1218" s="75"/>
      <c r="I1218" s="75"/>
      <c r="J1218" s="75"/>
      <c r="K1218" s="75"/>
      <c r="L1218" s="75"/>
      <c r="M1218" s="75"/>
      <c r="N1218" s="75"/>
      <c r="O1218" s="75"/>
      <c r="P1218" s="75"/>
      <c r="Q1218" s="75"/>
      <c r="R1218" s="75"/>
      <c r="S1218" s="75"/>
      <c r="T1218" s="75"/>
      <c r="U1218" s="75"/>
      <c r="V1218" s="75"/>
      <c r="W1218" s="75"/>
      <c r="X1218" s="75"/>
      <c r="Y1218" s="112"/>
      <c r="Z1218" s="114"/>
      <c r="AA1218" s="116"/>
      <c r="AB1218" s="115"/>
      <c r="AC1218" s="116"/>
      <c r="AD1218" s="116"/>
      <c r="AE1218" s="116"/>
      <c r="AF1218" s="116"/>
      <c r="AG1218" s="75"/>
      <c r="AH1218" s="75"/>
    </row>
    <row r="1219" spans="2:34">
      <c r="B1219" s="75"/>
      <c r="C1219" s="75"/>
      <c r="D1219" s="75"/>
      <c r="E1219" s="75"/>
      <c r="F1219" s="75"/>
      <c r="G1219" s="75"/>
      <c r="H1219" s="75"/>
      <c r="I1219" s="75"/>
      <c r="J1219" s="75"/>
      <c r="K1219" s="75"/>
      <c r="L1219" s="75"/>
      <c r="M1219" s="75"/>
      <c r="N1219" s="75"/>
      <c r="O1219" s="75"/>
      <c r="P1219" s="75"/>
      <c r="Q1219" s="75"/>
      <c r="R1219" s="75"/>
      <c r="S1219" s="75"/>
      <c r="T1219" s="75"/>
      <c r="U1219" s="75"/>
      <c r="V1219" s="75"/>
      <c r="W1219" s="75"/>
      <c r="X1219" s="75"/>
      <c r="Y1219" s="112"/>
      <c r="Z1219" s="114"/>
      <c r="AA1219" s="116"/>
      <c r="AB1219" s="115"/>
      <c r="AC1219" s="116"/>
      <c r="AD1219" s="116"/>
      <c r="AE1219" s="116"/>
      <c r="AF1219" s="116"/>
      <c r="AG1219" s="75"/>
      <c r="AH1219" s="75"/>
    </row>
    <row r="1220" spans="2:34">
      <c r="B1220" s="75"/>
      <c r="C1220" s="75"/>
      <c r="D1220" s="75"/>
      <c r="E1220" s="75"/>
      <c r="F1220" s="75"/>
      <c r="G1220" s="75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  <c r="U1220" s="75"/>
      <c r="V1220" s="75"/>
      <c r="W1220" s="75"/>
      <c r="X1220" s="75"/>
      <c r="Y1220" s="112"/>
      <c r="Z1220" s="114"/>
      <c r="AA1220" s="75"/>
      <c r="AB1220" s="115"/>
      <c r="AC1220" s="75"/>
      <c r="AD1220" s="75"/>
      <c r="AE1220" s="75"/>
      <c r="AF1220" s="75"/>
      <c r="AG1220" s="75"/>
      <c r="AH1220" s="75"/>
    </row>
    <row r="1221" spans="2:34">
      <c r="B1221" s="75"/>
      <c r="C1221" s="75"/>
      <c r="D1221" s="75"/>
      <c r="E1221" s="75"/>
      <c r="F1221" s="75"/>
      <c r="G1221" s="75"/>
      <c r="H1221" s="75"/>
      <c r="I1221" s="75"/>
      <c r="J1221" s="75"/>
      <c r="K1221" s="75"/>
      <c r="L1221" s="75"/>
      <c r="M1221" s="75"/>
      <c r="N1221" s="75"/>
      <c r="O1221" s="75"/>
      <c r="P1221" s="75"/>
      <c r="Q1221" s="75"/>
      <c r="R1221" s="75"/>
      <c r="S1221" s="75"/>
      <c r="T1221" s="75"/>
      <c r="U1221" s="75"/>
      <c r="V1221" s="75"/>
      <c r="W1221" s="75"/>
      <c r="X1221" s="75"/>
      <c r="Y1221" s="112"/>
      <c r="Z1221" s="114"/>
      <c r="AA1221" s="75"/>
      <c r="AB1221" s="115"/>
      <c r="AC1221" s="75"/>
      <c r="AD1221" s="75"/>
      <c r="AE1221" s="75"/>
      <c r="AF1221" s="75"/>
      <c r="AG1221" s="75"/>
      <c r="AH1221" s="75"/>
    </row>
    <row r="1222" spans="2:34">
      <c r="B1222" s="75"/>
      <c r="C1222" s="75"/>
      <c r="D1222" s="75"/>
      <c r="E1222" s="75"/>
      <c r="F1222" s="75"/>
      <c r="G1222" s="75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112"/>
      <c r="Z1222" s="114"/>
      <c r="AA1222" s="75"/>
      <c r="AB1222" s="115"/>
      <c r="AC1222" s="75"/>
      <c r="AD1222" s="75"/>
      <c r="AE1222" s="75"/>
      <c r="AF1222" s="75"/>
      <c r="AG1222" s="75"/>
      <c r="AH1222" s="75"/>
    </row>
    <row r="1223" spans="2:34">
      <c r="B1223" s="75"/>
      <c r="C1223" s="75"/>
      <c r="D1223" s="75"/>
      <c r="E1223" s="75"/>
      <c r="F1223" s="75"/>
      <c r="G1223" s="75"/>
      <c r="H1223" s="75"/>
      <c r="I1223" s="75"/>
      <c r="J1223" s="75"/>
      <c r="K1223" s="75"/>
      <c r="L1223" s="75"/>
      <c r="M1223" s="75"/>
      <c r="N1223" s="75"/>
      <c r="O1223" s="75"/>
      <c r="P1223" s="75"/>
      <c r="Q1223" s="75"/>
      <c r="R1223" s="75"/>
      <c r="S1223" s="75"/>
      <c r="T1223" s="75"/>
      <c r="U1223" s="75"/>
      <c r="V1223" s="75"/>
      <c r="W1223" s="75"/>
      <c r="X1223" s="75"/>
      <c r="Y1223" s="112"/>
      <c r="Z1223" s="114"/>
      <c r="AA1223" s="75"/>
      <c r="AB1223" s="115"/>
      <c r="AC1223" s="75"/>
      <c r="AD1223" s="75"/>
      <c r="AE1223" s="75"/>
      <c r="AF1223" s="75"/>
      <c r="AG1223" s="75"/>
      <c r="AH1223" s="75"/>
    </row>
    <row r="1224" spans="2:34">
      <c r="B1224" s="75"/>
      <c r="C1224" s="75"/>
      <c r="D1224" s="75"/>
      <c r="E1224" s="75"/>
      <c r="F1224" s="75"/>
      <c r="G1224" s="75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112"/>
      <c r="Z1224" s="114"/>
      <c r="AA1224" s="75"/>
      <c r="AB1224" s="115"/>
      <c r="AC1224" s="75"/>
      <c r="AD1224" s="75"/>
      <c r="AE1224" s="75"/>
      <c r="AF1224" s="75"/>
      <c r="AG1224" s="75"/>
      <c r="AH1224" s="75"/>
    </row>
    <row r="1225" spans="2:34">
      <c r="B1225" s="75"/>
      <c r="C1225" s="75"/>
      <c r="D1225" s="75"/>
      <c r="E1225" s="75"/>
      <c r="F1225" s="75"/>
      <c r="G1225" s="75"/>
      <c r="H1225" s="75"/>
      <c r="I1225" s="75"/>
      <c r="J1225" s="75"/>
      <c r="K1225" s="75"/>
      <c r="L1225" s="75"/>
      <c r="M1225" s="75"/>
      <c r="N1225" s="75"/>
      <c r="O1225" s="75"/>
      <c r="P1225" s="75"/>
      <c r="Q1225" s="75"/>
      <c r="R1225" s="75"/>
      <c r="S1225" s="75"/>
      <c r="T1225" s="75"/>
      <c r="U1225" s="75"/>
      <c r="V1225" s="75"/>
      <c r="W1225" s="75"/>
      <c r="X1225" s="75"/>
      <c r="Y1225" s="112"/>
      <c r="Z1225" s="114"/>
      <c r="AA1225" s="75"/>
      <c r="AB1225" s="115"/>
      <c r="AC1225" s="75"/>
      <c r="AD1225" s="75"/>
      <c r="AE1225" s="75"/>
      <c r="AF1225" s="75"/>
      <c r="AG1225" s="75"/>
      <c r="AH1225" s="75"/>
    </row>
    <row r="1226" spans="2:34">
      <c r="B1226" s="75"/>
      <c r="C1226" s="75"/>
      <c r="D1226" s="75"/>
      <c r="E1226" s="75"/>
      <c r="F1226" s="75"/>
      <c r="G1226" s="75"/>
      <c r="H1226" s="75"/>
      <c r="I1226" s="75"/>
      <c r="J1226" s="75"/>
      <c r="K1226" s="75"/>
      <c r="L1226" s="75"/>
      <c r="M1226" s="75"/>
      <c r="N1226" s="75"/>
      <c r="O1226" s="75"/>
      <c r="P1226" s="75"/>
      <c r="Q1226" s="75"/>
      <c r="R1226" s="75"/>
      <c r="S1226" s="75"/>
      <c r="T1226" s="75"/>
      <c r="U1226" s="75"/>
      <c r="V1226" s="75"/>
      <c r="W1226" s="75"/>
      <c r="X1226" s="75"/>
      <c r="Y1226" s="112"/>
      <c r="Z1226" s="114"/>
      <c r="AA1226" s="75"/>
      <c r="AB1226" s="115"/>
      <c r="AC1226" s="75"/>
      <c r="AD1226" s="75"/>
      <c r="AE1226" s="75"/>
      <c r="AF1226" s="75"/>
      <c r="AG1226" s="75"/>
      <c r="AH1226" s="75"/>
    </row>
  </sheetData>
  <mergeCells count="13">
    <mergeCell ref="C957:C958"/>
    <mergeCell ref="C964:C965"/>
    <mergeCell ref="AG3:AH3"/>
    <mergeCell ref="Q4:R4"/>
    <mergeCell ref="S4:T4"/>
    <mergeCell ref="U4:V4"/>
    <mergeCell ref="W4:X4"/>
    <mergeCell ref="AC3:AF3"/>
    <mergeCell ref="F3:J4"/>
    <mergeCell ref="K3:M4"/>
    <mergeCell ref="N3:P4"/>
    <mergeCell ref="Q3:X3"/>
    <mergeCell ref="Y3:AB3"/>
  </mergeCells>
  <pageMargins left="0.7" right="0.7" top="0.75" bottom="0.75" header="0.3" footer="0.3"/>
  <pageSetup paperSize="9" orientation="portrait" r:id="rId1"/>
  <ignoredErrors>
    <ignoredError sqref="Q130 Y210 S208:S211 Y212 Y222 J227 S226 Q243:Q245 S278 S301 S312 S342 S418 S431 Q439 S457 S471 S484:S487 AA482 S498 S562:S577 S589 S618 Q640 Q643 S678 S681:S696 S702 J815 J862 Y936 Q947 AB406 S391 S371:S379 Q322:Q332 S356:S359 S255:S264 Q34:R34 Y232 Y234 S482 S188 S220:S225 J229" formula="1"/>
    <ignoredError sqref="B126" numberStoredAsText="1"/>
    <ignoredError sqref="I140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1101"/>
  <sheetViews>
    <sheetView workbookViewId="0">
      <pane ySplit="5" topLeftCell="A841" activePane="bottomLeft" state="frozen"/>
      <selection pane="bottomLeft" activeCell="J872" sqref="J872"/>
    </sheetView>
  </sheetViews>
  <sheetFormatPr defaultRowHeight="12.75" outlineLevelRow="1"/>
  <cols>
    <col min="1" max="1" width="2.7109375" customWidth="1"/>
    <col min="2" max="2" width="11.42578125" customWidth="1"/>
    <col min="3" max="3" width="25.7109375" customWidth="1"/>
    <col min="4" max="4" width="13.28515625" customWidth="1"/>
    <col min="25" max="25" width="9.140625" style="1501"/>
    <col min="26" max="26" width="9.140625" style="1511"/>
    <col min="28" max="28" width="9.140625" style="1518"/>
    <col min="29" max="29" width="9.140625" style="1501"/>
    <col min="30" max="30" width="9.140625" style="1511"/>
    <col min="32" max="32" width="9.140625" style="1518"/>
  </cols>
  <sheetData>
    <row r="2" spans="1:34" ht="13.5" thickBot="1">
      <c r="A2" s="106" t="s">
        <v>40</v>
      </c>
      <c r="B2" s="106"/>
      <c r="C2" s="106"/>
      <c r="D2" s="107" t="s">
        <v>43</v>
      </c>
      <c r="E2" s="107">
        <v>2</v>
      </c>
      <c r="F2" s="107"/>
      <c r="G2" s="107"/>
      <c r="H2" s="107"/>
    </row>
    <row r="3" spans="1:34" ht="36" customHeight="1" thickBot="1">
      <c r="B3" s="1074"/>
      <c r="C3" s="1089"/>
      <c r="D3" s="1089"/>
      <c r="E3" s="1075"/>
      <c r="F3" s="1943" t="s">
        <v>42</v>
      </c>
      <c r="G3" s="1944"/>
      <c r="H3" s="1944"/>
      <c r="I3" s="1944"/>
      <c r="J3" s="1945"/>
      <c r="K3" s="1943" t="s">
        <v>45</v>
      </c>
      <c r="L3" s="1944"/>
      <c r="M3" s="1945"/>
      <c r="N3" s="1949" t="s">
        <v>46</v>
      </c>
      <c r="O3" s="1950"/>
      <c r="P3" s="1951"/>
      <c r="Q3" s="1955" t="s">
        <v>44</v>
      </c>
      <c r="R3" s="1956"/>
      <c r="S3" s="1956"/>
      <c r="T3" s="1956"/>
      <c r="U3" s="1956"/>
      <c r="V3" s="1956"/>
      <c r="W3" s="1956"/>
      <c r="X3" s="1957"/>
      <c r="Y3" s="1940" t="s">
        <v>63</v>
      </c>
      <c r="Z3" s="1941"/>
      <c r="AA3" s="1941"/>
      <c r="AB3" s="1942"/>
      <c r="AC3" s="1940" t="s">
        <v>64</v>
      </c>
      <c r="AD3" s="1941"/>
      <c r="AE3" s="1941"/>
      <c r="AF3" s="1942"/>
      <c r="AG3" s="1936" t="s">
        <v>62</v>
      </c>
      <c r="AH3" s="1937"/>
    </row>
    <row r="4" spans="1:34" ht="38.25">
      <c r="B4" s="83"/>
      <c r="C4" s="75"/>
      <c r="D4" s="75"/>
      <c r="E4" s="1058"/>
      <c r="F4" s="1946"/>
      <c r="G4" s="1947"/>
      <c r="H4" s="1947"/>
      <c r="I4" s="1947"/>
      <c r="J4" s="1948"/>
      <c r="K4" s="1946"/>
      <c r="L4" s="1947"/>
      <c r="M4" s="1948"/>
      <c r="N4" s="1952"/>
      <c r="O4" s="1953"/>
      <c r="P4" s="1954"/>
      <c r="Q4" s="1938">
        <v>150</v>
      </c>
      <c r="R4" s="1939"/>
      <c r="S4" s="1938">
        <v>130</v>
      </c>
      <c r="T4" s="1939"/>
      <c r="U4" s="1938">
        <v>100</v>
      </c>
      <c r="V4" s="1939"/>
      <c r="W4" s="1938">
        <v>25</v>
      </c>
      <c r="X4" s="1939"/>
      <c r="Y4" s="1054" t="s">
        <v>47</v>
      </c>
      <c r="Z4" s="113" t="s">
        <v>48</v>
      </c>
      <c r="AA4" s="1168" t="s">
        <v>49</v>
      </c>
      <c r="AB4" s="1055" t="s">
        <v>50</v>
      </c>
      <c r="AC4" s="1054" t="s">
        <v>47</v>
      </c>
      <c r="AD4" s="113" t="s">
        <v>48</v>
      </c>
      <c r="AE4" s="1168" t="s">
        <v>49</v>
      </c>
      <c r="AF4" s="1055" t="s">
        <v>50</v>
      </c>
      <c r="AG4" s="1064" t="s">
        <v>60</v>
      </c>
      <c r="AH4" s="1065" t="s">
        <v>61</v>
      </c>
    </row>
    <row r="5" spans="1:34" ht="26.25" thickBot="1">
      <c r="B5" s="1078" t="s">
        <v>42</v>
      </c>
      <c r="C5" s="1060" t="s">
        <v>59</v>
      </c>
      <c r="D5" s="1060" t="s">
        <v>41</v>
      </c>
      <c r="E5" s="1079" t="s">
        <v>23</v>
      </c>
      <c r="F5" s="1078" t="s">
        <v>432</v>
      </c>
      <c r="G5" s="1060" t="s">
        <v>51</v>
      </c>
      <c r="H5" s="1060" t="s">
        <v>52</v>
      </c>
      <c r="I5" s="1060" t="s">
        <v>53</v>
      </c>
      <c r="J5" s="1079" t="s">
        <v>54</v>
      </c>
      <c r="K5" s="1078" t="s">
        <v>55</v>
      </c>
      <c r="L5" s="1060" t="s">
        <v>53</v>
      </c>
      <c r="M5" s="1079" t="s">
        <v>56</v>
      </c>
      <c r="N5" s="1078" t="s">
        <v>57</v>
      </c>
      <c r="O5" s="1060" t="s">
        <v>53</v>
      </c>
      <c r="P5" s="1079" t="s">
        <v>56</v>
      </c>
      <c r="Q5" s="1078" t="s">
        <v>56</v>
      </c>
      <c r="R5" s="1079" t="s">
        <v>58</v>
      </c>
      <c r="S5" s="1078" t="s">
        <v>56</v>
      </c>
      <c r="T5" s="1079" t="s">
        <v>58</v>
      </c>
      <c r="U5" s="1078" t="s">
        <v>56</v>
      </c>
      <c r="V5" s="1079" t="s">
        <v>58</v>
      </c>
      <c r="W5" s="1078" t="s">
        <v>56</v>
      </c>
      <c r="X5" s="1079" t="s">
        <v>58</v>
      </c>
      <c r="Y5" s="1061" t="s">
        <v>56</v>
      </c>
      <c r="Z5" s="1062" t="s">
        <v>56</v>
      </c>
      <c r="AA5" s="1060" t="s">
        <v>56</v>
      </c>
      <c r="AB5" s="1063" t="s">
        <v>56</v>
      </c>
      <c r="AC5" s="1061" t="s">
        <v>56</v>
      </c>
      <c r="AD5" s="1062" t="s">
        <v>56</v>
      </c>
      <c r="AE5" s="1060" t="s">
        <v>56</v>
      </c>
      <c r="AF5" s="1063" t="s">
        <v>56</v>
      </c>
      <c r="AG5" s="1076" t="s">
        <v>55</v>
      </c>
      <c r="AH5" s="1077" t="s">
        <v>55</v>
      </c>
    </row>
    <row r="6" spans="1:34" ht="16.5" thickBot="1">
      <c r="B6" s="1247" t="s">
        <v>672</v>
      </c>
      <c r="C6" s="1243" t="s">
        <v>638</v>
      </c>
      <c r="D6" s="1248"/>
      <c r="E6" s="1249"/>
      <c r="F6" s="1247"/>
      <c r="G6" s="1248"/>
      <c r="H6" s="1248"/>
      <c r="I6" s="1248"/>
      <c r="J6" s="1249"/>
      <c r="K6" s="1247"/>
      <c r="L6" s="1248"/>
      <c r="M6" s="1249"/>
      <c r="N6" s="1247"/>
      <c r="O6" s="1248"/>
      <c r="P6" s="1249"/>
      <c r="Q6" s="1250">
        <f>SUM(Q7:Q15)</f>
        <v>84.37</v>
      </c>
      <c r="R6" s="1251">
        <f>SUM(R7:R15)</f>
        <v>12.654999999999999</v>
      </c>
      <c r="S6" s="1252"/>
      <c r="T6" s="1253"/>
      <c r="U6" s="1252"/>
      <c r="V6" s="1253"/>
      <c r="W6" s="1252"/>
      <c r="X6" s="1253"/>
      <c r="Y6" s="1502"/>
      <c r="Z6" s="1512">
        <f>SUM(Z7:Z15)</f>
        <v>84.37</v>
      </c>
      <c r="AA6" s="1254"/>
      <c r="AB6" s="1519"/>
      <c r="AC6" s="1502"/>
      <c r="AD6" s="1512">
        <f>SUM(AD7:AD15)</f>
        <v>5.77</v>
      </c>
      <c r="AE6" s="1254"/>
      <c r="AF6" s="1529"/>
      <c r="AG6" s="1258"/>
      <c r="AH6" s="1259">
        <f>SUM(AH7:AH15)</f>
        <v>1.68</v>
      </c>
    </row>
    <row r="7" spans="1:34" ht="15" hidden="1" outlineLevel="1">
      <c r="B7" s="1226"/>
      <c r="C7" s="1245"/>
      <c r="D7" s="1225"/>
      <c r="E7" s="1246"/>
      <c r="F7" s="1226"/>
      <c r="G7" s="1225"/>
      <c r="H7" s="1225"/>
      <c r="I7" s="1225"/>
      <c r="J7" s="1246"/>
      <c r="K7" s="1226"/>
      <c r="L7" s="1225"/>
      <c r="M7" s="1246"/>
      <c r="N7" s="1226"/>
      <c r="O7" s="1225"/>
      <c r="P7" s="1246"/>
      <c r="Q7" s="1260"/>
      <c r="R7" s="1261"/>
      <c r="S7" s="1260"/>
      <c r="T7" s="1261"/>
      <c r="U7" s="1260"/>
      <c r="V7" s="1261"/>
      <c r="W7" s="1260"/>
      <c r="X7" s="1261"/>
      <c r="Y7" s="1262"/>
      <c r="Z7" s="1263"/>
      <c r="AA7" s="1264"/>
      <c r="AB7" s="1265"/>
      <c r="AC7" s="1266"/>
      <c r="AD7" s="1263"/>
      <c r="AE7" s="1267"/>
      <c r="AF7" s="1268"/>
      <c r="AG7" s="1260"/>
      <c r="AH7" s="1261"/>
    </row>
    <row r="8" spans="1:34" ht="15" hidden="1" outlineLevel="1">
      <c r="B8" s="1064">
        <v>1</v>
      </c>
      <c r="C8" s="1239"/>
      <c r="D8" s="1170" t="s">
        <v>639</v>
      </c>
      <c r="E8" s="1065"/>
      <c r="F8" s="1064">
        <v>37.33</v>
      </c>
      <c r="G8" s="1050">
        <v>0.84</v>
      </c>
      <c r="H8" s="1050">
        <v>3.66</v>
      </c>
      <c r="I8" s="1168">
        <f>H8-G8</f>
        <v>2.82</v>
      </c>
      <c r="J8" s="1086">
        <f>F8*I8</f>
        <v>105.27</v>
      </c>
      <c r="K8" s="1064"/>
      <c r="L8" s="1168"/>
      <c r="M8" s="1065"/>
      <c r="N8" s="1064"/>
      <c r="O8" s="1168"/>
      <c r="P8" s="1065"/>
      <c r="Q8" s="1269">
        <f>J8</f>
        <v>105.27</v>
      </c>
      <c r="R8" s="1179">
        <f>ROUND($Q$4/1000*Q8,3)</f>
        <v>15.791</v>
      </c>
      <c r="S8" s="1270"/>
      <c r="T8" s="1271"/>
      <c r="U8" s="1270"/>
      <c r="V8" s="1271"/>
      <c r="W8" s="1270"/>
      <c r="X8" s="1271"/>
      <c r="Y8" s="1272"/>
      <c r="Z8" s="1273">
        <f>J8</f>
        <v>105.27</v>
      </c>
      <c r="AA8" s="1274"/>
      <c r="AB8" s="1275"/>
      <c r="AC8" s="1276"/>
      <c r="AD8" s="1277"/>
      <c r="AE8" s="1278"/>
      <c r="AF8" s="1279"/>
      <c r="AG8" s="1270"/>
      <c r="AH8" s="1271"/>
    </row>
    <row r="9" spans="1:34" ht="12.75" hidden="1" customHeight="1" outlineLevel="1">
      <c r="B9" s="1064"/>
      <c r="C9" s="1236" t="s">
        <v>494</v>
      </c>
      <c r="D9" s="1168" t="s">
        <v>640</v>
      </c>
      <c r="E9" s="1065"/>
      <c r="F9" s="1064"/>
      <c r="G9" s="1168"/>
      <c r="H9" s="1168"/>
      <c r="I9" s="1168"/>
      <c r="J9" s="1065"/>
      <c r="K9" s="1064"/>
      <c r="L9" s="1168"/>
      <c r="M9" s="1065"/>
      <c r="N9" s="1064"/>
      <c r="O9" s="1168"/>
      <c r="P9" s="1065"/>
      <c r="Q9" s="1270"/>
      <c r="R9" s="1280"/>
      <c r="S9" s="1270"/>
      <c r="T9" s="1271"/>
      <c r="U9" s="1270"/>
      <c r="V9" s="1271"/>
      <c r="W9" s="1270"/>
      <c r="X9" s="1271"/>
      <c r="Y9" s="1272"/>
      <c r="Z9" s="1277"/>
      <c r="AA9" s="1274"/>
      <c r="AB9" s="1275"/>
      <c r="AC9" s="1276"/>
      <c r="AD9" s="1277"/>
      <c r="AE9" s="1278"/>
      <c r="AF9" s="1279"/>
      <c r="AG9" s="1270"/>
      <c r="AH9" s="1271"/>
    </row>
    <row r="10" spans="1:34" ht="12.75" hidden="1" customHeight="1" outlineLevel="1">
      <c r="B10" s="83"/>
      <c r="C10" s="1237" t="s">
        <v>110</v>
      </c>
      <c r="D10" s="1170"/>
      <c r="E10" s="877">
        <v>1</v>
      </c>
      <c r="F10" s="871"/>
      <c r="G10" s="75"/>
      <c r="H10" s="75"/>
      <c r="I10" s="75"/>
      <c r="J10" s="1058"/>
      <c r="K10" s="83">
        <v>1.68</v>
      </c>
      <c r="L10" s="75">
        <v>1.36</v>
      </c>
      <c r="M10" s="1058">
        <f>ROUND(-E10*K10*L10,2)</f>
        <v>-2.2799999999999998</v>
      </c>
      <c r="N10" s="83">
        <v>0.15</v>
      </c>
      <c r="O10" s="75">
        <f>2*L10+K10</f>
        <v>4.4000000000000004</v>
      </c>
      <c r="P10" s="1058">
        <f>E10*N10*O10</f>
        <v>0.66</v>
      </c>
      <c r="Q10" s="1281">
        <f>M10</f>
        <v>-2.2799999999999998</v>
      </c>
      <c r="R10" s="1280">
        <f t="shared" ref="R10:R14" si="0">ROUND($Q$4/1000*Q10,3)</f>
        <v>-0.34200000000000003</v>
      </c>
      <c r="S10" s="1281"/>
      <c r="T10" s="1280"/>
      <c r="U10" s="1281"/>
      <c r="V10" s="1280"/>
      <c r="W10" s="1281"/>
      <c r="X10" s="1280"/>
      <c r="Y10" s="1282"/>
      <c r="Z10" s="1283">
        <f>M10</f>
        <v>-2.2799999999999998</v>
      </c>
      <c r="AA10" s="1110"/>
      <c r="AB10" s="1284"/>
      <c r="AC10" s="1285"/>
      <c r="AD10" s="1283">
        <f>P10</f>
        <v>0.66</v>
      </c>
      <c r="AE10" s="1286"/>
      <c r="AF10" s="1287"/>
      <c r="AG10" s="1281"/>
      <c r="AH10" s="1280">
        <f>K10*E10</f>
        <v>1.68</v>
      </c>
    </row>
    <row r="11" spans="1:34" ht="12.75" hidden="1" customHeight="1" outlineLevel="1">
      <c r="B11" s="83"/>
      <c r="C11" s="1237" t="s">
        <v>111</v>
      </c>
      <c r="D11" s="1170"/>
      <c r="E11" s="877">
        <v>1</v>
      </c>
      <c r="F11" s="871"/>
      <c r="G11" s="75"/>
      <c r="H11" s="75"/>
      <c r="I11" s="75"/>
      <c r="J11" s="1058"/>
      <c r="K11" s="83">
        <v>0.77</v>
      </c>
      <c r="L11" s="75">
        <v>2.11</v>
      </c>
      <c r="M11" s="1058">
        <f>ROUND(-E11*K11*L11,2)</f>
        <v>-1.62</v>
      </c>
      <c r="N11" s="83">
        <v>0.15</v>
      </c>
      <c r="O11" s="75">
        <f>K11+L11</f>
        <v>2.88</v>
      </c>
      <c r="P11" s="1080">
        <f>E11*N11*O11</f>
        <v>0.43</v>
      </c>
      <c r="Q11" s="1281">
        <f>M11</f>
        <v>-1.62</v>
      </c>
      <c r="R11" s="1280">
        <f t="shared" si="0"/>
        <v>-0.24299999999999999</v>
      </c>
      <c r="S11" s="1281"/>
      <c r="T11" s="1280"/>
      <c r="U11" s="1281"/>
      <c r="V11" s="1280"/>
      <c r="W11" s="1281"/>
      <c r="X11" s="1280"/>
      <c r="Y11" s="1282"/>
      <c r="Z11" s="1283">
        <f>M11</f>
        <v>-1.62</v>
      </c>
      <c r="AA11" s="1110"/>
      <c r="AB11" s="1284"/>
      <c r="AC11" s="1285"/>
      <c r="AD11" s="1283"/>
      <c r="AE11" s="1286"/>
      <c r="AF11" s="1287"/>
      <c r="AG11" s="1281"/>
      <c r="AH11" s="1280"/>
    </row>
    <row r="12" spans="1:34" hidden="1" outlineLevel="1">
      <c r="B12" s="83"/>
      <c r="C12" s="1237" t="s">
        <v>497</v>
      </c>
      <c r="D12" s="75"/>
      <c r="E12" s="877">
        <v>3</v>
      </c>
      <c r="F12" s="871"/>
      <c r="G12" s="75"/>
      <c r="H12" s="75"/>
      <c r="I12" s="75"/>
      <c r="J12" s="1058"/>
      <c r="K12" s="83">
        <v>1.31</v>
      </c>
      <c r="L12" s="75">
        <v>2.19</v>
      </c>
      <c r="M12" s="1058">
        <f>ROUND(-E12*K12*L12,2)</f>
        <v>-8.61</v>
      </c>
      <c r="N12" s="83">
        <v>0.15</v>
      </c>
      <c r="O12" s="75">
        <f>2*L12+K12</f>
        <v>5.69</v>
      </c>
      <c r="P12" s="1080">
        <f>E12*N12*O12</f>
        <v>2.56</v>
      </c>
      <c r="Q12" s="1281">
        <f>M12</f>
        <v>-8.61</v>
      </c>
      <c r="R12" s="1280">
        <f t="shared" si="0"/>
        <v>-1.292</v>
      </c>
      <c r="S12" s="1281"/>
      <c r="T12" s="1280"/>
      <c r="U12" s="1281"/>
      <c r="V12" s="1280"/>
      <c r="W12" s="1281"/>
      <c r="X12" s="1280"/>
      <c r="Y12" s="1282"/>
      <c r="Z12" s="1283">
        <f>M12</f>
        <v>-8.61</v>
      </c>
      <c r="AA12" s="1110"/>
      <c r="AB12" s="1284"/>
      <c r="AC12" s="1285"/>
      <c r="AD12" s="1283">
        <f>P12</f>
        <v>2.56</v>
      </c>
      <c r="AE12" s="1286"/>
      <c r="AF12" s="1287"/>
      <c r="AG12" s="1281"/>
      <c r="AH12" s="1280"/>
    </row>
    <row r="13" spans="1:34" hidden="1" outlineLevel="1">
      <c r="B13" s="83"/>
      <c r="C13" s="1237" t="s">
        <v>496</v>
      </c>
      <c r="D13" s="75"/>
      <c r="E13" s="877">
        <v>2</v>
      </c>
      <c r="F13" s="871"/>
      <c r="G13" s="75"/>
      <c r="H13" s="75"/>
      <c r="I13" s="75"/>
      <c r="J13" s="1058"/>
      <c r="K13" s="83">
        <v>1.41</v>
      </c>
      <c r="L13" s="75">
        <v>2.19</v>
      </c>
      <c r="M13" s="1058">
        <f>ROUND(-E13*K13*L13,2)</f>
        <v>-6.18</v>
      </c>
      <c r="N13" s="83">
        <v>0.15</v>
      </c>
      <c r="O13" s="75">
        <f>2*L13+K13</f>
        <v>5.79</v>
      </c>
      <c r="P13" s="1080">
        <f>E13*N13*O13</f>
        <v>1.74</v>
      </c>
      <c r="Q13" s="1281">
        <f>M13</f>
        <v>-6.18</v>
      </c>
      <c r="R13" s="1280">
        <f t="shared" si="0"/>
        <v>-0.92700000000000005</v>
      </c>
      <c r="S13" s="1281"/>
      <c r="T13" s="1280"/>
      <c r="U13" s="1281"/>
      <c r="V13" s="1280"/>
      <c r="W13" s="1281"/>
      <c r="X13" s="1280"/>
      <c r="Y13" s="1282"/>
      <c r="Z13" s="1283">
        <f>M13</f>
        <v>-6.18</v>
      </c>
      <c r="AA13" s="1110"/>
      <c r="AB13" s="1284"/>
      <c r="AC13" s="1285"/>
      <c r="AD13" s="1283">
        <f>P13</f>
        <v>1.74</v>
      </c>
      <c r="AE13" s="1286"/>
      <c r="AF13" s="1287"/>
      <c r="AG13" s="1281"/>
      <c r="AH13" s="1280"/>
    </row>
    <row r="14" spans="1:34" hidden="1" outlineLevel="1">
      <c r="B14" s="83"/>
      <c r="C14" s="1237" t="s">
        <v>495</v>
      </c>
      <c r="D14" s="75"/>
      <c r="E14" s="877">
        <v>1</v>
      </c>
      <c r="F14" s="871"/>
      <c r="G14" s="75"/>
      <c r="H14" s="75"/>
      <c r="I14" s="75"/>
      <c r="J14" s="1058"/>
      <c r="K14" s="83">
        <v>1.01</v>
      </c>
      <c r="L14" s="75">
        <v>2.19</v>
      </c>
      <c r="M14" s="1058">
        <f>ROUND(-E14*K14*L14,2)</f>
        <v>-2.21</v>
      </c>
      <c r="N14" s="83">
        <v>0.15</v>
      </c>
      <c r="O14" s="75">
        <f>2*L14+K14</f>
        <v>5.39</v>
      </c>
      <c r="P14" s="1080">
        <f>E14*N14*O14</f>
        <v>0.81</v>
      </c>
      <c r="Q14" s="1281">
        <f>M14</f>
        <v>-2.21</v>
      </c>
      <c r="R14" s="1280">
        <f t="shared" si="0"/>
        <v>-0.33200000000000002</v>
      </c>
      <c r="S14" s="1281"/>
      <c r="T14" s="1280"/>
      <c r="U14" s="1281"/>
      <c r="V14" s="1280"/>
      <c r="W14" s="1281"/>
      <c r="X14" s="1280"/>
      <c r="Y14" s="1282"/>
      <c r="Z14" s="1283">
        <f>M14</f>
        <v>-2.21</v>
      </c>
      <c r="AA14" s="1110"/>
      <c r="AB14" s="1284"/>
      <c r="AC14" s="1285"/>
      <c r="AD14" s="1283">
        <f>P14</f>
        <v>0.81</v>
      </c>
      <c r="AE14" s="1286"/>
      <c r="AF14" s="1287"/>
      <c r="AG14" s="1281"/>
      <c r="AH14" s="1280"/>
    </row>
    <row r="15" spans="1:34" ht="13.5" hidden="1" outlineLevel="1" thickBot="1">
      <c r="B15" s="83"/>
      <c r="C15" s="1237"/>
      <c r="D15" s="75"/>
      <c r="E15" s="877"/>
      <c r="F15" s="871"/>
      <c r="G15" s="75"/>
      <c r="H15" s="75"/>
      <c r="I15" s="75"/>
      <c r="J15" s="1058"/>
      <c r="K15" s="83"/>
      <c r="L15" s="75"/>
      <c r="M15" s="1058"/>
      <c r="N15" s="83"/>
      <c r="O15" s="75"/>
      <c r="P15" s="1058"/>
      <c r="Q15" s="1281"/>
      <c r="R15" s="1280"/>
      <c r="S15" s="1281"/>
      <c r="T15" s="1280"/>
      <c r="U15" s="1281"/>
      <c r="V15" s="1280"/>
      <c r="W15" s="1281"/>
      <c r="X15" s="1280"/>
      <c r="Y15" s="1282"/>
      <c r="Z15" s="1283"/>
      <c r="AA15" s="1110"/>
      <c r="AB15" s="1284"/>
      <c r="AC15" s="1285"/>
      <c r="AD15" s="1283"/>
      <c r="AE15" s="1286"/>
      <c r="AF15" s="1287"/>
      <c r="AG15" s="1281"/>
      <c r="AH15" s="1280"/>
    </row>
    <row r="16" spans="1:34" ht="16.5" collapsed="1" thickBot="1">
      <c r="B16" s="1247" t="s">
        <v>672</v>
      </c>
      <c r="C16" s="1243" t="s">
        <v>637</v>
      </c>
      <c r="D16" s="1182"/>
      <c r="E16" s="1205"/>
      <c r="F16" s="1207"/>
      <c r="G16" s="1182"/>
      <c r="H16" s="1182"/>
      <c r="I16" s="1182"/>
      <c r="J16" s="1188"/>
      <c r="K16" s="1180"/>
      <c r="L16" s="1182"/>
      <c r="M16" s="1188"/>
      <c r="N16" s="1180"/>
      <c r="O16" s="1182"/>
      <c r="P16" s="1188"/>
      <c r="Q16" s="1230">
        <f>SUM(Q17:Q20)</f>
        <v>79.95</v>
      </c>
      <c r="R16" s="1231">
        <f>SUM(R17:R20)</f>
        <v>11.992000000000001</v>
      </c>
      <c r="S16" s="1232"/>
      <c r="T16" s="1233"/>
      <c r="U16" s="1232"/>
      <c r="V16" s="1233"/>
      <c r="W16" s="1232"/>
      <c r="X16" s="1233"/>
      <c r="Y16" s="1503"/>
      <c r="Z16" s="1513">
        <f>SUM(Z17:Z20)</f>
        <v>79.95</v>
      </c>
      <c r="AA16" s="1235"/>
      <c r="AB16" s="1520"/>
      <c r="AC16" s="1503"/>
      <c r="AD16" s="1513">
        <f>SUM(AD17:AD20)</f>
        <v>0.96</v>
      </c>
      <c r="AE16" s="1235"/>
      <c r="AF16" s="1520"/>
      <c r="AG16" s="1232"/>
      <c r="AH16" s="1234">
        <f>SUM(AH17:AH20)</f>
        <v>1.8</v>
      </c>
    </row>
    <row r="17" spans="2:34" hidden="1" outlineLevel="1">
      <c r="B17" s="90" t="s">
        <v>502</v>
      </c>
      <c r="C17" s="1237" t="s">
        <v>493</v>
      </c>
      <c r="D17" s="1170" t="s">
        <v>639</v>
      </c>
      <c r="E17" s="877"/>
      <c r="F17" s="871">
        <v>37.33</v>
      </c>
      <c r="G17" s="1052">
        <v>3.66</v>
      </c>
      <c r="H17" s="1052">
        <v>5.85</v>
      </c>
      <c r="I17" s="111">
        <f>H17-G17</f>
        <v>2.19</v>
      </c>
      <c r="J17" s="1084">
        <f>F17*I17</f>
        <v>81.75</v>
      </c>
      <c r="K17" s="83"/>
      <c r="L17" s="75"/>
      <c r="M17" s="1058"/>
      <c r="N17" s="83"/>
      <c r="O17" s="75"/>
      <c r="P17" s="1058"/>
      <c r="Q17" s="1174">
        <f>J17</f>
        <v>81.75</v>
      </c>
      <c r="R17" s="1179">
        <f>ROUND($Q$4/1000*Q17,3)</f>
        <v>12.263</v>
      </c>
      <c r="S17" s="1281"/>
      <c r="T17" s="1280"/>
      <c r="U17" s="1281"/>
      <c r="V17" s="1280"/>
      <c r="W17" s="1281"/>
      <c r="X17" s="1280"/>
      <c r="Y17" s="1282"/>
      <c r="Z17" s="1306">
        <f>J17</f>
        <v>81.75</v>
      </c>
      <c r="AA17" s="1286"/>
      <c r="AB17" s="1307"/>
      <c r="AC17" s="1282"/>
      <c r="AD17" s="1308"/>
      <c r="AE17" s="1286"/>
      <c r="AF17" s="1307"/>
      <c r="AG17" s="1281"/>
      <c r="AH17" s="1280"/>
    </row>
    <row r="18" spans="2:34" hidden="1" outlineLevel="1">
      <c r="B18" s="83"/>
      <c r="C18" s="1237" t="s">
        <v>109</v>
      </c>
      <c r="D18" s="1168" t="s">
        <v>640</v>
      </c>
      <c r="E18" s="877">
        <v>1</v>
      </c>
      <c r="F18" s="871"/>
      <c r="G18" s="109"/>
      <c r="H18" s="109"/>
      <c r="I18" s="75"/>
      <c r="J18" s="1058"/>
      <c r="K18" s="83">
        <v>1.8</v>
      </c>
      <c r="L18" s="75">
        <v>0.86</v>
      </c>
      <c r="M18" s="1058">
        <f>ROUND(-E18*K18*L18,2)</f>
        <v>-1.55</v>
      </c>
      <c r="N18" s="83">
        <v>0.15</v>
      </c>
      <c r="O18" s="75">
        <f>2*L18+K18</f>
        <v>3.52</v>
      </c>
      <c r="P18" s="1080">
        <f>N18*O18</f>
        <v>0.53</v>
      </c>
      <c r="Q18" s="1281">
        <f>M18</f>
        <v>-1.55</v>
      </c>
      <c r="R18" s="1179">
        <f>ROUND($Q$4/1000*Q18,3)</f>
        <v>-0.23300000000000001</v>
      </c>
      <c r="S18" s="1281"/>
      <c r="T18" s="1280"/>
      <c r="U18" s="1281"/>
      <c r="V18" s="1280"/>
      <c r="W18" s="1281"/>
      <c r="X18" s="1280"/>
      <c r="Y18" s="1282"/>
      <c r="Z18" s="1308">
        <f>M18</f>
        <v>-1.55</v>
      </c>
      <c r="AA18" s="1286"/>
      <c r="AB18" s="1307"/>
      <c r="AC18" s="1282"/>
      <c r="AD18" s="1306">
        <f>P18</f>
        <v>0.53</v>
      </c>
      <c r="AE18" s="1286"/>
      <c r="AF18" s="1307"/>
      <c r="AG18" s="1281"/>
      <c r="AH18" s="1280">
        <f>K18</f>
        <v>1.8</v>
      </c>
    </row>
    <row r="19" spans="2:34" hidden="1" outlineLevel="1">
      <c r="B19" s="83"/>
      <c r="C19" s="1237" t="s">
        <v>91</v>
      </c>
      <c r="D19" s="75"/>
      <c r="E19" s="877">
        <v>2</v>
      </c>
      <c r="F19" s="871"/>
      <c r="G19" s="109"/>
      <c r="H19" s="109"/>
      <c r="I19" s="75"/>
      <c r="J19" s="1058"/>
      <c r="K19" s="83">
        <v>0.4</v>
      </c>
      <c r="L19" s="75">
        <v>0.31</v>
      </c>
      <c r="M19" s="1080">
        <f>ROUND(-E19*K19*L19,2)</f>
        <v>-0.25</v>
      </c>
      <c r="N19" s="83">
        <v>0.15</v>
      </c>
      <c r="O19" s="75">
        <f>2*(K19+L19)</f>
        <v>1.42</v>
      </c>
      <c r="P19" s="1080">
        <f>E19*N19*O19</f>
        <v>0.43</v>
      </c>
      <c r="Q19" s="1174">
        <f>M19</f>
        <v>-0.25</v>
      </c>
      <c r="R19" s="1179">
        <f>ROUND($Q$4/1000*Q19,3)</f>
        <v>-3.7999999999999999E-2</v>
      </c>
      <c r="S19" s="1281"/>
      <c r="T19" s="1280"/>
      <c r="U19" s="1281"/>
      <c r="V19" s="1280"/>
      <c r="W19" s="1281"/>
      <c r="X19" s="1280"/>
      <c r="Y19" s="1282"/>
      <c r="Z19" s="1306">
        <f>M19</f>
        <v>-0.25</v>
      </c>
      <c r="AA19" s="1286"/>
      <c r="AB19" s="1307"/>
      <c r="AC19" s="1282"/>
      <c r="AD19" s="1306">
        <f>P19</f>
        <v>0.43</v>
      </c>
      <c r="AE19" s="1286"/>
      <c r="AF19" s="1307"/>
      <c r="AG19" s="1281"/>
      <c r="AH19" s="1280"/>
    </row>
    <row r="20" spans="2:34" ht="13.5" hidden="1" outlineLevel="1" thickBot="1">
      <c r="B20" s="83"/>
      <c r="C20" s="1237"/>
      <c r="D20" s="75"/>
      <c r="E20" s="877"/>
      <c r="F20" s="871"/>
      <c r="G20" s="109"/>
      <c r="H20" s="109"/>
      <c r="I20" s="75"/>
      <c r="J20" s="1058"/>
      <c r="K20" s="83"/>
      <c r="L20" s="75"/>
      <c r="M20" s="1058"/>
      <c r="N20" s="83"/>
      <c r="O20" s="75"/>
      <c r="P20" s="1058"/>
      <c r="Q20" s="1281"/>
      <c r="R20" s="1280"/>
      <c r="S20" s="1281"/>
      <c r="T20" s="1280"/>
      <c r="U20" s="1281"/>
      <c r="V20" s="1280"/>
      <c r="W20" s="1281"/>
      <c r="X20" s="1280"/>
      <c r="Y20" s="1282"/>
      <c r="Z20" s="1308"/>
      <c r="AA20" s="1286"/>
      <c r="AB20" s="1307"/>
      <c r="AC20" s="1282"/>
      <c r="AD20" s="1308"/>
      <c r="AE20" s="1286"/>
      <c r="AF20" s="1307"/>
      <c r="AG20" s="1281"/>
      <c r="AH20" s="1280"/>
    </row>
    <row r="21" spans="2:34" ht="16.5" collapsed="1" thickBot="1">
      <c r="B21" s="1247" t="s">
        <v>672</v>
      </c>
      <c r="C21" s="1238" t="s">
        <v>636</v>
      </c>
      <c r="D21" s="1182"/>
      <c r="E21" s="1205"/>
      <c r="F21" s="1207"/>
      <c r="G21" s="1182"/>
      <c r="H21" s="1182"/>
      <c r="I21" s="1182"/>
      <c r="J21" s="1188"/>
      <c r="K21" s="1180"/>
      <c r="L21" s="1182"/>
      <c r="M21" s="1188"/>
      <c r="N21" s="1180"/>
      <c r="O21" s="1182"/>
      <c r="P21" s="1188"/>
      <c r="Q21" s="1401">
        <f t="shared" ref="Q21:AH21" si="1">SUM(Q22:Q98)</f>
        <v>57.4</v>
      </c>
      <c r="R21" s="1317">
        <f t="shared" si="1"/>
        <v>8.61</v>
      </c>
      <c r="S21" s="1316">
        <f t="shared" si="1"/>
        <v>97.25</v>
      </c>
      <c r="T21" s="1317">
        <f t="shared" si="1"/>
        <v>12.641</v>
      </c>
      <c r="U21" s="1316">
        <f t="shared" si="1"/>
        <v>0</v>
      </c>
      <c r="V21" s="1318">
        <f t="shared" si="1"/>
        <v>0</v>
      </c>
      <c r="W21" s="1316">
        <f t="shared" si="1"/>
        <v>37.979999999999997</v>
      </c>
      <c r="X21" s="1319">
        <f t="shared" si="1"/>
        <v>0.95099999999999996</v>
      </c>
      <c r="Y21" s="1504">
        <f t="shared" si="1"/>
        <v>164.93</v>
      </c>
      <c r="Z21" s="1514">
        <f t="shared" si="1"/>
        <v>0</v>
      </c>
      <c r="AA21" s="1321">
        <f t="shared" si="1"/>
        <v>25.87</v>
      </c>
      <c r="AB21" s="1521">
        <f t="shared" si="1"/>
        <v>0</v>
      </c>
      <c r="AC21" s="1504">
        <f t="shared" si="1"/>
        <v>12.13</v>
      </c>
      <c r="AD21" s="1514">
        <f t="shared" si="1"/>
        <v>0</v>
      </c>
      <c r="AE21" s="1321">
        <f t="shared" si="1"/>
        <v>0</v>
      </c>
      <c r="AF21" s="1521">
        <f t="shared" si="1"/>
        <v>0</v>
      </c>
      <c r="AG21" s="1316">
        <f t="shared" si="1"/>
        <v>26.19</v>
      </c>
      <c r="AH21" s="1322">
        <f t="shared" si="1"/>
        <v>13.37</v>
      </c>
    </row>
    <row r="22" spans="2:34" hidden="1" outlineLevel="1">
      <c r="B22" s="1087">
        <v>2</v>
      </c>
      <c r="C22" s="1224" t="s">
        <v>643</v>
      </c>
      <c r="D22" s="1225" t="s">
        <v>642</v>
      </c>
      <c r="E22" s="1091"/>
      <c r="F22" s="1226">
        <v>3.74</v>
      </c>
      <c r="G22" s="1227">
        <v>5.85</v>
      </c>
      <c r="H22" s="1227">
        <v>6.25</v>
      </c>
      <c r="I22" s="1228">
        <f>H22-G22</f>
        <v>0.4</v>
      </c>
      <c r="J22" s="1418">
        <f>F22*I22</f>
        <v>1.5</v>
      </c>
      <c r="K22" s="1074"/>
      <c r="L22" s="1089"/>
      <c r="M22" s="1075"/>
      <c r="N22" s="1074"/>
      <c r="O22" s="1089"/>
      <c r="P22" s="1075"/>
      <c r="Q22" s="1407">
        <f>J22</f>
        <v>1.5</v>
      </c>
      <c r="R22" s="1323">
        <f>ROUND($Q$4/1000*Q22,3)</f>
        <v>0.22500000000000001</v>
      </c>
      <c r="S22" s="1300"/>
      <c r="T22" s="1324"/>
      <c r="U22" s="1300"/>
      <c r="V22" s="1301"/>
      <c r="W22" s="1300"/>
      <c r="X22" s="1324"/>
      <c r="Y22" s="1302"/>
      <c r="Z22" s="1303"/>
      <c r="AA22" s="1325">
        <f>J22</f>
        <v>1.5</v>
      </c>
      <c r="AB22" s="1305"/>
      <c r="AC22" s="1302"/>
      <c r="AD22" s="1303"/>
      <c r="AE22" s="1304"/>
      <c r="AF22" s="1305"/>
      <c r="AG22" s="1300"/>
      <c r="AH22" s="1301"/>
    </row>
    <row r="23" spans="2:34" hidden="1" outlineLevel="1">
      <c r="B23" s="871"/>
      <c r="C23" s="1169" t="s">
        <v>551</v>
      </c>
      <c r="D23" s="1168"/>
      <c r="E23" s="877"/>
      <c r="F23" s="1064">
        <v>3.74</v>
      </c>
      <c r="G23" s="1052">
        <v>6.25</v>
      </c>
      <c r="H23" s="1052">
        <v>8.85</v>
      </c>
      <c r="I23" s="1053">
        <f>H23-G23</f>
        <v>2.6</v>
      </c>
      <c r="J23" s="1419">
        <f>F23*I23</f>
        <v>9.7200000000000006</v>
      </c>
      <c r="K23" s="83"/>
      <c r="L23" s="75"/>
      <c r="M23" s="1058"/>
      <c r="N23" s="83"/>
      <c r="O23" s="75"/>
      <c r="P23" s="1058"/>
      <c r="Q23" s="1394">
        <f>J23</f>
        <v>9.7200000000000006</v>
      </c>
      <c r="R23" s="1179">
        <f>ROUND($Q$4/1000*Q23,3)</f>
        <v>1.458</v>
      </c>
      <c r="S23" s="1281"/>
      <c r="T23" s="1326"/>
      <c r="U23" s="1281"/>
      <c r="V23" s="1280"/>
      <c r="W23" s="1281"/>
      <c r="X23" s="1326"/>
      <c r="Y23" s="1327">
        <f>J23</f>
        <v>9.7200000000000006</v>
      </c>
      <c r="Z23" s="1308"/>
      <c r="AA23" s="1286"/>
      <c r="AB23" s="1307"/>
      <c r="AC23" s="1282"/>
      <c r="AD23" s="1308"/>
      <c r="AE23" s="1286"/>
      <c r="AF23" s="1307"/>
      <c r="AG23" s="1281"/>
      <c r="AH23" s="1280"/>
    </row>
    <row r="24" spans="2:34" hidden="1" outlineLevel="1">
      <c r="B24" s="871"/>
      <c r="C24" s="1169"/>
      <c r="D24" s="1169"/>
      <c r="E24" s="877"/>
      <c r="F24" s="1064"/>
      <c r="G24" s="1052"/>
      <c r="H24" s="1052"/>
      <c r="I24" s="1053"/>
      <c r="J24" s="1419"/>
      <c r="K24" s="83"/>
      <c r="L24" s="75"/>
      <c r="M24" s="1058"/>
      <c r="N24" s="83"/>
      <c r="O24" s="75"/>
      <c r="P24" s="1058"/>
      <c r="Q24" s="1394"/>
      <c r="R24" s="1179"/>
      <c r="S24" s="1281"/>
      <c r="T24" s="1326"/>
      <c r="U24" s="1281"/>
      <c r="V24" s="1280"/>
      <c r="W24" s="1174"/>
      <c r="X24" s="1326"/>
      <c r="Y24" s="1282"/>
      <c r="Z24" s="1308"/>
      <c r="AA24" s="1328"/>
      <c r="AB24" s="1307"/>
      <c r="AC24" s="1282"/>
      <c r="AD24" s="1308"/>
      <c r="AE24" s="1286"/>
      <c r="AF24" s="1307"/>
      <c r="AG24" s="1281"/>
      <c r="AH24" s="1280"/>
    </row>
    <row r="25" spans="2:34" hidden="1" outlineLevel="1">
      <c r="B25" s="83"/>
      <c r="C25" s="1169"/>
      <c r="D25" s="1169" t="s">
        <v>644</v>
      </c>
      <c r="E25" s="877"/>
      <c r="F25" s="871"/>
      <c r="G25" s="1052"/>
      <c r="H25" s="1052"/>
      <c r="I25" s="1053"/>
      <c r="J25" s="1419"/>
      <c r="K25" s="83"/>
      <c r="L25" s="75"/>
      <c r="M25" s="1058"/>
      <c r="N25" s="83"/>
      <c r="O25" s="75"/>
      <c r="P25" s="1058"/>
      <c r="Q25" s="1394"/>
      <c r="R25" s="1280"/>
      <c r="S25" s="1281"/>
      <c r="T25" s="1326"/>
      <c r="U25" s="1281"/>
      <c r="V25" s="1280"/>
      <c r="W25" s="1174"/>
      <c r="X25" s="1326"/>
      <c r="Y25" s="1327"/>
      <c r="Z25" s="1308"/>
      <c r="AA25" s="1286"/>
      <c r="AB25" s="1307"/>
      <c r="AC25" s="1282"/>
      <c r="AD25" s="1308"/>
      <c r="AE25" s="1286"/>
      <c r="AF25" s="1307"/>
      <c r="AG25" s="1281"/>
      <c r="AH25" s="1280"/>
    </row>
    <row r="26" spans="2:34" hidden="1" outlineLevel="1">
      <c r="B26" s="83"/>
      <c r="C26" s="1169" t="s">
        <v>506</v>
      </c>
      <c r="D26" s="75"/>
      <c r="E26" s="877"/>
      <c r="F26" s="871">
        <v>7.08</v>
      </c>
      <c r="G26" s="1052">
        <v>5.85</v>
      </c>
      <c r="H26" s="1052">
        <v>6.25</v>
      </c>
      <c r="I26" s="1053">
        <f>H26-G26</f>
        <v>0.4</v>
      </c>
      <c r="J26" s="1419">
        <f>F26*I26</f>
        <v>2.83</v>
      </c>
      <c r="K26" s="83"/>
      <c r="L26" s="75"/>
      <c r="M26" s="1058"/>
      <c r="N26" s="83"/>
      <c r="O26" s="75"/>
      <c r="P26" s="1058"/>
      <c r="Q26" s="1421"/>
      <c r="R26" s="1179"/>
      <c r="S26" s="1174">
        <f>J26</f>
        <v>2.83</v>
      </c>
      <c r="T26" s="1335">
        <f>ROUND($S$4/1000*S26,3)</f>
        <v>0.36799999999999999</v>
      </c>
      <c r="U26" s="1281"/>
      <c r="V26" s="1280"/>
      <c r="W26" s="1281"/>
      <c r="X26" s="1326"/>
      <c r="Y26" s="1327"/>
      <c r="Z26" s="1308"/>
      <c r="AA26" s="1328">
        <f>J26</f>
        <v>2.83</v>
      </c>
      <c r="AB26" s="1307"/>
      <c r="AC26" s="1282"/>
      <c r="AD26" s="1308"/>
      <c r="AE26" s="1286"/>
      <c r="AF26" s="1307"/>
      <c r="AG26" s="1281"/>
      <c r="AH26" s="1280"/>
    </row>
    <row r="27" spans="2:34" hidden="1" outlineLevel="1">
      <c r="B27" s="83"/>
      <c r="C27" s="1169" t="s">
        <v>493</v>
      </c>
      <c r="D27" s="75"/>
      <c r="E27" s="877"/>
      <c r="F27" s="871">
        <v>7.08</v>
      </c>
      <c r="G27" s="1052">
        <v>6.25</v>
      </c>
      <c r="H27" s="1052">
        <v>8.85</v>
      </c>
      <c r="I27" s="1053">
        <f>H27-G27</f>
        <v>2.6</v>
      </c>
      <c r="J27" s="1419">
        <f>F27*I27</f>
        <v>18.41</v>
      </c>
      <c r="K27" s="1109"/>
      <c r="L27" s="1110"/>
      <c r="M27" s="1085"/>
      <c r="N27" s="83"/>
      <c r="O27" s="75"/>
      <c r="P27" s="1080"/>
      <c r="Q27" s="1421"/>
      <c r="R27" s="1179"/>
      <c r="S27" s="1174">
        <f>J27</f>
        <v>18.41</v>
      </c>
      <c r="T27" s="1335">
        <f>ROUND($S$4/1000*S27,3)</f>
        <v>2.3929999999999998</v>
      </c>
      <c r="U27" s="1281"/>
      <c r="V27" s="1280"/>
      <c r="W27" s="1281"/>
      <c r="X27" s="1326"/>
      <c r="Y27" s="1327">
        <f>J27</f>
        <v>18.41</v>
      </c>
      <c r="Z27" s="1308"/>
      <c r="AA27" s="1286"/>
      <c r="AB27" s="1307"/>
      <c r="AC27" s="1327"/>
      <c r="AD27" s="1308"/>
      <c r="AE27" s="1286"/>
      <c r="AF27" s="1307"/>
      <c r="AG27" s="1281"/>
      <c r="AH27" s="1280"/>
    </row>
    <row r="28" spans="2:34" hidden="1" outlineLevel="1">
      <c r="B28" s="83"/>
      <c r="C28" s="1169" t="s">
        <v>25</v>
      </c>
      <c r="D28" s="1169"/>
      <c r="E28" s="877">
        <v>2</v>
      </c>
      <c r="F28" s="871"/>
      <c r="G28" s="75"/>
      <c r="H28" s="75"/>
      <c r="I28" s="75"/>
      <c r="J28" s="123"/>
      <c r="K28" s="1114">
        <v>1.68</v>
      </c>
      <c r="L28" s="940">
        <v>1.59</v>
      </c>
      <c r="M28" s="1080">
        <f>ROUND(-E28*K28*L28,2)</f>
        <v>-5.34</v>
      </c>
      <c r="N28" s="1114">
        <v>0.13</v>
      </c>
      <c r="O28" s="940">
        <f>2*L28+K28</f>
        <v>4.8600000000000003</v>
      </c>
      <c r="P28" s="1116">
        <f>E28*N28*O28</f>
        <v>1.26</v>
      </c>
      <c r="Q28" s="1394"/>
      <c r="R28" s="1280"/>
      <c r="S28" s="1174">
        <f>M28</f>
        <v>-5.34</v>
      </c>
      <c r="T28" s="1335">
        <f>ROUND($S$4/1000*S28,3)</f>
        <v>-0.69399999999999995</v>
      </c>
      <c r="U28" s="1281"/>
      <c r="V28" s="1280"/>
      <c r="W28" s="1281"/>
      <c r="X28" s="1326"/>
      <c r="Y28" s="1327">
        <f>M28</f>
        <v>-5.34</v>
      </c>
      <c r="Z28" s="1308"/>
      <c r="AA28" s="1286"/>
      <c r="AB28" s="1307"/>
      <c r="AC28" s="1327">
        <f>P28</f>
        <v>1.26</v>
      </c>
      <c r="AD28" s="1308"/>
      <c r="AE28" s="1286"/>
      <c r="AF28" s="1307"/>
      <c r="AG28" s="1281"/>
      <c r="AH28" s="1280">
        <f>E28*K28</f>
        <v>3.36</v>
      </c>
    </row>
    <row r="29" spans="2:34" hidden="1" outlineLevel="1">
      <c r="B29" s="83"/>
      <c r="C29" s="1169"/>
      <c r="D29" s="75"/>
      <c r="E29" s="877"/>
      <c r="F29" s="871"/>
      <c r="G29" s="1052"/>
      <c r="H29" s="1052"/>
      <c r="I29" s="1053"/>
      <c r="J29" s="1144"/>
      <c r="K29" s="83"/>
      <c r="L29" s="75"/>
      <c r="M29" s="1058"/>
      <c r="N29" s="83"/>
      <c r="O29" s="75"/>
      <c r="P29" s="1058"/>
      <c r="Q29" s="1394"/>
      <c r="R29" s="1179"/>
      <c r="S29" s="1281"/>
      <c r="T29" s="1326"/>
      <c r="U29" s="1281"/>
      <c r="V29" s="1280"/>
      <c r="W29" s="1281"/>
      <c r="X29" s="1326"/>
      <c r="Y29" s="1282"/>
      <c r="Z29" s="1308"/>
      <c r="AA29" s="1286"/>
      <c r="AB29" s="1307"/>
      <c r="AC29" s="1282"/>
      <c r="AD29" s="1308"/>
      <c r="AE29" s="1286"/>
      <c r="AF29" s="1307"/>
      <c r="AG29" s="1281"/>
      <c r="AH29" s="1280"/>
    </row>
    <row r="30" spans="2:34" hidden="1" outlineLevel="1">
      <c r="B30" s="83"/>
      <c r="C30" s="1169" t="s">
        <v>504</v>
      </c>
      <c r="D30" s="1170" t="s">
        <v>645</v>
      </c>
      <c r="E30" s="877"/>
      <c r="F30" s="871">
        <v>3.22</v>
      </c>
      <c r="G30" s="1052">
        <v>5.85</v>
      </c>
      <c r="H30" s="1052">
        <v>6.25</v>
      </c>
      <c r="I30" s="1053">
        <f>H30-G30</f>
        <v>0.4</v>
      </c>
      <c r="J30" s="1420">
        <f>F30*I30</f>
        <v>1.29</v>
      </c>
      <c r="K30" s="83"/>
      <c r="L30" s="75"/>
      <c r="M30" s="1058"/>
      <c r="N30" s="83"/>
      <c r="O30" s="75"/>
      <c r="P30" s="1058"/>
      <c r="Q30" s="1394"/>
      <c r="R30" s="1179"/>
      <c r="S30" s="1281"/>
      <c r="T30" s="1326"/>
      <c r="U30" s="1281"/>
      <c r="V30" s="1280"/>
      <c r="W30" s="1174">
        <f>J30</f>
        <v>1.29</v>
      </c>
      <c r="X30" s="1326">
        <f>ROUND($W$4/1000*W30,3)</f>
        <v>3.2000000000000001E-2</v>
      </c>
      <c r="Y30" s="1282"/>
      <c r="Z30" s="1308"/>
      <c r="AA30" s="1328">
        <f>J30</f>
        <v>1.29</v>
      </c>
      <c r="AB30" s="1307"/>
      <c r="AC30" s="1282"/>
      <c r="AD30" s="1308"/>
      <c r="AE30" s="1286"/>
      <c r="AF30" s="1307"/>
      <c r="AG30" s="1281">
        <f>F30</f>
        <v>3.22</v>
      </c>
      <c r="AH30" s="1280"/>
    </row>
    <row r="31" spans="2:34" hidden="1" outlineLevel="1">
      <c r="B31" s="83"/>
      <c r="C31" s="1169"/>
      <c r="D31" s="75"/>
      <c r="E31" s="877"/>
      <c r="F31" s="871">
        <v>3.22</v>
      </c>
      <c r="G31" s="1082">
        <v>6.25</v>
      </c>
      <c r="H31" s="1082">
        <v>7.23</v>
      </c>
      <c r="I31" s="1172">
        <f>H31-G31</f>
        <v>0.98</v>
      </c>
      <c r="J31" s="1420">
        <f>F31*I31</f>
        <v>3.16</v>
      </c>
      <c r="K31" s="83"/>
      <c r="L31" s="75"/>
      <c r="M31" s="1080"/>
      <c r="N31" s="83"/>
      <c r="O31" s="75"/>
      <c r="P31" s="1080"/>
      <c r="Q31" s="1421"/>
      <c r="R31" s="1179"/>
      <c r="S31" s="1281"/>
      <c r="T31" s="1326"/>
      <c r="U31" s="1281"/>
      <c r="V31" s="1280"/>
      <c r="W31" s="1174">
        <f>J31</f>
        <v>3.16</v>
      </c>
      <c r="X31" s="1326">
        <f>ROUND($W$4/1000*W31,3)</f>
        <v>7.9000000000000001E-2</v>
      </c>
      <c r="Y31" s="1327">
        <f>J31</f>
        <v>3.16</v>
      </c>
      <c r="Z31" s="1308"/>
      <c r="AA31" s="1286"/>
      <c r="AB31" s="1307"/>
      <c r="AC31" s="1327"/>
      <c r="AD31" s="1308"/>
      <c r="AE31" s="1286"/>
      <c r="AF31" s="1307"/>
      <c r="AG31" s="1281"/>
      <c r="AH31" s="1280"/>
    </row>
    <row r="32" spans="2:34" hidden="1" outlineLevel="1">
      <c r="B32" s="1106"/>
      <c r="C32" s="97" t="s">
        <v>646</v>
      </c>
      <c r="D32" s="1107"/>
      <c r="E32" s="1103"/>
      <c r="F32" s="1104">
        <f>1.33+1.33</f>
        <v>2.66</v>
      </c>
      <c r="G32" s="1082">
        <v>6.03</v>
      </c>
      <c r="H32" s="1082">
        <v>8.85</v>
      </c>
      <c r="I32" s="1172">
        <f>H32-G32</f>
        <v>2.82</v>
      </c>
      <c r="J32" s="1420">
        <f>F32*I32</f>
        <v>7.5</v>
      </c>
      <c r="K32" s="1106"/>
      <c r="L32" s="1102"/>
      <c r="M32" s="1105"/>
      <c r="N32" s="1106"/>
      <c r="O32" s="1102"/>
      <c r="P32" s="1105"/>
      <c r="Q32" s="1422">
        <f>J32</f>
        <v>7.5</v>
      </c>
      <c r="R32" s="1179">
        <f>ROUND($Q$4/1000*Q32,3)</f>
        <v>1.125</v>
      </c>
      <c r="S32" s="1329"/>
      <c r="T32" s="1331"/>
      <c r="U32" s="1329"/>
      <c r="V32" s="1330"/>
      <c r="W32" s="1329"/>
      <c r="X32" s="1331"/>
      <c r="Y32" s="1380">
        <f>J32</f>
        <v>7.5</v>
      </c>
      <c r="Z32" s="1332"/>
      <c r="AA32" s="1312"/>
      <c r="AB32" s="1313"/>
      <c r="AC32" s="1310"/>
      <c r="AD32" s="1332"/>
      <c r="AE32" s="1312"/>
      <c r="AF32" s="1313"/>
      <c r="AG32" s="1329"/>
      <c r="AH32" s="1330"/>
    </row>
    <row r="33" spans="2:34" hidden="1" outlineLevel="1">
      <c r="B33" s="83"/>
      <c r="C33" s="1171"/>
      <c r="D33" s="1107"/>
      <c r="E33" s="1113"/>
      <c r="F33" s="871">
        <v>3.22</v>
      </c>
      <c r="G33" s="1082">
        <v>6.03</v>
      </c>
      <c r="H33" s="1082">
        <v>8.85</v>
      </c>
      <c r="I33" s="1172">
        <f>H33-G33</f>
        <v>2.82</v>
      </c>
      <c r="J33" s="1420">
        <f>F33*I33</f>
        <v>9.08</v>
      </c>
      <c r="K33" s="1114"/>
      <c r="L33" s="940"/>
      <c r="M33" s="1113"/>
      <c r="N33" s="1114"/>
      <c r="O33" s="940"/>
      <c r="P33" s="1113"/>
      <c r="Q33" s="1126"/>
      <c r="R33" s="1333"/>
      <c r="S33" s="1334">
        <f>J33</f>
        <v>9.08</v>
      </c>
      <c r="T33" s="1335">
        <f>ROUND($S$4/1000*S33,3)</f>
        <v>1.18</v>
      </c>
      <c r="U33" s="1109"/>
      <c r="V33" s="1333"/>
      <c r="W33" s="1109"/>
      <c r="X33" s="1336"/>
      <c r="Y33" s="1338">
        <f>J33</f>
        <v>9.08</v>
      </c>
      <c r="Z33" s="1283"/>
      <c r="AA33" s="1337"/>
      <c r="AB33" s="1284"/>
      <c r="AC33" s="1285"/>
      <c r="AD33" s="1283"/>
      <c r="AE33" s="1110"/>
      <c r="AF33" s="1284"/>
      <c r="AG33" s="1109"/>
      <c r="AH33" s="1333"/>
    </row>
    <row r="34" spans="2:34" hidden="1" outlineLevel="1">
      <c r="B34" s="83"/>
      <c r="C34" s="1170" t="s">
        <v>26</v>
      </c>
      <c r="D34" s="940"/>
      <c r="E34" s="877">
        <v>1</v>
      </c>
      <c r="F34" s="871"/>
      <c r="G34" s="1082"/>
      <c r="H34" s="1082"/>
      <c r="I34" s="1172"/>
      <c r="J34" s="1420"/>
      <c r="K34" s="1114">
        <v>0.51</v>
      </c>
      <c r="L34" s="940">
        <v>1.59</v>
      </c>
      <c r="M34" s="1080">
        <f>ROUND(-E34*K34*L34,2)</f>
        <v>-0.81</v>
      </c>
      <c r="N34" s="1114">
        <v>0.13</v>
      </c>
      <c r="O34" s="1108">
        <f>2*K34+L34</f>
        <v>2.61</v>
      </c>
      <c r="P34" s="1116">
        <f>E34*N34*O34</f>
        <v>0.34</v>
      </c>
      <c r="Q34" s="1126"/>
      <c r="R34" s="1333"/>
      <c r="S34" s="1334">
        <f>M34</f>
        <v>-0.81</v>
      </c>
      <c r="T34" s="1335">
        <f>ROUND($S$4/1000*S34,3)</f>
        <v>-0.105</v>
      </c>
      <c r="U34" s="1109"/>
      <c r="V34" s="1333"/>
      <c r="W34" s="1109"/>
      <c r="X34" s="1336"/>
      <c r="Y34" s="1338">
        <f>M34</f>
        <v>-0.81</v>
      </c>
      <c r="Z34" s="1283"/>
      <c r="AA34" s="1110"/>
      <c r="AB34" s="1284"/>
      <c r="AC34" s="1338">
        <f>P34</f>
        <v>0.34</v>
      </c>
      <c r="AD34" s="1283"/>
      <c r="AE34" s="1110"/>
      <c r="AF34" s="1284"/>
      <c r="AG34" s="1109"/>
      <c r="AH34" s="1333"/>
    </row>
    <row r="35" spans="2:34" hidden="1" outlineLevel="1">
      <c r="B35" s="83"/>
      <c r="C35" s="1170" t="s">
        <v>90</v>
      </c>
      <c r="D35" s="940"/>
      <c r="E35" s="877">
        <v>1</v>
      </c>
      <c r="F35" s="1114"/>
      <c r="G35" s="940"/>
      <c r="H35" s="940"/>
      <c r="I35" s="940"/>
      <c r="J35" s="1122"/>
      <c r="K35" s="1114">
        <v>0.77</v>
      </c>
      <c r="L35" s="940">
        <v>2.34</v>
      </c>
      <c r="M35" s="1080">
        <f>ROUND(-E35*K35*L35,2)</f>
        <v>-1.8</v>
      </c>
      <c r="N35" s="1114">
        <v>0.13</v>
      </c>
      <c r="O35" s="940">
        <f>K35+L35+0.75</f>
        <v>3.86</v>
      </c>
      <c r="P35" s="1116">
        <f>E35*N35*O35</f>
        <v>0.5</v>
      </c>
      <c r="Q35" s="1126"/>
      <c r="R35" s="1333"/>
      <c r="S35" s="1334">
        <f>M35</f>
        <v>-1.8</v>
      </c>
      <c r="T35" s="1335">
        <f>ROUND($S$4/1000*S35,3)</f>
        <v>-0.23400000000000001</v>
      </c>
      <c r="U35" s="1109"/>
      <c r="V35" s="1333"/>
      <c r="W35" s="1109"/>
      <c r="X35" s="1336"/>
      <c r="Y35" s="1338">
        <f>M35</f>
        <v>-1.8</v>
      </c>
      <c r="Z35" s="1283"/>
      <c r="AA35" s="1110"/>
      <c r="AB35" s="1284"/>
      <c r="AC35" s="1338">
        <f>P35</f>
        <v>0.5</v>
      </c>
      <c r="AD35" s="1283"/>
      <c r="AE35" s="1110"/>
      <c r="AF35" s="1284"/>
      <c r="AG35" s="1109"/>
      <c r="AH35" s="1333"/>
    </row>
    <row r="36" spans="2:34" hidden="1" outlineLevel="1">
      <c r="B36" s="83"/>
      <c r="C36" s="1171"/>
      <c r="D36" s="940"/>
      <c r="E36" s="877"/>
      <c r="F36" s="1114"/>
      <c r="G36" s="940"/>
      <c r="H36" s="940"/>
      <c r="I36" s="940"/>
      <c r="J36" s="1122"/>
      <c r="K36" s="1114"/>
      <c r="L36" s="940"/>
      <c r="M36" s="1080"/>
      <c r="N36" s="1114"/>
      <c r="O36" s="940"/>
      <c r="P36" s="1116"/>
      <c r="Q36" s="1126"/>
      <c r="R36" s="1333"/>
      <c r="S36" s="1334"/>
      <c r="T36" s="1335"/>
      <c r="U36" s="1109"/>
      <c r="V36" s="1333"/>
      <c r="W36" s="1109"/>
      <c r="X36" s="1336"/>
      <c r="Y36" s="1338"/>
      <c r="Z36" s="1283"/>
      <c r="AA36" s="1110"/>
      <c r="AB36" s="1284"/>
      <c r="AC36" s="1338"/>
      <c r="AD36" s="1283"/>
      <c r="AE36" s="1110"/>
      <c r="AF36" s="1284"/>
      <c r="AG36" s="1109"/>
      <c r="AH36" s="1333"/>
    </row>
    <row r="37" spans="2:34" hidden="1" outlineLevel="1">
      <c r="B37" s="83"/>
      <c r="C37" s="1170" t="s">
        <v>521</v>
      </c>
      <c r="D37" s="1170" t="s">
        <v>647</v>
      </c>
      <c r="E37" s="1113"/>
      <c r="F37" s="1115">
        <v>10.14</v>
      </c>
      <c r="G37" s="1082">
        <v>5.85</v>
      </c>
      <c r="H37" s="1082">
        <v>6.03</v>
      </c>
      <c r="I37" s="1172">
        <f>H37-G37</f>
        <v>0.18</v>
      </c>
      <c r="J37" s="1420">
        <f>F37*I37</f>
        <v>1.83</v>
      </c>
      <c r="K37" s="1114"/>
      <c r="L37" s="940"/>
      <c r="M37" s="1113"/>
      <c r="N37" s="1114"/>
      <c r="O37" s="940"/>
      <c r="P37" s="1113"/>
      <c r="Q37" s="1126"/>
      <c r="R37" s="1333"/>
      <c r="S37" s="1109"/>
      <c r="T37" s="1336"/>
      <c r="U37" s="1109"/>
      <c r="V37" s="1333"/>
      <c r="W37" s="1109">
        <f>J37</f>
        <v>1.83</v>
      </c>
      <c r="X37" s="1326">
        <f>ROUND($W$4/1000*W37,3)</f>
        <v>4.5999999999999999E-2</v>
      </c>
      <c r="Y37" s="1285"/>
      <c r="Z37" s="1283"/>
      <c r="AA37" s="1110"/>
      <c r="AB37" s="1284"/>
      <c r="AC37" s="1285"/>
      <c r="AD37" s="1283"/>
      <c r="AE37" s="1110"/>
      <c r="AF37" s="1284"/>
      <c r="AG37" s="1334"/>
      <c r="AH37" s="1333"/>
    </row>
    <row r="38" spans="2:34" hidden="1" outlineLevel="1">
      <c r="B38" s="83"/>
      <c r="C38" s="1170" t="s">
        <v>648</v>
      </c>
      <c r="D38" s="1170" t="s">
        <v>649</v>
      </c>
      <c r="E38" s="1113"/>
      <c r="F38" s="1115">
        <f>0.44+4.64</f>
        <v>5.08</v>
      </c>
      <c r="G38" s="1052">
        <v>5.85</v>
      </c>
      <c r="H38" s="1052">
        <v>6.25</v>
      </c>
      <c r="I38" s="1053">
        <f>H38-G38</f>
        <v>0.4</v>
      </c>
      <c r="J38" s="1420">
        <f>F38*I38</f>
        <v>2.0299999999999998</v>
      </c>
      <c r="K38" s="1114"/>
      <c r="L38" s="940"/>
      <c r="M38" s="1113"/>
      <c r="N38" s="1114"/>
      <c r="O38" s="940"/>
      <c r="P38" s="1113"/>
      <c r="Q38" s="1365">
        <f>J38</f>
        <v>2.0299999999999998</v>
      </c>
      <c r="R38" s="1179">
        <f>ROUND($Q$4/1000*Q38,3)</f>
        <v>0.30499999999999999</v>
      </c>
      <c r="S38" s="1109"/>
      <c r="T38" s="1336"/>
      <c r="U38" s="1109"/>
      <c r="V38" s="1333"/>
      <c r="W38" s="1334"/>
      <c r="X38" s="1326"/>
      <c r="Y38" s="1338"/>
      <c r="Z38" s="1283"/>
      <c r="AA38" s="1337">
        <f>J38</f>
        <v>2.0299999999999998</v>
      </c>
      <c r="AB38" s="1284"/>
      <c r="AC38" s="1285"/>
      <c r="AD38" s="1283"/>
      <c r="AE38" s="1110"/>
      <c r="AF38" s="1284"/>
      <c r="AG38" s="1109"/>
      <c r="AH38" s="1333"/>
    </row>
    <row r="39" spans="2:34" hidden="1" outlineLevel="1">
      <c r="B39" s="83"/>
      <c r="C39" s="1171"/>
      <c r="D39" s="1170" t="s">
        <v>650</v>
      </c>
      <c r="E39" s="1113"/>
      <c r="F39" s="1114"/>
      <c r="G39" s="940"/>
      <c r="H39" s="940"/>
      <c r="I39" s="940"/>
      <c r="J39" s="1122"/>
      <c r="K39" s="1114"/>
      <c r="L39" s="940"/>
      <c r="M39" s="1113"/>
      <c r="N39" s="1114"/>
      <c r="O39" s="940"/>
      <c r="P39" s="1113"/>
      <c r="Q39" s="1126"/>
      <c r="R39" s="1333"/>
      <c r="S39" s="1109"/>
      <c r="T39" s="1336"/>
      <c r="U39" s="1109"/>
      <c r="V39" s="1333"/>
      <c r="W39" s="1109"/>
      <c r="X39" s="1336"/>
      <c r="Y39" s="1285"/>
      <c r="Z39" s="1283"/>
      <c r="AA39" s="1110"/>
      <c r="AB39" s="1284"/>
      <c r="AC39" s="1285"/>
      <c r="AD39" s="1283"/>
      <c r="AE39" s="1110"/>
      <c r="AF39" s="1284"/>
      <c r="AG39" s="1109"/>
      <c r="AH39" s="1333"/>
    </row>
    <row r="40" spans="2:34" hidden="1" outlineLevel="1">
      <c r="B40" s="83"/>
      <c r="C40" s="1170" t="s">
        <v>651</v>
      </c>
      <c r="D40" s="941"/>
      <c r="E40" s="1113"/>
      <c r="F40" s="871">
        <v>7.53</v>
      </c>
      <c r="G40" s="1082">
        <v>6.03</v>
      </c>
      <c r="H40" s="1082">
        <v>6.25</v>
      </c>
      <c r="I40" s="1172">
        <f>H40-G40</f>
        <v>0.22</v>
      </c>
      <c r="J40" s="1420">
        <f>F40*I40</f>
        <v>1.66</v>
      </c>
      <c r="K40" s="1114"/>
      <c r="L40" s="940"/>
      <c r="M40" s="1113"/>
      <c r="N40" s="1114"/>
      <c r="O40" s="940"/>
      <c r="P40" s="1113"/>
      <c r="Q40" s="1365">
        <f>J40</f>
        <v>1.66</v>
      </c>
      <c r="R40" s="1179">
        <f t="shared" ref="R40:R46" si="2">ROUND($Q$4/1000*Q40,3)</f>
        <v>0.249</v>
      </c>
      <c r="S40" s="1109"/>
      <c r="T40" s="1336"/>
      <c r="U40" s="1109"/>
      <c r="V40" s="1333"/>
      <c r="W40" s="1109"/>
      <c r="X40" s="1336"/>
      <c r="Y40" s="1285"/>
      <c r="Z40" s="1283"/>
      <c r="AA40" s="1337">
        <f>J40</f>
        <v>1.66</v>
      </c>
      <c r="AB40" s="1284"/>
      <c r="AC40" s="1285"/>
      <c r="AD40" s="1283"/>
      <c r="AE40" s="1110"/>
      <c r="AF40" s="1284"/>
      <c r="AG40" s="1109"/>
      <c r="AH40" s="1333"/>
    </row>
    <row r="41" spans="2:34" hidden="1" outlineLevel="1">
      <c r="B41" s="83"/>
      <c r="C41" s="1170" t="s">
        <v>69</v>
      </c>
      <c r="D41" s="940"/>
      <c r="E41" s="877">
        <v>1</v>
      </c>
      <c r="F41" s="1115"/>
      <c r="G41" s="1082"/>
      <c r="H41" s="1082"/>
      <c r="I41" s="1172"/>
      <c r="J41" s="1420"/>
      <c r="K41" s="1114">
        <v>1.31</v>
      </c>
      <c r="L41" s="940">
        <v>0.22</v>
      </c>
      <c r="M41" s="1080">
        <f>ROUND(-E41*K41*L41,2)</f>
        <v>-0.28999999999999998</v>
      </c>
      <c r="N41" s="1114">
        <v>0.15</v>
      </c>
      <c r="O41" s="940">
        <f>L41+L41</f>
        <v>0.44</v>
      </c>
      <c r="P41" s="1116">
        <f>N41*O41</f>
        <v>7.0000000000000007E-2</v>
      </c>
      <c r="Q41" s="1365">
        <f>M41</f>
        <v>-0.28999999999999998</v>
      </c>
      <c r="R41" s="1179">
        <f t="shared" si="2"/>
        <v>-4.3999999999999997E-2</v>
      </c>
      <c r="S41" s="1334"/>
      <c r="T41" s="1335"/>
      <c r="U41" s="1109"/>
      <c r="V41" s="1333"/>
      <c r="W41" s="1109"/>
      <c r="X41" s="1336"/>
      <c r="Y41" s="1338"/>
      <c r="Z41" s="1283"/>
      <c r="AA41" s="1337">
        <f>M41</f>
        <v>-0.28999999999999998</v>
      </c>
      <c r="AB41" s="1284"/>
      <c r="AC41" s="1338">
        <f>P41</f>
        <v>7.0000000000000007E-2</v>
      </c>
      <c r="AD41" s="1283"/>
      <c r="AE41" s="1110"/>
      <c r="AF41" s="1284"/>
      <c r="AG41" s="1109"/>
      <c r="AH41" s="1333"/>
    </row>
    <row r="42" spans="2:34" hidden="1" outlineLevel="1">
      <c r="B42" s="83"/>
      <c r="C42" s="1170" t="s">
        <v>68</v>
      </c>
      <c r="D42" s="940"/>
      <c r="E42" s="877">
        <v>1</v>
      </c>
      <c r="F42" s="1114"/>
      <c r="G42" s="940"/>
      <c r="H42" s="940"/>
      <c r="I42" s="940"/>
      <c r="J42" s="1122"/>
      <c r="K42" s="1114">
        <v>1.31</v>
      </c>
      <c r="L42" s="940">
        <v>0.22</v>
      </c>
      <c r="M42" s="1080">
        <f>ROUND(-E42*K42*L42,2)</f>
        <v>-0.28999999999999998</v>
      </c>
      <c r="N42" s="1114">
        <v>0.15</v>
      </c>
      <c r="O42" s="940">
        <f>L42+L42</f>
        <v>0.44</v>
      </c>
      <c r="P42" s="1116">
        <f>N42*O42</f>
        <v>7.0000000000000007E-2</v>
      </c>
      <c r="Q42" s="1365">
        <f>M42</f>
        <v>-0.28999999999999998</v>
      </c>
      <c r="R42" s="1179">
        <f t="shared" si="2"/>
        <v>-4.3999999999999997E-2</v>
      </c>
      <c r="S42" s="1334"/>
      <c r="T42" s="1335"/>
      <c r="U42" s="1109"/>
      <c r="V42" s="1333"/>
      <c r="W42" s="1109"/>
      <c r="X42" s="1336"/>
      <c r="Y42" s="1338"/>
      <c r="Z42" s="1283"/>
      <c r="AA42" s="1337">
        <f>M42</f>
        <v>-0.28999999999999998</v>
      </c>
      <c r="AB42" s="1284"/>
      <c r="AC42" s="1338">
        <f>P42</f>
        <v>7.0000000000000007E-2</v>
      </c>
      <c r="AD42" s="1283"/>
      <c r="AE42" s="1110"/>
      <c r="AF42" s="1284"/>
      <c r="AG42" s="1109"/>
      <c r="AH42" s="1333"/>
    </row>
    <row r="43" spans="2:34" hidden="1" outlineLevel="1">
      <c r="B43" s="83"/>
      <c r="C43" s="1170" t="s">
        <v>652</v>
      </c>
      <c r="D43" s="940"/>
      <c r="E43" s="1113"/>
      <c r="F43" s="871">
        <v>12.61</v>
      </c>
      <c r="G43" s="1052">
        <v>6.25</v>
      </c>
      <c r="H43" s="1052">
        <v>8.85</v>
      </c>
      <c r="I43" s="1053">
        <f>H43-G43</f>
        <v>2.6</v>
      </c>
      <c r="J43" s="1419">
        <f>F43*I43</f>
        <v>32.79</v>
      </c>
      <c r="K43" s="1114"/>
      <c r="L43" s="940"/>
      <c r="M43" s="1113"/>
      <c r="N43" s="1114"/>
      <c r="O43" s="940"/>
      <c r="P43" s="1113"/>
      <c r="Q43" s="1365">
        <f>J43</f>
        <v>32.79</v>
      </c>
      <c r="R43" s="1179">
        <f t="shared" si="2"/>
        <v>4.9189999999999996</v>
      </c>
      <c r="S43" s="1109"/>
      <c r="T43" s="1336"/>
      <c r="U43" s="1109"/>
      <c r="V43" s="1333"/>
      <c r="W43" s="1109"/>
      <c r="X43" s="1336"/>
      <c r="Y43" s="1338">
        <f>J43</f>
        <v>32.79</v>
      </c>
      <c r="Z43" s="1283"/>
      <c r="AA43" s="1110"/>
      <c r="AB43" s="1284"/>
      <c r="AC43" s="1285"/>
      <c r="AD43" s="1283"/>
      <c r="AE43" s="1110"/>
      <c r="AF43" s="1284"/>
      <c r="AG43" s="1109"/>
      <c r="AH43" s="1333"/>
    </row>
    <row r="44" spans="2:34" hidden="1" outlineLevel="1">
      <c r="B44" s="83"/>
      <c r="C44" s="1171" t="s">
        <v>519</v>
      </c>
      <c r="D44" s="940"/>
      <c r="E44" s="877">
        <v>1</v>
      </c>
      <c r="F44" s="1114"/>
      <c r="G44" s="940"/>
      <c r="H44" s="940"/>
      <c r="I44" s="940"/>
      <c r="J44" s="1122"/>
      <c r="K44" s="1114">
        <v>1.31</v>
      </c>
      <c r="L44" s="1108">
        <v>2</v>
      </c>
      <c r="M44" s="1080">
        <f>ROUND(-E44*K44*L44,2)</f>
        <v>-2.62</v>
      </c>
      <c r="N44" s="1114">
        <v>0.15</v>
      </c>
      <c r="O44" s="940">
        <f>K44+L44+0.37</f>
        <v>3.68</v>
      </c>
      <c r="P44" s="1116">
        <f>N44*O44</f>
        <v>0.55000000000000004</v>
      </c>
      <c r="Q44" s="1365">
        <f>M44</f>
        <v>-2.62</v>
      </c>
      <c r="R44" s="1179">
        <f t="shared" si="2"/>
        <v>-0.39300000000000002</v>
      </c>
      <c r="S44" s="1109"/>
      <c r="T44" s="1336"/>
      <c r="U44" s="1109"/>
      <c r="V44" s="1333"/>
      <c r="W44" s="1109"/>
      <c r="X44" s="1336"/>
      <c r="Y44" s="1338">
        <f>M44</f>
        <v>-2.62</v>
      </c>
      <c r="Z44" s="1283"/>
      <c r="AA44" s="1110"/>
      <c r="AB44" s="1284"/>
      <c r="AC44" s="1338">
        <f>P44</f>
        <v>0.55000000000000004</v>
      </c>
      <c r="AD44" s="1283"/>
      <c r="AE44" s="1110"/>
      <c r="AF44" s="1284"/>
      <c r="AG44" s="1109"/>
      <c r="AH44" s="1333"/>
    </row>
    <row r="45" spans="2:34" hidden="1" outlineLevel="1">
      <c r="B45" s="83"/>
      <c r="C45" s="1171" t="s">
        <v>71</v>
      </c>
      <c r="D45" s="940"/>
      <c r="E45" s="877">
        <v>1</v>
      </c>
      <c r="F45" s="1114"/>
      <c r="G45" s="940"/>
      <c r="H45" s="940"/>
      <c r="I45" s="940"/>
      <c r="J45" s="1122"/>
      <c r="K45" s="1114">
        <v>0.93</v>
      </c>
      <c r="L45" s="1108">
        <v>1.8</v>
      </c>
      <c r="M45" s="1080">
        <f>ROUND(-E45*K45*L45,2)</f>
        <v>-1.67</v>
      </c>
      <c r="N45" s="1114">
        <v>0.15</v>
      </c>
      <c r="O45" s="940">
        <f>K45+L45</f>
        <v>2.73</v>
      </c>
      <c r="P45" s="1116">
        <f>N45*O45</f>
        <v>0.41</v>
      </c>
      <c r="Q45" s="1365">
        <f>M45</f>
        <v>-1.67</v>
      </c>
      <c r="R45" s="1179">
        <f t="shared" si="2"/>
        <v>-0.251</v>
      </c>
      <c r="S45" s="1109"/>
      <c r="T45" s="1336"/>
      <c r="U45" s="1109"/>
      <c r="V45" s="1333"/>
      <c r="W45" s="1109"/>
      <c r="X45" s="1336"/>
      <c r="Y45" s="1338">
        <f>M45</f>
        <v>-1.67</v>
      </c>
      <c r="Z45" s="1283"/>
      <c r="AA45" s="1110"/>
      <c r="AB45" s="1284"/>
      <c r="AC45" s="1338">
        <f>P45</f>
        <v>0.41</v>
      </c>
      <c r="AD45" s="1283"/>
      <c r="AE45" s="1110"/>
      <c r="AF45" s="1284"/>
      <c r="AG45" s="1109"/>
      <c r="AH45" s="1333">
        <f>K45</f>
        <v>0.93</v>
      </c>
    </row>
    <row r="46" spans="2:34" hidden="1" outlineLevel="1">
      <c r="B46" s="83"/>
      <c r="C46" s="1171" t="s">
        <v>497</v>
      </c>
      <c r="D46" s="940"/>
      <c r="E46" s="877">
        <v>1</v>
      </c>
      <c r="F46" s="1114"/>
      <c r="G46" s="940"/>
      <c r="H46" s="940"/>
      <c r="I46" s="940"/>
      <c r="J46" s="1122"/>
      <c r="K46" s="1114">
        <v>1.31</v>
      </c>
      <c r="L46" s="1108">
        <v>2</v>
      </c>
      <c r="M46" s="1080">
        <f>ROUND(-E46*K46*L46,2)</f>
        <v>-2.62</v>
      </c>
      <c r="N46" s="1114">
        <v>0.15</v>
      </c>
      <c r="O46" s="940">
        <f>2*L46+K46</f>
        <v>5.31</v>
      </c>
      <c r="P46" s="1116">
        <f>N46*O46</f>
        <v>0.8</v>
      </c>
      <c r="Q46" s="1365">
        <f>M46</f>
        <v>-2.62</v>
      </c>
      <c r="R46" s="1179">
        <f t="shared" si="2"/>
        <v>-0.39300000000000002</v>
      </c>
      <c r="S46" s="1109"/>
      <c r="T46" s="1336"/>
      <c r="U46" s="1109"/>
      <c r="V46" s="1333"/>
      <c r="W46" s="1109"/>
      <c r="X46" s="1336"/>
      <c r="Y46" s="1338">
        <f>M46</f>
        <v>-2.62</v>
      </c>
      <c r="Z46" s="1283"/>
      <c r="AA46" s="1110"/>
      <c r="AB46" s="1284"/>
      <c r="AC46" s="1338">
        <f>P46</f>
        <v>0.8</v>
      </c>
      <c r="AD46" s="1283"/>
      <c r="AE46" s="1110"/>
      <c r="AF46" s="1284"/>
      <c r="AG46" s="1109"/>
      <c r="AH46" s="1333"/>
    </row>
    <row r="47" spans="2:34" hidden="1" outlineLevel="1">
      <c r="B47" s="83"/>
      <c r="C47" s="1171"/>
      <c r="D47" s="940"/>
      <c r="E47" s="877"/>
      <c r="F47" s="1115"/>
      <c r="G47" s="1082"/>
      <c r="H47" s="1082"/>
      <c r="I47" s="1172"/>
      <c r="J47" s="1420"/>
      <c r="K47" s="1114"/>
      <c r="L47" s="940"/>
      <c r="M47" s="1113"/>
      <c r="N47" s="1114"/>
      <c r="O47" s="940"/>
      <c r="P47" s="1113"/>
      <c r="Q47" s="1126"/>
      <c r="R47" s="1333"/>
      <c r="S47" s="1109"/>
      <c r="T47" s="1336"/>
      <c r="U47" s="1109"/>
      <c r="V47" s="1333"/>
      <c r="W47" s="1334"/>
      <c r="X47" s="1326"/>
      <c r="Y47" s="1338"/>
      <c r="Z47" s="1283"/>
      <c r="AA47" s="1110"/>
      <c r="AB47" s="1284"/>
      <c r="AC47" s="1285"/>
      <c r="AD47" s="1283"/>
      <c r="AE47" s="1110"/>
      <c r="AF47" s="1284"/>
      <c r="AG47" s="1109"/>
      <c r="AH47" s="1333"/>
    </row>
    <row r="48" spans="2:34" hidden="1" outlineLevel="1">
      <c r="B48" s="83"/>
      <c r="C48" s="1170" t="s">
        <v>506</v>
      </c>
      <c r="D48" s="1170" t="s">
        <v>653</v>
      </c>
      <c r="E48" s="1113"/>
      <c r="F48" s="871">
        <v>6.75</v>
      </c>
      <c r="G48" s="1052">
        <v>5.85</v>
      </c>
      <c r="H48" s="1052">
        <v>6.25</v>
      </c>
      <c r="I48" s="1053">
        <f>H48-G48</f>
        <v>0.4</v>
      </c>
      <c r="J48" s="1420">
        <f>F48*I48</f>
        <v>2.7</v>
      </c>
      <c r="K48" s="1114"/>
      <c r="L48" s="940"/>
      <c r="M48" s="1113"/>
      <c r="N48" s="1114"/>
      <c r="O48" s="940"/>
      <c r="P48" s="1113"/>
      <c r="Q48" s="1126"/>
      <c r="R48" s="1333"/>
      <c r="S48" s="1334">
        <f>J48</f>
        <v>2.7</v>
      </c>
      <c r="T48" s="1335">
        <f>ROUND($S$4/1000*S48,3)</f>
        <v>0.35099999999999998</v>
      </c>
      <c r="U48" s="1109"/>
      <c r="V48" s="1333"/>
      <c r="W48" s="1109"/>
      <c r="X48" s="1336"/>
      <c r="Y48" s="1285"/>
      <c r="Z48" s="1283"/>
      <c r="AA48" s="1337">
        <f>J48</f>
        <v>2.7</v>
      </c>
      <c r="AB48" s="1284"/>
      <c r="AC48" s="1285"/>
      <c r="AD48" s="1283"/>
      <c r="AE48" s="1110"/>
      <c r="AF48" s="1284"/>
      <c r="AG48" s="1109"/>
      <c r="AH48" s="1333"/>
    </row>
    <row r="49" spans="2:34" hidden="1" outlineLevel="1">
      <c r="B49" s="83"/>
      <c r="C49" s="1170" t="s">
        <v>493</v>
      </c>
      <c r="D49" s="1171"/>
      <c r="E49" s="1113"/>
      <c r="F49" s="871">
        <v>6.75</v>
      </c>
      <c r="G49" s="1052">
        <v>6.25</v>
      </c>
      <c r="H49" s="1052">
        <v>8.85</v>
      </c>
      <c r="I49" s="1053">
        <f>H49-G49</f>
        <v>2.6</v>
      </c>
      <c r="J49" s="1419">
        <f>F49*I49</f>
        <v>17.55</v>
      </c>
      <c r="K49" s="1114"/>
      <c r="L49" s="940"/>
      <c r="M49" s="1113"/>
      <c r="N49" s="1114"/>
      <c r="O49" s="940"/>
      <c r="P49" s="1113"/>
      <c r="Q49" s="1126"/>
      <c r="R49" s="1333"/>
      <c r="S49" s="1334">
        <f>J49</f>
        <v>17.55</v>
      </c>
      <c r="T49" s="1335">
        <f>ROUND($S$4/1000*S49,3)</f>
        <v>2.282</v>
      </c>
      <c r="U49" s="1109"/>
      <c r="V49" s="1333"/>
      <c r="W49" s="1109"/>
      <c r="X49" s="1336"/>
      <c r="Y49" s="1338">
        <f>J49</f>
        <v>17.55</v>
      </c>
      <c r="Z49" s="1283"/>
      <c r="AA49" s="1110"/>
      <c r="AB49" s="1284"/>
      <c r="AC49" s="1285"/>
      <c r="AD49" s="1283"/>
      <c r="AE49" s="1110"/>
      <c r="AF49" s="1284"/>
      <c r="AG49" s="1109"/>
      <c r="AH49" s="1333"/>
    </row>
    <row r="50" spans="2:34" hidden="1" outlineLevel="1">
      <c r="B50" s="83"/>
      <c r="C50" s="1170" t="s">
        <v>25</v>
      </c>
      <c r="D50" s="1171"/>
      <c r="E50" s="877">
        <v>1</v>
      </c>
      <c r="F50" s="871"/>
      <c r="G50" s="1082"/>
      <c r="H50" s="1082"/>
      <c r="I50" s="1172"/>
      <c r="J50" s="1145"/>
      <c r="K50" s="1114">
        <v>1.68</v>
      </c>
      <c r="L50" s="940">
        <v>1.59</v>
      </c>
      <c r="M50" s="1080">
        <f>ROUND(-E50*K50*L50,2)</f>
        <v>-2.67</v>
      </c>
      <c r="N50" s="1114">
        <v>0.13</v>
      </c>
      <c r="O50" s="940">
        <f>2*L50+K50</f>
        <v>4.8600000000000003</v>
      </c>
      <c r="P50" s="1116">
        <f>N50*O50</f>
        <v>0.63</v>
      </c>
      <c r="Q50" s="1126"/>
      <c r="R50" s="1179"/>
      <c r="S50" s="1334">
        <f>M50</f>
        <v>-2.67</v>
      </c>
      <c r="T50" s="1335">
        <f>ROUND($S$4/1000*S50,3)</f>
        <v>-0.34699999999999998</v>
      </c>
      <c r="U50" s="1109"/>
      <c r="V50" s="1333"/>
      <c r="W50" s="1109"/>
      <c r="X50" s="1336"/>
      <c r="Y50" s="1338">
        <f>M50</f>
        <v>-2.67</v>
      </c>
      <c r="Z50" s="1283"/>
      <c r="AA50" s="1110"/>
      <c r="AB50" s="1284"/>
      <c r="AC50" s="1338">
        <f>P50</f>
        <v>0.63</v>
      </c>
      <c r="AD50" s="1283"/>
      <c r="AE50" s="1110"/>
      <c r="AF50" s="1284"/>
      <c r="AG50" s="1109"/>
      <c r="AH50" s="1333">
        <f>K50</f>
        <v>1.68</v>
      </c>
    </row>
    <row r="51" spans="2:34" hidden="1" outlineLevel="1">
      <c r="B51" s="83"/>
      <c r="C51" s="1170" t="s">
        <v>24</v>
      </c>
      <c r="D51" s="940"/>
      <c r="E51" s="877">
        <v>1</v>
      </c>
      <c r="F51" s="871"/>
      <c r="G51" s="1082"/>
      <c r="H51" s="1082"/>
      <c r="I51" s="1172"/>
      <c r="J51" s="1145"/>
      <c r="K51" s="1423">
        <v>1.48</v>
      </c>
      <c r="L51" s="110">
        <v>1.59</v>
      </c>
      <c r="M51" s="1424">
        <f>ROUND(-E51*K51*L51,2)</f>
        <v>-2.35</v>
      </c>
      <c r="N51" s="1425">
        <v>0.13</v>
      </c>
      <c r="O51" s="1274">
        <f>2*L51+K51</f>
        <v>4.66</v>
      </c>
      <c r="P51" s="1427">
        <f>E51*N51*O51</f>
        <v>0.61</v>
      </c>
      <c r="Q51" s="1126"/>
      <c r="R51" s="1179"/>
      <c r="S51" s="1334">
        <f>M51</f>
        <v>-2.35</v>
      </c>
      <c r="T51" s="1335">
        <f>ROUND($S$4/1000*S51,3)</f>
        <v>-0.30599999999999999</v>
      </c>
      <c r="U51" s="1109"/>
      <c r="V51" s="1333"/>
      <c r="W51" s="1109"/>
      <c r="X51" s="1336"/>
      <c r="Y51" s="1338">
        <f>M51</f>
        <v>-2.35</v>
      </c>
      <c r="Z51" s="1283"/>
      <c r="AA51" s="1110"/>
      <c r="AB51" s="1284"/>
      <c r="AC51" s="1338">
        <f>P51</f>
        <v>0.61</v>
      </c>
      <c r="AD51" s="1283"/>
      <c r="AE51" s="1110"/>
      <c r="AF51" s="1284"/>
      <c r="AG51" s="1109"/>
      <c r="AH51" s="1333">
        <f>K51</f>
        <v>1.48</v>
      </c>
    </row>
    <row r="52" spans="2:34" hidden="1" outlineLevel="1">
      <c r="B52" s="83"/>
      <c r="C52" s="940"/>
      <c r="D52" s="940"/>
      <c r="E52" s="1113"/>
      <c r="F52" s="1114"/>
      <c r="G52" s="940"/>
      <c r="H52" s="940"/>
      <c r="I52" s="940"/>
      <c r="J52" s="1122"/>
      <c r="K52" s="1425"/>
      <c r="L52" s="1274"/>
      <c r="M52" s="1426"/>
      <c r="N52" s="1425"/>
      <c r="O52" s="1274"/>
      <c r="P52" s="1426"/>
      <c r="Q52" s="1126"/>
      <c r="R52" s="1333"/>
      <c r="S52" s="1109"/>
      <c r="T52" s="1336"/>
      <c r="U52" s="1109"/>
      <c r="V52" s="1333"/>
      <c r="W52" s="1109"/>
      <c r="X52" s="1336"/>
      <c r="Y52" s="1285"/>
      <c r="Z52" s="1283"/>
      <c r="AA52" s="1110"/>
      <c r="AB52" s="1284"/>
      <c r="AC52" s="1285"/>
      <c r="AD52" s="1283"/>
      <c r="AE52" s="1110"/>
      <c r="AF52" s="1284"/>
      <c r="AG52" s="1109"/>
      <c r="AH52" s="1333"/>
    </row>
    <row r="53" spans="2:34" hidden="1" outlineLevel="1">
      <c r="B53" s="1428" t="s">
        <v>641</v>
      </c>
      <c r="C53" s="940"/>
      <c r="D53" s="1170" t="s">
        <v>654</v>
      </c>
      <c r="E53" s="1113"/>
      <c r="F53" s="1114"/>
      <c r="G53" s="940"/>
      <c r="H53" s="940"/>
      <c r="I53" s="940"/>
      <c r="J53" s="1122"/>
      <c r="K53" s="1114"/>
      <c r="L53" s="940"/>
      <c r="M53" s="1113"/>
      <c r="N53" s="1114"/>
      <c r="O53" s="940"/>
      <c r="P53" s="1113"/>
      <c r="Q53" s="1126"/>
      <c r="R53" s="1333"/>
      <c r="S53" s="1109"/>
      <c r="T53" s="1336"/>
      <c r="U53" s="1109"/>
      <c r="V53" s="1333"/>
      <c r="W53" s="1109"/>
      <c r="X53" s="1336"/>
      <c r="Y53" s="1285"/>
      <c r="Z53" s="1283"/>
      <c r="AA53" s="1110"/>
      <c r="AB53" s="1284"/>
      <c r="AC53" s="1285"/>
      <c r="AD53" s="1283"/>
      <c r="AE53" s="1110"/>
      <c r="AF53" s="1284"/>
      <c r="AG53" s="1109"/>
      <c r="AH53" s="1333"/>
    </row>
    <row r="54" spans="2:34" hidden="1" outlineLevel="1">
      <c r="B54" s="83"/>
      <c r="C54" s="1171" t="s">
        <v>506</v>
      </c>
      <c r="D54" s="940"/>
      <c r="E54" s="877"/>
      <c r="F54" s="1115">
        <v>6.45</v>
      </c>
      <c r="G54" s="1082">
        <v>5.85</v>
      </c>
      <c r="H54" s="1082">
        <v>6.25</v>
      </c>
      <c r="I54" s="1172">
        <f>H54-G54</f>
        <v>0.4</v>
      </c>
      <c r="J54" s="1420">
        <f>F54*I54</f>
        <v>2.58</v>
      </c>
      <c r="K54" s="1114"/>
      <c r="L54" s="940"/>
      <c r="M54" s="1113"/>
      <c r="N54" s="1114"/>
      <c r="O54" s="940"/>
      <c r="P54" s="1113"/>
      <c r="Q54" s="1365"/>
      <c r="R54" s="1179"/>
      <c r="S54" s="1334">
        <f>J54</f>
        <v>2.58</v>
      </c>
      <c r="T54" s="1335">
        <f>ROUND($S$4/1000*S54,3)</f>
        <v>0.33500000000000002</v>
      </c>
      <c r="U54" s="1109"/>
      <c r="V54" s="1333"/>
      <c r="W54" s="1109"/>
      <c r="X54" s="1336"/>
      <c r="Y54" s="1285"/>
      <c r="Z54" s="1283"/>
      <c r="AA54" s="1337">
        <f>J54</f>
        <v>2.58</v>
      </c>
      <c r="AB54" s="1284"/>
      <c r="AC54" s="1285"/>
      <c r="AD54" s="1283"/>
      <c r="AE54" s="1110"/>
      <c r="AF54" s="1284"/>
      <c r="AG54" s="1109"/>
      <c r="AH54" s="1333"/>
    </row>
    <row r="55" spans="2:34" hidden="1" outlineLevel="1">
      <c r="B55" s="83"/>
      <c r="C55" s="1170" t="s">
        <v>493</v>
      </c>
      <c r="D55" s="940"/>
      <c r="E55" s="877"/>
      <c r="F55" s="1115">
        <v>6.45</v>
      </c>
      <c r="G55" s="1082">
        <v>6.25</v>
      </c>
      <c r="H55" s="1082">
        <v>8.85</v>
      </c>
      <c r="I55" s="1172">
        <f>H55-G55</f>
        <v>2.6</v>
      </c>
      <c r="J55" s="1420">
        <f>F55*I55</f>
        <v>16.77</v>
      </c>
      <c r="K55" s="1114"/>
      <c r="L55" s="940"/>
      <c r="M55" s="1113"/>
      <c r="N55" s="1114"/>
      <c r="O55" s="940"/>
      <c r="P55" s="1113"/>
      <c r="Q55" s="1365"/>
      <c r="R55" s="1179"/>
      <c r="S55" s="1334">
        <f>J55</f>
        <v>16.77</v>
      </c>
      <c r="T55" s="1335">
        <f>ROUND($S$4/1000*S55,3)</f>
        <v>2.1800000000000002</v>
      </c>
      <c r="U55" s="1109"/>
      <c r="V55" s="1333"/>
      <c r="W55" s="1109"/>
      <c r="X55" s="1336"/>
      <c r="Y55" s="1338">
        <f>J55</f>
        <v>16.77</v>
      </c>
      <c r="Z55" s="1283"/>
      <c r="AA55" s="1110"/>
      <c r="AB55" s="1284"/>
      <c r="AC55" s="1285"/>
      <c r="AD55" s="1283"/>
      <c r="AE55" s="1110"/>
      <c r="AF55" s="1284"/>
      <c r="AG55" s="1109"/>
      <c r="AH55" s="1333"/>
    </row>
    <row r="56" spans="2:34" hidden="1" outlineLevel="1">
      <c r="B56" s="83"/>
      <c r="C56" s="1170" t="s">
        <v>24</v>
      </c>
      <c r="D56" s="940"/>
      <c r="E56" s="877">
        <v>2</v>
      </c>
      <c r="F56" s="1114"/>
      <c r="G56" s="940"/>
      <c r="H56" s="940"/>
      <c r="I56" s="940"/>
      <c r="J56" s="1122"/>
      <c r="K56" s="1423">
        <v>1.48</v>
      </c>
      <c r="L56" s="110">
        <v>1.59</v>
      </c>
      <c r="M56" s="1424">
        <f>ROUND(-E56*K56*L56,2)</f>
        <v>-4.71</v>
      </c>
      <c r="N56" s="1425">
        <v>0.13</v>
      </c>
      <c r="O56" s="1274">
        <f>2*L56+K56</f>
        <v>4.66</v>
      </c>
      <c r="P56" s="1427">
        <f>E56*N56*O56</f>
        <v>1.21</v>
      </c>
      <c r="Q56" s="1126"/>
      <c r="R56" s="1179"/>
      <c r="S56" s="1334">
        <f>M56</f>
        <v>-4.71</v>
      </c>
      <c r="T56" s="1335">
        <f>ROUND($S$4/1000*S56,3)</f>
        <v>-0.61199999999999999</v>
      </c>
      <c r="U56" s="1109"/>
      <c r="V56" s="1333"/>
      <c r="W56" s="1109"/>
      <c r="X56" s="1336"/>
      <c r="Y56" s="1338">
        <f>M56</f>
        <v>-4.71</v>
      </c>
      <c r="Z56" s="1283"/>
      <c r="AA56" s="1110"/>
      <c r="AB56" s="1284"/>
      <c r="AC56" s="1338">
        <f>P56</f>
        <v>1.21</v>
      </c>
      <c r="AD56" s="1283"/>
      <c r="AE56" s="1110"/>
      <c r="AF56" s="1284"/>
      <c r="AG56" s="1109"/>
      <c r="AH56" s="1333">
        <f>E56*K56</f>
        <v>2.96</v>
      </c>
    </row>
    <row r="57" spans="2:34" hidden="1" outlineLevel="1">
      <c r="B57" s="83"/>
      <c r="C57" s="940"/>
      <c r="D57" s="1171"/>
      <c r="E57" s="1113"/>
      <c r="F57" s="1114"/>
      <c r="G57" s="940"/>
      <c r="H57" s="940"/>
      <c r="I57" s="940"/>
      <c r="J57" s="1122"/>
      <c r="K57" s="1114"/>
      <c r="L57" s="940"/>
      <c r="M57" s="1113"/>
      <c r="N57" s="1114"/>
      <c r="O57" s="940"/>
      <c r="P57" s="1113"/>
      <c r="Q57" s="1126"/>
      <c r="R57" s="1333"/>
      <c r="S57" s="1109"/>
      <c r="T57" s="1336"/>
      <c r="U57" s="1109"/>
      <c r="V57" s="1333"/>
      <c r="W57" s="1109"/>
      <c r="X57" s="1336"/>
      <c r="Y57" s="1285"/>
      <c r="Z57" s="1283"/>
      <c r="AA57" s="1110"/>
      <c r="AB57" s="1284"/>
      <c r="AC57" s="1285"/>
      <c r="AD57" s="1283"/>
      <c r="AE57" s="1110"/>
      <c r="AF57" s="1284"/>
      <c r="AG57" s="1109"/>
      <c r="AH57" s="1333"/>
    </row>
    <row r="58" spans="2:34" hidden="1" outlineLevel="1">
      <c r="B58" s="83"/>
      <c r="C58" s="1170" t="s">
        <v>551</v>
      </c>
      <c r="D58" s="1170" t="s">
        <v>655</v>
      </c>
      <c r="E58" s="877">
        <v>1</v>
      </c>
      <c r="F58" s="1115">
        <v>2</v>
      </c>
      <c r="G58" s="1082">
        <v>5.85</v>
      </c>
      <c r="H58" s="1082">
        <v>6.25</v>
      </c>
      <c r="I58" s="1172">
        <f>H58-G58</f>
        <v>0.4</v>
      </c>
      <c r="J58" s="1145">
        <f>F58*I58</f>
        <v>0.8</v>
      </c>
      <c r="K58" s="1114"/>
      <c r="L58" s="940"/>
      <c r="M58" s="1113"/>
      <c r="N58" s="1114"/>
      <c r="O58" s="940"/>
      <c r="P58" s="1113"/>
      <c r="Q58" s="1126">
        <f>J58</f>
        <v>0.8</v>
      </c>
      <c r="R58" s="1179">
        <f>ROUND($Q$4/1000*Q58,3)</f>
        <v>0.12</v>
      </c>
      <c r="S58" s="1109"/>
      <c r="T58" s="1335"/>
      <c r="U58" s="1109"/>
      <c r="V58" s="1333"/>
      <c r="W58" s="1109"/>
      <c r="X58" s="1336"/>
      <c r="Y58" s="1285"/>
      <c r="Z58" s="1283"/>
      <c r="AA58" s="1110">
        <f>J58</f>
        <v>0.8</v>
      </c>
      <c r="AB58" s="1284"/>
      <c r="AC58" s="1285"/>
      <c r="AD58" s="1283"/>
      <c r="AE58" s="1110"/>
      <c r="AF58" s="1284"/>
      <c r="AG58" s="1109"/>
      <c r="AH58" s="1333"/>
    </row>
    <row r="59" spans="2:34" hidden="1" outlineLevel="1">
      <c r="B59" s="83"/>
      <c r="C59" s="1171"/>
      <c r="D59" s="940"/>
      <c r="E59" s="877">
        <v>1</v>
      </c>
      <c r="F59" s="1115">
        <v>2</v>
      </c>
      <c r="G59" s="1082">
        <v>6.25</v>
      </c>
      <c r="H59" s="1082">
        <v>8.85</v>
      </c>
      <c r="I59" s="1172">
        <f>H59-G59</f>
        <v>2.6</v>
      </c>
      <c r="J59" s="1145">
        <f>F59*I59</f>
        <v>5.2</v>
      </c>
      <c r="K59" s="1114"/>
      <c r="L59" s="940"/>
      <c r="M59" s="1113"/>
      <c r="N59" s="1114"/>
      <c r="O59" s="940"/>
      <c r="P59" s="1113"/>
      <c r="Q59" s="1126">
        <f>J59</f>
        <v>5.2</v>
      </c>
      <c r="R59" s="1179">
        <f>ROUND($Q$4/1000*Q59,3)</f>
        <v>0.78</v>
      </c>
      <c r="S59" s="1109"/>
      <c r="T59" s="1335"/>
      <c r="U59" s="1109"/>
      <c r="V59" s="1333"/>
      <c r="W59" s="1109"/>
      <c r="X59" s="1336"/>
      <c r="Y59" s="1285">
        <f>J59</f>
        <v>5.2</v>
      </c>
      <c r="Z59" s="1283"/>
      <c r="AA59" s="1110"/>
      <c r="AB59" s="1284"/>
      <c r="AC59" s="1285"/>
      <c r="AD59" s="1283"/>
      <c r="AE59" s="1110"/>
      <c r="AF59" s="1284"/>
      <c r="AG59" s="1109"/>
      <c r="AH59" s="1333"/>
    </row>
    <row r="60" spans="2:34" hidden="1" outlineLevel="1">
      <c r="B60" s="83"/>
      <c r="C60" s="1171"/>
      <c r="D60" s="940"/>
      <c r="E60" s="877"/>
      <c r="F60" s="1114"/>
      <c r="G60" s="940"/>
      <c r="H60" s="940"/>
      <c r="I60" s="940"/>
      <c r="J60" s="1122"/>
      <c r="K60" s="1114"/>
      <c r="L60" s="940"/>
      <c r="M60" s="1080"/>
      <c r="N60" s="1114"/>
      <c r="O60" s="940"/>
      <c r="P60" s="1116"/>
      <c r="Q60" s="1126"/>
      <c r="R60" s="1333"/>
      <c r="S60" s="1334"/>
      <c r="T60" s="1335"/>
      <c r="U60" s="1109"/>
      <c r="V60" s="1333"/>
      <c r="W60" s="1109"/>
      <c r="X60" s="1336"/>
      <c r="Y60" s="1338"/>
      <c r="Z60" s="1283"/>
      <c r="AA60" s="1110"/>
      <c r="AB60" s="1284"/>
      <c r="AC60" s="1338"/>
      <c r="AD60" s="1283"/>
      <c r="AE60" s="1110"/>
      <c r="AF60" s="1284"/>
      <c r="AG60" s="1109"/>
      <c r="AH60" s="1333"/>
    </row>
    <row r="61" spans="2:34" hidden="1" outlineLevel="1">
      <c r="B61" s="83"/>
      <c r="C61" s="1170" t="s">
        <v>504</v>
      </c>
      <c r="D61" s="1170" t="s">
        <v>656</v>
      </c>
      <c r="E61" s="877"/>
      <c r="F61" s="871">
        <v>5.9</v>
      </c>
      <c r="G61" s="1082">
        <v>5.85</v>
      </c>
      <c r="H61" s="1082">
        <v>6.25</v>
      </c>
      <c r="I61" s="1172">
        <f>H61-G61</f>
        <v>0.4</v>
      </c>
      <c r="J61" s="1420">
        <f>F61*I61</f>
        <v>2.36</v>
      </c>
      <c r="K61" s="1114"/>
      <c r="L61" s="940"/>
      <c r="M61" s="1113"/>
      <c r="N61" s="1114"/>
      <c r="O61" s="940"/>
      <c r="P61" s="1113"/>
      <c r="Q61" s="1126"/>
      <c r="R61" s="1333"/>
      <c r="S61" s="1109"/>
      <c r="T61" s="1336"/>
      <c r="U61" s="1109"/>
      <c r="V61" s="1333"/>
      <c r="W61" s="1334">
        <f>J61</f>
        <v>2.36</v>
      </c>
      <c r="X61" s="1326">
        <f>ROUND($W$4/1000*W61,3)</f>
        <v>5.8999999999999997E-2</v>
      </c>
      <c r="Y61" s="1285"/>
      <c r="Z61" s="1283"/>
      <c r="AA61" s="1337">
        <f>J61</f>
        <v>2.36</v>
      </c>
      <c r="AB61" s="1284"/>
      <c r="AC61" s="1285"/>
      <c r="AD61" s="1283"/>
      <c r="AE61" s="1110"/>
      <c r="AF61" s="1284"/>
      <c r="AG61" s="1109">
        <f>F61</f>
        <v>5.9</v>
      </c>
      <c r="AH61" s="1333"/>
    </row>
    <row r="62" spans="2:34" hidden="1" outlineLevel="1">
      <c r="B62" s="83"/>
      <c r="C62" s="1171"/>
      <c r="D62" s="940"/>
      <c r="E62" s="877"/>
      <c r="F62" s="871">
        <v>5.9</v>
      </c>
      <c r="G62" s="1082">
        <v>6.25</v>
      </c>
      <c r="H62" s="1082">
        <v>7.23</v>
      </c>
      <c r="I62" s="1172">
        <f>H62-G62</f>
        <v>0.98</v>
      </c>
      <c r="J62" s="1420">
        <f>F62*I62</f>
        <v>5.78</v>
      </c>
      <c r="K62" s="1114"/>
      <c r="L62" s="940"/>
      <c r="M62" s="1113"/>
      <c r="N62" s="1114"/>
      <c r="O62" s="940"/>
      <c r="P62" s="1113"/>
      <c r="Q62" s="1126"/>
      <c r="R62" s="1333"/>
      <c r="S62" s="1109"/>
      <c r="T62" s="1336"/>
      <c r="U62" s="1109"/>
      <c r="V62" s="1333"/>
      <c r="W62" s="1334">
        <f>J62</f>
        <v>5.78</v>
      </c>
      <c r="X62" s="1326">
        <f>ROUND($W$4/1000*W62,3)</f>
        <v>0.14499999999999999</v>
      </c>
      <c r="Y62" s="1338">
        <f>J62</f>
        <v>5.78</v>
      </c>
      <c r="Z62" s="1283"/>
      <c r="AA62" s="1110"/>
      <c r="AB62" s="1284"/>
      <c r="AC62" s="1285"/>
      <c r="AD62" s="1283"/>
      <c r="AE62" s="1110"/>
      <c r="AF62" s="1284"/>
      <c r="AG62" s="1109"/>
      <c r="AH62" s="1333"/>
    </row>
    <row r="63" spans="2:34" hidden="1" outlineLevel="1">
      <c r="B63" s="83"/>
      <c r="C63" s="1171" t="s">
        <v>65</v>
      </c>
      <c r="D63" s="940"/>
      <c r="E63" s="877"/>
      <c r="F63" s="1115">
        <v>3.28</v>
      </c>
      <c r="G63" s="1082">
        <v>6.03</v>
      </c>
      <c r="H63" s="1082">
        <v>8.85</v>
      </c>
      <c r="I63" s="1172">
        <f>H63-G63</f>
        <v>2.82</v>
      </c>
      <c r="J63" s="1420">
        <f>F63*I63</f>
        <v>9.25</v>
      </c>
      <c r="K63" s="1114"/>
      <c r="L63" s="940"/>
      <c r="M63" s="1113"/>
      <c r="N63" s="1114"/>
      <c r="O63" s="940"/>
      <c r="P63" s="1113"/>
      <c r="Q63" s="1126"/>
      <c r="R63" s="1333"/>
      <c r="S63" s="1109">
        <f>J63</f>
        <v>9.25</v>
      </c>
      <c r="T63" s="1335">
        <f>ROUND($S$4/1000*S63,3)</f>
        <v>1.2030000000000001</v>
      </c>
      <c r="U63" s="1109"/>
      <c r="V63" s="1333"/>
      <c r="W63" s="1109"/>
      <c r="X63" s="1336"/>
      <c r="Y63" s="1285">
        <f>S63</f>
        <v>9.25</v>
      </c>
      <c r="Z63" s="1283"/>
      <c r="AA63" s="1110"/>
      <c r="AB63" s="1284"/>
      <c r="AC63" s="1285"/>
      <c r="AD63" s="1283"/>
      <c r="AE63" s="1110"/>
      <c r="AF63" s="1284"/>
      <c r="AG63" s="1109"/>
      <c r="AH63" s="1333"/>
    </row>
    <row r="64" spans="2:34" hidden="1" outlineLevel="1">
      <c r="B64" s="83"/>
      <c r="C64" s="1171" t="s">
        <v>516</v>
      </c>
      <c r="D64" s="940"/>
      <c r="E64" s="877">
        <v>1</v>
      </c>
      <c r="F64" s="1114"/>
      <c r="G64" s="940"/>
      <c r="H64" s="940"/>
      <c r="I64" s="940"/>
      <c r="J64" s="1122"/>
      <c r="K64" s="1114">
        <f>1.68-0.77</f>
        <v>0.91</v>
      </c>
      <c r="L64" s="940">
        <f>1.65-0.06</f>
        <v>1.59</v>
      </c>
      <c r="M64" s="1080">
        <f>ROUND(-E64*K64*L64,2)</f>
        <v>-1.45</v>
      </c>
      <c r="N64" s="1114">
        <v>0.13</v>
      </c>
      <c r="O64" s="940">
        <f>2*K64+L64</f>
        <v>3.41</v>
      </c>
      <c r="P64" s="1116">
        <f>N64*O64</f>
        <v>0.44</v>
      </c>
      <c r="Q64" s="1126"/>
      <c r="R64" s="1333"/>
      <c r="S64" s="1334">
        <f>M64</f>
        <v>-1.45</v>
      </c>
      <c r="T64" s="1335">
        <f>ROUND($S$4/1000*S64,3)</f>
        <v>-0.189</v>
      </c>
      <c r="U64" s="1109"/>
      <c r="V64" s="1333"/>
      <c r="W64" s="1109"/>
      <c r="X64" s="1336"/>
      <c r="Y64" s="1338">
        <f>S64</f>
        <v>-1.45</v>
      </c>
      <c r="Z64" s="1283"/>
      <c r="AA64" s="1110"/>
      <c r="AB64" s="1284"/>
      <c r="AC64" s="1338">
        <f>P64</f>
        <v>0.44</v>
      </c>
      <c r="AD64" s="1283"/>
      <c r="AE64" s="1110"/>
      <c r="AF64" s="1284"/>
      <c r="AG64" s="1109"/>
      <c r="AH64" s="1333"/>
    </row>
    <row r="65" spans="2:34" hidden="1" outlineLevel="1">
      <c r="B65" s="83"/>
      <c r="C65" s="1171" t="s">
        <v>90</v>
      </c>
      <c r="D65" s="940"/>
      <c r="E65" s="877">
        <v>1</v>
      </c>
      <c r="F65" s="1114"/>
      <c r="G65" s="940"/>
      <c r="H65" s="940"/>
      <c r="I65" s="940"/>
      <c r="J65" s="1122"/>
      <c r="K65" s="1114">
        <v>0.77</v>
      </c>
      <c r="L65" s="940">
        <f>2.4-0.06</f>
        <v>2.34</v>
      </c>
      <c r="M65" s="1080">
        <f>ROUND(-E65*K65*L65,2)</f>
        <v>-1.8</v>
      </c>
      <c r="N65" s="1114">
        <v>0.13</v>
      </c>
      <c r="O65" s="940">
        <f>K65+L65+0.75</f>
        <v>3.86</v>
      </c>
      <c r="P65" s="1116">
        <f>N65*O65</f>
        <v>0.5</v>
      </c>
      <c r="Q65" s="1126"/>
      <c r="R65" s="1333"/>
      <c r="S65" s="1334">
        <f>M65</f>
        <v>-1.8</v>
      </c>
      <c r="T65" s="1335">
        <f>ROUND($S$4/1000*S65,3)</f>
        <v>-0.23400000000000001</v>
      </c>
      <c r="U65" s="1109"/>
      <c r="V65" s="1333"/>
      <c r="W65" s="1109"/>
      <c r="X65" s="1336"/>
      <c r="Y65" s="1338">
        <f>S65</f>
        <v>-1.8</v>
      </c>
      <c r="Z65" s="1283"/>
      <c r="AA65" s="1110"/>
      <c r="AB65" s="1284"/>
      <c r="AC65" s="1338">
        <f>P65</f>
        <v>0.5</v>
      </c>
      <c r="AD65" s="1283"/>
      <c r="AE65" s="1110"/>
      <c r="AF65" s="1284"/>
      <c r="AG65" s="1109"/>
      <c r="AH65" s="1333"/>
    </row>
    <row r="66" spans="2:34" hidden="1" outlineLevel="1">
      <c r="B66" s="83"/>
      <c r="C66" s="940"/>
      <c r="D66" s="940"/>
      <c r="E66" s="1113"/>
      <c r="F66" s="1115">
        <v>0.4</v>
      </c>
      <c r="G66" s="1082">
        <v>5.85</v>
      </c>
      <c r="H66" s="1082">
        <v>6.25</v>
      </c>
      <c r="I66" s="1217">
        <f>H66-G66</f>
        <v>0.4</v>
      </c>
      <c r="J66" s="1420">
        <f>F66*I66</f>
        <v>0.16</v>
      </c>
      <c r="K66" s="1114"/>
      <c r="L66" s="940"/>
      <c r="M66" s="1113"/>
      <c r="N66" s="1114"/>
      <c r="O66" s="940"/>
      <c r="P66" s="1113"/>
      <c r="Q66" s="1126"/>
      <c r="R66" s="1333"/>
      <c r="S66" s="1109"/>
      <c r="T66" s="1336"/>
      <c r="U66" s="1109"/>
      <c r="V66" s="1333"/>
      <c r="W66" s="1109"/>
      <c r="X66" s="1336"/>
      <c r="Y66" s="1285"/>
      <c r="Z66" s="1283"/>
      <c r="AA66" s="1337">
        <f>J66</f>
        <v>0.16</v>
      </c>
      <c r="AB66" s="1284"/>
      <c r="AC66" s="1285"/>
      <c r="AD66" s="1283"/>
      <c r="AE66" s="1110"/>
      <c r="AF66" s="1284"/>
      <c r="AG66" s="1109"/>
      <c r="AH66" s="1333"/>
    </row>
    <row r="67" spans="2:34" hidden="1" outlineLevel="1">
      <c r="B67" s="83"/>
      <c r="C67" s="940"/>
      <c r="D67" s="940"/>
      <c r="E67" s="1113"/>
      <c r="F67" s="1115">
        <v>0.4</v>
      </c>
      <c r="G67" s="1082">
        <v>6.25</v>
      </c>
      <c r="H67" s="1082">
        <v>8.85</v>
      </c>
      <c r="I67" s="1217">
        <f>H67-G67</f>
        <v>2.6</v>
      </c>
      <c r="J67" s="1145">
        <f>F67*I67</f>
        <v>1.04</v>
      </c>
      <c r="K67" s="1114"/>
      <c r="L67" s="940"/>
      <c r="M67" s="1113"/>
      <c r="N67" s="1114"/>
      <c r="O67" s="940"/>
      <c r="P67" s="1113"/>
      <c r="Q67" s="1126"/>
      <c r="R67" s="1333"/>
      <c r="S67" s="1109"/>
      <c r="T67" s="1336"/>
      <c r="U67" s="1109"/>
      <c r="V67" s="1333"/>
      <c r="W67" s="1109"/>
      <c r="X67" s="1336"/>
      <c r="Y67" s="1285">
        <f>J67</f>
        <v>1.04</v>
      </c>
      <c r="Z67" s="1283"/>
      <c r="AA67" s="1110"/>
      <c r="AB67" s="1284"/>
      <c r="AC67" s="1285"/>
      <c r="AD67" s="1283"/>
      <c r="AE67" s="1110"/>
      <c r="AF67" s="1284"/>
      <c r="AG67" s="1109"/>
      <c r="AH67" s="1333"/>
    </row>
    <row r="68" spans="2:34" hidden="1" outlineLevel="1">
      <c r="B68" s="83"/>
      <c r="C68" s="940"/>
      <c r="D68" s="940"/>
      <c r="E68" s="1113"/>
      <c r="F68" s="1114"/>
      <c r="G68" s="940"/>
      <c r="H68" s="940"/>
      <c r="I68" s="940"/>
      <c r="J68" s="1122"/>
      <c r="K68" s="1114"/>
      <c r="L68" s="940"/>
      <c r="M68" s="1113"/>
      <c r="N68" s="1114"/>
      <c r="O68" s="940"/>
      <c r="P68" s="1113"/>
      <c r="Q68" s="1126"/>
      <c r="R68" s="1333"/>
      <c r="S68" s="1109"/>
      <c r="T68" s="1336"/>
      <c r="U68" s="1109"/>
      <c r="V68" s="1333"/>
      <c r="W68" s="1109"/>
      <c r="X68" s="1336"/>
      <c r="Y68" s="1285"/>
      <c r="Z68" s="1283"/>
      <c r="AA68" s="1110"/>
      <c r="AB68" s="1284"/>
      <c r="AC68" s="1285"/>
      <c r="AD68" s="1283"/>
      <c r="AE68" s="1110"/>
      <c r="AF68" s="1284"/>
      <c r="AG68" s="1109"/>
      <c r="AH68" s="1333"/>
    </row>
    <row r="69" spans="2:34" hidden="1" outlineLevel="1">
      <c r="B69" s="83"/>
      <c r="C69" s="1170" t="s">
        <v>506</v>
      </c>
      <c r="D69" s="1170" t="s">
        <v>657</v>
      </c>
      <c r="E69" s="877"/>
      <c r="F69" s="1115">
        <v>3.25</v>
      </c>
      <c r="G69" s="1082">
        <v>5.85</v>
      </c>
      <c r="H69" s="1082">
        <v>6.25</v>
      </c>
      <c r="I69" s="1172">
        <f>H69-G69</f>
        <v>0.4</v>
      </c>
      <c r="J69" s="1420">
        <f>F69*I69</f>
        <v>1.3</v>
      </c>
      <c r="K69" s="1114"/>
      <c r="L69" s="940"/>
      <c r="M69" s="1113"/>
      <c r="N69" s="1114"/>
      <c r="O69" s="940"/>
      <c r="P69" s="1113"/>
      <c r="Q69" s="1126"/>
      <c r="R69" s="1333"/>
      <c r="S69" s="1334">
        <f>J69</f>
        <v>1.3</v>
      </c>
      <c r="T69" s="1335">
        <f>ROUND($S$4/1000*S69,3)</f>
        <v>0.16900000000000001</v>
      </c>
      <c r="U69" s="1109"/>
      <c r="V69" s="1333"/>
      <c r="W69" s="1109"/>
      <c r="X69" s="1326"/>
      <c r="Y69" s="1285"/>
      <c r="Z69" s="1283"/>
      <c r="AA69" s="1110">
        <f>J69</f>
        <v>1.3</v>
      </c>
      <c r="AB69" s="1284"/>
      <c r="AC69" s="1285"/>
      <c r="AD69" s="1283"/>
      <c r="AE69" s="1110"/>
      <c r="AF69" s="1284"/>
      <c r="AG69" s="1334"/>
      <c r="AH69" s="1333"/>
    </row>
    <row r="70" spans="2:34" hidden="1" outlineLevel="1">
      <c r="B70" s="83"/>
      <c r="C70" s="1170" t="s">
        <v>493</v>
      </c>
      <c r="D70" s="940"/>
      <c r="E70" s="877"/>
      <c r="F70" s="1115">
        <v>3.25</v>
      </c>
      <c r="G70" s="1082">
        <v>6.25</v>
      </c>
      <c r="H70" s="1082">
        <v>8.85</v>
      </c>
      <c r="I70" s="1172">
        <f>H70-G70</f>
        <v>2.6</v>
      </c>
      <c r="J70" s="1145">
        <f>F70*I70</f>
        <v>8.4499999999999993</v>
      </c>
      <c r="K70" s="1114"/>
      <c r="L70" s="940"/>
      <c r="M70" s="1113"/>
      <c r="N70" s="1114"/>
      <c r="O70" s="940"/>
      <c r="P70" s="1113"/>
      <c r="Q70" s="1126"/>
      <c r="R70" s="1333"/>
      <c r="S70" s="1109">
        <f>J70</f>
        <v>8.4499999999999993</v>
      </c>
      <c r="T70" s="1335">
        <f>ROUND($S$4/1000*S70,3)</f>
        <v>1.099</v>
      </c>
      <c r="U70" s="1109"/>
      <c r="V70" s="1333"/>
      <c r="W70" s="1334"/>
      <c r="X70" s="1326"/>
      <c r="Y70" s="1338">
        <f>J70</f>
        <v>8.4499999999999993</v>
      </c>
      <c r="Z70" s="1283"/>
      <c r="AA70" s="1110"/>
      <c r="AB70" s="1284"/>
      <c r="AC70" s="1285"/>
      <c r="AD70" s="1283"/>
      <c r="AE70" s="1110"/>
      <c r="AF70" s="1284"/>
      <c r="AG70" s="1109"/>
      <c r="AH70" s="1333"/>
    </row>
    <row r="71" spans="2:34" hidden="1" outlineLevel="1">
      <c r="B71" s="83"/>
      <c r="C71" s="1170" t="s">
        <v>24</v>
      </c>
      <c r="D71" s="940"/>
      <c r="E71" s="877">
        <v>1</v>
      </c>
      <c r="F71" s="1115"/>
      <c r="G71" s="1082"/>
      <c r="H71" s="1082"/>
      <c r="I71" s="1172"/>
      <c r="J71" s="1420"/>
      <c r="K71" s="1423">
        <v>1.48</v>
      </c>
      <c r="L71" s="110">
        <v>1.59</v>
      </c>
      <c r="M71" s="1424">
        <f>ROUND(-E71*K71*L71,2)</f>
        <v>-2.35</v>
      </c>
      <c r="N71" s="1425">
        <v>0.13</v>
      </c>
      <c r="O71" s="1274">
        <f>2*L71+K71</f>
        <v>4.66</v>
      </c>
      <c r="P71" s="1427">
        <f>E71*N71*O71</f>
        <v>0.61</v>
      </c>
      <c r="Q71" s="1126"/>
      <c r="R71" s="1333"/>
      <c r="S71" s="1334">
        <f>M71</f>
        <v>-2.35</v>
      </c>
      <c r="T71" s="1335">
        <f>ROUND($S$4/1000*S71,3)</f>
        <v>-0.30599999999999999</v>
      </c>
      <c r="U71" s="1109"/>
      <c r="V71" s="1333"/>
      <c r="W71" s="1109"/>
      <c r="X71" s="1336"/>
      <c r="Y71" s="1338">
        <f>M71</f>
        <v>-2.35</v>
      </c>
      <c r="Z71" s="1283"/>
      <c r="AA71" s="1110"/>
      <c r="AB71" s="1284"/>
      <c r="AC71" s="1338">
        <f>P71</f>
        <v>0.61</v>
      </c>
      <c r="AD71" s="1283"/>
      <c r="AE71" s="1110"/>
      <c r="AF71" s="1284"/>
      <c r="AG71" s="1109"/>
      <c r="AH71" s="1333">
        <f>K71</f>
        <v>1.48</v>
      </c>
    </row>
    <row r="72" spans="2:34" hidden="1" outlineLevel="1">
      <c r="B72" s="83"/>
      <c r="C72" s="1171"/>
      <c r="D72" s="940"/>
      <c r="E72" s="877"/>
      <c r="F72" s="1114"/>
      <c r="G72" s="940"/>
      <c r="H72" s="940"/>
      <c r="I72" s="940"/>
      <c r="J72" s="1122"/>
      <c r="K72" s="1114"/>
      <c r="L72" s="940"/>
      <c r="M72" s="1080"/>
      <c r="N72" s="1114"/>
      <c r="O72" s="940"/>
      <c r="P72" s="1116"/>
      <c r="Q72" s="1126"/>
      <c r="R72" s="1333"/>
      <c r="S72" s="1334"/>
      <c r="T72" s="1335"/>
      <c r="U72" s="1109"/>
      <c r="V72" s="1333"/>
      <c r="W72" s="1109"/>
      <c r="X72" s="1336"/>
      <c r="Y72" s="1338"/>
      <c r="Z72" s="1283"/>
      <c r="AA72" s="1110"/>
      <c r="AB72" s="1284"/>
      <c r="AC72" s="1285"/>
      <c r="AD72" s="1283"/>
      <c r="AE72" s="1110"/>
      <c r="AF72" s="1284"/>
      <c r="AG72" s="1109"/>
      <c r="AH72" s="1333"/>
    </row>
    <row r="73" spans="2:34" hidden="1" outlineLevel="1">
      <c r="B73" s="83"/>
      <c r="C73" s="1170" t="s">
        <v>504</v>
      </c>
      <c r="D73" s="1170" t="s">
        <v>658</v>
      </c>
      <c r="E73" s="877"/>
      <c r="F73" s="871">
        <v>8.17</v>
      </c>
      <c r="G73" s="1082">
        <v>5.85</v>
      </c>
      <c r="H73" s="1082">
        <v>6.25</v>
      </c>
      <c r="I73" s="1172">
        <f>H73-G73</f>
        <v>0.4</v>
      </c>
      <c r="J73" s="1420">
        <f>F73*I73</f>
        <v>3.27</v>
      </c>
      <c r="K73" s="1114"/>
      <c r="L73" s="940"/>
      <c r="M73" s="1080"/>
      <c r="N73" s="1114"/>
      <c r="O73" s="940"/>
      <c r="P73" s="1116"/>
      <c r="Q73" s="1126"/>
      <c r="R73" s="1333"/>
      <c r="S73" s="1334"/>
      <c r="T73" s="1335"/>
      <c r="U73" s="1109"/>
      <c r="V73" s="1333"/>
      <c r="W73" s="1334">
        <f>J73</f>
        <v>3.27</v>
      </c>
      <c r="X73" s="1326">
        <f>ROUND($W$4/1000*W73,3)</f>
        <v>8.2000000000000003E-2</v>
      </c>
      <c r="Y73" s="1338"/>
      <c r="Z73" s="1283"/>
      <c r="AA73" s="1337">
        <f>J73</f>
        <v>3.27</v>
      </c>
      <c r="AB73" s="1284"/>
      <c r="AC73" s="1338"/>
      <c r="AD73" s="1283"/>
      <c r="AE73" s="1110"/>
      <c r="AF73" s="1284"/>
      <c r="AG73" s="1109">
        <f>F73</f>
        <v>8.17</v>
      </c>
      <c r="AH73" s="1333"/>
    </row>
    <row r="74" spans="2:34" hidden="1" outlineLevel="1">
      <c r="B74" s="83"/>
      <c r="C74" s="940"/>
      <c r="D74" s="940"/>
      <c r="E74" s="1113"/>
      <c r="F74" s="871">
        <v>8.17</v>
      </c>
      <c r="G74" s="1082">
        <v>6.25</v>
      </c>
      <c r="H74" s="1082">
        <v>7.23</v>
      </c>
      <c r="I74" s="1172">
        <f>H74-G74</f>
        <v>0.98</v>
      </c>
      <c r="J74" s="1420">
        <f>F74*I74</f>
        <v>8.01</v>
      </c>
      <c r="K74" s="1114"/>
      <c r="L74" s="940"/>
      <c r="M74" s="1113"/>
      <c r="N74" s="1114"/>
      <c r="O74" s="940"/>
      <c r="P74" s="1113"/>
      <c r="Q74" s="1126"/>
      <c r="R74" s="1333"/>
      <c r="S74" s="1109"/>
      <c r="T74" s="1336"/>
      <c r="U74" s="1109"/>
      <c r="V74" s="1333"/>
      <c r="W74" s="1334">
        <f>J74</f>
        <v>8.01</v>
      </c>
      <c r="X74" s="1335">
        <f>ROUND($W$4/1000*W74,3)</f>
        <v>0.2</v>
      </c>
      <c r="Y74" s="1338">
        <f>J74</f>
        <v>8.01</v>
      </c>
      <c r="Z74" s="1283"/>
      <c r="AA74" s="1110"/>
      <c r="AB74" s="1284"/>
      <c r="AC74" s="1338"/>
      <c r="AD74" s="1283"/>
      <c r="AE74" s="1110"/>
      <c r="AF74" s="1284"/>
      <c r="AG74" s="1109"/>
      <c r="AH74" s="1333"/>
    </row>
    <row r="75" spans="2:34" hidden="1" outlineLevel="1">
      <c r="B75" s="83"/>
      <c r="C75" s="1170" t="s">
        <v>65</v>
      </c>
      <c r="D75" s="940"/>
      <c r="E75" s="877"/>
      <c r="F75" s="871">
        <v>5.55</v>
      </c>
      <c r="G75" s="1082">
        <v>6.03</v>
      </c>
      <c r="H75" s="1082">
        <v>8.85</v>
      </c>
      <c r="I75" s="1172">
        <f>H75-G75</f>
        <v>2.82</v>
      </c>
      <c r="J75" s="1420">
        <f>F75*I75</f>
        <v>15.65</v>
      </c>
      <c r="K75" s="1114"/>
      <c r="L75" s="940"/>
      <c r="M75" s="1113"/>
      <c r="N75" s="1114"/>
      <c r="O75" s="940"/>
      <c r="P75" s="1113"/>
      <c r="Q75" s="1126"/>
      <c r="R75" s="1333"/>
      <c r="S75" s="1334">
        <f>J75</f>
        <v>15.65</v>
      </c>
      <c r="T75" s="1335">
        <f>ROUND($S$4/1000*S75,3)</f>
        <v>2.0350000000000001</v>
      </c>
      <c r="U75" s="1109"/>
      <c r="V75" s="1333"/>
      <c r="W75" s="1109"/>
      <c r="X75" s="1336"/>
      <c r="Y75" s="1338">
        <f>J75</f>
        <v>15.65</v>
      </c>
      <c r="Z75" s="1283"/>
      <c r="AA75" s="1337"/>
      <c r="AB75" s="1284"/>
      <c r="AC75" s="1285"/>
      <c r="AD75" s="1283"/>
      <c r="AE75" s="1110"/>
      <c r="AF75" s="1284"/>
      <c r="AG75" s="1109"/>
      <c r="AH75" s="1333"/>
    </row>
    <row r="76" spans="2:34" hidden="1" outlineLevel="1">
      <c r="B76" s="83"/>
      <c r="C76" s="1170" t="s">
        <v>67</v>
      </c>
      <c r="D76" s="940"/>
      <c r="E76" s="877">
        <v>1</v>
      </c>
      <c r="F76" s="871"/>
      <c r="G76" s="1082"/>
      <c r="H76" s="1082"/>
      <c r="I76" s="1172"/>
      <c r="J76" s="1161"/>
      <c r="K76" s="1114">
        <f>1.68-0.77</f>
        <v>0.91</v>
      </c>
      <c r="L76" s="940">
        <f>1.65-0.06</f>
        <v>1.59</v>
      </c>
      <c r="M76" s="1080">
        <f>ROUND(-E76*K76*L76,2)</f>
        <v>-1.45</v>
      </c>
      <c r="N76" s="1114">
        <v>0.13</v>
      </c>
      <c r="O76" s="940">
        <f>2*K76+L76</f>
        <v>3.41</v>
      </c>
      <c r="P76" s="1116">
        <f>N76*O76</f>
        <v>0.44</v>
      </c>
      <c r="Q76" s="1126"/>
      <c r="R76" s="1333"/>
      <c r="S76" s="1334">
        <f>M76</f>
        <v>-1.45</v>
      </c>
      <c r="T76" s="1335">
        <f>ROUND($S$4/1000*S76,3)</f>
        <v>-0.189</v>
      </c>
      <c r="U76" s="1109"/>
      <c r="V76" s="1333"/>
      <c r="W76" s="1109"/>
      <c r="X76" s="1336"/>
      <c r="Y76" s="1338">
        <f>M76</f>
        <v>-1.45</v>
      </c>
      <c r="Z76" s="1283"/>
      <c r="AA76" s="1110"/>
      <c r="AB76" s="1284"/>
      <c r="AC76" s="1338">
        <f>P76</f>
        <v>0.44</v>
      </c>
      <c r="AD76" s="1283"/>
      <c r="AE76" s="1110"/>
      <c r="AF76" s="1284"/>
      <c r="AG76" s="1109"/>
      <c r="AH76" s="1333"/>
    </row>
    <row r="77" spans="2:34" hidden="1" outlineLevel="1">
      <c r="B77" s="83"/>
      <c r="C77" s="1170" t="s">
        <v>70</v>
      </c>
      <c r="D77" s="940"/>
      <c r="E77" s="877">
        <v>1</v>
      </c>
      <c r="F77" s="1114"/>
      <c r="G77" s="940"/>
      <c r="H77" s="940"/>
      <c r="I77" s="940"/>
      <c r="J77" s="1122"/>
      <c r="K77" s="1114">
        <v>0.77</v>
      </c>
      <c r="L77" s="940">
        <f>2.4-0.06</f>
        <v>2.34</v>
      </c>
      <c r="M77" s="1080">
        <f>ROUND(-E77*K77*L77,2)</f>
        <v>-1.8</v>
      </c>
      <c r="N77" s="1114">
        <v>0.13</v>
      </c>
      <c r="O77" s="940">
        <f>K77+L77+0.75</f>
        <v>3.86</v>
      </c>
      <c r="P77" s="1116">
        <f>N77*O77</f>
        <v>0.5</v>
      </c>
      <c r="Q77" s="1126"/>
      <c r="R77" s="1333"/>
      <c r="S77" s="1334">
        <f>M77</f>
        <v>-1.8</v>
      </c>
      <c r="T77" s="1335">
        <f>ROUND($S$4/1000*S77,3)</f>
        <v>-0.23400000000000001</v>
      </c>
      <c r="U77" s="1109"/>
      <c r="V77" s="1333"/>
      <c r="W77" s="1109"/>
      <c r="X77" s="1336"/>
      <c r="Y77" s="1338">
        <f>M77</f>
        <v>-1.8</v>
      </c>
      <c r="Z77" s="1283"/>
      <c r="AA77" s="1110"/>
      <c r="AB77" s="1284"/>
      <c r="AC77" s="1338">
        <f>P77</f>
        <v>0.5</v>
      </c>
      <c r="AD77" s="1283"/>
      <c r="AE77" s="1110"/>
      <c r="AF77" s="1284"/>
      <c r="AG77" s="1109"/>
      <c r="AH77" s="1333"/>
    </row>
    <row r="78" spans="2:34" hidden="1" outlineLevel="1">
      <c r="B78" s="83"/>
      <c r="C78" s="1170" t="s">
        <v>24</v>
      </c>
      <c r="D78" s="940"/>
      <c r="E78" s="877">
        <v>1</v>
      </c>
      <c r="F78" s="1114"/>
      <c r="G78" s="940"/>
      <c r="H78" s="940"/>
      <c r="I78" s="940"/>
      <c r="J78" s="1122"/>
      <c r="K78" s="1423">
        <v>1.48</v>
      </c>
      <c r="L78" s="110">
        <v>1.59</v>
      </c>
      <c r="M78" s="1424">
        <f>ROUND(-E78*K78*L78,2)</f>
        <v>-2.35</v>
      </c>
      <c r="N78" s="1425">
        <v>0.13</v>
      </c>
      <c r="O78" s="1274">
        <f>2*(L78+K78)</f>
        <v>6.14</v>
      </c>
      <c r="P78" s="1427">
        <f>E78*N78*O78</f>
        <v>0.8</v>
      </c>
      <c r="Q78" s="1126"/>
      <c r="R78" s="1333"/>
      <c r="S78" s="1334">
        <f>M78</f>
        <v>-2.35</v>
      </c>
      <c r="T78" s="1335">
        <f>ROUND($S$4/1000*S78,3)</f>
        <v>-0.30599999999999999</v>
      </c>
      <c r="U78" s="1109"/>
      <c r="V78" s="1333"/>
      <c r="W78" s="1109"/>
      <c r="X78" s="1336"/>
      <c r="Y78" s="1338">
        <f>M78</f>
        <v>-2.35</v>
      </c>
      <c r="Z78" s="1283"/>
      <c r="AA78" s="1110"/>
      <c r="AB78" s="1284"/>
      <c r="AC78" s="1338">
        <f>P78</f>
        <v>0.8</v>
      </c>
      <c r="AD78" s="1283"/>
      <c r="AE78" s="1110"/>
      <c r="AF78" s="1284"/>
      <c r="AG78" s="1109"/>
      <c r="AH78" s="1333"/>
    </row>
    <row r="79" spans="2:34" hidden="1" outlineLevel="1">
      <c r="B79" s="83"/>
      <c r="C79" s="940"/>
      <c r="D79" s="940"/>
      <c r="E79" s="1113"/>
      <c r="F79" s="1114"/>
      <c r="G79" s="940"/>
      <c r="H79" s="940"/>
      <c r="I79" s="940"/>
      <c r="J79" s="1122"/>
      <c r="K79" s="1114"/>
      <c r="L79" s="940"/>
      <c r="M79" s="1113"/>
      <c r="N79" s="1114"/>
      <c r="O79" s="940"/>
      <c r="P79" s="1113"/>
      <c r="Q79" s="1126"/>
      <c r="R79" s="1333"/>
      <c r="S79" s="1109"/>
      <c r="T79" s="1336"/>
      <c r="U79" s="1109"/>
      <c r="V79" s="1333"/>
      <c r="W79" s="1109"/>
      <c r="X79" s="1336"/>
      <c r="Y79" s="1285"/>
      <c r="Z79" s="1283"/>
      <c r="AA79" s="1110"/>
      <c r="AB79" s="1284"/>
      <c r="AC79" s="1285"/>
      <c r="AD79" s="1283"/>
      <c r="AE79" s="1110"/>
      <c r="AF79" s="1284"/>
      <c r="AG79" s="1109"/>
      <c r="AH79" s="1333"/>
    </row>
    <row r="80" spans="2:34" hidden="1" outlineLevel="1">
      <c r="B80" s="83"/>
      <c r="C80" s="1170" t="s">
        <v>506</v>
      </c>
      <c r="D80" s="1170" t="s">
        <v>659</v>
      </c>
      <c r="E80" s="877"/>
      <c r="F80" s="871">
        <v>3.03</v>
      </c>
      <c r="G80" s="1082">
        <v>5.85</v>
      </c>
      <c r="H80" s="1082">
        <v>6.25</v>
      </c>
      <c r="I80" s="1172">
        <f>H80-G80</f>
        <v>0.4</v>
      </c>
      <c r="J80" s="1420">
        <f>F80*I80</f>
        <v>1.21</v>
      </c>
      <c r="K80" s="1114"/>
      <c r="L80" s="940"/>
      <c r="M80" s="1113"/>
      <c r="N80" s="1114"/>
      <c r="O80" s="940"/>
      <c r="P80" s="1113"/>
      <c r="Q80" s="1365"/>
      <c r="R80" s="1179"/>
      <c r="S80" s="1334">
        <f>J80</f>
        <v>1.21</v>
      </c>
      <c r="T80" s="1335">
        <f>ROUND($S$4/1000*S80,3)</f>
        <v>0.157</v>
      </c>
      <c r="U80" s="1109"/>
      <c r="V80" s="1333"/>
      <c r="W80" s="1109"/>
      <c r="X80" s="1336"/>
      <c r="Y80" s="1285"/>
      <c r="Z80" s="1283"/>
      <c r="AA80" s="1337">
        <f>J80</f>
        <v>1.21</v>
      </c>
      <c r="AB80" s="1284"/>
      <c r="AC80" s="1285"/>
      <c r="AD80" s="1283"/>
      <c r="AE80" s="1110"/>
      <c r="AF80" s="1284"/>
      <c r="AG80" s="1109"/>
      <c r="AH80" s="1333"/>
    </row>
    <row r="81" spans="2:34" hidden="1" outlineLevel="1">
      <c r="B81" s="83"/>
      <c r="C81" s="1170" t="s">
        <v>493</v>
      </c>
      <c r="D81" s="940"/>
      <c r="E81" s="1113"/>
      <c r="F81" s="871">
        <v>3.03</v>
      </c>
      <c r="G81" s="1082">
        <v>6.25</v>
      </c>
      <c r="H81" s="1082">
        <v>8.85</v>
      </c>
      <c r="I81" s="1172">
        <f>H81-G81</f>
        <v>2.6</v>
      </c>
      <c r="J81" s="1420">
        <f>F81*I81</f>
        <v>7.88</v>
      </c>
      <c r="K81" s="1114"/>
      <c r="L81" s="940"/>
      <c r="M81" s="1113"/>
      <c r="N81" s="1114"/>
      <c r="O81" s="940"/>
      <c r="P81" s="1113"/>
      <c r="Q81" s="1365"/>
      <c r="R81" s="1179"/>
      <c r="S81" s="1334">
        <f>J81</f>
        <v>7.88</v>
      </c>
      <c r="T81" s="1335">
        <f>ROUND($S$4/1000*S81,3)</f>
        <v>1.024</v>
      </c>
      <c r="U81" s="1109"/>
      <c r="V81" s="1333"/>
      <c r="W81" s="1109"/>
      <c r="X81" s="1336"/>
      <c r="Y81" s="1338">
        <f>J81</f>
        <v>7.88</v>
      </c>
      <c r="Z81" s="1283"/>
      <c r="AA81" s="1110"/>
      <c r="AB81" s="1284"/>
      <c r="AC81" s="1285"/>
      <c r="AD81" s="1283"/>
      <c r="AE81" s="1110"/>
      <c r="AF81" s="1284"/>
      <c r="AG81" s="1109"/>
      <c r="AH81" s="1333"/>
    </row>
    <row r="82" spans="2:34" hidden="1" outlineLevel="1">
      <c r="B82" s="83"/>
      <c r="C82" s="1170" t="s">
        <v>24</v>
      </c>
      <c r="D82" s="940"/>
      <c r="E82" s="877">
        <v>1</v>
      </c>
      <c r="F82" s="871"/>
      <c r="G82" s="940"/>
      <c r="H82" s="940"/>
      <c r="I82" s="940"/>
      <c r="J82" s="1122"/>
      <c r="K82" s="1423">
        <v>1.48</v>
      </c>
      <c r="L82" s="110">
        <v>1.59</v>
      </c>
      <c r="M82" s="1424">
        <f>ROUND(-E82*K82*L82,2)</f>
        <v>-2.35</v>
      </c>
      <c r="N82" s="1425">
        <v>0.13</v>
      </c>
      <c r="O82" s="1274">
        <f>2*L82+K82</f>
        <v>4.66</v>
      </c>
      <c r="P82" s="1427">
        <f>E82*N82*O82</f>
        <v>0.61</v>
      </c>
      <c r="Q82" s="1126"/>
      <c r="R82" s="1333"/>
      <c r="S82" s="1334">
        <f>M82</f>
        <v>-2.35</v>
      </c>
      <c r="T82" s="1335">
        <f>ROUND($S$4/1000*S82,3)</f>
        <v>-0.30599999999999999</v>
      </c>
      <c r="U82" s="1109"/>
      <c r="V82" s="1333"/>
      <c r="W82" s="1109"/>
      <c r="X82" s="1336"/>
      <c r="Y82" s="1338">
        <f>M82</f>
        <v>-2.35</v>
      </c>
      <c r="Z82" s="1283"/>
      <c r="AA82" s="1110"/>
      <c r="AB82" s="1284"/>
      <c r="AC82" s="1338">
        <f>P82</f>
        <v>0.61</v>
      </c>
      <c r="AD82" s="1283"/>
      <c r="AE82" s="1110"/>
      <c r="AF82" s="1284"/>
      <c r="AG82" s="1109"/>
      <c r="AH82" s="1333">
        <f>K82</f>
        <v>1.48</v>
      </c>
    </row>
    <row r="83" spans="2:34" hidden="1" outlineLevel="1">
      <c r="B83" s="83"/>
      <c r="C83" s="1170"/>
      <c r="D83" s="940"/>
      <c r="E83" s="877"/>
      <c r="F83" s="871"/>
      <c r="G83" s="940"/>
      <c r="H83" s="940"/>
      <c r="I83" s="940"/>
      <c r="J83" s="1122"/>
      <c r="K83" s="1423"/>
      <c r="L83" s="110"/>
      <c r="M83" s="1424"/>
      <c r="N83" s="1425"/>
      <c r="O83" s="1274"/>
      <c r="P83" s="1427"/>
      <c r="Q83" s="1126"/>
      <c r="R83" s="1333"/>
      <c r="S83" s="1334"/>
      <c r="T83" s="1335"/>
      <c r="U83" s="1109"/>
      <c r="V83" s="1333"/>
      <c r="W83" s="1109"/>
      <c r="X83" s="1336"/>
      <c r="Y83" s="1338"/>
      <c r="Z83" s="1283"/>
      <c r="AA83" s="1110"/>
      <c r="AB83" s="1284"/>
      <c r="AC83" s="1338"/>
      <c r="AD83" s="1283"/>
      <c r="AE83" s="1110"/>
      <c r="AF83" s="1284"/>
      <c r="AG83" s="1109"/>
      <c r="AH83" s="1333"/>
    </row>
    <row r="84" spans="2:34" hidden="1" outlineLevel="1">
      <c r="B84" s="83"/>
      <c r="C84" s="1171" t="s">
        <v>530</v>
      </c>
      <c r="D84" s="1170" t="s">
        <v>660</v>
      </c>
      <c r="E84" s="877"/>
      <c r="F84" s="1115">
        <v>5.9</v>
      </c>
      <c r="G84" s="1082">
        <v>5.85</v>
      </c>
      <c r="H84" s="1082">
        <v>6.25</v>
      </c>
      <c r="I84" s="1172">
        <f>H84-G84</f>
        <v>0.4</v>
      </c>
      <c r="J84" s="1161">
        <f>F84*I84</f>
        <v>2.36</v>
      </c>
      <c r="K84" s="1114"/>
      <c r="L84" s="940"/>
      <c r="M84" s="1113"/>
      <c r="N84" s="1114"/>
      <c r="O84" s="940"/>
      <c r="P84" s="1113"/>
      <c r="Q84" s="1126"/>
      <c r="R84" s="1333"/>
      <c r="S84" s="1109"/>
      <c r="T84" s="1336"/>
      <c r="U84" s="1109"/>
      <c r="V84" s="1333"/>
      <c r="W84" s="1334">
        <f>J84</f>
        <v>2.36</v>
      </c>
      <c r="X84" s="1326">
        <f>ROUND($W$4/1000*W84,3)</f>
        <v>5.8999999999999997E-2</v>
      </c>
      <c r="Y84" s="1285"/>
      <c r="Z84" s="1283"/>
      <c r="AA84" s="1337">
        <f>W84</f>
        <v>2.36</v>
      </c>
      <c r="AB84" s="1284"/>
      <c r="AC84" s="1285"/>
      <c r="AD84" s="1283"/>
      <c r="AE84" s="1110"/>
      <c r="AF84" s="1284"/>
      <c r="AG84" s="1334">
        <f>F84</f>
        <v>5.9</v>
      </c>
      <c r="AH84" s="1333"/>
    </row>
    <row r="85" spans="2:34" hidden="1" outlineLevel="1">
      <c r="B85" s="83"/>
      <c r="C85" s="940"/>
      <c r="D85" s="940"/>
      <c r="E85" s="877"/>
      <c r="F85" s="1115">
        <v>5.9</v>
      </c>
      <c r="G85" s="1082">
        <v>6.25</v>
      </c>
      <c r="H85" s="1082">
        <v>7.23</v>
      </c>
      <c r="I85" s="1172">
        <f>H85-G85</f>
        <v>0.98</v>
      </c>
      <c r="J85" s="1161">
        <f>F85*I85</f>
        <v>5.78</v>
      </c>
      <c r="K85" s="1114"/>
      <c r="L85" s="940"/>
      <c r="M85" s="1113"/>
      <c r="N85" s="1114"/>
      <c r="O85" s="940"/>
      <c r="P85" s="1113"/>
      <c r="Q85" s="1126"/>
      <c r="R85" s="1333"/>
      <c r="S85" s="1109"/>
      <c r="T85" s="1336"/>
      <c r="U85" s="1109"/>
      <c r="V85" s="1333"/>
      <c r="W85" s="1334">
        <f>J85</f>
        <v>5.78</v>
      </c>
      <c r="X85" s="1326">
        <f>ROUND($W$4/1000*W85,3)</f>
        <v>0.14499999999999999</v>
      </c>
      <c r="Y85" s="1338">
        <f>W85</f>
        <v>5.78</v>
      </c>
      <c r="Z85" s="1283"/>
      <c r="AA85" s="1110"/>
      <c r="AB85" s="1284"/>
      <c r="AC85" s="1285"/>
      <c r="AD85" s="1283"/>
      <c r="AE85" s="1110"/>
      <c r="AF85" s="1284"/>
      <c r="AG85" s="1109"/>
      <c r="AH85" s="1333"/>
    </row>
    <row r="86" spans="2:34" hidden="1" outlineLevel="1">
      <c r="B86" s="83"/>
      <c r="C86" s="1171" t="s">
        <v>65</v>
      </c>
      <c r="D86" s="940"/>
      <c r="E86" s="877"/>
      <c r="F86" s="871">
        <v>3.28</v>
      </c>
      <c r="G86" s="1082">
        <v>6.03</v>
      </c>
      <c r="H86" s="1082">
        <v>8.85</v>
      </c>
      <c r="I86" s="1172">
        <f>H86-G86</f>
        <v>2.82</v>
      </c>
      <c r="J86" s="1161">
        <f>F86*I86</f>
        <v>9.25</v>
      </c>
      <c r="K86" s="1114"/>
      <c r="L86" s="940"/>
      <c r="M86" s="1113"/>
      <c r="N86" s="1114"/>
      <c r="O86" s="940"/>
      <c r="P86" s="1113"/>
      <c r="Q86" s="1126"/>
      <c r="R86" s="1333"/>
      <c r="S86" s="1334">
        <f>J86</f>
        <v>9.25</v>
      </c>
      <c r="T86" s="1335">
        <f>ROUND($S$4/1000*S86,3)</f>
        <v>1.2030000000000001</v>
      </c>
      <c r="U86" s="1109"/>
      <c r="V86" s="1333"/>
      <c r="W86" s="1109"/>
      <c r="X86" s="1336"/>
      <c r="Y86" s="1338">
        <f>J86</f>
        <v>9.25</v>
      </c>
      <c r="Z86" s="1283"/>
      <c r="AA86" s="1110"/>
      <c r="AB86" s="1284"/>
      <c r="AC86" s="1285"/>
      <c r="AD86" s="1283"/>
      <c r="AE86" s="1110"/>
      <c r="AF86" s="1284"/>
      <c r="AG86" s="1109"/>
      <c r="AH86" s="1333"/>
    </row>
    <row r="87" spans="2:34" hidden="1" outlineLevel="1">
      <c r="B87" s="83"/>
      <c r="C87" s="1170" t="s">
        <v>516</v>
      </c>
      <c r="D87" s="940"/>
      <c r="E87" s="877">
        <v>1</v>
      </c>
      <c r="F87" s="1114"/>
      <c r="G87" s="940"/>
      <c r="H87" s="940"/>
      <c r="I87" s="940"/>
      <c r="J87" s="1122"/>
      <c r="K87" s="1114">
        <f>1.68-0.77</f>
        <v>0.91</v>
      </c>
      <c r="L87" s="940">
        <f>1.65-0.06</f>
        <v>1.59</v>
      </c>
      <c r="M87" s="1080">
        <f>ROUND(-E87*K87*L87,2)</f>
        <v>-1.45</v>
      </c>
      <c r="N87" s="1114">
        <v>0.13</v>
      </c>
      <c r="O87" s="940">
        <f>2*K87+L87</f>
        <v>3.41</v>
      </c>
      <c r="P87" s="1116">
        <f>N87*O87</f>
        <v>0.44</v>
      </c>
      <c r="Q87" s="1126"/>
      <c r="R87" s="1333"/>
      <c r="S87" s="1334">
        <f>M87</f>
        <v>-1.45</v>
      </c>
      <c r="T87" s="1335">
        <f>ROUND($S$4/1000*S87,3)</f>
        <v>-0.189</v>
      </c>
      <c r="U87" s="1109"/>
      <c r="V87" s="1333"/>
      <c r="W87" s="1109"/>
      <c r="X87" s="1336"/>
      <c r="Y87" s="1338">
        <f>M87</f>
        <v>-1.45</v>
      </c>
      <c r="Z87" s="1283"/>
      <c r="AA87" s="1110"/>
      <c r="AB87" s="1284"/>
      <c r="AC87" s="1338">
        <f>P87</f>
        <v>0.44</v>
      </c>
      <c r="AD87" s="1283"/>
      <c r="AE87" s="1110"/>
      <c r="AF87" s="1284"/>
      <c r="AG87" s="1109"/>
      <c r="AH87" s="1333"/>
    </row>
    <row r="88" spans="2:34" hidden="1" outlineLevel="1">
      <c r="B88" s="83"/>
      <c r="C88" s="1170" t="s">
        <v>90</v>
      </c>
      <c r="D88" s="940"/>
      <c r="E88" s="877">
        <v>1</v>
      </c>
      <c r="F88" s="1114"/>
      <c r="G88" s="940"/>
      <c r="H88" s="940"/>
      <c r="I88" s="940"/>
      <c r="J88" s="1122"/>
      <c r="K88" s="1114">
        <v>0.77</v>
      </c>
      <c r="L88" s="940">
        <f>2.4-0.06</f>
        <v>2.34</v>
      </c>
      <c r="M88" s="1080">
        <f>ROUND(-E88*K88*L88,2)</f>
        <v>-1.8</v>
      </c>
      <c r="N88" s="1114">
        <v>0.13</v>
      </c>
      <c r="O88" s="940">
        <f>K88+L88+0.75</f>
        <v>3.86</v>
      </c>
      <c r="P88" s="1116">
        <f>N88*O88</f>
        <v>0.5</v>
      </c>
      <c r="Q88" s="1126"/>
      <c r="R88" s="1333"/>
      <c r="S88" s="1334">
        <f>M88</f>
        <v>-1.8</v>
      </c>
      <c r="T88" s="1335">
        <f>ROUND($S$4/1000*S88,3)</f>
        <v>-0.23400000000000001</v>
      </c>
      <c r="U88" s="1109"/>
      <c r="V88" s="1333"/>
      <c r="W88" s="1109"/>
      <c r="X88" s="1336"/>
      <c r="Y88" s="1338">
        <f>M88</f>
        <v>-1.8</v>
      </c>
      <c r="Z88" s="1283"/>
      <c r="AA88" s="1110"/>
      <c r="AB88" s="1284"/>
      <c r="AC88" s="1338">
        <f>P88</f>
        <v>0.5</v>
      </c>
      <c r="AD88" s="1283"/>
      <c r="AE88" s="1110"/>
      <c r="AF88" s="1284"/>
      <c r="AG88" s="1109"/>
      <c r="AH88" s="1333"/>
    </row>
    <row r="89" spans="2:34" hidden="1" outlineLevel="1">
      <c r="B89" s="83"/>
      <c r="C89" s="940"/>
      <c r="D89" s="1171"/>
      <c r="E89" s="1113"/>
      <c r="F89" s="1114"/>
      <c r="G89" s="940"/>
      <c r="H89" s="940"/>
      <c r="I89" s="940"/>
      <c r="J89" s="1122"/>
      <c r="K89" s="1114"/>
      <c r="L89" s="940"/>
      <c r="M89" s="1113"/>
      <c r="N89" s="1114"/>
      <c r="O89" s="940"/>
      <c r="P89" s="1113"/>
      <c r="Q89" s="1126"/>
      <c r="R89" s="1333"/>
      <c r="S89" s="1109"/>
      <c r="T89" s="1336"/>
      <c r="U89" s="1109"/>
      <c r="V89" s="1333"/>
      <c r="W89" s="1109"/>
      <c r="X89" s="1336"/>
      <c r="Y89" s="1285"/>
      <c r="Z89" s="1283"/>
      <c r="AA89" s="1110"/>
      <c r="AB89" s="1284"/>
      <c r="AC89" s="1285"/>
      <c r="AD89" s="1283"/>
      <c r="AE89" s="1110"/>
      <c r="AF89" s="1284"/>
      <c r="AG89" s="1109"/>
      <c r="AH89" s="1333"/>
    </row>
    <row r="90" spans="2:34" hidden="1" outlineLevel="1">
      <c r="B90" s="83"/>
      <c r="C90" s="1170" t="s">
        <v>551</v>
      </c>
      <c r="D90" s="940"/>
      <c r="E90" s="877"/>
      <c r="F90" s="871">
        <v>0.99</v>
      </c>
      <c r="G90" s="1082">
        <v>5.85</v>
      </c>
      <c r="H90" s="1082">
        <v>6.25</v>
      </c>
      <c r="I90" s="1172">
        <f>H90-G90</f>
        <v>0.4</v>
      </c>
      <c r="J90" s="1161">
        <f>F90*I90</f>
        <v>0.4</v>
      </c>
      <c r="K90" s="1114"/>
      <c r="L90" s="940"/>
      <c r="M90" s="1113"/>
      <c r="N90" s="1114"/>
      <c r="O90" s="940"/>
      <c r="P90" s="1113"/>
      <c r="Q90" s="1126"/>
      <c r="R90" s="1333"/>
      <c r="S90" s="1334">
        <f>J90</f>
        <v>0.4</v>
      </c>
      <c r="T90" s="1335">
        <f>ROUND($S$4/1000*S90,3)</f>
        <v>5.1999999999999998E-2</v>
      </c>
      <c r="U90" s="1109"/>
      <c r="V90" s="1333"/>
      <c r="W90" s="1109"/>
      <c r="X90" s="1336"/>
      <c r="Y90" s="1285"/>
      <c r="Z90" s="1283"/>
      <c r="AA90" s="1337">
        <f>J90</f>
        <v>0.4</v>
      </c>
      <c r="AB90" s="1284"/>
      <c r="AC90" s="1285"/>
      <c r="AD90" s="1283"/>
      <c r="AE90" s="1110"/>
      <c r="AF90" s="1284"/>
      <c r="AG90" s="1109"/>
      <c r="AH90" s="1333"/>
    </row>
    <row r="91" spans="2:34" hidden="1" outlineLevel="1">
      <c r="B91" s="83"/>
      <c r="C91" s="1171"/>
      <c r="D91" s="940"/>
      <c r="E91" s="877"/>
      <c r="F91" s="871">
        <v>0.99</v>
      </c>
      <c r="G91" s="1082">
        <v>6.25</v>
      </c>
      <c r="H91" s="1082">
        <v>8.85</v>
      </c>
      <c r="I91" s="1172">
        <f>H91-G91</f>
        <v>2.6</v>
      </c>
      <c r="J91" s="1161">
        <f>F91*I91</f>
        <v>2.57</v>
      </c>
      <c r="K91" s="1114"/>
      <c r="L91" s="940"/>
      <c r="M91" s="1113"/>
      <c r="N91" s="1114"/>
      <c r="O91" s="940"/>
      <c r="P91" s="1113"/>
      <c r="Q91" s="1126"/>
      <c r="R91" s="1333"/>
      <c r="S91" s="1334">
        <f>J91</f>
        <v>2.57</v>
      </c>
      <c r="T91" s="1335">
        <f>ROUND($S$4/1000*S91,3)</f>
        <v>0.33400000000000002</v>
      </c>
      <c r="U91" s="1109"/>
      <c r="V91" s="1333"/>
      <c r="W91" s="1109"/>
      <c r="X91" s="1336"/>
      <c r="Y91" s="1338">
        <f>J91</f>
        <v>2.57</v>
      </c>
      <c r="Z91" s="1283"/>
      <c r="AA91" s="1110"/>
      <c r="AB91" s="1284"/>
      <c r="AC91" s="1285"/>
      <c r="AD91" s="1283"/>
      <c r="AE91" s="1110"/>
      <c r="AF91" s="1284"/>
      <c r="AG91" s="1109"/>
      <c r="AH91" s="1333"/>
    </row>
    <row r="92" spans="2:34" hidden="1" outlineLevel="1">
      <c r="B92" s="83"/>
      <c r="C92" s="1171"/>
      <c r="D92" s="940"/>
      <c r="E92" s="1113"/>
      <c r="F92" s="1114"/>
      <c r="G92" s="940"/>
      <c r="H92" s="940"/>
      <c r="I92" s="940"/>
      <c r="J92" s="1122"/>
      <c r="K92" s="1114"/>
      <c r="L92" s="940"/>
      <c r="M92" s="1113"/>
      <c r="N92" s="1114"/>
      <c r="O92" s="940"/>
      <c r="P92" s="1113"/>
      <c r="Q92" s="1126"/>
      <c r="R92" s="1333"/>
      <c r="S92" s="1109"/>
      <c r="T92" s="1336"/>
      <c r="U92" s="1109"/>
      <c r="V92" s="1333"/>
      <c r="W92" s="1109"/>
      <c r="X92" s="1336"/>
      <c r="Y92" s="1338"/>
      <c r="Z92" s="1283"/>
      <c r="AA92" s="1110"/>
      <c r="AB92" s="1284"/>
      <c r="AC92" s="1338"/>
      <c r="AD92" s="1283"/>
      <c r="AE92" s="1110"/>
      <c r="AF92" s="1284"/>
      <c r="AG92" s="1109"/>
      <c r="AH92" s="1333"/>
    </row>
    <row r="93" spans="2:34" hidden="1" outlineLevel="1">
      <c r="B93" s="83"/>
      <c r="C93" s="1170" t="s">
        <v>504</v>
      </c>
      <c r="D93" s="1170" t="s">
        <v>661</v>
      </c>
      <c r="E93" s="877"/>
      <c r="F93" s="1115">
        <v>3</v>
      </c>
      <c r="G93" s="1082">
        <v>5.85</v>
      </c>
      <c r="H93" s="1082">
        <v>6.25</v>
      </c>
      <c r="I93" s="1172">
        <f>H93-G93</f>
        <v>0.4</v>
      </c>
      <c r="J93" s="1161">
        <f>F93*I93</f>
        <v>1.2</v>
      </c>
      <c r="K93" s="1114"/>
      <c r="L93" s="940"/>
      <c r="M93" s="1080"/>
      <c r="N93" s="1114"/>
      <c r="O93" s="940"/>
      <c r="P93" s="1116"/>
      <c r="Q93" s="1126"/>
      <c r="R93" s="1333"/>
      <c r="S93" s="1334"/>
      <c r="T93" s="1335"/>
      <c r="U93" s="1109"/>
      <c r="V93" s="1333"/>
      <c r="W93" s="1334">
        <f>J93</f>
        <v>1.2</v>
      </c>
      <c r="X93" s="1326">
        <f>ROUND($W$4/1000*W93,3)</f>
        <v>0.03</v>
      </c>
      <c r="Y93" s="1285"/>
      <c r="Z93" s="1283"/>
      <c r="AA93" s="1110"/>
      <c r="AB93" s="1284"/>
      <c r="AC93" s="1285"/>
      <c r="AD93" s="1283"/>
      <c r="AE93" s="1110"/>
      <c r="AF93" s="1284"/>
      <c r="AG93" s="1334">
        <f>F93</f>
        <v>3</v>
      </c>
      <c r="AH93" s="1333"/>
    </row>
    <row r="94" spans="2:34" hidden="1" outlineLevel="1">
      <c r="B94" s="83"/>
      <c r="C94" s="940"/>
      <c r="D94" s="940"/>
      <c r="E94" s="1113"/>
      <c r="F94" s="1115">
        <v>3</v>
      </c>
      <c r="G94" s="1082">
        <v>6.25</v>
      </c>
      <c r="H94" s="1082">
        <v>7.23</v>
      </c>
      <c r="I94" s="1172">
        <f>H94-G94</f>
        <v>0.98</v>
      </c>
      <c r="J94" s="1161">
        <f>F94*I94</f>
        <v>2.94</v>
      </c>
      <c r="K94" s="1114"/>
      <c r="L94" s="940"/>
      <c r="M94" s="1113"/>
      <c r="N94" s="1114"/>
      <c r="O94" s="940"/>
      <c r="P94" s="1113"/>
      <c r="Q94" s="1126"/>
      <c r="R94" s="1333"/>
      <c r="S94" s="1109"/>
      <c r="T94" s="1336"/>
      <c r="U94" s="1109"/>
      <c r="V94" s="1333"/>
      <c r="W94" s="1334">
        <f>J94</f>
        <v>2.94</v>
      </c>
      <c r="X94" s="1326">
        <f>ROUND($W$4/1000*W94,3)</f>
        <v>7.3999999999999996E-2</v>
      </c>
      <c r="Y94" s="1338">
        <f>J94</f>
        <v>2.94</v>
      </c>
      <c r="Z94" s="1283"/>
      <c r="AA94" s="1110"/>
      <c r="AB94" s="1284"/>
      <c r="AC94" s="1285"/>
      <c r="AD94" s="1283"/>
      <c r="AE94" s="1110"/>
      <c r="AF94" s="1284"/>
      <c r="AG94" s="1109"/>
      <c r="AH94" s="1333"/>
    </row>
    <row r="95" spans="2:34" hidden="1" outlineLevel="1">
      <c r="B95" s="83"/>
      <c r="C95" s="1170" t="s">
        <v>65</v>
      </c>
      <c r="D95" s="1171"/>
      <c r="E95" s="877"/>
      <c r="F95" s="871">
        <v>1.31</v>
      </c>
      <c r="G95" s="1082">
        <v>6.03</v>
      </c>
      <c r="H95" s="1082">
        <v>8.85</v>
      </c>
      <c r="I95" s="1172">
        <f>H95-G95</f>
        <v>2.82</v>
      </c>
      <c r="J95" s="1161">
        <f>F95*I95</f>
        <v>3.69</v>
      </c>
      <c r="K95" s="1114"/>
      <c r="L95" s="940"/>
      <c r="M95" s="1113"/>
      <c r="N95" s="1114"/>
      <c r="O95" s="940"/>
      <c r="P95" s="1113"/>
      <c r="Q95" s="1365">
        <f>J95</f>
        <v>3.69</v>
      </c>
      <c r="R95" s="1179">
        <f>ROUND($Q$4/1000*Q95,3)</f>
        <v>0.55400000000000005</v>
      </c>
      <c r="S95" s="1109"/>
      <c r="T95" s="1336"/>
      <c r="U95" s="1109"/>
      <c r="V95" s="1333"/>
      <c r="W95" s="1334"/>
      <c r="X95" s="1326"/>
      <c r="Y95" s="1338">
        <f>J95</f>
        <v>3.69</v>
      </c>
      <c r="Z95" s="1283"/>
      <c r="AA95" s="1337"/>
      <c r="AB95" s="1284"/>
      <c r="AC95" s="1285"/>
      <c r="AD95" s="1283"/>
      <c r="AE95" s="1110"/>
      <c r="AF95" s="1284"/>
      <c r="AG95" s="1109"/>
      <c r="AH95" s="1333"/>
    </row>
    <row r="96" spans="2:34" hidden="1" outlineLevel="1">
      <c r="B96" s="83"/>
      <c r="C96" s="940"/>
      <c r="D96" s="940"/>
      <c r="E96" s="877"/>
      <c r="F96" s="1115">
        <v>3</v>
      </c>
      <c r="G96" s="1082">
        <v>6.03</v>
      </c>
      <c r="H96" s="1082">
        <v>8.85</v>
      </c>
      <c r="I96" s="1172">
        <f>H96-G96</f>
        <v>2.82</v>
      </c>
      <c r="J96" s="1161">
        <f>F96*I96</f>
        <v>8.4600000000000009</v>
      </c>
      <c r="K96" s="1114"/>
      <c r="L96" s="940"/>
      <c r="M96" s="1113"/>
      <c r="N96" s="1114"/>
      <c r="O96" s="940"/>
      <c r="P96" s="1113"/>
      <c r="Q96" s="1126"/>
      <c r="R96" s="1333"/>
      <c r="S96" s="1334">
        <f>J96</f>
        <v>8.4600000000000009</v>
      </c>
      <c r="T96" s="1335">
        <f>ROUND($S$4/1000*S96,3)</f>
        <v>1.1000000000000001</v>
      </c>
      <c r="U96" s="1109"/>
      <c r="V96" s="1333"/>
      <c r="W96" s="1334"/>
      <c r="X96" s="1326"/>
      <c r="Y96" s="1338">
        <f>J96</f>
        <v>8.4600000000000009</v>
      </c>
      <c r="Z96" s="1283"/>
      <c r="AA96" s="1110"/>
      <c r="AB96" s="1284"/>
      <c r="AC96" s="1285"/>
      <c r="AD96" s="1283"/>
      <c r="AE96" s="1110"/>
      <c r="AF96" s="1284"/>
      <c r="AG96" s="1109"/>
      <c r="AH96" s="1333"/>
    </row>
    <row r="97" spans="2:34" hidden="1" outlineLevel="1">
      <c r="B97" s="83"/>
      <c r="C97" s="1170" t="s">
        <v>72</v>
      </c>
      <c r="D97" s="940"/>
      <c r="E97" s="877">
        <v>1</v>
      </c>
      <c r="F97" s="1114"/>
      <c r="G97" s="940"/>
      <c r="H97" s="940"/>
      <c r="I97" s="940"/>
      <c r="J97" s="1122"/>
      <c r="K97" s="1114">
        <v>0.51</v>
      </c>
      <c r="L97" s="940">
        <v>1.59</v>
      </c>
      <c r="M97" s="1080">
        <f>ROUND(-E97*K97*L97,2)</f>
        <v>-0.81</v>
      </c>
      <c r="N97" s="1114">
        <v>0.13</v>
      </c>
      <c r="O97" s="1108">
        <f>2*K97+L97</f>
        <v>2.61</v>
      </c>
      <c r="P97" s="1116">
        <f>E97*N97*O97</f>
        <v>0.34</v>
      </c>
      <c r="Q97" s="1126"/>
      <c r="R97" s="1333"/>
      <c r="S97" s="1334">
        <f>M97</f>
        <v>-0.81</v>
      </c>
      <c r="T97" s="1335">
        <f>ROUND($S$4/1000*S97,3)</f>
        <v>-0.105</v>
      </c>
      <c r="U97" s="1109"/>
      <c r="V97" s="1333"/>
      <c r="W97" s="1109"/>
      <c r="X97" s="1336"/>
      <c r="Y97" s="1338">
        <f>M97</f>
        <v>-0.81</v>
      </c>
      <c r="Z97" s="1283"/>
      <c r="AA97" s="1110"/>
      <c r="AB97" s="1284"/>
      <c r="AC97" s="1338">
        <f>P97</f>
        <v>0.34</v>
      </c>
      <c r="AD97" s="1283"/>
      <c r="AE97" s="1110"/>
      <c r="AF97" s="1284"/>
      <c r="AG97" s="1109"/>
      <c r="AH97" s="1333"/>
    </row>
    <row r="98" spans="2:34" ht="13.5" hidden="1" outlineLevel="1" thickBot="1">
      <c r="B98" s="83"/>
      <c r="C98" s="1170" t="s">
        <v>70</v>
      </c>
      <c r="D98" s="940"/>
      <c r="E98" s="877">
        <v>1</v>
      </c>
      <c r="F98" s="1114"/>
      <c r="G98" s="940"/>
      <c r="H98" s="940"/>
      <c r="I98" s="940"/>
      <c r="J98" s="1122"/>
      <c r="K98" s="1114">
        <v>0.77</v>
      </c>
      <c r="L98" s="940">
        <f>2.4-0.06</f>
        <v>2.34</v>
      </c>
      <c r="M98" s="1080">
        <f>ROUND(-E98*K98*L98,2)</f>
        <v>-1.8</v>
      </c>
      <c r="N98" s="1114">
        <v>0.13</v>
      </c>
      <c r="O98" s="940">
        <f>K98+L98+0.75</f>
        <v>3.86</v>
      </c>
      <c r="P98" s="1116">
        <f>N98*O98</f>
        <v>0.5</v>
      </c>
      <c r="Q98" s="1126"/>
      <c r="R98" s="1333"/>
      <c r="S98" s="1334">
        <f>M98</f>
        <v>-1.8</v>
      </c>
      <c r="T98" s="1335">
        <f>ROUND($S$4/1000*S98,3)</f>
        <v>-0.23400000000000001</v>
      </c>
      <c r="U98" s="1109"/>
      <c r="V98" s="1333"/>
      <c r="W98" s="1109"/>
      <c r="X98" s="1336"/>
      <c r="Y98" s="1338">
        <f>M98</f>
        <v>-1.8</v>
      </c>
      <c r="Z98" s="1283"/>
      <c r="AA98" s="1110"/>
      <c r="AB98" s="1284"/>
      <c r="AC98" s="1338">
        <f>P98</f>
        <v>0.5</v>
      </c>
      <c r="AD98" s="1283"/>
      <c r="AE98" s="1110"/>
      <c r="AF98" s="1284"/>
      <c r="AG98" s="1109"/>
      <c r="AH98" s="1333"/>
    </row>
    <row r="99" spans="2:34" ht="16.5" collapsed="1" thickBot="1">
      <c r="B99" s="1247" t="s">
        <v>672</v>
      </c>
      <c r="C99" s="1219" t="s">
        <v>635</v>
      </c>
      <c r="D99" s="1210"/>
      <c r="E99" s="1205"/>
      <c r="F99" s="1220"/>
      <c r="G99" s="1210"/>
      <c r="H99" s="1210"/>
      <c r="I99" s="1210"/>
      <c r="J99" s="1221"/>
      <c r="K99" s="1222"/>
      <c r="L99" s="1223"/>
      <c r="M99" s="1201"/>
      <c r="N99" s="1209"/>
      <c r="O99" s="1210"/>
      <c r="P99" s="1211"/>
      <c r="Q99" s="1250">
        <f t="shared" ref="Q99:AH99" si="3">SUM(Q100:Q198)</f>
        <v>287</v>
      </c>
      <c r="R99" s="1349">
        <f t="shared" si="3"/>
        <v>43.05</v>
      </c>
      <c r="S99" s="1230">
        <f t="shared" si="3"/>
        <v>486.19</v>
      </c>
      <c r="T99" s="1349">
        <f t="shared" si="3"/>
        <v>63.209000000000003</v>
      </c>
      <c r="U99" s="1230">
        <f t="shared" si="3"/>
        <v>0</v>
      </c>
      <c r="V99" s="1350">
        <f t="shared" si="3"/>
        <v>0</v>
      </c>
      <c r="W99" s="1230">
        <f t="shared" si="3"/>
        <v>189.84</v>
      </c>
      <c r="X99" s="1349">
        <f t="shared" si="3"/>
        <v>4.7469999999999999</v>
      </c>
      <c r="Y99" s="1505">
        <f t="shared" si="3"/>
        <v>814.4</v>
      </c>
      <c r="Z99" s="1515">
        <f t="shared" si="3"/>
        <v>0</v>
      </c>
      <c r="AA99" s="1234">
        <f t="shared" si="3"/>
        <v>139.54</v>
      </c>
      <c r="AB99" s="1522">
        <f t="shared" si="3"/>
        <v>0</v>
      </c>
      <c r="AC99" s="1505">
        <f t="shared" si="3"/>
        <v>43.25</v>
      </c>
      <c r="AD99" s="1515">
        <f t="shared" si="3"/>
        <v>0</v>
      </c>
      <c r="AE99" s="1234">
        <f t="shared" si="3"/>
        <v>21.57</v>
      </c>
      <c r="AF99" s="1522">
        <f t="shared" si="3"/>
        <v>0</v>
      </c>
      <c r="AG99" s="1230">
        <f t="shared" si="3"/>
        <v>130.94999999999999</v>
      </c>
      <c r="AH99" s="1259">
        <f t="shared" si="3"/>
        <v>66.849999999999994</v>
      </c>
    </row>
    <row r="100" spans="2:34" hidden="1" outlineLevel="1">
      <c r="B100" s="1128" t="s">
        <v>569</v>
      </c>
      <c r="C100" s="1129" t="s">
        <v>662</v>
      </c>
      <c r="D100" s="1129" t="s">
        <v>642</v>
      </c>
      <c r="E100" s="1112"/>
      <c r="F100" s="1433">
        <v>3.74</v>
      </c>
      <c r="G100" s="1438">
        <v>8.85</v>
      </c>
      <c r="H100" s="1438">
        <v>23.85</v>
      </c>
      <c r="I100" s="1434">
        <f>H100-G100</f>
        <v>15</v>
      </c>
      <c r="J100" s="1435">
        <f>F100*I100</f>
        <v>56.1</v>
      </c>
      <c r="K100" s="1135"/>
      <c r="L100" s="1130"/>
      <c r="M100" s="1136"/>
      <c r="N100" s="1135"/>
      <c r="O100" s="1130"/>
      <c r="P100" s="1136"/>
      <c r="Q100" s="1353">
        <f>J100</f>
        <v>56.1</v>
      </c>
      <c r="R100" s="1354">
        <f t="shared" ref="R100" si="4">ROUND($Q$4/1000*Q100,3)</f>
        <v>8.4149999999999991</v>
      </c>
      <c r="S100" s="1353"/>
      <c r="T100" s="1355"/>
      <c r="U100" s="1353"/>
      <c r="V100" s="1355"/>
      <c r="W100" s="1353"/>
      <c r="X100" s="1356"/>
      <c r="Y100" s="1357">
        <f>J100</f>
        <v>56.1</v>
      </c>
      <c r="Z100" s="1358"/>
      <c r="AA100" s="1359"/>
      <c r="AB100" s="1360"/>
      <c r="AC100" s="1361"/>
      <c r="AD100" s="1362"/>
      <c r="AE100" s="1363"/>
      <c r="AF100" s="1364"/>
      <c r="AG100" s="1353"/>
      <c r="AH100" s="1355"/>
    </row>
    <row r="101" spans="2:34" hidden="1" outlineLevel="1">
      <c r="B101" s="83"/>
      <c r="C101" s="940"/>
      <c r="D101" s="940"/>
      <c r="E101" s="1113"/>
      <c r="F101" s="1127"/>
      <c r="G101" s="1082"/>
      <c r="H101" s="1082"/>
      <c r="I101" s="1216"/>
      <c r="J101" s="877"/>
      <c r="K101" s="1114"/>
      <c r="L101" s="940"/>
      <c r="M101" s="1113"/>
      <c r="N101" s="1114"/>
      <c r="O101" s="940"/>
      <c r="P101" s="1113"/>
      <c r="Q101" s="1109"/>
      <c r="R101" s="1336"/>
      <c r="S101" s="1109"/>
      <c r="T101" s="1333"/>
      <c r="U101" s="1109"/>
      <c r="V101" s="1333"/>
      <c r="W101" s="1109"/>
      <c r="X101" s="1336"/>
      <c r="Y101" s="1285"/>
      <c r="Z101" s="1283"/>
      <c r="AA101" s="1110"/>
      <c r="AB101" s="1284"/>
      <c r="AC101" s="1285"/>
      <c r="AD101" s="1283"/>
      <c r="AE101" s="1110"/>
      <c r="AF101" s="1284"/>
      <c r="AG101" s="1109"/>
      <c r="AH101" s="1333"/>
    </row>
    <row r="102" spans="2:34" hidden="1" outlineLevel="1">
      <c r="B102" s="1440" t="s">
        <v>587</v>
      </c>
      <c r="C102" s="1171" t="s">
        <v>493</v>
      </c>
      <c r="D102" s="1171" t="s">
        <v>663</v>
      </c>
      <c r="E102" s="877"/>
      <c r="F102" s="1127">
        <v>7.08</v>
      </c>
      <c r="G102" s="1082">
        <v>8.85</v>
      </c>
      <c r="H102" s="1082">
        <v>23.85</v>
      </c>
      <c r="I102" s="1217">
        <f>H102-G102</f>
        <v>15</v>
      </c>
      <c r="J102" s="1088">
        <f>F102*I102</f>
        <v>106.2</v>
      </c>
      <c r="K102" s="1114"/>
      <c r="L102" s="940"/>
      <c r="M102" s="1113"/>
      <c r="N102" s="1114"/>
      <c r="O102" s="940"/>
      <c r="P102" s="1113"/>
      <c r="Q102" s="1109"/>
      <c r="R102" s="1336"/>
      <c r="S102" s="1334">
        <f>J102</f>
        <v>106.2</v>
      </c>
      <c r="T102" s="1335">
        <f>ROUND($S$4/1000*S102,3)</f>
        <v>13.805999999999999</v>
      </c>
      <c r="U102" s="1109"/>
      <c r="V102" s="1333"/>
      <c r="W102" s="1334"/>
      <c r="X102" s="1326"/>
      <c r="Y102" s="1338"/>
      <c r="Z102" s="1283"/>
      <c r="AA102" s="1110"/>
      <c r="AB102" s="1284"/>
      <c r="AC102" s="1285"/>
      <c r="AD102" s="1283"/>
      <c r="AE102" s="1110"/>
      <c r="AF102" s="1284"/>
      <c r="AG102" s="1334"/>
      <c r="AH102" s="1333"/>
    </row>
    <row r="103" spans="2:34" hidden="1" outlineLevel="1">
      <c r="B103" s="83"/>
      <c r="C103" s="1171" t="s">
        <v>25</v>
      </c>
      <c r="D103" s="940"/>
      <c r="E103" s="877">
        <v>10</v>
      </c>
      <c r="F103" s="1127"/>
      <c r="G103" s="1082"/>
      <c r="H103" s="1082"/>
      <c r="I103" s="1216"/>
      <c r="J103" s="1088"/>
      <c r="K103" s="1114">
        <v>1.68</v>
      </c>
      <c r="L103" s="940">
        <v>1.59</v>
      </c>
      <c r="M103" s="1080">
        <f>ROUND(-E103*K103*L103,2)</f>
        <v>-26.71</v>
      </c>
      <c r="N103" s="1114">
        <v>0.13</v>
      </c>
      <c r="O103" s="940">
        <f>2*L103+K103</f>
        <v>4.8600000000000003</v>
      </c>
      <c r="P103" s="1116">
        <f>N103*O103</f>
        <v>0.63</v>
      </c>
      <c r="Q103" s="1334"/>
      <c r="R103" s="1335"/>
      <c r="S103" s="1334">
        <f>M103</f>
        <v>-26.71</v>
      </c>
      <c r="T103" s="1335">
        <f>ROUND($S$4/1000*S103,3)</f>
        <v>-3.472</v>
      </c>
      <c r="U103" s="1109"/>
      <c r="V103" s="1333"/>
      <c r="W103" s="1109"/>
      <c r="X103" s="1336"/>
      <c r="Y103" s="1338"/>
      <c r="Z103" s="1283"/>
      <c r="AA103" s="1110"/>
      <c r="AB103" s="1284"/>
      <c r="AC103" s="1285"/>
      <c r="AD103" s="1283"/>
      <c r="AE103" s="1110"/>
      <c r="AF103" s="1284"/>
      <c r="AG103" s="1109"/>
      <c r="AH103" s="1333"/>
    </row>
    <row r="104" spans="2:34" hidden="1" outlineLevel="1">
      <c r="B104" s="83"/>
      <c r="C104" s="1171"/>
      <c r="D104" s="940"/>
      <c r="E104" s="877"/>
      <c r="F104" s="1111"/>
      <c r="G104" s="1439"/>
      <c r="H104" s="1439"/>
      <c r="I104" s="940"/>
      <c r="J104" s="1113"/>
      <c r="K104" s="1109"/>
      <c r="L104" s="1110"/>
      <c r="M104" s="1085"/>
      <c r="N104" s="83"/>
      <c r="O104" s="75"/>
      <c r="P104" s="1080"/>
      <c r="Q104" s="1334"/>
      <c r="R104" s="1335"/>
      <c r="S104" s="1109"/>
      <c r="T104" s="1333"/>
      <c r="U104" s="1109"/>
      <c r="V104" s="1333"/>
      <c r="W104" s="1109"/>
      <c r="X104" s="1336"/>
      <c r="Y104" s="1338"/>
      <c r="Z104" s="1283"/>
      <c r="AA104" s="1110"/>
      <c r="AB104" s="1284"/>
      <c r="AC104" s="1338"/>
      <c r="AD104" s="1283"/>
      <c r="AE104" s="1110"/>
      <c r="AF104" s="1284"/>
      <c r="AG104" s="1109"/>
      <c r="AH104" s="1333"/>
    </row>
    <row r="105" spans="2:34" hidden="1" outlineLevel="1">
      <c r="B105" s="1440" t="s">
        <v>664</v>
      </c>
      <c r="C105" s="1171" t="s">
        <v>595</v>
      </c>
      <c r="D105" s="1171"/>
      <c r="E105" s="877"/>
      <c r="F105" s="1127">
        <v>7.08</v>
      </c>
      <c r="G105" s="1082">
        <v>8.85</v>
      </c>
      <c r="H105" s="1082">
        <v>9.93</v>
      </c>
      <c r="I105" s="1217">
        <f>H105-G105</f>
        <v>1.08</v>
      </c>
      <c r="J105" s="1088">
        <f>F105*I105</f>
        <v>7.65</v>
      </c>
      <c r="K105" s="1114"/>
      <c r="L105" s="940"/>
      <c r="M105" s="1113"/>
      <c r="N105" s="1114"/>
      <c r="O105" s="940"/>
      <c r="P105" s="1113"/>
      <c r="Q105" s="1109"/>
      <c r="R105" s="1335"/>
      <c r="S105" s="1109"/>
      <c r="T105" s="1333"/>
      <c r="U105" s="1109"/>
      <c r="V105" s="1333"/>
      <c r="W105" s="1109"/>
      <c r="X105" s="1336"/>
      <c r="Y105" s="1338">
        <f>J105</f>
        <v>7.65</v>
      </c>
      <c r="Z105" s="1283"/>
      <c r="AA105" s="1110"/>
      <c r="AB105" s="1284"/>
      <c r="AC105" s="1285"/>
      <c r="AD105" s="1283"/>
      <c r="AE105" s="1110"/>
      <c r="AF105" s="1284"/>
      <c r="AG105" s="1109"/>
      <c r="AH105" s="1333"/>
    </row>
    <row r="106" spans="2:34" hidden="1" outlineLevel="1">
      <c r="B106" s="83"/>
      <c r="C106" s="1171"/>
      <c r="D106" s="940"/>
      <c r="E106" s="877"/>
      <c r="F106" s="1127">
        <v>0.95</v>
      </c>
      <c r="G106" s="1082">
        <v>9.93</v>
      </c>
      <c r="H106" s="1082">
        <v>23.85</v>
      </c>
      <c r="I106" s="1217">
        <f>H106-G106</f>
        <v>13.92</v>
      </c>
      <c r="J106" s="1088">
        <f>F106*I106</f>
        <v>13.22</v>
      </c>
      <c r="K106" s="1114"/>
      <c r="L106" s="940"/>
      <c r="M106" s="1113"/>
      <c r="N106" s="1114"/>
      <c r="O106" s="940"/>
      <c r="P106" s="1113"/>
      <c r="Q106" s="1334"/>
      <c r="R106" s="1335"/>
      <c r="S106" s="1109"/>
      <c r="T106" s="1333"/>
      <c r="U106" s="1109"/>
      <c r="V106" s="1333"/>
      <c r="W106" s="1109"/>
      <c r="X106" s="1336"/>
      <c r="Y106" s="1338">
        <f>J106</f>
        <v>13.22</v>
      </c>
      <c r="Z106" s="1283"/>
      <c r="AA106" s="1110"/>
      <c r="AB106" s="1284"/>
      <c r="AC106" s="1285"/>
      <c r="AD106" s="1283"/>
      <c r="AE106" s="1110"/>
      <c r="AF106" s="1284"/>
      <c r="AG106" s="1109"/>
      <c r="AH106" s="1333"/>
    </row>
    <row r="107" spans="2:34" hidden="1" outlineLevel="1">
      <c r="B107" s="83"/>
      <c r="C107" s="940"/>
      <c r="D107" s="940"/>
      <c r="E107" s="1113"/>
      <c r="F107" s="1127">
        <v>0.95</v>
      </c>
      <c r="G107" s="1082">
        <v>9.93</v>
      </c>
      <c r="H107" s="1082">
        <v>23.85</v>
      </c>
      <c r="I107" s="1216">
        <f>H107-G107</f>
        <v>13.92</v>
      </c>
      <c r="J107" s="1088">
        <f>F107*I107</f>
        <v>13.22</v>
      </c>
      <c r="K107" s="1114"/>
      <c r="L107" s="940"/>
      <c r="M107" s="1113"/>
      <c r="N107" s="1114"/>
      <c r="O107" s="940"/>
      <c r="P107" s="1113"/>
      <c r="Q107" s="1334"/>
      <c r="R107" s="1335"/>
      <c r="S107" s="1109"/>
      <c r="T107" s="1333"/>
      <c r="U107" s="1109"/>
      <c r="V107" s="1333"/>
      <c r="W107" s="1109"/>
      <c r="X107" s="1336"/>
      <c r="Y107" s="1338">
        <f>J107</f>
        <v>13.22</v>
      </c>
      <c r="Z107" s="1283"/>
      <c r="AA107" s="1337"/>
      <c r="AB107" s="1284"/>
      <c r="AC107" s="1285"/>
      <c r="AD107" s="1283"/>
      <c r="AE107" s="1110"/>
      <c r="AF107" s="1284"/>
      <c r="AG107" s="1109"/>
      <c r="AH107" s="1333"/>
    </row>
    <row r="108" spans="2:34" hidden="1" outlineLevel="1">
      <c r="B108" s="83"/>
      <c r="C108" s="1171" t="s">
        <v>588</v>
      </c>
      <c r="D108" s="940"/>
      <c r="E108" s="877"/>
      <c r="F108" s="1127">
        <v>5.18</v>
      </c>
      <c r="G108" s="1082">
        <v>9.93</v>
      </c>
      <c r="H108" s="1082">
        <v>20.57</v>
      </c>
      <c r="I108" s="1217">
        <f>H108-G108</f>
        <v>10.64</v>
      </c>
      <c r="J108" s="1088">
        <f>F108*I108</f>
        <v>55.12</v>
      </c>
      <c r="K108" s="1114"/>
      <c r="L108" s="940"/>
      <c r="M108" s="1085"/>
      <c r="N108" s="1114"/>
      <c r="O108" s="940"/>
      <c r="P108" s="1116"/>
      <c r="Q108" s="1334"/>
      <c r="R108" s="1336"/>
      <c r="S108" s="1109"/>
      <c r="T108" s="1333"/>
      <c r="U108" s="1109"/>
      <c r="V108" s="1333"/>
      <c r="W108" s="1109"/>
      <c r="X108" s="1336"/>
      <c r="Y108" s="1285"/>
      <c r="Z108" s="1283"/>
      <c r="AA108" s="1337">
        <f>J108</f>
        <v>55.12</v>
      </c>
      <c r="AB108" s="1284"/>
      <c r="AC108" s="1285"/>
      <c r="AD108" s="1283"/>
      <c r="AE108" s="1337"/>
      <c r="AF108" s="1284"/>
      <c r="AG108" s="1109"/>
      <c r="AH108" s="1333"/>
    </row>
    <row r="109" spans="2:34" hidden="1" outlineLevel="1">
      <c r="B109" s="83"/>
      <c r="C109" s="1216" t="s">
        <v>25</v>
      </c>
      <c r="D109" s="940"/>
      <c r="E109" s="877">
        <v>8</v>
      </c>
      <c r="F109" s="1127"/>
      <c r="G109" s="1082"/>
      <c r="H109" s="1082"/>
      <c r="I109" s="1217"/>
      <c r="J109" s="877"/>
      <c r="K109" s="1114">
        <v>1.68</v>
      </c>
      <c r="L109" s="940">
        <v>1.59</v>
      </c>
      <c r="M109" s="1080">
        <f>ROUND(-E109*K109*L109,2)</f>
        <v>-21.37</v>
      </c>
      <c r="N109" s="1114">
        <v>0.13</v>
      </c>
      <c r="O109" s="940">
        <f>2*L109+K109</f>
        <v>4.8600000000000003</v>
      </c>
      <c r="P109" s="1116">
        <f>E109*N109*O109</f>
        <v>5.05</v>
      </c>
      <c r="Q109" s="1109"/>
      <c r="R109" s="1336"/>
      <c r="S109" s="1109"/>
      <c r="T109" s="1333"/>
      <c r="U109" s="1109"/>
      <c r="V109" s="1333"/>
      <c r="W109" s="1109"/>
      <c r="X109" s="1336"/>
      <c r="Y109" s="1285"/>
      <c r="Z109" s="1283"/>
      <c r="AA109" s="1337">
        <f>M109</f>
        <v>-21.37</v>
      </c>
      <c r="AB109" s="1284"/>
      <c r="AC109" s="1285"/>
      <c r="AD109" s="1283"/>
      <c r="AE109" s="1337">
        <f>P109</f>
        <v>5.05</v>
      </c>
      <c r="AF109" s="1284"/>
      <c r="AG109" s="1109"/>
      <c r="AH109" s="1333">
        <f>E109*K109</f>
        <v>13.44</v>
      </c>
    </row>
    <row r="110" spans="2:34" hidden="1" outlineLevel="1">
      <c r="B110" s="83"/>
      <c r="C110" s="1216" t="s">
        <v>595</v>
      </c>
      <c r="D110" s="1171"/>
      <c r="E110" s="1113"/>
      <c r="F110" s="1127">
        <v>5.18</v>
      </c>
      <c r="G110" s="1082">
        <v>20.57</v>
      </c>
      <c r="H110" s="1082">
        <v>23.85</v>
      </c>
      <c r="I110" s="1217">
        <f>H110-G110</f>
        <v>3.28</v>
      </c>
      <c r="J110" s="1088">
        <f>F110*I110</f>
        <v>16.989999999999998</v>
      </c>
      <c r="K110" s="1114"/>
      <c r="L110" s="940"/>
      <c r="M110" s="1113"/>
      <c r="N110" s="1114"/>
      <c r="O110" s="940"/>
      <c r="P110" s="1113"/>
      <c r="Q110" s="1109"/>
      <c r="R110" s="1336"/>
      <c r="S110" s="1109"/>
      <c r="T110" s="1333"/>
      <c r="U110" s="1109"/>
      <c r="V110" s="1333"/>
      <c r="W110" s="1109"/>
      <c r="X110" s="1336"/>
      <c r="Y110" s="1338">
        <f>J110</f>
        <v>16.989999999999998</v>
      </c>
      <c r="Z110" s="1283"/>
      <c r="AA110" s="1110"/>
      <c r="AB110" s="1284"/>
      <c r="AC110" s="1285"/>
      <c r="AD110" s="1283"/>
      <c r="AE110" s="1110"/>
      <c r="AF110" s="1284"/>
      <c r="AG110" s="1109"/>
      <c r="AH110" s="1333"/>
    </row>
    <row r="111" spans="2:34" hidden="1" outlineLevel="1">
      <c r="B111" s="83"/>
      <c r="C111" s="1216" t="s">
        <v>25</v>
      </c>
      <c r="D111" s="1171"/>
      <c r="E111" s="877">
        <v>2</v>
      </c>
      <c r="F111" s="1127"/>
      <c r="G111" s="1082"/>
      <c r="H111" s="1082"/>
      <c r="I111" s="1217"/>
      <c r="J111" s="1088"/>
      <c r="K111" s="1114">
        <v>1.68</v>
      </c>
      <c r="L111" s="940">
        <v>1.59</v>
      </c>
      <c r="M111" s="1080">
        <f>ROUND(-E111*K111*L111,2)</f>
        <v>-5.34</v>
      </c>
      <c r="N111" s="1114">
        <v>0.13</v>
      </c>
      <c r="O111" s="940">
        <f>2*L111+K111</f>
        <v>4.8600000000000003</v>
      </c>
      <c r="P111" s="1116">
        <f>E111*N111*O111</f>
        <v>1.26</v>
      </c>
      <c r="Q111" s="1109"/>
      <c r="R111" s="1336"/>
      <c r="S111" s="1334"/>
      <c r="T111" s="1179"/>
      <c r="U111" s="1109"/>
      <c r="V111" s="1333"/>
      <c r="W111" s="1109"/>
      <c r="X111" s="1336"/>
      <c r="Y111" s="1338">
        <f>M111</f>
        <v>-5.34</v>
      </c>
      <c r="Z111" s="1283"/>
      <c r="AA111" s="1110"/>
      <c r="AB111" s="1284"/>
      <c r="AC111" s="1338">
        <f>P111</f>
        <v>1.26</v>
      </c>
      <c r="AD111" s="1283"/>
      <c r="AE111" s="1110"/>
      <c r="AF111" s="1284"/>
      <c r="AG111" s="1109"/>
      <c r="AH111" s="1333">
        <f>E111*K111</f>
        <v>3.36</v>
      </c>
    </row>
    <row r="112" spans="2:34" hidden="1" outlineLevel="1">
      <c r="B112" s="83"/>
      <c r="C112" s="940"/>
      <c r="D112" s="940"/>
      <c r="E112" s="877"/>
      <c r="F112" s="1127"/>
      <c r="G112" s="1082"/>
      <c r="H112" s="1082"/>
      <c r="I112" s="1216"/>
      <c r="J112" s="877"/>
      <c r="K112" s="1114"/>
      <c r="L112" s="940"/>
      <c r="M112" s="1080"/>
      <c r="N112" s="1114"/>
      <c r="O112" s="940"/>
      <c r="P112" s="1116"/>
      <c r="Q112" s="1109"/>
      <c r="R112" s="1336"/>
      <c r="S112" s="1334"/>
      <c r="T112" s="1179"/>
      <c r="U112" s="1109"/>
      <c r="V112" s="1333"/>
      <c r="W112" s="1109"/>
      <c r="X112" s="1336"/>
      <c r="Y112" s="1338"/>
      <c r="Z112" s="1283"/>
      <c r="AA112" s="1110"/>
      <c r="AB112" s="1284"/>
      <c r="AC112" s="1338"/>
      <c r="AD112" s="1283"/>
      <c r="AE112" s="1110"/>
      <c r="AF112" s="1284"/>
      <c r="AG112" s="1109"/>
      <c r="AH112" s="1333"/>
    </row>
    <row r="113" spans="2:34" hidden="1" outlineLevel="1">
      <c r="B113" s="83"/>
      <c r="C113" s="1216" t="s">
        <v>504</v>
      </c>
      <c r="D113" s="1216" t="s">
        <v>645</v>
      </c>
      <c r="E113" s="877">
        <v>5</v>
      </c>
      <c r="F113" s="1127">
        <v>3.22</v>
      </c>
      <c r="G113" s="1082">
        <v>8.85</v>
      </c>
      <c r="H113" s="1082">
        <v>10.23</v>
      </c>
      <c r="I113" s="1217">
        <f>H113-G113</f>
        <v>1.38</v>
      </c>
      <c r="J113" s="1088">
        <f>E113*F113*I113</f>
        <v>22.22</v>
      </c>
      <c r="K113" s="1114"/>
      <c r="L113" s="940"/>
      <c r="M113" s="1113"/>
      <c r="N113" s="1114"/>
      <c r="O113" s="940"/>
      <c r="P113" s="1113"/>
      <c r="Q113" s="1109"/>
      <c r="R113" s="1336"/>
      <c r="S113" s="1334"/>
      <c r="T113" s="1179"/>
      <c r="U113" s="1109"/>
      <c r="V113" s="1333"/>
      <c r="W113" s="1334">
        <f>J113</f>
        <v>22.22</v>
      </c>
      <c r="X113" s="1326">
        <f>ROUND($W$4/1000*W113,3)</f>
        <v>0.55600000000000005</v>
      </c>
      <c r="Y113" s="1338">
        <f>J113</f>
        <v>22.22</v>
      </c>
      <c r="Z113" s="1283"/>
      <c r="AA113" s="1110"/>
      <c r="AB113" s="1284"/>
      <c r="AC113" s="1285"/>
      <c r="AD113" s="1283"/>
      <c r="AE113" s="1110"/>
      <c r="AF113" s="1284"/>
      <c r="AG113" s="1109">
        <f>E113*F113</f>
        <v>16.100000000000001</v>
      </c>
      <c r="AH113" s="1333"/>
    </row>
    <row r="114" spans="2:34" hidden="1" outlineLevel="1">
      <c r="B114" s="83"/>
      <c r="C114" s="1216" t="s">
        <v>65</v>
      </c>
      <c r="D114" s="940"/>
      <c r="E114" s="877">
        <v>5</v>
      </c>
      <c r="F114" s="1127">
        <v>2.66</v>
      </c>
      <c r="G114" s="1082">
        <v>9.0299999999999994</v>
      </c>
      <c r="H114" s="1082">
        <v>11.85</v>
      </c>
      <c r="I114" s="1216">
        <f>H114:H115-G114</f>
        <v>2.82</v>
      </c>
      <c r="J114" s="1088">
        <f>E114*F114*I114</f>
        <v>37.51</v>
      </c>
      <c r="K114" s="1114"/>
      <c r="L114" s="940"/>
      <c r="M114" s="1113"/>
      <c r="N114" s="1114"/>
      <c r="O114" s="940"/>
      <c r="P114" s="1113"/>
      <c r="Q114" s="1334">
        <f>J114</f>
        <v>37.51</v>
      </c>
      <c r="R114" s="1179">
        <f>ROUND($Q$4/1000*Q114,3)</f>
        <v>5.6269999999999998</v>
      </c>
      <c r="S114" s="1334"/>
      <c r="T114" s="1179"/>
      <c r="U114" s="1109"/>
      <c r="V114" s="1333"/>
      <c r="W114" s="1109"/>
      <c r="X114" s="1336"/>
      <c r="Y114" s="1338">
        <f>J114</f>
        <v>37.51</v>
      </c>
      <c r="Z114" s="1283"/>
      <c r="AA114" s="1110"/>
      <c r="AB114" s="1284"/>
      <c r="AC114" s="1285"/>
      <c r="AD114" s="1283"/>
      <c r="AE114" s="1110"/>
      <c r="AF114" s="1284"/>
      <c r="AG114" s="1109"/>
      <c r="AH114" s="1333"/>
    </row>
    <row r="115" spans="2:34" hidden="1" outlineLevel="1">
      <c r="B115" s="83"/>
      <c r="C115" s="1216"/>
      <c r="D115" s="940"/>
      <c r="E115" s="877">
        <v>5</v>
      </c>
      <c r="F115" s="1127">
        <v>3.22</v>
      </c>
      <c r="G115" s="1082">
        <v>9.0299999999999994</v>
      </c>
      <c r="H115" s="1082">
        <v>11.85</v>
      </c>
      <c r="I115" s="1216">
        <f>H115-G115</f>
        <v>2.82</v>
      </c>
      <c r="J115" s="1088">
        <f>E115*F115*I115</f>
        <v>45.4</v>
      </c>
      <c r="K115" s="1114"/>
      <c r="L115" s="940"/>
      <c r="M115" s="1113"/>
      <c r="N115" s="1114"/>
      <c r="O115" s="940"/>
      <c r="P115" s="1113"/>
      <c r="Q115" s="1109"/>
      <c r="R115" s="1336"/>
      <c r="S115" s="1334">
        <f>J115</f>
        <v>45.4</v>
      </c>
      <c r="T115" s="1179">
        <f>ROUND($S$4/1000*S115,3)</f>
        <v>5.9020000000000001</v>
      </c>
      <c r="U115" s="1109"/>
      <c r="V115" s="1333"/>
      <c r="W115" s="1109"/>
      <c r="X115" s="1336"/>
      <c r="Y115" s="1338">
        <f>J115</f>
        <v>45.4</v>
      </c>
      <c r="Z115" s="1283"/>
      <c r="AA115" s="1337"/>
      <c r="AB115" s="1284"/>
      <c r="AC115" s="1285"/>
      <c r="AD115" s="1283"/>
      <c r="AE115" s="1110"/>
      <c r="AF115" s="1284"/>
      <c r="AG115" s="1109"/>
      <c r="AH115" s="1333"/>
    </row>
    <row r="116" spans="2:34" hidden="1" outlineLevel="1">
      <c r="B116" s="83"/>
      <c r="C116" s="1216" t="s">
        <v>26</v>
      </c>
      <c r="D116" s="940"/>
      <c r="E116" s="877">
        <v>5</v>
      </c>
      <c r="F116" s="1127"/>
      <c r="G116" s="1082"/>
      <c r="H116" s="1082"/>
      <c r="I116" s="1216"/>
      <c r="J116" s="877"/>
      <c r="K116" s="1114">
        <v>0.51</v>
      </c>
      <c r="L116" s="940">
        <v>1.59</v>
      </c>
      <c r="M116" s="1080">
        <f>ROUND(-E116*K116*L116,2)</f>
        <v>-4.05</v>
      </c>
      <c r="N116" s="1114">
        <v>0.13</v>
      </c>
      <c r="O116" s="1108">
        <f>2*K116+L116</f>
        <v>2.61</v>
      </c>
      <c r="P116" s="1116">
        <f>E116*N116*O116</f>
        <v>1.7</v>
      </c>
      <c r="Q116" s="1109"/>
      <c r="R116" s="1336"/>
      <c r="S116" s="1334">
        <f>M116</f>
        <v>-4.05</v>
      </c>
      <c r="T116" s="1179">
        <f>ROUND($S$4/1000*S116,3)</f>
        <v>-0.52700000000000002</v>
      </c>
      <c r="U116" s="1109"/>
      <c r="V116" s="1333"/>
      <c r="W116" s="1109"/>
      <c r="X116" s="1336"/>
      <c r="Y116" s="1338">
        <f>M116</f>
        <v>-4.05</v>
      </c>
      <c r="Z116" s="1283"/>
      <c r="AA116" s="1110"/>
      <c r="AB116" s="1284"/>
      <c r="AC116" s="1338">
        <f>P116</f>
        <v>1.7</v>
      </c>
      <c r="AD116" s="1283"/>
      <c r="AE116" s="1110"/>
      <c r="AF116" s="1284"/>
      <c r="AG116" s="1109"/>
      <c r="AH116" s="1333"/>
    </row>
    <row r="117" spans="2:34" hidden="1" outlineLevel="1">
      <c r="B117" s="83"/>
      <c r="C117" s="1216" t="s">
        <v>90</v>
      </c>
      <c r="D117" s="940"/>
      <c r="E117" s="877">
        <v>5</v>
      </c>
      <c r="F117" s="1127"/>
      <c r="G117" s="1082"/>
      <c r="H117" s="1082"/>
      <c r="I117" s="1216"/>
      <c r="J117" s="877"/>
      <c r="K117" s="1114">
        <v>0.77</v>
      </c>
      <c r="L117" s="940">
        <v>2.34</v>
      </c>
      <c r="M117" s="1080">
        <f>ROUND(-E117*K117*L117,2)</f>
        <v>-9.01</v>
      </c>
      <c r="N117" s="1114">
        <v>0.13</v>
      </c>
      <c r="O117" s="940">
        <f>K117+L117+0.75</f>
        <v>3.86</v>
      </c>
      <c r="P117" s="1116">
        <f>E117*N117*O117</f>
        <v>2.5099999999999998</v>
      </c>
      <c r="Q117" s="1109"/>
      <c r="R117" s="1336"/>
      <c r="S117" s="1334">
        <f>M117</f>
        <v>-9.01</v>
      </c>
      <c r="T117" s="1179">
        <f>ROUND($S$4/1000*S117,3)</f>
        <v>-1.171</v>
      </c>
      <c r="U117" s="1109"/>
      <c r="V117" s="1333"/>
      <c r="W117" s="1109"/>
      <c r="X117" s="1336"/>
      <c r="Y117" s="1338">
        <f>M117</f>
        <v>-9.01</v>
      </c>
      <c r="Z117" s="1283"/>
      <c r="AA117" s="1337"/>
      <c r="AB117" s="1284"/>
      <c r="AC117" s="1338">
        <f>P117</f>
        <v>2.5099999999999998</v>
      </c>
      <c r="AD117" s="1283"/>
      <c r="AE117" s="1110"/>
      <c r="AF117" s="1284"/>
      <c r="AG117" s="1109"/>
      <c r="AH117" s="1333"/>
    </row>
    <row r="118" spans="2:34" hidden="1" outlineLevel="1">
      <c r="B118" s="83"/>
      <c r="C118" s="940"/>
      <c r="D118" s="940"/>
      <c r="E118" s="1113"/>
      <c r="F118" s="1127"/>
      <c r="G118" s="1082"/>
      <c r="H118" s="1082"/>
      <c r="I118" s="1217"/>
      <c r="J118" s="877"/>
      <c r="K118" s="1114"/>
      <c r="L118" s="940"/>
      <c r="M118" s="1113"/>
      <c r="N118" s="1114"/>
      <c r="O118" s="940"/>
      <c r="P118" s="1113"/>
      <c r="Q118" s="1109"/>
      <c r="R118" s="1336"/>
      <c r="S118" s="1109"/>
      <c r="T118" s="1179"/>
      <c r="U118" s="1109"/>
      <c r="V118" s="1333"/>
      <c r="W118" s="1109"/>
      <c r="X118" s="1336"/>
      <c r="Y118" s="1285"/>
      <c r="Z118" s="1283"/>
      <c r="AA118" s="1110"/>
      <c r="AB118" s="1284"/>
      <c r="AC118" s="1285"/>
      <c r="AD118" s="1283"/>
      <c r="AE118" s="1110"/>
      <c r="AF118" s="1284"/>
      <c r="AG118" s="1109"/>
      <c r="AH118" s="1333"/>
    </row>
    <row r="119" spans="2:34" hidden="1" outlineLevel="1">
      <c r="B119" s="83"/>
      <c r="C119" s="1216" t="s">
        <v>557</v>
      </c>
      <c r="D119" s="1216" t="s">
        <v>647</v>
      </c>
      <c r="E119" s="1113"/>
      <c r="F119" s="1127"/>
      <c r="G119" s="1082"/>
      <c r="H119" s="1082"/>
      <c r="I119" s="1216"/>
      <c r="J119" s="877"/>
      <c r="K119" s="1114"/>
      <c r="L119" s="940"/>
      <c r="M119" s="1113"/>
      <c r="N119" s="1114"/>
      <c r="O119" s="940"/>
      <c r="P119" s="1113"/>
      <c r="Q119" s="1109"/>
      <c r="R119" s="1336"/>
      <c r="S119" s="1109"/>
      <c r="T119" s="1333"/>
      <c r="U119" s="1109"/>
      <c r="V119" s="1333"/>
      <c r="W119" s="1109"/>
      <c r="X119" s="1336"/>
      <c r="Y119" s="1285"/>
      <c r="Z119" s="1283"/>
      <c r="AA119" s="1110"/>
      <c r="AB119" s="1284"/>
      <c r="AC119" s="1285"/>
      <c r="AD119" s="1283"/>
      <c r="AE119" s="1110"/>
      <c r="AF119" s="1284"/>
      <c r="AG119" s="1109"/>
      <c r="AH119" s="1333"/>
    </row>
    <row r="120" spans="2:34" hidden="1" outlineLevel="1">
      <c r="B120" s="83"/>
      <c r="C120" s="1171" t="s">
        <v>665</v>
      </c>
      <c r="D120" s="1171"/>
      <c r="E120" s="877">
        <v>5</v>
      </c>
      <c r="F120" s="1127">
        <v>10.14</v>
      </c>
      <c r="G120" s="1082">
        <v>8.85</v>
      </c>
      <c r="H120" s="1082">
        <v>9.0299999999999994</v>
      </c>
      <c r="I120" s="1216">
        <f>H120-G120</f>
        <v>0.18</v>
      </c>
      <c r="J120" s="1088">
        <f>E120*F120*I120</f>
        <v>9.1300000000000008</v>
      </c>
      <c r="K120" s="1114"/>
      <c r="L120" s="940"/>
      <c r="M120" s="1113"/>
      <c r="N120" s="1114"/>
      <c r="O120" s="940"/>
      <c r="P120" s="1113"/>
      <c r="Q120" s="1109"/>
      <c r="R120" s="1336"/>
      <c r="S120" s="1109"/>
      <c r="T120" s="1333"/>
      <c r="U120" s="1109"/>
      <c r="V120" s="1333"/>
      <c r="W120" s="1334">
        <f>J120</f>
        <v>9.1300000000000008</v>
      </c>
      <c r="X120" s="1335">
        <f>ROUND($W$4/1000*W120,3)</f>
        <v>0.22800000000000001</v>
      </c>
      <c r="Y120" s="1338"/>
      <c r="Z120" s="1283"/>
      <c r="AA120" s="1110"/>
      <c r="AB120" s="1284"/>
      <c r="AC120" s="1285"/>
      <c r="AD120" s="1283"/>
      <c r="AE120" s="1110"/>
      <c r="AF120" s="1284"/>
      <c r="AG120" s="1334"/>
      <c r="AH120" s="1333"/>
    </row>
    <row r="121" spans="2:34" hidden="1" outlineLevel="1">
      <c r="B121" s="83"/>
      <c r="C121" s="1171" t="s">
        <v>666</v>
      </c>
      <c r="D121" s="940"/>
      <c r="E121" s="877">
        <v>5</v>
      </c>
      <c r="F121" s="1127">
        <v>7.53</v>
      </c>
      <c r="G121" s="1082">
        <v>9.0299999999999994</v>
      </c>
      <c r="H121" s="1082">
        <v>11.85</v>
      </c>
      <c r="I121" s="1216">
        <f>H121-G121</f>
        <v>2.82</v>
      </c>
      <c r="J121" s="1088">
        <f>E121*F121*I121</f>
        <v>106.17</v>
      </c>
      <c r="K121" s="1114"/>
      <c r="L121" s="940"/>
      <c r="M121" s="1113"/>
      <c r="N121" s="1114"/>
      <c r="O121" s="940"/>
      <c r="P121" s="1113"/>
      <c r="Q121" s="1334">
        <f>J121</f>
        <v>106.17</v>
      </c>
      <c r="R121" s="1179">
        <f>ROUND($Q$4/1000*Q121,3)</f>
        <v>15.926</v>
      </c>
      <c r="S121" s="1109"/>
      <c r="T121" s="1179"/>
      <c r="U121" s="1109"/>
      <c r="V121" s="1333"/>
      <c r="W121" s="1109"/>
      <c r="X121" s="1336"/>
      <c r="Y121" s="1338">
        <f>J121</f>
        <v>106.17</v>
      </c>
      <c r="Z121" s="1283"/>
      <c r="AA121" s="1110"/>
      <c r="AB121" s="1284"/>
      <c r="AC121" s="1285"/>
      <c r="AD121" s="1283"/>
      <c r="AE121" s="1110"/>
      <c r="AF121" s="1284"/>
      <c r="AG121" s="1109"/>
      <c r="AH121" s="1333"/>
    </row>
    <row r="122" spans="2:34" hidden="1" outlineLevel="1">
      <c r="B122" s="83"/>
      <c r="C122" s="1216" t="s">
        <v>519</v>
      </c>
      <c r="D122" s="940"/>
      <c r="E122" s="877">
        <v>5</v>
      </c>
      <c r="F122" s="1114"/>
      <c r="G122" s="940"/>
      <c r="H122" s="940"/>
      <c r="I122" s="940"/>
      <c r="J122" s="1122"/>
      <c r="K122" s="1114">
        <v>1.31</v>
      </c>
      <c r="L122" s="1108">
        <v>2.2200000000000002</v>
      </c>
      <c r="M122" s="1080">
        <f>ROUND(-E122*K122*L122,2)</f>
        <v>-14.54</v>
      </c>
      <c r="N122" s="1114">
        <v>0.15</v>
      </c>
      <c r="O122" s="940">
        <f>K122+L122+0.37</f>
        <v>3.9</v>
      </c>
      <c r="P122" s="1116">
        <f>E122*N122*O122</f>
        <v>2.93</v>
      </c>
      <c r="Q122" s="1334">
        <f>M122</f>
        <v>-14.54</v>
      </c>
      <c r="R122" s="1179">
        <f>ROUND($Q$4/1000*Q122,3)</f>
        <v>-2.181</v>
      </c>
      <c r="S122" s="1334"/>
      <c r="T122" s="1179"/>
      <c r="U122" s="1109"/>
      <c r="V122" s="1333"/>
      <c r="W122" s="1109"/>
      <c r="X122" s="1336"/>
      <c r="Y122" s="1338">
        <f>M122</f>
        <v>-14.54</v>
      </c>
      <c r="Z122" s="1283"/>
      <c r="AA122" s="1110"/>
      <c r="AB122" s="1284"/>
      <c r="AC122" s="1338">
        <f>P122</f>
        <v>2.93</v>
      </c>
      <c r="AD122" s="1283"/>
      <c r="AE122" s="1110"/>
      <c r="AF122" s="1284"/>
      <c r="AG122" s="1109"/>
      <c r="AH122" s="1333"/>
    </row>
    <row r="123" spans="2:34" hidden="1" outlineLevel="1">
      <c r="B123" s="83"/>
      <c r="C123" s="1216" t="s">
        <v>71</v>
      </c>
      <c r="D123" s="940"/>
      <c r="E123" s="877">
        <v>5</v>
      </c>
      <c r="F123" s="1114"/>
      <c r="G123" s="940"/>
      <c r="H123" s="940"/>
      <c r="I123" s="940"/>
      <c r="J123" s="1122"/>
      <c r="K123" s="1114">
        <v>0.93</v>
      </c>
      <c r="L123" s="1108">
        <v>1.8</v>
      </c>
      <c r="M123" s="1080">
        <f>ROUND(-E123*K123*L123,2)</f>
        <v>-8.3699999999999992</v>
      </c>
      <c r="N123" s="1114">
        <v>0.15</v>
      </c>
      <c r="O123" s="940">
        <f>K123+L123</f>
        <v>2.73</v>
      </c>
      <c r="P123" s="1116">
        <f>E123*N123*O123</f>
        <v>2.0499999999999998</v>
      </c>
      <c r="Q123" s="1334">
        <f>M123</f>
        <v>-8.3699999999999992</v>
      </c>
      <c r="R123" s="1179">
        <f>ROUND($Q$4/1000*Q123,3)</f>
        <v>-1.256</v>
      </c>
      <c r="S123" s="1334"/>
      <c r="T123" s="1179"/>
      <c r="U123" s="1109"/>
      <c r="V123" s="1333"/>
      <c r="W123" s="1109"/>
      <c r="X123" s="1336"/>
      <c r="Y123" s="1338">
        <f>M123</f>
        <v>-8.3699999999999992</v>
      </c>
      <c r="Z123" s="1283"/>
      <c r="AA123" s="1110"/>
      <c r="AB123" s="1284"/>
      <c r="AC123" s="1338">
        <f>P123</f>
        <v>2.0499999999999998</v>
      </c>
      <c r="AD123" s="1283"/>
      <c r="AE123" s="1110"/>
      <c r="AF123" s="1284"/>
      <c r="AG123" s="1109"/>
      <c r="AH123" s="1333">
        <f>E123*K123</f>
        <v>4.6500000000000004</v>
      </c>
    </row>
    <row r="124" spans="2:34" hidden="1" outlineLevel="1">
      <c r="B124" s="83"/>
      <c r="C124" s="1216" t="s">
        <v>497</v>
      </c>
      <c r="D124" s="940"/>
      <c r="E124" s="877">
        <v>5</v>
      </c>
      <c r="F124" s="1114"/>
      <c r="G124" s="940"/>
      <c r="H124" s="940"/>
      <c r="I124" s="940"/>
      <c r="J124" s="1122"/>
      <c r="K124" s="1114">
        <v>1.31</v>
      </c>
      <c r="L124" s="1108">
        <v>2.2200000000000002</v>
      </c>
      <c r="M124" s="1080">
        <f>ROUND(-E124*K124*L124,2)</f>
        <v>-14.54</v>
      </c>
      <c r="N124" s="1114">
        <v>0.15</v>
      </c>
      <c r="O124" s="940">
        <f>2*L124+K124</f>
        <v>5.75</v>
      </c>
      <c r="P124" s="1116">
        <f>E124*N124*O124</f>
        <v>4.3099999999999996</v>
      </c>
      <c r="Q124" s="1334">
        <f>M124</f>
        <v>-14.54</v>
      </c>
      <c r="R124" s="1179">
        <f>ROUND($Q$4/1000*Q124,3)</f>
        <v>-2.181</v>
      </c>
      <c r="S124" s="1109"/>
      <c r="T124" s="1333"/>
      <c r="U124" s="1109"/>
      <c r="V124" s="1333"/>
      <c r="W124" s="1109"/>
      <c r="X124" s="1336"/>
      <c r="Y124" s="1338">
        <f>M124</f>
        <v>-14.54</v>
      </c>
      <c r="Z124" s="1283"/>
      <c r="AA124" s="1126"/>
      <c r="AB124" s="1284"/>
      <c r="AC124" s="1338">
        <f>P124</f>
        <v>4.3099999999999996</v>
      </c>
      <c r="AD124" s="1283"/>
      <c r="AE124" s="1110"/>
      <c r="AF124" s="1284"/>
      <c r="AG124" s="1109"/>
      <c r="AH124" s="1333"/>
    </row>
    <row r="125" spans="2:34" hidden="1" outlineLevel="1">
      <c r="B125" s="83"/>
      <c r="C125" s="940"/>
      <c r="D125" s="1171"/>
      <c r="E125" s="877"/>
      <c r="F125" s="1127"/>
      <c r="G125" s="1082"/>
      <c r="H125" s="1082"/>
      <c r="I125" s="1217"/>
      <c r="J125" s="877"/>
      <c r="K125" s="1114"/>
      <c r="L125" s="940"/>
      <c r="M125" s="1113"/>
      <c r="N125" s="1114"/>
      <c r="O125" s="940"/>
      <c r="P125" s="1113"/>
      <c r="Q125" s="1109"/>
      <c r="R125" s="1336"/>
      <c r="S125" s="1109"/>
      <c r="T125" s="1179"/>
      <c r="U125" s="1109"/>
      <c r="V125" s="1333"/>
      <c r="W125" s="1109"/>
      <c r="X125" s="1336"/>
      <c r="Y125" s="1285"/>
      <c r="Z125" s="1283"/>
      <c r="AA125" s="1126"/>
      <c r="AB125" s="1284"/>
      <c r="AC125" s="1285"/>
      <c r="AD125" s="1283"/>
      <c r="AE125" s="1110"/>
      <c r="AF125" s="1284"/>
      <c r="AG125" s="1109"/>
      <c r="AH125" s="1333"/>
    </row>
    <row r="126" spans="2:34" hidden="1" outlineLevel="1">
      <c r="B126" s="83"/>
      <c r="C126" s="940" t="s">
        <v>667</v>
      </c>
      <c r="D126" s="1216" t="s">
        <v>650</v>
      </c>
      <c r="E126" s="1113"/>
      <c r="F126" s="1127">
        <f>0.44+4.64</f>
        <v>5.08</v>
      </c>
      <c r="G126" s="1082">
        <v>8.85</v>
      </c>
      <c r="H126" s="1082">
        <v>23.85</v>
      </c>
      <c r="I126" s="1217">
        <f>H126-G126</f>
        <v>15</v>
      </c>
      <c r="J126" s="1088">
        <f>F126*I126</f>
        <v>76.2</v>
      </c>
      <c r="K126" s="1114"/>
      <c r="L126" s="940"/>
      <c r="M126" s="1113"/>
      <c r="N126" s="1114"/>
      <c r="O126" s="940"/>
      <c r="P126" s="1113"/>
      <c r="Q126" s="1334">
        <f>J126</f>
        <v>76.2</v>
      </c>
      <c r="R126" s="1179">
        <f>ROUND($Q$4/1000*Q126,3)</f>
        <v>11.43</v>
      </c>
      <c r="S126" s="1334"/>
      <c r="T126" s="1179"/>
      <c r="U126" s="1109"/>
      <c r="V126" s="1333"/>
      <c r="W126" s="1109"/>
      <c r="X126" s="1336"/>
      <c r="Y126" s="1338">
        <f>J126</f>
        <v>76.2</v>
      </c>
      <c r="Z126" s="1283"/>
      <c r="AA126" s="1126"/>
      <c r="AB126" s="1284"/>
      <c r="AC126" s="1285"/>
      <c r="AD126" s="1283"/>
      <c r="AE126" s="1110"/>
      <c r="AF126" s="1284"/>
      <c r="AG126" s="1109"/>
      <c r="AH126" s="1333"/>
    </row>
    <row r="127" spans="2:34" hidden="1" outlineLevel="1">
      <c r="B127" s="83"/>
      <c r="C127" s="940"/>
      <c r="D127" s="940"/>
      <c r="E127" s="1113"/>
      <c r="F127" s="1127"/>
      <c r="G127" s="1082"/>
      <c r="H127" s="1082"/>
      <c r="I127" s="1216"/>
      <c r="J127" s="1088"/>
      <c r="K127" s="1114"/>
      <c r="L127" s="940"/>
      <c r="M127" s="1113"/>
      <c r="N127" s="1114"/>
      <c r="O127" s="940"/>
      <c r="P127" s="1113"/>
      <c r="Q127" s="1109"/>
      <c r="R127" s="1336"/>
      <c r="S127" s="1334"/>
      <c r="T127" s="1179"/>
      <c r="U127" s="1109"/>
      <c r="V127" s="1333"/>
      <c r="W127" s="1109"/>
      <c r="X127" s="1336"/>
      <c r="Y127" s="1285"/>
      <c r="Z127" s="1283"/>
      <c r="AA127" s="1365"/>
      <c r="AB127" s="1284"/>
      <c r="AC127" s="1285"/>
      <c r="AD127" s="1283"/>
      <c r="AE127" s="1110"/>
      <c r="AF127" s="1284"/>
      <c r="AG127" s="1109"/>
      <c r="AH127" s="1333"/>
    </row>
    <row r="128" spans="2:34" hidden="1" outlineLevel="1">
      <c r="B128" s="871" t="s">
        <v>587</v>
      </c>
      <c r="C128" s="1171" t="s">
        <v>493</v>
      </c>
      <c r="D128" s="1216" t="s">
        <v>668</v>
      </c>
      <c r="E128" s="1113"/>
      <c r="F128" s="1127">
        <v>6.75</v>
      </c>
      <c r="G128" s="1082">
        <v>8.85</v>
      </c>
      <c r="H128" s="1082">
        <v>23.85</v>
      </c>
      <c r="I128" s="1217">
        <f>H128-G128</f>
        <v>15</v>
      </c>
      <c r="J128" s="877">
        <f>F128*I128</f>
        <v>101.25</v>
      </c>
      <c r="K128" s="1114"/>
      <c r="L128" s="940"/>
      <c r="M128" s="1113"/>
      <c r="N128" s="1114"/>
      <c r="O128" s="940"/>
      <c r="P128" s="1113"/>
      <c r="Q128" s="1109"/>
      <c r="R128" s="1336"/>
      <c r="S128" s="1109">
        <f>J128</f>
        <v>101.25</v>
      </c>
      <c r="T128" s="1179">
        <f>ROUND($S$4/1000*S128,3)</f>
        <v>13.163</v>
      </c>
      <c r="U128" s="1109"/>
      <c r="V128" s="1333"/>
      <c r="W128" s="1109"/>
      <c r="X128" s="1336"/>
      <c r="Y128" s="1285"/>
      <c r="Z128" s="1283"/>
      <c r="AA128" s="1126"/>
      <c r="AB128" s="1284"/>
      <c r="AC128" s="1285"/>
      <c r="AD128" s="1283"/>
      <c r="AE128" s="1110"/>
      <c r="AF128" s="1284"/>
      <c r="AG128" s="1109"/>
      <c r="AH128" s="1333"/>
    </row>
    <row r="129" spans="2:34" hidden="1" outlineLevel="1">
      <c r="B129" s="83"/>
      <c r="C129" s="1171" t="s">
        <v>24</v>
      </c>
      <c r="D129" s="940"/>
      <c r="E129" s="877">
        <v>5</v>
      </c>
      <c r="F129" s="1127"/>
      <c r="G129" s="1082"/>
      <c r="H129" s="1082"/>
      <c r="I129" s="1216"/>
      <c r="J129" s="877"/>
      <c r="K129" s="1114">
        <v>1.48</v>
      </c>
      <c r="L129" s="940">
        <v>1.59</v>
      </c>
      <c r="M129" s="1085">
        <f>ROUND(-E129*K129*L129,2)</f>
        <v>-11.77</v>
      </c>
      <c r="N129" s="1114">
        <v>0.15</v>
      </c>
      <c r="O129" s="940">
        <f>2*L129+K129</f>
        <v>4.66</v>
      </c>
      <c r="P129" s="1116">
        <f>E129*N129*O129</f>
        <v>3.5</v>
      </c>
      <c r="Q129" s="1109"/>
      <c r="R129" s="1336"/>
      <c r="S129" s="1334">
        <f>M129</f>
        <v>-11.77</v>
      </c>
      <c r="T129" s="1179">
        <f>ROUND($S$4/1000*S129,3)</f>
        <v>-1.53</v>
      </c>
      <c r="U129" s="1109"/>
      <c r="V129" s="1333"/>
      <c r="W129" s="1109"/>
      <c r="X129" s="1336"/>
      <c r="Y129" s="1285"/>
      <c r="Z129" s="1283"/>
      <c r="AA129" s="1365"/>
      <c r="AB129" s="1284"/>
      <c r="AC129" s="1285"/>
      <c r="AD129" s="1283"/>
      <c r="AE129" s="1337"/>
      <c r="AF129" s="1284"/>
      <c r="AG129" s="1109"/>
      <c r="AH129" s="1333"/>
    </row>
    <row r="130" spans="2:34" hidden="1" outlineLevel="1">
      <c r="B130" s="83"/>
      <c r="C130" s="1216" t="s">
        <v>25</v>
      </c>
      <c r="D130" s="940"/>
      <c r="E130" s="877">
        <v>5</v>
      </c>
      <c r="F130" s="1127"/>
      <c r="G130" s="1082"/>
      <c r="H130" s="1082"/>
      <c r="I130" s="1217"/>
      <c r="J130" s="877"/>
      <c r="K130" s="1114">
        <v>1.68</v>
      </c>
      <c r="L130" s="940">
        <v>1.59</v>
      </c>
      <c r="M130" s="1080">
        <f>ROUND(-E130*K130*L130,2)</f>
        <v>-13.36</v>
      </c>
      <c r="N130" s="1114">
        <v>0.13</v>
      </c>
      <c r="O130" s="940">
        <f>2*L130+K130</f>
        <v>4.8600000000000003</v>
      </c>
      <c r="P130" s="1116">
        <f>E130*N130*O130</f>
        <v>3.16</v>
      </c>
      <c r="Q130" s="1109"/>
      <c r="R130" s="1336"/>
      <c r="S130" s="1334">
        <f>M130</f>
        <v>-13.36</v>
      </c>
      <c r="T130" s="1179">
        <f>ROUND($S$4/1000*S130,3)</f>
        <v>-1.7370000000000001</v>
      </c>
      <c r="U130" s="1109"/>
      <c r="V130" s="1333"/>
      <c r="W130" s="1109"/>
      <c r="X130" s="1336"/>
      <c r="Y130" s="1285"/>
      <c r="Z130" s="1283"/>
      <c r="AA130" s="1126"/>
      <c r="AB130" s="1284"/>
      <c r="AC130" s="1285"/>
      <c r="AD130" s="1283"/>
      <c r="AE130" s="1110"/>
      <c r="AF130" s="1284"/>
      <c r="AG130" s="1109"/>
      <c r="AH130" s="1333"/>
    </row>
    <row r="131" spans="2:34" hidden="1" outlineLevel="1">
      <c r="B131" s="1440" t="s">
        <v>664</v>
      </c>
      <c r="C131" s="1216" t="s">
        <v>595</v>
      </c>
      <c r="D131" s="940"/>
      <c r="E131" s="1113"/>
      <c r="F131" s="1127">
        <v>6.75</v>
      </c>
      <c r="G131" s="1082">
        <v>8.85</v>
      </c>
      <c r="H131" s="1082">
        <v>9.93</v>
      </c>
      <c r="I131" s="1217">
        <f>H131-G131</f>
        <v>1.08</v>
      </c>
      <c r="J131" s="877">
        <f>F131*I131</f>
        <v>7.29</v>
      </c>
      <c r="K131" s="1114"/>
      <c r="L131" s="940"/>
      <c r="M131" s="1113"/>
      <c r="N131" s="1114"/>
      <c r="O131" s="940"/>
      <c r="P131" s="1113"/>
      <c r="Q131" s="1109"/>
      <c r="R131" s="1336"/>
      <c r="S131" s="1109"/>
      <c r="T131" s="1333"/>
      <c r="U131" s="1109"/>
      <c r="V131" s="1333"/>
      <c r="W131" s="1109"/>
      <c r="X131" s="1336"/>
      <c r="Y131" s="1285">
        <f>J131</f>
        <v>7.29</v>
      </c>
      <c r="Z131" s="1283"/>
      <c r="AA131" s="1126"/>
      <c r="AB131" s="1284"/>
      <c r="AC131" s="1285"/>
      <c r="AD131" s="1283"/>
      <c r="AE131" s="1110"/>
      <c r="AF131" s="1284"/>
      <c r="AG131" s="1109"/>
      <c r="AH131" s="1333"/>
    </row>
    <row r="132" spans="2:34" hidden="1" outlineLevel="1">
      <c r="B132" s="83"/>
      <c r="C132" s="1171"/>
      <c r="D132" s="1171"/>
      <c r="E132" s="877"/>
      <c r="F132" s="1436">
        <v>0.9</v>
      </c>
      <c r="G132" s="1082">
        <v>9.93</v>
      </c>
      <c r="H132" s="1082">
        <v>23.85</v>
      </c>
      <c r="I132" s="1216">
        <f>H132-G132</f>
        <v>13.92</v>
      </c>
      <c r="J132" s="1088">
        <f>F132*I132</f>
        <v>12.53</v>
      </c>
      <c r="K132" s="1114"/>
      <c r="L132" s="940"/>
      <c r="M132" s="1113"/>
      <c r="N132" s="1114"/>
      <c r="O132" s="940"/>
      <c r="P132" s="1113"/>
      <c r="Q132" s="1334"/>
      <c r="R132" s="1336"/>
      <c r="S132" s="1109"/>
      <c r="T132" s="1333"/>
      <c r="U132" s="1109"/>
      <c r="V132" s="1333"/>
      <c r="W132" s="1109"/>
      <c r="X132" s="1336"/>
      <c r="Y132" s="1338">
        <f>J132</f>
        <v>12.53</v>
      </c>
      <c r="Z132" s="1283"/>
      <c r="AA132" s="1126"/>
      <c r="AB132" s="1284"/>
      <c r="AC132" s="1285"/>
      <c r="AD132" s="1283"/>
      <c r="AE132" s="1110"/>
      <c r="AF132" s="1284"/>
      <c r="AG132" s="1109"/>
      <c r="AH132" s="1333"/>
    </row>
    <row r="133" spans="2:34" hidden="1" outlineLevel="1">
      <c r="B133" s="83"/>
      <c r="C133" s="1171"/>
      <c r="D133" s="940"/>
      <c r="E133" s="877"/>
      <c r="F133" s="1127">
        <v>1.18</v>
      </c>
      <c r="G133" s="1082">
        <v>9.93</v>
      </c>
      <c r="H133" s="1082">
        <v>23.85</v>
      </c>
      <c r="I133" s="1216">
        <f>H133-G133</f>
        <v>13.92</v>
      </c>
      <c r="J133" s="1088">
        <f>F133*I133</f>
        <v>16.43</v>
      </c>
      <c r="K133" s="1114"/>
      <c r="L133" s="940"/>
      <c r="M133" s="1080"/>
      <c r="N133" s="1114"/>
      <c r="O133" s="940"/>
      <c r="P133" s="1116"/>
      <c r="Q133" s="1334"/>
      <c r="R133" s="1336"/>
      <c r="S133" s="1109"/>
      <c r="T133" s="1333"/>
      <c r="U133" s="1109"/>
      <c r="V133" s="1333"/>
      <c r="W133" s="1109"/>
      <c r="X133" s="1336"/>
      <c r="Y133" s="1338">
        <f>J133</f>
        <v>16.43</v>
      </c>
      <c r="Z133" s="1283"/>
      <c r="AA133" s="1126"/>
      <c r="AB133" s="1284"/>
      <c r="AC133" s="1285"/>
      <c r="AD133" s="1283"/>
      <c r="AE133" s="1110"/>
      <c r="AF133" s="1284"/>
      <c r="AG133" s="1109"/>
      <c r="AH133" s="1333"/>
    </row>
    <row r="134" spans="2:34" hidden="1" outlineLevel="1">
      <c r="B134" s="83"/>
      <c r="C134" s="1171" t="s">
        <v>588</v>
      </c>
      <c r="D134" s="940"/>
      <c r="E134" s="877"/>
      <c r="F134" s="1127">
        <v>4.67</v>
      </c>
      <c r="G134" s="1082">
        <v>9.93</v>
      </c>
      <c r="H134" s="1082">
        <v>20.57</v>
      </c>
      <c r="I134" s="1217">
        <f>H134-G134</f>
        <v>10.64</v>
      </c>
      <c r="J134" s="1088">
        <f>F134*I134</f>
        <v>49.69</v>
      </c>
      <c r="K134" s="1114"/>
      <c r="L134" s="940"/>
      <c r="M134" s="1080"/>
      <c r="N134" s="1114"/>
      <c r="O134" s="940"/>
      <c r="P134" s="1116"/>
      <c r="Q134" s="1334"/>
      <c r="R134" s="1336"/>
      <c r="S134" s="1109"/>
      <c r="T134" s="1333"/>
      <c r="U134" s="1109"/>
      <c r="V134" s="1333"/>
      <c r="W134" s="1109"/>
      <c r="X134" s="1336"/>
      <c r="Y134" s="1338"/>
      <c r="Z134" s="1283"/>
      <c r="AA134" s="1365">
        <f>J134</f>
        <v>49.69</v>
      </c>
      <c r="AB134" s="1284"/>
      <c r="AC134" s="1285"/>
      <c r="AD134" s="1283"/>
      <c r="AE134" s="1110"/>
      <c r="AF134" s="1284"/>
      <c r="AG134" s="1109"/>
      <c r="AH134" s="1333"/>
    </row>
    <row r="135" spans="2:34" hidden="1" outlineLevel="1">
      <c r="B135" s="83"/>
      <c r="C135" s="1171" t="s">
        <v>24</v>
      </c>
      <c r="D135" s="940"/>
      <c r="E135" s="877">
        <v>4</v>
      </c>
      <c r="F135" s="1127"/>
      <c r="G135" s="1082"/>
      <c r="H135" s="1082"/>
      <c r="I135" s="1216"/>
      <c r="J135" s="877"/>
      <c r="K135" s="1114">
        <v>1.48</v>
      </c>
      <c r="L135" s="940">
        <v>1.59</v>
      </c>
      <c r="M135" s="1085">
        <f>ROUND(-E135*K135*L135,2)</f>
        <v>-9.41</v>
      </c>
      <c r="N135" s="1114">
        <v>0.15</v>
      </c>
      <c r="O135" s="940">
        <f>2*L135+K135</f>
        <v>4.66</v>
      </c>
      <c r="P135" s="1116">
        <f>E135*N135*O135</f>
        <v>2.8</v>
      </c>
      <c r="Q135" s="1334"/>
      <c r="R135" s="1336"/>
      <c r="S135" s="1109"/>
      <c r="T135" s="1333"/>
      <c r="U135" s="1109"/>
      <c r="V135" s="1333"/>
      <c r="W135" s="1109"/>
      <c r="X135" s="1336"/>
      <c r="Y135" s="1338"/>
      <c r="Z135" s="1283"/>
      <c r="AA135" s="1365">
        <f>M135</f>
        <v>-9.41</v>
      </c>
      <c r="AB135" s="1284"/>
      <c r="AC135" s="1285"/>
      <c r="AD135" s="1283"/>
      <c r="AE135" s="1337">
        <f>P135</f>
        <v>2.8</v>
      </c>
      <c r="AF135" s="1284"/>
      <c r="AG135" s="1109"/>
      <c r="AH135" s="1333">
        <f>E135*K135</f>
        <v>5.92</v>
      </c>
    </row>
    <row r="136" spans="2:34" hidden="1" outlineLevel="1">
      <c r="B136" s="83"/>
      <c r="C136" s="1171" t="s">
        <v>25</v>
      </c>
      <c r="D136" s="940"/>
      <c r="E136" s="877">
        <v>4</v>
      </c>
      <c r="F136" s="1127"/>
      <c r="G136" s="1082"/>
      <c r="H136" s="1082"/>
      <c r="I136" s="1216"/>
      <c r="J136" s="877"/>
      <c r="K136" s="1114">
        <v>1.68</v>
      </c>
      <c r="L136" s="940">
        <v>1.59</v>
      </c>
      <c r="M136" s="1080">
        <f>ROUND(-E136*K136*L136,2)</f>
        <v>-10.68</v>
      </c>
      <c r="N136" s="1114">
        <v>0.13</v>
      </c>
      <c r="O136" s="940">
        <f>2*L136+K136</f>
        <v>4.8600000000000003</v>
      </c>
      <c r="P136" s="1116">
        <f>E136*N136*O136</f>
        <v>2.5299999999999998</v>
      </c>
      <c r="Q136" s="1109"/>
      <c r="R136" s="1336"/>
      <c r="S136" s="1109"/>
      <c r="T136" s="1333"/>
      <c r="U136" s="1109"/>
      <c r="V136" s="1333"/>
      <c r="W136" s="1109"/>
      <c r="X136" s="1335"/>
      <c r="Y136" s="1285"/>
      <c r="Z136" s="1283"/>
      <c r="AA136" s="1365">
        <f>M136</f>
        <v>-10.68</v>
      </c>
      <c r="AB136" s="1284"/>
      <c r="AC136" s="1285"/>
      <c r="AD136" s="1283"/>
      <c r="AE136" s="1337">
        <f>P136</f>
        <v>2.5299999999999998</v>
      </c>
      <c r="AF136" s="1284"/>
      <c r="AG136" s="1109"/>
      <c r="AH136" s="1333">
        <f>E136*K136</f>
        <v>6.72</v>
      </c>
    </row>
    <row r="137" spans="2:34" hidden="1" outlineLevel="1">
      <c r="B137" s="83"/>
      <c r="C137" s="1216" t="s">
        <v>595</v>
      </c>
      <c r="D137" s="1171"/>
      <c r="E137" s="1113"/>
      <c r="F137" s="1127">
        <v>4.67</v>
      </c>
      <c r="G137" s="1082">
        <v>20.57</v>
      </c>
      <c r="H137" s="1082">
        <v>23.85</v>
      </c>
      <c r="I137" s="1217">
        <f>H137-G137</f>
        <v>3.28</v>
      </c>
      <c r="J137" s="1088">
        <f>F137*I137</f>
        <v>15.32</v>
      </c>
      <c r="K137" s="1114"/>
      <c r="L137" s="940"/>
      <c r="M137" s="1113"/>
      <c r="N137" s="1114"/>
      <c r="O137" s="940"/>
      <c r="P137" s="1113"/>
      <c r="Q137" s="1109"/>
      <c r="R137" s="1336"/>
      <c r="S137" s="1109"/>
      <c r="T137" s="1333"/>
      <c r="U137" s="1109"/>
      <c r="V137" s="1333"/>
      <c r="W137" s="1109"/>
      <c r="X137" s="1366"/>
      <c r="Y137" s="1338">
        <f>J137</f>
        <v>15.32</v>
      </c>
      <c r="Z137" s="1283"/>
      <c r="AA137" s="1126"/>
      <c r="AB137" s="1284"/>
      <c r="AC137" s="1285"/>
      <c r="AD137" s="1283"/>
      <c r="AE137" s="1110"/>
      <c r="AF137" s="1284"/>
      <c r="AG137" s="1109"/>
      <c r="AH137" s="1333"/>
    </row>
    <row r="138" spans="2:34" hidden="1" outlineLevel="1">
      <c r="B138" s="83"/>
      <c r="C138" s="1216" t="s">
        <v>24</v>
      </c>
      <c r="D138" s="1171"/>
      <c r="E138" s="877">
        <v>1</v>
      </c>
      <c r="F138" s="1127"/>
      <c r="G138" s="1082"/>
      <c r="H138" s="1082"/>
      <c r="I138" s="1216"/>
      <c r="J138" s="877"/>
      <c r="K138" s="1114">
        <v>1.48</v>
      </c>
      <c r="L138" s="940">
        <v>1.59</v>
      </c>
      <c r="M138" s="1085">
        <f>ROUND(-E138*K138*L138,2)</f>
        <v>-2.35</v>
      </c>
      <c r="N138" s="1114">
        <v>0.15</v>
      </c>
      <c r="O138" s="940">
        <f>2*L138+K138</f>
        <v>4.66</v>
      </c>
      <c r="P138" s="1116">
        <f>E138*N138*O138</f>
        <v>0.7</v>
      </c>
      <c r="Q138" s="1109"/>
      <c r="R138" s="1336"/>
      <c r="S138" s="1109"/>
      <c r="T138" s="1333"/>
      <c r="U138" s="1109"/>
      <c r="V138" s="1333"/>
      <c r="W138" s="1109"/>
      <c r="X138" s="1366"/>
      <c r="Y138" s="1338">
        <f>M138</f>
        <v>-2.35</v>
      </c>
      <c r="Z138" s="1283"/>
      <c r="AA138" s="1126"/>
      <c r="AB138" s="1284"/>
      <c r="AC138" s="1338">
        <f>P138</f>
        <v>0.7</v>
      </c>
      <c r="AD138" s="1283"/>
      <c r="AE138" s="1110"/>
      <c r="AF138" s="1284"/>
      <c r="AG138" s="1109"/>
      <c r="AH138" s="1333">
        <f>E138*K138</f>
        <v>1.48</v>
      </c>
    </row>
    <row r="139" spans="2:34" hidden="1" outlineLevel="1">
      <c r="B139" s="83"/>
      <c r="C139" s="1216" t="s">
        <v>25</v>
      </c>
      <c r="D139" s="940"/>
      <c r="E139" s="877">
        <v>1</v>
      </c>
      <c r="F139" s="1127"/>
      <c r="G139" s="1082"/>
      <c r="H139" s="1082"/>
      <c r="I139" s="1217"/>
      <c r="J139" s="877"/>
      <c r="K139" s="1114">
        <v>1.68</v>
      </c>
      <c r="L139" s="940">
        <v>1.59</v>
      </c>
      <c r="M139" s="1080">
        <f>ROUND(-E139*K139*L139,2)</f>
        <v>-2.67</v>
      </c>
      <c r="N139" s="1114">
        <v>0.13</v>
      </c>
      <c r="O139" s="940">
        <f>2*L139+K139</f>
        <v>4.8600000000000003</v>
      </c>
      <c r="P139" s="1116">
        <f>E139*N139*O139</f>
        <v>0.63</v>
      </c>
      <c r="Q139" s="1109"/>
      <c r="R139" s="1336"/>
      <c r="S139" s="1109"/>
      <c r="T139" s="1333"/>
      <c r="U139" s="1109"/>
      <c r="V139" s="1333"/>
      <c r="W139" s="1109"/>
      <c r="X139" s="1366"/>
      <c r="Y139" s="1338">
        <f>M139</f>
        <v>-2.67</v>
      </c>
      <c r="Z139" s="1283"/>
      <c r="AA139" s="1126"/>
      <c r="AB139" s="1284"/>
      <c r="AC139" s="1338">
        <f>P139</f>
        <v>0.63</v>
      </c>
      <c r="AD139" s="1283"/>
      <c r="AE139" s="1126"/>
      <c r="AF139" s="1284"/>
      <c r="AG139" s="1109"/>
      <c r="AH139" s="1333">
        <f>E139*K139</f>
        <v>1.68</v>
      </c>
    </row>
    <row r="140" spans="2:34" hidden="1" outlineLevel="1">
      <c r="B140" s="83"/>
      <c r="C140" s="940"/>
      <c r="D140" s="940"/>
      <c r="E140" s="1113"/>
      <c r="F140" s="1111"/>
      <c r="G140" s="1439"/>
      <c r="H140" s="1439"/>
      <c r="I140" s="940"/>
      <c r="J140" s="1113"/>
      <c r="K140" s="1114"/>
      <c r="L140" s="940"/>
      <c r="M140" s="1113"/>
      <c r="N140" s="1114"/>
      <c r="O140" s="940"/>
      <c r="P140" s="1113"/>
      <c r="Q140" s="1109"/>
      <c r="R140" s="1336"/>
      <c r="S140" s="1109"/>
      <c r="T140" s="1333"/>
      <c r="U140" s="1109"/>
      <c r="V140" s="1333"/>
      <c r="W140" s="1109"/>
      <c r="X140" s="1366"/>
      <c r="Y140" s="1285"/>
      <c r="Z140" s="1283"/>
      <c r="AA140" s="1126"/>
      <c r="AB140" s="1284"/>
      <c r="AC140" s="1285"/>
      <c r="AD140" s="1283"/>
      <c r="AE140" s="1126"/>
      <c r="AF140" s="1284"/>
      <c r="AG140" s="1109"/>
      <c r="AH140" s="1333"/>
    </row>
    <row r="141" spans="2:34" hidden="1" outlineLevel="1">
      <c r="B141" s="1445" t="s">
        <v>641</v>
      </c>
      <c r="C141" s="1171" t="s">
        <v>493</v>
      </c>
      <c r="D141" s="1171" t="s">
        <v>654</v>
      </c>
      <c r="E141" s="877"/>
      <c r="F141" s="1127">
        <v>6.45</v>
      </c>
      <c r="G141" s="1082">
        <v>8.85</v>
      </c>
      <c r="H141" s="1082">
        <v>23.85</v>
      </c>
      <c r="I141" s="1217">
        <f>H141-G141</f>
        <v>15</v>
      </c>
      <c r="J141" s="877">
        <f>F141*I141</f>
        <v>96.75</v>
      </c>
      <c r="K141" s="1114"/>
      <c r="L141" s="940"/>
      <c r="M141" s="1113"/>
      <c r="N141" s="1114"/>
      <c r="O141" s="940"/>
      <c r="P141" s="1113"/>
      <c r="Q141" s="1109"/>
      <c r="R141" s="1336"/>
      <c r="S141" s="1109">
        <f>J141</f>
        <v>96.75</v>
      </c>
      <c r="T141" s="1179">
        <f>ROUND($S$4/1000*S141,3)</f>
        <v>12.577999999999999</v>
      </c>
      <c r="U141" s="1109"/>
      <c r="V141" s="1333"/>
      <c r="W141" s="1109"/>
      <c r="X141" s="1366"/>
      <c r="Y141" s="1285"/>
      <c r="Z141" s="1283"/>
      <c r="AA141" s="1126"/>
      <c r="AB141" s="1284"/>
      <c r="AC141" s="1285"/>
      <c r="AD141" s="1283"/>
      <c r="AE141" s="1126"/>
      <c r="AF141" s="1284"/>
      <c r="AG141" s="1109"/>
      <c r="AH141" s="1333"/>
    </row>
    <row r="142" spans="2:34" hidden="1" outlineLevel="1">
      <c r="B142" s="1440" t="s">
        <v>587</v>
      </c>
      <c r="C142" s="1216" t="s">
        <v>24</v>
      </c>
      <c r="D142" s="940"/>
      <c r="E142" s="877">
        <v>10</v>
      </c>
      <c r="F142" s="1127"/>
      <c r="G142" s="1082"/>
      <c r="H142" s="1082"/>
      <c r="I142" s="1216"/>
      <c r="J142" s="877"/>
      <c r="K142" s="1114">
        <v>1.48</v>
      </c>
      <c r="L142" s="940">
        <v>1.59</v>
      </c>
      <c r="M142" s="1085">
        <f>ROUND(-E142*K142*L142,2)</f>
        <v>-23.53</v>
      </c>
      <c r="N142" s="1114">
        <v>0.15</v>
      </c>
      <c r="O142" s="940">
        <f>2*L142+K142</f>
        <v>4.66</v>
      </c>
      <c r="P142" s="1116">
        <f>E142*N142*O142</f>
        <v>6.99</v>
      </c>
      <c r="Q142" s="1109"/>
      <c r="R142" s="1336"/>
      <c r="S142" s="1334">
        <f>M142</f>
        <v>-23.53</v>
      </c>
      <c r="T142" s="1179">
        <f>ROUND($S$4/1000*S142,3)</f>
        <v>-3.0590000000000002</v>
      </c>
      <c r="U142" s="1109"/>
      <c r="V142" s="1333"/>
      <c r="W142" s="1109"/>
      <c r="X142" s="1366"/>
      <c r="Y142" s="1285"/>
      <c r="Z142" s="1283"/>
      <c r="AA142" s="1126"/>
      <c r="AB142" s="1284"/>
      <c r="AC142" s="1285"/>
      <c r="AD142" s="1283"/>
      <c r="AE142" s="1126"/>
      <c r="AF142" s="1284"/>
      <c r="AG142" s="1109"/>
      <c r="AH142" s="1333"/>
    </row>
    <row r="143" spans="2:34" hidden="1" outlineLevel="1">
      <c r="B143" s="1440" t="s">
        <v>664</v>
      </c>
      <c r="C143" s="1216" t="s">
        <v>595</v>
      </c>
      <c r="D143" s="1171"/>
      <c r="E143" s="877"/>
      <c r="F143" s="1436">
        <v>6.45</v>
      </c>
      <c r="G143" s="1082">
        <v>8.85</v>
      </c>
      <c r="H143" s="1082">
        <v>9.93</v>
      </c>
      <c r="I143" s="1217">
        <f>H143-G143</f>
        <v>1.08</v>
      </c>
      <c r="J143" s="1088">
        <f>F143*I143</f>
        <v>6.97</v>
      </c>
      <c r="K143" s="1114"/>
      <c r="L143" s="940"/>
      <c r="M143" s="1113"/>
      <c r="N143" s="1114"/>
      <c r="O143" s="940"/>
      <c r="P143" s="1113"/>
      <c r="Q143" s="1109"/>
      <c r="R143" s="1336"/>
      <c r="S143" s="1109"/>
      <c r="T143" s="1179"/>
      <c r="U143" s="1109"/>
      <c r="V143" s="1333"/>
      <c r="W143" s="1109"/>
      <c r="X143" s="1366"/>
      <c r="Y143" s="1285">
        <f>J143</f>
        <v>6.97</v>
      </c>
      <c r="Z143" s="1283"/>
      <c r="AA143" s="1126"/>
      <c r="AB143" s="1284"/>
      <c r="AC143" s="1285"/>
      <c r="AD143" s="1283"/>
      <c r="AE143" s="1126"/>
      <c r="AF143" s="1284"/>
      <c r="AG143" s="1109"/>
      <c r="AH143" s="1333"/>
    </row>
    <row r="144" spans="2:34" hidden="1" outlineLevel="1">
      <c r="B144" s="83"/>
      <c r="C144" s="940"/>
      <c r="D144" s="940"/>
      <c r="E144" s="1113"/>
      <c r="F144" s="1127">
        <v>0.91</v>
      </c>
      <c r="G144" s="1082">
        <v>9.93</v>
      </c>
      <c r="H144" s="1082">
        <v>23.85</v>
      </c>
      <c r="I144" s="1216">
        <f>H144-G144</f>
        <v>13.92</v>
      </c>
      <c r="J144" s="1088">
        <f>F144*I144</f>
        <v>12.67</v>
      </c>
      <c r="K144" s="1114"/>
      <c r="L144" s="940"/>
      <c r="M144" s="1113"/>
      <c r="N144" s="1114"/>
      <c r="O144" s="940"/>
      <c r="P144" s="1113"/>
      <c r="Q144" s="1109"/>
      <c r="R144" s="1336"/>
      <c r="S144" s="1334"/>
      <c r="T144" s="1179"/>
      <c r="U144" s="1109"/>
      <c r="V144" s="1333"/>
      <c r="W144" s="1109"/>
      <c r="X144" s="1366"/>
      <c r="Y144" s="1338">
        <f>J144</f>
        <v>12.67</v>
      </c>
      <c r="Z144" s="1283"/>
      <c r="AA144" s="1367"/>
      <c r="AB144" s="1284"/>
      <c r="AC144" s="1285"/>
      <c r="AD144" s="1283"/>
      <c r="AE144" s="1126"/>
      <c r="AF144" s="1284"/>
      <c r="AG144" s="1109"/>
      <c r="AH144" s="1333"/>
    </row>
    <row r="145" spans="2:34" hidden="1" outlineLevel="1">
      <c r="B145" s="83"/>
      <c r="C145" s="940"/>
      <c r="D145" s="940"/>
      <c r="E145" s="1113"/>
      <c r="F145" s="1127">
        <v>0.98</v>
      </c>
      <c r="G145" s="1082">
        <v>9.93</v>
      </c>
      <c r="H145" s="1082">
        <v>23.85</v>
      </c>
      <c r="I145" s="1216">
        <f>H145-G145</f>
        <v>13.92</v>
      </c>
      <c r="J145" s="1088">
        <f>F145*I145</f>
        <v>13.64</v>
      </c>
      <c r="K145" s="1114"/>
      <c r="L145" s="940"/>
      <c r="M145" s="1113"/>
      <c r="N145" s="1114"/>
      <c r="O145" s="940"/>
      <c r="P145" s="1113"/>
      <c r="Q145" s="1109"/>
      <c r="R145" s="1336"/>
      <c r="S145" s="1334"/>
      <c r="T145" s="1179"/>
      <c r="U145" s="1109"/>
      <c r="V145" s="1333"/>
      <c r="W145" s="1109"/>
      <c r="X145" s="1366"/>
      <c r="Y145" s="1338">
        <f>J145</f>
        <v>13.64</v>
      </c>
      <c r="Z145" s="1283"/>
      <c r="AA145" s="1368"/>
      <c r="AB145" s="1284"/>
      <c r="AC145" s="1285"/>
      <c r="AD145" s="1283"/>
      <c r="AE145" s="1126"/>
      <c r="AF145" s="1284"/>
      <c r="AG145" s="1109"/>
      <c r="AH145" s="1333"/>
    </row>
    <row r="146" spans="2:34" hidden="1" outlineLevel="1">
      <c r="B146" s="83"/>
      <c r="C146" s="1171" t="s">
        <v>588</v>
      </c>
      <c r="D146" s="940"/>
      <c r="E146" s="877"/>
      <c r="F146" s="1127">
        <v>4.5599999999999996</v>
      </c>
      <c r="G146" s="1082">
        <v>9.93</v>
      </c>
      <c r="H146" s="1082">
        <v>20.57</v>
      </c>
      <c r="I146" s="1217">
        <f>H146-G146</f>
        <v>10.64</v>
      </c>
      <c r="J146" s="1088">
        <f>F146*I146</f>
        <v>48.52</v>
      </c>
      <c r="K146" s="1114"/>
      <c r="L146" s="940"/>
      <c r="M146" s="1113"/>
      <c r="N146" s="1114"/>
      <c r="O146" s="940"/>
      <c r="P146" s="1113"/>
      <c r="Q146" s="1109"/>
      <c r="R146" s="1336"/>
      <c r="S146" s="1109"/>
      <c r="T146" s="1333"/>
      <c r="U146" s="1109"/>
      <c r="V146" s="1333"/>
      <c r="W146" s="1109"/>
      <c r="X146" s="1366"/>
      <c r="Y146" s="1285"/>
      <c r="Z146" s="1283"/>
      <c r="AA146" s="1368">
        <f>J146</f>
        <v>48.52</v>
      </c>
      <c r="AB146" s="1284"/>
      <c r="AC146" s="1285"/>
      <c r="AD146" s="1283"/>
      <c r="AE146" s="1126"/>
      <c r="AF146" s="1284"/>
      <c r="AG146" s="1109"/>
      <c r="AH146" s="1333"/>
    </row>
    <row r="147" spans="2:34" hidden="1" outlineLevel="1">
      <c r="B147" s="83"/>
      <c r="C147" s="1171" t="s">
        <v>24</v>
      </c>
      <c r="D147" s="940"/>
      <c r="E147" s="877">
        <v>8</v>
      </c>
      <c r="F147" s="1127"/>
      <c r="G147" s="1216"/>
      <c r="H147" s="1216"/>
      <c r="I147" s="1216"/>
      <c r="J147" s="877"/>
      <c r="K147" s="1114">
        <v>1.48</v>
      </c>
      <c r="L147" s="940">
        <v>1.59</v>
      </c>
      <c r="M147" s="1085">
        <f>ROUND(-E147*K147*L147,2)</f>
        <v>-18.829999999999998</v>
      </c>
      <c r="N147" s="1114">
        <v>0.15</v>
      </c>
      <c r="O147" s="940">
        <f>2*L147+K147</f>
        <v>4.66</v>
      </c>
      <c r="P147" s="1116">
        <f>E147*N147*O147</f>
        <v>5.59</v>
      </c>
      <c r="Q147" s="1109"/>
      <c r="R147" s="1336"/>
      <c r="S147" s="1334"/>
      <c r="T147" s="1179"/>
      <c r="U147" s="1109"/>
      <c r="V147" s="1333"/>
      <c r="W147" s="1109"/>
      <c r="X147" s="1366"/>
      <c r="Y147" s="1285"/>
      <c r="Z147" s="1283"/>
      <c r="AA147" s="1368">
        <f>M147</f>
        <v>-18.829999999999998</v>
      </c>
      <c r="AB147" s="1284"/>
      <c r="AC147" s="1285"/>
      <c r="AD147" s="1283"/>
      <c r="AE147" s="1365">
        <f>P147</f>
        <v>5.59</v>
      </c>
      <c r="AF147" s="1284"/>
      <c r="AG147" s="1109"/>
      <c r="AH147" s="1333">
        <f>E147*K147</f>
        <v>11.84</v>
      </c>
    </row>
    <row r="148" spans="2:34" hidden="1" outlineLevel="1">
      <c r="B148" s="83"/>
      <c r="C148" s="1216" t="s">
        <v>595</v>
      </c>
      <c r="D148" s="940"/>
      <c r="E148" s="877"/>
      <c r="F148" s="1127">
        <v>4.5599999999999996</v>
      </c>
      <c r="G148" s="1082">
        <v>20.57</v>
      </c>
      <c r="H148" s="1082">
        <v>23.85</v>
      </c>
      <c r="I148" s="1217">
        <f>H148-G148</f>
        <v>3.28</v>
      </c>
      <c r="J148" s="1088">
        <f>F148*I148</f>
        <v>14.96</v>
      </c>
      <c r="K148" s="1114"/>
      <c r="L148" s="940"/>
      <c r="M148" s="1113"/>
      <c r="N148" s="1114"/>
      <c r="O148" s="940"/>
      <c r="P148" s="1113"/>
      <c r="Q148" s="1109"/>
      <c r="R148" s="1336"/>
      <c r="S148" s="1109"/>
      <c r="T148" s="1179"/>
      <c r="U148" s="1109"/>
      <c r="V148" s="1333"/>
      <c r="W148" s="1109"/>
      <c r="X148" s="1366"/>
      <c r="Y148" s="1338">
        <f>J148</f>
        <v>14.96</v>
      </c>
      <c r="Z148" s="1283"/>
      <c r="AA148" s="1367"/>
      <c r="AB148" s="1284"/>
      <c r="AC148" s="1285"/>
      <c r="AD148" s="1283"/>
      <c r="AE148" s="1126"/>
      <c r="AF148" s="1284"/>
      <c r="AG148" s="1109"/>
      <c r="AH148" s="1333"/>
    </row>
    <row r="149" spans="2:34" hidden="1" outlineLevel="1">
      <c r="B149" s="83"/>
      <c r="C149" s="1171" t="s">
        <v>24</v>
      </c>
      <c r="D149" s="940"/>
      <c r="E149" s="877">
        <v>2</v>
      </c>
      <c r="F149" s="1127"/>
      <c r="G149" s="1082"/>
      <c r="H149" s="1082"/>
      <c r="I149" s="1216"/>
      <c r="J149" s="877"/>
      <c r="K149" s="1114">
        <v>1.48</v>
      </c>
      <c r="L149" s="940">
        <v>1.59</v>
      </c>
      <c r="M149" s="1085">
        <f>ROUND(-E149*K149*L149,2)</f>
        <v>-4.71</v>
      </c>
      <c r="N149" s="1114">
        <v>0.15</v>
      </c>
      <c r="O149" s="940">
        <f>2*L149+K149</f>
        <v>4.66</v>
      </c>
      <c r="P149" s="1116">
        <f>E149*N149*O149</f>
        <v>1.4</v>
      </c>
      <c r="Q149" s="1109"/>
      <c r="R149" s="1336"/>
      <c r="S149" s="1109"/>
      <c r="T149" s="1333"/>
      <c r="U149" s="1109"/>
      <c r="V149" s="1333"/>
      <c r="W149" s="1109"/>
      <c r="X149" s="1366"/>
      <c r="Y149" s="1338">
        <f>M149</f>
        <v>-4.71</v>
      </c>
      <c r="Z149" s="1283"/>
      <c r="AA149" s="1367"/>
      <c r="AB149" s="1284"/>
      <c r="AC149" s="1338">
        <f>P149</f>
        <v>1.4</v>
      </c>
      <c r="AD149" s="1283"/>
      <c r="AE149" s="1126"/>
      <c r="AF149" s="1284"/>
      <c r="AG149" s="1109"/>
      <c r="AH149" s="1333">
        <f>E149*K149</f>
        <v>2.96</v>
      </c>
    </row>
    <row r="150" spans="2:34" hidden="1" outlineLevel="1">
      <c r="B150" s="83"/>
      <c r="C150" s="1171"/>
      <c r="D150" s="1171"/>
      <c r="E150" s="877"/>
      <c r="F150" s="1127"/>
      <c r="G150" s="1082"/>
      <c r="H150" s="1082"/>
      <c r="I150" s="1216"/>
      <c r="J150" s="1088"/>
      <c r="K150" s="1114"/>
      <c r="L150" s="940"/>
      <c r="M150" s="1113"/>
      <c r="N150" s="1114"/>
      <c r="O150" s="940"/>
      <c r="P150" s="1113"/>
      <c r="Q150" s="1109"/>
      <c r="R150" s="1336"/>
      <c r="S150" s="1109"/>
      <c r="T150" s="1333"/>
      <c r="U150" s="1109"/>
      <c r="V150" s="1333"/>
      <c r="W150" s="1334"/>
      <c r="X150" s="1335"/>
      <c r="Y150" s="1338"/>
      <c r="Z150" s="1283"/>
      <c r="AA150" s="1367"/>
      <c r="AB150" s="1284"/>
      <c r="AC150" s="1285"/>
      <c r="AD150" s="1283"/>
      <c r="AE150" s="1367"/>
      <c r="AF150" s="1284"/>
      <c r="AG150" s="1109"/>
      <c r="AH150" s="1333"/>
    </row>
    <row r="151" spans="2:34" hidden="1" outlineLevel="1">
      <c r="B151" s="83"/>
      <c r="C151" s="1216" t="s">
        <v>551</v>
      </c>
      <c r="D151" s="1216" t="s">
        <v>655</v>
      </c>
      <c r="E151" s="1113"/>
      <c r="F151" s="1436">
        <v>2</v>
      </c>
      <c r="G151" s="1082">
        <v>8.85</v>
      </c>
      <c r="H151" s="1082">
        <v>23.85</v>
      </c>
      <c r="I151" s="1217">
        <f>H151-G151</f>
        <v>15</v>
      </c>
      <c r="J151" s="1088">
        <f>F151*I151</f>
        <v>30</v>
      </c>
      <c r="K151" s="1114"/>
      <c r="L151" s="940"/>
      <c r="M151" s="1113"/>
      <c r="N151" s="1114"/>
      <c r="O151" s="940"/>
      <c r="P151" s="1113"/>
      <c r="Q151" s="1334">
        <f>J151</f>
        <v>30</v>
      </c>
      <c r="R151" s="1085">
        <f>ROUND($Q$4/1000*Q151,3)</f>
        <v>4.5</v>
      </c>
      <c r="S151" s="1109"/>
      <c r="T151" s="1333"/>
      <c r="U151" s="1109"/>
      <c r="V151" s="1333"/>
      <c r="W151" s="1109"/>
      <c r="X151" s="1366"/>
      <c r="Y151" s="1338">
        <f>J151</f>
        <v>30</v>
      </c>
      <c r="Z151" s="1283"/>
      <c r="AA151" s="1367"/>
      <c r="AB151" s="1284"/>
      <c r="AC151" s="1285"/>
      <c r="AD151" s="1283"/>
      <c r="AE151" s="1367"/>
      <c r="AF151" s="1284"/>
      <c r="AG151" s="1109"/>
      <c r="AH151" s="1333"/>
    </row>
    <row r="152" spans="2:34" hidden="1" outlineLevel="1">
      <c r="B152" s="83"/>
      <c r="C152" s="111"/>
      <c r="D152" s="75"/>
      <c r="E152" s="1083"/>
      <c r="F152" s="1437"/>
      <c r="G152" s="1052"/>
      <c r="H152" s="1052"/>
      <c r="I152" s="111"/>
      <c r="J152" s="1084"/>
      <c r="K152" s="83"/>
      <c r="L152" s="75"/>
      <c r="M152" s="1058"/>
      <c r="N152" s="83"/>
      <c r="O152" s="75"/>
      <c r="P152" s="1058"/>
      <c r="Q152" s="1281"/>
      <c r="R152" s="1326"/>
      <c r="S152" s="1174"/>
      <c r="T152" s="1179"/>
      <c r="U152" s="1281"/>
      <c r="V152" s="1280"/>
      <c r="W152" s="1281"/>
      <c r="X152" s="1335"/>
      <c r="Y152" s="1327"/>
      <c r="Z152" s="1308"/>
      <c r="AA152" s="1286"/>
      <c r="AB152" s="1307"/>
      <c r="AC152" s="1282"/>
      <c r="AD152" s="1308"/>
      <c r="AE152" s="1286"/>
      <c r="AF152" s="1307"/>
      <c r="AG152" s="1281"/>
      <c r="AH152" s="1280"/>
    </row>
    <row r="153" spans="2:34" hidden="1" outlineLevel="1">
      <c r="B153" s="83"/>
      <c r="C153" s="1171" t="s">
        <v>504</v>
      </c>
      <c r="D153" s="111" t="s">
        <v>656</v>
      </c>
      <c r="E153" s="1083">
        <v>5</v>
      </c>
      <c r="F153" s="1444">
        <v>5.9</v>
      </c>
      <c r="G153" s="1082">
        <v>8.85</v>
      </c>
      <c r="H153" s="1082">
        <v>10.23</v>
      </c>
      <c r="I153" s="1217">
        <f>H153-G153</f>
        <v>1.38</v>
      </c>
      <c r="J153" s="1083">
        <f>E153*F153*I153</f>
        <v>40.71</v>
      </c>
      <c r="K153" s="1114"/>
      <c r="L153" s="940"/>
      <c r="M153" s="1080"/>
      <c r="N153" s="1114"/>
      <c r="O153" s="940"/>
      <c r="P153" s="1116"/>
      <c r="Q153" s="1281"/>
      <c r="R153" s="1326"/>
      <c r="S153" s="1174"/>
      <c r="T153" s="1179"/>
      <c r="U153" s="1281"/>
      <c r="V153" s="1280"/>
      <c r="W153" s="1281">
        <f>J153</f>
        <v>40.71</v>
      </c>
      <c r="X153" s="1335">
        <f>ROUND($W$4/1000*W153,3)</f>
        <v>1.018</v>
      </c>
      <c r="Y153" s="1327">
        <f>J153</f>
        <v>40.71</v>
      </c>
      <c r="Z153" s="1308"/>
      <c r="AA153" s="1286"/>
      <c r="AB153" s="1307"/>
      <c r="AC153" s="1282"/>
      <c r="AD153" s="1308"/>
      <c r="AE153" s="1286"/>
      <c r="AF153" s="1307"/>
      <c r="AG153" s="1281">
        <f>E153*F153</f>
        <v>29.5</v>
      </c>
      <c r="AH153" s="1280"/>
    </row>
    <row r="154" spans="2:34" hidden="1" outlineLevel="1">
      <c r="B154" s="83"/>
      <c r="C154" s="1171" t="s">
        <v>65</v>
      </c>
      <c r="D154" s="75"/>
      <c r="E154" s="1083">
        <v>5</v>
      </c>
      <c r="F154" s="1127">
        <v>3.28</v>
      </c>
      <c r="G154" s="1082">
        <v>9.0299999999999994</v>
      </c>
      <c r="H154" s="1082">
        <v>11.85</v>
      </c>
      <c r="I154" s="1217">
        <f>H154-G154</f>
        <v>2.82</v>
      </c>
      <c r="J154" s="1088">
        <f>E154*F154*I154</f>
        <v>46.25</v>
      </c>
      <c r="K154" s="1114"/>
      <c r="L154" s="940"/>
      <c r="M154" s="1080"/>
      <c r="N154" s="1114"/>
      <c r="O154" s="940"/>
      <c r="P154" s="1116"/>
      <c r="Q154" s="1281"/>
      <c r="R154" s="1326"/>
      <c r="S154" s="1174">
        <f>J154</f>
        <v>46.25</v>
      </c>
      <c r="T154" s="1179">
        <f>ROUND($S$4/1000*S154,3)</f>
        <v>6.0129999999999999</v>
      </c>
      <c r="U154" s="1281"/>
      <c r="V154" s="1280"/>
      <c r="W154" s="1281"/>
      <c r="X154" s="1335"/>
      <c r="Y154" s="1327">
        <f>S154</f>
        <v>46.25</v>
      </c>
      <c r="Z154" s="1308"/>
      <c r="AA154" s="1286"/>
      <c r="AB154" s="1307"/>
      <c r="AC154" s="1282"/>
      <c r="AD154" s="1308"/>
      <c r="AE154" s="1286"/>
      <c r="AF154" s="1307"/>
      <c r="AG154" s="1281"/>
      <c r="AH154" s="1280"/>
    </row>
    <row r="155" spans="2:34" hidden="1" outlineLevel="1">
      <c r="B155" s="83"/>
      <c r="C155" s="1216" t="s">
        <v>516</v>
      </c>
      <c r="D155" s="75"/>
      <c r="E155" s="1083">
        <v>5</v>
      </c>
      <c r="F155" s="1127"/>
      <c r="G155" s="1082"/>
      <c r="H155" s="1082"/>
      <c r="I155" s="1217"/>
      <c r="J155" s="1088"/>
      <c r="K155" s="1114">
        <f>1.68-0.77</f>
        <v>0.91</v>
      </c>
      <c r="L155" s="940">
        <f>1.65-0.06</f>
        <v>1.59</v>
      </c>
      <c r="M155" s="1080">
        <f>ROUND(-E155*K155*L155,2)</f>
        <v>-7.23</v>
      </c>
      <c r="N155" s="1114">
        <v>0.13</v>
      </c>
      <c r="O155" s="940">
        <f>2*K155+L155</f>
        <v>3.41</v>
      </c>
      <c r="P155" s="1116">
        <f>E155*N155*O155</f>
        <v>2.2200000000000002</v>
      </c>
      <c r="Q155" s="1281"/>
      <c r="R155" s="1326"/>
      <c r="S155" s="1174">
        <f>M155</f>
        <v>-7.23</v>
      </c>
      <c r="T155" s="1179">
        <f>ROUND($S$4/1000*S155,3)</f>
        <v>-0.94</v>
      </c>
      <c r="U155" s="1281"/>
      <c r="V155" s="1280"/>
      <c r="W155" s="1281"/>
      <c r="X155" s="1335"/>
      <c r="Y155" s="1327">
        <f>M155</f>
        <v>-7.23</v>
      </c>
      <c r="Z155" s="1308"/>
      <c r="AA155" s="1286"/>
      <c r="AB155" s="1307"/>
      <c r="AC155" s="1327">
        <f>P155</f>
        <v>2.2200000000000002</v>
      </c>
      <c r="AD155" s="1308"/>
      <c r="AE155" s="1286"/>
      <c r="AF155" s="1307"/>
      <c r="AG155" s="1281"/>
      <c r="AH155" s="1280"/>
    </row>
    <row r="156" spans="2:34" hidden="1" outlineLevel="1">
      <c r="B156" s="83"/>
      <c r="C156" s="1216" t="s">
        <v>90</v>
      </c>
      <c r="D156" s="75"/>
      <c r="E156" s="1083">
        <v>5</v>
      </c>
      <c r="F156" s="1127"/>
      <c r="G156" s="1082"/>
      <c r="H156" s="1082"/>
      <c r="I156" s="1217"/>
      <c r="J156" s="1088"/>
      <c r="K156" s="1114">
        <v>0.77</v>
      </c>
      <c r="L156" s="940">
        <f>2.4-0.06</f>
        <v>2.34</v>
      </c>
      <c r="M156" s="1080">
        <f>ROUND(-E156*K156*L156,2)</f>
        <v>-9.01</v>
      </c>
      <c r="N156" s="1114">
        <v>0.13</v>
      </c>
      <c r="O156" s="940">
        <f>K156+L156+0.75</f>
        <v>3.86</v>
      </c>
      <c r="P156" s="1116">
        <f>E155*N156*O156</f>
        <v>2.5099999999999998</v>
      </c>
      <c r="Q156" s="1281"/>
      <c r="R156" s="1326"/>
      <c r="S156" s="1174">
        <f>M156</f>
        <v>-9.01</v>
      </c>
      <c r="T156" s="1179">
        <f>ROUND($S$4/1000*S156,3)</f>
        <v>-1.171</v>
      </c>
      <c r="U156" s="1281"/>
      <c r="V156" s="1280"/>
      <c r="W156" s="1281"/>
      <c r="X156" s="1335"/>
      <c r="Y156" s="1327">
        <f>M156</f>
        <v>-9.01</v>
      </c>
      <c r="Z156" s="1308"/>
      <c r="AA156" s="1286"/>
      <c r="AB156" s="1307"/>
      <c r="AC156" s="1282">
        <f>O156</f>
        <v>3.86</v>
      </c>
      <c r="AD156" s="1308"/>
      <c r="AE156" s="1286"/>
      <c r="AF156" s="1307"/>
      <c r="AG156" s="1281"/>
      <c r="AH156" s="1280"/>
    </row>
    <row r="157" spans="2:34" hidden="1" outlineLevel="1">
      <c r="B157" s="83"/>
      <c r="C157" s="75"/>
      <c r="D157" s="75"/>
      <c r="E157" s="1058"/>
      <c r="F157" s="1127"/>
      <c r="G157" s="1082"/>
      <c r="H157" s="1082"/>
      <c r="I157" s="1217"/>
      <c r="J157" s="1088"/>
      <c r="K157" s="83"/>
      <c r="L157" s="75"/>
      <c r="M157" s="1058"/>
      <c r="N157" s="83"/>
      <c r="O157" s="75"/>
      <c r="P157" s="1058"/>
      <c r="Q157" s="1281"/>
      <c r="R157" s="1326"/>
      <c r="S157" s="1174"/>
      <c r="T157" s="1179"/>
      <c r="U157" s="1281"/>
      <c r="V157" s="1280"/>
      <c r="W157" s="1281"/>
      <c r="X157" s="1335"/>
      <c r="Y157" s="1327"/>
      <c r="Z157" s="1308"/>
      <c r="AA157" s="1286"/>
      <c r="AB157" s="1307"/>
      <c r="AC157" s="1282"/>
      <c r="AD157" s="1308"/>
      <c r="AE157" s="1286"/>
      <c r="AF157" s="1307"/>
      <c r="AG157" s="1281"/>
      <c r="AH157" s="1280"/>
    </row>
    <row r="158" spans="2:34" hidden="1" outlineLevel="1">
      <c r="B158" s="83" t="s">
        <v>587</v>
      </c>
      <c r="C158" s="1216" t="s">
        <v>493</v>
      </c>
      <c r="D158" s="1216" t="s">
        <v>657</v>
      </c>
      <c r="E158" s="1083"/>
      <c r="F158" s="1127">
        <v>3.25</v>
      </c>
      <c r="G158" s="1082">
        <v>8.85</v>
      </c>
      <c r="H158" s="1082">
        <v>23.85</v>
      </c>
      <c r="I158" s="1217">
        <f>H158-G158</f>
        <v>15</v>
      </c>
      <c r="J158" s="877">
        <f>F158*I158</f>
        <v>48.75</v>
      </c>
      <c r="K158" s="83"/>
      <c r="L158" s="75"/>
      <c r="M158" s="1058"/>
      <c r="N158" s="83"/>
      <c r="O158" s="75"/>
      <c r="P158" s="1058"/>
      <c r="Q158" s="1281"/>
      <c r="R158" s="1326"/>
      <c r="S158" s="1281">
        <f>J158</f>
        <v>48.75</v>
      </c>
      <c r="T158" s="1179">
        <f>ROUND($S$4/1000*S158,3)</f>
        <v>6.3380000000000001</v>
      </c>
      <c r="U158" s="1281"/>
      <c r="V158" s="1280"/>
      <c r="W158" s="1281"/>
      <c r="X158" s="1335"/>
      <c r="Y158" s="1282"/>
      <c r="Z158" s="1308"/>
      <c r="AA158" s="1286"/>
      <c r="AB158" s="1307"/>
      <c r="AC158" s="1282"/>
      <c r="AD158" s="1308"/>
      <c r="AE158" s="1286"/>
      <c r="AF158" s="1307"/>
      <c r="AG158" s="1174"/>
      <c r="AH158" s="1280"/>
    </row>
    <row r="159" spans="2:34" hidden="1" outlineLevel="1">
      <c r="B159" s="83"/>
      <c r="C159" s="111" t="s">
        <v>24</v>
      </c>
      <c r="D159" s="75"/>
      <c r="E159" s="877">
        <v>5</v>
      </c>
      <c r="F159" s="1127"/>
      <c r="G159" s="1082"/>
      <c r="H159" s="1082"/>
      <c r="I159" s="1216"/>
      <c r="J159" s="877"/>
      <c r="K159" s="1114">
        <v>1.48</v>
      </c>
      <c r="L159" s="940">
        <v>1.59</v>
      </c>
      <c r="M159" s="1085">
        <f>ROUND(-E159*K159*L159,2)</f>
        <v>-11.77</v>
      </c>
      <c r="N159" s="1114">
        <v>0.15</v>
      </c>
      <c r="O159" s="940">
        <f>2*L159+K159</f>
        <v>4.66</v>
      </c>
      <c r="P159" s="1116">
        <f>E159*N159*O159</f>
        <v>3.5</v>
      </c>
      <c r="Q159" s="1281"/>
      <c r="R159" s="1326"/>
      <c r="S159" s="1174">
        <f>M159</f>
        <v>-11.77</v>
      </c>
      <c r="T159" s="1179">
        <f>ROUND($S$4/1000*S159,3)</f>
        <v>-1.53</v>
      </c>
      <c r="U159" s="1281"/>
      <c r="V159" s="1280"/>
      <c r="W159" s="1281"/>
      <c r="X159" s="1326"/>
      <c r="Y159" s="1282"/>
      <c r="Z159" s="1308"/>
      <c r="AA159" s="1286"/>
      <c r="AB159" s="1307"/>
      <c r="AC159" s="1282"/>
      <c r="AD159" s="1308"/>
      <c r="AE159" s="1286"/>
      <c r="AF159" s="1307"/>
      <c r="AG159" s="1281"/>
      <c r="AH159" s="1280"/>
    </row>
    <row r="160" spans="2:34" hidden="1" outlineLevel="1">
      <c r="B160" s="83"/>
      <c r="C160" s="75"/>
      <c r="D160" s="75"/>
      <c r="E160" s="1083"/>
      <c r="F160" s="1127"/>
      <c r="G160" s="1082"/>
      <c r="H160" s="1082"/>
      <c r="I160" s="1217"/>
      <c r="J160" s="877"/>
      <c r="K160" s="83"/>
      <c r="L160" s="75"/>
      <c r="M160" s="1058"/>
      <c r="N160" s="83"/>
      <c r="O160" s="75"/>
      <c r="P160" s="1058"/>
      <c r="Q160" s="1281"/>
      <c r="R160" s="1326"/>
      <c r="S160" s="1281"/>
      <c r="T160" s="1179"/>
      <c r="U160" s="1281"/>
      <c r="V160" s="1280"/>
      <c r="W160" s="1281"/>
      <c r="X160" s="1326"/>
      <c r="Y160" s="1282"/>
      <c r="Z160" s="1308"/>
      <c r="AA160" s="1286"/>
      <c r="AB160" s="1307"/>
      <c r="AC160" s="1282"/>
      <c r="AD160" s="1308"/>
      <c r="AE160" s="1286"/>
      <c r="AF160" s="1307"/>
      <c r="AG160" s="1281"/>
      <c r="AH160" s="1280"/>
    </row>
    <row r="161" spans="2:34" hidden="1" outlineLevel="1">
      <c r="B161" s="83" t="s">
        <v>664</v>
      </c>
      <c r="C161" s="1216" t="s">
        <v>595</v>
      </c>
      <c r="D161" s="75"/>
      <c r="E161" s="877"/>
      <c r="F161" s="1127">
        <v>3.25</v>
      </c>
      <c r="G161" s="1082">
        <v>8.85</v>
      </c>
      <c r="H161" s="1082">
        <v>9.93</v>
      </c>
      <c r="I161" s="1217">
        <f>H161-G161</f>
        <v>1.08</v>
      </c>
      <c r="J161" s="877">
        <f>F161*I161</f>
        <v>3.51</v>
      </c>
      <c r="K161" s="1114"/>
      <c r="L161" s="940"/>
      <c r="M161" s="1080"/>
      <c r="N161" s="1114"/>
      <c r="O161" s="940"/>
      <c r="P161" s="1116"/>
      <c r="Q161" s="1281"/>
      <c r="R161" s="1326"/>
      <c r="S161" s="1174"/>
      <c r="T161" s="1179"/>
      <c r="U161" s="1281"/>
      <c r="V161" s="1280"/>
      <c r="W161" s="1281"/>
      <c r="X161" s="1326"/>
      <c r="Y161" s="1327">
        <f>J161</f>
        <v>3.51</v>
      </c>
      <c r="Z161" s="1308"/>
      <c r="AA161" s="1286"/>
      <c r="AB161" s="1307"/>
      <c r="AC161" s="1327"/>
      <c r="AD161" s="1308"/>
      <c r="AE161" s="1286"/>
      <c r="AF161" s="1307"/>
      <c r="AG161" s="1281"/>
      <c r="AH161" s="1280"/>
    </row>
    <row r="162" spans="2:34" hidden="1" outlineLevel="1">
      <c r="B162" s="83"/>
      <c r="C162" s="75"/>
      <c r="D162" s="75"/>
      <c r="E162" s="877"/>
      <c r="F162" s="1127">
        <v>0.22</v>
      </c>
      <c r="G162" s="1082">
        <v>9.93</v>
      </c>
      <c r="H162" s="1082">
        <v>23.85</v>
      </c>
      <c r="I162" s="1217">
        <f>H162-G162</f>
        <v>13.92</v>
      </c>
      <c r="J162" s="1088">
        <f>F162*I162</f>
        <v>3.06</v>
      </c>
      <c r="K162" s="1114"/>
      <c r="L162" s="940"/>
      <c r="M162" s="1080"/>
      <c r="N162" s="1114"/>
      <c r="O162" s="940"/>
      <c r="P162" s="1116"/>
      <c r="Q162" s="1281"/>
      <c r="R162" s="1326"/>
      <c r="S162" s="1174"/>
      <c r="T162" s="1179"/>
      <c r="U162" s="1281"/>
      <c r="V162" s="1280"/>
      <c r="W162" s="1281"/>
      <c r="X162" s="1326"/>
      <c r="Y162" s="1327">
        <f>J162</f>
        <v>3.06</v>
      </c>
      <c r="Z162" s="1308"/>
      <c r="AA162" s="1286"/>
      <c r="AB162" s="1307"/>
      <c r="AC162" s="1327"/>
      <c r="AD162" s="1308"/>
      <c r="AE162" s="1286"/>
      <c r="AF162" s="1307"/>
      <c r="AG162" s="1281"/>
      <c r="AH162" s="1280"/>
    </row>
    <row r="163" spans="2:34" hidden="1" outlineLevel="1">
      <c r="B163" s="83"/>
      <c r="C163" s="75"/>
      <c r="D163" s="75"/>
      <c r="E163" s="1058"/>
      <c r="F163" s="1127">
        <v>1.55</v>
      </c>
      <c r="G163" s="1082">
        <v>9.93</v>
      </c>
      <c r="H163" s="1082">
        <v>23.85</v>
      </c>
      <c r="I163" s="1217">
        <f>H163-G163</f>
        <v>13.92</v>
      </c>
      <c r="J163" s="1088">
        <f>F163*I163</f>
        <v>21.58</v>
      </c>
      <c r="K163" s="83"/>
      <c r="L163" s="75"/>
      <c r="M163" s="1058"/>
      <c r="N163" s="83"/>
      <c r="O163" s="75"/>
      <c r="P163" s="1058"/>
      <c r="Q163" s="1281"/>
      <c r="R163" s="1326"/>
      <c r="S163" s="1281"/>
      <c r="T163" s="1179"/>
      <c r="U163" s="1281"/>
      <c r="V163" s="1280"/>
      <c r="W163" s="1281"/>
      <c r="X163" s="1326"/>
      <c r="Y163" s="1282">
        <f>J163</f>
        <v>21.58</v>
      </c>
      <c r="Z163" s="1308"/>
      <c r="AA163" s="1286"/>
      <c r="AB163" s="1307"/>
      <c r="AC163" s="1282"/>
      <c r="AD163" s="1308"/>
      <c r="AE163" s="1286"/>
      <c r="AF163" s="1307"/>
      <c r="AG163" s="1281"/>
      <c r="AH163" s="1280"/>
    </row>
    <row r="164" spans="2:34" hidden="1" outlineLevel="1">
      <c r="B164" s="83"/>
      <c r="C164" s="1171" t="s">
        <v>588</v>
      </c>
      <c r="D164" s="75"/>
      <c r="E164" s="877"/>
      <c r="F164" s="1127">
        <v>1.48</v>
      </c>
      <c r="G164" s="1082">
        <v>9.93</v>
      </c>
      <c r="H164" s="1082">
        <v>20.57</v>
      </c>
      <c r="I164" s="1216">
        <f>H164-G164</f>
        <v>10.64</v>
      </c>
      <c r="J164" s="1088">
        <f>F164*I164</f>
        <v>15.75</v>
      </c>
      <c r="K164" s="871"/>
      <c r="L164" s="1171"/>
      <c r="M164" s="1080"/>
      <c r="N164" s="83"/>
      <c r="O164" s="75"/>
      <c r="P164" s="1058"/>
      <c r="Q164" s="1281"/>
      <c r="R164" s="1326"/>
      <c r="S164" s="1174"/>
      <c r="T164" s="1179"/>
      <c r="U164" s="1281"/>
      <c r="V164" s="1280"/>
      <c r="W164" s="1281"/>
      <c r="X164" s="1326"/>
      <c r="Y164" s="1369"/>
      <c r="Z164" s="1308"/>
      <c r="AA164" s="1328">
        <f>J164</f>
        <v>15.75</v>
      </c>
      <c r="AB164" s="1307"/>
      <c r="AC164" s="1282"/>
      <c r="AD164" s="1308"/>
      <c r="AE164" s="1286"/>
      <c r="AF164" s="1307"/>
      <c r="AG164" s="1281"/>
      <c r="AH164" s="1280"/>
    </row>
    <row r="165" spans="2:34" hidden="1" outlineLevel="1">
      <c r="B165" s="83"/>
      <c r="C165" s="111" t="s">
        <v>24</v>
      </c>
      <c r="D165" s="75"/>
      <c r="E165" s="877">
        <v>4</v>
      </c>
      <c r="F165" s="1127"/>
      <c r="G165" s="1082"/>
      <c r="H165" s="1082"/>
      <c r="I165" s="1216"/>
      <c r="J165" s="1088"/>
      <c r="K165" s="1114">
        <v>1.48</v>
      </c>
      <c r="L165" s="940">
        <v>1.59</v>
      </c>
      <c r="M165" s="1085">
        <f>ROUND(-E165*K165*L165,2)</f>
        <v>-9.41</v>
      </c>
      <c r="N165" s="1114">
        <v>0.15</v>
      </c>
      <c r="O165" s="940">
        <f>2*L165+K165</f>
        <v>4.66</v>
      </c>
      <c r="P165" s="1116">
        <f>E165*N165*O165</f>
        <v>2.8</v>
      </c>
      <c r="Q165" s="1281"/>
      <c r="R165" s="1326"/>
      <c r="S165" s="1174"/>
      <c r="T165" s="1179"/>
      <c r="U165" s="1281"/>
      <c r="V165" s="1280"/>
      <c r="W165" s="1281"/>
      <c r="X165" s="1326"/>
      <c r="Y165" s="1370"/>
      <c r="Z165" s="1308"/>
      <c r="AA165" s="1328">
        <f>M165</f>
        <v>-9.41</v>
      </c>
      <c r="AB165" s="1307"/>
      <c r="AC165" s="1282"/>
      <c r="AD165" s="1308"/>
      <c r="AE165" s="1328">
        <f>P165</f>
        <v>2.8</v>
      </c>
      <c r="AF165" s="1307"/>
      <c r="AG165" s="1281"/>
      <c r="AH165" s="1280">
        <f>E165*K165</f>
        <v>5.92</v>
      </c>
    </row>
    <row r="166" spans="2:34" hidden="1" outlineLevel="1">
      <c r="B166" s="83"/>
      <c r="C166" s="111" t="s">
        <v>595</v>
      </c>
      <c r="D166" s="75"/>
      <c r="E166" s="1083"/>
      <c r="F166" s="1127">
        <v>1.48</v>
      </c>
      <c r="G166" s="1082">
        <v>20.57</v>
      </c>
      <c r="H166" s="1082">
        <v>23.85</v>
      </c>
      <c r="I166" s="1217">
        <f>H166-G166</f>
        <v>3.28</v>
      </c>
      <c r="J166" s="1088">
        <f>F166*I166</f>
        <v>4.8499999999999996</v>
      </c>
      <c r="K166" s="871"/>
      <c r="L166" s="1171"/>
      <c r="M166" s="1080"/>
      <c r="N166" s="1114"/>
      <c r="O166" s="940"/>
      <c r="P166" s="1116"/>
      <c r="Q166" s="1281"/>
      <c r="R166" s="1326"/>
      <c r="S166" s="1174"/>
      <c r="T166" s="1179"/>
      <c r="U166" s="1281"/>
      <c r="V166" s="1280"/>
      <c r="W166" s="1281"/>
      <c r="X166" s="1326"/>
      <c r="Y166" s="1369">
        <f>J166</f>
        <v>4.8499999999999996</v>
      </c>
      <c r="Z166" s="1308"/>
      <c r="AA166" s="1328"/>
      <c r="AB166" s="1307"/>
      <c r="AC166" s="1282"/>
      <c r="AD166" s="1308"/>
      <c r="AE166" s="1328"/>
      <c r="AF166" s="1307"/>
      <c r="AG166" s="1281"/>
      <c r="AH166" s="1280"/>
    </row>
    <row r="167" spans="2:34" hidden="1" outlineLevel="1">
      <c r="B167" s="83"/>
      <c r="C167" s="111" t="s">
        <v>24</v>
      </c>
      <c r="D167" s="75"/>
      <c r="E167" s="1083">
        <v>1</v>
      </c>
      <c r="F167" s="1127"/>
      <c r="G167" s="1082"/>
      <c r="H167" s="1082"/>
      <c r="I167" s="1216"/>
      <c r="J167" s="1088"/>
      <c r="K167" s="1114">
        <v>1.48</v>
      </c>
      <c r="L167" s="940">
        <v>1.59</v>
      </c>
      <c r="M167" s="1085">
        <f>ROUND(-E167*K167*L167,2)</f>
        <v>-2.35</v>
      </c>
      <c r="N167" s="1114">
        <v>0.15</v>
      </c>
      <c r="O167" s="940">
        <f>2*L167+K167</f>
        <v>4.66</v>
      </c>
      <c r="P167" s="1116">
        <f>E167*N167*O167</f>
        <v>0.7</v>
      </c>
      <c r="Q167" s="1281"/>
      <c r="R167" s="1326"/>
      <c r="S167" s="1174"/>
      <c r="T167" s="1179"/>
      <c r="U167" s="1281"/>
      <c r="V167" s="1280"/>
      <c r="W167" s="1281"/>
      <c r="X167" s="1326"/>
      <c r="Y167" s="1369">
        <f>M167</f>
        <v>-2.35</v>
      </c>
      <c r="Z167" s="1308"/>
      <c r="AA167" s="1286"/>
      <c r="AB167" s="1307"/>
      <c r="AC167" s="1327">
        <f>P167</f>
        <v>0.7</v>
      </c>
      <c r="AD167" s="1308"/>
      <c r="AE167" s="1286"/>
      <c r="AF167" s="1307"/>
      <c r="AG167" s="1281"/>
      <c r="AH167" s="1280">
        <f>E167*K167</f>
        <v>1.48</v>
      </c>
    </row>
    <row r="168" spans="2:34" hidden="1" outlineLevel="1">
      <c r="B168" s="83"/>
      <c r="C168" s="75"/>
      <c r="D168" s="75"/>
      <c r="E168" s="877"/>
      <c r="F168" s="1127"/>
      <c r="G168" s="1082"/>
      <c r="H168" s="1082"/>
      <c r="I168" s="1216"/>
      <c r="J168" s="877"/>
      <c r="K168" s="871"/>
      <c r="L168" s="1171"/>
      <c r="M168" s="1080"/>
      <c r="N168" s="1114"/>
      <c r="O168" s="940"/>
      <c r="P168" s="1116"/>
      <c r="Q168" s="1281"/>
      <c r="R168" s="1326"/>
      <c r="S168" s="1174"/>
      <c r="T168" s="1179"/>
      <c r="U168" s="1281"/>
      <c r="V168" s="1280"/>
      <c r="W168" s="1281"/>
      <c r="X168" s="1326"/>
      <c r="Y168" s="1369"/>
      <c r="Z168" s="1308"/>
      <c r="AA168" s="1286"/>
      <c r="AB168" s="1307"/>
      <c r="AC168" s="1327"/>
      <c r="AD168" s="1308"/>
      <c r="AE168" s="1286"/>
      <c r="AF168" s="1307"/>
      <c r="AG168" s="1281"/>
      <c r="AH168" s="1280"/>
    </row>
    <row r="169" spans="2:34" hidden="1" outlineLevel="1">
      <c r="B169" s="871" t="s">
        <v>587</v>
      </c>
      <c r="C169" s="111" t="s">
        <v>504</v>
      </c>
      <c r="D169" s="1216" t="s">
        <v>669</v>
      </c>
      <c r="E169" s="1083">
        <v>5</v>
      </c>
      <c r="F169" s="1127">
        <v>8.17</v>
      </c>
      <c r="G169" s="1082">
        <v>8.85</v>
      </c>
      <c r="H169" s="1082">
        <v>10.23</v>
      </c>
      <c r="I169" s="1216">
        <f>H169-G169</f>
        <v>1.38</v>
      </c>
      <c r="J169" s="1088">
        <f>E169*F169*I169</f>
        <v>56.37</v>
      </c>
      <c r="K169" s="83"/>
      <c r="L169" s="75"/>
      <c r="M169" s="1058"/>
      <c r="N169" s="83"/>
      <c r="O169" s="75"/>
      <c r="P169" s="1058"/>
      <c r="Q169" s="1281"/>
      <c r="R169" s="1326"/>
      <c r="S169" s="1281"/>
      <c r="T169" s="1280"/>
      <c r="U169" s="1281"/>
      <c r="V169" s="1280"/>
      <c r="W169" s="1174">
        <f>J169</f>
        <v>56.37</v>
      </c>
      <c r="X169" s="1335">
        <f>ROUND($W$4/1000*W169,3)</f>
        <v>1.409</v>
      </c>
      <c r="Y169" s="1370"/>
      <c r="Z169" s="1308"/>
      <c r="AA169" s="1286"/>
      <c r="AB169" s="1307"/>
      <c r="AC169" s="1282"/>
      <c r="AD169" s="1308"/>
      <c r="AE169" s="1286"/>
      <c r="AF169" s="1307"/>
      <c r="AG169" s="1281">
        <f>E169*F169</f>
        <v>40.85</v>
      </c>
      <c r="AH169" s="1280"/>
    </row>
    <row r="170" spans="2:34" hidden="1" outlineLevel="1">
      <c r="B170" s="1440" t="s">
        <v>664</v>
      </c>
      <c r="C170" s="1216" t="s">
        <v>595</v>
      </c>
      <c r="D170" s="1171"/>
      <c r="E170" s="877">
        <v>2</v>
      </c>
      <c r="F170" s="1127">
        <v>8.17</v>
      </c>
      <c r="G170" s="1082">
        <v>8.85</v>
      </c>
      <c r="H170" s="1082">
        <v>10.23</v>
      </c>
      <c r="I170" s="1216">
        <f>H170-G170</f>
        <v>1.38</v>
      </c>
      <c r="J170" s="1088">
        <f>E170*F170*I170</f>
        <v>22.55</v>
      </c>
      <c r="K170" s="83"/>
      <c r="L170" s="75"/>
      <c r="M170" s="1058"/>
      <c r="N170" s="83"/>
      <c r="O170" s="75"/>
      <c r="P170" s="1058"/>
      <c r="Q170" s="1281"/>
      <c r="R170" s="1336"/>
      <c r="S170" s="1281"/>
      <c r="T170" s="1280"/>
      <c r="U170" s="1281"/>
      <c r="V170" s="1280"/>
      <c r="W170" s="1281"/>
      <c r="X170" s="1326"/>
      <c r="Y170" s="1369">
        <f>J170</f>
        <v>22.55</v>
      </c>
      <c r="Z170" s="1308"/>
      <c r="AA170" s="1286"/>
      <c r="AB170" s="1307"/>
      <c r="AC170" s="1282"/>
      <c r="AD170" s="1308"/>
      <c r="AE170" s="1286"/>
      <c r="AF170" s="1307"/>
      <c r="AG170" s="1281"/>
      <c r="AH170" s="1280"/>
    </row>
    <row r="171" spans="2:34" hidden="1" outlineLevel="1">
      <c r="B171" s="83"/>
      <c r="C171" s="1216" t="s">
        <v>588</v>
      </c>
      <c r="D171" s="75"/>
      <c r="E171" s="1083">
        <v>3</v>
      </c>
      <c r="F171" s="1127">
        <v>8.17</v>
      </c>
      <c r="G171" s="1082">
        <v>8.85</v>
      </c>
      <c r="H171" s="1082">
        <v>10.23</v>
      </c>
      <c r="I171" s="1216">
        <f>H171-G171</f>
        <v>1.38</v>
      </c>
      <c r="J171" s="1088">
        <f>E171*F171*I171</f>
        <v>33.82</v>
      </c>
      <c r="K171" s="83"/>
      <c r="L171" s="75"/>
      <c r="M171" s="1058"/>
      <c r="N171" s="83"/>
      <c r="O171" s="75"/>
      <c r="P171" s="1058"/>
      <c r="Q171" s="1281"/>
      <c r="R171" s="1326"/>
      <c r="S171" s="1281"/>
      <c r="T171" s="1280"/>
      <c r="U171" s="1281"/>
      <c r="V171" s="1280"/>
      <c r="W171" s="1281"/>
      <c r="X171" s="1326"/>
      <c r="Y171" s="1370"/>
      <c r="Z171" s="1308"/>
      <c r="AA171" s="1328">
        <f>J171</f>
        <v>33.82</v>
      </c>
      <c r="AB171" s="1307"/>
      <c r="AC171" s="1282"/>
      <c r="AD171" s="1308"/>
      <c r="AE171" s="1286"/>
      <c r="AF171" s="1307"/>
      <c r="AG171" s="1281"/>
      <c r="AH171" s="1280"/>
    </row>
    <row r="172" spans="2:34" hidden="1" outlineLevel="1">
      <c r="B172" s="83"/>
      <c r="C172" s="1216" t="s">
        <v>65</v>
      </c>
      <c r="D172" s="75"/>
      <c r="E172" s="877">
        <v>5</v>
      </c>
      <c r="F172" s="1127">
        <v>5.55</v>
      </c>
      <c r="G172" s="1082">
        <v>9.0299999999999994</v>
      </c>
      <c r="H172" s="1082">
        <v>11.85</v>
      </c>
      <c r="I172" s="1216">
        <f>H172-G172</f>
        <v>2.82</v>
      </c>
      <c r="J172" s="1088">
        <f>E172*F172*I172</f>
        <v>78.260000000000005</v>
      </c>
      <c r="K172" s="83"/>
      <c r="L172" s="75"/>
      <c r="M172" s="1058"/>
      <c r="N172" s="83"/>
      <c r="O172" s="75"/>
      <c r="P172" s="1058"/>
      <c r="Q172" s="1281"/>
      <c r="R172" s="1326"/>
      <c r="S172" s="1174">
        <f>J172</f>
        <v>78.260000000000005</v>
      </c>
      <c r="T172" s="1179">
        <f>ROUND($S$4/1000*S172,3)</f>
        <v>10.173999999999999</v>
      </c>
      <c r="U172" s="1281"/>
      <c r="V172" s="1280"/>
      <c r="W172" s="1281"/>
      <c r="X172" s="1326"/>
      <c r="Y172" s="1369">
        <f>J172</f>
        <v>78.260000000000005</v>
      </c>
      <c r="Z172" s="1308"/>
      <c r="AA172" s="1286"/>
      <c r="AB172" s="1307"/>
      <c r="AC172" s="1282"/>
      <c r="AD172" s="1308"/>
      <c r="AE172" s="1286"/>
      <c r="AF172" s="1307"/>
      <c r="AG172" s="1281"/>
      <c r="AH172" s="1280"/>
    </row>
    <row r="173" spans="2:34" hidden="1" outlineLevel="1">
      <c r="B173" s="83"/>
      <c r="C173" s="1216" t="s">
        <v>67</v>
      </c>
      <c r="D173" s="75"/>
      <c r="E173" s="877">
        <v>5</v>
      </c>
      <c r="F173" s="1127"/>
      <c r="G173" s="1082"/>
      <c r="H173" s="1082"/>
      <c r="I173" s="1216"/>
      <c r="J173" s="877"/>
      <c r="K173" s="1114">
        <f>1.68-0.77</f>
        <v>0.91</v>
      </c>
      <c r="L173" s="940">
        <f>1.65-0.06</f>
        <v>1.59</v>
      </c>
      <c r="M173" s="1080">
        <f>ROUND(-E173*K173*L173,2)</f>
        <v>-7.23</v>
      </c>
      <c r="N173" s="1114">
        <v>0.13</v>
      </c>
      <c r="O173" s="1108">
        <f>2*K173+L173</f>
        <v>3.41</v>
      </c>
      <c r="P173" s="1116">
        <f>E173*N173*O173</f>
        <v>2.2200000000000002</v>
      </c>
      <c r="Q173" s="1281"/>
      <c r="R173" s="1326"/>
      <c r="S173" s="1174">
        <f>M173</f>
        <v>-7.23</v>
      </c>
      <c r="T173" s="1179">
        <f t="shared" ref="T173:T198" si="5">ROUND($S$4/1000*S173,3)</f>
        <v>-0.94</v>
      </c>
      <c r="U173" s="1281"/>
      <c r="V173" s="1280"/>
      <c r="W173" s="1281"/>
      <c r="X173" s="1326"/>
      <c r="Y173" s="1369">
        <f>M173</f>
        <v>-7.23</v>
      </c>
      <c r="Z173" s="1308"/>
      <c r="AA173" s="1286"/>
      <c r="AB173" s="1307"/>
      <c r="AC173" s="1327">
        <f>P173</f>
        <v>2.2200000000000002</v>
      </c>
      <c r="AD173" s="1308"/>
      <c r="AE173" s="1286"/>
      <c r="AF173" s="1307"/>
      <c r="AG173" s="1281"/>
      <c r="AH173" s="1280"/>
    </row>
    <row r="174" spans="2:34" hidden="1" outlineLevel="1">
      <c r="B174" s="83"/>
      <c r="C174" s="1216" t="s">
        <v>70</v>
      </c>
      <c r="D174" s="75"/>
      <c r="E174" s="877">
        <v>5</v>
      </c>
      <c r="F174" s="1127"/>
      <c r="G174" s="1082"/>
      <c r="H174" s="1082"/>
      <c r="I174" s="1216"/>
      <c r="J174" s="877"/>
      <c r="K174" s="1114">
        <v>0.77</v>
      </c>
      <c r="L174" s="940">
        <f>2.4-0.06</f>
        <v>2.34</v>
      </c>
      <c r="M174" s="1080">
        <f>ROUND(-E174*K174*L174,2)</f>
        <v>-9.01</v>
      </c>
      <c r="N174" s="1114">
        <v>0.13</v>
      </c>
      <c r="O174" s="940">
        <f>K174+L174+0.75</f>
        <v>3.86</v>
      </c>
      <c r="P174" s="1116">
        <f>E174*N174*O174</f>
        <v>2.5099999999999998</v>
      </c>
      <c r="Q174" s="1281"/>
      <c r="R174" s="1326"/>
      <c r="S174" s="1174">
        <f>M174</f>
        <v>-9.01</v>
      </c>
      <c r="T174" s="1179">
        <f t="shared" si="5"/>
        <v>-1.171</v>
      </c>
      <c r="U174" s="1281"/>
      <c r="V174" s="1280"/>
      <c r="W174" s="1281"/>
      <c r="X174" s="1326"/>
      <c r="Y174" s="1369">
        <f>M174</f>
        <v>-9.01</v>
      </c>
      <c r="Z174" s="1308"/>
      <c r="AA174" s="1286"/>
      <c r="AB174" s="1307"/>
      <c r="AC174" s="1327">
        <f>P174</f>
        <v>2.5099999999999998</v>
      </c>
      <c r="AD174" s="1308"/>
      <c r="AE174" s="1286"/>
      <c r="AF174" s="1307"/>
      <c r="AG174" s="1281"/>
      <c r="AH174" s="1280"/>
    </row>
    <row r="175" spans="2:34" hidden="1" outlineLevel="1">
      <c r="B175" s="83"/>
      <c r="C175" s="1216" t="s">
        <v>24</v>
      </c>
      <c r="D175" s="75"/>
      <c r="E175" s="877">
        <v>5</v>
      </c>
      <c r="F175" s="1127"/>
      <c r="G175" s="1082"/>
      <c r="H175" s="1082"/>
      <c r="I175" s="1216"/>
      <c r="J175" s="877"/>
      <c r="K175" s="1114">
        <v>1.48</v>
      </c>
      <c r="L175" s="940">
        <v>1.59</v>
      </c>
      <c r="M175" s="1085">
        <f>ROUND(-E175*K175*L175,2)</f>
        <v>-11.77</v>
      </c>
      <c r="N175" s="1114">
        <v>0.15</v>
      </c>
      <c r="O175" s="940">
        <f>2*(L175+K175)</f>
        <v>6.14</v>
      </c>
      <c r="P175" s="1116">
        <f>E175*N175*O175</f>
        <v>4.6100000000000003</v>
      </c>
      <c r="Q175" s="1281"/>
      <c r="R175" s="1326"/>
      <c r="S175" s="1174">
        <f>M175</f>
        <v>-11.77</v>
      </c>
      <c r="T175" s="1179">
        <f t="shared" si="5"/>
        <v>-1.53</v>
      </c>
      <c r="U175" s="1281"/>
      <c r="V175" s="1280"/>
      <c r="W175" s="1281"/>
      <c r="X175" s="1326"/>
      <c r="Y175" s="1369">
        <f>M175</f>
        <v>-11.77</v>
      </c>
      <c r="Z175" s="1308"/>
      <c r="AA175" s="1286"/>
      <c r="AB175" s="1307"/>
      <c r="AC175" s="1327">
        <f>P175</f>
        <v>4.6100000000000003</v>
      </c>
      <c r="AD175" s="1308"/>
      <c r="AE175" s="1286"/>
      <c r="AF175" s="1307"/>
      <c r="AG175" s="1281"/>
      <c r="AH175" s="1280"/>
    </row>
    <row r="176" spans="2:34" hidden="1" outlineLevel="1">
      <c r="B176" s="83"/>
      <c r="C176" s="75"/>
      <c r="D176" s="111"/>
      <c r="E176" s="877"/>
      <c r="F176" s="1127"/>
      <c r="G176" s="1082"/>
      <c r="H176" s="1082"/>
      <c r="I176" s="1217"/>
      <c r="J176" s="1088"/>
      <c r="K176" s="83"/>
      <c r="L176" s="75"/>
      <c r="M176" s="1058"/>
      <c r="N176" s="83"/>
      <c r="O176" s="75"/>
      <c r="P176" s="1058"/>
      <c r="Q176" s="1281"/>
      <c r="R176" s="1326"/>
      <c r="S176" s="1174"/>
      <c r="T176" s="1179"/>
      <c r="U176" s="1281"/>
      <c r="V176" s="1280"/>
      <c r="W176" s="1281"/>
      <c r="X176" s="1326"/>
      <c r="Y176" s="1369"/>
      <c r="Z176" s="1308"/>
      <c r="AA176" s="1286"/>
      <c r="AB176" s="1307"/>
      <c r="AC176" s="1282"/>
      <c r="AD176" s="1308"/>
      <c r="AE176" s="1286"/>
      <c r="AF176" s="1307"/>
      <c r="AG176" s="1281"/>
      <c r="AH176" s="1280"/>
    </row>
    <row r="177" spans="2:34" hidden="1" outlineLevel="1">
      <c r="B177" s="83" t="s">
        <v>587</v>
      </c>
      <c r="C177" s="1216" t="s">
        <v>493</v>
      </c>
      <c r="D177" s="1216" t="s">
        <v>659</v>
      </c>
      <c r="E177" s="877"/>
      <c r="F177" s="1127">
        <v>3.03</v>
      </c>
      <c r="G177" s="1082">
        <v>8.85</v>
      </c>
      <c r="H177" s="1082">
        <v>23.85</v>
      </c>
      <c r="I177" s="1217">
        <f>H177-G177</f>
        <v>15</v>
      </c>
      <c r="J177" s="1088">
        <f>F177*I177</f>
        <v>45.45</v>
      </c>
      <c r="K177" s="83"/>
      <c r="L177" s="75"/>
      <c r="M177" s="1058"/>
      <c r="N177" s="83"/>
      <c r="O177" s="75"/>
      <c r="P177" s="1058"/>
      <c r="Q177" s="1281"/>
      <c r="R177" s="1326"/>
      <c r="S177" s="1174">
        <f>J177</f>
        <v>45.45</v>
      </c>
      <c r="T177" s="1179">
        <f t="shared" si="5"/>
        <v>5.9089999999999998</v>
      </c>
      <c r="U177" s="1281"/>
      <c r="V177" s="1280"/>
      <c r="W177" s="1281"/>
      <c r="X177" s="1326"/>
      <c r="Y177" s="1369"/>
      <c r="Z177" s="1308"/>
      <c r="AA177" s="1286"/>
      <c r="AB177" s="1307"/>
      <c r="AC177" s="1282"/>
      <c r="AD177" s="1308"/>
      <c r="AE177" s="1286"/>
      <c r="AF177" s="1307"/>
      <c r="AG177" s="1281"/>
      <c r="AH177" s="1280"/>
    </row>
    <row r="178" spans="2:34" hidden="1" outlineLevel="1">
      <c r="B178" s="83"/>
      <c r="C178" s="1216" t="s">
        <v>24</v>
      </c>
      <c r="D178" s="75"/>
      <c r="E178" s="877">
        <v>5</v>
      </c>
      <c r="F178" s="1127"/>
      <c r="G178" s="1082"/>
      <c r="H178" s="1082"/>
      <c r="I178" s="1216"/>
      <c r="J178" s="1088"/>
      <c r="K178" s="1114">
        <v>1.48</v>
      </c>
      <c r="L178" s="940">
        <v>1.59</v>
      </c>
      <c r="M178" s="1085">
        <f>ROUND(-E178*K178*L178,2)</f>
        <v>-11.77</v>
      </c>
      <c r="N178" s="1114"/>
      <c r="O178" s="940"/>
      <c r="P178" s="1116"/>
      <c r="Q178" s="1281"/>
      <c r="R178" s="1326"/>
      <c r="S178" s="1174">
        <f>M178</f>
        <v>-11.77</v>
      </c>
      <c r="T178" s="1179">
        <f t="shared" si="5"/>
        <v>-1.53</v>
      </c>
      <c r="U178" s="1281"/>
      <c r="V178" s="1280"/>
      <c r="W178" s="1281"/>
      <c r="X178" s="1326"/>
      <c r="Y178" s="1370"/>
      <c r="Z178" s="1308"/>
      <c r="AA178" s="1328"/>
      <c r="AB178" s="1307"/>
      <c r="AC178" s="1282"/>
      <c r="AD178" s="1308"/>
      <c r="AE178" s="1286"/>
      <c r="AF178" s="1307"/>
      <c r="AG178" s="1281"/>
      <c r="AH178" s="1280"/>
    </row>
    <row r="179" spans="2:34" hidden="1" outlineLevel="1">
      <c r="B179" s="83" t="s">
        <v>664</v>
      </c>
      <c r="C179" s="1215" t="s">
        <v>595</v>
      </c>
      <c r="D179" s="75"/>
      <c r="E179" s="877"/>
      <c r="F179" s="1127">
        <v>3.03</v>
      </c>
      <c r="G179" s="1082">
        <v>8.85</v>
      </c>
      <c r="H179" s="1082">
        <v>9.93</v>
      </c>
      <c r="I179" s="1217">
        <f>H179-G179</f>
        <v>1.08</v>
      </c>
      <c r="J179" s="1088">
        <f>F179*I179</f>
        <v>3.27</v>
      </c>
      <c r="K179" s="871"/>
      <c r="L179" s="1171"/>
      <c r="M179" s="1080"/>
      <c r="N179" s="1114"/>
      <c r="O179" s="940"/>
      <c r="P179" s="1116"/>
      <c r="Q179" s="1281"/>
      <c r="R179" s="1326"/>
      <c r="S179" s="1174"/>
      <c r="T179" s="1179"/>
      <c r="U179" s="1281"/>
      <c r="V179" s="1280"/>
      <c r="W179" s="1281"/>
      <c r="X179" s="1326"/>
      <c r="Y179" s="1369">
        <f>J179</f>
        <v>3.27</v>
      </c>
      <c r="Z179" s="1308"/>
      <c r="AA179" s="1328"/>
      <c r="AB179" s="1307"/>
      <c r="AC179" s="1282"/>
      <c r="AD179" s="1308"/>
      <c r="AE179" s="1328"/>
      <c r="AF179" s="1307"/>
      <c r="AG179" s="1281"/>
      <c r="AH179" s="1280"/>
    </row>
    <row r="180" spans="2:34" hidden="1" outlineLevel="1">
      <c r="B180" s="83"/>
      <c r="C180" s="75"/>
      <c r="D180" s="75"/>
      <c r="E180" s="877"/>
      <c r="F180" s="1127">
        <v>1.33</v>
      </c>
      <c r="G180" s="1082">
        <v>9.93</v>
      </c>
      <c r="H180" s="1082">
        <v>23.85</v>
      </c>
      <c r="I180" s="1216">
        <f>H180-G180</f>
        <v>13.92</v>
      </c>
      <c r="J180" s="1088">
        <f>F180*I180</f>
        <v>18.510000000000002</v>
      </c>
      <c r="K180" s="83"/>
      <c r="L180" s="75"/>
      <c r="M180" s="1058"/>
      <c r="N180" s="83"/>
      <c r="O180" s="75"/>
      <c r="P180" s="1058"/>
      <c r="Q180" s="1281"/>
      <c r="R180" s="1326"/>
      <c r="S180" s="1174"/>
      <c r="T180" s="1179"/>
      <c r="U180" s="1281"/>
      <c r="V180" s="1280"/>
      <c r="W180" s="1281"/>
      <c r="X180" s="1326"/>
      <c r="Y180" s="1369">
        <f>J180</f>
        <v>18.510000000000002</v>
      </c>
      <c r="Z180" s="1308"/>
      <c r="AA180" s="1286"/>
      <c r="AB180" s="1307"/>
      <c r="AC180" s="1282"/>
      <c r="AD180" s="1308"/>
      <c r="AE180" s="1286"/>
      <c r="AF180" s="1307"/>
      <c r="AG180" s="1281"/>
      <c r="AH180" s="1280"/>
    </row>
    <row r="181" spans="2:34" hidden="1" outlineLevel="1">
      <c r="B181" s="83"/>
      <c r="C181" s="88"/>
      <c r="D181" s="75"/>
      <c r="E181" s="877"/>
      <c r="F181" s="1127">
        <v>0.22</v>
      </c>
      <c r="G181" s="1082">
        <v>9.93</v>
      </c>
      <c r="H181" s="1082">
        <v>23.85</v>
      </c>
      <c r="I181" s="1216">
        <f>H181-G181</f>
        <v>13.92</v>
      </c>
      <c r="J181" s="1088">
        <f>F181*I181</f>
        <v>3.06</v>
      </c>
      <c r="K181" s="871"/>
      <c r="L181" s="1171"/>
      <c r="M181" s="1080"/>
      <c r="N181" s="1114"/>
      <c r="O181" s="940"/>
      <c r="P181" s="1116"/>
      <c r="Q181" s="1281"/>
      <c r="R181" s="1326"/>
      <c r="S181" s="1174"/>
      <c r="T181" s="1280"/>
      <c r="U181" s="1281"/>
      <c r="V181" s="1280"/>
      <c r="W181" s="1281"/>
      <c r="X181" s="1326"/>
      <c r="Y181" s="1369">
        <f>J181</f>
        <v>3.06</v>
      </c>
      <c r="Z181" s="1308"/>
      <c r="AA181" s="1286"/>
      <c r="AB181" s="1307"/>
      <c r="AC181" s="1327"/>
      <c r="AD181" s="1308"/>
      <c r="AE181" s="1286"/>
      <c r="AF181" s="1307"/>
      <c r="AG181" s="1281"/>
      <c r="AH181" s="1280"/>
    </row>
    <row r="182" spans="2:34" hidden="1" outlineLevel="1">
      <c r="B182" s="83"/>
      <c r="C182" s="1216" t="s">
        <v>588</v>
      </c>
      <c r="D182" s="75"/>
      <c r="E182" s="877"/>
      <c r="F182" s="1127">
        <v>1.48</v>
      </c>
      <c r="G182" s="1082">
        <v>9.93</v>
      </c>
      <c r="H182" s="1082">
        <v>20.57</v>
      </c>
      <c r="I182" s="1217">
        <f>H182-G182</f>
        <v>10.64</v>
      </c>
      <c r="J182" s="1088">
        <f>F182*I182</f>
        <v>15.75</v>
      </c>
      <c r="K182" s="83"/>
      <c r="L182" s="75"/>
      <c r="M182" s="1058"/>
      <c r="N182" s="83"/>
      <c r="O182" s="75"/>
      <c r="P182" s="1058"/>
      <c r="Q182" s="1281"/>
      <c r="R182" s="1326"/>
      <c r="S182" s="1281"/>
      <c r="T182" s="1280"/>
      <c r="U182" s="1281"/>
      <c r="V182" s="1280"/>
      <c r="W182" s="1281"/>
      <c r="X182" s="1335"/>
      <c r="Y182" s="1370"/>
      <c r="Z182" s="1308"/>
      <c r="AA182" s="1328">
        <f>J182</f>
        <v>15.75</v>
      </c>
      <c r="AB182" s="1307"/>
      <c r="AC182" s="1282"/>
      <c r="AD182" s="1308"/>
      <c r="AE182" s="1286"/>
      <c r="AF182" s="1307"/>
      <c r="AG182" s="1281"/>
      <c r="AH182" s="1280"/>
    </row>
    <row r="183" spans="2:34" hidden="1" outlineLevel="1">
      <c r="B183" s="83"/>
      <c r="C183" s="1215" t="s">
        <v>24</v>
      </c>
      <c r="D183" s="1170"/>
      <c r="E183" s="877">
        <v>4</v>
      </c>
      <c r="F183" s="1127"/>
      <c r="G183" s="1082"/>
      <c r="H183" s="1082"/>
      <c r="I183" s="1216"/>
      <c r="J183" s="1088"/>
      <c r="K183" s="1114">
        <v>1.48</v>
      </c>
      <c r="L183" s="940">
        <v>1.59</v>
      </c>
      <c r="M183" s="1085">
        <f>ROUND(-E183*K183*L183,2)</f>
        <v>-9.41</v>
      </c>
      <c r="N183" s="1114">
        <v>0.15</v>
      </c>
      <c r="O183" s="940">
        <f>2*L183+K183</f>
        <v>4.66</v>
      </c>
      <c r="P183" s="1116">
        <f>E183*N183*O183</f>
        <v>2.8</v>
      </c>
      <c r="Q183" s="1281"/>
      <c r="R183" s="1326"/>
      <c r="S183" s="1281"/>
      <c r="T183" s="1280"/>
      <c r="U183" s="1281"/>
      <c r="V183" s="1280"/>
      <c r="W183" s="1174"/>
      <c r="X183" s="1335"/>
      <c r="Y183" s="1369"/>
      <c r="Z183" s="1308"/>
      <c r="AA183" s="1328">
        <f>M183</f>
        <v>-9.41</v>
      </c>
      <c r="AB183" s="1307"/>
      <c r="AC183" s="1282"/>
      <c r="AD183" s="1308"/>
      <c r="AE183" s="1328">
        <f>P183</f>
        <v>2.8</v>
      </c>
      <c r="AF183" s="1307"/>
      <c r="AG183" s="1281"/>
      <c r="AH183" s="1280">
        <f>E183*K183</f>
        <v>5.92</v>
      </c>
    </row>
    <row r="184" spans="2:34" hidden="1" outlineLevel="1">
      <c r="B184" s="83"/>
      <c r="C184" s="1215" t="s">
        <v>595</v>
      </c>
      <c r="D184" s="75"/>
      <c r="E184" s="877"/>
      <c r="F184" s="1127">
        <v>1.48</v>
      </c>
      <c r="G184" s="1082">
        <v>20.57</v>
      </c>
      <c r="H184" s="1082">
        <v>23.85</v>
      </c>
      <c r="I184" s="1216">
        <f>H184-G184</f>
        <v>3.28</v>
      </c>
      <c r="J184" s="1088">
        <f>F184*I184</f>
        <v>4.8499999999999996</v>
      </c>
      <c r="K184" s="83"/>
      <c r="L184" s="75"/>
      <c r="M184" s="1058"/>
      <c r="N184" s="83"/>
      <c r="O184" s="75"/>
      <c r="P184" s="1058"/>
      <c r="Q184" s="1281"/>
      <c r="R184" s="1326"/>
      <c r="S184" s="1174"/>
      <c r="T184" s="1280"/>
      <c r="U184" s="1281"/>
      <c r="V184" s="1280"/>
      <c r="W184" s="1281"/>
      <c r="X184" s="1326"/>
      <c r="Y184" s="1369">
        <f>J184</f>
        <v>4.8499999999999996</v>
      </c>
      <c r="Z184" s="1308"/>
      <c r="AA184" s="1286"/>
      <c r="AB184" s="1307"/>
      <c r="AC184" s="1282"/>
      <c r="AD184" s="1308"/>
      <c r="AE184" s="1286"/>
      <c r="AF184" s="1307"/>
      <c r="AG184" s="1281"/>
      <c r="AH184" s="1280"/>
    </row>
    <row r="185" spans="2:34" hidden="1" outlineLevel="1">
      <c r="B185" s="83"/>
      <c r="C185" s="1215" t="s">
        <v>24</v>
      </c>
      <c r="D185" s="75"/>
      <c r="E185" s="877">
        <v>1</v>
      </c>
      <c r="F185" s="1127"/>
      <c r="G185" s="1082"/>
      <c r="H185" s="1082"/>
      <c r="I185" s="1216"/>
      <c r="J185" s="877"/>
      <c r="K185" s="1114">
        <v>1.48</v>
      </c>
      <c r="L185" s="940">
        <v>1.59</v>
      </c>
      <c r="M185" s="1085">
        <f>ROUND(-E185*K185*L185,2)</f>
        <v>-2.35</v>
      </c>
      <c r="N185" s="1114">
        <v>0.15</v>
      </c>
      <c r="O185" s="940">
        <f>2*L185+K185</f>
        <v>4.66</v>
      </c>
      <c r="P185" s="1116">
        <f>E185*N185*O185</f>
        <v>0.7</v>
      </c>
      <c r="Q185" s="1281"/>
      <c r="R185" s="1326"/>
      <c r="S185" s="1174"/>
      <c r="T185" s="1280"/>
      <c r="U185" s="1281"/>
      <c r="V185" s="1280"/>
      <c r="W185" s="1281"/>
      <c r="X185" s="1326"/>
      <c r="Y185" s="1369">
        <f>M185</f>
        <v>-2.35</v>
      </c>
      <c r="Z185" s="1308"/>
      <c r="AA185" s="1286"/>
      <c r="AB185" s="1307"/>
      <c r="AC185" s="1327">
        <f>P185</f>
        <v>0.7</v>
      </c>
      <c r="AD185" s="1308"/>
      <c r="AE185" s="1286"/>
      <c r="AF185" s="1307"/>
      <c r="AG185" s="1281"/>
      <c r="AH185" s="1280">
        <f>E185*K185</f>
        <v>1.48</v>
      </c>
    </row>
    <row r="186" spans="2:34" hidden="1" outlineLevel="1">
      <c r="B186" s="83"/>
      <c r="C186" s="1170"/>
      <c r="D186" s="75"/>
      <c r="E186" s="877"/>
      <c r="F186" s="1127"/>
      <c r="G186" s="1082"/>
      <c r="H186" s="1082"/>
      <c r="I186" s="1216"/>
      <c r="J186" s="877"/>
      <c r="K186" s="1114"/>
      <c r="L186" s="940"/>
      <c r="M186" s="1080"/>
      <c r="N186" s="1114"/>
      <c r="O186" s="940"/>
      <c r="P186" s="1116"/>
      <c r="Q186" s="1281"/>
      <c r="R186" s="1326"/>
      <c r="S186" s="1174"/>
      <c r="T186" s="1280"/>
      <c r="U186" s="1281"/>
      <c r="V186" s="1280"/>
      <c r="W186" s="1281"/>
      <c r="X186" s="1326"/>
      <c r="Y186" s="1369"/>
      <c r="Z186" s="1308"/>
      <c r="AA186" s="1286"/>
      <c r="AB186" s="1307"/>
      <c r="AC186" s="1327"/>
      <c r="AD186" s="1308"/>
      <c r="AE186" s="1286"/>
      <c r="AF186" s="1307"/>
      <c r="AG186" s="1281"/>
      <c r="AH186" s="1280"/>
    </row>
    <row r="187" spans="2:34" hidden="1" outlineLevel="1">
      <c r="B187" s="83"/>
      <c r="C187" s="1216" t="s">
        <v>504</v>
      </c>
      <c r="D187" s="1216" t="s">
        <v>670</v>
      </c>
      <c r="E187" s="877">
        <v>5</v>
      </c>
      <c r="F187" s="1436">
        <v>5.9</v>
      </c>
      <c r="G187" s="1082">
        <v>8.85</v>
      </c>
      <c r="H187" s="1082">
        <v>10.23</v>
      </c>
      <c r="I187" s="1217">
        <f>H187-G187</f>
        <v>1.38</v>
      </c>
      <c r="J187" s="877">
        <f>E187*F187*I187</f>
        <v>40.71</v>
      </c>
      <c r="K187" s="83"/>
      <c r="L187" s="75"/>
      <c r="M187" s="1058"/>
      <c r="N187" s="83"/>
      <c r="O187" s="75"/>
      <c r="P187" s="1058"/>
      <c r="Q187" s="1281"/>
      <c r="R187" s="1326"/>
      <c r="S187" s="1281"/>
      <c r="T187" s="1280"/>
      <c r="U187" s="1281"/>
      <c r="V187" s="1280"/>
      <c r="W187" s="1281">
        <f>J187</f>
        <v>40.71</v>
      </c>
      <c r="X187" s="1335">
        <f>ROUND($W$4/1000*W187,3)</f>
        <v>1.018</v>
      </c>
      <c r="Y187" s="1370">
        <f>J187</f>
        <v>40.71</v>
      </c>
      <c r="Z187" s="1308"/>
      <c r="AA187" s="1286"/>
      <c r="AB187" s="1307"/>
      <c r="AC187" s="1282"/>
      <c r="AD187" s="1308"/>
      <c r="AE187" s="1286"/>
      <c r="AF187" s="1307"/>
      <c r="AG187" s="1281">
        <f>E187*F187</f>
        <v>29.5</v>
      </c>
      <c r="AH187" s="1280"/>
    </row>
    <row r="188" spans="2:34" hidden="1" outlineLevel="1">
      <c r="B188" s="83"/>
      <c r="C188" s="1215" t="s">
        <v>65</v>
      </c>
      <c r="D188" s="88"/>
      <c r="E188" s="877">
        <v>5</v>
      </c>
      <c r="F188" s="1127">
        <v>3.28</v>
      </c>
      <c r="G188" s="1082">
        <v>9.0299999999999994</v>
      </c>
      <c r="H188" s="1082">
        <v>11.85</v>
      </c>
      <c r="I188" s="1217">
        <f>H188-G188</f>
        <v>2.82</v>
      </c>
      <c r="J188" s="1088">
        <f>E188*F188*I188</f>
        <v>46.25</v>
      </c>
      <c r="K188" s="83"/>
      <c r="L188" s="75"/>
      <c r="M188" s="1058"/>
      <c r="N188" s="83"/>
      <c r="O188" s="75"/>
      <c r="P188" s="1058"/>
      <c r="Q188" s="1281"/>
      <c r="R188" s="1326"/>
      <c r="S188" s="1281">
        <f>J188</f>
        <v>46.25</v>
      </c>
      <c r="T188" s="1280">
        <f t="shared" si="5"/>
        <v>6.0129999999999999</v>
      </c>
      <c r="U188" s="1281"/>
      <c r="V188" s="1280"/>
      <c r="W188" s="1281"/>
      <c r="X188" s="1326"/>
      <c r="Y188" s="1370">
        <f>J188</f>
        <v>46.25</v>
      </c>
      <c r="Z188" s="1308"/>
      <c r="AA188" s="1286"/>
      <c r="AB188" s="1307"/>
      <c r="AC188" s="1282"/>
      <c r="AD188" s="1308"/>
      <c r="AE188" s="1286"/>
      <c r="AF188" s="1307"/>
      <c r="AG188" s="1281"/>
      <c r="AH188" s="1280"/>
    </row>
    <row r="189" spans="2:34" hidden="1" outlineLevel="1">
      <c r="B189" s="83"/>
      <c r="C189" s="1216" t="s">
        <v>516</v>
      </c>
      <c r="D189" s="75"/>
      <c r="E189" s="877">
        <v>5</v>
      </c>
      <c r="F189" s="1127"/>
      <c r="G189" s="1082"/>
      <c r="H189" s="1082"/>
      <c r="I189" s="1216"/>
      <c r="J189" s="1088"/>
      <c r="K189" s="1114">
        <f>1.68-0.77</f>
        <v>0.91</v>
      </c>
      <c r="L189" s="940">
        <f>1.65-0.06</f>
        <v>1.59</v>
      </c>
      <c r="M189" s="1080">
        <f>ROUND(-E189*K189*L189,2)</f>
        <v>-7.23</v>
      </c>
      <c r="N189" s="1114">
        <v>0.13</v>
      </c>
      <c r="O189" s="1108">
        <f>2*K189+L189</f>
        <v>3.41</v>
      </c>
      <c r="P189" s="1116">
        <f>E189*N189*O189</f>
        <v>2.2200000000000002</v>
      </c>
      <c r="Q189" s="1281"/>
      <c r="R189" s="1326"/>
      <c r="S189" s="1174">
        <f>M189</f>
        <v>-7.23</v>
      </c>
      <c r="T189" s="1179">
        <f t="shared" si="5"/>
        <v>-0.94</v>
      </c>
      <c r="U189" s="1281"/>
      <c r="V189" s="1280"/>
      <c r="W189" s="1281"/>
      <c r="X189" s="1326"/>
      <c r="Y189" s="1369">
        <f>M189</f>
        <v>-7.23</v>
      </c>
      <c r="Z189" s="1308"/>
      <c r="AA189" s="1286"/>
      <c r="AB189" s="1307"/>
      <c r="AC189" s="1327">
        <f>P189</f>
        <v>2.2200000000000002</v>
      </c>
      <c r="AD189" s="1308"/>
      <c r="AE189" s="1286"/>
      <c r="AF189" s="1307"/>
      <c r="AG189" s="1281"/>
      <c r="AH189" s="1280"/>
    </row>
    <row r="190" spans="2:34" hidden="1" outlineLevel="1">
      <c r="B190" s="83"/>
      <c r="C190" s="1216" t="s">
        <v>90</v>
      </c>
      <c r="D190" s="75"/>
      <c r="E190" s="877">
        <v>5</v>
      </c>
      <c r="F190" s="1127"/>
      <c r="G190" s="1082"/>
      <c r="H190" s="1082"/>
      <c r="I190" s="1216"/>
      <c r="J190" s="1088"/>
      <c r="K190" s="1114">
        <v>0.77</v>
      </c>
      <c r="L190" s="940">
        <f>2.4-0.06</f>
        <v>2.34</v>
      </c>
      <c r="M190" s="1080">
        <f>ROUND(-E190*K190*L190,2)</f>
        <v>-9.01</v>
      </c>
      <c r="N190" s="1114">
        <v>0.13</v>
      </c>
      <c r="O190" s="940">
        <f>K190+L190+0.75</f>
        <v>3.86</v>
      </c>
      <c r="P190" s="1116">
        <f>E190*N190*O190</f>
        <v>2.5099999999999998</v>
      </c>
      <c r="Q190" s="1281"/>
      <c r="R190" s="1326"/>
      <c r="S190" s="1174">
        <f>M190</f>
        <v>-9.01</v>
      </c>
      <c r="T190" s="1280">
        <f t="shared" si="5"/>
        <v>-1.171</v>
      </c>
      <c r="U190" s="1281"/>
      <c r="V190" s="1280"/>
      <c r="W190" s="1281"/>
      <c r="X190" s="1326"/>
      <c r="Y190" s="1369">
        <f>M190</f>
        <v>-9.01</v>
      </c>
      <c r="Z190" s="1308"/>
      <c r="AA190" s="1328"/>
      <c r="AB190" s="1307"/>
      <c r="AC190" s="1327">
        <f>P190</f>
        <v>2.5099999999999998</v>
      </c>
      <c r="AD190" s="1308"/>
      <c r="AE190" s="1286"/>
      <c r="AF190" s="1307"/>
      <c r="AG190" s="1281"/>
      <c r="AH190" s="1280"/>
    </row>
    <row r="191" spans="2:34" hidden="1" outlineLevel="1">
      <c r="B191" s="83"/>
      <c r="C191" s="88"/>
      <c r="D191" s="75"/>
      <c r="E191" s="1083"/>
      <c r="F191" s="1127"/>
      <c r="G191" s="1082"/>
      <c r="H191" s="1082"/>
      <c r="I191" s="1216"/>
      <c r="J191" s="877"/>
      <c r="K191" s="871"/>
      <c r="L191" s="1171"/>
      <c r="M191" s="1080"/>
      <c r="N191" s="1114"/>
      <c r="O191" s="940"/>
      <c r="P191" s="1116"/>
      <c r="Q191" s="1281"/>
      <c r="R191" s="1326"/>
      <c r="S191" s="1174"/>
      <c r="T191" s="1280"/>
      <c r="U191" s="1281"/>
      <c r="V191" s="1280"/>
      <c r="W191" s="1281"/>
      <c r="X191" s="1326"/>
      <c r="Y191" s="1370"/>
      <c r="Z191" s="1308"/>
      <c r="AA191" s="1328"/>
      <c r="AB191" s="1307"/>
      <c r="AC191" s="1282"/>
      <c r="AD191" s="1308"/>
      <c r="AE191" s="1328"/>
      <c r="AF191" s="1307"/>
      <c r="AG191" s="1281"/>
      <c r="AH191" s="1280"/>
    </row>
    <row r="192" spans="2:34" hidden="1" outlineLevel="1">
      <c r="B192" s="83"/>
      <c r="C192" s="1216" t="s">
        <v>551</v>
      </c>
      <c r="D192" s="1216" t="s">
        <v>671</v>
      </c>
      <c r="E192" s="1058"/>
      <c r="F192" s="1127">
        <v>0.99</v>
      </c>
      <c r="G192" s="1082">
        <v>8.85</v>
      </c>
      <c r="H192" s="1082">
        <v>23.85</v>
      </c>
      <c r="I192" s="1217">
        <f>H192-G192</f>
        <v>15</v>
      </c>
      <c r="J192" s="1088">
        <f>F192*I192</f>
        <v>14.85</v>
      </c>
      <c r="K192" s="83"/>
      <c r="L192" s="75"/>
      <c r="M192" s="1058"/>
      <c r="N192" s="83"/>
      <c r="O192" s="75"/>
      <c r="P192" s="1058"/>
      <c r="Q192" s="1281"/>
      <c r="R192" s="1326"/>
      <c r="S192" s="1174">
        <f>J192</f>
        <v>14.85</v>
      </c>
      <c r="T192" s="1280">
        <f t="shared" si="5"/>
        <v>1.931</v>
      </c>
      <c r="U192" s="1281"/>
      <c r="V192" s="1280"/>
      <c r="W192" s="1281"/>
      <c r="X192" s="1326"/>
      <c r="Y192" s="1369">
        <f>J192</f>
        <v>14.85</v>
      </c>
      <c r="Z192" s="1308"/>
      <c r="AA192" s="1286"/>
      <c r="AB192" s="1307"/>
      <c r="AC192" s="1282"/>
      <c r="AD192" s="1308"/>
      <c r="AE192" s="1286"/>
      <c r="AF192" s="1307"/>
      <c r="AG192" s="1281"/>
      <c r="AH192" s="1280"/>
    </row>
    <row r="193" spans="2:34" hidden="1" outlineLevel="1">
      <c r="B193" s="83"/>
      <c r="C193" s="88"/>
      <c r="D193" s="75"/>
      <c r="E193" s="1083"/>
      <c r="F193" s="1127"/>
      <c r="G193" s="1082"/>
      <c r="H193" s="1082"/>
      <c r="I193" s="1216"/>
      <c r="J193" s="877"/>
      <c r="K193" s="871"/>
      <c r="L193" s="1171"/>
      <c r="M193" s="1080"/>
      <c r="N193" s="1114"/>
      <c r="O193" s="940"/>
      <c r="P193" s="1116"/>
      <c r="Q193" s="1281"/>
      <c r="R193" s="1326"/>
      <c r="S193" s="1174"/>
      <c r="T193" s="1280"/>
      <c r="U193" s="1281"/>
      <c r="V193" s="1280"/>
      <c r="W193" s="1281"/>
      <c r="X193" s="1326"/>
      <c r="Y193" s="1369"/>
      <c r="Z193" s="1308"/>
      <c r="AA193" s="1286"/>
      <c r="AB193" s="1307"/>
      <c r="AC193" s="1327"/>
      <c r="AD193" s="1308"/>
      <c r="AE193" s="1286"/>
      <c r="AF193" s="1307"/>
      <c r="AG193" s="1281"/>
      <c r="AH193" s="1280"/>
    </row>
    <row r="194" spans="2:34" hidden="1" outlineLevel="1">
      <c r="B194" s="83"/>
      <c r="C194" s="1216" t="s">
        <v>504</v>
      </c>
      <c r="D194" s="1216" t="s">
        <v>661</v>
      </c>
      <c r="E194" s="877">
        <v>5</v>
      </c>
      <c r="F194" s="1436">
        <v>3</v>
      </c>
      <c r="G194" s="1082">
        <v>8.85</v>
      </c>
      <c r="H194" s="1082">
        <v>10.23</v>
      </c>
      <c r="I194" s="1217">
        <f>H194-G194</f>
        <v>1.38</v>
      </c>
      <c r="J194" s="1088">
        <f>E194*F194*I194</f>
        <v>20.7</v>
      </c>
      <c r="K194" s="83"/>
      <c r="L194" s="75"/>
      <c r="M194" s="1058"/>
      <c r="N194" s="83"/>
      <c r="O194" s="75"/>
      <c r="P194" s="1058"/>
      <c r="Q194" s="1281"/>
      <c r="R194" s="1326"/>
      <c r="S194" s="1371"/>
      <c r="T194" s="1280"/>
      <c r="U194" s="1281"/>
      <c r="V194" s="1280"/>
      <c r="W194" s="1174">
        <f>J194</f>
        <v>20.7</v>
      </c>
      <c r="X194" s="1335">
        <f>ROUND($W$4/1000*W194,3)</f>
        <v>0.51800000000000002</v>
      </c>
      <c r="Y194" s="1369">
        <f>J194</f>
        <v>20.7</v>
      </c>
      <c r="Z194" s="1308"/>
      <c r="AA194" s="1286"/>
      <c r="AB194" s="1307"/>
      <c r="AC194" s="1282"/>
      <c r="AD194" s="1308"/>
      <c r="AE194" s="1286"/>
      <c r="AF194" s="1307"/>
      <c r="AG194" s="1174">
        <f>E194*F194</f>
        <v>15</v>
      </c>
      <c r="AH194" s="1280"/>
    </row>
    <row r="195" spans="2:34" hidden="1" outlineLevel="1">
      <c r="B195" s="83"/>
      <c r="C195" s="1214" t="s">
        <v>65</v>
      </c>
      <c r="D195" s="88"/>
      <c r="E195" s="877">
        <v>5</v>
      </c>
      <c r="F195" s="1127">
        <v>1.31</v>
      </c>
      <c r="G195" s="1082">
        <v>9.0299999999999994</v>
      </c>
      <c r="H195" s="1082">
        <v>11.85</v>
      </c>
      <c r="I195" s="1217">
        <f>H195-G195</f>
        <v>2.82</v>
      </c>
      <c r="J195" s="1088">
        <f>E195*F195*I195</f>
        <v>18.47</v>
      </c>
      <c r="K195" s="83"/>
      <c r="L195" s="75"/>
      <c r="M195" s="1058"/>
      <c r="N195" s="83"/>
      <c r="O195" s="75"/>
      <c r="P195" s="1058"/>
      <c r="Q195" s="1174">
        <f>J195</f>
        <v>18.47</v>
      </c>
      <c r="R195" s="1085">
        <f>ROUND($Q$4/1000*Q195,3)</f>
        <v>2.77</v>
      </c>
      <c r="S195" s="1281"/>
      <c r="T195" s="1280"/>
      <c r="U195" s="1281"/>
      <c r="V195" s="1280"/>
      <c r="W195" s="1281"/>
      <c r="X195" s="1326"/>
      <c r="Y195" s="1369">
        <f>J195</f>
        <v>18.47</v>
      </c>
      <c r="Z195" s="1308"/>
      <c r="AA195" s="1286"/>
      <c r="AB195" s="1307"/>
      <c r="AC195" s="1282"/>
      <c r="AD195" s="1308"/>
      <c r="AE195" s="1286"/>
      <c r="AF195" s="1307"/>
      <c r="AG195" s="1281"/>
      <c r="AH195" s="1280"/>
    </row>
    <row r="196" spans="2:34" hidden="1" outlineLevel="1">
      <c r="B196" s="83"/>
      <c r="C196" s="88"/>
      <c r="D196" s="88"/>
      <c r="E196" s="877">
        <v>5</v>
      </c>
      <c r="F196" s="1436">
        <v>3</v>
      </c>
      <c r="G196" s="1082">
        <v>9.0299999999999994</v>
      </c>
      <c r="H196" s="1082">
        <v>11.85</v>
      </c>
      <c r="I196" s="1217">
        <f>H196-G196</f>
        <v>2.82</v>
      </c>
      <c r="J196" s="1088">
        <f>E196*F196*I196</f>
        <v>42.3</v>
      </c>
      <c r="K196" s="83"/>
      <c r="L196" s="75"/>
      <c r="M196" s="1058"/>
      <c r="N196" s="83"/>
      <c r="O196" s="75"/>
      <c r="P196" s="1058"/>
      <c r="Q196" s="1281"/>
      <c r="R196" s="1326"/>
      <c r="S196" s="1281">
        <f>J196</f>
        <v>42.3</v>
      </c>
      <c r="T196" s="1280">
        <f t="shared" si="5"/>
        <v>5.4989999999999997</v>
      </c>
      <c r="U196" s="1281"/>
      <c r="V196" s="1280"/>
      <c r="W196" s="1281"/>
      <c r="X196" s="1326"/>
      <c r="Y196" s="1370">
        <f>J196</f>
        <v>42.3</v>
      </c>
      <c r="Z196" s="1308"/>
      <c r="AA196" s="1286"/>
      <c r="AB196" s="1307"/>
      <c r="AC196" s="1282"/>
      <c r="AD196" s="1308"/>
      <c r="AE196" s="1286"/>
      <c r="AF196" s="1307"/>
      <c r="AG196" s="1281"/>
      <c r="AH196" s="1280"/>
    </row>
    <row r="197" spans="2:34" hidden="1" outlineLevel="1">
      <c r="B197" s="83"/>
      <c r="C197" s="1216" t="s">
        <v>72</v>
      </c>
      <c r="D197" s="75"/>
      <c r="E197" s="1083">
        <v>5</v>
      </c>
      <c r="F197" s="1127"/>
      <c r="G197" s="1082"/>
      <c r="H197" s="1082"/>
      <c r="I197" s="1216"/>
      <c r="J197" s="1088"/>
      <c r="K197" s="1114">
        <v>0.51</v>
      </c>
      <c r="L197" s="940">
        <v>1.59</v>
      </c>
      <c r="M197" s="1080">
        <f>ROUND(-E197*K197*L197,2)</f>
        <v>-4.05</v>
      </c>
      <c r="N197" s="1114">
        <v>0.13</v>
      </c>
      <c r="O197" s="1108">
        <f>2*K197+L197</f>
        <v>2.61</v>
      </c>
      <c r="P197" s="1116">
        <f>E197*N197*O197</f>
        <v>1.7</v>
      </c>
      <c r="Q197" s="1281"/>
      <c r="R197" s="1326"/>
      <c r="S197" s="1174">
        <f>M197</f>
        <v>-4.05</v>
      </c>
      <c r="T197" s="1280">
        <f t="shared" si="5"/>
        <v>-0.52700000000000002</v>
      </c>
      <c r="U197" s="1281"/>
      <c r="V197" s="1280"/>
      <c r="W197" s="1281"/>
      <c r="X197" s="1326"/>
      <c r="Y197" s="1369">
        <f>M197</f>
        <v>-4.05</v>
      </c>
      <c r="Z197" s="1308"/>
      <c r="AA197" s="1286"/>
      <c r="AB197" s="1307"/>
      <c r="AC197" s="1327">
        <f>P197</f>
        <v>1.7</v>
      </c>
      <c r="AD197" s="1308"/>
      <c r="AE197" s="1286"/>
      <c r="AF197" s="1307"/>
      <c r="AG197" s="1281"/>
      <c r="AH197" s="1280"/>
    </row>
    <row r="198" spans="2:34" ht="13.5" hidden="1" outlineLevel="1" thickBot="1">
      <c r="B198" s="83"/>
      <c r="C198" s="1216" t="s">
        <v>70</v>
      </c>
      <c r="D198" s="75"/>
      <c r="E198" s="1083">
        <v>5</v>
      </c>
      <c r="F198" s="1127"/>
      <c r="G198" s="1082"/>
      <c r="H198" s="1082"/>
      <c r="I198" s="1216"/>
      <c r="J198" s="1088"/>
      <c r="K198" s="1114">
        <v>0.77</v>
      </c>
      <c r="L198" s="940">
        <v>2.34</v>
      </c>
      <c r="M198" s="1080">
        <f>ROUND(-E198*K198*L198,2)</f>
        <v>-9.01</v>
      </c>
      <c r="N198" s="1114">
        <v>0.13</v>
      </c>
      <c r="O198" s="940">
        <f>K198+L198+0.75</f>
        <v>3.86</v>
      </c>
      <c r="P198" s="1116">
        <f>E198*N198*O198</f>
        <v>2.5099999999999998</v>
      </c>
      <c r="Q198" s="1281"/>
      <c r="R198" s="1326"/>
      <c r="S198" s="1174">
        <f>M198</f>
        <v>-9.01</v>
      </c>
      <c r="T198" s="1280">
        <f t="shared" si="5"/>
        <v>-1.171</v>
      </c>
      <c r="U198" s="1281"/>
      <c r="V198" s="1280"/>
      <c r="W198" s="1281"/>
      <c r="X198" s="1326"/>
      <c r="Y198" s="1374">
        <f>M198</f>
        <v>-9.01</v>
      </c>
      <c r="Z198" s="1332"/>
      <c r="AA198" s="1454"/>
      <c r="AB198" s="1313"/>
      <c r="AC198" s="1327">
        <f>P198</f>
        <v>2.5099999999999998</v>
      </c>
      <c r="AD198" s="1308"/>
      <c r="AE198" s="1286"/>
      <c r="AF198" s="1307"/>
      <c r="AG198" s="1281"/>
      <c r="AH198" s="1280"/>
    </row>
    <row r="199" spans="2:34" ht="16.5" collapsed="1" thickBot="1">
      <c r="B199" s="1247" t="s">
        <v>672</v>
      </c>
      <c r="C199" s="1181" t="s">
        <v>634</v>
      </c>
      <c r="D199" s="1185"/>
      <c r="E199" s="1206"/>
      <c r="F199" s="1180"/>
      <c r="G199" s="1441"/>
      <c r="H199" s="1441"/>
      <c r="I199" s="1182"/>
      <c r="J199" s="1188"/>
      <c r="K199" s="1209"/>
      <c r="L199" s="1210"/>
      <c r="M199" s="1186"/>
      <c r="N199" s="1491"/>
      <c r="O199" s="1210"/>
      <c r="P199" s="1218"/>
      <c r="Q199" s="1401">
        <f t="shared" ref="Q199:AH199" si="6">SUM(Q200:Q309)</f>
        <v>57.39</v>
      </c>
      <c r="R199" s="1376">
        <f t="shared" si="6"/>
        <v>8.609</v>
      </c>
      <c r="S199" s="1401">
        <f t="shared" si="6"/>
        <v>97.25</v>
      </c>
      <c r="T199" s="1317">
        <f t="shared" si="6"/>
        <v>12.641</v>
      </c>
      <c r="U199" s="1469">
        <f t="shared" si="6"/>
        <v>0</v>
      </c>
      <c r="V199" s="1376">
        <f t="shared" si="6"/>
        <v>0</v>
      </c>
      <c r="W199" s="1401">
        <f t="shared" si="6"/>
        <v>37.979999999999997</v>
      </c>
      <c r="X199" s="1377">
        <f t="shared" si="6"/>
        <v>0.95099999999999996</v>
      </c>
      <c r="Y199" s="1530">
        <f t="shared" si="6"/>
        <v>0</v>
      </c>
      <c r="Z199" s="1516">
        <f t="shared" si="6"/>
        <v>123.43</v>
      </c>
      <c r="AA199" s="1455">
        <f t="shared" si="6"/>
        <v>26.71</v>
      </c>
      <c r="AB199" s="1523">
        <f t="shared" si="6"/>
        <v>40.67</v>
      </c>
      <c r="AC199" s="1531">
        <f t="shared" si="6"/>
        <v>0</v>
      </c>
      <c r="AD199" s="1516">
        <f t="shared" si="6"/>
        <v>12.1</v>
      </c>
      <c r="AE199" s="1455">
        <f t="shared" si="6"/>
        <v>0</v>
      </c>
      <c r="AF199" s="1523">
        <f t="shared" si="6"/>
        <v>0</v>
      </c>
      <c r="AG199" s="1401">
        <f t="shared" si="6"/>
        <v>26.19</v>
      </c>
      <c r="AH199" s="1376">
        <f t="shared" si="6"/>
        <v>13.37</v>
      </c>
    </row>
    <row r="200" spans="2:34" hidden="1" outlineLevel="1">
      <c r="B200" s="1432" t="s">
        <v>673</v>
      </c>
      <c r="C200" s="1166" t="s">
        <v>674</v>
      </c>
      <c r="D200" s="1449" t="s">
        <v>642</v>
      </c>
      <c r="E200" s="1159"/>
      <c r="F200" s="1074">
        <v>3.74</v>
      </c>
      <c r="G200" s="1177">
        <v>23.85</v>
      </c>
      <c r="H200" s="1177">
        <v>24.25</v>
      </c>
      <c r="I200" s="1152">
        <f>H200-G200</f>
        <v>0.4</v>
      </c>
      <c r="J200" s="1154">
        <f>F200*I200</f>
        <v>1.5</v>
      </c>
      <c r="K200" s="1074"/>
      <c r="L200" s="1089"/>
      <c r="M200" s="1075"/>
      <c r="N200" s="1074"/>
      <c r="O200" s="1089"/>
      <c r="P200" s="1121"/>
      <c r="Q200" s="1384">
        <f>J200</f>
        <v>1.5</v>
      </c>
      <c r="R200" s="1355">
        <f t="shared" ref="R200" si="7">ROUND($Q$4/1000*Q200,3)</f>
        <v>0.22500000000000001</v>
      </c>
      <c r="S200" s="1381"/>
      <c r="T200" s="1383"/>
      <c r="U200" s="1381"/>
      <c r="V200" s="1383"/>
      <c r="W200" s="1381"/>
      <c r="X200" s="1383"/>
      <c r="Y200" s="1379"/>
      <c r="Z200" s="1303"/>
      <c r="AA200" s="1325">
        <f>J200</f>
        <v>1.5</v>
      </c>
      <c r="AB200" s="1305"/>
      <c r="AC200" s="1386"/>
      <c r="AD200" s="1387"/>
      <c r="AE200" s="1388"/>
      <c r="AF200" s="1389"/>
      <c r="AG200" s="1381"/>
      <c r="AH200" s="1383"/>
    </row>
    <row r="201" spans="2:34" hidden="1" outlineLevel="1">
      <c r="B201" s="83"/>
      <c r="C201" s="1431" t="s">
        <v>675</v>
      </c>
      <c r="D201" s="1145"/>
      <c r="E201" s="1145"/>
      <c r="F201" s="83">
        <v>3.74</v>
      </c>
      <c r="G201" s="109">
        <v>24.25</v>
      </c>
      <c r="H201" s="109">
        <v>26.85</v>
      </c>
      <c r="I201" s="108">
        <f>H201-G201</f>
        <v>2.6</v>
      </c>
      <c r="J201" s="1080">
        <f>F201*I201</f>
        <v>9.7200000000000006</v>
      </c>
      <c r="K201" s="83"/>
      <c r="L201" s="75"/>
      <c r="M201" s="1058"/>
      <c r="N201" s="83"/>
      <c r="O201" s="75"/>
      <c r="P201" s="123"/>
      <c r="Q201" s="1174">
        <f>J201</f>
        <v>9.7200000000000006</v>
      </c>
      <c r="R201" s="1333">
        <f t="shared" ref="R201" si="8">ROUND($Q$4/1000*Q201,3)</f>
        <v>1.458</v>
      </c>
      <c r="S201" s="1281"/>
      <c r="T201" s="1280"/>
      <c r="U201" s="1174"/>
      <c r="V201" s="1280"/>
      <c r="W201" s="1281"/>
      <c r="X201" s="1280"/>
      <c r="Y201" s="1370"/>
      <c r="Z201" s="1306">
        <f>J201</f>
        <v>9.7200000000000006</v>
      </c>
      <c r="AA201" s="1286"/>
      <c r="AB201" s="1307"/>
      <c r="AC201" s="1282"/>
      <c r="AD201" s="1308"/>
      <c r="AE201" s="1286"/>
      <c r="AF201" s="1307"/>
      <c r="AG201" s="1281"/>
      <c r="AH201" s="1280"/>
    </row>
    <row r="202" spans="2:34" hidden="1" outlineLevel="1">
      <c r="B202" s="83"/>
      <c r="C202" s="1429"/>
      <c r="D202" s="1146"/>
      <c r="E202" s="1145"/>
      <c r="F202" s="83"/>
      <c r="G202" s="109"/>
      <c r="H202" s="109"/>
      <c r="I202" s="75"/>
      <c r="J202" s="1080"/>
      <c r="K202" s="83"/>
      <c r="L202" s="75"/>
      <c r="M202" s="1058"/>
      <c r="N202" s="83"/>
      <c r="O202" s="75"/>
      <c r="P202" s="123"/>
      <c r="Q202" s="1281"/>
      <c r="R202" s="1280"/>
      <c r="S202" s="1281"/>
      <c r="T202" s="1280"/>
      <c r="U202" s="1281"/>
      <c r="V202" s="1280"/>
      <c r="W202" s="1174"/>
      <c r="X202" s="1179"/>
      <c r="Y202" s="1369"/>
      <c r="Z202" s="1308"/>
      <c r="AA202" s="1286"/>
      <c r="AB202" s="1307"/>
      <c r="AC202" s="1282"/>
      <c r="AD202" s="1308"/>
      <c r="AE202" s="1286"/>
      <c r="AF202" s="1307"/>
      <c r="AG202" s="1281"/>
      <c r="AH202" s="1280"/>
    </row>
    <row r="203" spans="2:34" hidden="1" outlineLevel="1">
      <c r="B203" s="83"/>
      <c r="C203" s="1429" t="s">
        <v>503</v>
      </c>
      <c r="D203" s="1145" t="s">
        <v>676</v>
      </c>
      <c r="E203" s="1145"/>
      <c r="F203" s="83">
        <v>7.08</v>
      </c>
      <c r="G203" s="109">
        <v>23.85</v>
      </c>
      <c r="H203" s="109">
        <v>24.25</v>
      </c>
      <c r="I203" s="108">
        <f>H203-G203</f>
        <v>0.4</v>
      </c>
      <c r="J203" s="1080">
        <f>F203*I203</f>
        <v>2.83</v>
      </c>
      <c r="K203" s="83"/>
      <c r="L203" s="75"/>
      <c r="M203" s="1058"/>
      <c r="N203" s="83"/>
      <c r="O203" s="75"/>
      <c r="P203" s="123"/>
      <c r="Q203" s="1174"/>
      <c r="R203" s="1333"/>
      <c r="S203" s="1174">
        <f>J203</f>
        <v>2.83</v>
      </c>
      <c r="T203" s="1280">
        <f t="shared" ref="T203:T205" si="9">ROUND($S$4/1000*S203,3)</f>
        <v>0.36799999999999999</v>
      </c>
      <c r="U203" s="1281"/>
      <c r="V203" s="1280"/>
      <c r="W203" s="1281"/>
      <c r="X203" s="1280"/>
      <c r="Y203" s="1369"/>
      <c r="Z203" s="1308"/>
      <c r="AA203" s="1328">
        <f>J203</f>
        <v>2.83</v>
      </c>
      <c r="AB203" s="1307"/>
      <c r="AC203" s="1282"/>
      <c r="AD203" s="1308"/>
      <c r="AE203" s="1286"/>
      <c r="AF203" s="1307"/>
      <c r="AG203" s="1281"/>
      <c r="AH203" s="1280"/>
    </row>
    <row r="204" spans="2:34" hidden="1" outlineLevel="1">
      <c r="B204" s="83" t="s">
        <v>587</v>
      </c>
      <c r="C204" s="1429" t="s">
        <v>493</v>
      </c>
      <c r="D204" s="1145"/>
      <c r="E204" s="1145"/>
      <c r="F204" s="83">
        <v>7.08</v>
      </c>
      <c r="G204" s="109">
        <v>24.25</v>
      </c>
      <c r="H204" s="109">
        <v>26.85</v>
      </c>
      <c r="I204" s="108">
        <f>H204-G204</f>
        <v>2.6</v>
      </c>
      <c r="J204" s="1080">
        <f>F204*I204</f>
        <v>18.41</v>
      </c>
      <c r="K204" s="1109"/>
      <c r="L204" s="1110"/>
      <c r="M204" s="1085"/>
      <c r="N204" s="83"/>
      <c r="O204" s="75"/>
      <c r="P204" s="1160"/>
      <c r="Q204" s="1174"/>
      <c r="R204" s="1333"/>
      <c r="S204" s="1174">
        <f>J204</f>
        <v>18.41</v>
      </c>
      <c r="T204" s="1280">
        <f t="shared" si="9"/>
        <v>2.3929999999999998</v>
      </c>
      <c r="U204" s="1281"/>
      <c r="V204" s="1280"/>
      <c r="W204" s="1281"/>
      <c r="X204" s="1280"/>
      <c r="Y204" s="1369"/>
      <c r="Z204" s="1308"/>
      <c r="AA204" s="1286"/>
      <c r="AB204" s="1307"/>
      <c r="AC204" s="1327"/>
      <c r="AD204" s="1308"/>
      <c r="AE204" s="1286"/>
      <c r="AF204" s="1307"/>
      <c r="AG204" s="1281"/>
      <c r="AH204" s="1280"/>
    </row>
    <row r="205" spans="2:34" hidden="1" outlineLevel="1">
      <c r="B205" s="83"/>
      <c r="C205" s="111" t="s">
        <v>25</v>
      </c>
      <c r="D205" s="1145"/>
      <c r="E205" s="1145">
        <v>2</v>
      </c>
      <c r="F205" s="83"/>
      <c r="G205" s="109"/>
      <c r="H205" s="109"/>
      <c r="I205" s="75"/>
      <c r="J205" s="1058"/>
      <c r="K205" s="871">
        <v>1.68</v>
      </c>
      <c r="L205" s="1431">
        <v>1.59</v>
      </c>
      <c r="M205" s="1080">
        <f>ROUND(-E205*K205*L205,2)</f>
        <v>-5.34</v>
      </c>
      <c r="N205" s="1114">
        <v>0.13</v>
      </c>
      <c r="O205" s="940">
        <f>2*L205+K205</f>
        <v>4.8600000000000003</v>
      </c>
      <c r="P205" s="1161">
        <f>E205*N205*O205</f>
        <v>1.26</v>
      </c>
      <c r="Q205" s="1281"/>
      <c r="R205" s="1280"/>
      <c r="S205" s="1174">
        <f>M205</f>
        <v>-5.34</v>
      </c>
      <c r="T205" s="1280">
        <f t="shared" si="9"/>
        <v>-0.69399999999999995</v>
      </c>
      <c r="U205" s="1281"/>
      <c r="V205" s="1280"/>
      <c r="W205" s="1281"/>
      <c r="X205" s="1280"/>
      <c r="Y205" s="1370"/>
      <c r="Z205" s="1308"/>
      <c r="AA205" s="1286"/>
      <c r="AB205" s="1307"/>
      <c r="AC205" s="1282"/>
      <c r="AD205" s="1308"/>
      <c r="AE205" s="1286"/>
      <c r="AF205" s="1307"/>
      <c r="AG205" s="1281"/>
      <c r="AH205" s="1280"/>
    </row>
    <row r="206" spans="2:34" hidden="1" outlineLevel="1">
      <c r="B206" s="83" t="s">
        <v>664</v>
      </c>
      <c r="C206" s="1429"/>
      <c r="D206" s="1146"/>
      <c r="E206" s="1145"/>
      <c r="F206" s="83">
        <v>0.96</v>
      </c>
      <c r="G206" s="109">
        <v>24.25</v>
      </c>
      <c r="H206" s="109">
        <v>26.85</v>
      </c>
      <c r="I206" s="108">
        <f>H206-G206</f>
        <v>2.6</v>
      </c>
      <c r="J206" s="1080">
        <f>F206*I206</f>
        <v>2.5</v>
      </c>
      <c r="K206" s="83"/>
      <c r="L206" s="75"/>
      <c r="M206" s="1058"/>
      <c r="N206" s="83"/>
      <c r="O206" s="75"/>
      <c r="P206" s="123"/>
      <c r="Q206" s="1281"/>
      <c r="R206" s="1333"/>
      <c r="S206" s="1281"/>
      <c r="T206" s="1280"/>
      <c r="U206" s="1281"/>
      <c r="V206" s="1280"/>
      <c r="W206" s="1281"/>
      <c r="X206" s="1280"/>
      <c r="Y206" s="1370"/>
      <c r="Z206" s="1306">
        <f>J206</f>
        <v>2.5</v>
      </c>
      <c r="AA206" s="1286"/>
      <c r="AB206" s="1307"/>
      <c r="AC206" s="1282"/>
      <c r="AD206" s="1308"/>
      <c r="AE206" s="1286"/>
      <c r="AF206" s="1307"/>
      <c r="AG206" s="1281"/>
      <c r="AH206" s="1280"/>
    </row>
    <row r="207" spans="2:34" hidden="1" outlineLevel="1">
      <c r="B207" s="83"/>
      <c r="C207" s="111"/>
      <c r="D207" s="1145"/>
      <c r="E207" s="1145"/>
      <c r="F207" s="83">
        <v>1.68</v>
      </c>
      <c r="G207" s="109">
        <v>24.25</v>
      </c>
      <c r="H207" s="109">
        <v>26.85</v>
      </c>
      <c r="I207" s="108">
        <f>H207-G207</f>
        <v>2.6</v>
      </c>
      <c r="J207" s="1080">
        <f>F207*I207</f>
        <v>4.37</v>
      </c>
      <c r="K207" s="83"/>
      <c r="L207" s="75"/>
      <c r="M207" s="1058"/>
      <c r="N207" s="83"/>
      <c r="O207" s="75"/>
      <c r="P207" s="123"/>
      <c r="Q207" s="1174"/>
      <c r="R207" s="1333"/>
      <c r="S207" s="1281"/>
      <c r="T207" s="1280"/>
      <c r="U207" s="1281"/>
      <c r="V207" s="1280"/>
      <c r="W207" s="1281"/>
      <c r="X207" s="1280"/>
      <c r="Y207" s="1369"/>
      <c r="Z207" s="1308"/>
      <c r="AA207" s="1328"/>
      <c r="AB207" s="1390">
        <f>J207</f>
        <v>4.37</v>
      </c>
      <c r="AC207" s="1282"/>
      <c r="AD207" s="1308"/>
      <c r="AE207" s="1286"/>
      <c r="AF207" s="1307"/>
      <c r="AG207" s="1281"/>
      <c r="AH207" s="1280"/>
    </row>
    <row r="208" spans="2:34" hidden="1" outlineLevel="1">
      <c r="B208" s="83"/>
      <c r="C208" s="1429" t="s">
        <v>25</v>
      </c>
      <c r="D208" s="1431"/>
      <c r="E208" s="1145">
        <v>1</v>
      </c>
      <c r="F208" s="83"/>
      <c r="G208" s="109"/>
      <c r="H208" s="109"/>
      <c r="I208" s="75"/>
      <c r="J208" s="1058"/>
      <c r="K208" s="871">
        <v>1.68</v>
      </c>
      <c r="L208" s="1431">
        <v>1.59</v>
      </c>
      <c r="M208" s="1080">
        <f>ROUND(-E208*K208*L208,2)</f>
        <v>-2.67</v>
      </c>
      <c r="N208" s="1114">
        <v>0.13</v>
      </c>
      <c r="O208" s="940">
        <f>2*L208+K208</f>
        <v>4.8600000000000003</v>
      </c>
      <c r="P208" s="1161">
        <f>E208*N208*O208</f>
        <v>0.63</v>
      </c>
      <c r="Q208" s="1174"/>
      <c r="R208" s="1333"/>
      <c r="S208" s="1281"/>
      <c r="T208" s="1280"/>
      <c r="U208" s="1281"/>
      <c r="V208" s="1280"/>
      <c r="W208" s="1281"/>
      <c r="X208" s="1280"/>
      <c r="Y208" s="1327"/>
      <c r="Z208" s="1306"/>
      <c r="AA208" s="1328"/>
      <c r="AB208" s="1390">
        <f>M208</f>
        <v>-2.67</v>
      </c>
      <c r="AC208" s="1282"/>
      <c r="AD208" s="1306">
        <f>P208</f>
        <v>0.63</v>
      </c>
      <c r="AE208" s="1328"/>
      <c r="AF208" s="1307"/>
      <c r="AG208" s="1281"/>
      <c r="AH208" s="1280">
        <f>E208*K208</f>
        <v>1.68</v>
      </c>
    </row>
    <row r="209" spans="2:34" hidden="1" outlineLevel="1">
      <c r="B209" s="83"/>
      <c r="C209" s="111"/>
      <c r="D209" s="1431"/>
      <c r="E209" s="1145"/>
      <c r="F209" s="83">
        <v>1.82</v>
      </c>
      <c r="G209" s="109">
        <v>24.25</v>
      </c>
      <c r="H209" s="109">
        <v>26.85</v>
      </c>
      <c r="I209" s="108">
        <f>H209-G209</f>
        <v>2.6</v>
      </c>
      <c r="J209" s="1080">
        <f>F209*I209</f>
        <v>4.7300000000000004</v>
      </c>
      <c r="K209" s="83"/>
      <c r="L209" s="75"/>
      <c r="M209" s="1058"/>
      <c r="N209" s="83"/>
      <c r="O209" s="75"/>
      <c r="P209" s="123"/>
      <c r="Q209" s="1174"/>
      <c r="R209" s="1333"/>
      <c r="S209" s="1281"/>
      <c r="T209" s="1280"/>
      <c r="U209" s="1281"/>
      <c r="V209" s="1280"/>
      <c r="W209" s="1281"/>
      <c r="X209" s="1280"/>
      <c r="Y209" s="1327"/>
      <c r="Z209" s="1306">
        <f>J209</f>
        <v>4.7300000000000004</v>
      </c>
      <c r="AA209" s="1286"/>
      <c r="AB209" s="1307"/>
      <c r="AC209" s="1282"/>
      <c r="AD209" s="1308"/>
      <c r="AE209" s="1286"/>
      <c r="AF209" s="1307"/>
      <c r="AG209" s="1281"/>
      <c r="AH209" s="1280"/>
    </row>
    <row r="210" spans="2:34" hidden="1" outlineLevel="1">
      <c r="B210" s="83"/>
      <c r="C210" s="1429"/>
      <c r="D210" s="1431"/>
      <c r="E210" s="1145"/>
      <c r="F210" s="83">
        <v>1.68</v>
      </c>
      <c r="G210" s="109">
        <v>24.25</v>
      </c>
      <c r="H210" s="109">
        <v>26.85</v>
      </c>
      <c r="I210" s="108">
        <f>H210-G210</f>
        <v>2.6</v>
      </c>
      <c r="J210" s="1080">
        <f>F210*I210</f>
        <v>4.37</v>
      </c>
      <c r="K210" s="1114"/>
      <c r="L210" s="940"/>
      <c r="M210" s="1085"/>
      <c r="N210" s="1114"/>
      <c r="O210" s="940"/>
      <c r="P210" s="1161"/>
      <c r="Q210" s="1174"/>
      <c r="R210" s="1333"/>
      <c r="S210" s="1281"/>
      <c r="T210" s="1280"/>
      <c r="U210" s="1281"/>
      <c r="V210" s="1280"/>
      <c r="W210" s="1281"/>
      <c r="X210" s="1280"/>
      <c r="Y210" s="1327"/>
      <c r="Z210" s="1308"/>
      <c r="AA210" s="1286"/>
      <c r="AB210" s="1390">
        <f>J210</f>
        <v>4.37</v>
      </c>
      <c r="AC210" s="1327"/>
      <c r="AD210" s="1308"/>
      <c r="AE210" s="1286"/>
      <c r="AF210" s="1307"/>
      <c r="AG210" s="1281"/>
      <c r="AH210" s="1280"/>
    </row>
    <row r="211" spans="2:34" hidden="1" outlineLevel="1">
      <c r="B211" s="83"/>
      <c r="C211" s="1429" t="s">
        <v>25</v>
      </c>
      <c r="D211" s="1431"/>
      <c r="E211" s="1145">
        <v>1</v>
      </c>
      <c r="F211" s="83"/>
      <c r="G211" s="109"/>
      <c r="H211" s="109"/>
      <c r="I211" s="75"/>
      <c r="J211" s="1058"/>
      <c r="K211" s="871">
        <v>1.68</v>
      </c>
      <c r="L211" s="1431">
        <v>1.59</v>
      </c>
      <c r="M211" s="1080">
        <f>ROUND(-E211*K211*L211,2)</f>
        <v>-2.67</v>
      </c>
      <c r="N211" s="1114">
        <v>0.13</v>
      </c>
      <c r="O211" s="940">
        <f>2*L211+K211</f>
        <v>4.8600000000000003</v>
      </c>
      <c r="P211" s="1161">
        <f>E211*N211*O211</f>
        <v>0.63</v>
      </c>
      <c r="Q211" s="1281"/>
      <c r="R211" s="1333"/>
      <c r="S211" s="1281"/>
      <c r="T211" s="1280"/>
      <c r="U211" s="1281"/>
      <c r="V211" s="1280"/>
      <c r="W211" s="1281"/>
      <c r="X211" s="1280"/>
      <c r="Y211" s="1282"/>
      <c r="Z211" s="1308"/>
      <c r="AA211" s="1286"/>
      <c r="AB211" s="1390">
        <f>M211</f>
        <v>-2.67</v>
      </c>
      <c r="AC211" s="1282"/>
      <c r="AD211" s="1306">
        <f>P211</f>
        <v>0.63</v>
      </c>
      <c r="AE211" s="1286"/>
      <c r="AF211" s="1307"/>
      <c r="AG211" s="1281"/>
      <c r="AH211" s="1280">
        <f>E211*K211</f>
        <v>1.68</v>
      </c>
    </row>
    <row r="212" spans="2:34" hidden="1" outlineLevel="1">
      <c r="B212" s="83"/>
      <c r="C212" s="1429"/>
      <c r="D212" s="1430"/>
      <c r="E212" s="1145"/>
      <c r="F212" s="83">
        <v>0.94</v>
      </c>
      <c r="G212" s="109">
        <v>24.25</v>
      </c>
      <c r="H212" s="109">
        <v>26.85</v>
      </c>
      <c r="I212" s="108">
        <f>H212-G212</f>
        <v>2.6</v>
      </c>
      <c r="J212" s="1080">
        <f>F212*I212</f>
        <v>2.44</v>
      </c>
      <c r="K212" s="83"/>
      <c r="L212" s="75"/>
      <c r="M212" s="1058"/>
      <c r="N212" s="83"/>
      <c r="O212" s="75"/>
      <c r="P212" s="123"/>
      <c r="Q212" s="1281"/>
      <c r="R212" s="1280"/>
      <c r="S212" s="1281"/>
      <c r="T212" s="1280"/>
      <c r="U212" s="1281"/>
      <c r="V212" s="1280"/>
      <c r="W212" s="1281"/>
      <c r="X212" s="1280"/>
      <c r="Y212" s="1282"/>
      <c r="Z212" s="1306">
        <f>J212</f>
        <v>2.44</v>
      </c>
      <c r="AA212" s="1286"/>
      <c r="AB212" s="1307"/>
      <c r="AC212" s="1282"/>
      <c r="AD212" s="1308"/>
      <c r="AE212" s="1286"/>
      <c r="AF212" s="1307"/>
      <c r="AG212" s="1281"/>
      <c r="AH212" s="1280"/>
    </row>
    <row r="213" spans="2:34" hidden="1" outlineLevel="1">
      <c r="B213" s="83"/>
      <c r="C213" s="1429"/>
      <c r="D213" s="1431"/>
      <c r="E213" s="1145"/>
      <c r="F213" s="83"/>
      <c r="G213" s="109"/>
      <c r="H213" s="109"/>
      <c r="I213" s="75"/>
      <c r="J213" s="1058"/>
      <c r="K213" s="1114"/>
      <c r="L213" s="940"/>
      <c r="M213" s="1080"/>
      <c r="N213" s="1114"/>
      <c r="O213" s="940"/>
      <c r="P213" s="1161"/>
      <c r="Q213" s="1281"/>
      <c r="R213" s="1280"/>
      <c r="S213" s="1174"/>
      <c r="T213" s="1280"/>
      <c r="U213" s="1281"/>
      <c r="V213" s="1280"/>
      <c r="W213" s="1281"/>
      <c r="X213" s="1280"/>
      <c r="Y213" s="1327"/>
      <c r="Z213" s="1308"/>
      <c r="AA213" s="1286"/>
      <c r="AB213" s="1307"/>
      <c r="AC213" s="1327"/>
      <c r="AD213" s="1308"/>
      <c r="AE213" s="1286"/>
      <c r="AF213" s="1307"/>
      <c r="AG213" s="1281"/>
      <c r="AH213" s="1280"/>
    </row>
    <row r="214" spans="2:34" hidden="1" outlineLevel="1">
      <c r="B214" s="83"/>
      <c r="C214" s="111" t="s">
        <v>504</v>
      </c>
      <c r="D214" s="1431" t="s">
        <v>645</v>
      </c>
      <c r="E214" s="1145"/>
      <c r="F214" s="83">
        <v>3.22</v>
      </c>
      <c r="G214" s="109">
        <v>23.85</v>
      </c>
      <c r="H214" s="109">
        <v>24.25</v>
      </c>
      <c r="I214" s="108">
        <f>H214-G214</f>
        <v>0.4</v>
      </c>
      <c r="J214" s="1080">
        <f>F214*I214</f>
        <v>1.29</v>
      </c>
      <c r="K214" s="83"/>
      <c r="L214" s="75"/>
      <c r="M214" s="1058"/>
      <c r="N214" s="83"/>
      <c r="O214" s="75"/>
      <c r="P214" s="123"/>
      <c r="Q214" s="1281"/>
      <c r="R214" s="1280"/>
      <c r="S214" s="1281"/>
      <c r="T214" s="1280"/>
      <c r="U214" s="1281"/>
      <c r="V214" s="1280"/>
      <c r="W214" s="1174">
        <f>J214</f>
        <v>1.29</v>
      </c>
      <c r="X214" s="1179">
        <f>ROUND($W$4/1000*W214,3)</f>
        <v>3.2000000000000001E-2</v>
      </c>
      <c r="Y214" s="1282"/>
      <c r="Z214" s="1308"/>
      <c r="AA214" s="1328">
        <f>J214</f>
        <v>1.29</v>
      </c>
      <c r="AB214" s="1307"/>
      <c r="AC214" s="1282"/>
      <c r="AD214" s="1308"/>
      <c r="AE214" s="1286"/>
      <c r="AF214" s="1307"/>
      <c r="AG214" s="1281">
        <f>F214</f>
        <v>3.22</v>
      </c>
      <c r="AH214" s="1280"/>
    </row>
    <row r="215" spans="2:34" hidden="1" outlineLevel="1">
      <c r="B215" s="83"/>
      <c r="C215" s="1429"/>
      <c r="D215" s="1430"/>
      <c r="E215" s="1145"/>
      <c r="F215" s="83">
        <v>3.22</v>
      </c>
      <c r="G215" s="109">
        <v>24.25</v>
      </c>
      <c r="H215" s="109">
        <v>25.23</v>
      </c>
      <c r="I215" s="75">
        <f>H215-G215</f>
        <v>0.98</v>
      </c>
      <c r="J215" s="1080">
        <f>F215*I215</f>
        <v>3.16</v>
      </c>
      <c r="K215" s="83"/>
      <c r="L215" s="75"/>
      <c r="M215" s="1058"/>
      <c r="N215" s="83"/>
      <c r="O215" s="75"/>
      <c r="P215" s="123"/>
      <c r="Q215" s="1281"/>
      <c r="R215" s="1280"/>
      <c r="S215" s="1174"/>
      <c r="T215" s="1280"/>
      <c r="U215" s="1281"/>
      <c r="V215" s="1280"/>
      <c r="W215" s="1174">
        <f>J215</f>
        <v>3.16</v>
      </c>
      <c r="X215" s="1179">
        <f>ROUND($W$4/1000*W215,3)</f>
        <v>7.9000000000000001E-2</v>
      </c>
      <c r="Y215" s="1327"/>
      <c r="Z215" s="1308"/>
      <c r="AA215" s="1286"/>
      <c r="AB215" s="1390">
        <f>J215</f>
        <v>3.16</v>
      </c>
      <c r="AC215" s="1282"/>
      <c r="AD215" s="1308"/>
      <c r="AE215" s="1286"/>
      <c r="AF215" s="1307"/>
      <c r="AG215" s="1281"/>
      <c r="AH215" s="1280"/>
    </row>
    <row r="216" spans="2:34" hidden="1" outlineLevel="1">
      <c r="B216" s="83"/>
      <c r="C216" s="111" t="s">
        <v>65</v>
      </c>
      <c r="D216" s="1431"/>
      <c r="E216" s="1145"/>
      <c r="F216" s="83">
        <f>1.33+1.33</f>
        <v>2.66</v>
      </c>
      <c r="G216" s="109">
        <v>24.03</v>
      </c>
      <c r="H216" s="109">
        <v>26.85</v>
      </c>
      <c r="I216" s="75">
        <f>H216-G216</f>
        <v>2.82</v>
      </c>
      <c r="J216" s="1080">
        <f>F216*I216</f>
        <v>7.5</v>
      </c>
      <c r="K216" s="83"/>
      <c r="L216" s="75"/>
      <c r="M216" s="1058"/>
      <c r="N216" s="83"/>
      <c r="O216" s="75"/>
      <c r="P216" s="123"/>
      <c r="Q216" s="1174">
        <f>J216</f>
        <v>7.5</v>
      </c>
      <c r="R216" s="1333">
        <f t="shared" ref="R216" si="10">ROUND($Q$4/1000*Q216,3)</f>
        <v>1.125</v>
      </c>
      <c r="S216" s="1174"/>
      <c r="T216" s="1280"/>
      <c r="U216" s="1281"/>
      <c r="V216" s="1280"/>
      <c r="W216" s="1281"/>
      <c r="X216" s="1280"/>
      <c r="Y216" s="1282"/>
      <c r="Z216" s="1306">
        <f>J216</f>
        <v>7.5</v>
      </c>
      <c r="AA216" s="1328"/>
      <c r="AB216" s="1307"/>
      <c r="AC216" s="1282"/>
      <c r="AD216" s="1308"/>
      <c r="AE216" s="1286"/>
      <c r="AF216" s="1307"/>
      <c r="AG216" s="1281"/>
      <c r="AH216" s="1280"/>
    </row>
    <row r="217" spans="2:34" hidden="1" outlineLevel="1">
      <c r="B217" s="83"/>
      <c r="C217" s="111"/>
      <c r="D217" s="1431"/>
      <c r="E217" s="1145"/>
      <c r="F217" s="83">
        <v>3.22</v>
      </c>
      <c r="G217" s="109">
        <v>24.03</v>
      </c>
      <c r="H217" s="109">
        <v>26.85</v>
      </c>
      <c r="I217" s="75">
        <f>H217-G217</f>
        <v>2.82</v>
      </c>
      <c r="J217" s="1080">
        <f>F217*I217</f>
        <v>9.08</v>
      </c>
      <c r="K217" s="871"/>
      <c r="L217" s="1431"/>
      <c r="M217" s="1080"/>
      <c r="N217" s="1114"/>
      <c r="O217" s="940"/>
      <c r="P217" s="1161"/>
      <c r="Q217" s="1281"/>
      <c r="R217" s="1280"/>
      <c r="S217" s="1174">
        <f>J217</f>
        <v>9.08</v>
      </c>
      <c r="T217" s="1280">
        <f t="shared" ref="T217:T219" si="11">ROUND($S$4/1000*S217,3)</f>
        <v>1.18</v>
      </c>
      <c r="U217" s="1281"/>
      <c r="V217" s="1280"/>
      <c r="W217" s="1281"/>
      <c r="X217" s="1280"/>
      <c r="Y217" s="1282"/>
      <c r="Z217" s="1306">
        <f>J217</f>
        <v>9.08</v>
      </c>
      <c r="AA217" s="1328"/>
      <c r="AB217" s="1307"/>
      <c r="AC217" s="1282"/>
      <c r="AD217" s="1308"/>
      <c r="AE217" s="1328"/>
      <c r="AF217" s="1307"/>
      <c r="AG217" s="1281"/>
      <c r="AH217" s="1280"/>
    </row>
    <row r="218" spans="2:34" hidden="1" outlineLevel="1">
      <c r="B218" s="83"/>
      <c r="C218" s="111" t="s">
        <v>26</v>
      </c>
      <c r="D218" s="1431"/>
      <c r="E218" s="1144">
        <v>1</v>
      </c>
      <c r="F218" s="83"/>
      <c r="G218" s="109"/>
      <c r="H218" s="109"/>
      <c r="I218" s="75"/>
      <c r="J218" s="1080"/>
      <c r="K218" s="1114">
        <v>0.51</v>
      </c>
      <c r="L218" s="940">
        <v>1.59</v>
      </c>
      <c r="M218" s="1080">
        <f>ROUND(-E218*K218*L218,2)</f>
        <v>-0.81</v>
      </c>
      <c r="N218" s="1114">
        <v>0.13</v>
      </c>
      <c r="O218" s="1108">
        <f>2*K218+L218</f>
        <v>2.61</v>
      </c>
      <c r="P218" s="1161">
        <f>E218*N218*O218</f>
        <v>0.34</v>
      </c>
      <c r="Q218" s="1281"/>
      <c r="R218" s="1280"/>
      <c r="S218" s="1174">
        <f>M218</f>
        <v>-0.81</v>
      </c>
      <c r="T218" s="1280">
        <f t="shared" si="11"/>
        <v>-0.105</v>
      </c>
      <c r="U218" s="1281"/>
      <c r="V218" s="1280"/>
      <c r="W218" s="1281"/>
      <c r="X218" s="1280"/>
      <c r="Y218" s="1327"/>
      <c r="Z218" s="1306">
        <f>M218</f>
        <v>-0.81</v>
      </c>
      <c r="AA218" s="1286"/>
      <c r="AB218" s="1307"/>
      <c r="AC218" s="1282"/>
      <c r="AD218" s="1306">
        <f>P218</f>
        <v>0.34</v>
      </c>
      <c r="AE218" s="1286"/>
      <c r="AF218" s="1307"/>
      <c r="AG218" s="1281"/>
      <c r="AH218" s="1280"/>
    </row>
    <row r="219" spans="2:34" hidden="1" outlineLevel="1">
      <c r="B219" s="83"/>
      <c r="C219" s="111" t="s">
        <v>90</v>
      </c>
      <c r="D219" s="1431"/>
      <c r="E219" s="1145">
        <v>1</v>
      </c>
      <c r="F219" s="83"/>
      <c r="G219" s="109"/>
      <c r="H219" s="109"/>
      <c r="I219" s="75"/>
      <c r="J219" s="1080"/>
      <c r="K219" s="1114">
        <v>0.77</v>
      </c>
      <c r="L219" s="940">
        <v>2.34</v>
      </c>
      <c r="M219" s="1080">
        <f>ROUND(-E219*K219*L219,2)</f>
        <v>-1.8</v>
      </c>
      <c r="N219" s="1114">
        <v>0.13</v>
      </c>
      <c r="O219" s="940">
        <f>K219+L219+0.75</f>
        <v>3.86</v>
      </c>
      <c r="P219" s="1161">
        <f>E219*N219*O219</f>
        <v>0.5</v>
      </c>
      <c r="Q219" s="1281"/>
      <c r="R219" s="1280"/>
      <c r="S219" s="1174">
        <f>M219</f>
        <v>-1.8</v>
      </c>
      <c r="T219" s="1280">
        <f t="shared" si="11"/>
        <v>-0.23400000000000001</v>
      </c>
      <c r="U219" s="1281"/>
      <c r="V219" s="1280"/>
      <c r="W219" s="1281"/>
      <c r="X219" s="1280"/>
      <c r="Y219" s="1327"/>
      <c r="Z219" s="1306">
        <f>M219</f>
        <v>-1.8</v>
      </c>
      <c r="AA219" s="1286"/>
      <c r="AB219" s="1307"/>
      <c r="AC219" s="1282"/>
      <c r="AD219" s="1306">
        <f>P219</f>
        <v>0.5</v>
      </c>
      <c r="AE219" s="1286"/>
      <c r="AF219" s="1307"/>
      <c r="AG219" s="1281"/>
      <c r="AH219" s="1280"/>
    </row>
    <row r="220" spans="2:34" hidden="1" outlineLevel="1">
      <c r="B220" s="83"/>
      <c r="C220" s="111"/>
      <c r="D220" s="1431"/>
      <c r="E220" s="1145"/>
      <c r="F220" s="83"/>
      <c r="G220" s="109"/>
      <c r="H220" s="109"/>
      <c r="I220" s="75"/>
      <c r="J220" s="1058"/>
      <c r="K220" s="871"/>
      <c r="L220" s="1431"/>
      <c r="M220" s="1080"/>
      <c r="N220" s="1114"/>
      <c r="O220" s="940"/>
      <c r="P220" s="1161"/>
      <c r="Q220" s="1281"/>
      <c r="R220" s="1280"/>
      <c r="S220" s="1174"/>
      <c r="T220" s="1280"/>
      <c r="U220" s="1281"/>
      <c r="V220" s="1280"/>
      <c r="W220" s="1281"/>
      <c r="X220" s="1280"/>
      <c r="Y220" s="1327"/>
      <c r="Z220" s="1308"/>
      <c r="AA220" s="1286"/>
      <c r="AB220" s="1307"/>
      <c r="AC220" s="1327"/>
      <c r="AD220" s="1308"/>
      <c r="AE220" s="1286"/>
      <c r="AF220" s="1307"/>
      <c r="AG220" s="1281"/>
      <c r="AH220" s="1280"/>
    </row>
    <row r="221" spans="2:34" hidden="1" outlineLevel="1">
      <c r="B221" s="83"/>
      <c r="C221" s="111" t="s">
        <v>677</v>
      </c>
      <c r="D221" s="1431" t="s">
        <v>647</v>
      </c>
      <c r="E221" s="1145"/>
      <c r="F221" s="83">
        <v>10.14</v>
      </c>
      <c r="G221" s="109">
        <v>23.85</v>
      </c>
      <c r="H221" s="109">
        <v>24.03</v>
      </c>
      <c r="I221" s="75">
        <f>H221-G221</f>
        <v>0.18</v>
      </c>
      <c r="J221" s="1080">
        <f>F221*I221</f>
        <v>1.83</v>
      </c>
      <c r="K221" s="83"/>
      <c r="L221" s="75"/>
      <c r="M221" s="1058"/>
      <c r="N221" s="83"/>
      <c r="O221" s="75"/>
      <c r="P221" s="123"/>
      <c r="Q221" s="1281"/>
      <c r="R221" s="1280"/>
      <c r="S221" s="1174"/>
      <c r="T221" s="1280"/>
      <c r="U221" s="1281"/>
      <c r="V221" s="1280"/>
      <c r="W221" s="1174">
        <f>J221</f>
        <v>1.83</v>
      </c>
      <c r="X221" s="1179">
        <f>ROUND($W$4/1000*W221,3)</f>
        <v>4.5999999999999999E-2</v>
      </c>
      <c r="Y221" s="1327"/>
      <c r="Z221" s="1308"/>
      <c r="AA221" s="1328"/>
      <c r="AB221" s="1307"/>
      <c r="AC221" s="1282"/>
      <c r="AD221" s="1308"/>
      <c r="AE221" s="1286"/>
      <c r="AF221" s="1307"/>
      <c r="AG221" s="1281"/>
      <c r="AH221" s="1280"/>
    </row>
    <row r="222" spans="2:34" hidden="1" outlineLevel="1">
      <c r="B222" s="83" t="s">
        <v>678</v>
      </c>
      <c r="C222" s="111"/>
      <c r="D222" s="1431"/>
      <c r="E222" s="1145"/>
      <c r="F222" s="83">
        <v>7.53</v>
      </c>
      <c r="G222" s="109">
        <v>24.03</v>
      </c>
      <c r="H222" s="109">
        <v>26.85</v>
      </c>
      <c r="I222" s="75">
        <f>H222-G222</f>
        <v>2.82</v>
      </c>
      <c r="J222" s="1080">
        <f>F222*I222</f>
        <v>21.23</v>
      </c>
      <c r="K222" s="83"/>
      <c r="L222" s="75"/>
      <c r="M222" s="1058"/>
      <c r="N222" s="83"/>
      <c r="O222" s="75"/>
      <c r="P222" s="123"/>
      <c r="Q222" s="1174">
        <f>J222</f>
        <v>21.23</v>
      </c>
      <c r="R222" s="1333">
        <f t="shared" ref="R222:R225" si="12">ROUND($Q$4/1000*Q222,3)</f>
        <v>3.1850000000000001</v>
      </c>
      <c r="S222" s="1174"/>
      <c r="T222" s="1280"/>
      <c r="U222" s="1281"/>
      <c r="V222" s="1280"/>
      <c r="W222" s="1281"/>
      <c r="X222" s="1280"/>
      <c r="Y222" s="1282"/>
      <c r="Z222" s="1306"/>
      <c r="AA222" s="1328"/>
      <c r="AB222" s="1307"/>
      <c r="AC222" s="1282"/>
      <c r="AD222" s="1308"/>
      <c r="AE222" s="1286"/>
      <c r="AF222" s="1307"/>
      <c r="AG222" s="1281"/>
      <c r="AH222" s="1280"/>
    </row>
    <row r="223" spans="2:34" hidden="1" outlineLevel="1">
      <c r="B223" s="83"/>
      <c r="C223" s="1431" t="s">
        <v>519</v>
      </c>
      <c r="D223" s="940"/>
      <c r="E223" s="1145">
        <v>1</v>
      </c>
      <c r="F223" s="1114"/>
      <c r="G223" s="940"/>
      <c r="H223" s="940"/>
      <c r="I223" s="940"/>
      <c r="J223" s="1113"/>
      <c r="K223" s="1114">
        <v>1.31</v>
      </c>
      <c r="L223" s="1108">
        <v>2.2200000000000002</v>
      </c>
      <c r="M223" s="1080">
        <f>ROUND(-E223*K223*L223,2)</f>
        <v>-2.91</v>
      </c>
      <c r="N223" s="1114">
        <v>0.15</v>
      </c>
      <c r="O223" s="940">
        <f>K223+L223+0.37</f>
        <v>3.9</v>
      </c>
      <c r="P223" s="1161">
        <f>E223*N223*O223</f>
        <v>0.59</v>
      </c>
      <c r="Q223" s="1174">
        <f>M223</f>
        <v>-2.91</v>
      </c>
      <c r="R223" s="1333">
        <f t="shared" si="12"/>
        <v>-0.437</v>
      </c>
      <c r="S223" s="1174"/>
      <c r="T223" s="1280"/>
      <c r="U223" s="1281"/>
      <c r="V223" s="1280"/>
      <c r="W223" s="1281"/>
      <c r="X223" s="1280"/>
      <c r="Y223" s="1282"/>
      <c r="Z223" s="1308"/>
      <c r="AA223" s="1328"/>
      <c r="AB223" s="1307"/>
      <c r="AC223" s="1282"/>
      <c r="AD223" s="1306">
        <f>P223</f>
        <v>0.59</v>
      </c>
      <c r="AE223" s="1328"/>
      <c r="AF223" s="1307"/>
      <c r="AG223" s="1281"/>
      <c r="AH223" s="1280"/>
    </row>
    <row r="224" spans="2:34" hidden="1" outlineLevel="1">
      <c r="B224" s="83"/>
      <c r="C224" s="1431" t="s">
        <v>71</v>
      </c>
      <c r="D224" s="940"/>
      <c r="E224" s="1145">
        <v>1</v>
      </c>
      <c r="F224" s="1114"/>
      <c r="G224" s="940"/>
      <c r="H224" s="940"/>
      <c r="I224" s="940"/>
      <c r="J224" s="1113"/>
      <c r="K224" s="1114">
        <v>0.93</v>
      </c>
      <c r="L224" s="1108">
        <v>1.8</v>
      </c>
      <c r="M224" s="1080">
        <f>ROUND(-E224*K224*L224,2)</f>
        <v>-1.67</v>
      </c>
      <c r="N224" s="1114">
        <v>0.15</v>
      </c>
      <c r="O224" s="940">
        <f>K224+L224</f>
        <v>2.73</v>
      </c>
      <c r="P224" s="1161">
        <f>E224*N224*O224</f>
        <v>0.41</v>
      </c>
      <c r="Q224" s="1174">
        <f>M224</f>
        <v>-1.67</v>
      </c>
      <c r="R224" s="1333">
        <f t="shared" si="12"/>
        <v>-0.251</v>
      </c>
      <c r="S224" s="1174"/>
      <c r="T224" s="1280"/>
      <c r="U224" s="1281"/>
      <c r="V224" s="1280"/>
      <c r="W224" s="1281"/>
      <c r="X224" s="1280"/>
      <c r="Y224" s="1327"/>
      <c r="Z224" s="1308"/>
      <c r="AA224" s="1286"/>
      <c r="AB224" s="1307"/>
      <c r="AC224" s="1282"/>
      <c r="AD224" s="1306">
        <f>P224</f>
        <v>0.41</v>
      </c>
      <c r="AE224" s="1286"/>
      <c r="AF224" s="1307"/>
      <c r="AG224" s="1281"/>
      <c r="AH224" s="1280">
        <f>E224*K224</f>
        <v>0.93</v>
      </c>
    </row>
    <row r="225" spans="2:34" hidden="1" outlineLevel="1">
      <c r="B225" s="83"/>
      <c r="C225" s="1431" t="s">
        <v>497</v>
      </c>
      <c r="D225" s="940"/>
      <c r="E225" s="1145">
        <v>1</v>
      </c>
      <c r="F225" s="1114"/>
      <c r="G225" s="940"/>
      <c r="H225" s="940"/>
      <c r="I225" s="940"/>
      <c r="J225" s="1113"/>
      <c r="K225" s="1114">
        <v>1.31</v>
      </c>
      <c r="L225" s="1108">
        <v>2.2200000000000002</v>
      </c>
      <c r="M225" s="1080">
        <f>ROUND(-E225*K225*L225,2)</f>
        <v>-2.91</v>
      </c>
      <c r="N225" s="1114">
        <v>0.15</v>
      </c>
      <c r="O225" s="940">
        <f>2*L225+K225</f>
        <v>5.75</v>
      </c>
      <c r="P225" s="1161">
        <f>E225*N225*O225</f>
        <v>0.86</v>
      </c>
      <c r="Q225" s="1174">
        <f>M225</f>
        <v>-2.91</v>
      </c>
      <c r="R225" s="1333">
        <f t="shared" si="12"/>
        <v>-0.437</v>
      </c>
      <c r="S225" s="1174"/>
      <c r="T225" s="1280"/>
      <c r="U225" s="1281"/>
      <c r="V225" s="1280"/>
      <c r="W225" s="1281"/>
      <c r="X225" s="1280"/>
      <c r="Y225" s="1327"/>
      <c r="Z225" s="1308"/>
      <c r="AA225" s="1286"/>
      <c r="AB225" s="1307"/>
      <c r="AC225" s="1282"/>
      <c r="AD225" s="1306">
        <f>P225</f>
        <v>0.86</v>
      </c>
      <c r="AE225" s="1286"/>
      <c r="AF225" s="1307"/>
      <c r="AG225" s="1281"/>
      <c r="AH225" s="1280"/>
    </row>
    <row r="226" spans="2:34" hidden="1" outlineLevel="1">
      <c r="B226" s="83" t="s">
        <v>679</v>
      </c>
      <c r="C226" s="111"/>
      <c r="D226" s="75"/>
      <c r="E226" s="1145"/>
      <c r="F226" s="1095">
        <v>0.5</v>
      </c>
      <c r="G226" s="109">
        <v>24.03</v>
      </c>
      <c r="H226" s="109">
        <v>24.25</v>
      </c>
      <c r="I226" s="75">
        <f>H226-G226</f>
        <v>0.219999999999999</v>
      </c>
      <c r="J226" s="1080">
        <f>F226*I226</f>
        <v>0.11</v>
      </c>
      <c r="K226" s="1114"/>
      <c r="L226" s="940"/>
      <c r="M226" s="1085"/>
      <c r="N226" s="1114"/>
      <c r="O226" s="940"/>
      <c r="P226" s="1161"/>
      <c r="Q226" s="1281"/>
      <c r="R226" s="1333"/>
      <c r="S226" s="1174"/>
      <c r="T226" s="1280"/>
      <c r="U226" s="1281"/>
      <c r="V226" s="1280"/>
      <c r="W226" s="1281"/>
      <c r="X226" s="1280"/>
      <c r="Y226" s="1327"/>
      <c r="Z226" s="1308"/>
      <c r="AA226" s="1328">
        <f>J226</f>
        <v>0.11</v>
      </c>
      <c r="AB226" s="1307"/>
      <c r="AC226" s="1327"/>
      <c r="AD226" s="1308"/>
      <c r="AE226" s="1286"/>
      <c r="AF226" s="1307"/>
      <c r="AG226" s="1281"/>
      <c r="AH226" s="1280"/>
    </row>
    <row r="227" spans="2:34" hidden="1" outlineLevel="1">
      <c r="B227" s="83"/>
      <c r="C227" s="111"/>
      <c r="D227" s="1431"/>
      <c r="E227" s="1145"/>
      <c r="F227" s="1095">
        <v>0.5</v>
      </c>
      <c r="G227" s="109">
        <v>24.25</v>
      </c>
      <c r="H227" s="109">
        <v>26.85</v>
      </c>
      <c r="I227" s="75">
        <f>H227-G227</f>
        <v>2.6</v>
      </c>
      <c r="J227" s="1080">
        <f>F227*I227</f>
        <v>1.3</v>
      </c>
      <c r="K227" s="83"/>
      <c r="L227" s="75"/>
      <c r="M227" s="1058"/>
      <c r="N227" s="83"/>
      <c r="O227" s="75"/>
      <c r="P227" s="123"/>
      <c r="Q227" s="1281"/>
      <c r="R227" s="1280"/>
      <c r="S227" s="1174"/>
      <c r="T227" s="1280"/>
      <c r="U227" s="1281"/>
      <c r="V227" s="1280"/>
      <c r="W227" s="1281"/>
      <c r="X227" s="1280"/>
      <c r="Y227" s="1327"/>
      <c r="Z227" s="1306">
        <f>J227</f>
        <v>1.3</v>
      </c>
      <c r="AA227" s="1286"/>
      <c r="AB227" s="1307"/>
      <c r="AC227" s="1282"/>
      <c r="AD227" s="1308"/>
      <c r="AE227" s="1286"/>
      <c r="AF227" s="1307"/>
      <c r="AG227" s="1281"/>
      <c r="AH227" s="1280"/>
    </row>
    <row r="228" spans="2:34" hidden="1" outlineLevel="1">
      <c r="B228" s="83"/>
      <c r="C228" s="111"/>
      <c r="D228" s="1431"/>
      <c r="E228" s="1145"/>
      <c r="F228" s="83">
        <v>1.31</v>
      </c>
      <c r="G228" s="109">
        <v>24.03</v>
      </c>
      <c r="H228" s="109">
        <v>26.85</v>
      </c>
      <c r="I228" s="108">
        <f>H228-G228</f>
        <v>2.82</v>
      </c>
      <c r="J228" s="1080">
        <f>F228*I228</f>
        <v>3.69</v>
      </c>
      <c r="K228" s="83"/>
      <c r="L228" s="75"/>
      <c r="M228" s="1058"/>
      <c r="N228" s="83"/>
      <c r="O228" s="75"/>
      <c r="P228" s="123"/>
      <c r="Q228" s="1281"/>
      <c r="R228" s="1280"/>
      <c r="S228" s="1174"/>
      <c r="T228" s="1280"/>
      <c r="U228" s="1281"/>
      <c r="V228" s="1280"/>
      <c r="W228" s="1281"/>
      <c r="X228" s="1280"/>
      <c r="Y228" s="1282"/>
      <c r="Z228" s="1308"/>
      <c r="AA228" s="1328"/>
      <c r="AB228" s="1390">
        <f>J228</f>
        <v>3.69</v>
      </c>
      <c r="AC228" s="1282"/>
      <c r="AD228" s="1308"/>
      <c r="AE228" s="1286"/>
      <c r="AF228" s="1307"/>
      <c r="AG228" s="1281"/>
      <c r="AH228" s="1280"/>
    </row>
    <row r="229" spans="2:34" hidden="1" outlineLevel="1">
      <c r="B229" s="83"/>
      <c r="C229" s="111" t="s">
        <v>497</v>
      </c>
      <c r="D229" s="1431"/>
      <c r="E229" s="1145">
        <v>1</v>
      </c>
      <c r="F229" s="83"/>
      <c r="G229" s="109"/>
      <c r="H229" s="109"/>
      <c r="I229" s="75"/>
      <c r="J229" s="1058"/>
      <c r="K229" s="1114">
        <v>1.31</v>
      </c>
      <c r="L229" s="1108">
        <v>2.2200000000000002</v>
      </c>
      <c r="M229" s="1080">
        <f>ROUND(-E229*K229*L229,2)</f>
        <v>-2.91</v>
      </c>
      <c r="N229" s="1114"/>
      <c r="O229" s="940"/>
      <c r="P229" s="1161"/>
      <c r="Q229" s="1281"/>
      <c r="R229" s="1280"/>
      <c r="S229" s="1174"/>
      <c r="T229" s="1280"/>
      <c r="U229" s="1281"/>
      <c r="V229" s="1280"/>
      <c r="W229" s="1281"/>
      <c r="X229" s="1280"/>
      <c r="Y229" s="1282"/>
      <c r="Z229" s="1308"/>
      <c r="AA229" s="1328"/>
      <c r="AB229" s="1390">
        <f>M229</f>
        <v>-2.91</v>
      </c>
      <c r="AC229" s="1282"/>
      <c r="AD229" s="1308"/>
      <c r="AE229" s="1328"/>
      <c r="AF229" s="1307"/>
      <c r="AG229" s="1281"/>
      <c r="AH229" s="1280"/>
    </row>
    <row r="230" spans="2:34" hidden="1" outlineLevel="1">
      <c r="B230" s="83"/>
      <c r="C230" s="111"/>
      <c r="D230" s="1431"/>
      <c r="E230" s="1145"/>
      <c r="F230" s="83">
        <v>3.2</v>
      </c>
      <c r="G230" s="109">
        <v>24.03</v>
      </c>
      <c r="H230" s="109">
        <v>24.25</v>
      </c>
      <c r="I230" s="75">
        <f>H230-G230</f>
        <v>0.219999999999999</v>
      </c>
      <c r="J230" s="1080">
        <f>F230*I230</f>
        <v>0.7</v>
      </c>
      <c r="K230" s="83"/>
      <c r="L230" s="75"/>
      <c r="M230" s="1058"/>
      <c r="N230" s="83"/>
      <c r="O230" s="75"/>
      <c r="P230" s="123"/>
      <c r="Q230" s="1281"/>
      <c r="R230" s="1280"/>
      <c r="S230" s="1174"/>
      <c r="T230" s="1280"/>
      <c r="U230" s="1281"/>
      <c r="V230" s="1280"/>
      <c r="W230" s="1281"/>
      <c r="X230" s="1280"/>
      <c r="Y230" s="1327"/>
      <c r="Z230" s="1308"/>
      <c r="AA230" s="1328">
        <f>J230</f>
        <v>0.7</v>
      </c>
      <c r="AB230" s="1307"/>
      <c r="AC230" s="1282"/>
      <c r="AD230" s="1308"/>
      <c r="AE230" s="1286"/>
      <c r="AF230" s="1307"/>
      <c r="AG230" s="1281"/>
      <c r="AH230" s="1280"/>
    </row>
    <row r="231" spans="2:34" hidden="1" outlineLevel="1">
      <c r="B231" s="83"/>
      <c r="C231" s="111"/>
      <c r="D231" s="1431"/>
      <c r="E231" s="1145"/>
      <c r="F231" s="83">
        <v>3.2</v>
      </c>
      <c r="G231" s="109">
        <v>24.25</v>
      </c>
      <c r="H231" s="109">
        <v>26.85</v>
      </c>
      <c r="I231" s="75">
        <f>H231-G231</f>
        <v>2.6</v>
      </c>
      <c r="J231" s="1080">
        <f>F231*I231</f>
        <v>8.32</v>
      </c>
      <c r="K231" s="83"/>
      <c r="L231" s="75"/>
      <c r="M231" s="1058"/>
      <c r="N231" s="83"/>
      <c r="O231" s="75"/>
      <c r="P231" s="123"/>
      <c r="Q231" s="1281"/>
      <c r="R231" s="1280"/>
      <c r="S231" s="1174"/>
      <c r="T231" s="1280"/>
      <c r="U231" s="1281"/>
      <c r="V231" s="1280"/>
      <c r="W231" s="1281"/>
      <c r="X231" s="1280"/>
      <c r="Y231" s="1327"/>
      <c r="Z231" s="1306">
        <f>J231</f>
        <v>8.32</v>
      </c>
      <c r="AA231" s="1286"/>
      <c r="AB231" s="1307"/>
      <c r="AC231" s="1282"/>
      <c r="AD231" s="1308"/>
      <c r="AE231" s="1286"/>
      <c r="AF231" s="1307"/>
      <c r="AG231" s="1281"/>
      <c r="AH231" s="1280"/>
    </row>
    <row r="232" spans="2:34" hidden="1" outlineLevel="1">
      <c r="B232" s="83"/>
      <c r="C232" s="111"/>
      <c r="D232" s="1431"/>
      <c r="E232" s="1145"/>
      <c r="F232" s="83">
        <v>2.2000000000000002</v>
      </c>
      <c r="G232" s="109">
        <v>24.03</v>
      </c>
      <c r="H232" s="109">
        <v>26.85</v>
      </c>
      <c r="I232" s="108">
        <f>H232-G232</f>
        <v>2.82</v>
      </c>
      <c r="J232" s="1080">
        <f>F232*I232</f>
        <v>6.2</v>
      </c>
      <c r="K232" s="871"/>
      <c r="L232" s="1431"/>
      <c r="M232" s="1080"/>
      <c r="N232" s="1114"/>
      <c r="O232" s="940"/>
      <c r="P232" s="1161"/>
      <c r="Q232" s="1281"/>
      <c r="R232" s="1280"/>
      <c r="S232" s="1174"/>
      <c r="T232" s="1280"/>
      <c r="U232" s="1281"/>
      <c r="V232" s="1280"/>
      <c r="W232" s="1281"/>
      <c r="X232" s="1280"/>
      <c r="Y232" s="1327"/>
      <c r="Z232" s="1308"/>
      <c r="AA232" s="1286"/>
      <c r="AB232" s="1390">
        <f>J232</f>
        <v>6.2</v>
      </c>
      <c r="AC232" s="1327"/>
      <c r="AD232" s="1308"/>
      <c r="AE232" s="1286"/>
      <c r="AF232" s="1307"/>
      <c r="AG232" s="1281"/>
      <c r="AH232" s="1280"/>
    </row>
    <row r="233" spans="2:34" hidden="1" outlineLevel="1">
      <c r="B233" s="1440"/>
      <c r="C233" s="111" t="s">
        <v>68</v>
      </c>
      <c r="D233" s="1431"/>
      <c r="E233" s="1145">
        <v>1</v>
      </c>
      <c r="F233" s="83"/>
      <c r="G233" s="109"/>
      <c r="H233" s="109"/>
      <c r="I233" s="75"/>
      <c r="J233" s="1080"/>
      <c r="K233" s="1114">
        <v>1.31</v>
      </c>
      <c r="L233" s="1108">
        <v>2.2200000000000002</v>
      </c>
      <c r="M233" s="1080">
        <f>ROUND(-E233*K233*L233,2)</f>
        <v>-2.91</v>
      </c>
      <c r="N233" s="1114"/>
      <c r="O233" s="940"/>
      <c r="P233" s="1161"/>
      <c r="Q233" s="1281"/>
      <c r="R233" s="1280"/>
      <c r="S233" s="1281"/>
      <c r="T233" s="1280"/>
      <c r="U233" s="1281"/>
      <c r="V233" s="1280"/>
      <c r="W233" s="1174"/>
      <c r="X233" s="1179"/>
      <c r="Y233" s="1282"/>
      <c r="Z233" s="1308"/>
      <c r="AA233" s="1328"/>
      <c r="AB233" s="1390">
        <f>M233</f>
        <v>-2.91</v>
      </c>
      <c r="AC233" s="1282"/>
      <c r="AD233" s="1308"/>
      <c r="AE233" s="1286"/>
      <c r="AF233" s="1307"/>
      <c r="AG233" s="1281"/>
      <c r="AH233" s="1280"/>
    </row>
    <row r="234" spans="2:34" hidden="1" outlineLevel="1">
      <c r="B234" s="83"/>
      <c r="C234" s="111" t="s">
        <v>71</v>
      </c>
      <c r="D234" s="1431"/>
      <c r="E234" s="1145">
        <v>1</v>
      </c>
      <c r="F234" s="83"/>
      <c r="G234" s="109"/>
      <c r="H234" s="109"/>
      <c r="I234" s="75"/>
      <c r="J234" s="1080"/>
      <c r="K234" s="1114">
        <v>0.93</v>
      </c>
      <c r="L234" s="1108">
        <v>1.8</v>
      </c>
      <c r="M234" s="1080">
        <f>ROUND(-E234*K234*L234,2)</f>
        <v>-1.67</v>
      </c>
      <c r="N234" s="1114"/>
      <c r="O234" s="940"/>
      <c r="P234" s="1161"/>
      <c r="Q234" s="1281"/>
      <c r="R234" s="1280"/>
      <c r="S234" s="1281"/>
      <c r="T234" s="1280"/>
      <c r="U234" s="1281"/>
      <c r="V234" s="1280"/>
      <c r="W234" s="1174"/>
      <c r="X234" s="1179"/>
      <c r="Y234" s="1282"/>
      <c r="Z234" s="1308"/>
      <c r="AA234" s="1286"/>
      <c r="AB234" s="1390">
        <f>M234</f>
        <v>-1.67</v>
      </c>
      <c r="AC234" s="1282"/>
      <c r="AD234" s="1308"/>
      <c r="AE234" s="1286"/>
      <c r="AF234" s="1307"/>
      <c r="AG234" s="1281"/>
      <c r="AH234" s="1280"/>
    </row>
    <row r="235" spans="2:34" hidden="1" outlineLevel="1">
      <c r="B235" s="83"/>
      <c r="C235" s="111"/>
      <c r="D235" s="1431"/>
      <c r="E235" s="1145"/>
      <c r="F235" s="83">
        <v>0.32</v>
      </c>
      <c r="G235" s="109">
        <v>24.03</v>
      </c>
      <c r="H235" s="109">
        <v>24.25</v>
      </c>
      <c r="I235" s="75">
        <f>H235-G235</f>
        <v>0.219999999999999</v>
      </c>
      <c r="J235" s="1080">
        <f>F235*I235</f>
        <v>7.0000000000000007E-2</v>
      </c>
      <c r="K235" s="83"/>
      <c r="L235" s="75"/>
      <c r="M235" s="1058"/>
      <c r="N235" s="83"/>
      <c r="O235" s="75"/>
      <c r="P235" s="123"/>
      <c r="Q235" s="1281"/>
      <c r="R235" s="1280"/>
      <c r="S235" s="1281"/>
      <c r="T235" s="1280"/>
      <c r="U235" s="1281"/>
      <c r="V235" s="1280"/>
      <c r="W235" s="1281"/>
      <c r="X235" s="1280"/>
      <c r="Y235" s="1282"/>
      <c r="Z235" s="1308"/>
      <c r="AA235" s="1328">
        <f>J235</f>
        <v>7.0000000000000007E-2</v>
      </c>
      <c r="AB235" s="1307"/>
      <c r="AC235" s="1282"/>
      <c r="AD235" s="1308"/>
      <c r="AE235" s="1286"/>
      <c r="AF235" s="1307"/>
      <c r="AG235" s="1281"/>
      <c r="AH235" s="1280"/>
    </row>
    <row r="236" spans="2:34" hidden="1" outlineLevel="1">
      <c r="B236" s="83"/>
      <c r="C236" s="111"/>
      <c r="D236" s="1431"/>
      <c r="E236" s="1145"/>
      <c r="F236" s="83">
        <v>0.32</v>
      </c>
      <c r="G236" s="109">
        <v>24.25</v>
      </c>
      <c r="H236" s="109">
        <v>26.85</v>
      </c>
      <c r="I236" s="75">
        <f>H236-G236</f>
        <v>2.6</v>
      </c>
      <c r="J236" s="1080">
        <f>F236*I236</f>
        <v>0.83</v>
      </c>
      <c r="K236" s="1114"/>
      <c r="L236" s="940"/>
      <c r="M236" s="1080"/>
      <c r="N236" s="1114"/>
      <c r="O236" s="940"/>
      <c r="P236" s="1161"/>
      <c r="Q236" s="1281"/>
      <c r="R236" s="1280"/>
      <c r="S236" s="1174"/>
      <c r="T236" s="1280"/>
      <c r="U236" s="1281"/>
      <c r="V236" s="1280"/>
      <c r="W236" s="1281"/>
      <c r="X236" s="1280"/>
      <c r="Y236" s="1282"/>
      <c r="Z236" s="1306">
        <f>J236</f>
        <v>0.83</v>
      </c>
      <c r="AA236" s="1286"/>
      <c r="AB236" s="1307"/>
      <c r="AC236" s="1282"/>
      <c r="AD236" s="1306"/>
      <c r="AE236" s="1286"/>
      <c r="AF236" s="1307"/>
      <c r="AG236" s="1281"/>
      <c r="AH236" s="1280"/>
    </row>
    <row r="237" spans="2:34" hidden="1" outlineLevel="1">
      <c r="B237" s="83"/>
      <c r="C237" s="111" t="s">
        <v>667</v>
      </c>
      <c r="D237" s="1431" t="s">
        <v>681</v>
      </c>
      <c r="E237" s="1145"/>
      <c r="F237" s="83">
        <f>0.44+4.64</f>
        <v>5.08</v>
      </c>
      <c r="G237" s="109">
        <v>23.85</v>
      </c>
      <c r="H237" s="109">
        <v>24.25</v>
      </c>
      <c r="I237" s="108">
        <f>H237-G237</f>
        <v>0.4</v>
      </c>
      <c r="J237" s="1080">
        <f>F237*I237</f>
        <v>2.0299999999999998</v>
      </c>
      <c r="K237" s="1114"/>
      <c r="L237" s="940"/>
      <c r="M237" s="1080"/>
      <c r="N237" s="1114"/>
      <c r="O237" s="940"/>
      <c r="P237" s="1161"/>
      <c r="Q237" s="1174">
        <f>J237</f>
        <v>2.0299999999999998</v>
      </c>
      <c r="R237" s="1333">
        <f t="shared" ref="R237:R238" si="13">ROUND($Q$4/1000*Q237,3)</f>
        <v>0.30499999999999999</v>
      </c>
      <c r="S237" s="1174"/>
      <c r="T237" s="1280"/>
      <c r="U237" s="1281"/>
      <c r="V237" s="1280"/>
      <c r="W237" s="1281"/>
      <c r="X237" s="1280"/>
      <c r="Y237" s="1282"/>
      <c r="Z237" s="1306"/>
      <c r="AA237" s="1328">
        <f>J237</f>
        <v>2.0299999999999998</v>
      </c>
      <c r="AB237" s="1307"/>
      <c r="AC237" s="1282"/>
      <c r="AD237" s="1306"/>
      <c r="AE237" s="1286"/>
      <c r="AF237" s="1307"/>
      <c r="AG237" s="1281"/>
      <c r="AH237" s="1280"/>
    </row>
    <row r="238" spans="2:34" hidden="1" outlineLevel="1">
      <c r="B238" s="83"/>
      <c r="C238" s="111"/>
      <c r="D238" s="1431" t="s">
        <v>650</v>
      </c>
      <c r="E238" s="1145"/>
      <c r="F238" s="83">
        <v>5.08</v>
      </c>
      <c r="G238" s="109">
        <v>24.25</v>
      </c>
      <c r="H238" s="109">
        <v>26.85</v>
      </c>
      <c r="I238" s="75">
        <f>H238-G238</f>
        <v>2.6</v>
      </c>
      <c r="J238" s="1080">
        <f>F238*I238</f>
        <v>13.21</v>
      </c>
      <c r="K238" s="83"/>
      <c r="L238" s="75"/>
      <c r="M238" s="1058"/>
      <c r="N238" s="83"/>
      <c r="O238" s="75"/>
      <c r="P238" s="123"/>
      <c r="Q238" s="1174">
        <f>J238</f>
        <v>13.21</v>
      </c>
      <c r="R238" s="1333">
        <f t="shared" si="13"/>
        <v>1.982</v>
      </c>
      <c r="S238" s="1281"/>
      <c r="T238" s="1280"/>
      <c r="U238" s="1281"/>
      <c r="V238" s="1280"/>
      <c r="W238" s="1281"/>
      <c r="X238" s="1280"/>
      <c r="Y238" s="1282"/>
      <c r="Z238" s="1306">
        <f>J238</f>
        <v>13.21</v>
      </c>
      <c r="AA238" s="1286"/>
      <c r="AB238" s="1307"/>
      <c r="AC238" s="1282"/>
      <c r="AD238" s="1308"/>
      <c r="AE238" s="1286"/>
      <c r="AF238" s="1307"/>
      <c r="AG238" s="1281"/>
      <c r="AH238" s="1280"/>
    </row>
    <row r="239" spans="2:34" hidden="1" outlineLevel="1">
      <c r="B239" s="83"/>
      <c r="C239" s="111"/>
      <c r="D239" s="1431"/>
      <c r="E239" s="1145"/>
      <c r="F239" s="1095"/>
      <c r="G239" s="109"/>
      <c r="H239" s="109"/>
      <c r="I239" s="75"/>
      <c r="J239" s="1058"/>
      <c r="K239" s="83"/>
      <c r="L239" s="75"/>
      <c r="M239" s="1058"/>
      <c r="N239" s="83"/>
      <c r="O239" s="75"/>
      <c r="P239" s="123"/>
      <c r="Q239" s="1281"/>
      <c r="R239" s="1280"/>
      <c r="S239" s="1281"/>
      <c r="T239" s="1280"/>
      <c r="U239" s="1281"/>
      <c r="V239" s="1280"/>
      <c r="W239" s="1281"/>
      <c r="X239" s="1280"/>
      <c r="Y239" s="1282"/>
      <c r="Z239" s="1308"/>
      <c r="AA239" s="1286"/>
      <c r="AB239" s="1307"/>
      <c r="AC239" s="1282"/>
      <c r="AD239" s="1308"/>
      <c r="AE239" s="1286"/>
      <c r="AF239" s="1307"/>
      <c r="AG239" s="1281"/>
      <c r="AH239" s="1280"/>
    </row>
    <row r="240" spans="2:34" hidden="1" outlineLevel="1">
      <c r="B240" s="83" t="s">
        <v>587</v>
      </c>
      <c r="C240" s="111" t="s">
        <v>680</v>
      </c>
      <c r="D240" s="1431" t="s">
        <v>682</v>
      </c>
      <c r="E240" s="1145"/>
      <c r="F240" s="83">
        <v>6.75</v>
      </c>
      <c r="G240" s="109">
        <v>23.85</v>
      </c>
      <c r="H240" s="109">
        <v>24.25</v>
      </c>
      <c r="I240" s="108">
        <f>H240-G240</f>
        <v>0.4</v>
      </c>
      <c r="J240" s="1080">
        <f>F240*I240</f>
        <v>2.7</v>
      </c>
      <c r="K240" s="83"/>
      <c r="L240" s="75"/>
      <c r="M240" s="1058"/>
      <c r="N240" s="83"/>
      <c r="O240" s="75"/>
      <c r="P240" s="123"/>
      <c r="Q240" s="1281"/>
      <c r="R240" s="1280"/>
      <c r="S240" s="1174">
        <f>J240</f>
        <v>2.7</v>
      </c>
      <c r="T240" s="1280">
        <f t="shared" ref="T240:T243" si="14">ROUND($S$4/1000*S240,3)</f>
        <v>0.35099999999999998</v>
      </c>
      <c r="U240" s="1281"/>
      <c r="V240" s="1280"/>
      <c r="W240" s="1281"/>
      <c r="X240" s="1280"/>
      <c r="Y240" s="1282"/>
      <c r="Z240" s="1308"/>
      <c r="AA240" s="1328">
        <f>J240</f>
        <v>2.7</v>
      </c>
      <c r="AB240" s="1307"/>
      <c r="AC240" s="1282"/>
      <c r="AD240" s="1308"/>
      <c r="AE240" s="1286"/>
      <c r="AF240" s="1307"/>
      <c r="AG240" s="1281"/>
      <c r="AH240" s="1280"/>
    </row>
    <row r="241" spans="2:34" hidden="1" outlineLevel="1">
      <c r="B241" s="83"/>
      <c r="C241" s="111"/>
      <c r="D241" s="1431"/>
      <c r="E241" s="1145"/>
      <c r="F241" s="83">
        <v>6.75</v>
      </c>
      <c r="G241" s="109">
        <v>24.25</v>
      </c>
      <c r="H241" s="109">
        <v>26.85</v>
      </c>
      <c r="I241" s="75">
        <f>H241-G241</f>
        <v>2.6</v>
      </c>
      <c r="J241" s="1080">
        <f>F241*I241</f>
        <v>17.55</v>
      </c>
      <c r="K241" s="83"/>
      <c r="L241" s="75"/>
      <c r="M241" s="1058"/>
      <c r="N241" s="83"/>
      <c r="O241" s="75"/>
      <c r="P241" s="123"/>
      <c r="Q241" s="1281"/>
      <c r="R241" s="1280"/>
      <c r="S241" s="1174">
        <f>J241</f>
        <v>17.55</v>
      </c>
      <c r="T241" s="1280">
        <f t="shared" si="14"/>
        <v>2.282</v>
      </c>
      <c r="U241" s="1281"/>
      <c r="V241" s="1280"/>
      <c r="W241" s="1281"/>
      <c r="X241" s="1280"/>
      <c r="Y241" s="1282"/>
      <c r="Z241" s="1306"/>
      <c r="AA241" s="1286"/>
      <c r="AB241" s="1390"/>
      <c r="AC241" s="1282"/>
      <c r="AD241" s="1308"/>
      <c r="AE241" s="1286"/>
      <c r="AF241" s="1307"/>
      <c r="AG241" s="1281"/>
      <c r="AH241" s="1280"/>
    </row>
    <row r="242" spans="2:34" hidden="1" outlineLevel="1">
      <c r="B242" s="83"/>
      <c r="C242" s="111" t="s">
        <v>25</v>
      </c>
      <c r="D242" s="1431"/>
      <c r="E242" s="1145">
        <v>1</v>
      </c>
      <c r="F242" s="83"/>
      <c r="G242" s="109"/>
      <c r="H242" s="109"/>
      <c r="I242" s="75"/>
      <c r="J242" s="1058"/>
      <c r="K242" s="1109">
        <v>1.68</v>
      </c>
      <c r="L242" s="1110">
        <v>1.59</v>
      </c>
      <c r="M242" s="1085">
        <f>ROUND(-E242*K242*L242,2)</f>
        <v>-2.67</v>
      </c>
      <c r="N242" s="1114"/>
      <c r="O242" s="940"/>
      <c r="P242" s="1161"/>
      <c r="Q242" s="1281"/>
      <c r="R242" s="1280"/>
      <c r="S242" s="1174">
        <f>M242</f>
        <v>-2.67</v>
      </c>
      <c r="T242" s="1280">
        <f t="shared" si="14"/>
        <v>-0.34699999999999998</v>
      </c>
      <c r="U242" s="1281"/>
      <c r="V242" s="1280"/>
      <c r="W242" s="1281"/>
      <c r="X242" s="1280"/>
      <c r="Y242" s="1282"/>
      <c r="Z242" s="1306"/>
      <c r="AA242" s="1286"/>
      <c r="AB242" s="1390"/>
      <c r="AC242" s="1282"/>
      <c r="AD242" s="1306"/>
      <c r="AE242" s="1286"/>
      <c r="AF242" s="1390"/>
      <c r="AG242" s="1281"/>
      <c r="AH242" s="1280"/>
    </row>
    <row r="243" spans="2:34" hidden="1" outlineLevel="1">
      <c r="B243" s="83"/>
      <c r="C243" s="111" t="s">
        <v>24</v>
      </c>
      <c r="D243" s="1431"/>
      <c r="E243" s="1145">
        <v>1</v>
      </c>
      <c r="F243" s="83"/>
      <c r="G243" s="109"/>
      <c r="H243" s="109"/>
      <c r="I243" s="75"/>
      <c r="J243" s="1080"/>
      <c r="K243" s="1114">
        <v>1.48</v>
      </c>
      <c r="L243" s="940">
        <v>1.59</v>
      </c>
      <c r="M243" s="1085">
        <f>ROUND(-E243*K243*L243,2)</f>
        <v>-2.35</v>
      </c>
      <c r="N243" s="1114"/>
      <c r="O243" s="940"/>
      <c r="P243" s="1161"/>
      <c r="Q243" s="1281"/>
      <c r="R243" s="1280"/>
      <c r="S243" s="1174">
        <f>M243</f>
        <v>-2.35</v>
      </c>
      <c r="T243" s="1280">
        <f t="shared" si="14"/>
        <v>-0.30599999999999999</v>
      </c>
      <c r="U243" s="1281"/>
      <c r="V243" s="1280"/>
      <c r="W243" s="1281"/>
      <c r="X243" s="1280"/>
      <c r="Y243" s="1282"/>
      <c r="Z243" s="1306"/>
      <c r="AA243" s="1286"/>
      <c r="AB243" s="1307"/>
      <c r="AC243" s="1282"/>
      <c r="AD243" s="1308"/>
      <c r="AE243" s="1286"/>
      <c r="AF243" s="1307"/>
      <c r="AG243" s="1281"/>
      <c r="AH243" s="1280"/>
    </row>
    <row r="244" spans="2:34" hidden="1" outlineLevel="1">
      <c r="B244" s="83" t="s">
        <v>664</v>
      </c>
      <c r="C244" s="111"/>
      <c r="D244" s="1431"/>
      <c r="E244" s="1145"/>
      <c r="F244" s="83">
        <v>0.9</v>
      </c>
      <c r="G244" s="109">
        <v>24.25</v>
      </c>
      <c r="H244" s="109">
        <v>26.85</v>
      </c>
      <c r="I244" s="75">
        <f>H244-G244</f>
        <v>2.6</v>
      </c>
      <c r="J244" s="1080">
        <f>F244*I244</f>
        <v>2.34</v>
      </c>
      <c r="K244" s="83"/>
      <c r="L244" s="75"/>
      <c r="M244" s="1058"/>
      <c r="N244" s="83"/>
      <c r="O244" s="75"/>
      <c r="P244" s="123"/>
      <c r="Q244" s="1174"/>
      <c r="R244" s="1333"/>
      <c r="S244" s="1281"/>
      <c r="T244" s="1280"/>
      <c r="U244" s="1281"/>
      <c r="V244" s="1280"/>
      <c r="W244" s="1281"/>
      <c r="X244" s="1280"/>
      <c r="Y244" s="1282"/>
      <c r="Z244" s="1306">
        <f>J244</f>
        <v>2.34</v>
      </c>
      <c r="AA244" s="1328"/>
      <c r="AB244" s="1307"/>
      <c r="AC244" s="1282"/>
      <c r="AD244" s="1308"/>
      <c r="AE244" s="1286"/>
      <c r="AF244" s="1307"/>
      <c r="AG244" s="1281"/>
      <c r="AH244" s="1280"/>
    </row>
    <row r="245" spans="2:34" hidden="1" outlineLevel="1">
      <c r="B245" s="83"/>
      <c r="C245" s="111"/>
      <c r="D245" s="1431"/>
      <c r="E245" s="1145"/>
      <c r="F245" s="83">
        <v>1.48</v>
      </c>
      <c r="G245" s="109">
        <v>24.25</v>
      </c>
      <c r="H245" s="109">
        <v>26.85</v>
      </c>
      <c r="I245" s="75">
        <f>H245-G245</f>
        <v>2.6</v>
      </c>
      <c r="J245" s="1080">
        <f>F245*I245</f>
        <v>3.85</v>
      </c>
      <c r="K245" s="83"/>
      <c r="L245" s="75"/>
      <c r="M245" s="1058"/>
      <c r="N245" s="83"/>
      <c r="O245" s="75"/>
      <c r="P245" s="123"/>
      <c r="Q245" s="1174"/>
      <c r="R245" s="1333"/>
      <c r="S245" s="1281"/>
      <c r="T245" s="1280"/>
      <c r="U245" s="1281"/>
      <c r="V245" s="1280"/>
      <c r="W245" s="1281"/>
      <c r="X245" s="1280"/>
      <c r="Y245" s="1282"/>
      <c r="Z245" s="1306"/>
      <c r="AA245" s="1286"/>
      <c r="AB245" s="1307">
        <v>3.85</v>
      </c>
      <c r="AC245" s="1282"/>
      <c r="AD245" s="1308"/>
      <c r="AE245" s="1286"/>
      <c r="AF245" s="1307"/>
      <c r="AG245" s="1281"/>
      <c r="AH245" s="1280"/>
    </row>
    <row r="246" spans="2:34" hidden="1" outlineLevel="1">
      <c r="B246" s="83"/>
      <c r="C246" s="111" t="s">
        <v>24</v>
      </c>
      <c r="D246" s="1431"/>
      <c r="E246" s="1145">
        <v>1</v>
      </c>
      <c r="F246" s="83"/>
      <c r="G246" s="109"/>
      <c r="H246" s="109"/>
      <c r="I246" s="75"/>
      <c r="J246" s="1058"/>
      <c r="K246" s="1114">
        <v>1.48</v>
      </c>
      <c r="L246" s="940">
        <v>1.59</v>
      </c>
      <c r="M246" s="1085">
        <f>ROUND(-E246*K246*L246,2)</f>
        <v>-2.35</v>
      </c>
      <c r="N246" s="1114">
        <v>0.13</v>
      </c>
      <c r="O246" s="940">
        <f>2*L246+K246</f>
        <v>4.66</v>
      </c>
      <c r="P246" s="1161">
        <f>E246*N246*O246</f>
        <v>0.61</v>
      </c>
      <c r="Q246" s="1281"/>
      <c r="R246" s="1333"/>
      <c r="S246" s="1281"/>
      <c r="T246" s="1280"/>
      <c r="U246" s="1281"/>
      <c r="V246" s="1280"/>
      <c r="W246" s="1281"/>
      <c r="X246" s="1280"/>
      <c r="Y246" s="1282"/>
      <c r="Z246" s="1308"/>
      <c r="AA246" s="1286"/>
      <c r="AB246" s="1390">
        <f>M246</f>
        <v>-2.35</v>
      </c>
      <c r="AC246" s="1282"/>
      <c r="AD246" s="1306">
        <f>P246</f>
        <v>0.61</v>
      </c>
      <c r="AE246" s="1286"/>
      <c r="AF246" s="1307"/>
      <c r="AG246" s="1281"/>
      <c r="AH246" s="1280">
        <f>E246*K246</f>
        <v>1.48</v>
      </c>
    </row>
    <row r="247" spans="2:34" hidden="1" outlineLevel="1">
      <c r="B247" s="83"/>
      <c r="C247" s="111"/>
      <c r="D247" s="1431"/>
      <c r="E247" s="1145"/>
      <c r="F247" s="83">
        <v>1.51</v>
      </c>
      <c r="G247" s="109">
        <v>24.25</v>
      </c>
      <c r="H247" s="109">
        <v>26.85</v>
      </c>
      <c r="I247" s="75">
        <f>H247-G247</f>
        <v>2.6</v>
      </c>
      <c r="J247" s="1080">
        <f>F247*I247</f>
        <v>3.93</v>
      </c>
      <c r="K247" s="83"/>
      <c r="L247" s="75"/>
      <c r="M247" s="1058"/>
      <c r="N247" s="83"/>
      <c r="O247" s="75"/>
      <c r="P247" s="123"/>
      <c r="Q247" s="1281"/>
      <c r="R247" s="1333"/>
      <c r="S247" s="1281"/>
      <c r="T247" s="1280"/>
      <c r="U247" s="1281"/>
      <c r="V247" s="1280"/>
      <c r="W247" s="1281"/>
      <c r="X247" s="1280"/>
      <c r="Y247" s="1282"/>
      <c r="Z247" s="1306">
        <f>J247</f>
        <v>3.93</v>
      </c>
      <c r="AA247" s="1286"/>
      <c r="AB247" s="1307"/>
      <c r="AC247" s="1282"/>
      <c r="AD247" s="1308"/>
      <c r="AE247" s="1286"/>
      <c r="AF247" s="1307"/>
      <c r="AG247" s="1281"/>
      <c r="AH247" s="1280"/>
    </row>
    <row r="248" spans="2:34" hidden="1" outlineLevel="1">
      <c r="B248" s="83"/>
      <c r="C248" s="111"/>
      <c r="D248" s="1431"/>
      <c r="E248" s="1145"/>
      <c r="F248" s="83">
        <v>1.68</v>
      </c>
      <c r="G248" s="109">
        <v>24.25</v>
      </c>
      <c r="H248" s="109">
        <v>26.85</v>
      </c>
      <c r="I248" s="75">
        <f>H248-G248</f>
        <v>2.6</v>
      </c>
      <c r="J248" s="1080">
        <f>F248*I248</f>
        <v>4.37</v>
      </c>
      <c r="K248" s="83"/>
      <c r="L248" s="75"/>
      <c r="M248" s="1058"/>
      <c r="N248" s="83"/>
      <c r="O248" s="75"/>
      <c r="P248" s="123"/>
      <c r="Q248" s="1281"/>
      <c r="R248" s="1280"/>
      <c r="S248" s="1281"/>
      <c r="T248" s="1280"/>
      <c r="U248" s="1281"/>
      <c r="V248" s="1280"/>
      <c r="W248" s="1281"/>
      <c r="X248" s="1280"/>
      <c r="Y248" s="1282"/>
      <c r="Z248" s="1308"/>
      <c r="AA248" s="1286"/>
      <c r="AB248" s="1390">
        <f>J248</f>
        <v>4.37</v>
      </c>
      <c r="AC248" s="1282"/>
      <c r="AD248" s="1308"/>
      <c r="AE248" s="1286"/>
      <c r="AF248" s="1307"/>
      <c r="AG248" s="1281"/>
      <c r="AH248" s="1280"/>
    </row>
    <row r="249" spans="2:34" hidden="1" outlineLevel="1">
      <c r="B249" s="83"/>
      <c r="C249" s="111" t="s">
        <v>25</v>
      </c>
      <c r="D249" s="75"/>
      <c r="E249" s="1145">
        <v>1</v>
      </c>
      <c r="F249" s="1095"/>
      <c r="G249" s="109"/>
      <c r="H249" s="109"/>
      <c r="I249" s="75"/>
      <c r="J249" s="1080"/>
      <c r="K249" s="1109">
        <v>1.68</v>
      </c>
      <c r="L249" s="1110">
        <v>1.59</v>
      </c>
      <c r="M249" s="1085">
        <f>ROUND(-E249*K249*L249,2)</f>
        <v>-2.67</v>
      </c>
      <c r="N249" s="1114">
        <v>0.13</v>
      </c>
      <c r="O249" s="940">
        <f>2*L249+K249</f>
        <v>4.8600000000000003</v>
      </c>
      <c r="P249" s="1161">
        <f>E249*N249*O249</f>
        <v>0.63</v>
      </c>
      <c r="Q249" s="1281"/>
      <c r="R249" s="1280"/>
      <c r="S249" s="1281"/>
      <c r="T249" s="1280"/>
      <c r="U249" s="1281"/>
      <c r="V249" s="1280"/>
      <c r="W249" s="1174"/>
      <c r="X249" s="1179"/>
      <c r="Y249" s="1282"/>
      <c r="Z249" s="1308"/>
      <c r="AA249" s="1328"/>
      <c r="AB249" s="1390">
        <f>M249</f>
        <v>-2.67</v>
      </c>
      <c r="AC249" s="1282"/>
      <c r="AD249" s="1306">
        <f>P249</f>
        <v>0.63</v>
      </c>
      <c r="AE249" s="1286"/>
      <c r="AF249" s="1307"/>
      <c r="AG249" s="1281"/>
      <c r="AH249" s="1280">
        <f>E249*K249</f>
        <v>1.68</v>
      </c>
    </row>
    <row r="250" spans="2:34" hidden="1" outlineLevel="1">
      <c r="B250" s="83"/>
      <c r="C250" s="111"/>
      <c r="D250" s="75"/>
      <c r="E250" s="1145"/>
      <c r="F250" s="83">
        <v>1.18</v>
      </c>
      <c r="G250" s="109">
        <v>24.25</v>
      </c>
      <c r="H250" s="109">
        <v>26.85</v>
      </c>
      <c r="I250" s="75">
        <f>H250-G250</f>
        <v>2.6</v>
      </c>
      <c r="J250" s="1080">
        <f>F250*I250</f>
        <v>3.07</v>
      </c>
      <c r="K250" s="83"/>
      <c r="L250" s="75"/>
      <c r="M250" s="1058"/>
      <c r="N250" s="83"/>
      <c r="O250" s="75"/>
      <c r="P250" s="123"/>
      <c r="Q250" s="1174"/>
      <c r="R250" s="1333"/>
      <c r="S250" s="1281"/>
      <c r="T250" s="1280"/>
      <c r="U250" s="1281"/>
      <c r="V250" s="1280"/>
      <c r="W250" s="1281"/>
      <c r="X250" s="1280"/>
      <c r="Y250" s="1282"/>
      <c r="Z250" s="1306">
        <f>J250</f>
        <v>3.07</v>
      </c>
      <c r="AA250" s="1286"/>
      <c r="AB250" s="1307"/>
      <c r="AC250" s="1282"/>
      <c r="AD250" s="1308"/>
      <c r="AE250" s="1286"/>
      <c r="AF250" s="1307"/>
      <c r="AG250" s="1281"/>
      <c r="AH250" s="1280"/>
    </row>
    <row r="251" spans="2:34" hidden="1" outlineLevel="1">
      <c r="B251" s="83"/>
      <c r="C251" s="1431"/>
      <c r="D251" s="75"/>
      <c r="E251" s="1145"/>
      <c r="F251" s="83"/>
      <c r="G251" s="109"/>
      <c r="H251" s="109"/>
      <c r="I251" s="75"/>
      <c r="J251" s="1058"/>
      <c r="K251" s="1114"/>
      <c r="L251" s="940"/>
      <c r="M251" s="1080"/>
      <c r="N251" s="1114"/>
      <c r="O251" s="940"/>
      <c r="P251" s="1161"/>
      <c r="Q251" s="1334"/>
      <c r="R251" s="1333"/>
      <c r="S251" s="1281"/>
      <c r="T251" s="1280"/>
      <c r="U251" s="1281"/>
      <c r="V251" s="1280"/>
      <c r="W251" s="1281"/>
      <c r="X251" s="1280"/>
      <c r="Y251" s="1282"/>
      <c r="Z251" s="1308"/>
      <c r="AA251" s="1286"/>
      <c r="AB251" s="1307"/>
      <c r="AC251" s="1282"/>
      <c r="AD251" s="1306"/>
      <c r="AE251" s="1286"/>
      <c r="AF251" s="1307"/>
      <c r="AG251" s="1281"/>
      <c r="AH251" s="1280"/>
    </row>
    <row r="252" spans="2:34" hidden="1" outlineLevel="1">
      <c r="B252" s="83" t="s">
        <v>641</v>
      </c>
      <c r="C252" s="1431" t="s">
        <v>680</v>
      </c>
      <c r="D252" s="1431" t="s">
        <v>654</v>
      </c>
      <c r="E252" s="1145"/>
      <c r="F252" s="83">
        <v>6.45</v>
      </c>
      <c r="G252" s="109">
        <v>23.85</v>
      </c>
      <c r="H252" s="109">
        <v>24.25</v>
      </c>
      <c r="I252" s="108">
        <f>H252-G252</f>
        <v>0.4</v>
      </c>
      <c r="J252" s="1080">
        <f>F252*I252</f>
        <v>2.58</v>
      </c>
      <c r="K252" s="1114"/>
      <c r="L252" s="940"/>
      <c r="M252" s="1080"/>
      <c r="N252" s="1114"/>
      <c r="O252" s="940"/>
      <c r="P252" s="1161"/>
      <c r="Q252" s="1334"/>
      <c r="R252" s="1333"/>
      <c r="S252" s="1174">
        <f>J252</f>
        <v>2.58</v>
      </c>
      <c r="T252" s="1280">
        <f t="shared" ref="T252:T254" si="15">ROUND($S$4/1000*S252,3)</f>
        <v>0.33500000000000002</v>
      </c>
      <c r="U252" s="1281"/>
      <c r="V252" s="1280"/>
      <c r="W252" s="1281"/>
      <c r="X252" s="1280"/>
      <c r="Y252" s="1282"/>
      <c r="Z252" s="1308"/>
      <c r="AA252" s="1328">
        <f>J252</f>
        <v>2.58</v>
      </c>
      <c r="AB252" s="1307"/>
      <c r="AC252" s="1282"/>
      <c r="AD252" s="1306"/>
      <c r="AE252" s="1286"/>
      <c r="AF252" s="1307"/>
      <c r="AG252" s="1281"/>
      <c r="AH252" s="1280"/>
    </row>
    <row r="253" spans="2:34" hidden="1" outlineLevel="1">
      <c r="B253" s="83" t="s">
        <v>587</v>
      </c>
      <c r="C253" s="1431"/>
      <c r="D253" s="75"/>
      <c r="E253" s="1145"/>
      <c r="F253" s="83">
        <v>6.45</v>
      </c>
      <c r="G253" s="109">
        <v>24.25</v>
      </c>
      <c r="H253" s="109">
        <v>26.85</v>
      </c>
      <c r="I253" s="75">
        <f>H253-G253</f>
        <v>2.6</v>
      </c>
      <c r="J253" s="1080">
        <f>F253*I253</f>
        <v>16.77</v>
      </c>
      <c r="K253" s="1114"/>
      <c r="L253" s="940"/>
      <c r="M253" s="1080"/>
      <c r="N253" s="1114"/>
      <c r="O253" s="940"/>
      <c r="P253" s="1161"/>
      <c r="Q253" s="1334"/>
      <c r="R253" s="1333"/>
      <c r="S253" s="1174">
        <f>J253</f>
        <v>16.77</v>
      </c>
      <c r="T253" s="1280">
        <f t="shared" si="15"/>
        <v>2.1800000000000002</v>
      </c>
      <c r="U253" s="1281"/>
      <c r="V253" s="1280"/>
      <c r="W253" s="1281"/>
      <c r="X253" s="1280"/>
      <c r="Y253" s="1282"/>
      <c r="Z253" s="1308"/>
      <c r="AA253" s="1286"/>
      <c r="AB253" s="1307"/>
      <c r="AC253" s="1282"/>
      <c r="AD253" s="1306"/>
      <c r="AE253" s="1286"/>
      <c r="AF253" s="1307"/>
      <c r="AG253" s="1281"/>
      <c r="AH253" s="1280"/>
    </row>
    <row r="254" spans="2:34" hidden="1" outlineLevel="1">
      <c r="B254" s="83"/>
      <c r="C254" s="111" t="s">
        <v>24</v>
      </c>
      <c r="D254" s="75"/>
      <c r="E254" s="1145">
        <v>2</v>
      </c>
      <c r="F254" s="83"/>
      <c r="G254" s="109"/>
      <c r="H254" s="109"/>
      <c r="I254" s="75"/>
      <c r="J254" s="1080"/>
      <c r="K254" s="1114">
        <v>1.48</v>
      </c>
      <c r="L254" s="940">
        <v>1.59</v>
      </c>
      <c r="M254" s="1085">
        <f>ROUND(-E254*K254*L254,2)</f>
        <v>-4.71</v>
      </c>
      <c r="N254" s="1114"/>
      <c r="O254" s="940"/>
      <c r="P254" s="1161"/>
      <c r="Q254" s="1281"/>
      <c r="R254" s="1280"/>
      <c r="S254" s="1174">
        <f>M254</f>
        <v>-4.71</v>
      </c>
      <c r="T254" s="1280">
        <f t="shared" si="15"/>
        <v>-0.61199999999999999</v>
      </c>
      <c r="U254" s="1281"/>
      <c r="V254" s="1280"/>
      <c r="W254" s="1281"/>
      <c r="X254" s="1280"/>
      <c r="Y254" s="1282"/>
      <c r="Z254" s="1308"/>
      <c r="AA254" s="1328"/>
      <c r="AB254" s="1307"/>
      <c r="AC254" s="1282"/>
      <c r="AD254" s="1308"/>
      <c r="AE254" s="1286"/>
      <c r="AF254" s="1307"/>
      <c r="AG254" s="1281"/>
      <c r="AH254" s="1280"/>
    </row>
    <row r="255" spans="2:34" hidden="1" outlineLevel="1">
      <c r="B255" s="83" t="s">
        <v>664</v>
      </c>
      <c r="C255" s="111"/>
      <c r="D255" s="75"/>
      <c r="E255" s="1145"/>
      <c r="F255" s="83">
        <v>0.91</v>
      </c>
      <c r="G255" s="109">
        <v>24.25</v>
      </c>
      <c r="H255" s="109">
        <v>26.85</v>
      </c>
      <c r="I255" s="75">
        <f>H255-G255</f>
        <v>2.6</v>
      </c>
      <c r="J255" s="1080">
        <f>F255*I255</f>
        <v>2.37</v>
      </c>
      <c r="K255" s="83"/>
      <c r="L255" s="75"/>
      <c r="M255" s="1058"/>
      <c r="N255" s="83"/>
      <c r="O255" s="75"/>
      <c r="P255" s="123"/>
      <c r="Q255" s="1281"/>
      <c r="R255" s="1280"/>
      <c r="S255" s="1281"/>
      <c r="T255" s="1280"/>
      <c r="U255" s="1281"/>
      <c r="V255" s="1280"/>
      <c r="W255" s="1281"/>
      <c r="X255" s="1280"/>
      <c r="Y255" s="1282"/>
      <c r="Z255" s="1306">
        <f>J255</f>
        <v>2.37</v>
      </c>
      <c r="AA255" s="1286"/>
      <c r="AB255" s="1307"/>
      <c r="AC255" s="1282"/>
      <c r="AD255" s="1308"/>
      <c r="AE255" s="1286"/>
      <c r="AF255" s="1307"/>
      <c r="AG255" s="1281"/>
      <c r="AH255" s="1280"/>
    </row>
    <row r="256" spans="2:34" hidden="1" outlineLevel="1">
      <c r="B256" s="83"/>
      <c r="C256" s="111"/>
      <c r="D256" s="75"/>
      <c r="E256" s="1145"/>
      <c r="F256" s="83">
        <v>1.48</v>
      </c>
      <c r="G256" s="109">
        <v>24.25</v>
      </c>
      <c r="H256" s="109">
        <v>26.85</v>
      </c>
      <c r="I256" s="75">
        <f>H256-G256</f>
        <v>2.6</v>
      </c>
      <c r="J256" s="1080">
        <f>F256*I256</f>
        <v>3.85</v>
      </c>
      <c r="K256" s="83"/>
      <c r="L256" s="75"/>
      <c r="M256" s="1058"/>
      <c r="N256" s="83"/>
      <c r="O256" s="75"/>
      <c r="P256" s="123"/>
      <c r="Q256" s="1281"/>
      <c r="R256" s="1280"/>
      <c r="S256" s="1281"/>
      <c r="T256" s="1280"/>
      <c r="U256" s="1281"/>
      <c r="V256" s="1280"/>
      <c r="W256" s="1281"/>
      <c r="X256" s="1280"/>
      <c r="Y256" s="1282"/>
      <c r="Z256" s="1308"/>
      <c r="AA256" s="1286"/>
      <c r="AB256" s="1390">
        <f>J256</f>
        <v>3.85</v>
      </c>
      <c r="AC256" s="1282"/>
      <c r="AD256" s="1308"/>
      <c r="AE256" s="1286"/>
      <c r="AF256" s="1307"/>
      <c r="AG256" s="1281"/>
      <c r="AH256" s="1280"/>
    </row>
    <row r="257" spans="2:34" hidden="1" outlineLevel="1">
      <c r="B257" s="83"/>
      <c r="C257" s="111" t="s">
        <v>24</v>
      </c>
      <c r="D257" s="75"/>
      <c r="E257" s="1145">
        <v>1</v>
      </c>
      <c r="F257" s="83"/>
      <c r="G257" s="109"/>
      <c r="H257" s="109"/>
      <c r="I257" s="75"/>
      <c r="J257" s="1080"/>
      <c r="K257" s="1114">
        <v>1.48</v>
      </c>
      <c r="L257" s="940">
        <v>1.59</v>
      </c>
      <c r="M257" s="1085">
        <f>ROUND(-E257*K257*L257,2)</f>
        <v>-2.35</v>
      </c>
      <c r="N257" s="1114">
        <v>0.13</v>
      </c>
      <c r="O257" s="940">
        <f>2*L257+K257</f>
        <v>4.66</v>
      </c>
      <c r="P257" s="1161">
        <f>E257*N257*O257</f>
        <v>0.61</v>
      </c>
      <c r="Q257" s="1281"/>
      <c r="R257" s="1280"/>
      <c r="S257" s="1281"/>
      <c r="T257" s="1280"/>
      <c r="U257" s="1281"/>
      <c r="V257" s="1280"/>
      <c r="W257" s="1281"/>
      <c r="X257" s="1280"/>
      <c r="Y257" s="1282"/>
      <c r="Z257" s="1308"/>
      <c r="AA257" s="1328"/>
      <c r="AB257" s="1390">
        <f>M257</f>
        <v>-2.35</v>
      </c>
      <c r="AC257" s="1282"/>
      <c r="AD257" s="1306">
        <f>P257</f>
        <v>0.61</v>
      </c>
      <c r="AE257" s="1286"/>
      <c r="AF257" s="1307"/>
      <c r="AG257" s="1281"/>
      <c r="AH257" s="1280">
        <f>E257*K257</f>
        <v>1.48</v>
      </c>
    </row>
    <row r="258" spans="2:34" hidden="1" outlineLevel="1">
      <c r="B258" s="83"/>
      <c r="C258" s="111"/>
      <c r="D258" s="75"/>
      <c r="E258" s="1145"/>
      <c r="F258" s="83">
        <v>1.6</v>
      </c>
      <c r="G258" s="109">
        <v>24.25</v>
      </c>
      <c r="H258" s="109">
        <v>26.85</v>
      </c>
      <c r="I258" s="75">
        <f>H258-G258</f>
        <v>2.6</v>
      </c>
      <c r="J258" s="1080">
        <f>F258*I258</f>
        <v>4.16</v>
      </c>
      <c r="K258" s="83"/>
      <c r="L258" s="75"/>
      <c r="M258" s="1058"/>
      <c r="N258" s="83"/>
      <c r="O258" s="75"/>
      <c r="P258" s="123"/>
      <c r="Q258" s="1281"/>
      <c r="R258" s="1280"/>
      <c r="S258" s="1281"/>
      <c r="T258" s="1280"/>
      <c r="U258" s="1281"/>
      <c r="V258" s="1280"/>
      <c r="W258" s="1281"/>
      <c r="X258" s="1280"/>
      <c r="Y258" s="1282"/>
      <c r="Z258" s="1306">
        <f>J258</f>
        <v>4.16</v>
      </c>
      <c r="AA258" s="1328"/>
      <c r="AB258" s="1307"/>
      <c r="AC258" s="1282"/>
      <c r="AD258" s="1308"/>
      <c r="AE258" s="1286"/>
      <c r="AF258" s="1307"/>
      <c r="AG258" s="1281"/>
      <c r="AH258" s="1280"/>
    </row>
    <row r="259" spans="2:34" hidden="1" outlineLevel="1">
      <c r="B259" s="83"/>
      <c r="C259" s="111"/>
      <c r="D259" s="75"/>
      <c r="E259" s="1145"/>
      <c r="F259" s="83">
        <v>1.48</v>
      </c>
      <c r="G259" s="109">
        <v>24.25</v>
      </c>
      <c r="H259" s="109">
        <v>26.85</v>
      </c>
      <c r="I259" s="75">
        <f>H259-G259</f>
        <v>2.6</v>
      </c>
      <c r="J259" s="1080">
        <f>F259*I259</f>
        <v>3.85</v>
      </c>
      <c r="K259" s="83"/>
      <c r="L259" s="75"/>
      <c r="M259" s="1058"/>
      <c r="N259" s="83"/>
      <c r="O259" s="75"/>
      <c r="P259" s="123"/>
      <c r="Q259" s="1281"/>
      <c r="R259" s="1280"/>
      <c r="S259" s="1281"/>
      <c r="T259" s="1280"/>
      <c r="U259" s="1281"/>
      <c r="V259" s="1280"/>
      <c r="W259" s="1281"/>
      <c r="X259" s="1280"/>
      <c r="Y259" s="1282"/>
      <c r="Z259" s="1308"/>
      <c r="AA259" s="1286"/>
      <c r="AB259" s="1390">
        <f>J259</f>
        <v>3.85</v>
      </c>
      <c r="AC259" s="1282"/>
      <c r="AD259" s="1308"/>
      <c r="AE259" s="1286"/>
      <c r="AF259" s="1307"/>
      <c r="AG259" s="1281"/>
      <c r="AH259" s="1280"/>
    </row>
    <row r="260" spans="2:34" hidden="1" outlineLevel="1">
      <c r="B260" s="83"/>
      <c r="C260" s="111" t="s">
        <v>24</v>
      </c>
      <c r="D260" s="75"/>
      <c r="E260" s="1145">
        <v>1</v>
      </c>
      <c r="F260" s="83"/>
      <c r="G260" s="109"/>
      <c r="H260" s="109"/>
      <c r="I260" s="75"/>
      <c r="J260" s="1080"/>
      <c r="K260" s="1114">
        <v>1.48</v>
      </c>
      <c r="L260" s="940">
        <v>1.59</v>
      </c>
      <c r="M260" s="1085">
        <f>ROUND(-E260*K260*L260,2)</f>
        <v>-2.35</v>
      </c>
      <c r="N260" s="1114">
        <v>0.13</v>
      </c>
      <c r="O260" s="940">
        <f>2*L260+K260</f>
        <v>4.66</v>
      </c>
      <c r="P260" s="1161">
        <f>E260*N260*O260</f>
        <v>0.61</v>
      </c>
      <c r="Q260" s="1281"/>
      <c r="R260" s="1280"/>
      <c r="S260" s="1281"/>
      <c r="T260" s="1280"/>
      <c r="U260" s="1281"/>
      <c r="V260" s="1280"/>
      <c r="W260" s="1281"/>
      <c r="X260" s="1280"/>
      <c r="Y260" s="1282"/>
      <c r="Z260" s="1308"/>
      <c r="AA260" s="1328"/>
      <c r="AB260" s="1390">
        <f>M260</f>
        <v>-2.35</v>
      </c>
      <c r="AC260" s="1282"/>
      <c r="AD260" s="1306">
        <f>P260</f>
        <v>0.61</v>
      </c>
      <c r="AE260" s="1286"/>
      <c r="AF260" s="1307"/>
      <c r="AG260" s="1281"/>
      <c r="AH260" s="1280">
        <f>E260*K260</f>
        <v>1.48</v>
      </c>
    </row>
    <row r="261" spans="2:34" hidden="1" outlineLevel="1">
      <c r="B261" s="83"/>
      <c r="C261" s="111"/>
      <c r="D261" s="75"/>
      <c r="E261" s="1145"/>
      <c r="F261" s="83">
        <v>0.98</v>
      </c>
      <c r="G261" s="109">
        <v>24.25</v>
      </c>
      <c r="H261" s="109">
        <v>26.85</v>
      </c>
      <c r="I261" s="75">
        <f>H261-G261</f>
        <v>2.6</v>
      </c>
      <c r="J261" s="1080">
        <f>F261*I261</f>
        <v>2.5499999999999998</v>
      </c>
      <c r="K261" s="83"/>
      <c r="L261" s="75"/>
      <c r="M261" s="1058"/>
      <c r="N261" s="83"/>
      <c r="O261" s="75"/>
      <c r="P261" s="123"/>
      <c r="Q261" s="1281"/>
      <c r="R261" s="1280"/>
      <c r="S261" s="1281"/>
      <c r="T261" s="1280"/>
      <c r="U261" s="1281"/>
      <c r="V261" s="1280"/>
      <c r="W261" s="1281"/>
      <c r="X261" s="1280"/>
      <c r="Y261" s="1282"/>
      <c r="Z261" s="1306">
        <f>J261</f>
        <v>2.5499999999999998</v>
      </c>
      <c r="AA261" s="1286"/>
      <c r="AB261" s="1307"/>
      <c r="AC261" s="1282"/>
      <c r="AD261" s="1308"/>
      <c r="AE261" s="1286"/>
      <c r="AF261" s="1307"/>
      <c r="AG261" s="1281"/>
      <c r="AH261" s="1280"/>
    </row>
    <row r="262" spans="2:34" hidden="1" outlineLevel="1">
      <c r="B262" s="83"/>
      <c r="C262" s="111"/>
      <c r="D262" s="75"/>
      <c r="E262" s="1145"/>
      <c r="F262" s="83"/>
      <c r="G262" s="109"/>
      <c r="H262" s="109"/>
      <c r="I262" s="75"/>
      <c r="J262" s="1080"/>
      <c r="K262" s="83"/>
      <c r="L262" s="75"/>
      <c r="M262" s="1058"/>
      <c r="N262" s="83"/>
      <c r="O262" s="75"/>
      <c r="P262" s="123"/>
      <c r="Q262" s="1281"/>
      <c r="R262" s="1280"/>
      <c r="S262" s="1281"/>
      <c r="T262" s="1280"/>
      <c r="U262" s="1281"/>
      <c r="V262" s="1280"/>
      <c r="W262" s="1281"/>
      <c r="X262" s="1280"/>
      <c r="Y262" s="1282"/>
      <c r="Z262" s="1306"/>
      <c r="AA262" s="1286"/>
      <c r="AB262" s="1307"/>
      <c r="AC262" s="1282"/>
      <c r="AD262" s="1308"/>
      <c r="AE262" s="1286"/>
      <c r="AF262" s="1307"/>
      <c r="AG262" s="1281"/>
      <c r="AH262" s="1280"/>
    </row>
    <row r="263" spans="2:34" hidden="1" outlineLevel="1">
      <c r="B263" s="83"/>
      <c r="C263" s="1431" t="s">
        <v>683</v>
      </c>
      <c r="D263" s="1431" t="s">
        <v>655</v>
      </c>
      <c r="E263" s="1145"/>
      <c r="F263" s="1095">
        <v>2</v>
      </c>
      <c r="G263" s="109">
        <v>23.85</v>
      </c>
      <c r="H263" s="109">
        <v>24.25</v>
      </c>
      <c r="I263" s="108">
        <f>H263-G263</f>
        <v>0.4</v>
      </c>
      <c r="J263" s="1080">
        <f>F263*I263</f>
        <v>0.8</v>
      </c>
      <c r="K263" s="83"/>
      <c r="L263" s="75"/>
      <c r="M263" s="1058"/>
      <c r="N263" s="83"/>
      <c r="O263" s="75"/>
      <c r="P263" s="123"/>
      <c r="Q263" s="1174">
        <f>J263</f>
        <v>0.8</v>
      </c>
      <c r="R263" s="1333">
        <f t="shared" ref="R263:R264" si="16">ROUND($Q$4/1000*Q263,3)</f>
        <v>0.12</v>
      </c>
      <c r="S263" s="1174"/>
      <c r="T263" s="1280"/>
      <c r="U263" s="1281"/>
      <c r="V263" s="1280"/>
      <c r="W263" s="1281"/>
      <c r="X263" s="1280"/>
      <c r="Y263" s="1282"/>
      <c r="Z263" s="1308"/>
      <c r="AA263" s="1328">
        <f>J263</f>
        <v>0.8</v>
      </c>
      <c r="AB263" s="1307"/>
      <c r="AC263" s="1282"/>
      <c r="AD263" s="1308"/>
      <c r="AE263" s="1286"/>
      <c r="AF263" s="1307"/>
      <c r="AG263" s="1281"/>
      <c r="AH263" s="1280"/>
    </row>
    <row r="264" spans="2:34" hidden="1" outlineLevel="1">
      <c r="B264" s="83"/>
      <c r="C264" s="75"/>
      <c r="D264" s="1431"/>
      <c r="E264" s="1145"/>
      <c r="F264" s="1095">
        <v>2</v>
      </c>
      <c r="G264" s="109">
        <v>24.25</v>
      </c>
      <c r="H264" s="109">
        <v>26.85</v>
      </c>
      <c r="I264" s="75">
        <f>H264-G264</f>
        <v>2.6</v>
      </c>
      <c r="J264" s="1080">
        <f>F264*I264</f>
        <v>5.2</v>
      </c>
      <c r="K264" s="83"/>
      <c r="L264" s="75"/>
      <c r="M264" s="1058"/>
      <c r="N264" s="83"/>
      <c r="O264" s="75"/>
      <c r="P264" s="123"/>
      <c r="Q264" s="1174">
        <f>J264</f>
        <v>5.2</v>
      </c>
      <c r="R264" s="1333">
        <f t="shared" si="16"/>
        <v>0.78</v>
      </c>
      <c r="S264" s="1174"/>
      <c r="T264" s="1280"/>
      <c r="U264" s="1281"/>
      <c r="V264" s="1280"/>
      <c r="W264" s="1281"/>
      <c r="X264" s="1280"/>
      <c r="Y264" s="1282"/>
      <c r="Z264" s="1306">
        <f>J264</f>
        <v>5.2</v>
      </c>
      <c r="AA264" s="1286"/>
      <c r="AB264" s="1307"/>
      <c r="AC264" s="1282"/>
      <c r="AD264" s="1308"/>
      <c r="AE264" s="1286"/>
      <c r="AF264" s="1307"/>
      <c r="AG264" s="1281"/>
      <c r="AH264" s="1280"/>
    </row>
    <row r="265" spans="2:34" hidden="1" outlineLevel="1">
      <c r="B265" s="83"/>
      <c r="C265" s="111"/>
      <c r="D265" s="1431"/>
      <c r="E265" s="1145"/>
      <c r="F265" s="83"/>
      <c r="G265" s="109"/>
      <c r="H265" s="109"/>
      <c r="I265" s="75"/>
      <c r="J265" s="1080"/>
      <c r="K265" s="83"/>
      <c r="L265" s="75"/>
      <c r="M265" s="1058"/>
      <c r="N265" s="83"/>
      <c r="O265" s="75"/>
      <c r="P265" s="123"/>
      <c r="Q265" s="1281"/>
      <c r="R265" s="1280"/>
      <c r="S265" s="1174"/>
      <c r="T265" s="1280"/>
      <c r="U265" s="1281"/>
      <c r="V265" s="1280"/>
      <c r="W265" s="1281"/>
      <c r="X265" s="1280"/>
      <c r="Y265" s="1282"/>
      <c r="Z265" s="1308"/>
      <c r="AA265" s="1286"/>
      <c r="AB265" s="1390"/>
      <c r="AC265" s="1282"/>
      <c r="AD265" s="1308"/>
      <c r="AE265" s="1286"/>
      <c r="AF265" s="1307"/>
      <c r="AG265" s="1281"/>
      <c r="AH265" s="1280"/>
    </row>
    <row r="266" spans="2:34" hidden="1" outlineLevel="1">
      <c r="B266" s="83"/>
      <c r="C266" s="111" t="s">
        <v>504</v>
      </c>
      <c r="D266" s="1431" t="s">
        <v>656</v>
      </c>
      <c r="E266" s="1145"/>
      <c r="F266" s="83">
        <v>5.9</v>
      </c>
      <c r="G266" s="109">
        <v>23.85</v>
      </c>
      <c r="H266" s="109">
        <v>24.25</v>
      </c>
      <c r="I266" s="108">
        <f>H266-G266</f>
        <v>0.4</v>
      </c>
      <c r="J266" s="1080">
        <f>F266*I266</f>
        <v>2.36</v>
      </c>
      <c r="K266" s="1114"/>
      <c r="L266" s="940"/>
      <c r="M266" s="1085"/>
      <c r="N266" s="1114"/>
      <c r="O266" s="940"/>
      <c r="P266" s="1161"/>
      <c r="Q266" s="1281"/>
      <c r="R266" s="1280"/>
      <c r="S266" s="1174"/>
      <c r="T266" s="1280"/>
      <c r="U266" s="1281"/>
      <c r="V266" s="1280"/>
      <c r="W266" s="1174">
        <f>J266</f>
        <v>2.36</v>
      </c>
      <c r="X266" s="1179">
        <f t="shared" ref="X266:X267" si="17">ROUND($W$4/1000*W266,3)</f>
        <v>5.8999999999999997E-2</v>
      </c>
      <c r="Y266" s="1282"/>
      <c r="Z266" s="1308"/>
      <c r="AA266" s="1328">
        <f>J266</f>
        <v>2.36</v>
      </c>
      <c r="AB266" s="1390"/>
      <c r="AC266" s="1282"/>
      <c r="AD266" s="1306"/>
      <c r="AE266" s="1286"/>
      <c r="AF266" s="1390"/>
      <c r="AG266" s="1281">
        <f>F266</f>
        <v>5.9</v>
      </c>
      <c r="AH266" s="1280"/>
    </row>
    <row r="267" spans="2:34" hidden="1" outlineLevel="1">
      <c r="B267" s="83"/>
      <c r="C267" s="75"/>
      <c r="D267" s="1431"/>
      <c r="E267" s="1145"/>
      <c r="F267" s="83">
        <v>5.9</v>
      </c>
      <c r="G267" s="109">
        <v>24.25</v>
      </c>
      <c r="H267" s="109">
        <v>25.23</v>
      </c>
      <c r="I267" s="108">
        <f>H267-G267</f>
        <v>0.98</v>
      </c>
      <c r="J267" s="1080">
        <f>F267*I267</f>
        <v>5.78</v>
      </c>
      <c r="K267" s="83"/>
      <c r="L267" s="75"/>
      <c r="M267" s="1058"/>
      <c r="N267" s="83"/>
      <c r="O267" s="75"/>
      <c r="P267" s="123"/>
      <c r="Q267" s="1281"/>
      <c r="R267" s="1280"/>
      <c r="S267" s="1174"/>
      <c r="T267" s="1280"/>
      <c r="U267" s="1281"/>
      <c r="V267" s="1280"/>
      <c r="W267" s="1174">
        <f>J267</f>
        <v>5.78</v>
      </c>
      <c r="X267" s="1179">
        <f t="shared" si="17"/>
        <v>0.14499999999999999</v>
      </c>
      <c r="Y267" s="1282"/>
      <c r="Z267" s="1306"/>
      <c r="AA267" s="1286"/>
      <c r="AB267" s="1390">
        <f>J267</f>
        <v>5.78</v>
      </c>
      <c r="AC267" s="1282"/>
      <c r="AD267" s="1308"/>
      <c r="AE267" s="1286"/>
      <c r="AF267" s="1307"/>
      <c r="AG267" s="1281"/>
      <c r="AH267" s="1280"/>
    </row>
    <row r="268" spans="2:34" hidden="1" outlineLevel="1">
      <c r="B268" s="83"/>
      <c r="C268" s="1431" t="s">
        <v>65</v>
      </c>
      <c r="D268" s="1431"/>
      <c r="E268" s="1145"/>
      <c r="F268" s="83">
        <v>3.28</v>
      </c>
      <c r="G268" s="109">
        <v>24.03</v>
      </c>
      <c r="H268" s="109">
        <v>26.85</v>
      </c>
      <c r="I268" s="75">
        <f>H268-G268</f>
        <v>2.82</v>
      </c>
      <c r="J268" s="1080">
        <f>F268*I268</f>
        <v>9.25</v>
      </c>
      <c r="K268" s="83"/>
      <c r="L268" s="75"/>
      <c r="M268" s="1058"/>
      <c r="N268" s="83"/>
      <c r="O268" s="75"/>
      <c r="P268" s="123"/>
      <c r="Q268" s="1281"/>
      <c r="R268" s="1280"/>
      <c r="S268" s="1174">
        <f>J268</f>
        <v>9.25</v>
      </c>
      <c r="T268" s="1280">
        <f t="shared" ref="T268:T289" si="18">ROUND($S$4/1000*S268,3)</f>
        <v>1.2030000000000001</v>
      </c>
      <c r="U268" s="1281"/>
      <c r="V268" s="1280"/>
      <c r="W268" s="1281"/>
      <c r="X268" s="1179"/>
      <c r="Y268" s="1282"/>
      <c r="Z268" s="1306">
        <f>J268</f>
        <v>9.25</v>
      </c>
      <c r="AA268" s="1286"/>
      <c r="AB268" s="1307"/>
      <c r="AC268" s="1282"/>
      <c r="AD268" s="1308"/>
      <c r="AE268" s="1286"/>
      <c r="AF268" s="1307"/>
      <c r="AG268" s="1281"/>
      <c r="AH268" s="1280"/>
    </row>
    <row r="269" spans="2:34" hidden="1" outlineLevel="1">
      <c r="B269" s="83"/>
      <c r="C269" s="1431" t="s">
        <v>516</v>
      </c>
      <c r="D269" s="1431"/>
      <c r="E269" s="1145">
        <v>1</v>
      </c>
      <c r="F269" s="83"/>
      <c r="G269" s="109"/>
      <c r="H269" s="109"/>
      <c r="I269" s="75"/>
      <c r="J269" s="1080"/>
      <c r="K269" s="1114">
        <f>1.68-0.77</f>
        <v>0.91</v>
      </c>
      <c r="L269" s="940">
        <f>1.65-0.06</f>
        <v>1.59</v>
      </c>
      <c r="M269" s="1080">
        <f>ROUND(-E269*K269*L269,2)</f>
        <v>-1.45</v>
      </c>
      <c r="N269" s="1114">
        <v>0.13</v>
      </c>
      <c r="O269" s="940">
        <f>2*K269+L269</f>
        <v>3.41</v>
      </c>
      <c r="P269" s="1161">
        <f>E269*N269*O269</f>
        <v>0.44</v>
      </c>
      <c r="Q269" s="1281"/>
      <c r="R269" s="1280"/>
      <c r="S269" s="1174">
        <f>M269</f>
        <v>-1.45</v>
      </c>
      <c r="T269" s="1280">
        <f t="shared" si="18"/>
        <v>-0.189</v>
      </c>
      <c r="U269" s="1281"/>
      <c r="V269" s="1280"/>
      <c r="W269" s="1174"/>
      <c r="X269" s="1179"/>
      <c r="Y269" s="1282"/>
      <c r="Z269" s="1306">
        <f>M269</f>
        <v>-1.45</v>
      </c>
      <c r="AA269" s="1286"/>
      <c r="AB269" s="1390"/>
      <c r="AC269" s="1282"/>
      <c r="AD269" s="1306">
        <f>P269</f>
        <v>0.44</v>
      </c>
      <c r="AE269" s="1286"/>
      <c r="AF269" s="1307"/>
      <c r="AG269" s="1281"/>
      <c r="AH269" s="1280"/>
    </row>
    <row r="270" spans="2:34" hidden="1" outlineLevel="1">
      <c r="B270" s="83"/>
      <c r="C270" s="1431" t="s">
        <v>90</v>
      </c>
      <c r="D270" s="1431"/>
      <c r="E270" s="1145">
        <v>1</v>
      </c>
      <c r="F270" s="83"/>
      <c r="G270" s="109"/>
      <c r="H270" s="109"/>
      <c r="I270" s="75"/>
      <c r="J270" s="1080"/>
      <c r="K270" s="1114">
        <v>0.77</v>
      </c>
      <c r="L270" s="940">
        <f>2.4-0.06</f>
        <v>2.34</v>
      </c>
      <c r="M270" s="1080">
        <f>ROUND(-E270*K270*L270,2)</f>
        <v>-1.8</v>
      </c>
      <c r="N270" s="1114">
        <v>0.13</v>
      </c>
      <c r="O270" s="940">
        <f>K270+L270+0.75</f>
        <v>3.86</v>
      </c>
      <c r="P270" s="1161">
        <f>E270*N270*O270</f>
        <v>0.5</v>
      </c>
      <c r="Q270" s="1281"/>
      <c r="R270" s="1280"/>
      <c r="S270" s="1174">
        <f>M270</f>
        <v>-1.8</v>
      </c>
      <c r="T270" s="1280">
        <f t="shared" si="18"/>
        <v>-0.23400000000000001</v>
      </c>
      <c r="U270" s="1281"/>
      <c r="V270" s="1280"/>
      <c r="W270" s="1281"/>
      <c r="X270" s="1280"/>
      <c r="Y270" s="1282"/>
      <c r="Z270" s="1306">
        <f>M270</f>
        <v>-1.8</v>
      </c>
      <c r="AA270" s="1286"/>
      <c r="AB270" s="1390"/>
      <c r="AC270" s="1282"/>
      <c r="AD270" s="1306">
        <f>P270</f>
        <v>0.5</v>
      </c>
      <c r="AE270" s="1286"/>
      <c r="AF270" s="1307"/>
      <c r="AG270" s="1281"/>
      <c r="AH270" s="1280"/>
    </row>
    <row r="271" spans="2:34" hidden="1" outlineLevel="1">
      <c r="B271" s="83"/>
      <c r="C271" s="1431"/>
      <c r="D271" s="1431"/>
      <c r="E271" s="1145"/>
      <c r="F271" s="83"/>
      <c r="G271" s="109"/>
      <c r="H271" s="109"/>
      <c r="I271" s="75"/>
      <c r="J271" s="1058"/>
      <c r="K271" s="1114"/>
      <c r="L271" s="940"/>
      <c r="M271" s="1080"/>
      <c r="N271" s="1114"/>
      <c r="O271" s="940"/>
      <c r="P271" s="1161"/>
      <c r="Q271" s="1281"/>
      <c r="R271" s="1280"/>
      <c r="S271" s="1174"/>
      <c r="T271" s="1280"/>
      <c r="U271" s="1281"/>
      <c r="V271" s="1280"/>
      <c r="W271" s="1281"/>
      <c r="X271" s="1280"/>
      <c r="Y271" s="1282"/>
      <c r="Z271" s="1308"/>
      <c r="AA271" s="1286"/>
      <c r="AB271" s="1390"/>
      <c r="AC271" s="1282"/>
      <c r="AD271" s="1306"/>
      <c r="AE271" s="1286"/>
      <c r="AF271" s="1390"/>
      <c r="AG271" s="1281"/>
      <c r="AH271" s="1280"/>
    </row>
    <row r="272" spans="2:34" hidden="1" outlineLevel="1">
      <c r="B272" s="83" t="s">
        <v>587</v>
      </c>
      <c r="C272" s="1431" t="s">
        <v>680</v>
      </c>
      <c r="D272" s="1431" t="s">
        <v>684</v>
      </c>
      <c r="E272" s="1145"/>
      <c r="F272" s="83">
        <v>3.25</v>
      </c>
      <c r="G272" s="109">
        <v>23.85</v>
      </c>
      <c r="H272" s="109">
        <v>24.25</v>
      </c>
      <c r="I272" s="108">
        <f>H272-G272</f>
        <v>0.4</v>
      </c>
      <c r="J272" s="1080">
        <f>F272*I272</f>
        <v>1.3</v>
      </c>
      <c r="K272" s="1114"/>
      <c r="L272" s="940"/>
      <c r="M272" s="1080"/>
      <c r="N272" s="1114"/>
      <c r="O272" s="940"/>
      <c r="P272" s="1161"/>
      <c r="Q272" s="1281"/>
      <c r="R272" s="1280"/>
      <c r="S272" s="1174">
        <f>J272</f>
        <v>1.3</v>
      </c>
      <c r="T272" s="1280">
        <f t="shared" si="18"/>
        <v>0.16900000000000001</v>
      </c>
      <c r="U272" s="1281"/>
      <c r="V272" s="1280"/>
      <c r="W272" s="1281"/>
      <c r="X272" s="1280"/>
      <c r="Y272" s="1282"/>
      <c r="Z272" s="1308"/>
      <c r="AA272" s="1328">
        <f>J272</f>
        <v>1.3</v>
      </c>
      <c r="AB272" s="1390"/>
      <c r="AC272" s="1282"/>
      <c r="AD272" s="1306"/>
      <c r="AE272" s="1286"/>
      <c r="AF272" s="1390"/>
      <c r="AG272" s="1281"/>
      <c r="AH272" s="1280"/>
    </row>
    <row r="273" spans="2:34" hidden="1" outlineLevel="1">
      <c r="B273" s="83"/>
      <c r="C273" s="1431"/>
      <c r="D273" s="1431"/>
      <c r="E273" s="123"/>
      <c r="F273" s="83">
        <v>3.25</v>
      </c>
      <c r="G273" s="109">
        <v>24.25</v>
      </c>
      <c r="H273" s="109">
        <v>26.85</v>
      </c>
      <c r="I273" s="75">
        <f>H273-G273</f>
        <v>2.6</v>
      </c>
      <c r="J273" s="1080">
        <f>F273*I273</f>
        <v>8.4499999999999993</v>
      </c>
      <c r="K273" s="83"/>
      <c r="L273" s="75"/>
      <c r="M273" s="1058"/>
      <c r="N273" s="83"/>
      <c r="O273" s="75"/>
      <c r="P273" s="123"/>
      <c r="Q273" s="1281"/>
      <c r="R273" s="1280"/>
      <c r="S273" s="1174">
        <f>J273</f>
        <v>8.4499999999999993</v>
      </c>
      <c r="T273" s="1280">
        <f t="shared" si="18"/>
        <v>1.099</v>
      </c>
      <c r="U273" s="1281"/>
      <c r="V273" s="1280"/>
      <c r="W273" s="1281"/>
      <c r="X273" s="1280"/>
      <c r="Y273" s="1282"/>
      <c r="Z273" s="1308"/>
      <c r="AA273" s="1286"/>
      <c r="AB273" s="1307"/>
      <c r="AC273" s="1282"/>
      <c r="AD273" s="1308"/>
      <c r="AE273" s="1286"/>
      <c r="AF273" s="1307"/>
      <c r="AG273" s="1281"/>
      <c r="AH273" s="1280"/>
    </row>
    <row r="274" spans="2:34" hidden="1" outlineLevel="1">
      <c r="B274" s="83"/>
      <c r="C274" s="1431" t="s">
        <v>24</v>
      </c>
      <c r="D274" s="1431"/>
      <c r="E274" s="1145">
        <v>1</v>
      </c>
      <c r="F274" s="83"/>
      <c r="G274" s="109"/>
      <c r="H274" s="109"/>
      <c r="I274" s="75"/>
      <c r="J274" s="1080"/>
      <c r="K274" s="1114">
        <v>1.48</v>
      </c>
      <c r="L274" s="940">
        <v>1.59</v>
      </c>
      <c r="M274" s="1085">
        <f>ROUND(-E274*K274*L274,2)</f>
        <v>-2.35</v>
      </c>
      <c r="N274" s="1114">
        <v>0.13</v>
      </c>
      <c r="O274" s="940">
        <f>2*L274+K274</f>
        <v>4.66</v>
      </c>
      <c r="P274" s="1161">
        <f>E274*N274*O274</f>
        <v>0.61</v>
      </c>
      <c r="Q274" s="1281"/>
      <c r="R274" s="1280"/>
      <c r="S274" s="1174">
        <f>M274</f>
        <v>-2.35</v>
      </c>
      <c r="T274" s="1280">
        <f t="shared" si="18"/>
        <v>-0.30599999999999999</v>
      </c>
      <c r="U274" s="1281"/>
      <c r="V274" s="1280"/>
      <c r="W274" s="1281"/>
      <c r="X274" s="1280"/>
      <c r="Y274" s="1282"/>
      <c r="Z274" s="1308"/>
      <c r="AA274" s="1328"/>
      <c r="AB274" s="1307"/>
      <c r="AC274" s="1282"/>
      <c r="AD274" s="1308"/>
      <c r="AE274" s="1286"/>
      <c r="AF274" s="1307"/>
      <c r="AG274" s="1281"/>
      <c r="AH274" s="1280"/>
    </row>
    <row r="275" spans="2:34" hidden="1" outlineLevel="1">
      <c r="B275" s="83" t="s">
        <v>664</v>
      </c>
      <c r="C275" s="1431"/>
      <c r="D275" s="1431"/>
      <c r="E275" s="123"/>
      <c r="F275" s="83">
        <v>0.22</v>
      </c>
      <c r="G275" s="109">
        <v>24.25</v>
      </c>
      <c r="H275" s="109">
        <v>26.85</v>
      </c>
      <c r="I275" s="75">
        <f>H275-G275</f>
        <v>2.6</v>
      </c>
      <c r="J275" s="1080">
        <f>F275*I275</f>
        <v>0.56999999999999995</v>
      </c>
      <c r="K275" s="83"/>
      <c r="L275" s="75"/>
      <c r="M275" s="1058"/>
      <c r="N275" s="83"/>
      <c r="O275" s="75"/>
      <c r="P275" s="123"/>
      <c r="Q275" s="1281"/>
      <c r="R275" s="1280"/>
      <c r="S275" s="1174"/>
      <c r="T275" s="1280"/>
      <c r="U275" s="1281"/>
      <c r="V275" s="1280"/>
      <c r="W275" s="1281"/>
      <c r="X275" s="1280"/>
      <c r="Y275" s="1282"/>
      <c r="Z275" s="1306">
        <f>J275</f>
        <v>0.56999999999999995</v>
      </c>
      <c r="AA275" s="1286"/>
      <c r="AB275" s="1307"/>
      <c r="AC275" s="1282"/>
      <c r="AD275" s="1308"/>
      <c r="AE275" s="1286"/>
      <c r="AF275" s="1307"/>
      <c r="AG275" s="1281"/>
      <c r="AH275" s="1280"/>
    </row>
    <row r="276" spans="2:34" hidden="1" outlineLevel="1">
      <c r="B276" s="83"/>
      <c r="C276" s="1431"/>
      <c r="D276" s="1431"/>
      <c r="E276" s="123"/>
      <c r="F276" s="83">
        <v>1.48</v>
      </c>
      <c r="G276" s="109">
        <v>24.25</v>
      </c>
      <c r="H276" s="109">
        <v>26.85</v>
      </c>
      <c r="I276" s="75">
        <f>H276-G276</f>
        <v>2.6</v>
      </c>
      <c r="J276" s="1080">
        <f>F276*I276</f>
        <v>3.85</v>
      </c>
      <c r="K276" s="83"/>
      <c r="L276" s="75"/>
      <c r="M276" s="1058"/>
      <c r="N276" s="83"/>
      <c r="O276" s="75"/>
      <c r="P276" s="123"/>
      <c r="Q276" s="1281"/>
      <c r="R276" s="1280"/>
      <c r="S276" s="1174"/>
      <c r="T276" s="1280"/>
      <c r="U276" s="1281"/>
      <c r="V276" s="1280"/>
      <c r="W276" s="1281"/>
      <c r="X276" s="1280"/>
      <c r="Y276" s="1282"/>
      <c r="Z276" s="1308"/>
      <c r="AA276" s="1286"/>
      <c r="AB276" s="1390">
        <f>J276</f>
        <v>3.85</v>
      </c>
      <c r="AC276" s="1282"/>
      <c r="AD276" s="1308"/>
      <c r="AE276" s="1286"/>
      <c r="AF276" s="1307"/>
      <c r="AG276" s="1281"/>
      <c r="AH276" s="1280"/>
    </row>
    <row r="277" spans="2:34" hidden="1" outlineLevel="1">
      <c r="B277" s="83"/>
      <c r="C277" s="1431" t="s">
        <v>24</v>
      </c>
      <c r="D277" s="1431"/>
      <c r="E277" s="1145">
        <v>1</v>
      </c>
      <c r="F277" s="83"/>
      <c r="G277" s="109"/>
      <c r="H277" s="109"/>
      <c r="I277" s="75"/>
      <c r="J277" s="1058"/>
      <c r="K277" s="1114">
        <v>1.48</v>
      </c>
      <c r="L277" s="940">
        <v>1.59</v>
      </c>
      <c r="M277" s="1085">
        <f>ROUND(-E277*K277*L277,2)</f>
        <v>-2.35</v>
      </c>
      <c r="N277" s="1114">
        <v>0.13</v>
      </c>
      <c r="O277" s="940">
        <f>2*L277+K277</f>
        <v>4.66</v>
      </c>
      <c r="P277" s="1161">
        <f>E277*N277*O277</f>
        <v>0.61</v>
      </c>
      <c r="Q277" s="1281"/>
      <c r="R277" s="1280"/>
      <c r="S277" s="1174"/>
      <c r="T277" s="1280"/>
      <c r="U277" s="1281"/>
      <c r="V277" s="1280"/>
      <c r="W277" s="1281"/>
      <c r="X277" s="1280"/>
      <c r="Y277" s="1282"/>
      <c r="Z277" s="1308"/>
      <c r="AA277" s="1286"/>
      <c r="AB277" s="1390">
        <f>M277</f>
        <v>-2.35</v>
      </c>
      <c r="AC277" s="1282"/>
      <c r="AD277" s="1306">
        <f>P277</f>
        <v>0.61</v>
      </c>
      <c r="AE277" s="1286"/>
      <c r="AF277" s="1390"/>
      <c r="AG277" s="1281"/>
      <c r="AH277" s="1280">
        <f>E277*K277</f>
        <v>1.48</v>
      </c>
    </row>
    <row r="278" spans="2:34" hidden="1" outlineLevel="1">
      <c r="B278" s="83"/>
      <c r="C278" s="1431"/>
      <c r="D278" s="1431"/>
      <c r="E278" s="123"/>
      <c r="F278" s="83">
        <v>1.55</v>
      </c>
      <c r="G278" s="109">
        <v>24.25</v>
      </c>
      <c r="H278" s="109">
        <v>26.85</v>
      </c>
      <c r="I278" s="75">
        <f>H278-G278</f>
        <v>2.6</v>
      </c>
      <c r="J278" s="1080">
        <f>F278*I278</f>
        <v>4.03</v>
      </c>
      <c r="K278" s="83"/>
      <c r="L278" s="75"/>
      <c r="M278" s="1058"/>
      <c r="N278" s="83"/>
      <c r="O278" s="75"/>
      <c r="P278" s="123"/>
      <c r="Q278" s="1281"/>
      <c r="R278" s="1280"/>
      <c r="S278" s="1174"/>
      <c r="T278" s="1280"/>
      <c r="U278" s="1281"/>
      <c r="V278" s="1280"/>
      <c r="W278" s="1281"/>
      <c r="X278" s="1280"/>
      <c r="Y278" s="1282"/>
      <c r="Z278" s="1306">
        <f>J278</f>
        <v>4.03</v>
      </c>
      <c r="AA278" s="1286"/>
      <c r="AB278" s="1307"/>
      <c r="AC278" s="1282"/>
      <c r="AD278" s="1308"/>
      <c r="AE278" s="1286"/>
      <c r="AF278" s="1307"/>
      <c r="AG278" s="1281"/>
      <c r="AH278" s="1280"/>
    </row>
    <row r="279" spans="2:34" hidden="1" outlineLevel="1">
      <c r="B279" s="83"/>
      <c r="C279" s="1431"/>
      <c r="D279" s="1431"/>
      <c r="E279" s="123"/>
      <c r="F279" s="83"/>
      <c r="G279" s="109"/>
      <c r="H279" s="109"/>
      <c r="I279" s="75"/>
      <c r="J279" s="1058"/>
      <c r="K279" s="83"/>
      <c r="L279" s="75"/>
      <c r="M279" s="1058"/>
      <c r="N279" s="83"/>
      <c r="O279" s="75"/>
      <c r="P279" s="123"/>
      <c r="Q279" s="1281"/>
      <c r="R279" s="1280"/>
      <c r="S279" s="1281"/>
      <c r="T279" s="1280"/>
      <c r="U279" s="1281"/>
      <c r="V279" s="1280"/>
      <c r="W279" s="1281"/>
      <c r="X279" s="1280"/>
      <c r="Y279" s="1282"/>
      <c r="Z279" s="1308"/>
      <c r="AA279" s="1286"/>
      <c r="AB279" s="1307"/>
      <c r="AC279" s="1282"/>
      <c r="AD279" s="1308"/>
      <c r="AE279" s="1286"/>
      <c r="AF279" s="1307"/>
      <c r="AG279" s="1281"/>
      <c r="AH279" s="1280"/>
    </row>
    <row r="280" spans="2:34" hidden="1" outlineLevel="1">
      <c r="B280" s="83"/>
      <c r="C280" s="1431" t="s">
        <v>504</v>
      </c>
      <c r="D280" s="1431"/>
      <c r="E280" s="1145"/>
      <c r="F280" s="83">
        <v>8.17</v>
      </c>
      <c r="G280" s="109">
        <v>23.85</v>
      </c>
      <c r="H280" s="109">
        <v>24.25</v>
      </c>
      <c r="I280" s="108">
        <f>H280-G280</f>
        <v>0.4</v>
      </c>
      <c r="J280" s="1080">
        <f>F280*I280</f>
        <v>3.27</v>
      </c>
      <c r="K280" s="83"/>
      <c r="L280" s="75"/>
      <c r="M280" s="1058"/>
      <c r="N280" s="83"/>
      <c r="O280" s="75"/>
      <c r="P280" s="123"/>
      <c r="Q280" s="1281"/>
      <c r="R280" s="1280"/>
      <c r="S280" s="1174"/>
      <c r="T280" s="1280"/>
      <c r="U280" s="1281"/>
      <c r="V280" s="1280"/>
      <c r="W280" s="1174">
        <f>J280</f>
        <v>3.27</v>
      </c>
      <c r="X280" s="1179">
        <f t="shared" ref="X280:X281" si="19">ROUND($W$4/1000*W280,3)</f>
        <v>8.2000000000000003E-2</v>
      </c>
      <c r="Y280" s="1282"/>
      <c r="Z280" s="1308"/>
      <c r="AA280" s="1328">
        <f>J280</f>
        <v>3.27</v>
      </c>
      <c r="AB280" s="1307"/>
      <c r="AC280" s="1282"/>
      <c r="AD280" s="1308"/>
      <c r="AE280" s="1286"/>
      <c r="AF280" s="1307"/>
      <c r="AG280" s="1281">
        <f>F280</f>
        <v>8.17</v>
      </c>
      <c r="AH280" s="1280"/>
    </row>
    <row r="281" spans="2:34" hidden="1" outlineLevel="1">
      <c r="B281" s="83"/>
      <c r="C281" s="1431"/>
      <c r="D281" s="1431"/>
      <c r="E281" s="1145"/>
      <c r="F281" s="83">
        <v>8.17</v>
      </c>
      <c r="G281" s="109">
        <v>24.25</v>
      </c>
      <c r="H281" s="109">
        <v>25.23</v>
      </c>
      <c r="I281" s="108">
        <f>H281-G281</f>
        <v>0.98</v>
      </c>
      <c r="J281" s="1080">
        <f>F281*I281</f>
        <v>8.01</v>
      </c>
      <c r="K281" s="83"/>
      <c r="L281" s="75"/>
      <c r="M281" s="1058"/>
      <c r="N281" s="83"/>
      <c r="O281" s="75"/>
      <c r="P281" s="123"/>
      <c r="Q281" s="1281"/>
      <c r="R281" s="1280"/>
      <c r="S281" s="1174"/>
      <c r="T281" s="1280"/>
      <c r="U281" s="1281"/>
      <c r="V281" s="1280"/>
      <c r="W281" s="1174">
        <f>J281</f>
        <v>8.01</v>
      </c>
      <c r="X281" s="1179">
        <f t="shared" si="19"/>
        <v>0.2</v>
      </c>
      <c r="Y281" s="1282"/>
      <c r="Z281" s="1306"/>
      <c r="AA281" s="1286"/>
      <c r="AB281" s="1390">
        <f>J281</f>
        <v>8.01</v>
      </c>
      <c r="AC281" s="1282"/>
      <c r="AD281" s="1308"/>
      <c r="AE281" s="1286"/>
      <c r="AF281" s="1307"/>
      <c r="AG281" s="1281"/>
      <c r="AH281" s="1280"/>
    </row>
    <row r="282" spans="2:34" hidden="1" outlineLevel="1">
      <c r="B282" s="83"/>
      <c r="C282" s="1431" t="s">
        <v>65</v>
      </c>
      <c r="D282" s="1431"/>
      <c r="E282" s="1145"/>
      <c r="F282" s="83">
        <v>5.55</v>
      </c>
      <c r="G282" s="109">
        <v>24.03</v>
      </c>
      <c r="H282" s="109">
        <v>26.85</v>
      </c>
      <c r="I282" s="75">
        <f>H282-G282</f>
        <v>2.82</v>
      </c>
      <c r="J282" s="1080">
        <f>F282*I282</f>
        <v>15.65</v>
      </c>
      <c r="K282" s="83"/>
      <c r="L282" s="75"/>
      <c r="M282" s="1058"/>
      <c r="N282" s="83"/>
      <c r="O282" s="75"/>
      <c r="P282" s="123"/>
      <c r="Q282" s="1281"/>
      <c r="R282" s="1280"/>
      <c r="S282" s="1174">
        <f>J282</f>
        <v>15.65</v>
      </c>
      <c r="T282" s="1280">
        <f t="shared" si="18"/>
        <v>2.0350000000000001</v>
      </c>
      <c r="U282" s="1281"/>
      <c r="V282" s="1280"/>
      <c r="W282" s="1281"/>
      <c r="X282" s="1280"/>
      <c r="Y282" s="1282"/>
      <c r="Z282" s="1306">
        <f>J282</f>
        <v>15.65</v>
      </c>
      <c r="AA282" s="1286"/>
      <c r="AB282" s="1390"/>
      <c r="AC282" s="1282"/>
      <c r="AD282" s="1308"/>
      <c r="AE282" s="1286"/>
      <c r="AF282" s="1307"/>
      <c r="AG282" s="1281"/>
      <c r="AH282" s="1280"/>
    </row>
    <row r="283" spans="2:34" hidden="1" outlineLevel="1">
      <c r="B283" s="83"/>
      <c r="C283" s="1431" t="s">
        <v>67</v>
      </c>
      <c r="D283" s="1431"/>
      <c r="E283" s="1145">
        <v>1</v>
      </c>
      <c r="F283" s="83"/>
      <c r="G283" s="109"/>
      <c r="H283" s="109"/>
      <c r="I283" s="75"/>
      <c r="J283" s="1058"/>
      <c r="K283" s="1114">
        <f>1.68-0.77</f>
        <v>0.91</v>
      </c>
      <c r="L283" s="940">
        <f>1.65-0.06</f>
        <v>1.59</v>
      </c>
      <c r="M283" s="1080">
        <f>ROUND(-E283*K283*L283,2)</f>
        <v>-1.45</v>
      </c>
      <c r="N283" s="1114">
        <v>0.13</v>
      </c>
      <c r="O283" s="940">
        <f>2*K283+L283</f>
        <v>3.41</v>
      </c>
      <c r="P283" s="1161">
        <f>E283*N283*O283</f>
        <v>0.44</v>
      </c>
      <c r="Q283" s="1281"/>
      <c r="R283" s="1280"/>
      <c r="S283" s="1174">
        <f>M283</f>
        <v>-1.45</v>
      </c>
      <c r="T283" s="1280">
        <f t="shared" si="18"/>
        <v>-0.189</v>
      </c>
      <c r="U283" s="1281"/>
      <c r="V283" s="1280"/>
      <c r="W283" s="1281"/>
      <c r="X283" s="1280"/>
      <c r="Y283" s="1282"/>
      <c r="Z283" s="1306">
        <f>M283</f>
        <v>-1.45</v>
      </c>
      <c r="AA283" s="1286"/>
      <c r="AB283" s="1390"/>
      <c r="AC283" s="1282"/>
      <c r="AD283" s="1306">
        <f>P283</f>
        <v>0.44</v>
      </c>
      <c r="AE283" s="1286"/>
      <c r="AF283" s="1390"/>
      <c r="AG283" s="1281"/>
      <c r="AH283" s="1280"/>
    </row>
    <row r="284" spans="2:34" hidden="1" outlineLevel="1">
      <c r="B284" s="83"/>
      <c r="C284" s="1431" t="s">
        <v>70</v>
      </c>
      <c r="D284" s="1431"/>
      <c r="E284" s="1145">
        <v>1</v>
      </c>
      <c r="F284" s="83"/>
      <c r="G284" s="109"/>
      <c r="H284" s="109"/>
      <c r="I284" s="75"/>
      <c r="J284" s="1058"/>
      <c r="K284" s="1114">
        <v>0.77</v>
      </c>
      <c r="L284" s="940">
        <f>2.4-0.06</f>
        <v>2.34</v>
      </c>
      <c r="M284" s="1080">
        <f>ROUND(-E284*K284*L284,2)</f>
        <v>-1.8</v>
      </c>
      <c r="N284" s="1114">
        <v>0.13</v>
      </c>
      <c r="O284" s="940">
        <f>K284+L284+0.75</f>
        <v>3.86</v>
      </c>
      <c r="P284" s="1161">
        <f>E284*N284*O284</f>
        <v>0.5</v>
      </c>
      <c r="Q284" s="1281"/>
      <c r="R284" s="1333"/>
      <c r="S284" s="1174">
        <f>M284</f>
        <v>-1.8</v>
      </c>
      <c r="T284" s="1280">
        <f t="shared" si="18"/>
        <v>-0.23400000000000001</v>
      </c>
      <c r="U284" s="1281"/>
      <c r="V284" s="1280"/>
      <c r="W284" s="1281"/>
      <c r="X284" s="1280"/>
      <c r="Y284" s="1282"/>
      <c r="Z284" s="1306">
        <f>M284</f>
        <v>-1.8</v>
      </c>
      <c r="AA284" s="1286"/>
      <c r="AB284" s="1307"/>
      <c r="AC284" s="1282"/>
      <c r="AD284" s="1306">
        <f>P284</f>
        <v>0.5</v>
      </c>
      <c r="AE284" s="1286"/>
      <c r="AF284" s="1307"/>
      <c r="AG284" s="1281"/>
      <c r="AH284" s="1280"/>
    </row>
    <row r="285" spans="2:34" hidden="1" outlineLevel="1">
      <c r="B285" s="83"/>
      <c r="C285" s="1431" t="s">
        <v>24</v>
      </c>
      <c r="D285" s="1431"/>
      <c r="E285" s="1145">
        <v>1</v>
      </c>
      <c r="F285" s="83"/>
      <c r="G285" s="109"/>
      <c r="H285" s="109"/>
      <c r="I285" s="75"/>
      <c r="J285" s="1080"/>
      <c r="K285" s="1114">
        <v>1.48</v>
      </c>
      <c r="L285" s="940">
        <v>1.59</v>
      </c>
      <c r="M285" s="1085">
        <f>ROUND(-E285*K285*L285,2)</f>
        <v>-2.35</v>
      </c>
      <c r="N285" s="1114">
        <v>0.13</v>
      </c>
      <c r="O285" s="940">
        <f>2*(L285+K285)</f>
        <v>6.14</v>
      </c>
      <c r="P285" s="1161">
        <f>E285*N285*O285</f>
        <v>0.8</v>
      </c>
      <c r="Q285" s="1174"/>
      <c r="R285" s="1333"/>
      <c r="S285" s="1174">
        <f>M285</f>
        <v>-2.35</v>
      </c>
      <c r="T285" s="1280">
        <f t="shared" si="18"/>
        <v>-0.30599999999999999</v>
      </c>
      <c r="U285" s="1281"/>
      <c r="V285" s="1280"/>
      <c r="W285" s="1281"/>
      <c r="X285" s="1280"/>
      <c r="Y285" s="1282"/>
      <c r="Z285" s="1306">
        <f>M285</f>
        <v>-2.35</v>
      </c>
      <c r="AA285" s="1286"/>
      <c r="AB285" s="1307"/>
      <c r="AC285" s="1282"/>
      <c r="AD285" s="1306">
        <f>P285</f>
        <v>0.8</v>
      </c>
      <c r="AE285" s="1286"/>
      <c r="AF285" s="1307"/>
      <c r="AG285" s="1281"/>
      <c r="AH285" s="1280"/>
    </row>
    <row r="286" spans="2:34" hidden="1" outlineLevel="1">
      <c r="B286" s="83"/>
      <c r="C286" s="1431"/>
      <c r="D286" s="1431"/>
      <c r="E286" s="1145"/>
      <c r="F286" s="83"/>
      <c r="G286" s="109"/>
      <c r="H286" s="109"/>
      <c r="I286" s="75"/>
      <c r="J286" s="1080"/>
      <c r="K286" s="83"/>
      <c r="L286" s="75"/>
      <c r="M286" s="1058"/>
      <c r="N286" s="83"/>
      <c r="O286" s="75"/>
      <c r="P286" s="123"/>
      <c r="Q286" s="1174"/>
      <c r="R286" s="1333"/>
      <c r="S286" s="1281"/>
      <c r="T286" s="1280"/>
      <c r="U286" s="1281"/>
      <c r="V286" s="1280"/>
      <c r="W286" s="1281"/>
      <c r="X286" s="1280"/>
      <c r="Y286" s="1282"/>
      <c r="Z286" s="1308"/>
      <c r="AA286" s="1286"/>
      <c r="AB286" s="1390"/>
      <c r="AC286" s="1282"/>
      <c r="AD286" s="1308"/>
      <c r="AE286" s="1286"/>
      <c r="AF286" s="1307"/>
      <c r="AG286" s="1281"/>
      <c r="AH286" s="1280"/>
    </row>
    <row r="287" spans="2:34" hidden="1" outlineLevel="1">
      <c r="B287" s="83" t="s">
        <v>587</v>
      </c>
      <c r="C287" s="1431" t="s">
        <v>680</v>
      </c>
      <c r="D287" s="1431" t="s">
        <v>659</v>
      </c>
      <c r="E287" s="1145"/>
      <c r="F287" s="83">
        <v>3.03</v>
      </c>
      <c r="G287" s="109">
        <v>23.85</v>
      </c>
      <c r="H287" s="109">
        <v>24.25</v>
      </c>
      <c r="I287" s="108">
        <f>H287-G287</f>
        <v>0.4</v>
      </c>
      <c r="J287" s="1080">
        <f>F287*I287</f>
        <v>1.21</v>
      </c>
      <c r="K287" s="1114"/>
      <c r="L287" s="940"/>
      <c r="M287" s="1085"/>
      <c r="N287" s="1114"/>
      <c r="O287" s="940"/>
      <c r="P287" s="1161"/>
      <c r="Q287" s="1174"/>
      <c r="R287" s="1333"/>
      <c r="S287" s="1174">
        <f>J287</f>
        <v>1.21</v>
      </c>
      <c r="T287" s="1280">
        <f t="shared" si="18"/>
        <v>0.157</v>
      </c>
      <c r="U287" s="1281"/>
      <c r="V287" s="1280"/>
      <c r="W287" s="1281"/>
      <c r="X287" s="1280"/>
      <c r="Y287" s="1282"/>
      <c r="Z287" s="1308"/>
      <c r="AA287" s="1328">
        <f>J287</f>
        <v>1.21</v>
      </c>
      <c r="AB287" s="1390"/>
      <c r="AC287" s="1282"/>
      <c r="AD287" s="1306"/>
      <c r="AE287" s="1286"/>
      <c r="AF287" s="1390"/>
      <c r="AG287" s="1281"/>
      <c r="AH287" s="1280"/>
    </row>
    <row r="288" spans="2:34" hidden="1" outlineLevel="1">
      <c r="B288" s="83"/>
      <c r="C288" s="1431"/>
      <c r="D288" s="1431"/>
      <c r="E288" s="1145"/>
      <c r="F288" s="83">
        <v>3.03</v>
      </c>
      <c r="G288" s="109">
        <v>24.25</v>
      </c>
      <c r="H288" s="109">
        <v>26.85</v>
      </c>
      <c r="I288" s="75">
        <f>H288-G288</f>
        <v>2.6</v>
      </c>
      <c r="J288" s="1080">
        <f>F288*I288</f>
        <v>7.88</v>
      </c>
      <c r="K288" s="83"/>
      <c r="L288" s="75"/>
      <c r="M288" s="1058"/>
      <c r="N288" s="83"/>
      <c r="O288" s="75"/>
      <c r="P288" s="123"/>
      <c r="Q288" s="1174"/>
      <c r="R288" s="1333"/>
      <c r="S288" s="1174">
        <f>J288</f>
        <v>7.88</v>
      </c>
      <c r="T288" s="1280">
        <f t="shared" si="18"/>
        <v>1.024</v>
      </c>
      <c r="U288" s="1281"/>
      <c r="V288" s="1280"/>
      <c r="W288" s="1281"/>
      <c r="X288" s="1280"/>
      <c r="Y288" s="1282"/>
      <c r="Z288" s="1306"/>
      <c r="AA288" s="1286"/>
      <c r="AB288" s="1307"/>
      <c r="AC288" s="1282"/>
      <c r="AD288" s="1308"/>
      <c r="AE288" s="1286"/>
      <c r="AF288" s="1307"/>
      <c r="AG288" s="1281"/>
      <c r="AH288" s="1280"/>
    </row>
    <row r="289" spans="2:34" hidden="1" outlineLevel="1">
      <c r="B289" s="83"/>
      <c r="C289" s="1431" t="s">
        <v>24</v>
      </c>
      <c r="D289" s="1431"/>
      <c r="E289" s="1145">
        <v>1</v>
      </c>
      <c r="F289" s="83"/>
      <c r="G289" s="109"/>
      <c r="H289" s="109"/>
      <c r="I289" s="75"/>
      <c r="J289" s="1080"/>
      <c r="K289" s="1114">
        <v>1.48</v>
      </c>
      <c r="L289" s="940">
        <v>1.59</v>
      </c>
      <c r="M289" s="1085">
        <f>ROUND(-E289*K289*L289,2)</f>
        <v>-2.35</v>
      </c>
      <c r="N289" s="1114">
        <v>0.13</v>
      </c>
      <c r="O289" s="940">
        <f>2*L289+K289</f>
        <v>4.66</v>
      </c>
      <c r="P289" s="1161">
        <f>E289*N289*O289</f>
        <v>0.61</v>
      </c>
      <c r="Q289" s="1174"/>
      <c r="R289" s="1280"/>
      <c r="S289" s="1174">
        <f>M289</f>
        <v>-2.35</v>
      </c>
      <c r="T289" s="1280">
        <f t="shared" si="18"/>
        <v>-0.30599999999999999</v>
      </c>
      <c r="U289" s="1281"/>
      <c r="V289" s="1280"/>
      <c r="W289" s="1281"/>
      <c r="X289" s="1280"/>
      <c r="Y289" s="1282"/>
      <c r="Z289" s="1308"/>
      <c r="AA289" s="1286"/>
      <c r="AB289" s="1390"/>
      <c r="AC289" s="1282"/>
      <c r="AD289" s="1308"/>
      <c r="AE289" s="1286"/>
      <c r="AF289" s="1307"/>
      <c r="AG289" s="1281"/>
      <c r="AH289" s="1280"/>
    </row>
    <row r="290" spans="2:34" hidden="1" outlineLevel="1">
      <c r="B290" s="83" t="s">
        <v>664</v>
      </c>
      <c r="C290" s="1431"/>
      <c r="D290" s="1431"/>
      <c r="E290" s="1145"/>
      <c r="F290" s="83">
        <v>1.33</v>
      </c>
      <c r="G290" s="109">
        <v>24.25</v>
      </c>
      <c r="H290" s="109">
        <v>26.85</v>
      </c>
      <c r="I290" s="75">
        <f>H290-G290</f>
        <v>2.6</v>
      </c>
      <c r="J290" s="1080">
        <f>F290*I290</f>
        <v>3.46</v>
      </c>
      <c r="K290" s="1114"/>
      <c r="L290" s="940"/>
      <c r="M290" s="1085"/>
      <c r="N290" s="1114"/>
      <c r="O290" s="940"/>
      <c r="P290" s="1161"/>
      <c r="Q290" s="1174"/>
      <c r="R290" s="1333"/>
      <c r="S290" s="1281"/>
      <c r="T290" s="1280"/>
      <c r="U290" s="1281"/>
      <c r="V290" s="1280"/>
      <c r="W290" s="1281"/>
      <c r="X290" s="1280"/>
      <c r="Y290" s="1282"/>
      <c r="Z290" s="1306">
        <f>J290</f>
        <v>3.46</v>
      </c>
      <c r="AA290" s="1286"/>
      <c r="AB290" s="1390"/>
      <c r="AC290" s="1282"/>
      <c r="AD290" s="1306"/>
      <c r="AE290" s="1286"/>
      <c r="AF290" s="1390"/>
      <c r="AG290" s="1281"/>
      <c r="AH290" s="1280"/>
    </row>
    <row r="291" spans="2:34" hidden="1" outlineLevel="1">
      <c r="B291" s="83"/>
      <c r="C291" s="1431"/>
      <c r="D291" s="1431"/>
      <c r="E291" s="1145"/>
      <c r="F291" s="83">
        <v>1.48</v>
      </c>
      <c r="G291" s="109">
        <v>24.25</v>
      </c>
      <c r="H291" s="109">
        <v>26.85</v>
      </c>
      <c r="I291" s="75">
        <f>H291-G291</f>
        <v>2.6</v>
      </c>
      <c r="J291" s="1080">
        <f>F291*I291</f>
        <v>3.85</v>
      </c>
      <c r="K291" s="83"/>
      <c r="L291" s="75"/>
      <c r="M291" s="1058"/>
      <c r="N291" s="83"/>
      <c r="O291" s="75"/>
      <c r="P291" s="123"/>
      <c r="Q291" s="1174"/>
      <c r="R291" s="1333"/>
      <c r="S291" s="1281"/>
      <c r="T291" s="1280"/>
      <c r="U291" s="1281"/>
      <c r="V291" s="1280"/>
      <c r="W291" s="1281"/>
      <c r="X291" s="1280"/>
      <c r="Y291" s="1282"/>
      <c r="Z291" s="1306"/>
      <c r="AA291" s="1286"/>
      <c r="AB291" s="1390">
        <f>J291</f>
        <v>3.85</v>
      </c>
      <c r="AC291" s="1282"/>
      <c r="AD291" s="1308"/>
      <c r="AE291" s="1286"/>
      <c r="AF291" s="1307"/>
      <c r="AG291" s="1281"/>
      <c r="AH291" s="1280"/>
    </row>
    <row r="292" spans="2:34" hidden="1" outlineLevel="1">
      <c r="B292" s="83"/>
      <c r="C292" s="1431" t="s">
        <v>24</v>
      </c>
      <c r="D292" s="1431"/>
      <c r="E292" s="1145">
        <v>1</v>
      </c>
      <c r="F292" s="83"/>
      <c r="G292" s="109"/>
      <c r="H292" s="109"/>
      <c r="I292" s="75"/>
      <c r="J292" s="1080"/>
      <c r="K292" s="1114">
        <v>1.48</v>
      </c>
      <c r="L292" s="940">
        <v>1.59</v>
      </c>
      <c r="M292" s="1085">
        <f>ROUND(-E292*K292*L292,2)</f>
        <v>-2.35</v>
      </c>
      <c r="N292" s="1114">
        <v>0.13</v>
      </c>
      <c r="O292" s="940">
        <f>2*L292+K292</f>
        <v>4.66</v>
      </c>
      <c r="P292" s="1161">
        <f>E292*N292*O292</f>
        <v>0.61</v>
      </c>
      <c r="Q292" s="1281"/>
      <c r="R292" s="1280"/>
      <c r="S292" s="1281"/>
      <c r="T292" s="1280"/>
      <c r="U292" s="1281"/>
      <c r="V292" s="1280"/>
      <c r="W292" s="1174"/>
      <c r="X292" s="1179"/>
      <c r="Y292" s="1282"/>
      <c r="Z292" s="1308"/>
      <c r="AA292" s="1328"/>
      <c r="AB292" s="1390">
        <f>M292</f>
        <v>-2.35</v>
      </c>
      <c r="AC292" s="1282"/>
      <c r="AD292" s="1306">
        <f>P292</f>
        <v>0.61</v>
      </c>
      <c r="AE292" s="1286"/>
      <c r="AF292" s="1307"/>
      <c r="AG292" s="1281"/>
      <c r="AH292" s="1280">
        <f>E292*K292</f>
        <v>1.48</v>
      </c>
    </row>
    <row r="293" spans="2:34" hidden="1" outlineLevel="1">
      <c r="B293" s="83"/>
      <c r="C293" s="1431"/>
      <c r="D293" s="1431"/>
      <c r="E293" s="1145"/>
      <c r="F293" s="83">
        <v>0.22</v>
      </c>
      <c r="G293" s="109">
        <v>24.25</v>
      </c>
      <c r="H293" s="109">
        <v>26.85</v>
      </c>
      <c r="I293" s="75">
        <f>H293-G293</f>
        <v>2.6</v>
      </c>
      <c r="J293" s="1080">
        <f>F293*I293</f>
        <v>0.56999999999999995</v>
      </c>
      <c r="K293" s="83"/>
      <c r="L293" s="75"/>
      <c r="M293" s="1058"/>
      <c r="N293" s="83"/>
      <c r="O293" s="75"/>
      <c r="P293" s="123"/>
      <c r="Q293" s="1281"/>
      <c r="R293" s="1280"/>
      <c r="S293" s="1281"/>
      <c r="T293" s="1280"/>
      <c r="U293" s="1281"/>
      <c r="V293" s="1280"/>
      <c r="W293" s="1174"/>
      <c r="X293" s="1179"/>
      <c r="Y293" s="1282"/>
      <c r="Z293" s="1306">
        <f>J293</f>
        <v>0.56999999999999995</v>
      </c>
      <c r="AA293" s="1286"/>
      <c r="AB293" s="1390"/>
      <c r="AC293" s="1282"/>
      <c r="AD293" s="1308"/>
      <c r="AE293" s="1286"/>
      <c r="AF293" s="1307"/>
      <c r="AG293" s="1281"/>
      <c r="AH293" s="1280"/>
    </row>
    <row r="294" spans="2:34" hidden="1" outlineLevel="1">
      <c r="B294" s="83"/>
      <c r="C294" s="1431"/>
      <c r="D294" s="1431"/>
      <c r="E294" s="1145"/>
      <c r="F294" s="83"/>
      <c r="G294" s="109"/>
      <c r="H294" s="109"/>
      <c r="I294" s="75"/>
      <c r="J294" s="1080"/>
      <c r="K294" s="83"/>
      <c r="L294" s="75"/>
      <c r="M294" s="1058"/>
      <c r="N294" s="83"/>
      <c r="O294" s="75"/>
      <c r="P294" s="123"/>
      <c r="Q294" s="1174"/>
      <c r="R294" s="1333"/>
      <c r="S294" s="1281"/>
      <c r="T294" s="1280"/>
      <c r="U294" s="1281"/>
      <c r="V294" s="1280"/>
      <c r="W294" s="1281"/>
      <c r="X294" s="1280"/>
      <c r="Y294" s="1282"/>
      <c r="Z294" s="1308"/>
      <c r="AA294" s="1286"/>
      <c r="AB294" s="1390"/>
      <c r="AC294" s="1282"/>
      <c r="AD294" s="1308"/>
      <c r="AE294" s="1286"/>
      <c r="AF294" s="1307"/>
      <c r="AG294" s="1281"/>
      <c r="AH294" s="1280"/>
    </row>
    <row r="295" spans="2:34" hidden="1" outlineLevel="1">
      <c r="B295" s="83"/>
      <c r="C295" s="1431" t="s">
        <v>504</v>
      </c>
      <c r="D295" s="1431" t="s">
        <v>670</v>
      </c>
      <c r="E295" s="1145"/>
      <c r="F295" s="83">
        <v>5.9</v>
      </c>
      <c r="G295" s="109">
        <v>23.85</v>
      </c>
      <c r="H295" s="109">
        <v>24.25</v>
      </c>
      <c r="I295" s="108">
        <f>H295-G295</f>
        <v>0.4</v>
      </c>
      <c r="J295" s="1080">
        <f>F295*I295</f>
        <v>2.36</v>
      </c>
      <c r="K295" s="1109"/>
      <c r="L295" s="1110"/>
      <c r="M295" s="1085"/>
      <c r="N295" s="83"/>
      <c r="O295" s="75"/>
      <c r="P295" s="1160"/>
      <c r="Q295" s="1174"/>
      <c r="R295" s="1333"/>
      <c r="S295" s="1281"/>
      <c r="T295" s="1280"/>
      <c r="U295" s="1281"/>
      <c r="V295" s="1280"/>
      <c r="W295" s="1174">
        <f>J295</f>
        <v>2.36</v>
      </c>
      <c r="X295" s="1179">
        <f t="shared" ref="X295:X296" si="20">ROUND($W$4/1000*W295,3)</f>
        <v>5.8999999999999997E-2</v>
      </c>
      <c r="Y295" s="1282"/>
      <c r="Z295" s="1308"/>
      <c r="AA295" s="1328">
        <f>J295</f>
        <v>2.36</v>
      </c>
      <c r="AB295" s="1390"/>
      <c r="AC295" s="1282"/>
      <c r="AD295" s="1306"/>
      <c r="AE295" s="1286"/>
      <c r="AF295" s="1390"/>
      <c r="AG295" s="1281">
        <f>F295</f>
        <v>5.9</v>
      </c>
      <c r="AH295" s="1280"/>
    </row>
    <row r="296" spans="2:34" hidden="1" outlineLevel="1">
      <c r="B296" s="83"/>
      <c r="C296" s="1431"/>
      <c r="D296" s="1431"/>
      <c r="E296" s="1145"/>
      <c r="F296" s="83">
        <v>5.9</v>
      </c>
      <c r="G296" s="109">
        <v>24.25</v>
      </c>
      <c r="H296" s="109">
        <v>25.23</v>
      </c>
      <c r="I296" s="108">
        <f t="shared" ref="I296" si="21">H296-G296</f>
        <v>0.98</v>
      </c>
      <c r="J296" s="1080">
        <f t="shared" ref="J296" si="22">F296*I296</f>
        <v>5.78</v>
      </c>
      <c r="K296" s="83"/>
      <c r="L296" s="75"/>
      <c r="M296" s="1058"/>
      <c r="N296" s="83"/>
      <c r="O296" s="75"/>
      <c r="P296" s="123"/>
      <c r="Q296" s="1174"/>
      <c r="R296" s="1333"/>
      <c r="S296" s="1281"/>
      <c r="T296" s="1280"/>
      <c r="U296" s="1281"/>
      <c r="V296" s="1280"/>
      <c r="W296" s="1174">
        <f>J296</f>
        <v>5.78</v>
      </c>
      <c r="X296" s="1179">
        <f t="shared" si="20"/>
        <v>0.14499999999999999</v>
      </c>
      <c r="Y296" s="1282"/>
      <c r="Z296" s="1308"/>
      <c r="AA296" s="1328"/>
      <c r="AB296" s="1390">
        <f>J296</f>
        <v>5.78</v>
      </c>
      <c r="AC296" s="1282"/>
      <c r="AD296" s="1308"/>
      <c r="AE296" s="1286"/>
      <c r="AF296" s="1307"/>
      <c r="AG296" s="1281"/>
      <c r="AH296" s="1280"/>
    </row>
    <row r="297" spans="2:34" hidden="1" outlineLevel="1">
      <c r="B297" s="83"/>
      <c r="C297" s="1431" t="s">
        <v>65</v>
      </c>
      <c r="D297" s="1431"/>
      <c r="E297" s="1145"/>
      <c r="F297" s="83">
        <v>3.28</v>
      </c>
      <c r="G297" s="109">
        <v>24.03</v>
      </c>
      <c r="H297" s="109">
        <v>26.85</v>
      </c>
      <c r="I297" s="75">
        <f>H297-G297</f>
        <v>2.82</v>
      </c>
      <c r="J297" s="1080">
        <f>F297*I297</f>
        <v>9.25</v>
      </c>
      <c r="K297" s="83"/>
      <c r="L297" s="75"/>
      <c r="M297" s="1058"/>
      <c r="N297" s="83"/>
      <c r="O297" s="75"/>
      <c r="P297" s="123"/>
      <c r="Q297" s="1174"/>
      <c r="R297" s="1333"/>
      <c r="S297" s="1174">
        <f>J297</f>
        <v>9.25</v>
      </c>
      <c r="T297" s="1280">
        <f t="shared" ref="T297:T302" si="23">ROUND($S$4/1000*S297,3)</f>
        <v>1.2030000000000001</v>
      </c>
      <c r="U297" s="1281"/>
      <c r="V297" s="1280"/>
      <c r="W297" s="1281"/>
      <c r="X297" s="1280"/>
      <c r="Y297" s="1282"/>
      <c r="Z297" s="1306">
        <f>J297</f>
        <v>9.25</v>
      </c>
      <c r="AA297" s="1286"/>
      <c r="AB297" s="1307"/>
      <c r="AC297" s="1282"/>
      <c r="AD297" s="1308"/>
      <c r="AE297" s="1286"/>
      <c r="AF297" s="1307"/>
      <c r="AG297" s="1281"/>
      <c r="AH297" s="1280"/>
    </row>
    <row r="298" spans="2:34" hidden="1" outlineLevel="1">
      <c r="B298" s="83"/>
      <c r="C298" s="1431" t="s">
        <v>516</v>
      </c>
      <c r="D298" s="1431"/>
      <c r="E298" s="1145">
        <v>1</v>
      </c>
      <c r="F298" s="83"/>
      <c r="G298" s="109"/>
      <c r="H298" s="109"/>
      <c r="I298" s="75"/>
      <c r="J298" s="1080"/>
      <c r="K298" s="1114">
        <f>1.68-0.77</f>
        <v>0.91</v>
      </c>
      <c r="L298" s="940">
        <f>1.65-0.06</f>
        <v>1.59</v>
      </c>
      <c r="M298" s="1080">
        <f>ROUND(-E298*K298*L298,2)</f>
        <v>-1.45</v>
      </c>
      <c r="N298" s="1114">
        <v>0.13</v>
      </c>
      <c r="O298" s="940">
        <f>2*K298+L298</f>
        <v>3.41</v>
      </c>
      <c r="P298" s="1161">
        <f>E298*N298*O298</f>
        <v>0.44</v>
      </c>
      <c r="Q298" s="1281"/>
      <c r="R298" s="1280"/>
      <c r="S298" s="1174">
        <f>M298</f>
        <v>-1.45</v>
      </c>
      <c r="T298" s="1280">
        <f t="shared" si="23"/>
        <v>-0.189</v>
      </c>
      <c r="U298" s="1281"/>
      <c r="V298" s="1280"/>
      <c r="W298" s="1174"/>
      <c r="X298" s="1179"/>
      <c r="Y298" s="1282"/>
      <c r="Z298" s="1306">
        <f>M298</f>
        <v>-1.45</v>
      </c>
      <c r="AA298" s="1328"/>
      <c r="AB298" s="1307"/>
      <c r="AC298" s="1282"/>
      <c r="AD298" s="1306">
        <f>P298</f>
        <v>0.44</v>
      </c>
      <c r="AE298" s="1286"/>
      <c r="AF298" s="1307"/>
      <c r="AG298" s="1281"/>
      <c r="AH298" s="1280"/>
    </row>
    <row r="299" spans="2:34" hidden="1" outlineLevel="1">
      <c r="B299" s="83"/>
      <c r="C299" s="1431" t="s">
        <v>90</v>
      </c>
      <c r="D299" s="1431"/>
      <c r="E299" s="1145">
        <v>1</v>
      </c>
      <c r="F299" s="83"/>
      <c r="G299" s="109"/>
      <c r="H299" s="109"/>
      <c r="I299" s="75"/>
      <c r="J299" s="1080"/>
      <c r="K299" s="1114">
        <v>0.77</v>
      </c>
      <c r="L299" s="940">
        <f>2.4-0.06</f>
        <v>2.34</v>
      </c>
      <c r="M299" s="1080">
        <f>ROUND(-E299*K299*L299,2)</f>
        <v>-1.8</v>
      </c>
      <c r="N299" s="1114">
        <v>0.13</v>
      </c>
      <c r="O299" s="940">
        <f>K299+L299+0.75</f>
        <v>3.86</v>
      </c>
      <c r="P299" s="1161">
        <f>E299*N299*O299</f>
        <v>0.5</v>
      </c>
      <c r="Q299" s="1281"/>
      <c r="R299" s="1280"/>
      <c r="S299" s="1174">
        <f>M299</f>
        <v>-1.8</v>
      </c>
      <c r="T299" s="1280">
        <f t="shared" si="23"/>
        <v>-0.23400000000000001</v>
      </c>
      <c r="U299" s="1281"/>
      <c r="V299" s="1280"/>
      <c r="W299" s="1174"/>
      <c r="X299" s="1179"/>
      <c r="Y299" s="1282"/>
      <c r="Z299" s="1306">
        <f>M299</f>
        <v>-1.8</v>
      </c>
      <c r="AA299" s="1286"/>
      <c r="AB299" s="1390"/>
      <c r="AC299" s="1282"/>
      <c r="AD299" s="1306">
        <f>P299</f>
        <v>0.5</v>
      </c>
      <c r="AE299" s="1286"/>
      <c r="AF299" s="1307"/>
      <c r="AG299" s="1281"/>
      <c r="AH299" s="1280"/>
    </row>
    <row r="300" spans="2:34" hidden="1" outlineLevel="1">
      <c r="B300" s="83"/>
      <c r="C300" s="1431"/>
      <c r="D300" s="1431"/>
      <c r="E300" s="1145"/>
      <c r="F300" s="83"/>
      <c r="G300" s="109"/>
      <c r="H300" s="109"/>
      <c r="I300" s="75"/>
      <c r="J300" s="1080"/>
      <c r="K300" s="83"/>
      <c r="L300" s="75"/>
      <c r="M300" s="1058"/>
      <c r="N300" s="83"/>
      <c r="O300" s="75"/>
      <c r="P300" s="123"/>
      <c r="Q300" s="1281"/>
      <c r="R300" s="1280"/>
      <c r="S300" s="1174"/>
      <c r="T300" s="1280"/>
      <c r="U300" s="1281"/>
      <c r="V300" s="1280"/>
      <c r="W300" s="1281"/>
      <c r="X300" s="1280"/>
      <c r="Y300" s="1282"/>
      <c r="Z300" s="1308"/>
      <c r="AA300" s="1286"/>
      <c r="AB300" s="1390"/>
      <c r="AC300" s="1282"/>
      <c r="AD300" s="1308"/>
      <c r="AE300" s="1286"/>
      <c r="AF300" s="1307"/>
      <c r="AG300" s="1281"/>
      <c r="AH300" s="1280"/>
    </row>
    <row r="301" spans="2:34" hidden="1" outlineLevel="1">
      <c r="B301" s="83"/>
      <c r="C301" s="1431" t="s">
        <v>551</v>
      </c>
      <c r="D301" s="1431" t="s">
        <v>671</v>
      </c>
      <c r="E301" s="1145"/>
      <c r="F301" s="83">
        <v>0.99</v>
      </c>
      <c r="G301" s="109">
        <v>23.85</v>
      </c>
      <c r="H301" s="109">
        <v>24.25</v>
      </c>
      <c r="I301" s="108">
        <f>H301-G301</f>
        <v>0.4</v>
      </c>
      <c r="J301" s="1080">
        <f>F301*I301</f>
        <v>0.4</v>
      </c>
      <c r="K301" s="1114"/>
      <c r="L301" s="940"/>
      <c r="M301" s="1080"/>
      <c r="N301" s="1114"/>
      <c r="O301" s="940"/>
      <c r="P301" s="1161"/>
      <c r="Q301" s="1281"/>
      <c r="R301" s="1280"/>
      <c r="S301" s="1174">
        <f>J301</f>
        <v>0.4</v>
      </c>
      <c r="T301" s="1280">
        <f t="shared" si="23"/>
        <v>5.1999999999999998E-2</v>
      </c>
      <c r="U301" s="1281"/>
      <c r="V301" s="1280"/>
      <c r="W301" s="1281"/>
      <c r="X301" s="1280"/>
      <c r="Y301" s="1282"/>
      <c r="Z301" s="1308"/>
      <c r="AA301" s="1328">
        <f>J301</f>
        <v>0.4</v>
      </c>
      <c r="AB301" s="1390"/>
      <c r="AC301" s="1282"/>
      <c r="AD301" s="1306"/>
      <c r="AE301" s="1286"/>
      <c r="AF301" s="1307"/>
      <c r="AG301" s="1281"/>
      <c r="AH301" s="1280"/>
    </row>
    <row r="302" spans="2:34" hidden="1" outlineLevel="1">
      <c r="B302" s="83"/>
      <c r="C302" s="1431"/>
      <c r="D302" s="1431"/>
      <c r="E302" s="1145"/>
      <c r="F302" s="83">
        <v>0.99</v>
      </c>
      <c r="G302" s="109">
        <v>24.25</v>
      </c>
      <c r="H302" s="109">
        <v>26.85</v>
      </c>
      <c r="I302" s="75">
        <f>H302-G302</f>
        <v>2.6</v>
      </c>
      <c r="J302" s="1080">
        <f>F302*I302</f>
        <v>2.57</v>
      </c>
      <c r="K302" s="1114"/>
      <c r="L302" s="940"/>
      <c r="M302" s="1080"/>
      <c r="N302" s="1114"/>
      <c r="O302" s="940"/>
      <c r="P302" s="1161"/>
      <c r="Q302" s="1281"/>
      <c r="R302" s="1280"/>
      <c r="S302" s="1174">
        <f>J302</f>
        <v>2.57</v>
      </c>
      <c r="T302" s="1280">
        <f t="shared" si="23"/>
        <v>0.33400000000000002</v>
      </c>
      <c r="U302" s="1281"/>
      <c r="V302" s="1280"/>
      <c r="W302" s="1281"/>
      <c r="X302" s="1280"/>
      <c r="Y302" s="1282"/>
      <c r="Z302" s="1306">
        <f>J302</f>
        <v>2.57</v>
      </c>
      <c r="AA302" s="1286"/>
      <c r="AB302" s="1390"/>
      <c r="AC302" s="1282"/>
      <c r="AD302" s="1306"/>
      <c r="AE302" s="1286"/>
      <c r="AF302" s="1307"/>
      <c r="AG302" s="1281"/>
      <c r="AH302" s="1280"/>
    </row>
    <row r="303" spans="2:34" hidden="1" outlineLevel="1">
      <c r="B303" s="83"/>
      <c r="C303" s="1431"/>
      <c r="D303" s="1431"/>
      <c r="E303" s="1145"/>
      <c r="F303" s="83"/>
      <c r="G303" s="109"/>
      <c r="H303" s="109"/>
      <c r="I303" s="75"/>
      <c r="J303" s="1058"/>
      <c r="K303" s="83"/>
      <c r="L303" s="75"/>
      <c r="M303" s="1058"/>
      <c r="N303" s="83"/>
      <c r="O303" s="75"/>
      <c r="P303" s="123"/>
      <c r="Q303" s="1281"/>
      <c r="R303" s="1280"/>
      <c r="S303" s="1281"/>
      <c r="T303" s="1280"/>
      <c r="U303" s="1281"/>
      <c r="V303" s="1280"/>
      <c r="W303" s="1281"/>
      <c r="X303" s="1280"/>
      <c r="Y303" s="1282"/>
      <c r="Z303" s="1308"/>
      <c r="AA303" s="1286"/>
      <c r="AB303" s="1307"/>
      <c r="AC303" s="1282"/>
      <c r="AD303" s="1308"/>
      <c r="AE303" s="1286"/>
      <c r="AF303" s="1307"/>
      <c r="AG303" s="1281"/>
      <c r="AH303" s="1280"/>
    </row>
    <row r="304" spans="2:34" hidden="1" outlineLevel="1">
      <c r="B304" s="83"/>
      <c r="C304" s="1431" t="s">
        <v>504</v>
      </c>
      <c r="D304" s="1431" t="s">
        <v>661</v>
      </c>
      <c r="E304" s="1145"/>
      <c r="F304" s="1095">
        <v>3</v>
      </c>
      <c r="G304" s="109">
        <v>23.85</v>
      </c>
      <c r="H304" s="109">
        <v>24.25</v>
      </c>
      <c r="I304" s="108">
        <f>H304-G304</f>
        <v>0.4</v>
      </c>
      <c r="J304" s="1080">
        <f>F304*I304</f>
        <v>1.2</v>
      </c>
      <c r="K304" s="83"/>
      <c r="L304" s="75"/>
      <c r="M304" s="1058"/>
      <c r="N304" s="83"/>
      <c r="O304" s="75"/>
      <c r="P304" s="123"/>
      <c r="Q304" s="1281"/>
      <c r="R304" s="1280"/>
      <c r="S304" s="1174"/>
      <c r="T304" s="1280"/>
      <c r="U304" s="1281"/>
      <c r="V304" s="1280"/>
      <c r="W304" s="1174">
        <f>J304</f>
        <v>1.2</v>
      </c>
      <c r="X304" s="1179">
        <f t="shared" ref="X304:X305" si="24">ROUND($W$4/1000*W304,3)</f>
        <v>0.03</v>
      </c>
      <c r="Y304" s="1282"/>
      <c r="Z304" s="1308"/>
      <c r="AA304" s="1328">
        <f>J304</f>
        <v>1.2</v>
      </c>
      <c r="AB304" s="1307"/>
      <c r="AC304" s="1282"/>
      <c r="AD304" s="1308"/>
      <c r="AE304" s="1286"/>
      <c r="AF304" s="1307"/>
      <c r="AG304" s="1174">
        <f>F304</f>
        <v>3</v>
      </c>
      <c r="AH304" s="1280"/>
    </row>
    <row r="305" spans="2:34" hidden="1" outlineLevel="1">
      <c r="B305" s="83"/>
      <c r="C305" s="1431"/>
      <c r="D305" s="1431"/>
      <c r="E305" s="1145"/>
      <c r="F305" s="1095">
        <v>3</v>
      </c>
      <c r="G305" s="109">
        <v>24.25</v>
      </c>
      <c r="H305" s="109">
        <v>25.23</v>
      </c>
      <c r="I305" s="108">
        <f t="shared" ref="I305" si="25">H305-G305</f>
        <v>0.98</v>
      </c>
      <c r="J305" s="1080">
        <f t="shared" ref="J305" si="26">F305*I305</f>
        <v>2.94</v>
      </c>
      <c r="K305" s="83"/>
      <c r="L305" s="75"/>
      <c r="M305" s="1058"/>
      <c r="N305" s="83"/>
      <c r="O305" s="75"/>
      <c r="P305" s="123"/>
      <c r="Q305" s="1281"/>
      <c r="R305" s="1280"/>
      <c r="S305" s="1281"/>
      <c r="T305" s="1280"/>
      <c r="U305" s="1281"/>
      <c r="V305" s="1280"/>
      <c r="W305" s="1174">
        <f>J305</f>
        <v>2.94</v>
      </c>
      <c r="X305" s="1179">
        <f t="shared" si="24"/>
        <v>7.3999999999999996E-2</v>
      </c>
      <c r="Y305" s="1282"/>
      <c r="Z305" s="1308"/>
      <c r="AA305" s="1286"/>
      <c r="AB305" s="1390">
        <f>J305</f>
        <v>2.94</v>
      </c>
      <c r="AC305" s="1282"/>
      <c r="AD305" s="1308"/>
      <c r="AE305" s="1286"/>
      <c r="AF305" s="1307"/>
      <c r="AG305" s="1281"/>
      <c r="AH305" s="1280"/>
    </row>
    <row r="306" spans="2:34" hidden="1" outlineLevel="1">
      <c r="B306" s="83"/>
      <c r="C306" s="1431" t="s">
        <v>65</v>
      </c>
      <c r="D306" s="1431"/>
      <c r="E306" s="1145"/>
      <c r="F306" s="83">
        <v>1.31</v>
      </c>
      <c r="G306" s="109">
        <v>24.03</v>
      </c>
      <c r="H306" s="109">
        <v>26.85</v>
      </c>
      <c r="I306" s="75">
        <f>H306-G306</f>
        <v>2.82</v>
      </c>
      <c r="J306" s="1080">
        <f>F306*I306</f>
        <v>3.69</v>
      </c>
      <c r="K306" s="83"/>
      <c r="L306" s="75"/>
      <c r="M306" s="1058"/>
      <c r="N306" s="83"/>
      <c r="O306" s="75"/>
      <c r="P306" s="123"/>
      <c r="Q306" s="1174">
        <f>J306</f>
        <v>3.69</v>
      </c>
      <c r="R306" s="1333">
        <f t="shared" ref="R306" si="27">ROUND($Q$4/1000*Q306,3)</f>
        <v>0.55400000000000005</v>
      </c>
      <c r="S306" s="1174"/>
      <c r="T306" s="1280"/>
      <c r="U306" s="1281"/>
      <c r="V306" s="1280"/>
      <c r="W306" s="1281"/>
      <c r="X306" s="1280"/>
      <c r="Y306" s="1282"/>
      <c r="Z306" s="1306">
        <f>J306</f>
        <v>3.69</v>
      </c>
      <c r="AA306" s="1328"/>
      <c r="AB306" s="1307"/>
      <c r="AC306" s="1282"/>
      <c r="AD306" s="1308"/>
      <c r="AE306" s="1286"/>
      <c r="AF306" s="1307"/>
      <c r="AG306" s="1281"/>
      <c r="AH306" s="1280"/>
    </row>
    <row r="307" spans="2:34" hidden="1" outlineLevel="1">
      <c r="B307" s="83"/>
      <c r="C307" s="1431"/>
      <c r="D307" s="1431"/>
      <c r="E307" s="1145"/>
      <c r="F307" s="1095">
        <v>3</v>
      </c>
      <c r="G307" s="109">
        <v>24.03</v>
      </c>
      <c r="H307" s="109">
        <v>26.85</v>
      </c>
      <c r="I307" s="75">
        <f>H307-G307</f>
        <v>2.82</v>
      </c>
      <c r="J307" s="1080">
        <f>F307*I307</f>
        <v>8.4600000000000009</v>
      </c>
      <c r="K307" s="871"/>
      <c r="L307" s="1431"/>
      <c r="M307" s="1080"/>
      <c r="N307" s="1114"/>
      <c r="O307" s="940"/>
      <c r="P307" s="1161"/>
      <c r="Q307" s="1281"/>
      <c r="R307" s="1280"/>
      <c r="S307" s="1174">
        <f>J307</f>
        <v>8.4600000000000009</v>
      </c>
      <c r="T307" s="1179">
        <f t="shared" ref="T307:T309" si="28">ROUND($S$4/1000*S307,3)</f>
        <v>1.1000000000000001</v>
      </c>
      <c r="U307" s="1281"/>
      <c r="V307" s="1280"/>
      <c r="W307" s="1281"/>
      <c r="X307" s="1280"/>
      <c r="Y307" s="1282"/>
      <c r="Z307" s="1306">
        <f>J307</f>
        <v>8.4600000000000009</v>
      </c>
      <c r="AA307" s="1328"/>
      <c r="AB307" s="1307"/>
      <c r="AC307" s="1282"/>
      <c r="AD307" s="1306"/>
      <c r="AE307" s="1328"/>
      <c r="AF307" s="1307"/>
      <c r="AG307" s="1281"/>
      <c r="AH307" s="1280"/>
    </row>
    <row r="308" spans="2:34" hidden="1" outlineLevel="1">
      <c r="B308" s="83"/>
      <c r="C308" s="1431" t="s">
        <v>72</v>
      </c>
      <c r="D308" s="1431"/>
      <c r="E308" s="1145">
        <v>1</v>
      </c>
      <c r="F308" s="83"/>
      <c r="G308" s="109"/>
      <c r="H308" s="109"/>
      <c r="I308" s="75"/>
      <c r="J308" s="1080"/>
      <c r="K308" s="1114">
        <v>0.51</v>
      </c>
      <c r="L308" s="940">
        <v>1.59</v>
      </c>
      <c r="M308" s="1080">
        <f>ROUND(-E308*K308*L308,2)</f>
        <v>-0.81</v>
      </c>
      <c r="N308" s="1114">
        <v>0.13</v>
      </c>
      <c r="O308" s="1108">
        <f>2*K308+L308</f>
        <v>2.61</v>
      </c>
      <c r="P308" s="1161">
        <f>E308*N308*O308</f>
        <v>0.34</v>
      </c>
      <c r="Q308" s="1281"/>
      <c r="R308" s="1280"/>
      <c r="S308" s="1174">
        <f>M308</f>
        <v>-0.81</v>
      </c>
      <c r="T308" s="1179">
        <f t="shared" si="28"/>
        <v>-0.105</v>
      </c>
      <c r="U308" s="1281"/>
      <c r="V308" s="1280"/>
      <c r="W308" s="1281"/>
      <c r="X308" s="1280"/>
      <c r="Y308" s="1282"/>
      <c r="Z308" s="1306">
        <f>M308</f>
        <v>-0.81</v>
      </c>
      <c r="AA308" s="1286"/>
      <c r="AB308" s="1307"/>
      <c r="AC308" s="1282"/>
      <c r="AD308" s="1306">
        <f>P308</f>
        <v>0.34</v>
      </c>
      <c r="AE308" s="1286"/>
      <c r="AF308" s="1307"/>
      <c r="AG308" s="1281"/>
      <c r="AH308" s="1280"/>
    </row>
    <row r="309" spans="2:34" ht="13.5" hidden="1" outlineLevel="1" thickBot="1">
      <c r="B309" s="1059"/>
      <c r="C309" s="1067" t="s">
        <v>70</v>
      </c>
      <c r="D309" s="1067"/>
      <c r="E309" s="1151">
        <v>1</v>
      </c>
      <c r="F309" s="1059"/>
      <c r="G309" s="1068"/>
      <c r="H309" s="1068"/>
      <c r="I309" s="841"/>
      <c r="J309" s="1081"/>
      <c r="K309" s="1117">
        <v>0.77</v>
      </c>
      <c r="L309" s="1071">
        <v>2.34</v>
      </c>
      <c r="M309" s="1081">
        <f>ROUND(-E309*K309*L309,2)</f>
        <v>-1.8</v>
      </c>
      <c r="N309" s="1117">
        <v>0.13</v>
      </c>
      <c r="O309" s="1071">
        <f>K309+L309+0.75</f>
        <v>3.86</v>
      </c>
      <c r="P309" s="1450">
        <f>E309*N309*O309</f>
        <v>0.5</v>
      </c>
      <c r="Q309" s="1309"/>
      <c r="R309" s="1340"/>
      <c r="S309" s="1309">
        <f>M309</f>
        <v>-1.8</v>
      </c>
      <c r="T309" s="1290">
        <f t="shared" si="28"/>
        <v>-0.23400000000000001</v>
      </c>
      <c r="U309" s="1289"/>
      <c r="V309" s="1291"/>
      <c r="W309" s="1289"/>
      <c r="X309" s="1291"/>
      <c r="Y309" s="1292"/>
      <c r="Z309" s="1451">
        <f>M309</f>
        <v>-1.8</v>
      </c>
      <c r="AA309" s="1452"/>
      <c r="AB309" s="1315"/>
      <c r="AC309" s="1292"/>
      <c r="AD309" s="1451">
        <f>P309</f>
        <v>0.5</v>
      </c>
      <c r="AE309" s="1298"/>
      <c r="AF309" s="1315"/>
      <c r="AG309" s="1289"/>
      <c r="AH309" s="1291"/>
    </row>
    <row r="310" spans="2:34" ht="16.5" collapsed="1" thickBot="1">
      <c r="B310" s="1247" t="s">
        <v>672</v>
      </c>
      <c r="C310" s="1194" t="s">
        <v>632</v>
      </c>
      <c r="D310" s="1195"/>
      <c r="E310" s="1196"/>
      <c r="F310" s="1193"/>
      <c r="G310" s="1443"/>
      <c r="H310" s="1443"/>
      <c r="I310" s="1195"/>
      <c r="J310" s="1198"/>
      <c r="K310" s="1193"/>
      <c r="L310" s="1195"/>
      <c r="M310" s="1197"/>
      <c r="N310" s="1193"/>
      <c r="O310" s="1195"/>
      <c r="P310" s="1199"/>
      <c r="Q310" s="1316">
        <f t="shared" ref="Q310:AH310" si="29">SUM(Q311:Q414)</f>
        <v>57.39</v>
      </c>
      <c r="R310" s="1376">
        <f t="shared" si="29"/>
        <v>8.609</v>
      </c>
      <c r="S310" s="1316">
        <f t="shared" si="29"/>
        <v>97.25</v>
      </c>
      <c r="T310" s="1376">
        <f t="shared" si="29"/>
        <v>12.643000000000001</v>
      </c>
      <c r="U310" s="1316">
        <f t="shared" si="29"/>
        <v>0</v>
      </c>
      <c r="V310" s="1376">
        <f t="shared" si="29"/>
        <v>0</v>
      </c>
      <c r="W310" s="1316">
        <f t="shared" si="29"/>
        <v>37.979999999999997</v>
      </c>
      <c r="X310" s="1377">
        <f t="shared" si="29"/>
        <v>0.95099999999999996</v>
      </c>
      <c r="Y310" s="1504">
        <f t="shared" si="29"/>
        <v>0</v>
      </c>
      <c r="Z310" s="1516">
        <f t="shared" si="29"/>
        <v>0</v>
      </c>
      <c r="AA310" s="1321">
        <f t="shared" si="29"/>
        <v>53.94</v>
      </c>
      <c r="AB310" s="1523">
        <f t="shared" si="29"/>
        <v>138.68</v>
      </c>
      <c r="AC310" s="1504">
        <f t="shared" si="29"/>
        <v>0</v>
      </c>
      <c r="AD310" s="1516">
        <f t="shared" si="29"/>
        <v>0</v>
      </c>
      <c r="AE310" s="1321">
        <f t="shared" si="29"/>
        <v>4.93</v>
      </c>
      <c r="AF310" s="1523">
        <f t="shared" si="29"/>
        <v>7.16</v>
      </c>
      <c r="AG310" s="1316">
        <f t="shared" si="29"/>
        <v>26.19</v>
      </c>
      <c r="AH310" s="1376">
        <f t="shared" si="29"/>
        <v>13.37</v>
      </c>
    </row>
    <row r="311" spans="2:34" hidden="1" outlineLevel="1">
      <c r="B311" s="1158" t="s">
        <v>685</v>
      </c>
      <c r="C311" s="1129" t="s">
        <v>551</v>
      </c>
      <c r="D311" s="1129" t="s">
        <v>686</v>
      </c>
      <c r="E311" s="1159"/>
      <c r="F311" s="1074">
        <v>3.74</v>
      </c>
      <c r="G311" s="1177">
        <v>26.85</v>
      </c>
      <c r="H311" s="1177">
        <v>27.25</v>
      </c>
      <c r="I311" s="1453">
        <f>H311-G311</f>
        <v>0.4</v>
      </c>
      <c r="J311" s="1165">
        <f>F311*I311</f>
        <v>1.5</v>
      </c>
      <c r="K311" s="1074"/>
      <c r="L311" s="1089"/>
      <c r="M311" s="1075"/>
      <c r="N311" s="1074"/>
      <c r="O311" s="1089"/>
      <c r="P311" s="1075"/>
      <c r="Q311" s="1468">
        <f>J311</f>
        <v>1.5</v>
      </c>
      <c r="R311" s="1280">
        <f t="shared" ref="R311:R312" si="30">ROUND($Q$4/1000*Q311,3)</f>
        <v>0.22500000000000001</v>
      </c>
      <c r="S311" s="1381"/>
      <c r="T311" s="1383"/>
      <c r="U311" s="1381"/>
      <c r="V311" s="1383"/>
      <c r="W311" s="1384"/>
      <c r="X311" s="1385"/>
      <c r="Y311" s="1302"/>
      <c r="Z311" s="1303"/>
      <c r="AA311" s="1325">
        <f>J311</f>
        <v>1.5</v>
      </c>
      <c r="AB311" s="1391"/>
      <c r="AC311" s="1386"/>
      <c r="AD311" s="1387"/>
      <c r="AE311" s="1388"/>
      <c r="AF311" s="1389"/>
      <c r="AG311" s="1392"/>
      <c r="AH311" s="1383"/>
    </row>
    <row r="312" spans="2:34" hidden="1" outlineLevel="1">
      <c r="B312" s="83" t="s">
        <v>587</v>
      </c>
      <c r="C312" s="1431"/>
      <c r="D312" s="75"/>
      <c r="E312" s="1145"/>
      <c r="F312" s="83">
        <v>3.74</v>
      </c>
      <c r="G312" s="109">
        <v>27.25</v>
      </c>
      <c r="H312" s="109">
        <v>29.85</v>
      </c>
      <c r="I312" s="108">
        <f>H312-G312</f>
        <v>2.6</v>
      </c>
      <c r="J312" s="1160">
        <f>F312*I312</f>
        <v>9.7200000000000006</v>
      </c>
      <c r="K312" s="83"/>
      <c r="L312" s="75"/>
      <c r="M312" s="1058"/>
      <c r="N312" s="83"/>
      <c r="O312" s="75"/>
      <c r="P312" s="1058"/>
      <c r="Q312" s="1421">
        <f>J312</f>
        <v>9.7200000000000006</v>
      </c>
      <c r="R312" s="1280">
        <f t="shared" si="30"/>
        <v>1.458</v>
      </c>
      <c r="S312" s="1281"/>
      <c r="T312" s="1280"/>
      <c r="U312" s="1281"/>
      <c r="V312" s="1280"/>
      <c r="W312" s="1174"/>
      <c r="X312" s="1179"/>
      <c r="Y312" s="1282"/>
      <c r="Z312" s="1308"/>
      <c r="AA312" s="1286"/>
      <c r="AB312" s="1393">
        <f>J312</f>
        <v>9.7200000000000006</v>
      </c>
      <c r="AC312" s="1282"/>
      <c r="AD312" s="1308"/>
      <c r="AE312" s="1286"/>
      <c r="AF312" s="1307"/>
      <c r="AG312" s="1394"/>
      <c r="AH312" s="1280"/>
    </row>
    <row r="313" spans="2:34" hidden="1" outlineLevel="1">
      <c r="B313" s="83"/>
      <c r="C313" s="1431"/>
      <c r="D313" s="111"/>
      <c r="E313" s="1145"/>
      <c r="F313" s="83"/>
      <c r="G313" s="109"/>
      <c r="H313" s="109"/>
      <c r="I313" s="75"/>
      <c r="J313" s="123"/>
      <c r="K313" s="83"/>
      <c r="L313" s="75"/>
      <c r="M313" s="1058"/>
      <c r="N313" s="83"/>
      <c r="O313" s="75"/>
      <c r="P313" s="1058"/>
      <c r="Q313" s="1394"/>
      <c r="R313" s="1280"/>
      <c r="S313" s="1281"/>
      <c r="T313" s="1280"/>
      <c r="U313" s="1281"/>
      <c r="V313" s="1280"/>
      <c r="W313" s="1281"/>
      <c r="X313" s="1280"/>
      <c r="Y313" s="1282"/>
      <c r="Z313" s="1308"/>
      <c r="AA313" s="1286"/>
      <c r="AB313" s="1287"/>
      <c r="AC313" s="1282"/>
      <c r="AD313" s="1308"/>
      <c r="AE313" s="1286"/>
      <c r="AF313" s="1307"/>
      <c r="AG313" s="1394"/>
      <c r="AH313" s="1280"/>
    </row>
    <row r="314" spans="2:34" hidden="1" outlineLevel="1">
      <c r="B314" s="83"/>
      <c r="C314" s="1431" t="s">
        <v>680</v>
      </c>
      <c r="D314" s="111" t="s">
        <v>676</v>
      </c>
      <c r="E314" s="1145"/>
      <c r="F314" s="83"/>
      <c r="G314" s="109"/>
      <c r="H314" s="109"/>
      <c r="I314" s="75"/>
      <c r="J314" s="123"/>
      <c r="K314" s="1114"/>
      <c r="L314" s="940"/>
      <c r="M314" s="1080"/>
      <c r="N314" s="1114"/>
      <c r="O314" s="940"/>
      <c r="P314" s="1116"/>
      <c r="Q314" s="1394"/>
      <c r="R314" s="1280"/>
      <c r="S314" s="1174"/>
      <c r="T314" s="1280"/>
      <c r="U314" s="1281"/>
      <c r="V314" s="1280"/>
      <c r="W314" s="1281"/>
      <c r="X314" s="1280"/>
      <c r="Y314" s="1282"/>
      <c r="Z314" s="1308"/>
      <c r="AA314" s="1286"/>
      <c r="AB314" s="1393"/>
      <c r="AC314" s="1282"/>
      <c r="AD314" s="1308"/>
      <c r="AE314" s="1286"/>
      <c r="AF314" s="1390"/>
      <c r="AG314" s="1394"/>
      <c r="AH314" s="1280"/>
    </row>
    <row r="315" spans="2:34" hidden="1" outlineLevel="1">
      <c r="B315" s="83" t="s">
        <v>587</v>
      </c>
      <c r="C315" s="1431"/>
      <c r="D315" s="75"/>
      <c r="E315" s="1145"/>
      <c r="F315" s="83">
        <v>7.08</v>
      </c>
      <c r="G315" s="109">
        <v>26.85</v>
      </c>
      <c r="H315" s="109">
        <v>29.85</v>
      </c>
      <c r="I315" s="109">
        <f>H315-G315</f>
        <v>3</v>
      </c>
      <c r="J315" s="123">
        <f>F315*I315</f>
        <v>21.24</v>
      </c>
      <c r="K315" s="1114"/>
      <c r="L315" s="940"/>
      <c r="M315" s="1080"/>
      <c r="N315" s="1114"/>
      <c r="O315" s="940"/>
      <c r="P315" s="1116"/>
      <c r="Q315" s="1394"/>
      <c r="R315" s="1280"/>
      <c r="S315" s="1174">
        <f>J315</f>
        <v>21.24</v>
      </c>
      <c r="T315" s="1280">
        <f t="shared" ref="T315:T316" si="31">ROUND($S$4/1000*S315,3)</f>
        <v>2.7610000000000001</v>
      </c>
      <c r="U315" s="1281"/>
      <c r="V315" s="1280"/>
      <c r="W315" s="1281"/>
      <c r="X315" s="1280"/>
      <c r="Y315" s="1282"/>
      <c r="Z315" s="1308"/>
      <c r="AA315" s="1286"/>
      <c r="AB315" s="1393"/>
      <c r="AC315" s="1282"/>
      <c r="AD315" s="1308"/>
      <c r="AE315" s="1286"/>
      <c r="AF315" s="1390"/>
      <c r="AG315" s="1394"/>
      <c r="AH315" s="1280"/>
    </row>
    <row r="316" spans="2:34" hidden="1" outlineLevel="1">
      <c r="B316" s="83"/>
      <c r="C316" s="1431" t="s">
        <v>25</v>
      </c>
      <c r="D316" s="75"/>
      <c r="E316" s="1145">
        <v>2</v>
      </c>
      <c r="F316" s="83"/>
      <c r="G316" s="109"/>
      <c r="H316" s="109"/>
      <c r="I316" s="75"/>
      <c r="J316" s="123"/>
      <c r="K316" s="871">
        <v>1.68</v>
      </c>
      <c r="L316" s="1448">
        <v>1.59</v>
      </c>
      <c r="M316" s="1080">
        <f>ROUND(-E316*K316*L316,2)</f>
        <v>-5.34</v>
      </c>
      <c r="N316" s="1114">
        <v>0.13</v>
      </c>
      <c r="O316" s="940">
        <f>2*L316+K316</f>
        <v>4.8600000000000003</v>
      </c>
      <c r="P316" s="1116">
        <f>E316*N316*O316</f>
        <v>1.26</v>
      </c>
      <c r="Q316" s="1394"/>
      <c r="R316" s="1280"/>
      <c r="S316" s="1174">
        <f>M316</f>
        <v>-5.34</v>
      </c>
      <c r="T316" s="1280">
        <f t="shared" si="31"/>
        <v>-0.69399999999999995</v>
      </c>
      <c r="U316" s="1281"/>
      <c r="V316" s="1280"/>
      <c r="W316" s="1281"/>
      <c r="X316" s="1280"/>
      <c r="Y316" s="1282"/>
      <c r="Z316" s="1308"/>
      <c r="AA316" s="1286"/>
      <c r="AB316" s="1287"/>
      <c r="AC316" s="1282"/>
      <c r="AD316" s="1308"/>
      <c r="AE316" s="1286"/>
      <c r="AF316" s="1307"/>
      <c r="AG316" s="1394"/>
      <c r="AH316" s="1280"/>
    </row>
    <row r="317" spans="2:34" hidden="1" outlineLevel="1">
      <c r="B317" s="83" t="s">
        <v>664</v>
      </c>
      <c r="C317" s="1431"/>
      <c r="D317" s="75"/>
      <c r="E317" s="1145"/>
      <c r="F317" s="83">
        <v>7.08</v>
      </c>
      <c r="G317" s="109">
        <v>26.85</v>
      </c>
      <c r="H317" s="109">
        <v>27.25</v>
      </c>
      <c r="I317" s="109">
        <f>H317-G317</f>
        <v>0.4</v>
      </c>
      <c r="J317" s="1160">
        <f>F317*I317</f>
        <v>2.83</v>
      </c>
      <c r="K317" s="83"/>
      <c r="L317" s="75"/>
      <c r="M317" s="1058"/>
      <c r="N317" s="83"/>
      <c r="O317" s="75"/>
      <c r="P317" s="1058"/>
      <c r="Q317" s="1394"/>
      <c r="R317" s="1280"/>
      <c r="S317" s="1281"/>
      <c r="T317" s="1280"/>
      <c r="U317" s="1281"/>
      <c r="V317" s="1280"/>
      <c r="W317" s="1281"/>
      <c r="X317" s="1280"/>
      <c r="Y317" s="1282"/>
      <c r="Z317" s="1308"/>
      <c r="AA317" s="1328">
        <f>J317</f>
        <v>2.83</v>
      </c>
      <c r="AB317" s="1287"/>
      <c r="AC317" s="1282"/>
      <c r="AD317" s="1308"/>
      <c r="AE317" s="1286"/>
      <c r="AF317" s="1307"/>
      <c r="AG317" s="1394"/>
      <c r="AH317" s="1280"/>
    </row>
    <row r="318" spans="2:34" hidden="1" outlineLevel="1">
      <c r="B318" s="83"/>
      <c r="C318" s="1431"/>
      <c r="D318" s="75"/>
      <c r="E318" s="1145"/>
      <c r="F318" s="83">
        <v>0.96</v>
      </c>
      <c r="G318" s="109">
        <v>27.25</v>
      </c>
      <c r="H318" s="109">
        <v>29.85</v>
      </c>
      <c r="I318" s="108">
        <f>H318-G318</f>
        <v>2.6</v>
      </c>
      <c r="J318" s="1160">
        <f>F318*I318</f>
        <v>2.5</v>
      </c>
      <c r="K318" s="83"/>
      <c r="L318" s="75"/>
      <c r="M318" s="1058"/>
      <c r="N318" s="83"/>
      <c r="O318" s="75"/>
      <c r="P318" s="1058"/>
      <c r="Q318" s="1394"/>
      <c r="R318" s="1280"/>
      <c r="S318" s="1174"/>
      <c r="T318" s="1280"/>
      <c r="U318" s="1281"/>
      <c r="V318" s="1280"/>
      <c r="W318" s="1281"/>
      <c r="X318" s="1280"/>
      <c r="Y318" s="1282"/>
      <c r="Z318" s="1308"/>
      <c r="AA318" s="1286"/>
      <c r="AB318" s="1393">
        <f>J318</f>
        <v>2.5</v>
      </c>
      <c r="AC318" s="1282"/>
      <c r="AD318" s="1308"/>
      <c r="AE318" s="1286"/>
      <c r="AF318" s="1307"/>
      <c r="AG318" s="1394"/>
      <c r="AH318" s="1280"/>
    </row>
    <row r="319" spans="2:34" hidden="1" outlineLevel="1">
      <c r="B319" s="83"/>
      <c r="C319" s="1431"/>
      <c r="D319" s="75"/>
      <c r="E319" s="1145"/>
      <c r="F319" s="83">
        <v>5.18</v>
      </c>
      <c r="G319" s="109">
        <v>27.25</v>
      </c>
      <c r="H319" s="109">
        <v>29.85</v>
      </c>
      <c r="I319" s="108">
        <f>H319-G319</f>
        <v>2.6</v>
      </c>
      <c r="J319" s="1160">
        <f>F319*I319</f>
        <v>13.47</v>
      </c>
      <c r="K319" s="83"/>
      <c r="L319" s="75"/>
      <c r="M319" s="1058"/>
      <c r="N319" s="83"/>
      <c r="O319" s="75"/>
      <c r="P319" s="1058"/>
      <c r="Q319" s="1394"/>
      <c r="R319" s="1280"/>
      <c r="S319" s="1174"/>
      <c r="T319" s="1280"/>
      <c r="U319" s="1281"/>
      <c r="V319" s="1280"/>
      <c r="W319" s="1281"/>
      <c r="X319" s="1280"/>
      <c r="Y319" s="1282"/>
      <c r="Z319" s="1308"/>
      <c r="AA319" s="1328">
        <f>J319</f>
        <v>13.47</v>
      </c>
      <c r="AB319" s="1287"/>
      <c r="AC319" s="1282"/>
      <c r="AD319" s="1308"/>
      <c r="AE319" s="1286"/>
      <c r="AF319" s="1307"/>
      <c r="AG319" s="1394"/>
      <c r="AH319" s="1280"/>
    </row>
    <row r="320" spans="2:34" hidden="1" outlineLevel="1">
      <c r="B320" s="83"/>
      <c r="C320" s="1431" t="s">
        <v>25</v>
      </c>
      <c r="D320" s="75"/>
      <c r="E320" s="1145">
        <v>2</v>
      </c>
      <c r="F320" s="83"/>
      <c r="G320" s="109"/>
      <c r="H320" s="109"/>
      <c r="I320" s="75"/>
      <c r="J320" s="123"/>
      <c r="K320" s="871">
        <v>1.68</v>
      </c>
      <c r="L320" s="1448">
        <v>1.59</v>
      </c>
      <c r="M320" s="1080">
        <f>ROUND(-E320*K320*L320,2)</f>
        <v>-5.34</v>
      </c>
      <c r="N320" s="1114">
        <v>0.13</v>
      </c>
      <c r="O320" s="940">
        <f>2*L320+K320</f>
        <v>4.8600000000000003</v>
      </c>
      <c r="P320" s="1116">
        <f>E320*N320*O320</f>
        <v>1.26</v>
      </c>
      <c r="Q320" s="1394"/>
      <c r="R320" s="1280"/>
      <c r="S320" s="1174"/>
      <c r="T320" s="1280"/>
      <c r="U320" s="1281"/>
      <c r="V320" s="1280"/>
      <c r="W320" s="1281"/>
      <c r="X320" s="1280"/>
      <c r="Y320" s="1282"/>
      <c r="Z320" s="1308"/>
      <c r="AA320" s="1328">
        <f>M320</f>
        <v>-5.34</v>
      </c>
      <c r="AB320" s="1287"/>
      <c r="AC320" s="1282"/>
      <c r="AD320" s="1308"/>
      <c r="AE320" s="1328">
        <f>P320</f>
        <v>1.26</v>
      </c>
      <c r="AF320" s="1307"/>
      <c r="AG320" s="1394"/>
      <c r="AH320" s="1280">
        <f>E320*K320</f>
        <v>3.36</v>
      </c>
    </row>
    <row r="321" spans="2:34" hidden="1" outlineLevel="1">
      <c r="B321" s="83"/>
      <c r="C321" s="1431"/>
      <c r="D321" s="75"/>
      <c r="E321" s="1145"/>
      <c r="F321" s="83">
        <v>0.94</v>
      </c>
      <c r="G321" s="109">
        <v>27.25</v>
      </c>
      <c r="H321" s="109">
        <v>29.85</v>
      </c>
      <c r="I321" s="108">
        <f>H321-G321</f>
        <v>2.6</v>
      </c>
      <c r="J321" s="1160">
        <f>F321*I321</f>
        <v>2.44</v>
      </c>
      <c r="K321" s="83"/>
      <c r="L321" s="75"/>
      <c r="M321" s="1058"/>
      <c r="N321" s="83"/>
      <c r="O321" s="75"/>
      <c r="P321" s="1058"/>
      <c r="Q321" s="1394"/>
      <c r="R321" s="1280"/>
      <c r="S321" s="1174"/>
      <c r="T321" s="1280"/>
      <c r="U321" s="1281"/>
      <c r="V321" s="1280"/>
      <c r="W321" s="1281"/>
      <c r="X321" s="1280"/>
      <c r="Y321" s="1282"/>
      <c r="Z321" s="1308"/>
      <c r="AA321" s="1286"/>
      <c r="AB321" s="1393">
        <f>J321</f>
        <v>2.44</v>
      </c>
      <c r="AC321" s="1282"/>
      <c r="AD321" s="1308"/>
      <c r="AE321" s="1286"/>
      <c r="AF321" s="1307"/>
      <c r="AG321" s="1394"/>
      <c r="AH321" s="1280"/>
    </row>
    <row r="322" spans="2:34" hidden="1" outlineLevel="1">
      <c r="B322" s="83"/>
      <c r="C322" s="1431"/>
      <c r="D322" s="75"/>
      <c r="E322" s="1145"/>
      <c r="F322" s="83"/>
      <c r="G322" s="109"/>
      <c r="H322" s="109"/>
      <c r="I322" s="75"/>
      <c r="J322" s="1160"/>
      <c r="K322" s="83"/>
      <c r="L322" s="75"/>
      <c r="M322" s="1058"/>
      <c r="N322" s="83"/>
      <c r="O322" s="75"/>
      <c r="P322" s="1058"/>
      <c r="Q322" s="1421"/>
      <c r="R322" s="1333"/>
      <c r="S322" s="1281"/>
      <c r="T322" s="1280"/>
      <c r="U322" s="1281"/>
      <c r="V322" s="1280"/>
      <c r="W322" s="1281"/>
      <c r="X322" s="1280"/>
      <c r="Y322" s="1282"/>
      <c r="Z322" s="1308"/>
      <c r="AA322" s="1328"/>
      <c r="AB322" s="1287"/>
      <c r="AC322" s="1282"/>
      <c r="AD322" s="1308"/>
      <c r="AE322" s="1286"/>
      <c r="AF322" s="1307"/>
      <c r="AG322" s="1394"/>
      <c r="AH322" s="1280"/>
    </row>
    <row r="323" spans="2:34" hidden="1" outlineLevel="1">
      <c r="B323" s="83"/>
      <c r="C323" s="1431" t="s">
        <v>504</v>
      </c>
      <c r="D323" s="1448" t="s">
        <v>687</v>
      </c>
      <c r="E323" s="1145"/>
      <c r="F323" s="83">
        <v>3.22</v>
      </c>
      <c r="G323" s="109">
        <v>26.85</v>
      </c>
      <c r="H323" s="109">
        <v>27.25</v>
      </c>
      <c r="I323" s="108">
        <f>H323-G323</f>
        <v>0.4</v>
      </c>
      <c r="J323" s="1160">
        <f>F323*I323</f>
        <v>1.29</v>
      </c>
      <c r="K323" s="83"/>
      <c r="L323" s="75"/>
      <c r="M323" s="1058"/>
      <c r="N323" s="83"/>
      <c r="O323" s="75"/>
      <c r="P323" s="1058"/>
      <c r="Q323" s="1421"/>
      <c r="R323" s="1395"/>
      <c r="S323" s="1281"/>
      <c r="T323" s="1280"/>
      <c r="U323" s="1281"/>
      <c r="V323" s="1280"/>
      <c r="W323" s="1174">
        <f>J323</f>
        <v>1.29</v>
      </c>
      <c r="X323" s="1179">
        <f t="shared" ref="X323:X324" si="32">ROUND($W$4/1000*W323,3)</f>
        <v>3.2000000000000001E-2</v>
      </c>
      <c r="Y323" s="1282"/>
      <c r="Z323" s="1308"/>
      <c r="AA323" s="1328">
        <f>J323</f>
        <v>1.29</v>
      </c>
      <c r="AB323" s="1393"/>
      <c r="AC323" s="1282"/>
      <c r="AD323" s="1308"/>
      <c r="AE323" s="1286"/>
      <c r="AF323" s="1307"/>
      <c r="AG323" s="1394">
        <f>F323</f>
        <v>3.22</v>
      </c>
      <c r="AH323" s="1280"/>
    </row>
    <row r="324" spans="2:34" hidden="1" outlineLevel="1">
      <c r="B324" s="83"/>
      <c r="C324" s="1431"/>
      <c r="D324" s="75"/>
      <c r="E324" s="1145"/>
      <c r="F324" s="83">
        <v>3.22</v>
      </c>
      <c r="G324" s="109">
        <v>27.25</v>
      </c>
      <c r="H324" s="109">
        <v>28.23</v>
      </c>
      <c r="I324" s="108">
        <f>H324-G324</f>
        <v>0.98</v>
      </c>
      <c r="J324" s="1160">
        <f>F324*I324</f>
        <v>3.16</v>
      </c>
      <c r="K324" s="83"/>
      <c r="L324" s="75"/>
      <c r="M324" s="1058"/>
      <c r="N324" s="83"/>
      <c r="O324" s="75"/>
      <c r="P324" s="1058"/>
      <c r="Q324" s="1421"/>
      <c r="R324" s="1333"/>
      <c r="S324" s="1281"/>
      <c r="T324" s="1280"/>
      <c r="U324" s="1281"/>
      <c r="V324" s="1280"/>
      <c r="W324" s="1174">
        <f>J324</f>
        <v>3.16</v>
      </c>
      <c r="X324" s="1179">
        <f t="shared" si="32"/>
        <v>7.9000000000000001E-2</v>
      </c>
      <c r="Y324" s="1282"/>
      <c r="Z324" s="1308"/>
      <c r="AA324" s="1328"/>
      <c r="AB324" s="1393">
        <f>J324</f>
        <v>3.16</v>
      </c>
      <c r="AC324" s="1282"/>
      <c r="AD324" s="1308"/>
      <c r="AE324" s="1286"/>
      <c r="AF324" s="1307"/>
      <c r="AG324" s="1394"/>
      <c r="AH324" s="1280"/>
    </row>
    <row r="325" spans="2:34" hidden="1" outlineLevel="1">
      <c r="B325" s="83"/>
      <c r="C325" s="1431" t="s">
        <v>65</v>
      </c>
      <c r="D325" s="75"/>
      <c r="E325" s="1145"/>
      <c r="F325" s="83">
        <f>1.33+1.33</f>
        <v>2.66</v>
      </c>
      <c r="G325" s="109">
        <v>27.03</v>
      </c>
      <c r="H325" s="109">
        <v>29.85</v>
      </c>
      <c r="I325" s="109">
        <f>H325-G325</f>
        <v>2.82</v>
      </c>
      <c r="J325" s="1160">
        <f>F325*I325</f>
        <v>7.5</v>
      </c>
      <c r="K325" s="83"/>
      <c r="L325" s="75"/>
      <c r="M325" s="1058"/>
      <c r="N325" s="83"/>
      <c r="O325" s="75"/>
      <c r="P325" s="1058"/>
      <c r="Q325" s="1421">
        <f>J325</f>
        <v>7.5</v>
      </c>
      <c r="R325" s="1280">
        <f t="shared" ref="R325" si="33">ROUND($Q$4/1000*Q325,3)</f>
        <v>1.125</v>
      </c>
      <c r="S325" s="1281"/>
      <c r="T325" s="1280"/>
      <c r="U325" s="1281"/>
      <c r="V325" s="1280"/>
      <c r="W325" s="1281"/>
      <c r="X325" s="1280"/>
      <c r="Y325" s="1282"/>
      <c r="Z325" s="1308"/>
      <c r="AA325" s="1286"/>
      <c r="AB325" s="1393">
        <f>J325</f>
        <v>7.5</v>
      </c>
      <c r="AC325" s="1282"/>
      <c r="AD325" s="1308"/>
      <c r="AE325" s="1286"/>
      <c r="AF325" s="1307"/>
      <c r="AG325" s="1394"/>
      <c r="AH325" s="1280"/>
    </row>
    <row r="326" spans="2:34" hidden="1" outlineLevel="1">
      <c r="B326" s="83"/>
      <c r="C326" s="1431"/>
      <c r="D326" s="75"/>
      <c r="E326" s="1145"/>
      <c r="F326" s="83">
        <v>3.22</v>
      </c>
      <c r="G326" s="109">
        <v>27.03</v>
      </c>
      <c r="H326" s="109">
        <v>29.85</v>
      </c>
      <c r="I326" s="109">
        <f>H326-G326</f>
        <v>2.82</v>
      </c>
      <c r="J326" s="1160">
        <f>F326*I326</f>
        <v>9.08</v>
      </c>
      <c r="K326" s="83"/>
      <c r="L326" s="75"/>
      <c r="M326" s="1058"/>
      <c r="N326" s="83"/>
      <c r="O326" s="75"/>
      <c r="P326" s="1058"/>
      <c r="Q326" s="1394"/>
      <c r="R326" s="1280"/>
      <c r="S326" s="1174">
        <f>J326</f>
        <v>9.08</v>
      </c>
      <c r="T326" s="1280">
        <f t="shared" ref="T326:T328" si="34">ROUND($S$4/1000*S326,3)</f>
        <v>1.18</v>
      </c>
      <c r="U326" s="1281"/>
      <c r="V326" s="1280"/>
      <c r="W326" s="1281"/>
      <c r="X326" s="1280"/>
      <c r="Y326" s="1282"/>
      <c r="Z326" s="1308"/>
      <c r="AA326" s="1286"/>
      <c r="AB326" s="1393">
        <f>J326</f>
        <v>9.08</v>
      </c>
      <c r="AC326" s="1282"/>
      <c r="AD326" s="1308"/>
      <c r="AE326" s="1286"/>
      <c r="AF326" s="1307"/>
      <c r="AG326" s="1394"/>
      <c r="AH326" s="1280"/>
    </row>
    <row r="327" spans="2:34" hidden="1" outlineLevel="1">
      <c r="B327" s="83"/>
      <c r="C327" s="1431" t="s">
        <v>26</v>
      </c>
      <c r="D327" s="1171"/>
      <c r="E327" s="1145">
        <v>1</v>
      </c>
      <c r="F327" s="83"/>
      <c r="G327" s="109"/>
      <c r="H327" s="109"/>
      <c r="I327" s="75"/>
      <c r="J327" s="1160"/>
      <c r="K327" s="1114">
        <v>0.51</v>
      </c>
      <c r="L327" s="940">
        <v>1.59</v>
      </c>
      <c r="M327" s="1080">
        <f>ROUND(-E327*K327*L327,2)</f>
        <v>-0.81</v>
      </c>
      <c r="N327" s="1114">
        <v>0.13</v>
      </c>
      <c r="O327" s="1108">
        <f>2*K327+L327</f>
        <v>2.61</v>
      </c>
      <c r="P327" s="1116">
        <f>E327*N327*O327</f>
        <v>0.34</v>
      </c>
      <c r="Q327" s="1394"/>
      <c r="R327" s="1280"/>
      <c r="S327" s="1174">
        <f>M327</f>
        <v>-0.81</v>
      </c>
      <c r="T327" s="1280">
        <f t="shared" si="34"/>
        <v>-0.105</v>
      </c>
      <c r="U327" s="1281"/>
      <c r="V327" s="1280"/>
      <c r="W327" s="1174"/>
      <c r="X327" s="1179"/>
      <c r="Y327" s="1282"/>
      <c r="Z327" s="1308"/>
      <c r="AA327" s="1328"/>
      <c r="AB327" s="1393">
        <f>M327</f>
        <v>-0.81</v>
      </c>
      <c r="AC327" s="1282"/>
      <c r="AD327" s="1308"/>
      <c r="AE327" s="1286"/>
      <c r="AF327" s="1390">
        <f>P327</f>
        <v>0.34</v>
      </c>
      <c r="AG327" s="1394"/>
      <c r="AH327" s="1280"/>
    </row>
    <row r="328" spans="2:34" hidden="1" outlineLevel="1">
      <c r="B328" s="83"/>
      <c r="C328" s="1430" t="s">
        <v>90</v>
      </c>
      <c r="D328" s="75"/>
      <c r="E328" s="1145">
        <v>1</v>
      </c>
      <c r="F328" s="83"/>
      <c r="G328" s="109"/>
      <c r="H328" s="109"/>
      <c r="I328" s="75"/>
      <c r="J328" s="1160"/>
      <c r="K328" s="1114">
        <v>0.77</v>
      </c>
      <c r="L328" s="940">
        <v>2.34</v>
      </c>
      <c r="M328" s="1080">
        <f>ROUND(-E328*K328*L328,2)</f>
        <v>-1.8</v>
      </c>
      <c r="N328" s="1114">
        <v>0.13</v>
      </c>
      <c r="O328" s="940">
        <f>K328+L328+0.75</f>
        <v>3.86</v>
      </c>
      <c r="P328" s="1116">
        <f>E328*N328*O328</f>
        <v>0.5</v>
      </c>
      <c r="Q328" s="1421"/>
      <c r="R328" s="1333"/>
      <c r="S328" s="1174">
        <f>M328</f>
        <v>-1.8</v>
      </c>
      <c r="T328" s="1280">
        <f t="shared" si="34"/>
        <v>-0.23400000000000001</v>
      </c>
      <c r="U328" s="1281"/>
      <c r="V328" s="1280"/>
      <c r="W328" s="1281"/>
      <c r="X328" s="1280"/>
      <c r="Y328" s="1282"/>
      <c r="Z328" s="1308"/>
      <c r="AA328" s="1328"/>
      <c r="AB328" s="1393">
        <f>M328</f>
        <v>-1.8</v>
      </c>
      <c r="AC328" s="1282"/>
      <c r="AD328" s="1308"/>
      <c r="AE328" s="1286"/>
      <c r="AF328" s="1390">
        <f>P328</f>
        <v>0.5</v>
      </c>
      <c r="AG328" s="1394"/>
      <c r="AH328" s="1280"/>
    </row>
    <row r="329" spans="2:34" hidden="1" outlineLevel="1">
      <c r="B329" s="83"/>
      <c r="C329" s="1431"/>
      <c r="D329" s="75"/>
      <c r="E329" s="877"/>
      <c r="F329" s="83"/>
      <c r="G329" s="109"/>
      <c r="H329" s="109"/>
      <c r="I329" s="75"/>
      <c r="J329" s="123"/>
      <c r="K329" s="1114"/>
      <c r="L329" s="940"/>
      <c r="M329" s="1080"/>
      <c r="N329" s="1114"/>
      <c r="O329" s="940"/>
      <c r="P329" s="1116"/>
      <c r="Q329" s="1365"/>
      <c r="R329" s="1333"/>
      <c r="S329" s="1281"/>
      <c r="T329" s="1280"/>
      <c r="U329" s="1281"/>
      <c r="V329" s="1280"/>
      <c r="W329" s="1281"/>
      <c r="X329" s="1280"/>
      <c r="Y329" s="1282"/>
      <c r="Z329" s="1308"/>
      <c r="AA329" s="1286"/>
      <c r="AB329" s="1393"/>
      <c r="AC329" s="1282"/>
      <c r="AD329" s="1308"/>
      <c r="AE329" s="1286"/>
      <c r="AF329" s="1307"/>
      <c r="AG329" s="1394"/>
      <c r="AH329" s="1280"/>
    </row>
    <row r="330" spans="2:34" hidden="1" outlineLevel="1">
      <c r="B330" s="83"/>
      <c r="C330" s="1431" t="s">
        <v>521</v>
      </c>
      <c r="D330" s="1448" t="s">
        <v>689</v>
      </c>
      <c r="E330" s="877"/>
      <c r="F330" s="83">
        <v>10.14</v>
      </c>
      <c r="G330" s="109">
        <v>26.85</v>
      </c>
      <c r="H330" s="109">
        <v>27.03</v>
      </c>
      <c r="I330" s="108">
        <f>H330-G330</f>
        <v>0.18</v>
      </c>
      <c r="J330" s="1160">
        <f>F330*I330</f>
        <v>1.83</v>
      </c>
      <c r="K330" s="1114"/>
      <c r="L330" s="940"/>
      <c r="M330" s="1080"/>
      <c r="N330" s="1114"/>
      <c r="O330" s="940"/>
      <c r="P330" s="1116"/>
      <c r="Q330" s="1365"/>
      <c r="R330" s="1333"/>
      <c r="S330" s="1281"/>
      <c r="T330" s="1280"/>
      <c r="U330" s="1281"/>
      <c r="V330" s="1280"/>
      <c r="W330" s="1174">
        <f>J330</f>
        <v>1.83</v>
      </c>
      <c r="X330" s="1179">
        <f t="shared" ref="X330" si="35">ROUND($W$4/1000*W330,3)</f>
        <v>4.5999999999999999E-2</v>
      </c>
      <c r="Y330" s="1282"/>
      <c r="Z330" s="1308"/>
      <c r="AA330" s="1328">
        <f>W330</f>
        <v>1.83</v>
      </c>
      <c r="AB330" s="1393"/>
      <c r="AC330" s="1282"/>
      <c r="AD330" s="1308"/>
      <c r="AE330" s="1286"/>
      <c r="AF330" s="1307"/>
      <c r="AG330" s="1394"/>
      <c r="AH330" s="1280"/>
    </row>
    <row r="331" spans="2:34" hidden="1" outlineLevel="1">
      <c r="B331" s="83" t="s">
        <v>587</v>
      </c>
      <c r="C331" s="1431"/>
      <c r="D331" s="75"/>
      <c r="E331" s="877"/>
      <c r="F331" s="83">
        <v>7.53</v>
      </c>
      <c r="G331" s="109">
        <v>27.03</v>
      </c>
      <c r="H331" s="109">
        <v>29.85</v>
      </c>
      <c r="I331" s="108">
        <f>H331-G331</f>
        <v>2.82</v>
      </c>
      <c r="J331" s="1160">
        <f>F331*I331</f>
        <v>21.23</v>
      </c>
      <c r="K331" s="1114"/>
      <c r="L331" s="940"/>
      <c r="M331" s="1080"/>
      <c r="N331" s="1114"/>
      <c r="O331" s="940"/>
      <c r="P331" s="1116"/>
      <c r="Q331" s="1365">
        <f>J331</f>
        <v>21.23</v>
      </c>
      <c r="R331" s="1280">
        <f t="shared" ref="R331:R334" si="36">ROUND($Q$4/1000*Q331,3)</f>
        <v>3.1850000000000001</v>
      </c>
      <c r="S331" s="1281"/>
      <c r="T331" s="1280"/>
      <c r="U331" s="1281"/>
      <c r="V331" s="1280"/>
      <c r="W331" s="1281"/>
      <c r="X331" s="1280"/>
      <c r="Y331" s="1282"/>
      <c r="Z331" s="1308"/>
      <c r="AA331" s="1328"/>
      <c r="AB331" s="1287"/>
      <c r="AC331" s="1282"/>
      <c r="AD331" s="1308"/>
      <c r="AE331" s="1286"/>
      <c r="AF331" s="1307"/>
      <c r="AG331" s="1394"/>
      <c r="AH331" s="1280"/>
    </row>
    <row r="332" spans="2:34" hidden="1" outlineLevel="1">
      <c r="B332" s="83"/>
      <c r="C332" s="1448" t="s">
        <v>519</v>
      </c>
      <c r="D332" s="75"/>
      <c r="E332" s="1145">
        <v>1</v>
      </c>
      <c r="F332" s="83"/>
      <c r="G332" s="109"/>
      <c r="H332" s="109"/>
      <c r="I332" s="75"/>
      <c r="J332" s="1160"/>
      <c r="K332" s="1114">
        <v>1.31</v>
      </c>
      <c r="L332" s="1108">
        <v>2.2200000000000002</v>
      </c>
      <c r="M332" s="1080">
        <f>ROUND(-E332*K332*L332,2)</f>
        <v>-2.91</v>
      </c>
      <c r="N332" s="1114">
        <v>0.15</v>
      </c>
      <c r="O332" s="940">
        <f>K332+L332+0.37</f>
        <v>3.9</v>
      </c>
      <c r="P332" s="1116">
        <f>E332*N332*O332</f>
        <v>0.59</v>
      </c>
      <c r="Q332" s="1421">
        <f>M332</f>
        <v>-2.91</v>
      </c>
      <c r="R332" s="1280">
        <f t="shared" si="36"/>
        <v>-0.437</v>
      </c>
      <c r="S332" s="1281"/>
      <c r="T332" s="1280"/>
      <c r="U332" s="1281"/>
      <c r="V332" s="1280"/>
      <c r="W332" s="1281"/>
      <c r="X332" s="1280"/>
      <c r="Y332" s="1282"/>
      <c r="Z332" s="1308"/>
      <c r="AA332" s="1328"/>
      <c r="AB332" s="1393"/>
      <c r="AC332" s="1282"/>
      <c r="AD332" s="1308"/>
      <c r="AE332" s="1286"/>
      <c r="AF332" s="1390">
        <f>P332</f>
        <v>0.59</v>
      </c>
      <c r="AG332" s="1394"/>
      <c r="AH332" s="1280"/>
    </row>
    <row r="333" spans="2:34" hidden="1" outlineLevel="1">
      <c r="B333" s="83"/>
      <c r="C333" s="1448" t="s">
        <v>71</v>
      </c>
      <c r="D333" s="75"/>
      <c r="E333" s="1145">
        <v>1</v>
      </c>
      <c r="F333" s="83"/>
      <c r="G333" s="109"/>
      <c r="H333" s="109"/>
      <c r="I333" s="75"/>
      <c r="J333" s="1160"/>
      <c r="K333" s="1114">
        <v>0.93</v>
      </c>
      <c r="L333" s="1108">
        <v>1.8</v>
      </c>
      <c r="M333" s="1080">
        <f>ROUND(-E333*K333*L333,2)</f>
        <v>-1.67</v>
      </c>
      <c r="N333" s="1114">
        <v>0.15</v>
      </c>
      <c r="O333" s="940">
        <f>K333+L333</f>
        <v>2.73</v>
      </c>
      <c r="P333" s="1116">
        <f>E333*N333*O333</f>
        <v>0.41</v>
      </c>
      <c r="Q333" s="1421">
        <f>M333</f>
        <v>-1.67</v>
      </c>
      <c r="R333" s="1280">
        <f t="shared" si="36"/>
        <v>-0.251</v>
      </c>
      <c r="S333" s="1281"/>
      <c r="T333" s="1280"/>
      <c r="U333" s="1281"/>
      <c r="V333" s="1280"/>
      <c r="W333" s="1281"/>
      <c r="X333" s="1280"/>
      <c r="Y333" s="1282"/>
      <c r="Z333" s="1308"/>
      <c r="AA333" s="1286"/>
      <c r="AB333" s="1393"/>
      <c r="AC333" s="1282"/>
      <c r="AD333" s="1308"/>
      <c r="AE333" s="1286"/>
      <c r="AF333" s="1390">
        <f>P333</f>
        <v>0.41</v>
      </c>
      <c r="AG333" s="1394"/>
      <c r="AH333" s="1280">
        <f>K333</f>
        <v>0.93</v>
      </c>
    </row>
    <row r="334" spans="2:34" hidden="1" outlineLevel="1">
      <c r="B334" s="83"/>
      <c r="C334" s="1448" t="s">
        <v>497</v>
      </c>
      <c r="D334" s="75"/>
      <c r="E334" s="1145">
        <v>1</v>
      </c>
      <c r="F334" s="83"/>
      <c r="G334" s="109"/>
      <c r="H334" s="109"/>
      <c r="I334" s="75"/>
      <c r="J334" s="1160"/>
      <c r="K334" s="1114">
        <v>1.31</v>
      </c>
      <c r="L334" s="1108">
        <v>2.2200000000000002</v>
      </c>
      <c r="M334" s="1080">
        <f>ROUND(-E334*K334*L334,2)</f>
        <v>-2.91</v>
      </c>
      <c r="N334" s="1114">
        <v>0.15</v>
      </c>
      <c r="O334" s="940">
        <f>2*L334+K334</f>
        <v>5.75</v>
      </c>
      <c r="P334" s="1116">
        <f>E334*N334*O334</f>
        <v>0.86</v>
      </c>
      <c r="Q334" s="1421">
        <f>M334</f>
        <v>-2.91</v>
      </c>
      <c r="R334" s="1280">
        <f t="shared" si="36"/>
        <v>-0.437</v>
      </c>
      <c r="S334" s="1281"/>
      <c r="T334" s="1280"/>
      <c r="U334" s="1281"/>
      <c r="V334" s="1280"/>
      <c r="W334" s="1281"/>
      <c r="X334" s="1280"/>
      <c r="Y334" s="1282"/>
      <c r="Z334" s="1308"/>
      <c r="AA334" s="1328"/>
      <c r="AB334" s="1393"/>
      <c r="AC334" s="1282"/>
      <c r="AD334" s="1308"/>
      <c r="AE334" s="1286"/>
      <c r="AF334" s="1390">
        <f>P334</f>
        <v>0.86</v>
      </c>
      <c r="AG334" s="1394"/>
      <c r="AH334" s="1280"/>
    </row>
    <row r="335" spans="2:34" hidden="1" outlineLevel="1">
      <c r="B335" s="83" t="s">
        <v>664</v>
      </c>
      <c r="C335" s="1430"/>
      <c r="D335" s="75"/>
      <c r="E335" s="1145"/>
      <c r="F335" s="83">
        <v>0.5</v>
      </c>
      <c r="G335" s="108">
        <v>27.03</v>
      </c>
      <c r="H335" s="109">
        <v>27.25</v>
      </c>
      <c r="I335" s="108">
        <f>H335-G335</f>
        <v>0.22</v>
      </c>
      <c r="J335" s="1160">
        <f>F335*I335</f>
        <v>0.11</v>
      </c>
      <c r="K335" s="1114"/>
      <c r="L335" s="940"/>
      <c r="M335" s="1080"/>
      <c r="N335" s="1114"/>
      <c r="O335" s="940"/>
      <c r="P335" s="1116"/>
      <c r="Q335" s="1421"/>
      <c r="R335" s="1280"/>
      <c r="S335" s="1281"/>
      <c r="T335" s="1280"/>
      <c r="U335" s="1281"/>
      <c r="V335" s="1280"/>
      <c r="W335" s="1281"/>
      <c r="X335" s="1280"/>
      <c r="Y335" s="1282"/>
      <c r="Z335" s="1308"/>
      <c r="AA335" s="1328">
        <f>J335</f>
        <v>0.11</v>
      </c>
      <c r="AB335" s="1393"/>
      <c r="AC335" s="1282"/>
      <c r="AD335" s="1308"/>
      <c r="AE335" s="1286"/>
      <c r="AF335" s="1390"/>
      <c r="AG335" s="1394"/>
      <c r="AH335" s="1280"/>
    </row>
    <row r="336" spans="2:34" hidden="1" outlineLevel="1">
      <c r="B336" s="83"/>
      <c r="C336" s="1431"/>
      <c r="D336" s="75"/>
      <c r="E336" s="1145"/>
      <c r="F336" s="83">
        <v>0.5</v>
      </c>
      <c r="G336" s="109">
        <v>27.25</v>
      </c>
      <c r="H336" s="109">
        <v>29.85</v>
      </c>
      <c r="I336" s="108">
        <f>H336-G336</f>
        <v>2.6</v>
      </c>
      <c r="J336" s="1160">
        <f>F336*I336</f>
        <v>1.3</v>
      </c>
      <c r="K336" s="83"/>
      <c r="L336" s="75"/>
      <c r="M336" s="1058"/>
      <c r="N336" s="83"/>
      <c r="O336" s="75"/>
      <c r="P336" s="1058"/>
      <c r="Q336" s="1421"/>
      <c r="R336" s="1280"/>
      <c r="S336" s="1281"/>
      <c r="T336" s="1280"/>
      <c r="U336" s="1281"/>
      <c r="V336" s="1280"/>
      <c r="W336" s="1281"/>
      <c r="X336" s="1280"/>
      <c r="Y336" s="1282"/>
      <c r="Z336" s="1308"/>
      <c r="AA336" s="1328"/>
      <c r="AB336" s="1393">
        <f>J336</f>
        <v>1.3</v>
      </c>
      <c r="AC336" s="1282"/>
      <c r="AD336" s="1308"/>
      <c r="AE336" s="1286"/>
      <c r="AF336" s="1307"/>
      <c r="AG336" s="1394"/>
      <c r="AH336" s="1280"/>
    </row>
    <row r="337" spans="2:34" hidden="1" outlineLevel="1">
      <c r="B337" s="83"/>
      <c r="C337" s="1431"/>
      <c r="D337" s="75"/>
      <c r="E337" s="1145"/>
      <c r="F337" s="83">
        <v>1.31</v>
      </c>
      <c r="G337" s="109">
        <v>27.03</v>
      </c>
      <c r="H337" s="109">
        <v>29.85</v>
      </c>
      <c r="I337" s="108">
        <f>H337-G337</f>
        <v>2.82</v>
      </c>
      <c r="J337" s="1160">
        <f>F337*I337</f>
        <v>3.69</v>
      </c>
      <c r="K337" s="83"/>
      <c r="L337" s="75"/>
      <c r="M337" s="1058"/>
      <c r="N337" s="83"/>
      <c r="O337" s="75"/>
      <c r="P337" s="1058"/>
      <c r="Q337" s="1394"/>
      <c r="R337" s="1280"/>
      <c r="S337" s="1281"/>
      <c r="T337" s="1280"/>
      <c r="U337" s="1281"/>
      <c r="V337" s="1280"/>
      <c r="W337" s="1281"/>
      <c r="X337" s="1280"/>
      <c r="Y337" s="1282"/>
      <c r="Z337" s="1308"/>
      <c r="AA337" s="1286"/>
      <c r="AB337" s="1393">
        <f>J337</f>
        <v>3.69</v>
      </c>
      <c r="AC337" s="1282"/>
      <c r="AD337" s="1308"/>
      <c r="AE337" s="1286"/>
      <c r="AF337" s="1307"/>
      <c r="AG337" s="1394"/>
      <c r="AH337" s="1280"/>
    </row>
    <row r="338" spans="2:34" hidden="1" outlineLevel="1">
      <c r="B338" s="83"/>
      <c r="C338" s="1431" t="s">
        <v>69</v>
      </c>
      <c r="D338" s="75"/>
      <c r="E338" s="1145">
        <v>1</v>
      </c>
      <c r="F338" s="83"/>
      <c r="G338" s="109"/>
      <c r="H338" s="109"/>
      <c r="I338" s="75"/>
      <c r="J338" s="1160"/>
      <c r="K338" s="1114">
        <v>1.31</v>
      </c>
      <c r="L338" s="1108">
        <v>2.2200000000000002</v>
      </c>
      <c r="M338" s="1080">
        <f>ROUND(-E338*K338*L338,2)</f>
        <v>-2.91</v>
      </c>
      <c r="N338" s="1114">
        <v>0.15</v>
      </c>
      <c r="O338" s="940">
        <f>2*L338+K338</f>
        <v>5.75</v>
      </c>
      <c r="P338" s="1116">
        <f>E338*N338*O338</f>
        <v>0.86</v>
      </c>
      <c r="Q338" s="1394"/>
      <c r="R338" s="1280"/>
      <c r="S338" s="1281"/>
      <c r="T338" s="1280"/>
      <c r="U338" s="1281"/>
      <c r="V338" s="1280"/>
      <c r="W338" s="1281"/>
      <c r="X338" s="1280"/>
      <c r="Y338" s="1282"/>
      <c r="Z338" s="1308"/>
      <c r="AA338" s="1286"/>
      <c r="AB338" s="1393">
        <f>M338</f>
        <v>-2.91</v>
      </c>
      <c r="AC338" s="1282"/>
      <c r="AD338" s="1308"/>
      <c r="AE338" s="1286"/>
      <c r="AF338" s="1307"/>
      <c r="AG338" s="1394"/>
      <c r="AH338" s="1280"/>
    </row>
    <row r="339" spans="2:34" hidden="1" outlineLevel="1">
      <c r="B339" s="83"/>
      <c r="C339" s="1431"/>
      <c r="D339" s="75"/>
      <c r="E339" s="877"/>
      <c r="F339" s="83">
        <v>3.2</v>
      </c>
      <c r="G339" s="109">
        <v>27.03</v>
      </c>
      <c r="H339" s="109">
        <v>27.25</v>
      </c>
      <c r="I339" s="108">
        <f>H339-G339</f>
        <v>0.22</v>
      </c>
      <c r="J339" s="1160">
        <f>F339*I339</f>
        <v>0.7</v>
      </c>
      <c r="K339" s="1114"/>
      <c r="L339" s="940"/>
      <c r="M339" s="1080"/>
      <c r="N339" s="1114"/>
      <c r="O339" s="940"/>
      <c r="P339" s="1116"/>
      <c r="Q339" s="1394"/>
      <c r="R339" s="1280"/>
      <c r="S339" s="1281"/>
      <c r="T339" s="1280"/>
      <c r="U339" s="1281"/>
      <c r="V339" s="1280"/>
      <c r="W339" s="1281"/>
      <c r="X339" s="1280"/>
      <c r="Y339" s="1282"/>
      <c r="Z339" s="1308"/>
      <c r="AA339" s="1328">
        <f>J339</f>
        <v>0.7</v>
      </c>
      <c r="AB339" s="1393"/>
      <c r="AC339" s="1282"/>
      <c r="AD339" s="1308"/>
      <c r="AE339" s="1286"/>
      <c r="AF339" s="1390"/>
      <c r="AG339" s="1394"/>
      <c r="AH339" s="1280"/>
    </row>
    <row r="340" spans="2:34" hidden="1" outlineLevel="1">
      <c r="B340" s="83"/>
      <c r="C340" s="1431"/>
      <c r="D340" s="75"/>
      <c r="E340" s="877"/>
      <c r="F340" s="83">
        <v>3.2</v>
      </c>
      <c r="G340" s="109">
        <v>27.25</v>
      </c>
      <c r="H340" s="109">
        <v>29.85</v>
      </c>
      <c r="I340" s="108">
        <f>H340-G340</f>
        <v>2.6</v>
      </c>
      <c r="J340" s="1160">
        <f>F340*I340</f>
        <v>8.32</v>
      </c>
      <c r="K340" s="1114"/>
      <c r="L340" s="940"/>
      <c r="M340" s="1080"/>
      <c r="N340" s="1114"/>
      <c r="O340" s="940"/>
      <c r="P340" s="1116"/>
      <c r="Q340" s="1394"/>
      <c r="R340" s="1280"/>
      <c r="S340" s="1281"/>
      <c r="T340" s="1280"/>
      <c r="U340" s="1281"/>
      <c r="V340" s="1280"/>
      <c r="W340" s="1281"/>
      <c r="X340" s="1280"/>
      <c r="Y340" s="1282"/>
      <c r="Z340" s="1308"/>
      <c r="AA340" s="1286"/>
      <c r="AB340" s="1393">
        <f>J340</f>
        <v>8.32</v>
      </c>
      <c r="AC340" s="1282"/>
      <c r="AD340" s="1308"/>
      <c r="AE340" s="1286"/>
      <c r="AF340" s="1390"/>
      <c r="AG340" s="1394"/>
      <c r="AH340" s="1280"/>
    </row>
    <row r="341" spans="2:34" hidden="1" outlineLevel="1">
      <c r="B341" s="83"/>
      <c r="C341" s="1431"/>
      <c r="D341" s="75"/>
      <c r="E341" s="1145"/>
      <c r="F341" s="83">
        <v>2.2000000000000002</v>
      </c>
      <c r="G341" s="109">
        <v>27.03</v>
      </c>
      <c r="H341" s="109">
        <v>29.85</v>
      </c>
      <c r="I341" s="108">
        <f>H341-G341</f>
        <v>2.82</v>
      </c>
      <c r="J341" s="1160">
        <f>F341*I341</f>
        <v>6.2</v>
      </c>
      <c r="K341" s="83"/>
      <c r="L341" s="75"/>
      <c r="M341" s="1058"/>
      <c r="N341" s="83"/>
      <c r="O341" s="75"/>
      <c r="P341" s="1058"/>
      <c r="Q341" s="1394"/>
      <c r="R341" s="1280"/>
      <c r="S341" s="1281"/>
      <c r="T341" s="1280"/>
      <c r="U341" s="1281"/>
      <c r="V341" s="1280"/>
      <c r="W341" s="1281"/>
      <c r="X341" s="1280"/>
      <c r="Y341" s="1282"/>
      <c r="Z341" s="1308"/>
      <c r="AA341" s="1328"/>
      <c r="AB341" s="1393">
        <f>J341</f>
        <v>6.2</v>
      </c>
      <c r="AC341" s="1282"/>
      <c r="AD341" s="1308"/>
      <c r="AE341" s="1286"/>
      <c r="AF341" s="1307"/>
      <c r="AG341" s="1394"/>
      <c r="AH341" s="1280"/>
    </row>
    <row r="342" spans="2:34" hidden="1" outlineLevel="1">
      <c r="B342" s="83"/>
      <c r="C342" s="1448" t="s">
        <v>68</v>
      </c>
      <c r="D342" s="75"/>
      <c r="E342" s="1145">
        <v>1</v>
      </c>
      <c r="F342" s="83"/>
      <c r="G342" s="109"/>
      <c r="H342" s="109"/>
      <c r="I342" s="75"/>
      <c r="J342" s="1160"/>
      <c r="K342" s="1114">
        <v>1.31</v>
      </c>
      <c r="L342" s="1108">
        <v>2.2200000000000002</v>
      </c>
      <c r="M342" s="1080">
        <f>ROUND(-E342*K342*L342,2)</f>
        <v>-2.91</v>
      </c>
      <c r="N342" s="1114">
        <v>0.15</v>
      </c>
      <c r="O342" s="940">
        <f>K342+L342+0.37</f>
        <v>3.9</v>
      </c>
      <c r="P342" s="1116">
        <f>E342*N342*O342</f>
        <v>0.59</v>
      </c>
      <c r="Q342" s="1394"/>
      <c r="R342" s="1280"/>
      <c r="S342" s="1281"/>
      <c r="T342" s="1280"/>
      <c r="U342" s="1281"/>
      <c r="V342" s="1280"/>
      <c r="W342" s="1281"/>
      <c r="X342" s="1280"/>
      <c r="Y342" s="1282"/>
      <c r="Z342" s="1308"/>
      <c r="AA342" s="1286"/>
      <c r="AB342" s="1393">
        <f>M342</f>
        <v>-2.91</v>
      </c>
      <c r="AC342" s="1282"/>
      <c r="AD342" s="1308"/>
      <c r="AE342" s="1286"/>
      <c r="AF342" s="1307"/>
      <c r="AG342" s="1394"/>
      <c r="AH342" s="1280"/>
    </row>
    <row r="343" spans="2:34" hidden="1" outlineLevel="1">
      <c r="B343" s="83"/>
      <c r="C343" s="1448" t="s">
        <v>71</v>
      </c>
      <c r="D343" s="75"/>
      <c r="E343" s="1145">
        <v>1</v>
      </c>
      <c r="F343" s="83"/>
      <c r="G343" s="109"/>
      <c r="H343" s="109"/>
      <c r="I343" s="75"/>
      <c r="J343" s="1160"/>
      <c r="K343" s="1114">
        <v>0.93</v>
      </c>
      <c r="L343" s="1108">
        <v>1.8</v>
      </c>
      <c r="M343" s="1080">
        <f>ROUND(-E343*K343*L343,2)</f>
        <v>-1.67</v>
      </c>
      <c r="N343" s="1114">
        <v>0.15</v>
      </c>
      <c r="O343" s="940">
        <f>K343+L343</f>
        <v>2.73</v>
      </c>
      <c r="P343" s="1116">
        <f>E343*N343*O343</f>
        <v>0.41</v>
      </c>
      <c r="Q343" s="1394"/>
      <c r="R343" s="1280"/>
      <c r="S343" s="1281"/>
      <c r="T343" s="1280"/>
      <c r="U343" s="1281"/>
      <c r="V343" s="1280"/>
      <c r="W343" s="1281"/>
      <c r="X343" s="1280"/>
      <c r="Y343" s="1282"/>
      <c r="Z343" s="1308"/>
      <c r="AA343" s="1286"/>
      <c r="AB343" s="1393">
        <f>M343</f>
        <v>-1.67</v>
      </c>
      <c r="AC343" s="1282"/>
      <c r="AD343" s="1308"/>
      <c r="AE343" s="1286"/>
      <c r="AF343" s="1307"/>
      <c r="AG343" s="1394"/>
      <c r="AH343" s="1280"/>
    </row>
    <row r="344" spans="2:34" hidden="1" outlineLevel="1">
      <c r="B344" s="83"/>
      <c r="C344" s="1431"/>
      <c r="D344" s="75"/>
      <c r="E344" s="123"/>
      <c r="F344" s="83">
        <v>0.32</v>
      </c>
      <c r="G344" s="109">
        <v>27.03</v>
      </c>
      <c r="H344" s="109">
        <v>27.25</v>
      </c>
      <c r="I344" s="108">
        <f>H344-G344</f>
        <v>0.22</v>
      </c>
      <c r="J344" s="1160">
        <f>F344*I344</f>
        <v>7.0000000000000007E-2</v>
      </c>
      <c r="K344" s="83"/>
      <c r="L344" s="75"/>
      <c r="M344" s="1058"/>
      <c r="N344" s="83"/>
      <c r="O344" s="75"/>
      <c r="P344" s="1058"/>
      <c r="Q344" s="1394"/>
      <c r="R344" s="1280"/>
      <c r="S344" s="1174"/>
      <c r="T344" s="1280"/>
      <c r="U344" s="1281"/>
      <c r="V344" s="1280"/>
      <c r="W344" s="1281"/>
      <c r="X344" s="1280"/>
      <c r="Y344" s="1282"/>
      <c r="Z344" s="1308"/>
      <c r="AA344" s="1328">
        <f>J344</f>
        <v>7.0000000000000007E-2</v>
      </c>
      <c r="AB344" s="1287"/>
      <c r="AC344" s="1282"/>
      <c r="AD344" s="1308"/>
      <c r="AE344" s="1286"/>
      <c r="AF344" s="1307"/>
      <c r="AG344" s="1394"/>
      <c r="AH344" s="1280"/>
    </row>
    <row r="345" spans="2:34" hidden="1" outlineLevel="1">
      <c r="B345" s="83"/>
      <c r="C345" s="1431"/>
      <c r="D345" s="75"/>
      <c r="E345" s="123"/>
      <c r="F345" s="83">
        <v>0.32</v>
      </c>
      <c r="G345" s="109">
        <v>27.25</v>
      </c>
      <c r="H345" s="109">
        <v>29.85</v>
      </c>
      <c r="I345" s="108">
        <f>H345-G345</f>
        <v>2.6</v>
      </c>
      <c r="J345" s="1160">
        <f>F345*I345</f>
        <v>0.83</v>
      </c>
      <c r="K345" s="83"/>
      <c r="L345" s="75"/>
      <c r="M345" s="1058"/>
      <c r="N345" s="83"/>
      <c r="O345" s="75"/>
      <c r="P345" s="1058"/>
      <c r="Q345" s="1394"/>
      <c r="R345" s="1280"/>
      <c r="S345" s="1174"/>
      <c r="T345" s="1280"/>
      <c r="U345" s="1281"/>
      <c r="V345" s="1280"/>
      <c r="W345" s="1281"/>
      <c r="X345" s="1280"/>
      <c r="Y345" s="1282"/>
      <c r="Z345" s="1308"/>
      <c r="AA345" s="1286"/>
      <c r="AB345" s="1393">
        <f>J345</f>
        <v>0.83</v>
      </c>
      <c r="AC345" s="1282"/>
      <c r="AD345" s="1308"/>
      <c r="AE345" s="1286"/>
      <c r="AF345" s="1307"/>
      <c r="AG345" s="1394"/>
      <c r="AH345" s="1280"/>
    </row>
    <row r="346" spans="2:34" hidden="1" outlineLevel="1">
      <c r="B346" s="83"/>
      <c r="C346" s="1431" t="s">
        <v>688</v>
      </c>
      <c r="D346" s="1448" t="s">
        <v>690</v>
      </c>
      <c r="E346" s="1145"/>
      <c r="F346" s="83">
        <f>0.44+4.64</f>
        <v>5.08</v>
      </c>
      <c r="G346" s="109">
        <v>26.85</v>
      </c>
      <c r="H346" s="109">
        <v>27.25</v>
      </c>
      <c r="I346" s="108">
        <f>H346-G346</f>
        <v>0.4</v>
      </c>
      <c r="J346" s="1160">
        <f>F346*I346</f>
        <v>2.0299999999999998</v>
      </c>
      <c r="K346" s="83"/>
      <c r="L346" s="75"/>
      <c r="M346" s="1058"/>
      <c r="N346" s="83"/>
      <c r="O346" s="75"/>
      <c r="P346" s="1058"/>
      <c r="Q346" s="1421">
        <f>J346</f>
        <v>2.0299999999999998</v>
      </c>
      <c r="R346" s="1280">
        <f t="shared" ref="R346:R347" si="37">ROUND($Q$4/1000*Q346,3)</f>
        <v>0.30499999999999999</v>
      </c>
      <c r="S346" s="1174"/>
      <c r="T346" s="1280"/>
      <c r="U346" s="1281"/>
      <c r="V346" s="1280"/>
      <c r="W346" s="1281"/>
      <c r="X346" s="1280"/>
      <c r="Y346" s="1282"/>
      <c r="Z346" s="1308"/>
      <c r="AA346" s="1328">
        <f>J346</f>
        <v>2.0299999999999998</v>
      </c>
      <c r="AB346" s="1287"/>
      <c r="AC346" s="1282"/>
      <c r="AD346" s="1308"/>
      <c r="AE346" s="1286"/>
      <c r="AF346" s="1307"/>
      <c r="AG346" s="1394"/>
      <c r="AH346" s="1280"/>
    </row>
    <row r="347" spans="2:34" hidden="1" outlineLevel="1">
      <c r="B347" s="83"/>
      <c r="C347" s="1431"/>
      <c r="D347" s="1448" t="s">
        <v>691</v>
      </c>
      <c r="E347" s="1145"/>
      <c r="F347" s="83">
        <v>5.08</v>
      </c>
      <c r="G347" s="109">
        <v>27.25</v>
      </c>
      <c r="H347" s="109">
        <v>29.85</v>
      </c>
      <c r="I347" s="108">
        <f>H347-G347</f>
        <v>2.6</v>
      </c>
      <c r="J347" s="1160">
        <f>F347*I347</f>
        <v>13.21</v>
      </c>
      <c r="K347" s="1114"/>
      <c r="L347" s="940"/>
      <c r="M347" s="1085"/>
      <c r="N347" s="1114"/>
      <c r="O347" s="940"/>
      <c r="P347" s="1116"/>
      <c r="Q347" s="1421">
        <f>J347</f>
        <v>13.21</v>
      </c>
      <c r="R347" s="1280">
        <f t="shared" si="37"/>
        <v>1.982</v>
      </c>
      <c r="S347" s="1174"/>
      <c r="T347" s="1280"/>
      <c r="U347" s="1281"/>
      <c r="V347" s="1280"/>
      <c r="W347" s="1281"/>
      <c r="X347" s="1280"/>
      <c r="Y347" s="1282"/>
      <c r="Z347" s="1308"/>
      <c r="AA347" s="1328"/>
      <c r="AB347" s="1393">
        <f>J347</f>
        <v>13.21</v>
      </c>
      <c r="AC347" s="1282"/>
      <c r="AD347" s="1308"/>
      <c r="AE347" s="1328"/>
      <c r="AF347" s="1307"/>
      <c r="AG347" s="1394"/>
      <c r="AH347" s="1280"/>
    </row>
    <row r="348" spans="2:34" hidden="1" outlineLevel="1">
      <c r="B348" s="83"/>
      <c r="C348" s="1431"/>
      <c r="D348" s="75"/>
      <c r="E348" s="1145"/>
      <c r="F348" s="83"/>
      <c r="G348" s="109"/>
      <c r="H348" s="109"/>
      <c r="I348" s="75"/>
      <c r="J348" s="1160"/>
      <c r="K348" s="83"/>
      <c r="L348" s="75"/>
      <c r="M348" s="1058"/>
      <c r="N348" s="83"/>
      <c r="O348" s="75"/>
      <c r="P348" s="1058"/>
      <c r="Q348" s="1394"/>
      <c r="R348" s="1280"/>
      <c r="S348" s="1174"/>
      <c r="T348" s="1280"/>
      <c r="U348" s="1281"/>
      <c r="V348" s="1280"/>
      <c r="W348" s="1281"/>
      <c r="X348" s="1280"/>
      <c r="Y348" s="1282"/>
      <c r="Z348" s="1308"/>
      <c r="AA348" s="1286"/>
      <c r="AB348" s="1393"/>
      <c r="AC348" s="1282"/>
      <c r="AD348" s="1308"/>
      <c r="AE348" s="1286"/>
      <c r="AF348" s="1307"/>
      <c r="AG348" s="1394"/>
      <c r="AH348" s="1280"/>
    </row>
    <row r="349" spans="2:34" hidden="1" outlineLevel="1">
      <c r="B349" s="83" t="s">
        <v>587</v>
      </c>
      <c r="C349" s="1431" t="s">
        <v>493</v>
      </c>
      <c r="D349" s="1448" t="s">
        <v>692</v>
      </c>
      <c r="E349" s="1145"/>
      <c r="F349" s="83">
        <v>6.75</v>
      </c>
      <c r="G349" s="109">
        <v>26.85</v>
      </c>
      <c r="H349" s="109">
        <v>29.85</v>
      </c>
      <c r="I349" s="108">
        <f>H349-G349</f>
        <v>3</v>
      </c>
      <c r="J349" s="1160">
        <f>F349*I349</f>
        <v>20.25</v>
      </c>
      <c r="K349" s="83"/>
      <c r="L349" s="75"/>
      <c r="M349" s="1058"/>
      <c r="N349" s="83"/>
      <c r="O349" s="75"/>
      <c r="P349" s="1058"/>
      <c r="Q349" s="1394"/>
      <c r="R349" s="1280"/>
      <c r="S349" s="1174">
        <f>J349</f>
        <v>20.25</v>
      </c>
      <c r="T349" s="1280">
        <f t="shared" ref="T349:T351" si="38">ROUND($S$4/1000*S349,3)</f>
        <v>2.633</v>
      </c>
      <c r="U349" s="1281"/>
      <c r="V349" s="1280"/>
      <c r="W349" s="1281"/>
      <c r="X349" s="1280"/>
      <c r="Y349" s="1282"/>
      <c r="Z349" s="1308"/>
      <c r="AA349" s="1286"/>
      <c r="AB349" s="1287"/>
      <c r="AC349" s="1282"/>
      <c r="AD349" s="1308"/>
      <c r="AE349" s="1286"/>
      <c r="AF349" s="1307"/>
      <c r="AG349" s="1394"/>
      <c r="AH349" s="1280"/>
    </row>
    <row r="350" spans="2:34" hidden="1" outlineLevel="1">
      <c r="B350" s="83"/>
      <c r="C350" s="1431" t="s">
        <v>24</v>
      </c>
      <c r="D350" s="1171"/>
      <c r="E350" s="1145">
        <v>1</v>
      </c>
      <c r="F350" s="83"/>
      <c r="G350" s="109"/>
      <c r="H350" s="109"/>
      <c r="I350" s="75"/>
      <c r="J350" s="123"/>
      <c r="K350" s="871">
        <v>1.48</v>
      </c>
      <c r="L350" s="1448">
        <v>1.59</v>
      </c>
      <c r="M350" s="1085">
        <f>ROUND(-E350*K350*L350,2)</f>
        <v>-2.35</v>
      </c>
      <c r="N350" s="1114"/>
      <c r="O350" s="940"/>
      <c r="P350" s="1116"/>
      <c r="Q350" s="1394"/>
      <c r="R350" s="1280"/>
      <c r="S350" s="1174">
        <f>M350</f>
        <v>-2.35</v>
      </c>
      <c r="T350" s="1280">
        <f t="shared" si="38"/>
        <v>-0.30599999999999999</v>
      </c>
      <c r="U350" s="1281"/>
      <c r="V350" s="1280"/>
      <c r="W350" s="1281"/>
      <c r="X350" s="1280"/>
      <c r="Y350" s="1282"/>
      <c r="Z350" s="1308"/>
      <c r="AA350" s="1286"/>
      <c r="AB350" s="1287"/>
      <c r="AC350" s="1282"/>
      <c r="AD350" s="1308"/>
      <c r="AE350" s="1286"/>
      <c r="AF350" s="1307"/>
      <c r="AG350" s="1394"/>
      <c r="AH350" s="1280"/>
    </row>
    <row r="351" spans="2:34" hidden="1" outlineLevel="1">
      <c r="B351" s="83"/>
      <c r="C351" s="1431" t="s">
        <v>25</v>
      </c>
      <c r="D351" s="75"/>
      <c r="E351" s="1145">
        <v>1</v>
      </c>
      <c r="F351" s="83"/>
      <c r="G351" s="109"/>
      <c r="H351" s="109"/>
      <c r="I351" s="75"/>
      <c r="J351" s="1160"/>
      <c r="K351" s="871">
        <v>1.68</v>
      </c>
      <c r="L351" s="1448">
        <v>1.59</v>
      </c>
      <c r="M351" s="1080">
        <f>ROUND(-E351*K351*L351,2)</f>
        <v>-2.67</v>
      </c>
      <c r="N351" s="1114"/>
      <c r="O351" s="940"/>
      <c r="P351" s="1116"/>
      <c r="Q351" s="1394"/>
      <c r="R351" s="1280"/>
      <c r="S351" s="1174">
        <f>M351</f>
        <v>-2.67</v>
      </c>
      <c r="T351" s="1280">
        <f t="shared" si="38"/>
        <v>-0.34699999999999998</v>
      </c>
      <c r="U351" s="1281"/>
      <c r="V351" s="1280"/>
      <c r="W351" s="1174"/>
      <c r="X351" s="1179"/>
      <c r="Y351" s="1282"/>
      <c r="Z351" s="1308"/>
      <c r="AA351" s="1328"/>
      <c r="AB351" s="1287"/>
      <c r="AC351" s="1282"/>
      <c r="AD351" s="1308"/>
      <c r="AE351" s="1286"/>
      <c r="AF351" s="1307"/>
      <c r="AG351" s="1394"/>
      <c r="AH351" s="1280"/>
    </row>
    <row r="352" spans="2:34" hidden="1" outlineLevel="1">
      <c r="B352" s="83" t="s">
        <v>664</v>
      </c>
      <c r="C352" s="1431"/>
      <c r="D352" s="75"/>
      <c r="E352" s="1145"/>
      <c r="F352" s="83">
        <v>6.75</v>
      </c>
      <c r="G352" s="109">
        <v>26.85</v>
      </c>
      <c r="H352" s="109">
        <v>27.25</v>
      </c>
      <c r="I352" s="108">
        <f>H352-G352</f>
        <v>0.4</v>
      </c>
      <c r="J352" s="1160">
        <f>F352*I352</f>
        <v>2.7</v>
      </c>
      <c r="K352" s="83"/>
      <c r="L352" s="75"/>
      <c r="M352" s="1058"/>
      <c r="N352" s="83"/>
      <c r="O352" s="75"/>
      <c r="P352" s="1058"/>
      <c r="Q352" s="1394"/>
      <c r="R352" s="1280"/>
      <c r="S352" s="1281"/>
      <c r="T352" s="1280"/>
      <c r="U352" s="1281"/>
      <c r="V352" s="1280"/>
      <c r="W352" s="1174"/>
      <c r="X352" s="1179"/>
      <c r="Y352" s="1282"/>
      <c r="Z352" s="1308"/>
      <c r="AA352" s="1328">
        <f>J352</f>
        <v>2.7</v>
      </c>
      <c r="AB352" s="1393"/>
      <c r="AC352" s="1282"/>
      <c r="AD352" s="1308"/>
      <c r="AE352" s="1286"/>
      <c r="AF352" s="1307"/>
      <c r="AG352" s="1394"/>
      <c r="AH352" s="1280"/>
    </row>
    <row r="353" spans="2:34" hidden="1" outlineLevel="1">
      <c r="B353" s="83"/>
      <c r="C353" s="1431"/>
      <c r="D353" s="75"/>
      <c r="E353" s="1145"/>
      <c r="F353" s="83">
        <v>0.9</v>
      </c>
      <c r="G353" s="109">
        <v>27.25</v>
      </c>
      <c r="H353" s="109">
        <v>29.85</v>
      </c>
      <c r="I353" s="108">
        <f>H353-G353</f>
        <v>2.6</v>
      </c>
      <c r="J353" s="1160">
        <f>F353*I353</f>
        <v>2.34</v>
      </c>
      <c r="K353" s="83"/>
      <c r="L353" s="75"/>
      <c r="M353" s="1058"/>
      <c r="N353" s="83"/>
      <c r="O353" s="75"/>
      <c r="P353" s="1058"/>
      <c r="Q353" s="1394"/>
      <c r="R353" s="1280"/>
      <c r="S353" s="1174"/>
      <c r="T353" s="1280"/>
      <c r="U353" s="1281"/>
      <c r="V353" s="1280"/>
      <c r="W353" s="1281"/>
      <c r="X353" s="1280"/>
      <c r="Y353" s="1282"/>
      <c r="Z353" s="1308"/>
      <c r="AA353" s="1286"/>
      <c r="AB353" s="1393">
        <f>J353</f>
        <v>2.34</v>
      </c>
      <c r="AC353" s="1282"/>
      <c r="AD353" s="1308"/>
      <c r="AE353" s="1286"/>
      <c r="AF353" s="1307"/>
      <c r="AG353" s="1394"/>
      <c r="AH353" s="1280"/>
    </row>
    <row r="354" spans="2:34" hidden="1" outlineLevel="1">
      <c r="B354" s="83"/>
      <c r="C354" s="1431"/>
      <c r="D354" s="75"/>
      <c r="E354" s="1145"/>
      <c r="F354" s="83">
        <v>4.67</v>
      </c>
      <c r="G354" s="109">
        <v>27.25</v>
      </c>
      <c r="H354" s="109">
        <v>29.85</v>
      </c>
      <c r="I354" s="108">
        <f>H354-G354</f>
        <v>2.6</v>
      </c>
      <c r="J354" s="1160">
        <f>F354*I354</f>
        <v>12.14</v>
      </c>
      <c r="K354" s="1114"/>
      <c r="L354" s="940"/>
      <c r="M354" s="1080"/>
      <c r="N354" s="1114"/>
      <c r="O354" s="940"/>
      <c r="P354" s="1116"/>
      <c r="Q354" s="1394"/>
      <c r="R354" s="1280"/>
      <c r="S354" s="1174"/>
      <c r="T354" s="1280"/>
      <c r="U354" s="1281"/>
      <c r="V354" s="1280"/>
      <c r="W354" s="1281"/>
      <c r="X354" s="1280"/>
      <c r="Y354" s="1282"/>
      <c r="Z354" s="1308"/>
      <c r="AA354" s="1328">
        <f>J354</f>
        <v>12.14</v>
      </c>
      <c r="AB354" s="1393"/>
      <c r="AC354" s="1282"/>
      <c r="AD354" s="1308"/>
      <c r="AE354" s="1286"/>
      <c r="AF354" s="1390"/>
      <c r="AG354" s="1394"/>
      <c r="AH354" s="1280"/>
    </row>
    <row r="355" spans="2:34" hidden="1" outlineLevel="1">
      <c r="B355" s="83"/>
      <c r="C355" s="1431" t="s">
        <v>24</v>
      </c>
      <c r="D355" s="75"/>
      <c r="E355" s="1145">
        <v>1</v>
      </c>
      <c r="F355" s="83"/>
      <c r="G355" s="109"/>
      <c r="H355" s="109"/>
      <c r="I355" s="75"/>
      <c r="J355" s="123"/>
      <c r="K355" s="871">
        <v>1.48</v>
      </c>
      <c r="L355" s="1448">
        <v>1.59</v>
      </c>
      <c r="M355" s="1085">
        <f>ROUND(-E355*K355*L355,2)</f>
        <v>-2.35</v>
      </c>
      <c r="N355" s="1114">
        <v>0.13</v>
      </c>
      <c r="O355" s="940">
        <f>2*L355+K355</f>
        <v>4.66</v>
      </c>
      <c r="P355" s="1116">
        <f>E355*N355*O355</f>
        <v>0.61</v>
      </c>
      <c r="Q355" s="1394"/>
      <c r="R355" s="1280"/>
      <c r="S355" s="1174"/>
      <c r="T355" s="1280"/>
      <c r="U355" s="1281"/>
      <c r="V355" s="1280"/>
      <c r="W355" s="1281"/>
      <c r="X355" s="1280"/>
      <c r="Y355" s="1282"/>
      <c r="Z355" s="1308"/>
      <c r="AA355" s="1328">
        <f>M355</f>
        <v>-2.35</v>
      </c>
      <c r="AB355" s="1393"/>
      <c r="AC355" s="1282"/>
      <c r="AD355" s="1308"/>
      <c r="AE355" s="1328">
        <f>P355</f>
        <v>0.61</v>
      </c>
      <c r="AF355" s="1390"/>
      <c r="AG355" s="1394"/>
      <c r="AH355" s="1280">
        <f>K355</f>
        <v>1.48</v>
      </c>
    </row>
    <row r="356" spans="2:34" hidden="1" outlineLevel="1">
      <c r="B356" s="83"/>
      <c r="C356" s="1431" t="s">
        <v>25</v>
      </c>
      <c r="D356" s="75"/>
      <c r="E356" s="1145">
        <v>1</v>
      </c>
      <c r="F356" s="83"/>
      <c r="G356" s="109"/>
      <c r="H356" s="109"/>
      <c r="I356" s="75"/>
      <c r="J356" s="123"/>
      <c r="K356" s="871">
        <v>1.68</v>
      </c>
      <c r="L356" s="1448">
        <v>1.59</v>
      </c>
      <c r="M356" s="1080">
        <f>ROUND(-E356*K356*L356,2)</f>
        <v>-2.67</v>
      </c>
      <c r="N356" s="1114">
        <v>0.13</v>
      </c>
      <c r="O356" s="940">
        <f>2*L356+K356</f>
        <v>4.8600000000000003</v>
      </c>
      <c r="P356" s="1116">
        <f>E356*N356*O356</f>
        <v>0.63</v>
      </c>
      <c r="Q356" s="1394"/>
      <c r="R356" s="1280"/>
      <c r="S356" s="1281"/>
      <c r="T356" s="1280"/>
      <c r="U356" s="1281"/>
      <c r="V356" s="1280"/>
      <c r="W356" s="1281"/>
      <c r="X356" s="1280"/>
      <c r="Y356" s="1282"/>
      <c r="Z356" s="1308"/>
      <c r="AA356" s="1328">
        <f>M356</f>
        <v>-2.67</v>
      </c>
      <c r="AB356" s="1287"/>
      <c r="AC356" s="1282"/>
      <c r="AD356" s="1308"/>
      <c r="AE356" s="1328">
        <f>P356</f>
        <v>0.63</v>
      </c>
      <c r="AF356" s="1307"/>
      <c r="AG356" s="1394"/>
      <c r="AH356" s="1280">
        <f>K356</f>
        <v>1.68</v>
      </c>
    </row>
    <row r="357" spans="2:34" hidden="1" outlineLevel="1">
      <c r="B357" s="83"/>
      <c r="C357" s="1431"/>
      <c r="D357" s="75"/>
      <c r="E357" s="1145"/>
      <c r="F357" s="83">
        <v>1.18</v>
      </c>
      <c r="G357" s="109">
        <v>27.25</v>
      </c>
      <c r="H357" s="109">
        <v>29.85</v>
      </c>
      <c r="I357" s="108">
        <f>H357-G357</f>
        <v>2.6</v>
      </c>
      <c r="J357" s="1160">
        <f>F357*I357</f>
        <v>3.07</v>
      </c>
      <c r="K357" s="83"/>
      <c r="L357" s="75"/>
      <c r="M357" s="1058"/>
      <c r="N357" s="83"/>
      <c r="O357" s="75"/>
      <c r="P357" s="1058"/>
      <c r="Q357" s="1394"/>
      <c r="R357" s="1280"/>
      <c r="S357" s="1174"/>
      <c r="T357" s="1280"/>
      <c r="U357" s="1281"/>
      <c r="V357" s="1280"/>
      <c r="W357" s="1281"/>
      <c r="X357" s="1280"/>
      <c r="Y357" s="1282"/>
      <c r="Z357" s="1308"/>
      <c r="AA357" s="1328"/>
      <c r="AB357" s="1393">
        <f>J357</f>
        <v>3.07</v>
      </c>
      <c r="AC357" s="1282"/>
      <c r="AD357" s="1308"/>
      <c r="AE357" s="1286"/>
      <c r="AF357" s="1307"/>
      <c r="AG357" s="1394"/>
      <c r="AH357" s="1280"/>
    </row>
    <row r="358" spans="2:34" hidden="1" outlineLevel="1">
      <c r="B358" s="83" t="s">
        <v>641</v>
      </c>
      <c r="C358" s="1431"/>
      <c r="D358" s="75"/>
      <c r="E358" s="1145"/>
      <c r="F358" s="83"/>
      <c r="G358" s="109"/>
      <c r="H358" s="109"/>
      <c r="I358" s="75"/>
      <c r="J358" s="1160"/>
      <c r="K358" s="83"/>
      <c r="L358" s="75"/>
      <c r="M358" s="1058"/>
      <c r="N358" s="83"/>
      <c r="O358" s="75"/>
      <c r="P358" s="1058"/>
      <c r="Q358" s="1394"/>
      <c r="R358" s="1280"/>
      <c r="S358" s="1174"/>
      <c r="T358" s="1280"/>
      <c r="U358" s="1281"/>
      <c r="V358" s="1280"/>
      <c r="W358" s="1281"/>
      <c r="X358" s="1280"/>
      <c r="Y358" s="1282"/>
      <c r="Z358" s="1308"/>
      <c r="AA358" s="1286"/>
      <c r="AB358" s="1393"/>
      <c r="AC358" s="1282"/>
      <c r="AD358" s="1308"/>
      <c r="AE358" s="1286"/>
      <c r="AF358" s="1307"/>
      <c r="AG358" s="1394"/>
      <c r="AH358" s="1280"/>
    </row>
    <row r="359" spans="2:34" hidden="1" outlineLevel="1">
      <c r="B359" s="83" t="s">
        <v>587</v>
      </c>
      <c r="C359" s="1431" t="s">
        <v>493</v>
      </c>
      <c r="D359" s="1448" t="s">
        <v>654</v>
      </c>
      <c r="E359" s="1145"/>
      <c r="F359" s="83">
        <v>6.45</v>
      </c>
      <c r="G359" s="109">
        <v>26.85</v>
      </c>
      <c r="H359" s="109">
        <v>29.85</v>
      </c>
      <c r="I359" s="108">
        <f>H359-G359</f>
        <v>3</v>
      </c>
      <c r="J359" s="1160">
        <f>F359*I359</f>
        <v>19.350000000000001</v>
      </c>
      <c r="K359" s="83"/>
      <c r="L359" s="75"/>
      <c r="M359" s="1058"/>
      <c r="N359" s="83"/>
      <c r="O359" s="75"/>
      <c r="P359" s="1058"/>
      <c r="Q359" s="1394"/>
      <c r="R359" s="1280"/>
      <c r="S359" s="1174">
        <f>J359</f>
        <v>19.350000000000001</v>
      </c>
      <c r="T359" s="1280">
        <f t="shared" ref="T359:T360" si="39">ROUND($S$4/1000*S359,3)</f>
        <v>2.516</v>
      </c>
      <c r="U359" s="1281"/>
      <c r="V359" s="1280"/>
      <c r="W359" s="1281"/>
      <c r="X359" s="1280"/>
      <c r="Y359" s="1282"/>
      <c r="Z359" s="1308"/>
      <c r="AA359" s="1328"/>
      <c r="AB359" s="1393"/>
      <c r="AC359" s="1282"/>
      <c r="AD359" s="1308"/>
      <c r="AE359" s="1286"/>
      <c r="AF359" s="1307"/>
      <c r="AG359" s="1394"/>
      <c r="AH359" s="1280"/>
    </row>
    <row r="360" spans="2:34" hidden="1" outlineLevel="1">
      <c r="B360" s="83"/>
      <c r="C360" s="1431" t="s">
        <v>24</v>
      </c>
      <c r="D360" s="75"/>
      <c r="E360" s="1145">
        <v>2</v>
      </c>
      <c r="F360" s="83"/>
      <c r="G360" s="109"/>
      <c r="H360" s="109"/>
      <c r="I360" s="75"/>
      <c r="J360" s="123"/>
      <c r="K360" s="871">
        <v>1.48</v>
      </c>
      <c r="L360" s="1448">
        <v>1.59</v>
      </c>
      <c r="M360" s="1085">
        <f>ROUND(-E360*K360*L360,2)</f>
        <v>-4.71</v>
      </c>
      <c r="N360" s="1114"/>
      <c r="O360" s="940"/>
      <c r="P360" s="1116"/>
      <c r="Q360" s="1394"/>
      <c r="R360" s="1280"/>
      <c r="S360" s="1174">
        <f>M360</f>
        <v>-4.71</v>
      </c>
      <c r="T360" s="1280">
        <f t="shared" si="39"/>
        <v>-0.61199999999999999</v>
      </c>
      <c r="U360" s="1281"/>
      <c r="V360" s="1280"/>
      <c r="W360" s="1281"/>
      <c r="X360" s="1280"/>
      <c r="Y360" s="1282"/>
      <c r="Z360" s="1308"/>
      <c r="AA360" s="1328"/>
      <c r="AB360" s="1393"/>
      <c r="AC360" s="1282"/>
      <c r="AD360" s="1308"/>
      <c r="AE360" s="1328"/>
      <c r="AF360" s="1307"/>
      <c r="AG360" s="1394"/>
      <c r="AH360" s="1280"/>
    </row>
    <row r="361" spans="2:34" hidden="1" outlineLevel="1">
      <c r="B361" s="83" t="s">
        <v>664</v>
      </c>
      <c r="C361" s="1431"/>
      <c r="D361" s="75"/>
      <c r="E361" s="1145"/>
      <c r="F361" s="83">
        <v>6.45</v>
      </c>
      <c r="G361" s="109">
        <v>26.85</v>
      </c>
      <c r="H361" s="109">
        <v>27.25</v>
      </c>
      <c r="I361" s="108">
        <f>H361-G361</f>
        <v>0.4</v>
      </c>
      <c r="J361" s="1160">
        <f>F361*I361</f>
        <v>2.58</v>
      </c>
      <c r="K361" s="83"/>
      <c r="L361" s="75"/>
      <c r="M361" s="1058"/>
      <c r="N361" s="83"/>
      <c r="O361" s="75"/>
      <c r="P361" s="1058"/>
      <c r="Q361" s="1394"/>
      <c r="R361" s="1280"/>
      <c r="S361" s="1174"/>
      <c r="T361" s="1280"/>
      <c r="U361" s="1281"/>
      <c r="V361" s="1280"/>
      <c r="W361" s="1281"/>
      <c r="X361" s="1280"/>
      <c r="Y361" s="1282"/>
      <c r="Z361" s="1308"/>
      <c r="AA361" s="1328">
        <f>J361</f>
        <v>2.58</v>
      </c>
      <c r="AB361" s="1393"/>
      <c r="AC361" s="1282"/>
      <c r="AD361" s="1308"/>
      <c r="AE361" s="1286"/>
      <c r="AF361" s="1307"/>
      <c r="AG361" s="1394"/>
      <c r="AH361" s="1280"/>
    </row>
    <row r="362" spans="2:34" hidden="1" outlineLevel="1">
      <c r="B362" s="83"/>
      <c r="C362" s="1431"/>
      <c r="D362" s="75"/>
      <c r="E362" s="1145"/>
      <c r="F362" s="83">
        <v>0.91</v>
      </c>
      <c r="G362" s="109">
        <v>27.25</v>
      </c>
      <c r="H362" s="109">
        <v>29.85</v>
      </c>
      <c r="I362" s="108">
        <f>H362-G362</f>
        <v>2.6</v>
      </c>
      <c r="J362" s="1160">
        <f>F362*I362</f>
        <v>2.37</v>
      </c>
      <c r="K362" s="83"/>
      <c r="L362" s="75"/>
      <c r="M362" s="1058"/>
      <c r="N362" s="83"/>
      <c r="O362" s="75"/>
      <c r="P362" s="1058"/>
      <c r="Q362" s="1394"/>
      <c r="R362" s="1280"/>
      <c r="S362" s="1174"/>
      <c r="T362" s="1280"/>
      <c r="U362" s="1281"/>
      <c r="V362" s="1280"/>
      <c r="W362" s="1281"/>
      <c r="X362" s="1280"/>
      <c r="Y362" s="1282"/>
      <c r="Z362" s="1308"/>
      <c r="AA362" s="1328"/>
      <c r="AB362" s="1393">
        <f>J362</f>
        <v>2.37</v>
      </c>
      <c r="AC362" s="1282"/>
      <c r="AD362" s="1308"/>
      <c r="AE362" s="1286"/>
      <c r="AF362" s="1307"/>
      <c r="AG362" s="1394"/>
      <c r="AH362" s="1280"/>
    </row>
    <row r="363" spans="2:34" hidden="1" outlineLevel="1">
      <c r="B363" s="83"/>
      <c r="C363" s="75"/>
      <c r="D363" s="75"/>
      <c r="E363" s="1145"/>
      <c r="F363" s="83">
        <v>4.5599999999999996</v>
      </c>
      <c r="G363" s="109">
        <v>27.25</v>
      </c>
      <c r="H363" s="109">
        <v>29.85</v>
      </c>
      <c r="I363" s="108">
        <f>H363-G363</f>
        <v>2.6</v>
      </c>
      <c r="J363" s="1160">
        <f>F363*I363</f>
        <v>11.86</v>
      </c>
      <c r="K363" s="83"/>
      <c r="L363" s="75"/>
      <c r="M363" s="1058"/>
      <c r="N363" s="83"/>
      <c r="O363" s="75"/>
      <c r="P363" s="1058"/>
      <c r="Q363" s="1394"/>
      <c r="R363" s="1280"/>
      <c r="S363" s="1174"/>
      <c r="T363" s="1280"/>
      <c r="U363" s="1281"/>
      <c r="V363" s="1280"/>
      <c r="W363" s="1281"/>
      <c r="X363" s="1280"/>
      <c r="Y363" s="1282"/>
      <c r="Z363" s="1308"/>
      <c r="AA363" s="1328">
        <f>J363</f>
        <v>11.86</v>
      </c>
      <c r="AB363" s="1393"/>
      <c r="AC363" s="1282"/>
      <c r="AD363" s="1308"/>
      <c r="AE363" s="1286"/>
      <c r="AF363" s="1307"/>
      <c r="AG363" s="1394"/>
      <c r="AH363" s="1280"/>
    </row>
    <row r="364" spans="2:34" hidden="1" outlineLevel="1">
      <c r="B364" s="83"/>
      <c r="C364" s="1447" t="s">
        <v>24</v>
      </c>
      <c r="D364" s="75"/>
      <c r="E364" s="1145">
        <v>2</v>
      </c>
      <c r="F364" s="83"/>
      <c r="G364" s="109"/>
      <c r="H364" s="109"/>
      <c r="I364" s="75"/>
      <c r="J364" s="123"/>
      <c r="K364" s="871">
        <v>1.48</v>
      </c>
      <c r="L364" s="1448">
        <v>1.59</v>
      </c>
      <c r="M364" s="1085">
        <f>ROUND(-E364*K364*L364,2)</f>
        <v>-4.71</v>
      </c>
      <c r="N364" s="1114">
        <v>0.13</v>
      </c>
      <c r="O364" s="940">
        <f>2*L364+K364</f>
        <v>4.66</v>
      </c>
      <c r="P364" s="1116">
        <f>E364*N364*O364</f>
        <v>1.21</v>
      </c>
      <c r="Q364" s="1394"/>
      <c r="R364" s="1280"/>
      <c r="S364" s="1174"/>
      <c r="T364" s="1280"/>
      <c r="U364" s="1281"/>
      <c r="V364" s="1280"/>
      <c r="W364" s="1281"/>
      <c r="X364" s="1280"/>
      <c r="Y364" s="1282"/>
      <c r="Z364" s="1308"/>
      <c r="AA364" s="1328">
        <f>M364</f>
        <v>-4.71</v>
      </c>
      <c r="AB364" s="1393"/>
      <c r="AC364" s="1282"/>
      <c r="AD364" s="1308"/>
      <c r="AE364" s="1328">
        <f>P364</f>
        <v>1.21</v>
      </c>
      <c r="AF364" s="1390"/>
      <c r="AG364" s="1394"/>
      <c r="AH364" s="1280">
        <f>E364*K364</f>
        <v>2.96</v>
      </c>
    </row>
    <row r="365" spans="2:34" hidden="1" outlineLevel="1">
      <c r="B365" s="83"/>
      <c r="C365" s="75"/>
      <c r="D365" s="75"/>
      <c r="E365" s="1145"/>
      <c r="F365" s="83">
        <v>0.98</v>
      </c>
      <c r="G365" s="109">
        <v>27.25</v>
      </c>
      <c r="H365" s="109">
        <v>29.85</v>
      </c>
      <c r="I365" s="108">
        <f>H365-G365</f>
        <v>2.6</v>
      </c>
      <c r="J365" s="1160">
        <f>F365*I365</f>
        <v>2.5499999999999998</v>
      </c>
      <c r="K365" s="83"/>
      <c r="L365" s="75"/>
      <c r="M365" s="1058"/>
      <c r="N365" s="83"/>
      <c r="O365" s="75"/>
      <c r="P365" s="1058"/>
      <c r="Q365" s="1421"/>
      <c r="R365" s="1280"/>
      <c r="S365" s="1281"/>
      <c r="T365" s="1280"/>
      <c r="U365" s="1281"/>
      <c r="V365" s="1280"/>
      <c r="W365" s="1281"/>
      <c r="X365" s="1280"/>
      <c r="Y365" s="1282"/>
      <c r="Z365" s="1308"/>
      <c r="AA365" s="1286"/>
      <c r="AB365" s="1393">
        <f>J365</f>
        <v>2.5499999999999998</v>
      </c>
      <c r="AC365" s="1282"/>
      <c r="AD365" s="1308"/>
      <c r="AE365" s="1286"/>
      <c r="AF365" s="1307"/>
      <c r="AG365" s="1394"/>
      <c r="AH365" s="1280"/>
    </row>
    <row r="366" spans="2:34" hidden="1" outlineLevel="1">
      <c r="B366" s="83"/>
      <c r="C366" s="75"/>
      <c r="D366" s="75"/>
      <c r="E366" s="1145"/>
      <c r="F366" s="83"/>
      <c r="G366" s="109"/>
      <c r="H366" s="109"/>
      <c r="I366" s="75"/>
      <c r="J366" s="1160"/>
      <c r="K366" s="83"/>
      <c r="L366" s="75"/>
      <c r="M366" s="1058"/>
      <c r="N366" s="83"/>
      <c r="O366" s="75"/>
      <c r="P366" s="1058"/>
      <c r="Q366" s="1421"/>
      <c r="R366" s="1280"/>
      <c r="S366" s="1281"/>
      <c r="T366" s="1280"/>
      <c r="U366" s="1281"/>
      <c r="V366" s="1280"/>
      <c r="W366" s="1281"/>
      <c r="X366" s="1280"/>
      <c r="Y366" s="1282"/>
      <c r="Z366" s="1308"/>
      <c r="AA366" s="1286"/>
      <c r="AB366" s="1393"/>
      <c r="AC366" s="1282"/>
      <c r="AD366" s="1308"/>
      <c r="AE366" s="1286"/>
      <c r="AF366" s="1307"/>
      <c r="AG366" s="1394"/>
      <c r="AH366" s="1280"/>
    </row>
    <row r="367" spans="2:34" hidden="1" outlineLevel="1">
      <c r="B367" s="83"/>
      <c r="C367" s="1448" t="s">
        <v>551</v>
      </c>
      <c r="D367" s="1448" t="s">
        <v>655</v>
      </c>
      <c r="E367" s="1145"/>
      <c r="F367" s="1095">
        <v>2</v>
      </c>
      <c r="G367" s="109">
        <v>26.85</v>
      </c>
      <c r="H367" s="109">
        <v>27.25</v>
      </c>
      <c r="I367" s="108">
        <f>H367-G367</f>
        <v>0.4</v>
      </c>
      <c r="J367" s="1160">
        <f>F367*I367</f>
        <v>0.8</v>
      </c>
      <c r="K367" s="83"/>
      <c r="L367" s="75"/>
      <c r="M367" s="1058"/>
      <c r="N367" s="83"/>
      <c r="O367" s="75"/>
      <c r="P367" s="1058"/>
      <c r="Q367" s="1421">
        <f>J367</f>
        <v>0.8</v>
      </c>
      <c r="R367" s="1280">
        <f t="shared" ref="R367:R368" si="40">ROUND($Q$4/1000*Q367,3)</f>
        <v>0.12</v>
      </c>
      <c r="S367" s="1281"/>
      <c r="T367" s="1280"/>
      <c r="U367" s="1281"/>
      <c r="V367" s="1280"/>
      <c r="W367" s="1281"/>
      <c r="X367" s="1280"/>
      <c r="Y367" s="1282"/>
      <c r="Z367" s="1308"/>
      <c r="AA367" s="1328">
        <f>J367</f>
        <v>0.8</v>
      </c>
      <c r="AB367" s="1287"/>
      <c r="AC367" s="1282"/>
      <c r="AD367" s="1308"/>
      <c r="AE367" s="1286"/>
      <c r="AF367" s="1307"/>
      <c r="AG367" s="1394"/>
      <c r="AH367" s="1280"/>
    </row>
    <row r="368" spans="2:34" hidden="1" outlineLevel="1">
      <c r="B368" s="83"/>
      <c r="C368" s="75"/>
      <c r="D368" s="75"/>
      <c r="E368" s="1145"/>
      <c r="F368" s="1095">
        <v>2</v>
      </c>
      <c r="G368" s="109">
        <v>27.25</v>
      </c>
      <c r="H368" s="109">
        <v>29.85</v>
      </c>
      <c r="I368" s="108">
        <f>H368-G368</f>
        <v>2.6</v>
      </c>
      <c r="J368" s="1160">
        <f>F368*I368</f>
        <v>5.2</v>
      </c>
      <c r="K368" s="1114"/>
      <c r="L368" s="940"/>
      <c r="M368" s="1085"/>
      <c r="N368" s="1114"/>
      <c r="O368" s="940"/>
      <c r="P368" s="1116"/>
      <c r="Q368" s="1421">
        <f>J368</f>
        <v>5.2</v>
      </c>
      <c r="R368" s="1280">
        <f t="shared" si="40"/>
        <v>0.78</v>
      </c>
      <c r="S368" s="1281"/>
      <c r="T368" s="1280"/>
      <c r="U368" s="1281"/>
      <c r="V368" s="1280"/>
      <c r="W368" s="1281"/>
      <c r="X368" s="1280"/>
      <c r="Y368" s="1282"/>
      <c r="Z368" s="1308"/>
      <c r="AA368" s="1328"/>
      <c r="AB368" s="1393">
        <f>J368</f>
        <v>5.2</v>
      </c>
      <c r="AC368" s="1282"/>
      <c r="AD368" s="1308"/>
      <c r="AE368" s="1328"/>
      <c r="AF368" s="1307"/>
      <c r="AG368" s="1394"/>
      <c r="AH368" s="1280"/>
    </row>
    <row r="369" spans="2:34" hidden="1" outlineLevel="1">
      <c r="B369" s="83"/>
      <c r="C369" s="75"/>
      <c r="E369" s="1145"/>
      <c r="F369" s="83"/>
      <c r="G369" s="109"/>
      <c r="H369" s="109"/>
      <c r="I369" s="75"/>
      <c r="J369" s="1160"/>
      <c r="K369" s="83"/>
      <c r="L369" s="75"/>
      <c r="M369" s="1058"/>
      <c r="N369" s="83"/>
      <c r="O369" s="75"/>
      <c r="P369" s="1058"/>
      <c r="Q369" s="1394"/>
      <c r="R369" s="1280"/>
      <c r="S369" s="1281"/>
      <c r="T369" s="1280"/>
      <c r="U369" s="1281"/>
      <c r="V369" s="1280"/>
      <c r="W369" s="1174"/>
      <c r="X369" s="1179"/>
      <c r="Y369" s="1282"/>
      <c r="Z369" s="1308"/>
      <c r="AA369" s="1328"/>
      <c r="AB369" s="1287"/>
      <c r="AC369" s="1282"/>
      <c r="AD369" s="1308"/>
      <c r="AE369" s="1286"/>
      <c r="AF369" s="1307"/>
      <c r="AG369" s="1394"/>
      <c r="AH369" s="1280"/>
    </row>
    <row r="370" spans="2:34" hidden="1" outlineLevel="1">
      <c r="B370" s="83"/>
      <c r="C370" s="75" t="s">
        <v>504</v>
      </c>
      <c r="D370" s="1448" t="s">
        <v>656</v>
      </c>
      <c r="E370" s="1145"/>
      <c r="F370" s="83">
        <v>5.9</v>
      </c>
      <c r="G370" s="109">
        <v>26.85</v>
      </c>
      <c r="H370" s="109">
        <v>27.25</v>
      </c>
      <c r="I370" s="108">
        <f>H370-G370</f>
        <v>0.4</v>
      </c>
      <c r="J370" s="1160">
        <f>F370*I370</f>
        <v>2.36</v>
      </c>
      <c r="K370" s="83"/>
      <c r="L370" s="75"/>
      <c r="M370" s="1058"/>
      <c r="N370" s="83"/>
      <c r="O370" s="75"/>
      <c r="P370" s="1058"/>
      <c r="Q370" s="1394"/>
      <c r="R370" s="1280"/>
      <c r="S370" s="1281"/>
      <c r="T370" s="1280"/>
      <c r="U370" s="1281"/>
      <c r="V370" s="1280"/>
      <c r="W370" s="1174">
        <f>J370</f>
        <v>2.36</v>
      </c>
      <c r="X370" s="1179">
        <f t="shared" ref="X370:X371" si="41">ROUND($W$4/1000*W370,3)</f>
        <v>5.8999999999999997E-2</v>
      </c>
      <c r="Y370" s="1282"/>
      <c r="Z370" s="1308"/>
      <c r="AA370" s="1328">
        <f>J370</f>
        <v>2.36</v>
      </c>
      <c r="AB370" s="1393"/>
      <c r="AC370" s="1282"/>
      <c r="AD370" s="1308"/>
      <c r="AE370" s="1286"/>
      <c r="AF370" s="1307"/>
      <c r="AG370" s="1394">
        <f>F370</f>
        <v>5.9</v>
      </c>
      <c r="AH370" s="1280"/>
    </row>
    <row r="371" spans="2:34" hidden="1" outlineLevel="1">
      <c r="B371" s="83"/>
      <c r="C371" s="75"/>
      <c r="D371" s="75"/>
      <c r="E371" s="1145"/>
      <c r="F371" s="83">
        <v>5.9</v>
      </c>
      <c r="G371" s="109">
        <v>27.25</v>
      </c>
      <c r="H371" s="109">
        <v>28.23</v>
      </c>
      <c r="I371" s="75">
        <f>H371-G371</f>
        <v>0.98</v>
      </c>
      <c r="J371" s="1160">
        <f>F371*I371</f>
        <v>5.78</v>
      </c>
      <c r="K371" s="83"/>
      <c r="L371" s="75"/>
      <c r="M371" s="1058"/>
      <c r="N371" s="83"/>
      <c r="O371" s="75"/>
      <c r="P371" s="1058"/>
      <c r="Q371" s="1421"/>
      <c r="R371" s="1280"/>
      <c r="S371" s="1281"/>
      <c r="T371" s="1280"/>
      <c r="U371" s="1281"/>
      <c r="V371" s="1280"/>
      <c r="W371" s="1174">
        <f>J371</f>
        <v>5.78</v>
      </c>
      <c r="X371" s="1179">
        <f t="shared" si="41"/>
        <v>0.14499999999999999</v>
      </c>
      <c r="Y371" s="1282"/>
      <c r="Z371" s="1308"/>
      <c r="AA371" s="1286"/>
      <c r="AB371" s="1393">
        <f>J371</f>
        <v>5.78</v>
      </c>
      <c r="AC371" s="1282"/>
      <c r="AD371" s="1308"/>
      <c r="AE371" s="1286"/>
      <c r="AF371" s="1307"/>
      <c r="AG371" s="1394"/>
      <c r="AH371" s="1280"/>
    </row>
    <row r="372" spans="2:34" hidden="1" outlineLevel="1">
      <c r="B372" s="83"/>
      <c r="C372" s="75" t="s">
        <v>65</v>
      </c>
      <c r="D372" s="75"/>
      <c r="E372" s="1145"/>
      <c r="F372" s="83">
        <v>3.28</v>
      </c>
      <c r="G372" s="109">
        <v>27.03</v>
      </c>
      <c r="H372" s="109">
        <v>29.85</v>
      </c>
      <c r="I372" s="108">
        <f>H372-G372</f>
        <v>2.82</v>
      </c>
      <c r="J372" s="1160">
        <f>F372*I372</f>
        <v>9.25</v>
      </c>
      <c r="K372" s="1109"/>
      <c r="L372" s="1110"/>
      <c r="M372" s="1085"/>
      <c r="N372" s="83"/>
      <c r="O372" s="75"/>
      <c r="P372" s="1080"/>
      <c r="Q372" s="1421"/>
      <c r="R372" s="1280"/>
      <c r="S372" s="1174">
        <f>J372</f>
        <v>9.25</v>
      </c>
      <c r="T372" s="1280">
        <f t="shared" ref="T372:T377" si="42">ROUND($S$4/1000*S372,3)</f>
        <v>1.2030000000000001</v>
      </c>
      <c r="U372" s="1281"/>
      <c r="V372" s="1280"/>
      <c r="W372" s="1281"/>
      <c r="X372" s="1280"/>
      <c r="Y372" s="1282"/>
      <c r="Z372" s="1308"/>
      <c r="AA372" s="1286"/>
      <c r="AB372" s="1393">
        <f>J372</f>
        <v>9.25</v>
      </c>
      <c r="AC372" s="1282"/>
      <c r="AD372" s="1308"/>
      <c r="AE372" s="1286"/>
      <c r="AF372" s="1390"/>
      <c r="AG372" s="1394"/>
      <c r="AH372" s="1280"/>
    </row>
    <row r="373" spans="2:34" hidden="1" outlineLevel="1">
      <c r="B373" s="83"/>
      <c r="C373" s="1448" t="s">
        <v>516</v>
      </c>
      <c r="D373" s="75"/>
      <c r="E373" s="1145">
        <v>1</v>
      </c>
      <c r="F373" s="83"/>
      <c r="G373" s="109"/>
      <c r="H373" s="109"/>
      <c r="I373" s="75"/>
      <c r="J373" s="123"/>
      <c r="K373" s="871">
        <f>1.68-0.77</f>
        <v>0.91</v>
      </c>
      <c r="L373" s="1448">
        <f>1.65-0.06</f>
        <v>1.59</v>
      </c>
      <c r="M373" s="1080">
        <f>ROUND(-E373*K373*L373,2)</f>
        <v>-1.45</v>
      </c>
      <c r="N373" s="1114">
        <v>0.13</v>
      </c>
      <c r="O373" s="940">
        <f>2*K373+L373</f>
        <v>3.41</v>
      </c>
      <c r="P373" s="1116">
        <f>E373*N373*O373</f>
        <v>0.44</v>
      </c>
      <c r="Q373" s="1394"/>
      <c r="R373" s="1280"/>
      <c r="S373" s="1174">
        <f>M373</f>
        <v>-1.45</v>
      </c>
      <c r="T373" s="1280">
        <f t="shared" si="42"/>
        <v>-0.189</v>
      </c>
      <c r="U373" s="1281"/>
      <c r="V373" s="1280"/>
      <c r="W373" s="1281"/>
      <c r="X373" s="1280"/>
      <c r="Y373" s="1282"/>
      <c r="Z373" s="1308"/>
      <c r="AA373" s="1286"/>
      <c r="AB373" s="1393">
        <f>M373</f>
        <v>-1.45</v>
      </c>
      <c r="AC373" s="1282"/>
      <c r="AD373" s="1308"/>
      <c r="AE373" s="1286"/>
      <c r="AF373" s="1390">
        <f>P373</f>
        <v>0.44</v>
      </c>
      <c r="AG373" s="1394"/>
      <c r="AH373" s="1280"/>
    </row>
    <row r="374" spans="2:34" hidden="1" outlineLevel="1">
      <c r="B374" s="83"/>
      <c r="C374" s="1448" t="s">
        <v>90</v>
      </c>
      <c r="D374" s="1171"/>
      <c r="E374" s="1145">
        <v>1</v>
      </c>
      <c r="F374" s="83"/>
      <c r="G374" s="109"/>
      <c r="H374" s="109"/>
      <c r="I374" s="75"/>
      <c r="J374" s="1160"/>
      <c r="K374" s="871">
        <v>0.77</v>
      </c>
      <c r="L374" s="1448">
        <f>2.4-0.06</f>
        <v>2.34</v>
      </c>
      <c r="M374" s="1080">
        <f>ROUND(-E374*K374*L374,2)</f>
        <v>-1.8</v>
      </c>
      <c r="N374" s="1114">
        <v>0.13</v>
      </c>
      <c r="O374" s="940">
        <f>K374+L374+0.75</f>
        <v>3.86</v>
      </c>
      <c r="P374" s="1116">
        <f>E374*N374*O374</f>
        <v>0.5</v>
      </c>
      <c r="Q374" s="1421"/>
      <c r="R374" s="1280"/>
      <c r="S374" s="1174">
        <f>M374</f>
        <v>-1.8</v>
      </c>
      <c r="T374" s="1280">
        <f t="shared" si="42"/>
        <v>-0.23400000000000001</v>
      </c>
      <c r="U374" s="1281"/>
      <c r="V374" s="1280"/>
      <c r="W374" s="1281"/>
      <c r="X374" s="1280"/>
      <c r="Y374" s="1282"/>
      <c r="Z374" s="1308"/>
      <c r="AA374" s="1328"/>
      <c r="AB374" s="1393">
        <f>M374</f>
        <v>-1.8</v>
      </c>
      <c r="AC374" s="1282"/>
      <c r="AD374" s="1308"/>
      <c r="AE374" s="1286"/>
      <c r="AF374" s="1390">
        <f>P374</f>
        <v>0.5</v>
      </c>
      <c r="AG374" s="1394"/>
      <c r="AH374" s="1280"/>
    </row>
    <row r="375" spans="2:34" hidden="1" outlineLevel="1">
      <c r="B375" s="83"/>
      <c r="C375" s="1448"/>
      <c r="D375" s="75"/>
      <c r="E375" s="1145"/>
      <c r="F375" s="83"/>
      <c r="G375" s="109"/>
      <c r="H375" s="109"/>
      <c r="I375" s="75"/>
      <c r="J375" s="1160"/>
      <c r="K375" s="1440"/>
      <c r="L375" s="111"/>
      <c r="M375" s="1058"/>
      <c r="N375" s="83"/>
      <c r="O375" s="75"/>
      <c r="P375" s="1058"/>
      <c r="Q375" s="1421"/>
      <c r="R375" s="1280"/>
      <c r="S375" s="1281"/>
      <c r="T375" s="1280"/>
      <c r="U375" s="1281"/>
      <c r="V375" s="1280"/>
      <c r="W375" s="1281"/>
      <c r="X375" s="1280"/>
      <c r="Y375" s="1282"/>
      <c r="Z375" s="1308"/>
      <c r="AA375" s="1286"/>
      <c r="AB375" s="1393"/>
      <c r="AC375" s="1282"/>
      <c r="AD375" s="1308"/>
      <c r="AE375" s="1286"/>
      <c r="AF375" s="1307"/>
      <c r="AG375" s="1394"/>
      <c r="AH375" s="1280"/>
    </row>
    <row r="376" spans="2:34" hidden="1" outlineLevel="1">
      <c r="B376" s="83" t="s">
        <v>587</v>
      </c>
      <c r="C376" s="1448" t="s">
        <v>493</v>
      </c>
      <c r="D376" s="1171" t="s">
        <v>657</v>
      </c>
      <c r="E376" s="1145"/>
      <c r="F376" s="83">
        <v>3.25</v>
      </c>
      <c r="G376" s="109">
        <v>26.85</v>
      </c>
      <c r="H376" s="109">
        <v>29.85</v>
      </c>
      <c r="I376" s="108">
        <f>H376-G376</f>
        <v>3</v>
      </c>
      <c r="J376" s="1160">
        <f>F376*I376</f>
        <v>9.75</v>
      </c>
      <c r="K376" s="1440"/>
      <c r="L376" s="111"/>
      <c r="M376" s="1058"/>
      <c r="N376" s="83"/>
      <c r="O376" s="75"/>
      <c r="P376" s="1058"/>
      <c r="Q376" s="1394"/>
      <c r="R376" s="1280"/>
      <c r="S376" s="1174">
        <f>J376</f>
        <v>9.75</v>
      </c>
      <c r="T376" s="1280">
        <f t="shared" si="42"/>
        <v>1.268</v>
      </c>
      <c r="U376" s="1281"/>
      <c r="V376" s="1280"/>
      <c r="W376" s="1174"/>
      <c r="X376" s="1179"/>
      <c r="Y376" s="1282"/>
      <c r="Z376" s="1308"/>
      <c r="AA376" s="1328"/>
      <c r="AB376" s="1287"/>
      <c r="AC376" s="1282"/>
      <c r="AD376" s="1308"/>
      <c r="AE376" s="1286"/>
      <c r="AF376" s="1307"/>
      <c r="AG376" s="1394"/>
      <c r="AH376" s="1280"/>
    </row>
    <row r="377" spans="2:34" hidden="1" outlineLevel="1">
      <c r="B377" s="83"/>
      <c r="C377" s="1448" t="s">
        <v>24</v>
      </c>
      <c r="D377" s="75"/>
      <c r="E377" s="1145">
        <v>1</v>
      </c>
      <c r="F377" s="83"/>
      <c r="G377" s="109"/>
      <c r="H377" s="109"/>
      <c r="I377" s="75"/>
      <c r="J377" s="1160"/>
      <c r="K377" s="871">
        <v>1.48</v>
      </c>
      <c r="L377" s="1448">
        <v>1.59</v>
      </c>
      <c r="M377" s="1085">
        <f>ROUND(-E377*K377*L377,2)</f>
        <v>-2.35</v>
      </c>
      <c r="N377" s="1114"/>
      <c r="O377" s="940"/>
      <c r="P377" s="1116"/>
      <c r="Q377" s="1394"/>
      <c r="R377" s="1280"/>
      <c r="S377" s="1174">
        <f>M377</f>
        <v>-2.35</v>
      </c>
      <c r="T377" s="1280">
        <f t="shared" si="42"/>
        <v>-0.30599999999999999</v>
      </c>
      <c r="U377" s="1281"/>
      <c r="V377" s="1280"/>
      <c r="W377" s="1174"/>
      <c r="X377" s="1179"/>
      <c r="Y377" s="1282"/>
      <c r="Z377" s="1308"/>
      <c r="AA377" s="1286"/>
      <c r="AB377" s="1393"/>
      <c r="AC377" s="1282"/>
      <c r="AD377" s="1308"/>
      <c r="AE377" s="1286"/>
      <c r="AF377" s="1307"/>
      <c r="AG377" s="1394"/>
      <c r="AH377" s="1280"/>
    </row>
    <row r="378" spans="2:34" hidden="1" outlineLevel="1">
      <c r="B378" s="83" t="s">
        <v>664</v>
      </c>
      <c r="C378" s="1448"/>
      <c r="D378" s="75"/>
      <c r="E378" s="1145"/>
      <c r="F378" s="83">
        <v>3.25</v>
      </c>
      <c r="G378" s="109">
        <v>26.85</v>
      </c>
      <c r="H378" s="109">
        <v>27.25</v>
      </c>
      <c r="I378" s="108">
        <f>H378-G378</f>
        <v>0.4</v>
      </c>
      <c r="J378" s="1160">
        <f>F378*I378</f>
        <v>1.3</v>
      </c>
      <c r="K378" s="1440"/>
      <c r="L378" s="111"/>
      <c r="M378" s="1058"/>
      <c r="N378" s="83"/>
      <c r="O378" s="75"/>
      <c r="P378" s="1058"/>
      <c r="Q378" s="1394"/>
      <c r="R378" s="1280"/>
      <c r="S378" s="1174"/>
      <c r="T378" s="1280"/>
      <c r="U378" s="1281"/>
      <c r="V378" s="1280"/>
      <c r="W378" s="1281"/>
      <c r="X378" s="1280"/>
      <c r="Y378" s="1282"/>
      <c r="Z378" s="1308"/>
      <c r="AA378" s="1328">
        <f>J378</f>
        <v>1.3</v>
      </c>
      <c r="AB378" s="1393"/>
      <c r="AC378" s="1282"/>
      <c r="AD378" s="1308"/>
      <c r="AE378" s="1286"/>
      <c r="AF378" s="1307"/>
      <c r="AG378" s="1394"/>
      <c r="AH378" s="1280"/>
    </row>
    <row r="379" spans="2:34" hidden="1" outlineLevel="1">
      <c r="B379" s="83"/>
      <c r="C379" s="1448"/>
      <c r="D379" s="75"/>
      <c r="E379" s="1145"/>
      <c r="F379" s="83">
        <v>0.22</v>
      </c>
      <c r="G379" s="109">
        <v>27.25</v>
      </c>
      <c r="H379" s="109">
        <v>29.85</v>
      </c>
      <c r="I379" s="108">
        <f>H379-G379</f>
        <v>2.6</v>
      </c>
      <c r="J379" s="1160">
        <f>F379*I379</f>
        <v>0.56999999999999995</v>
      </c>
      <c r="K379" s="871"/>
      <c r="L379" s="1448"/>
      <c r="M379" s="1080"/>
      <c r="N379" s="1114"/>
      <c r="O379" s="940"/>
      <c r="P379" s="1116"/>
      <c r="Q379" s="1394"/>
      <c r="R379" s="1280"/>
      <c r="S379" s="1174"/>
      <c r="T379" s="1280"/>
      <c r="U379" s="1281"/>
      <c r="V379" s="1280"/>
      <c r="W379" s="1281"/>
      <c r="X379" s="1280"/>
      <c r="Y379" s="1282"/>
      <c r="Z379" s="1308"/>
      <c r="AA379" s="1286"/>
      <c r="AB379" s="1393">
        <f>J379</f>
        <v>0.56999999999999995</v>
      </c>
      <c r="AC379" s="1282"/>
      <c r="AD379" s="1308"/>
      <c r="AE379" s="1286"/>
      <c r="AF379" s="1390"/>
      <c r="AG379" s="1394"/>
      <c r="AH379" s="1280"/>
    </row>
    <row r="380" spans="2:34" hidden="1" outlineLevel="1">
      <c r="B380" s="83"/>
      <c r="C380" s="1448"/>
      <c r="D380" s="75"/>
      <c r="E380" s="1145"/>
      <c r="F380" s="83">
        <v>1.48</v>
      </c>
      <c r="G380" s="109">
        <v>27.25</v>
      </c>
      <c r="H380" s="109">
        <v>29.85</v>
      </c>
      <c r="I380" s="108">
        <f>H380-G380</f>
        <v>2.6</v>
      </c>
      <c r="J380" s="1160">
        <f>F380*I380</f>
        <v>3.85</v>
      </c>
      <c r="K380" s="871"/>
      <c r="L380" s="1448"/>
      <c r="M380" s="1080"/>
      <c r="N380" s="1114"/>
      <c r="O380" s="940"/>
      <c r="P380" s="1116"/>
      <c r="Q380" s="1394"/>
      <c r="R380" s="1280"/>
      <c r="S380" s="1174"/>
      <c r="T380" s="1280"/>
      <c r="U380" s="1281"/>
      <c r="V380" s="1280"/>
      <c r="W380" s="1281"/>
      <c r="X380" s="1280"/>
      <c r="Y380" s="1282"/>
      <c r="Z380" s="1308"/>
      <c r="AA380" s="1328">
        <f>J380</f>
        <v>3.85</v>
      </c>
      <c r="AB380" s="1393"/>
      <c r="AC380" s="1282"/>
      <c r="AD380" s="1308"/>
      <c r="AE380" s="1286"/>
      <c r="AF380" s="1390"/>
      <c r="AG380" s="1394"/>
      <c r="AH380" s="1280"/>
    </row>
    <row r="381" spans="2:34" hidden="1" outlineLevel="1">
      <c r="B381" s="83"/>
      <c r="C381" s="1448" t="s">
        <v>24</v>
      </c>
      <c r="D381" s="1171"/>
      <c r="E381" s="1145">
        <v>1</v>
      </c>
      <c r="F381" s="83"/>
      <c r="G381" s="109"/>
      <c r="H381" s="109"/>
      <c r="I381" s="75"/>
      <c r="J381" s="1160"/>
      <c r="K381" s="871">
        <v>1.48</v>
      </c>
      <c r="L381" s="1448">
        <v>1.59</v>
      </c>
      <c r="M381" s="1085">
        <f>ROUND(-E381*K381*L381,2)</f>
        <v>-2.35</v>
      </c>
      <c r="N381" s="1114">
        <v>0.13</v>
      </c>
      <c r="O381" s="940">
        <f>2*L381+K381</f>
        <v>4.66</v>
      </c>
      <c r="P381" s="1116">
        <f>E381*N381*O381</f>
        <v>0.61</v>
      </c>
      <c r="Q381" s="1394"/>
      <c r="R381" s="1280"/>
      <c r="S381" s="1174"/>
      <c r="T381" s="1280"/>
      <c r="U381" s="1281"/>
      <c r="V381" s="1280"/>
      <c r="W381" s="1281"/>
      <c r="X381" s="1280"/>
      <c r="Y381" s="1282"/>
      <c r="Z381" s="1308"/>
      <c r="AA381" s="1328">
        <f>M381</f>
        <v>-2.35</v>
      </c>
      <c r="AB381" s="1287"/>
      <c r="AC381" s="1282"/>
      <c r="AD381" s="1308"/>
      <c r="AE381" s="1328">
        <f>P381</f>
        <v>0.61</v>
      </c>
      <c r="AF381" s="1307"/>
      <c r="AG381" s="1394"/>
      <c r="AH381" s="1280">
        <f>K381</f>
        <v>1.48</v>
      </c>
    </row>
    <row r="382" spans="2:34" hidden="1" outlineLevel="1">
      <c r="B382" s="83"/>
      <c r="C382" s="1448"/>
      <c r="D382" s="75"/>
      <c r="E382" s="1145"/>
      <c r="F382" s="83">
        <v>1.55</v>
      </c>
      <c r="G382" s="109">
        <v>27.25</v>
      </c>
      <c r="H382" s="109">
        <v>29.85</v>
      </c>
      <c r="I382" s="108">
        <f>H382-G382</f>
        <v>2.6</v>
      </c>
      <c r="J382" s="1160">
        <f>F382*I382</f>
        <v>4.03</v>
      </c>
      <c r="K382" s="1440"/>
      <c r="L382" s="111"/>
      <c r="M382" s="1058"/>
      <c r="N382" s="83"/>
      <c r="O382" s="75"/>
      <c r="P382" s="1058"/>
      <c r="Q382" s="1394"/>
      <c r="R382" s="1280"/>
      <c r="S382" s="1174"/>
      <c r="T382" s="1280"/>
      <c r="U382" s="1281"/>
      <c r="V382" s="1280"/>
      <c r="W382" s="1281"/>
      <c r="X382" s="1280"/>
      <c r="Y382" s="1282"/>
      <c r="Z382" s="1308"/>
      <c r="AA382" s="1286"/>
      <c r="AB382" s="1393">
        <f>J382</f>
        <v>4.03</v>
      </c>
      <c r="AC382" s="1282"/>
      <c r="AD382" s="1308"/>
      <c r="AE382" s="1286"/>
      <c r="AF382" s="1307"/>
      <c r="AG382" s="1394"/>
      <c r="AH382" s="1280"/>
    </row>
    <row r="383" spans="2:34" hidden="1" outlineLevel="1">
      <c r="B383" s="83"/>
      <c r="C383" s="75"/>
      <c r="D383" s="75"/>
      <c r="E383" s="1145"/>
      <c r="F383" s="83"/>
      <c r="G383" s="109"/>
      <c r="H383" s="109"/>
      <c r="I383" s="75"/>
      <c r="J383" s="1160"/>
      <c r="K383" s="1440"/>
      <c r="L383" s="111"/>
      <c r="M383" s="1058"/>
      <c r="N383" s="83"/>
      <c r="O383" s="75"/>
      <c r="P383" s="1058"/>
      <c r="Q383" s="1394"/>
      <c r="R383" s="1280"/>
      <c r="S383" s="1174"/>
      <c r="T383" s="1280"/>
      <c r="U383" s="1281"/>
      <c r="V383" s="1280"/>
      <c r="W383" s="1281"/>
      <c r="X383" s="1280"/>
      <c r="Y383" s="1282"/>
      <c r="Z383" s="1308"/>
      <c r="AA383" s="1328"/>
      <c r="AB383" s="1287"/>
      <c r="AC383" s="1282"/>
      <c r="AD383" s="1308"/>
      <c r="AE383" s="1286"/>
      <c r="AF383" s="1307"/>
      <c r="AG383" s="1394"/>
      <c r="AH383" s="1280"/>
    </row>
    <row r="384" spans="2:34" hidden="1" outlineLevel="1">
      <c r="B384" s="83"/>
      <c r="C384" s="1448" t="s">
        <v>504</v>
      </c>
      <c r="D384" s="1448" t="s">
        <v>669</v>
      </c>
      <c r="E384" s="1145"/>
      <c r="F384" s="83">
        <v>8.17</v>
      </c>
      <c r="G384" s="109">
        <v>26.85</v>
      </c>
      <c r="H384" s="109">
        <v>27.25</v>
      </c>
      <c r="I384" s="108">
        <f>H384-G384</f>
        <v>0.4</v>
      </c>
      <c r="J384" s="1160">
        <f>F384*I384</f>
        <v>3.27</v>
      </c>
      <c r="K384" s="871"/>
      <c r="L384" s="1448"/>
      <c r="M384" s="1080"/>
      <c r="N384" s="1114"/>
      <c r="O384" s="940"/>
      <c r="P384" s="1116"/>
      <c r="Q384" s="1394"/>
      <c r="R384" s="1280"/>
      <c r="S384" s="1174"/>
      <c r="T384" s="1280"/>
      <c r="U384" s="1281"/>
      <c r="V384" s="1280"/>
      <c r="W384" s="1174">
        <f>J384</f>
        <v>3.27</v>
      </c>
      <c r="X384" s="1179">
        <f t="shared" ref="X384:X385" si="43">ROUND($W$4/1000*W384,3)</f>
        <v>8.2000000000000003E-2</v>
      </c>
      <c r="Y384" s="1282"/>
      <c r="Z384" s="1308"/>
      <c r="AA384" s="1328">
        <f>J384</f>
        <v>3.27</v>
      </c>
      <c r="AB384" s="1287"/>
      <c r="AC384" s="1282"/>
      <c r="AD384" s="1308"/>
      <c r="AE384" s="1328"/>
      <c r="AF384" s="1307"/>
      <c r="AG384" s="1394">
        <f>F384</f>
        <v>8.17</v>
      </c>
      <c r="AH384" s="1280"/>
    </row>
    <row r="385" spans="2:34" hidden="1" outlineLevel="1">
      <c r="B385" s="83"/>
      <c r="C385" s="1448"/>
      <c r="D385" s="75"/>
      <c r="E385" s="1145"/>
      <c r="F385" s="83">
        <v>8.17</v>
      </c>
      <c r="G385" s="109">
        <v>27.25</v>
      </c>
      <c r="H385" s="109">
        <v>28.23</v>
      </c>
      <c r="I385" s="75">
        <f>H385-G385</f>
        <v>0.98</v>
      </c>
      <c r="J385" s="1160">
        <f>F385*I385</f>
        <v>8.01</v>
      </c>
      <c r="K385" s="1440"/>
      <c r="L385" s="111"/>
      <c r="M385" s="1058"/>
      <c r="N385" s="83"/>
      <c r="O385" s="75"/>
      <c r="P385" s="1058"/>
      <c r="Q385" s="1394"/>
      <c r="R385" s="1280"/>
      <c r="S385" s="1174"/>
      <c r="T385" s="1280"/>
      <c r="U385" s="1281"/>
      <c r="V385" s="1280"/>
      <c r="W385" s="1174">
        <f>J385</f>
        <v>8.01</v>
      </c>
      <c r="X385" s="1179">
        <f t="shared" si="43"/>
        <v>0.2</v>
      </c>
      <c r="Y385" s="1282"/>
      <c r="Z385" s="1308"/>
      <c r="AA385" s="1286"/>
      <c r="AB385" s="1393">
        <f>J385</f>
        <v>8.01</v>
      </c>
      <c r="AC385" s="1282"/>
      <c r="AD385" s="1308"/>
      <c r="AE385" s="1286"/>
      <c r="AF385" s="1307"/>
      <c r="AG385" s="1394"/>
      <c r="AH385" s="1280"/>
    </row>
    <row r="386" spans="2:34" hidden="1" outlineLevel="1">
      <c r="B386" s="83"/>
      <c r="C386" s="1448" t="s">
        <v>65</v>
      </c>
      <c r="D386" s="1171"/>
      <c r="E386" s="1145"/>
      <c r="F386" s="83">
        <v>5.55</v>
      </c>
      <c r="G386" s="109">
        <v>27.03</v>
      </c>
      <c r="H386" s="109">
        <v>29.85</v>
      </c>
      <c r="I386" s="108">
        <f>H386-G386</f>
        <v>2.82</v>
      </c>
      <c r="J386" s="1160">
        <f>F386*I386</f>
        <v>15.65</v>
      </c>
      <c r="K386" s="1440"/>
      <c r="L386" s="111"/>
      <c r="M386" s="1058"/>
      <c r="N386" s="83"/>
      <c r="O386" s="75"/>
      <c r="P386" s="1058"/>
      <c r="Q386" s="1421"/>
      <c r="R386" s="1280"/>
      <c r="S386" s="1174">
        <f>J386</f>
        <v>15.65</v>
      </c>
      <c r="T386" s="1280">
        <f t="shared" ref="T386:T392" si="44">ROUND($S$4/1000*S386,3)</f>
        <v>2.0350000000000001</v>
      </c>
      <c r="U386" s="1281"/>
      <c r="V386" s="1280"/>
      <c r="W386" s="1281"/>
      <c r="X386" s="1280"/>
      <c r="Y386" s="1282"/>
      <c r="Z386" s="1308"/>
      <c r="AA386" s="1328"/>
      <c r="AB386" s="1393">
        <f>J386</f>
        <v>15.65</v>
      </c>
      <c r="AC386" s="1282"/>
      <c r="AD386" s="1308"/>
      <c r="AE386" s="1286"/>
      <c r="AF386" s="1307"/>
      <c r="AG386" s="1394"/>
      <c r="AH386" s="1280"/>
    </row>
    <row r="387" spans="2:34" hidden="1" outlineLevel="1">
      <c r="B387" s="83"/>
      <c r="C387" s="1448" t="s">
        <v>67</v>
      </c>
      <c r="D387" s="1171"/>
      <c r="E387" s="1145">
        <v>1</v>
      </c>
      <c r="F387" s="83"/>
      <c r="G387" s="109"/>
      <c r="H387" s="109"/>
      <c r="I387" s="75"/>
      <c r="J387" s="1160"/>
      <c r="K387" s="871">
        <f>1.68-0.77</f>
        <v>0.91</v>
      </c>
      <c r="L387" s="1448">
        <f>1.65-0.06</f>
        <v>1.59</v>
      </c>
      <c r="M387" s="1080">
        <f>ROUND(-E387*K387*L387,2)</f>
        <v>-1.45</v>
      </c>
      <c r="N387" s="1114">
        <v>0.13</v>
      </c>
      <c r="O387" s="940">
        <f>2*K387+L387</f>
        <v>3.41</v>
      </c>
      <c r="P387" s="1116">
        <f>E387*N387*O387</f>
        <v>0.44</v>
      </c>
      <c r="Q387" s="1421"/>
      <c r="R387" s="1280"/>
      <c r="S387" s="1174">
        <f>M387</f>
        <v>-1.45</v>
      </c>
      <c r="T387" s="1280">
        <f t="shared" si="44"/>
        <v>-0.189</v>
      </c>
      <c r="U387" s="1281"/>
      <c r="V387" s="1280"/>
      <c r="W387" s="1281"/>
      <c r="X387" s="1280"/>
      <c r="Y387" s="1282"/>
      <c r="Z387" s="1308"/>
      <c r="AA387" s="1286"/>
      <c r="AB387" s="1393">
        <f>M387</f>
        <v>-1.45</v>
      </c>
      <c r="AC387" s="1282"/>
      <c r="AD387" s="1308"/>
      <c r="AE387" s="1286"/>
      <c r="AF387" s="1390">
        <f>P387</f>
        <v>0.44</v>
      </c>
      <c r="AG387" s="1394"/>
      <c r="AH387" s="1280"/>
    </row>
    <row r="388" spans="2:34" hidden="1" outlineLevel="1">
      <c r="B388" s="83"/>
      <c r="C388" s="1448" t="s">
        <v>70</v>
      </c>
      <c r="D388" s="1171"/>
      <c r="E388" s="1145">
        <v>1</v>
      </c>
      <c r="F388" s="83"/>
      <c r="G388" s="109"/>
      <c r="H388" s="109"/>
      <c r="I388" s="75"/>
      <c r="J388" s="123"/>
      <c r="K388" s="871">
        <v>0.77</v>
      </c>
      <c r="L388" s="1448">
        <f>2.4-0.06</f>
        <v>2.34</v>
      </c>
      <c r="M388" s="1080">
        <f>ROUND(-E388*K388*L388,2)</f>
        <v>-1.8</v>
      </c>
      <c r="N388" s="1114">
        <v>0.13</v>
      </c>
      <c r="O388" s="940">
        <f>K388+L388+0.75</f>
        <v>3.86</v>
      </c>
      <c r="P388" s="1116">
        <f>E388*N388*O388</f>
        <v>0.5</v>
      </c>
      <c r="Q388" s="1394"/>
      <c r="R388" s="1280"/>
      <c r="S388" s="1174">
        <f>M388</f>
        <v>-1.8</v>
      </c>
      <c r="T388" s="1280">
        <f t="shared" si="44"/>
        <v>-0.23400000000000001</v>
      </c>
      <c r="U388" s="1281"/>
      <c r="V388" s="1280"/>
      <c r="W388" s="1281"/>
      <c r="X388" s="1280"/>
      <c r="Y388" s="1282"/>
      <c r="Z388" s="1308"/>
      <c r="AA388" s="1286"/>
      <c r="AB388" s="1393">
        <f>M388</f>
        <v>-1.8</v>
      </c>
      <c r="AC388" s="1282"/>
      <c r="AD388" s="1308"/>
      <c r="AE388" s="1286"/>
      <c r="AF388" s="1390">
        <f>P388</f>
        <v>0.5</v>
      </c>
      <c r="AG388" s="1394"/>
      <c r="AH388" s="1280"/>
    </row>
    <row r="389" spans="2:34" hidden="1" outlineLevel="1">
      <c r="B389" s="83"/>
      <c r="C389" s="1448" t="s">
        <v>24</v>
      </c>
      <c r="D389" s="1171"/>
      <c r="E389" s="1145">
        <v>1</v>
      </c>
      <c r="F389" s="83"/>
      <c r="G389" s="109"/>
      <c r="H389" s="109"/>
      <c r="I389" s="75"/>
      <c r="J389" s="1160"/>
      <c r="K389" s="871">
        <v>1.48</v>
      </c>
      <c r="L389" s="1448">
        <v>1.59</v>
      </c>
      <c r="M389" s="1085">
        <f>ROUND(-E389*K389*L389,2)</f>
        <v>-2.35</v>
      </c>
      <c r="N389" s="1114">
        <v>0.13</v>
      </c>
      <c r="O389" s="940">
        <f>2*(L389+K389)</f>
        <v>6.14</v>
      </c>
      <c r="P389" s="1116">
        <f>E389*N389*O389</f>
        <v>0.8</v>
      </c>
      <c r="Q389" s="1394"/>
      <c r="R389" s="1280"/>
      <c r="S389" s="1174">
        <f>M389</f>
        <v>-2.35</v>
      </c>
      <c r="T389" s="1280">
        <f t="shared" si="44"/>
        <v>-0.30599999999999999</v>
      </c>
      <c r="U389" s="1281"/>
      <c r="V389" s="1280"/>
      <c r="W389" s="1174"/>
      <c r="X389" s="1179"/>
      <c r="Y389" s="1282"/>
      <c r="Z389" s="1308"/>
      <c r="AA389" s="1328"/>
      <c r="AB389" s="1393">
        <f>M389</f>
        <v>-2.35</v>
      </c>
      <c r="AC389" s="1282"/>
      <c r="AD389" s="1308"/>
      <c r="AE389" s="1286"/>
      <c r="AF389" s="1390">
        <f>P389</f>
        <v>0.8</v>
      </c>
      <c r="AG389" s="1394"/>
      <c r="AH389" s="1280"/>
    </row>
    <row r="390" spans="2:34" hidden="1" outlineLevel="1">
      <c r="B390" s="83"/>
      <c r="C390" s="1448"/>
      <c r="D390" s="1171"/>
      <c r="E390" s="1145"/>
      <c r="F390" s="83"/>
      <c r="G390" s="109"/>
      <c r="H390" s="109"/>
      <c r="I390" s="75"/>
      <c r="J390" s="1160"/>
      <c r="K390" s="83"/>
      <c r="L390" s="75"/>
      <c r="M390" s="1058"/>
      <c r="N390" s="83"/>
      <c r="O390" s="75"/>
      <c r="P390" s="1058"/>
      <c r="Q390" s="1394"/>
      <c r="R390" s="1280"/>
      <c r="S390" s="1281"/>
      <c r="T390" s="1280"/>
      <c r="U390" s="1281"/>
      <c r="V390" s="1280"/>
      <c r="W390" s="1174"/>
      <c r="X390" s="1179"/>
      <c r="Y390" s="1282"/>
      <c r="Z390" s="1308"/>
      <c r="AA390" s="1286"/>
      <c r="AB390" s="1393"/>
      <c r="AC390" s="1282"/>
      <c r="AD390" s="1308"/>
      <c r="AE390" s="1286"/>
      <c r="AF390" s="1307"/>
      <c r="AG390" s="1394"/>
      <c r="AH390" s="1280"/>
    </row>
    <row r="391" spans="2:34" hidden="1" outlineLevel="1">
      <c r="B391" s="83" t="s">
        <v>587</v>
      </c>
      <c r="C391" s="1448" t="s">
        <v>493</v>
      </c>
      <c r="D391" s="1171" t="s">
        <v>659</v>
      </c>
      <c r="E391" s="1145"/>
      <c r="F391" s="83">
        <v>3.03</v>
      </c>
      <c r="G391" s="109">
        <v>26.85</v>
      </c>
      <c r="H391" s="109">
        <v>29.85</v>
      </c>
      <c r="I391" s="108">
        <f>H391-G391</f>
        <v>3</v>
      </c>
      <c r="J391" s="1160">
        <f>F391*I391</f>
        <v>9.09</v>
      </c>
      <c r="K391" s="83"/>
      <c r="L391" s="75"/>
      <c r="M391" s="1058"/>
      <c r="N391" s="83"/>
      <c r="O391" s="75"/>
      <c r="P391" s="1058"/>
      <c r="Q391" s="1394"/>
      <c r="R391" s="1280"/>
      <c r="S391" s="1174">
        <f>J391</f>
        <v>9.09</v>
      </c>
      <c r="T391" s="1280">
        <f t="shared" si="44"/>
        <v>1.1819999999999999</v>
      </c>
      <c r="U391" s="1281"/>
      <c r="V391" s="1280"/>
      <c r="W391" s="1281"/>
      <c r="X391" s="1280"/>
      <c r="Y391" s="1282"/>
      <c r="Z391" s="1308"/>
      <c r="AA391" s="1286"/>
      <c r="AB391" s="1393"/>
      <c r="AC391" s="1282"/>
      <c r="AD391" s="1308"/>
      <c r="AE391" s="1286"/>
      <c r="AF391" s="1307"/>
      <c r="AG391" s="1394"/>
      <c r="AH391" s="1280"/>
    </row>
    <row r="392" spans="2:34" hidden="1" outlineLevel="1">
      <c r="B392" s="83"/>
      <c r="C392" s="1448" t="s">
        <v>24</v>
      </c>
      <c r="D392" s="1171"/>
      <c r="E392" s="1145">
        <v>1</v>
      </c>
      <c r="F392" s="83"/>
      <c r="G392" s="109"/>
      <c r="H392" s="109"/>
      <c r="I392" s="75"/>
      <c r="J392" s="123"/>
      <c r="K392" s="871">
        <v>1.48</v>
      </c>
      <c r="L392" s="1448">
        <v>1.59</v>
      </c>
      <c r="M392" s="1085">
        <f>ROUND(-E392*K392*L392,2)</f>
        <v>-2.35</v>
      </c>
      <c r="N392" s="1114">
        <v>0.13</v>
      </c>
      <c r="O392" s="940">
        <f>2*L392+K392</f>
        <v>4.66</v>
      </c>
      <c r="P392" s="1116">
        <f>E392*N392*O392</f>
        <v>0.61</v>
      </c>
      <c r="Q392" s="1394"/>
      <c r="R392" s="1280"/>
      <c r="S392" s="1174">
        <f>M392</f>
        <v>-2.35</v>
      </c>
      <c r="T392" s="1280">
        <f t="shared" si="44"/>
        <v>-0.30599999999999999</v>
      </c>
      <c r="U392" s="1281"/>
      <c r="V392" s="1280"/>
      <c r="W392" s="1281"/>
      <c r="X392" s="1280"/>
      <c r="Y392" s="1282"/>
      <c r="Z392" s="1308"/>
      <c r="AA392" s="1286"/>
      <c r="AB392" s="1393"/>
      <c r="AC392" s="1282"/>
      <c r="AD392" s="1308"/>
      <c r="AE392" s="1286"/>
      <c r="AF392" s="1390"/>
      <c r="AG392" s="1394"/>
      <c r="AH392" s="1280"/>
    </row>
    <row r="393" spans="2:34" hidden="1" outlineLevel="1">
      <c r="B393" s="83" t="s">
        <v>664</v>
      </c>
      <c r="C393" s="1448"/>
      <c r="D393" s="1171"/>
      <c r="E393" s="1145"/>
      <c r="F393" s="83">
        <v>3.03</v>
      </c>
      <c r="G393" s="109">
        <v>26.85</v>
      </c>
      <c r="H393" s="109">
        <v>27.25</v>
      </c>
      <c r="I393" s="108">
        <f>H393-G393</f>
        <v>0.4</v>
      </c>
      <c r="J393" s="1160">
        <f>F393*I393</f>
        <v>1.21</v>
      </c>
      <c r="K393" s="1114"/>
      <c r="L393" s="940"/>
      <c r="M393" s="1080"/>
      <c r="N393" s="1114"/>
      <c r="O393" s="940"/>
      <c r="P393" s="1116"/>
      <c r="Q393" s="1394"/>
      <c r="R393" s="1280"/>
      <c r="S393" s="1174"/>
      <c r="T393" s="1280"/>
      <c r="U393" s="1281"/>
      <c r="V393" s="1280"/>
      <c r="W393" s="1281"/>
      <c r="X393" s="1280"/>
      <c r="Y393" s="1282"/>
      <c r="Z393" s="1308"/>
      <c r="AA393" s="1328">
        <f>J393</f>
        <v>1.21</v>
      </c>
      <c r="AB393" s="1393"/>
      <c r="AC393" s="1282"/>
      <c r="AD393" s="1308"/>
      <c r="AE393" s="1286"/>
      <c r="AF393" s="1390"/>
      <c r="AG393" s="1394"/>
      <c r="AH393" s="1280"/>
    </row>
    <row r="394" spans="2:34" hidden="1" outlineLevel="1">
      <c r="B394" s="83"/>
      <c r="C394" s="1448"/>
      <c r="D394" s="1171"/>
      <c r="E394" s="1145"/>
      <c r="F394" s="83">
        <v>1.33</v>
      </c>
      <c r="G394" s="109">
        <v>27.25</v>
      </c>
      <c r="H394" s="109">
        <v>29.85</v>
      </c>
      <c r="I394" s="108">
        <f>H394-G394</f>
        <v>2.6</v>
      </c>
      <c r="J394" s="1160">
        <f>F394*I394</f>
        <v>3.46</v>
      </c>
      <c r="K394" s="83"/>
      <c r="L394" s="75"/>
      <c r="M394" s="1058"/>
      <c r="N394" s="83"/>
      <c r="O394" s="75"/>
      <c r="P394" s="1058"/>
      <c r="Q394" s="1394"/>
      <c r="R394" s="1280"/>
      <c r="S394" s="1281"/>
      <c r="T394" s="1280"/>
      <c r="U394" s="1281"/>
      <c r="V394" s="1280"/>
      <c r="W394" s="1281"/>
      <c r="X394" s="1280"/>
      <c r="Y394" s="1282"/>
      <c r="Z394" s="1308"/>
      <c r="AA394" s="1286"/>
      <c r="AB394" s="1393">
        <f>J394</f>
        <v>3.46</v>
      </c>
      <c r="AC394" s="1282"/>
      <c r="AD394" s="1308"/>
      <c r="AE394" s="1286"/>
      <c r="AF394" s="1307"/>
      <c r="AG394" s="1394"/>
      <c r="AH394" s="1280"/>
    </row>
    <row r="395" spans="2:34" hidden="1" outlineLevel="1">
      <c r="B395" s="83"/>
      <c r="C395" s="1448"/>
      <c r="D395" s="1171"/>
      <c r="E395" s="1145"/>
      <c r="F395" s="83">
        <v>1.48</v>
      </c>
      <c r="G395" s="109">
        <v>27.25</v>
      </c>
      <c r="H395" s="109">
        <v>29.85</v>
      </c>
      <c r="I395" s="108">
        <f>H395-G395</f>
        <v>2.6</v>
      </c>
      <c r="J395" s="1160">
        <f>F395*I395</f>
        <v>3.85</v>
      </c>
      <c r="K395" s="83"/>
      <c r="L395" s="75"/>
      <c r="M395" s="1058"/>
      <c r="N395" s="83"/>
      <c r="O395" s="75"/>
      <c r="P395" s="1058"/>
      <c r="Q395" s="1394"/>
      <c r="R395" s="1280"/>
      <c r="S395" s="1174"/>
      <c r="T395" s="1280"/>
      <c r="U395" s="1281"/>
      <c r="V395" s="1280"/>
      <c r="W395" s="1281"/>
      <c r="X395" s="1280"/>
      <c r="Y395" s="1282"/>
      <c r="Z395" s="1308"/>
      <c r="AA395" s="1328">
        <f>J395</f>
        <v>3.85</v>
      </c>
      <c r="AB395" s="1287"/>
      <c r="AC395" s="1282"/>
      <c r="AD395" s="1308"/>
      <c r="AE395" s="1286"/>
      <c r="AF395" s="1307"/>
      <c r="AG395" s="1394"/>
      <c r="AH395" s="1280"/>
    </row>
    <row r="396" spans="2:34" hidden="1" outlineLevel="1">
      <c r="B396" s="83"/>
      <c r="C396" s="1448" t="s">
        <v>24</v>
      </c>
      <c r="D396" s="1171"/>
      <c r="E396" s="1145">
        <v>1</v>
      </c>
      <c r="F396" s="83"/>
      <c r="G396" s="109"/>
      <c r="H396" s="109"/>
      <c r="I396" s="75"/>
      <c r="J396" s="1160"/>
      <c r="K396" s="871">
        <v>1.48</v>
      </c>
      <c r="L396" s="1448">
        <v>1.59</v>
      </c>
      <c r="M396" s="1085">
        <f>ROUND(-E396*K396*L396,2)</f>
        <v>-2.35</v>
      </c>
      <c r="N396" s="1114">
        <v>0.13</v>
      </c>
      <c r="O396" s="940">
        <f>2*L396+K396</f>
        <v>4.66</v>
      </c>
      <c r="P396" s="1116">
        <f>E396*N396*O396</f>
        <v>0.61</v>
      </c>
      <c r="Q396" s="1394"/>
      <c r="R396" s="1280"/>
      <c r="S396" s="1174"/>
      <c r="T396" s="1280"/>
      <c r="U396" s="1281"/>
      <c r="V396" s="1280"/>
      <c r="W396" s="1281"/>
      <c r="X396" s="1280"/>
      <c r="Y396" s="1282"/>
      <c r="Z396" s="1308"/>
      <c r="AA396" s="1328">
        <f>M396</f>
        <v>-2.35</v>
      </c>
      <c r="AB396" s="1393"/>
      <c r="AC396" s="1282"/>
      <c r="AD396" s="1308"/>
      <c r="AE396" s="1328">
        <f>P396</f>
        <v>0.61</v>
      </c>
      <c r="AF396" s="1307"/>
      <c r="AG396" s="1394"/>
      <c r="AH396" s="1280">
        <f>K396</f>
        <v>1.48</v>
      </c>
    </row>
    <row r="397" spans="2:34" hidden="1" outlineLevel="1">
      <c r="B397" s="83"/>
      <c r="C397" s="1448"/>
      <c r="D397" s="75"/>
      <c r="E397" s="1145"/>
      <c r="F397" s="83">
        <v>0.22</v>
      </c>
      <c r="G397" s="109">
        <v>27.25</v>
      </c>
      <c r="H397" s="109">
        <v>29.85</v>
      </c>
      <c r="I397" s="108">
        <f>H397-G397</f>
        <v>2.6</v>
      </c>
      <c r="J397" s="1160">
        <f>F397*I397</f>
        <v>0.56999999999999995</v>
      </c>
      <c r="K397" s="83"/>
      <c r="L397" s="75"/>
      <c r="M397" s="1058"/>
      <c r="N397" s="83"/>
      <c r="O397" s="75"/>
      <c r="P397" s="1058"/>
      <c r="Q397" s="1394"/>
      <c r="R397" s="1280"/>
      <c r="S397" s="1174"/>
      <c r="T397" s="1280"/>
      <c r="U397" s="1281"/>
      <c r="V397" s="1280"/>
      <c r="W397" s="1281"/>
      <c r="X397" s="1280"/>
      <c r="Y397" s="1282"/>
      <c r="Z397" s="1308"/>
      <c r="AA397" s="1328"/>
      <c r="AB397" s="1393">
        <f>J397</f>
        <v>0.56999999999999995</v>
      </c>
      <c r="AC397" s="1282"/>
      <c r="AD397" s="1308"/>
      <c r="AE397" s="1286"/>
      <c r="AF397" s="1307"/>
      <c r="AG397" s="1394"/>
      <c r="AH397" s="1280"/>
    </row>
    <row r="398" spans="2:34" hidden="1" outlineLevel="1">
      <c r="B398" s="83"/>
      <c r="C398" s="1448"/>
      <c r="D398" s="1448"/>
      <c r="E398" s="1145"/>
      <c r="F398" s="83"/>
      <c r="G398" s="109"/>
      <c r="H398" s="109"/>
      <c r="I398" s="75"/>
      <c r="J398" s="123"/>
      <c r="K398" s="871"/>
      <c r="L398" s="1448"/>
      <c r="M398" s="1080"/>
      <c r="N398" s="1114"/>
      <c r="O398" s="940"/>
      <c r="P398" s="1116"/>
      <c r="Q398" s="1394"/>
      <c r="R398" s="1280"/>
      <c r="S398" s="1174"/>
      <c r="T398" s="1280"/>
      <c r="U398" s="1281"/>
      <c r="V398" s="1280"/>
      <c r="W398" s="1281"/>
      <c r="X398" s="1280"/>
      <c r="Y398" s="1282"/>
      <c r="Z398" s="1308"/>
      <c r="AA398" s="1328"/>
      <c r="AB398" s="1287"/>
      <c r="AC398" s="1282"/>
      <c r="AD398" s="1308"/>
      <c r="AE398" s="1328"/>
      <c r="AF398" s="1307"/>
      <c r="AG398" s="1394"/>
      <c r="AH398" s="1280"/>
    </row>
    <row r="399" spans="2:34" hidden="1" outlineLevel="1">
      <c r="B399" s="83"/>
      <c r="C399" s="1448" t="s">
        <v>504</v>
      </c>
      <c r="D399" s="1448" t="s">
        <v>670</v>
      </c>
      <c r="E399" s="1145"/>
      <c r="F399" s="83">
        <v>5.9</v>
      </c>
      <c r="G399" s="109">
        <v>26.85</v>
      </c>
      <c r="H399" s="109">
        <v>27.25</v>
      </c>
      <c r="I399" s="108">
        <f>H399-G399</f>
        <v>0.4</v>
      </c>
      <c r="J399" s="1160">
        <f>F399*I399</f>
        <v>2.36</v>
      </c>
      <c r="K399" s="83"/>
      <c r="L399" s="75"/>
      <c r="M399" s="1058"/>
      <c r="N399" s="83"/>
      <c r="O399" s="75"/>
      <c r="P399" s="1058"/>
      <c r="Q399" s="1394"/>
      <c r="R399" s="1280"/>
      <c r="S399" s="1174"/>
      <c r="T399" s="1280"/>
      <c r="U399" s="1281"/>
      <c r="V399" s="1280"/>
      <c r="W399" s="1174">
        <f>J399</f>
        <v>2.36</v>
      </c>
      <c r="X399" s="1179">
        <f t="shared" ref="X399:X400" si="45">ROUND($W$4/1000*W399,3)</f>
        <v>5.8999999999999997E-2</v>
      </c>
      <c r="Y399" s="1282"/>
      <c r="Z399" s="1308"/>
      <c r="AA399" s="1328">
        <f>J399</f>
        <v>2.36</v>
      </c>
      <c r="AB399" s="1393"/>
      <c r="AC399" s="1282"/>
      <c r="AD399" s="1308"/>
      <c r="AE399" s="1286"/>
      <c r="AF399" s="1307"/>
      <c r="AG399" s="1394">
        <f>F399</f>
        <v>5.9</v>
      </c>
      <c r="AH399" s="1280"/>
    </row>
    <row r="400" spans="2:34" hidden="1" outlineLevel="1">
      <c r="B400" s="83"/>
      <c r="C400" s="88"/>
      <c r="D400" s="1447"/>
      <c r="E400" s="1145"/>
      <c r="F400" s="83">
        <v>5.9</v>
      </c>
      <c r="G400" s="109">
        <v>27.25</v>
      </c>
      <c r="H400" s="109">
        <v>28.23</v>
      </c>
      <c r="I400" s="75">
        <f>H400-G400</f>
        <v>0.98</v>
      </c>
      <c r="J400" s="1160">
        <f>F400*I400</f>
        <v>5.78</v>
      </c>
      <c r="K400" s="83"/>
      <c r="L400" s="75"/>
      <c r="M400" s="1058"/>
      <c r="N400" s="83"/>
      <c r="O400" s="75"/>
      <c r="P400" s="1058"/>
      <c r="Q400" s="1394"/>
      <c r="R400" s="1280"/>
      <c r="S400" s="1281"/>
      <c r="T400" s="1280"/>
      <c r="U400" s="1281"/>
      <c r="V400" s="1280"/>
      <c r="W400" s="1174">
        <f>J400</f>
        <v>5.78</v>
      </c>
      <c r="X400" s="1179">
        <f t="shared" si="45"/>
        <v>0.14499999999999999</v>
      </c>
      <c r="Y400" s="1282"/>
      <c r="Z400" s="1308"/>
      <c r="AA400" s="1328"/>
      <c r="AB400" s="1393">
        <f>J400</f>
        <v>5.78</v>
      </c>
      <c r="AC400" s="1282"/>
      <c r="AD400" s="1308"/>
      <c r="AE400" s="1286"/>
      <c r="AF400" s="1307"/>
      <c r="AG400" s="1394"/>
      <c r="AH400" s="1280"/>
    </row>
    <row r="401" spans="2:34" hidden="1" outlineLevel="1">
      <c r="B401" s="83"/>
      <c r="C401" s="1448" t="s">
        <v>65</v>
      </c>
      <c r="D401" s="1448"/>
      <c r="E401" s="1145"/>
      <c r="F401" s="83">
        <v>3.28</v>
      </c>
      <c r="G401" s="109">
        <v>27.03</v>
      </c>
      <c r="H401" s="109">
        <v>29.85</v>
      </c>
      <c r="I401" s="108">
        <f>H401-G401</f>
        <v>2.82</v>
      </c>
      <c r="J401" s="1160">
        <f>F401*I401</f>
        <v>9.25</v>
      </c>
      <c r="K401" s="83"/>
      <c r="L401" s="75"/>
      <c r="M401" s="1058"/>
      <c r="N401" s="83"/>
      <c r="O401" s="75"/>
      <c r="P401" s="1058"/>
      <c r="Q401" s="1394"/>
      <c r="R401" s="1280"/>
      <c r="S401" s="1174">
        <f>J401</f>
        <v>9.25</v>
      </c>
      <c r="T401" s="1280">
        <f t="shared" ref="T401:T406" si="46">ROUND($S$4/1000*S401,3)</f>
        <v>1.2030000000000001</v>
      </c>
      <c r="U401" s="1281"/>
      <c r="V401" s="1280"/>
      <c r="W401" s="1174"/>
      <c r="X401" s="1179"/>
      <c r="Y401" s="1282"/>
      <c r="Z401" s="1308"/>
      <c r="AA401" s="1286"/>
      <c r="AB401" s="1393">
        <f>J401</f>
        <v>9.25</v>
      </c>
      <c r="AC401" s="1282"/>
      <c r="AD401" s="1308"/>
      <c r="AE401" s="1286"/>
      <c r="AF401" s="1307"/>
      <c r="AG401" s="1394"/>
      <c r="AH401" s="1280"/>
    </row>
    <row r="402" spans="2:34" hidden="1" outlineLevel="1">
      <c r="B402" s="83"/>
      <c r="C402" s="1447" t="s">
        <v>516</v>
      </c>
      <c r="D402" s="1448"/>
      <c r="E402" s="1145">
        <v>1</v>
      </c>
      <c r="F402" s="83"/>
      <c r="G402" s="109"/>
      <c r="H402" s="109"/>
      <c r="I402" s="75"/>
      <c r="J402" s="1160"/>
      <c r="K402" s="871">
        <f>1.68-0.77</f>
        <v>0.91</v>
      </c>
      <c r="L402" s="1448">
        <f>1.65-0.06</f>
        <v>1.59</v>
      </c>
      <c r="M402" s="1080">
        <f>ROUND(-E402*K402*L402,2)</f>
        <v>-1.45</v>
      </c>
      <c r="N402" s="1114">
        <v>0.13</v>
      </c>
      <c r="O402" s="940">
        <f>2*K402+L402</f>
        <v>3.41</v>
      </c>
      <c r="P402" s="1116">
        <f>E402*N402*O402</f>
        <v>0.44</v>
      </c>
      <c r="Q402" s="1394"/>
      <c r="R402" s="1280"/>
      <c r="S402" s="1174">
        <f>M402</f>
        <v>-1.45</v>
      </c>
      <c r="T402" s="1280">
        <f t="shared" si="46"/>
        <v>-0.189</v>
      </c>
      <c r="U402" s="1281"/>
      <c r="V402" s="1280"/>
      <c r="W402" s="1281"/>
      <c r="X402" s="1280"/>
      <c r="Y402" s="1282"/>
      <c r="Z402" s="1308"/>
      <c r="AA402" s="1286"/>
      <c r="AB402" s="1393">
        <f>M402</f>
        <v>-1.45</v>
      </c>
      <c r="AC402" s="1282"/>
      <c r="AD402" s="1308"/>
      <c r="AE402" s="1286"/>
      <c r="AF402" s="1390">
        <f>P402</f>
        <v>0.44</v>
      </c>
      <c r="AG402" s="1394"/>
      <c r="AH402" s="1280"/>
    </row>
    <row r="403" spans="2:34" hidden="1" outlineLevel="1">
      <c r="B403" s="83"/>
      <c r="C403" s="1447" t="s">
        <v>90</v>
      </c>
      <c r="D403" s="1448"/>
      <c r="E403" s="1145">
        <v>1</v>
      </c>
      <c r="F403" s="83"/>
      <c r="G403" s="109"/>
      <c r="H403" s="109"/>
      <c r="I403" s="75"/>
      <c r="J403" s="123"/>
      <c r="K403" s="871">
        <v>0.77</v>
      </c>
      <c r="L403" s="1448">
        <f>2.4-0.06</f>
        <v>2.34</v>
      </c>
      <c r="M403" s="1080">
        <f>ROUND(-E403*K403*L403,2)</f>
        <v>-1.8</v>
      </c>
      <c r="N403" s="1114">
        <v>0.13</v>
      </c>
      <c r="O403" s="940">
        <f>K403+L403+0.75</f>
        <v>3.86</v>
      </c>
      <c r="P403" s="1116">
        <f>E403*N403*O403</f>
        <v>0.5</v>
      </c>
      <c r="Q403" s="1394"/>
      <c r="R403" s="1280"/>
      <c r="S403" s="1174">
        <f>M403</f>
        <v>-1.8</v>
      </c>
      <c r="T403" s="1280">
        <f t="shared" si="46"/>
        <v>-0.23400000000000001</v>
      </c>
      <c r="U403" s="1281"/>
      <c r="V403" s="1280"/>
      <c r="W403" s="1281"/>
      <c r="X403" s="1280"/>
      <c r="Y403" s="1282"/>
      <c r="Z403" s="1308"/>
      <c r="AA403" s="1286"/>
      <c r="AB403" s="1393">
        <f>M403</f>
        <v>-1.8</v>
      </c>
      <c r="AC403" s="1282"/>
      <c r="AD403" s="1308"/>
      <c r="AE403" s="1286"/>
      <c r="AF403" s="1390">
        <f>P403</f>
        <v>0.5</v>
      </c>
      <c r="AG403" s="1394"/>
      <c r="AH403" s="1280"/>
    </row>
    <row r="404" spans="2:34" hidden="1" outlineLevel="1">
      <c r="B404" s="83"/>
      <c r="C404" s="1447"/>
      <c r="D404" s="1448"/>
      <c r="E404" s="1145"/>
      <c r="F404" s="83"/>
      <c r="G404" s="109"/>
      <c r="H404" s="109"/>
      <c r="I404" s="75"/>
      <c r="J404" s="123"/>
      <c r="K404" s="1114"/>
      <c r="L404" s="940"/>
      <c r="M404" s="1080"/>
      <c r="N404" s="1114"/>
      <c r="O404" s="940"/>
      <c r="P404" s="1116"/>
      <c r="Q404" s="1394"/>
      <c r="R404" s="1280"/>
      <c r="S404" s="1174"/>
      <c r="T404" s="1280"/>
      <c r="U404" s="1281"/>
      <c r="V404" s="1280"/>
      <c r="W404" s="1281"/>
      <c r="X404" s="1280"/>
      <c r="Y404" s="1282"/>
      <c r="Z404" s="1308"/>
      <c r="AA404" s="1286"/>
      <c r="AB404" s="1393"/>
      <c r="AC404" s="1282"/>
      <c r="AD404" s="1308"/>
      <c r="AE404" s="1286"/>
      <c r="AF404" s="1390"/>
      <c r="AG404" s="1394"/>
      <c r="AH404" s="1280"/>
    </row>
    <row r="405" spans="2:34" hidden="1" outlineLevel="1">
      <c r="B405" s="83"/>
      <c r="C405" s="1448" t="s">
        <v>551</v>
      </c>
      <c r="D405" s="1448" t="s">
        <v>671</v>
      </c>
      <c r="E405" s="1145"/>
      <c r="F405" s="83">
        <v>0.99</v>
      </c>
      <c r="G405" s="109">
        <v>26.85</v>
      </c>
      <c r="H405" s="109">
        <v>27.25</v>
      </c>
      <c r="I405" s="108">
        <f>H405-G405</f>
        <v>0.4</v>
      </c>
      <c r="J405" s="1160">
        <f>F405*I405</f>
        <v>0.4</v>
      </c>
      <c r="K405" s="83"/>
      <c r="L405" s="75"/>
      <c r="M405" s="1058"/>
      <c r="N405" s="83"/>
      <c r="O405" s="75"/>
      <c r="P405" s="1058"/>
      <c r="Q405" s="1394"/>
      <c r="R405" s="1280"/>
      <c r="S405" s="1174">
        <f>J405</f>
        <v>0.4</v>
      </c>
      <c r="T405" s="1280">
        <f t="shared" si="46"/>
        <v>5.1999999999999998E-2</v>
      </c>
      <c r="U405" s="1281"/>
      <c r="V405" s="1280"/>
      <c r="W405" s="1281"/>
      <c r="X405" s="1280"/>
      <c r="Y405" s="1282"/>
      <c r="Z405" s="1308"/>
      <c r="AA405" s="1328">
        <f>J405</f>
        <v>0.4</v>
      </c>
      <c r="AB405" s="1287"/>
      <c r="AC405" s="1282"/>
      <c r="AD405" s="1308"/>
      <c r="AE405" s="1286"/>
      <c r="AF405" s="1307"/>
      <c r="AG405" s="1394"/>
      <c r="AH405" s="1280"/>
    </row>
    <row r="406" spans="2:34" hidden="1" outlineLevel="1">
      <c r="B406" s="83"/>
      <c r="C406" s="1447"/>
      <c r="D406" s="1447"/>
      <c r="E406" s="1145"/>
      <c r="F406" s="83">
        <v>0.99</v>
      </c>
      <c r="G406" s="109">
        <v>27.25</v>
      </c>
      <c r="H406" s="109">
        <v>29.85</v>
      </c>
      <c r="I406" s="108">
        <f>H406-G406</f>
        <v>2.6</v>
      </c>
      <c r="J406" s="1160">
        <f>F406*I406</f>
        <v>2.57</v>
      </c>
      <c r="K406" s="83"/>
      <c r="L406" s="75"/>
      <c r="M406" s="1058"/>
      <c r="N406" s="83"/>
      <c r="O406" s="75"/>
      <c r="P406" s="1058"/>
      <c r="Q406" s="1394"/>
      <c r="R406" s="1280"/>
      <c r="S406" s="1174">
        <f>J406</f>
        <v>2.57</v>
      </c>
      <c r="T406" s="1280">
        <f t="shared" si="46"/>
        <v>0.33400000000000002</v>
      </c>
      <c r="U406" s="1281"/>
      <c r="V406" s="1280"/>
      <c r="W406" s="1281"/>
      <c r="X406" s="1280"/>
      <c r="Y406" s="1282"/>
      <c r="Z406" s="1308"/>
      <c r="AA406" s="1328"/>
      <c r="AB406" s="1393">
        <f>J406</f>
        <v>2.57</v>
      </c>
      <c r="AC406" s="1282"/>
      <c r="AD406" s="1308"/>
      <c r="AE406" s="1286"/>
      <c r="AF406" s="1307"/>
      <c r="AG406" s="1394"/>
      <c r="AH406" s="1280"/>
    </row>
    <row r="407" spans="2:34" hidden="1" outlineLevel="1">
      <c r="B407" s="83"/>
      <c r="C407" s="1448"/>
      <c r="D407" s="1448"/>
      <c r="E407" s="1145"/>
      <c r="F407" s="83"/>
      <c r="G407" s="109"/>
      <c r="H407" s="109"/>
      <c r="I407" s="75"/>
      <c r="J407" s="1160"/>
      <c r="K407" s="83"/>
      <c r="L407" s="75"/>
      <c r="M407" s="1058"/>
      <c r="N407" s="83"/>
      <c r="O407" s="75"/>
      <c r="P407" s="1058"/>
      <c r="Q407" s="1394"/>
      <c r="R407" s="1280"/>
      <c r="S407" s="1174"/>
      <c r="T407" s="1280"/>
      <c r="U407" s="1281"/>
      <c r="V407" s="1280"/>
      <c r="W407" s="1281"/>
      <c r="X407" s="1280"/>
      <c r="Y407" s="1282"/>
      <c r="Z407" s="1308"/>
      <c r="AA407" s="1286"/>
      <c r="AB407" s="1393"/>
      <c r="AC407" s="1282"/>
      <c r="AD407" s="1308"/>
      <c r="AE407" s="1286"/>
      <c r="AF407" s="1307"/>
      <c r="AG407" s="1394"/>
      <c r="AH407" s="1280"/>
    </row>
    <row r="408" spans="2:34" hidden="1" outlineLevel="1">
      <c r="B408" s="83"/>
      <c r="C408" s="1448" t="s">
        <v>504</v>
      </c>
      <c r="D408" s="1448" t="s">
        <v>661</v>
      </c>
      <c r="E408" s="1145"/>
      <c r="F408" s="1095">
        <v>3</v>
      </c>
      <c r="G408" s="109">
        <v>26.85</v>
      </c>
      <c r="H408" s="109">
        <v>27.25</v>
      </c>
      <c r="I408" s="108">
        <f>H408-G408</f>
        <v>0.4</v>
      </c>
      <c r="J408" s="1160">
        <f>F408*I408</f>
        <v>1.2</v>
      </c>
      <c r="K408" s="83"/>
      <c r="L408" s="75"/>
      <c r="M408" s="1058"/>
      <c r="N408" s="83"/>
      <c r="O408" s="75"/>
      <c r="P408" s="1058"/>
      <c r="Q408" s="1394"/>
      <c r="R408" s="1280"/>
      <c r="S408" s="1174"/>
      <c r="T408" s="1280"/>
      <c r="U408" s="1281"/>
      <c r="V408" s="1280"/>
      <c r="W408" s="1174">
        <f>J408</f>
        <v>1.2</v>
      </c>
      <c r="X408" s="1179">
        <f t="shared" ref="X408:X409" si="47">ROUND($W$4/1000*W408,3)</f>
        <v>0.03</v>
      </c>
      <c r="Y408" s="1282"/>
      <c r="Z408" s="1308"/>
      <c r="AA408" s="1328">
        <f>J408</f>
        <v>1.2</v>
      </c>
      <c r="AB408" s="1287"/>
      <c r="AC408" s="1282"/>
      <c r="AD408" s="1308"/>
      <c r="AE408" s="1286"/>
      <c r="AF408" s="1307"/>
      <c r="AG408" s="1421">
        <f>F408</f>
        <v>3</v>
      </c>
      <c r="AH408" s="1280"/>
    </row>
    <row r="409" spans="2:34" hidden="1" outlineLevel="1">
      <c r="B409" s="83"/>
      <c r="C409" s="1447"/>
      <c r="D409" s="1448"/>
      <c r="E409" s="1145"/>
      <c r="F409" s="1095">
        <v>3</v>
      </c>
      <c r="G409" s="109">
        <v>27.25</v>
      </c>
      <c r="H409" s="109">
        <v>28.23</v>
      </c>
      <c r="I409" s="75">
        <f>H409-G409</f>
        <v>0.98</v>
      </c>
      <c r="J409" s="1160">
        <f>F409*I409</f>
        <v>2.94</v>
      </c>
      <c r="K409" s="871"/>
      <c r="L409" s="1448"/>
      <c r="M409" s="1080"/>
      <c r="N409" s="1114"/>
      <c r="O409" s="940"/>
      <c r="P409" s="1116"/>
      <c r="Q409" s="1394"/>
      <c r="R409" s="1280"/>
      <c r="S409" s="1174"/>
      <c r="T409" s="1280"/>
      <c r="U409" s="1281"/>
      <c r="V409" s="1280"/>
      <c r="W409" s="1174">
        <f>J409</f>
        <v>2.94</v>
      </c>
      <c r="X409" s="1179">
        <f t="shared" si="47"/>
        <v>7.3999999999999996E-2</v>
      </c>
      <c r="Y409" s="1282"/>
      <c r="Z409" s="1308"/>
      <c r="AA409" s="1328"/>
      <c r="AB409" s="1393">
        <f>J408:J409</f>
        <v>2.94</v>
      </c>
      <c r="AC409" s="1282"/>
      <c r="AD409" s="1308"/>
      <c r="AE409" s="1328"/>
      <c r="AF409" s="1307"/>
      <c r="AG409" s="1394"/>
      <c r="AH409" s="1280"/>
    </row>
    <row r="410" spans="2:34" hidden="1" outlineLevel="1">
      <c r="B410" s="83"/>
      <c r="C410" s="1447" t="s">
        <v>65</v>
      </c>
      <c r="D410" s="1447"/>
      <c r="E410" s="1145"/>
      <c r="F410" s="83">
        <v>1.31</v>
      </c>
      <c r="G410" s="109">
        <v>27.03</v>
      </c>
      <c r="H410" s="109">
        <v>29.85</v>
      </c>
      <c r="I410" s="108">
        <f>H410-G410</f>
        <v>2.82</v>
      </c>
      <c r="J410" s="1160">
        <f>F410*I410</f>
        <v>3.69</v>
      </c>
      <c r="K410" s="83"/>
      <c r="L410" s="75"/>
      <c r="M410" s="1058"/>
      <c r="N410" s="83"/>
      <c r="O410" s="75"/>
      <c r="P410" s="1058"/>
      <c r="Q410" s="1421">
        <f>J410</f>
        <v>3.69</v>
      </c>
      <c r="R410" s="1280">
        <f t="shared" ref="R410" si="48">ROUND($Q$4/1000*Q410,3)</f>
        <v>0.55400000000000005</v>
      </c>
      <c r="S410" s="1174"/>
      <c r="T410" s="1280"/>
      <c r="U410" s="1281"/>
      <c r="V410" s="1280"/>
      <c r="W410" s="1281"/>
      <c r="X410" s="1280"/>
      <c r="Y410" s="1282"/>
      <c r="Z410" s="1308"/>
      <c r="AA410" s="1328"/>
      <c r="AB410" s="1393">
        <f>J410</f>
        <v>3.69</v>
      </c>
      <c r="AC410" s="1282"/>
      <c r="AD410" s="1308"/>
      <c r="AE410" s="1286"/>
      <c r="AF410" s="1307"/>
      <c r="AG410" s="1394"/>
      <c r="AH410" s="1280"/>
    </row>
    <row r="411" spans="2:34" hidden="1" outlineLevel="1">
      <c r="B411" s="83"/>
      <c r="C411" s="1448"/>
      <c r="D411" s="1448"/>
      <c r="E411" s="1145"/>
      <c r="F411" s="1095">
        <v>3</v>
      </c>
      <c r="G411" s="109">
        <v>27.03</v>
      </c>
      <c r="H411" s="109">
        <v>29.85</v>
      </c>
      <c r="I411" s="108">
        <f>H411-G411</f>
        <v>2.82</v>
      </c>
      <c r="J411" s="1160">
        <f>F411*I411</f>
        <v>8.4600000000000009</v>
      </c>
      <c r="K411" s="83"/>
      <c r="L411" s="75"/>
      <c r="M411" s="1058"/>
      <c r="N411" s="83"/>
      <c r="O411" s="75"/>
      <c r="P411" s="1058"/>
      <c r="Q411" s="1394"/>
      <c r="R411" s="1280"/>
      <c r="S411" s="1174">
        <f>J411</f>
        <v>8.4600000000000009</v>
      </c>
      <c r="T411" s="1179">
        <f t="shared" ref="T411:T413" si="49">ROUND($S$4/1000*S411,3)</f>
        <v>1.1000000000000001</v>
      </c>
      <c r="U411" s="1281"/>
      <c r="V411" s="1280"/>
      <c r="W411" s="1281"/>
      <c r="X411" s="1280"/>
      <c r="Y411" s="1282"/>
      <c r="Z411" s="1308"/>
      <c r="AA411" s="1286"/>
      <c r="AB411" s="1393">
        <f>J411</f>
        <v>8.4600000000000009</v>
      </c>
      <c r="AC411" s="1282"/>
      <c r="AD411" s="1308"/>
      <c r="AE411" s="1286"/>
      <c r="AF411" s="1307"/>
      <c r="AG411" s="1394"/>
      <c r="AH411" s="1280"/>
    </row>
    <row r="412" spans="2:34" hidden="1" outlineLevel="1">
      <c r="B412" s="83"/>
      <c r="C412" s="1448" t="s">
        <v>72</v>
      </c>
      <c r="D412" s="1171"/>
      <c r="E412" s="1145">
        <v>1</v>
      </c>
      <c r="F412" s="83"/>
      <c r="G412" s="109"/>
      <c r="H412" s="109"/>
      <c r="I412" s="75"/>
      <c r="J412" s="1160"/>
      <c r="K412" s="1114">
        <v>0.51</v>
      </c>
      <c r="L412" s="940">
        <v>1.59</v>
      </c>
      <c r="M412" s="1080">
        <f>ROUND(-E412*K412*L412,2)</f>
        <v>-0.81</v>
      </c>
      <c r="N412" s="1114">
        <v>0.13</v>
      </c>
      <c r="O412" s="1108">
        <f>2*K412+L412</f>
        <v>2.61</v>
      </c>
      <c r="P412" s="1116">
        <f>E412*N412*O412</f>
        <v>0.34</v>
      </c>
      <c r="Q412" s="1394"/>
      <c r="R412" s="1280"/>
      <c r="S412" s="1174">
        <f>M412</f>
        <v>-0.81</v>
      </c>
      <c r="T412" s="1280">
        <f t="shared" si="49"/>
        <v>-0.105</v>
      </c>
      <c r="U412" s="1281"/>
      <c r="V412" s="1280"/>
      <c r="W412" s="1281"/>
      <c r="X412" s="1280"/>
      <c r="Y412" s="1282"/>
      <c r="Z412" s="1308"/>
      <c r="AA412" s="1328"/>
      <c r="AB412" s="1393">
        <f>M412</f>
        <v>-0.81</v>
      </c>
      <c r="AC412" s="1282"/>
      <c r="AD412" s="1308"/>
      <c r="AE412" s="1286"/>
      <c r="AF412" s="1390">
        <f>P412</f>
        <v>0.34</v>
      </c>
      <c r="AG412" s="1394"/>
      <c r="AH412" s="1280"/>
    </row>
    <row r="413" spans="2:34" hidden="1" outlineLevel="1">
      <c r="B413" s="83"/>
      <c r="C413" s="1447" t="s">
        <v>70</v>
      </c>
      <c r="D413" s="1171"/>
      <c r="E413" s="1145">
        <v>1</v>
      </c>
      <c r="F413" s="83"/>
      <c r="G413" s="109"/>
      <c r="H413" s="109"/>
      <c r="I413" s="75"/>
      <c r="J413" s="123"/>
      <c r="K413" s="1114">
        <v>0.77</v>
      </c>
      <c r="L413" s="940">
        <v>2.34</v>
      </c>
      <c r="M413" s="1080">
        <f>ROUND(-E413*K413*L413,2)</f>
        <v>-1.8</v>
      </c>
      <c r="N413" s="1114">
        <v>0.13</v>
      </c>
      <c r="O413" s="940">
        <f>K413+L413+0.75</f>
        <v>3.86</v>
      </c>
      <c r="P413" s="1116">
        <f>E413*N413*O413</f>
        <v>0.5</v>
      </c>
      <c r="Q413" s="1394"/>
      <c r="R413" s="1280"/>
      <c r="S413" s="1174">
        <f>M413</f>
        <v>-1.8</v>
      </c>
      <c r="T413" s="1280">
        <f t="shared" si="49"/>
        <v>-0.23400000000000001</v>
      </c>
      <c r="U413" s="1281"/>
      <c r="V413" s="1280"/>
      <c r="W413" s="1281"/>
      <c r="X413" s="1280"/>
      <c r="Y413" s="1282"/>
      <c r="Z413" s="1308"/>
      <c r="AA413" s="1328"/>
      <c r="AB413" s="1393">
        <f>M413</f>
        <v>-1.8</v>
      </c>
      <c r="AC413" s="1282"/>
      <c r="AD413" s="1308"/>
      <c r="AE413" s="1328"/>
      <c r="AF413" s="1390">
        <f>P413</f>
        <v>0.5</v>
      </c>
      <c r="AG413" s="1394"/>
      <c r="AH413" s="1280"/>
    </row>
    <row r="414" spans="2:34" ht="13.5" hidden="1" outlineLevel="1" thickBot="1">
      <c r="B414" s="1059"/>
      <c r="C414" s="841"/>
      <c r="D414" s="841"/>
      <c r="E414" s="1151"/>
      <c r="F414" s="1059"/>
      <c r="G414" s="1068"/>
      <c r="H414" s="1068"/>
      <c r="I414" s="841"/>
      <c r="J414" s="1467"/>
      <c r="K414" s="1464"/>
      <c r="L414" s="1465"/>
      <c r="M414" s="1466"/>
      <c r="N414" s="1464"/>
      <c r="O414" s="1465"/>
      <c r="P414" s="1466"/>
      <c r="Q414" s="1410"/>
      <c r="R414" s="1330"/>
      <c r="S414" s="1309"/>
      <c r="T414" s="1291"/>
      <c r="U414" s="1289"/>
      <c r="V414" s="1291"/>
      <c r="W414" s="1289"/>
      <c r="X414" s="1291"/>
      <c r="Y414" s="1310"/>
      <c r="Z414" s="1332"/>
      <c r="AA414" s="1312"/>
      <c r="AB414" s="1396"/>
      <c r="AC414" s="1292"/>
      <c r="AD414" s="1314"/>
      <c r="AE414" s="1298"/>
      <c r="AF414" s="1315"/>
      <c r="AG414" s="1397"/>
      <c r="AH414" s="1291"/>
    </row>
    <row r="415" spans="2:34" ht="16.5" collapsed="1" thickBot="1">
      <c r="B415" s="1247" t="s">
        <v>672</v>
      </c>
      <c r="C415" s="1181" t="s">
        <v>631</v>
      </c>
      <c r="D415" s="1182"/>
      <c r="E415" s="1183"/>
      <c r="F415" s="1180"/>
      <c r="G415" s="1441"/>
      <c r="H415" s="1441"/>
      <c r="I415" s="1182"/>
      <c r="J415" s="1187"/>
      <c r="K415" s="1180"/>
      <c r="L415" s="1182"/>
      <c r="M415" s="1188"/>
      <c r="N415" s="1180"/>
      <c r="O415" s="1182"/>
      <c r="P415" s="1185"/>
      <c r="Q415" s="1316">
        <f t="shared" ref="Q415:AH415" si="50">SUM(Q416:Q494)</f>
        <v>516.6</v>
      </c>
      <c r="R415" s="1376">
        <f t="shared" si="50"/>
        <v>77.489999999999995</v>
      </c>
      <c r="S415" s="1316">
        <f t="shared" si="50"/>
        <v>875.11</v>
      </c>
      <c r="T415" s="1376">
        <f t="shared" si="50"/>
        <v>113.76600000000001</v>
      </c>
      <c r="U415" s="1316">
        <f t="shared" si="50"/>
        <v>0</v>
      </c>
      <c r="V415" s="1376">
        <f t="shared" si="50"/>
        <v>0</v>
      </c>
      <c r="W415" s="1316">
        <f t="shared" si="50"/>
        <v>341.71</v>
      </c>
      <c r="X415" s="1377">
        <f t="shared" si="50"/>
        <v>8.5440000000000005</v>
      </c>
      <c r="Y415" s="1504">
        <f t="shared" si="50"/>
        <v>0</v>
      </c>
      <c r="Z415" s="1516">
        <f t="shared" si="50"/>
        <v>0</v>
      </c>
      <c r="AA415" s="1321">
        <f t="shared" si="50"/>
        <v>429.7</v>
      </c>
      <c r="AB415" s="1523">
        <f t="shared" si="50"/>
        <v>1287.29</v>
      </c>
      <c r="AC415" s="1504">
        <f t="shared" si="50"/>
        <v>0</v>
      </c>
      <c r="AD415" s="1516">
        <f t="shared" si="50"/>
        <v>0</v>
      </c>
      <c r="AE415" s="1321">
        <f t="shared" si="50"/>
        <v>44.31</v>
      </c>
      <c r="AF415" s="1523">
        <f t="shared" si="50"/>
        <v>64.569999999999993</v>
      </c>
      <c r="AG415" s="1316">
        <f t="shared" si="50"/>
        <v>235.71</v>
      </c>
      <c r="AH415" s="1376">
        <f t="shared" si="50"/>
        <v>120.33</v>
      </c>
    </row>
    <row r="416" spans="2:34" hidden="1" outlineLevel="1">
      <c r="B416" s="1163" t="s">
        <v>579</v>
      </c>
      <c r="C416" s="1470" t="s">
        <v>551</v>
      </c>
      <c r="D416" s="1166" t="s">
        <v>693</v>
      </c>
      <c r="E416" s="1112"/>
      <c r="F416" s="1074">
        <v>3.74</v>
      </c>
      <c r="G416" s="1177">
        <v>29.85</v>
      </c>
      <c r="H416" s="1177">
        <v>56.85</v>
      </c>
      <c r="I416" s="1152">
        <f>H416-G416</f>
        <v>27</v>
      </c>
      <c r="J416" s="1165">
        <f>F416*I416</f>
        <v>100.98</v>
      </c>
      <c r="K416" s="1074"/>
      <c r="L416" s="1089"/>
      <c r="M416" s="1075"/>
      <c r="N416" s="1074"/>
      <c r="O416" s="1089"/>
      <c r="P416" s="1075"/>
      <c r="Q416" s="1400">
        <f>J416</f>
        <v>100.98</v>
      </c>
      <c r="R416" s="1280">
        <f t="shared" ref="R416" si="51">ROUND($Q$4/1000*Q416,3)</f>
        <v>15.147</v>
      </c>
      <c r="S416" s="1381"/>
      <c r="T416" s="1383"/>
      <c r="U416" s="1381"/>
      <c r="V416" s="1383"/>
      <c r="W416" s="1384"/>
      <c r="X416" s="1385"/>
      <c r="Y416" s="1302"/>
      <c r="Z416" s="1303"/>
      <c r="AA416" s="1304"/>
      <c r="AB416" s="1398">
        <f>J416</f>
        <v>100.98</v>
      </c>
      <c r="AC416" s="1386"/>
      <c r="AD416" s="1387"/>
      <c r="AE416" s="1388"/>
      <c r="AF416" s="1389"/>
      <c r="AG416" s="1381"/>
      <c r="AH416" s="1383"/>
    </row>
    <row r="417" spans="2:34" hidden="1" outlineLevel="1">
      <c r="B417" s="83"/>
      <c r="C417" s="75"/>
      <c r="D417" s="1171"/>
      <c r="E417" s="877"/>
      <c r="F417" s="83"/>
      <c r="G417" s="109"/>
      <c r="H417" s="109"/>
      <c r="I417" s="75"/>
      <c r="J417" s="123"/>
      <c r="K417" s="83"/>
      <c r="L417" s="75"/>
      <c r="M417" s="1058"/>
      <c r="N417" s="83"/>
      <c r="O417" s="75"/>
      <c r="P417" s="1058"/>
      <c r="Q417" s="1281"/>
      <c r="R417" s="1280"/>
      <c r="S417" s="1281"/>
      <c r="T417" s="1280"/>
      <c r="U417" s="1281"/>
      <c r="V417" s="1280"/>
      <c r="W417" s="1281"/>
      <c r="X417" s="1280"/>
      <c r="Y417" s="1282"/>
      <c r="Z417" s="1308"/>
      <c r="AA417" s="1286"/>
      <c r="AB417" s="1307"/>
      <c r="AC417" s="1282"/>
      <c r="AD417" s="1308"/>
      <c r="AE417" s="1286"/>
      <c r="AF417" s="1307"/>
      <c r="AG417" s="1281"/>
      <c r="AH417" s="1280"/>
    </row>
    <row r="418" spans="2:34" hidden="1" outlineLevel="1">
      <c r="B418" s="83" t="s">
        <v>587</v>
      </c>
      <c r="C418" s="1447" t="s">
        <v>493</v>
      </c>
      <c r="D418" s="1171" t="s">
        <v>694</v>
      </c>
      <c r="E418" s="877"/>
      <c r="F418" s="83">
        <v>7.08</v>
      </c>
      <c r="G418" s="109">
        <v>29.85</v>
      </c>
      <c r="H418" s="109">
        <v>56.85</v>
      </c>
      <c r="I418" s="108">
        <f>H418-G418</f>
        <v>27</v>
      </c>
      <c r="J418" s="123">
        <f>F418*I418</f>
        <v>191.16</v>
      </c>
      <c r="K418" s="83"/>
      <c r="L418" s="75"/>
      <c r="M418" s="1058"/>
      <c r="N418" s="83"/>
      <c r="O418" s="75"/>
      <c r="P418" s="1058"/>
      <c r="Q418" s="1281"/>
      <c r="R418" s="1280"/>
      <c r="S418" s="1281">
        <f>J418</f>
        <v>191.16</v>
      </c>
      <c r="T418" s="1280">
        <f t="shared" ref="T418:T419" si="52">ROUND($S$4/1000*S418,3)</f>
        <v>24.850999999999999</v>
      </c>
      <c r="U418" s="1281"/>
      <c r="V418" s="1280"/>
      <c r="W418" s="1281"/>
      <c r="X418" s="1280"/>
      <c r="Y418" s="1282"/>
      <c r="Z418" s="1308"/>
      <c r="AA418" s="1286"/>
      <c r="AB418" s="1307"/>
      <c r="AC418" s="1282"/>
      <c r="AD418" s="1308"/>
      <c r="AE418" s="1286"/>
      <c r="AF418" s="1307"/>
      <c r="AG418" s="1281"/>
      <c r="AH418" s="1280"/>
    </row>
    <row r="419" spans="2:34" hidden="1" outlineLevel="1">
      <c r="B419" s="83"/>
      <c r="C419" s="1447" t="s">
        <v>25</v>
      </c>
      <c r="D419" s="1171"/>
      <c r="E419" s="877">
        <v>18</v>
      </c>
      <c r="F419" s="83"/>
      <c r="G419" s="109"/>
      <c r="H419" s="109"/>
      <c r="I419" s="75"/>
      <c r="J419" s="123"/>
      <c r="K419" s="871">
        <v>1.68</v>
      </c>
      <c r="L419" s="1448">
        <v>1.59</v>
      </c>
      <c r="M419" s="1080">
        <f>ROUND(-E419*K419*L419,2)</f>
        <v>-48.08</v>
      </c>
      <c r="N419" s="1114"/>
      <c r="O419" s="940"/>
      <c r="P419" s="1116"/>
      <c r="Q419" s="1281"/>
      <c r="R419" s="1280"/>
      <c r="S419" s="1174">
        <f>M419</f>
        <v>-48.08</v>
      </c>
      <c r="T419" s="1280">
        <f t="shared" si="52"/>
        <v>-6.25</v>
      </c>
      <c r="U419" s="1281"/>
      <c r="V419" s="1280"/>
      <c r="W419" s="1281"/>
      <c r="X419" s="1280"/>
      <c r="Y419" s="1282"/>
      <c r="Z419" s="1308"/>
      <c r="AA419" s="1286"/>
      <c r="AB419" s="1390"/>
      <c r="AC419" s="1282"/>
      <c r="AD419" s="1308"/>
      <c r="AE419" s="1286"/>
      <c r="AF419" s="1390"/>
      <c r="AG419" s="1281"/>
      <c r="AH419" s="1280"/>
    </row>
    <row r="420" spans="2:34" hidden="1" outlineLevel="1">
      <c r="B420" s="83" t="s">
        <v>664</v>
      </c>
      <c r="C420" s="1447"/>
      <c r="D420" s="1171"/>
      <c r="E420" s="877"/>
      <c r="F420" s="83">
        <v>0.96</v>
      </c>
      <c r="G420" s="109">
        <v>29.85</v>
      </c>
      <c r="H420" s="109">
        <v>56.85</v>
      </c>
      <c r="I420" s="108">
        <f>H420-G420</f>
        <v>27</v>
      </c>
      <c r="J420" s="123">
        <f>F420*I420</f>
        <v>25.92</v>
      </c>
      <c r="K420" s="1114"/>
      <c r="L420" s="940"/>
      <c r="M420" s="1080"/>
      <c r="N420" s="1114"/>
      <c r="O420" s="940"/>
      <c r="P420" s="1116"/>
      <c r="Q420" s="1281"/>
      <c r="R420" s="1280"/>
      <c r="S420" s="1174"/>
      <c r="T420" s="1280"/>
      <c r="U420" s="1281"/>
      <c r="V420" s="1280"/>
      <c r="W420" s="1281"/>
      <c r="X420" s="1280"/>
      <c r="Y420" s="1282"/>
      <c r="Z420" s="1308"/>
      <c r="AA420" s="1286"/>
      <c r="AB420" s="1390">
        <f>J420</f>
        <v>25.92</v>
      </c>
      <c r="AC420" s="1282"/>
      <c r="AD420" s="1308"/>
      <c r="AE420" s="1286"/>
      <c r="AF420" s="1390"/>
      <c r="AG420" s="1281"/>
      <c r="AH420" s="1280"/>
    </row>
    <row r="421" spans="2:34" hidden="1" outlineLevel="1">
      <c r="B421" s="83"/>
      <c r="C421" s="1448"/>
      <c r="D421" s="1171"/>
      <c r="E421" s="877"/>
      <c r="F421" s="83">
        <v>5.18</v>
      </c>
      <c r="G421" s="109">
        <v>29.85</v>
      </c>
      <c r="H421" s="109">
        <v>56.85</v>
      </c>
      <c r="I421" s="108">
        <f>H421-G421</f>
        <v>27</v>
      </c>
      <c r="J421" s="123">
        <f>F421*I421</f>
        <v>139.86000000000001</v>
      </c>
      <c r="K421" s="83"/>
      <c r="L421" s="75"/>
      <c r="M421" s="1058"/>
      <c r="N421" s="83"/>
      <c r="O421" s="75"/>
      <c r="P421" s="1058"/>
      <c r="Q421" s="1281"/>
      <c r="R421" s="1280"/>
      <c r="S421" s="1281"/>
      <c r="T421" s="1280"/>
      <c r="U421" s="1281"/>
      <c r="V421" s="1280"/>
      <c r="W421" s="1281"/>
      <c r="X421" s="1280"/>
      <c r="Y421" s="1282"/>
      <c r="Z421" s="1308"/>
      <c r="AA421" s="1286">
        <f>J421</f>
        <v>139.86000000000001</v>
      </c>
      <c r="AB421" s="1307"/>
      <c r="AC421" s="1282"/>
      <c r="AD421" s="1308"/>
      <c r="AE421" s="1286"/>
      <c r="AF421" s="1307"/>
      <c r="AG421" s="1281"/>
      <c r="AH421" s="1280"/>
    </row>
    <row r="422" spans="2:34" hidden="1" outlineLevel="1">
      <c r="B422" s="83"/>
      <c r="C422" s="1447" t="s">
        <v>25</v>
      </c>
      <c r="D422" s="1170"/>
      <c r="E422" s="877">
        <v>18</v>
      </c>
      <c r="F422" s="83"/>
      <c r="G422" s="109"/>
      <c r="H422" s="109"/>
      <c r="I422" s="75"/>
      <c r="J422" s="123"/>
      <c r="K422" s="871">
        <v>1.68</v>
      </c>
      <c r="L422" s="1448">
        <v>1.59</v>
      </c>
      <c r="M422" s="1080">
        <f>ROUND(-E422*K422*L422,2)</f>
        <v>-48.08</v>
      </c>
      <c r="N422" s="1114">
        <v>0.13</v>
      </c>
      <c r="O422" s="940">
        <f>2*L422+K422</f>
        <v>4.8600000000000003</v>
      </c>
      <c r="P422" s="1116">
        <f>E422*N422*O422</f>
        <v>11.37</v>
      </c>
      <c r="Q422" s="1281"/>
      <c r="R422" s="1280"/>
      <c r="S422" s="1281"/>
      <c r="T422" s="1280"/>
      <c r="U422" s="1281"/>
      <c r="V422" s="1280"/>
      <c r="W422" s="1281"/>
      <c r="X422" s="1280"/>
      <c r="Y422" s="1282"/>
      <c r="Z422" s="1308"/>
      <c r="AA422" s="1328">
        <f>M422</f>
        <v>-48.08</v>
      </c>
      <c r="AB422" s="1307"/>
      <c r="AC422" s="1282"/>
      <c r="AD422" s="1308"/>
      <c r="AE422" s="1328">
        <f>P422</f>
        <v>11.37</v>
      </c>
      <c r="AF422" s="1307"/>
      <c r="AG422" s="1281"/>
      <c r="AH422" s="1280">
        <f>E422*K422</f>
        <v>30.24</v>
      </c>
    </row>
    <row r="423" spans="2:34" hidden="1" outlineLevel="1">
      <c r="B423" s="83"/>
      <c r="C423" s="1448"/>
      <c r="D423" s="1171"/>
      <c r="E423" s="877"/>
      <c r="F423" s="83">
        <v>0.94</v>
      </c>
      <c r="G423" s="109">
        <v>29.85</v>
      </c>
      <c r="H423" s="109">
        <v>56.85</v>
      </c>
      <c r="I423" s="108">
        <f>H423-G423</f>
        <v>27</v>
      </c>
      <c r="J423" s="123">
        <f>F423*I423</f>
        <v>25.38</v>
      </c>
      <c r="K423" s="83"/>
      <c r="L423" s="75"/>
      <c r="M423" s="1058"/>
      <c r="N423" s="83"/>
      <c r="O423" s="75"/>
      <c r="P423" s="1058"/>
      <c r="Q423" s="1281"/>
      <c r="R423" s="1280"/>
      <c r="S423" s="1281"/>
      <c r="T423" s="1280"/>
      <c r="U423" s="1281"/>
      <c r="V423" s="1280"/>
      <c r="W423" s="1281"/>
      <c r="X423" s="1280"/>
      <c r="Y423" s="1282"/>
      <c r="Z423" s="1308"/>
      <c r="AA423" s="1286"/>
      <c r="AB423" s="1307">
        <f>J423</f>
        <v>25.38</v>
      </c>
      <c r="AC423" s="1282"/>
      <c r="AD423" s="1308"/>
      <c r="AE423" s="1286"/>
      <c r="AF423" s="1307"/>
      <c r="AG423" s="1281"/>
      <c r="AH423" s="1280"/>
    </row>
    <row r="424" spans="2:34" hidden="1" outlineLevel="1">
      <c r="B424" s="83"/>
      <c r="C424" s="1447"/>
      <c r="D424" s="1171"/>
      <c r="E424" s="877"/>
      <c r="F424" s="83"/>
      <c r="G424" s="109"/>
      <c r="H424" s="109"/>
      <c r="I424" s="75"/>
      <c r="J424" s="123"/>
      <c r="K424" s="871"/>
      <c r="L424" s="1171"/>
      <c r="M424" s="1080"/>
      <c r="N424" s="1114"/>
      <c r="O424" s="940"/>
      <c r="P424" s="1116"/>
      <c r="Q424" s="1281"/>
      <c r="R424" s="1280"/>
      <c r="S424" s="1174"/>
      <c r="T424" s="1280"/>
      <c r="U424" s="1281"/>
      <c r="V424" s="1280"/>
      <c r="W424" s="1281"/>
      <c r="X424" s="1280"/>
      <c r="Y424" s="1282"/>
      <c r="Z424" s="1308"/>
      <c r="AA424" s="1328"/>
      <c r="AB424" s="1307"/>
      <c r="AC424" s="1282"/>
      <c r="AD424" s="1308"/>
      <c r="AE424" s="1328"/>
      <c r="AF424" s="1307"/>
      <c r="AG424" s="1281"/>
      <c r="AH424" s="1280"/>
    </row>
    <row r="425" spans="2:34" hidden="1" outlineLevel="1">
      <c r="B425" s="83"/>
      <c r="C425" s="1448" t="s">
        <v>504</v>
      </c>
      <c r="D425" s="1171" t="s">
        <v>687</v>
      </c>
      <c r="E425" s="877">
        <v>9</v>
      </c>
      <c r="F425" s="1095">
        <v>3.22</v>
      </c>
      <c r="G425" s="109">
        <v>29.85</v>
      </c>
      <c r="H425" s="109">
        <v>31.23</v>
      </c>
      <c r="I425" s="108">
        <f>H425-G425</f>
        <v>1.38</v>
      </c>
      <c r="J425" s="1160">
        <f>E425*F425*I425</f>
        <v>39.99</v>
      </c>
      <c r="K425" s="83"/>
      <c r="L425" s="75"/>
      <c r="M425" s="1058"/>
      <c r="N425" s="83"/>
      <c r="O425" s="75"/>
      <c r="P425" s="1058"/>
      <c r="Q425" s="1281"/>
      <c r="R425" s="1280"/>
      <c r="S425" s="1281"/>
      <c r="T425" s="1280"/>
      <c r="U425" s="1281"/>
      <c r="V425" s="1280"/>
      <c r="W425" s="1174">
        <f>J425</f>
        <v>39.99</v>
      </c>
      <c r="X425" s="1179">
        <f t="shared" ref="X425" si="53">ROUND($W$4/1000*W425,3)</f>
        <v>1</v>
      </c>
      <c r="Y425" s="1282"/>
      <c r="Z425" s="1308"/>
      <c r="AA425" s="1286"/>
      <c r="AB425" s="1390">
        <f>J425</f>
        <v>39.99</v>
      </c>
      <c r="AC425" s="1282"/>
      <c r="AD425" s="1308"/>
      <c r="AE425" s="1286"/>
      <c r="AF425" s="1307"/>
      <c r="AG425" s="1281">
        <f>E425*F425</f>
        <v>28.98</v>
      </c>
      <c r="AH425" s="1280"/>
    </row>
    <row r="426" spans="2:34" hidden="1" outlineLevel="1">
      <c r="B426" s="83"/>
      <c r="C426" s="1448" t="s">
        <v>65</v>
      </c>
      <c r="D426" s="1171"/>
      <c r="E426" s="877">
        <v>9</v>
      </c>
      <c r="F426" s="83">
        <f>1.33+1.33</f>
        <v>2.66</v>
      </c>
      <c r="G426" s="109">
        <v>30.03</v>
      </c>
      <c r="H426" s="109">
        <v>32.85</v>
      </c>
      <c r="I426" s="108">
        <f>H426-G426</f>
        <v>2.82</v>
      </c>
      <c r="J426" s="1160">
        <f>E426*F426*I426</f>
        <v>67.510000000000005</v>
      </c>
      <c r="K426" s="83"/>
      <c r="L426" s="75"/>
      <c r="M426" s="1058"/>
      <c r="N426" s="83"/>
      <c r="O426" s="75"/>
      <c r="P426" s="1058"/>
      <c r="Q426" s="1174">
        <f>J426</f>
        <v>67.510000000000005</v>
      </c>
      <c r="R426" s="1280">
        <f t="shared" ref="R426" si="54">ROUND($Q$4/1000*Q426,3)</f>
        <v>10.127000000000001</v>
      </c>
      <c r="S426" s="1281"/>
      <c r="T426" s="1280"/>
      <c r="U426" s="1281"/>
      <c r="V426" s="1280"/>
      <c r="W426" s="1281"/>
      <c r="X426" s="1280"/>
      <c r="Y426" s="1282"/>
      <c r="Z426" s="1308"/>
      <c r="AA426" s="1286"/>
      <c r="AB426" s="1390">
        <f>J426</f>
        <v>67.510000000000005</v>
      </c>
      <c r="AC426" s="1282"/>
      <c r="AD426" s="1308"/>
      <c r="AE426" s="1286"/>
      <c r="AF426" s="1307"/>
      <c r="AG426" s="1281"/>
      <c r="AH426" s="1280"/>
    </row>
    <row r="427" spans="2:34" hidden="1" outlineLevel="1">
      <c r="B427" s="83"/>
      <c r="C427" s="1447"/>
      <c r="D427" s="1170"/>
      <c r="E427" s="877">
        <v>9</v>
      </c>
      <c r="F427" s="83">
        <v>3.22</v>
      </c>
      <c r="G427" s="109">
        <v>30.03</v>
      </c>
      <c r="H427" s="109">
        <v>32.85</v>
      </c>
      <c r="I427" s="108">
        <f>H427-G427</f>
        <v>2.82</v>
      </c>
      <c r="J427" s="1160">
        <f>E427*F427*I427</f>
        <v>81.72</v>
      </c>
      <c r="K427" s="83"/>
      <c r="L427" s="75"/>
      <c r="M427" s="1058"/>
      <c r="N427" s="83"/>
      <c r="O427" s="75"/>
      <c r="P427" s="1058"/>
      <c r="Q427" s="1281"/>
      <c r="R427" s="1280"/>
      <c r="S427" s="1174">
        <f>J427</f>
        <v>81.72</v>
      </c>
      <c r="T427" s="1280">
        <f t="shared" ref="T427:T429" si="55">ROUND($S$4/1000*S427,3)</f>
        <v>10.624000000000001</v>
      </c>
      <c r="U427" s="1281"/>
      <c r="V427" s="1280"/>
      <c r="W427" s="1281"/>
      <c r="X427" s="1280"/>
      <c r="Y427" s="1282"/>
      <c r="Z427" s="1308"/>
      <c r="AA427" s="1286"/>
      <c r="AB427" s="1390">
        <f>J427</f>
        <v>81.72</v>
      </c>
      <c r="AC427" s="1282"/>
      <c r="AD427" s="1308"/>
      <c r="AE427" s="1286"/>
      <c r="AF427" s="1307"/>
      <c r="AG427" s="1281"/>
      <c r="AH427" s="1280"/>
    </row>
    <row r="428" spans="2:34" hidden="1" outlineLevel="1">
      <c r="B428" s="83"/>
      <c r="C428" s="1448" t="s">
        <v>26</v>
      </c>
      <c r="D428" s="1171"/>
      <c r="E428" s="877">
        <v>9</v>
      </c>
      <c r="F428" s="83"/>
      <c r="G428" s="109"/>
      <c r="H428" s="109"/>
      <c r="I428" s="75"/>
      <c r="J428" s="123"/>
      <c r="K428" s="1114">
        <v>0.51</v>
      </c>
      <c r="L428" s="940">
        <v>1.59</v>
      </c>
      <c r="M428" s="1080">
        <f>ROUND(-E428*K428*L428,2)</f>
        <v>-7.3</v>
      </c>
      <c r="N428" s="1114">
        <v>0.13</v>
      </c>
      <c r="O428" s="1108">
        <f>2*K428+L428</f>
        <v>2.61</v>
      </c>
      <c r="P428" s="1116">
        <f>E428*N428*O428</f>
        <v>3.05</v>
      </c>
      <c r="Q428" s="1281"/>
      <c r="R428" s="1280"/>
      <c r="S428" s="1174">
        <f>M428</f>
        <v>-7.3</v>
      </c>
      <c r="T428" s="1280">
        <f t="shared" si="55"/>
        <v>-0.94899999999999995</v>
      </c>
      <c r="U428" s="1281"/>
      <c r="V428" s="1280"/>
      <c r="W428" s="1281"/>
      <c r="X428" s="1280"/>
      <c r="Y428" s="1282"/>
      <c r="Z428" s="1308"/>
      <c r="AA428" s="1286"/>
      <c r="AB428" s="1390">
        <f>M428</f>
        <v>-7.3</v>
      </c>
      <c r="AC428" s="1282"/>
      <c r="AD428" s="1308"/>
      <c r="AE428" s="1286"/>
      <c r="AF428" s="1390">
        <f>P428</f>
        <v>3.05</v>
      </c>
      <c r="AG428" s="1281"/>
      <c r="AH428" s="1280"/>
    </row>
    <row r="429" spans="2:34" hidden="1" outlineLevel="1">
      <c r="B429" s="83"/>
      <c r="C429" s="1447" t="s">
        <v>90</v>
      </c>
      <c r="D429" s="1170"/>
      <c r="E429" s="877">
        <v>9</v>
      </c>
      <c r="F429" s="83"/>
      <c r="G429" s="109"/>
      <c r="H429" s="109"/>
      <c r="I429" s="75"/>
      <c r="J429" s="123"/>
      <c r="K429" s="1114">
        <v>0.77</v>
      </c>
      <c r="L429" s="940">
        <v>2.34</v>
      </c>
      <c r="M429" s="1080">
        <f>ROUND(-E429*K429*L429,2)</f>
        <v>-16.22</v>
      </c>
      <c r="N429" s="1114">
        <v>0.13</v>
      </c>
      <c r="O429" s="940">
        <f>K429+L429+0.75</f>
        <v>3.86</v>
      </c>
      <c r="P429" s="1116">
        <f>E429*N429*O429</f>
        <v>4.5199999999999996</v>
      </c>
      <c r="Q429" s="1281"/>
      <c r="R429" s="1280"/>
      <c r="S429" s="1174">
        <f>M429</f>
        <v>-16.22</v>
      </c>
      <c r="T429" s="1280">
        <f t="shared" si="55"/>
        <v>-2.109</v>
      </c>
      <c r="U429" s="1281"/>
      <c r="V429" s="1280"/>
      <c r="W429" s="1281"/>
      <c r="X429" s="1280"/>
      <c r="Y429" s="1282"/>
      <c r="Z429" s="1308"/>
      <c r="AA429" s="1286"/>
      <c r="AB429" s="1390">
        <f>M429</f>
        <v>-16.22</v>
      </c>
      <c r="AC429" s="1282"/>
      <c r="AD429" s="1308"/>
      <c r="AE429" s="1286"/>
      <c r="AF429" s="1390">
        <f>P429</f>
        <v>4.5199999999999996</v>
      </c>
      <c r="AG429" s="1281"/>
      <c r="AH429" s="1280"/>
    </row>
    <row r="430" spans="2:34" hidden="1" outlineLevel="1">
      <c r="B430" s="83"/>
      <c r="C430" s="75"/>
      <c r="D430" s="1170"/>
      <c r="E430" s="877"/>
      <c r="F430" s="83"/>
      <c r="G430" s="109"/>
      <c r="H430" s="109"/>
      <c r="I430" s="75"/>
      <c r="J430" s="123"/>
      <c r="K430" s="83"/>
      <c r="L430" s="75"/>
      <c r="M430" s="1058"/>
      <c r="N430" s="83"/>
      <c r="O430" s="75"/>
      <c r="P430" s="1058"/>
      <c r="Q430" s="1281"/>
      <c r="R430" s="1280"/>
      <c r="S430" s="1281"/>
      <c r="T430" s="1280"/>
      <c r="U430" s="1281"/>
      <c r="V430" s="1280"/>
      <c r="W430" s="1281"/>
      <c r="X430" s="1280"/>
      <c r="Y430" s="1282"/>
      <c r="Z430" s="1308"/>
      <c r="AA430" s="1286"/>
      <c r="AB430" s="1307"/>
      <c r="AC430" s="1282"/>
      <c r="AD430" s="1308"/>
      <c r="AE430" s="1286"/>
      <c r="AF430" s="1307"/>
      <c r="AG430" s="1281"/>
      <c r="AH430" s="1280"/>
    </row>
    <row r="431" spans="2:34" hidden="1" outlineLevel="1">
      <c r="B431" s="83"/>
      <c r="C431" s="1448" t="s">
        <v>695</v>
      </c>
      <c r="D431" s="1171" t="s">
        <v>689</v>
      </c>
      <c r="E431" s="877">
        <v>9</v>
      </c>
      <c r="F431" s="83">
        <v>10.14</v>
      </c>
      <c r="G431" s="109">
        <v>29.85</v>
      </c>
      <c r="H431" s="109">
        <v>30.03</v>
      </c>
      <c r="I431" s="108">
        <f>H431-G431</f>
        <v>0.18</v>
      </c>
      <c r="J431" s="1160">
        <f>E431*F431*I431</f>
        <v>16.43</v>
      </c>
      <c r="K431" s="83"/>
      <c r="L431" s="75"/>
      <c r="M431" s="1058"/>
      <c r="N431" s="83"/>
      <c r="O431" s="75"/>
      <c r="P431" s="1058"/>
      <c r="Q431" s="1281"/>
      <c r="R431" s="1280"/>
      <c r="S431" s="1281"/>
      <c r="T431" s="1280"/>
      <c r="U431" s="1281"/>
      <c r="V431" s="1280"/>
      <c r="W431" s="1174">
        <f>J431</f>
        <v>16.43</v>
      </c>
      <c r="X431" s="1179">
        <f t="shared" ref="X431" si="56">ROUND($W$4/1000*W431,3)</f>
        <v>0.41099999999999998</v>
      </c>
      <c r="Y431" s="1282"/>
      <c r="Z431" s="1308"/>
      <c r="AA431" s="1286"/>
      <c r="AB431" s="1390"/>
      <c r="AC431" s="1282"/>
      <c r="AD431" s="1308"/>
      <c r="AE431" s="1286"/>
      <c r="AF431" s="1307"/>
      <c r="AG431" s="1281"/>
      <c r="AH431" s="1280"/>
    </row>
    <row r="432" spans="2:34" hidden="1" outlineLevel="1">
      <c r="B432" s="83"/>
      <c r="C432" s="1446" t="s">
        <v>544</v>
      </c>
      <c r="D432" s="1170"/>
      <c r="E432" s="877">
        <v>9</v>
      </c>
      <c r="F432" s="83">
        <v>7.53</v>
      </c>
      <c r="G432" s="109">
        <v>30.03</v>
      </c>
      <c r="H432" s="109">
        <v>32.85</v>
      </c>
      <c r="I432" s="108">
        <f>H432-G432</f>
        <v>2.82</v>
      </c>
      <c r="J432" s="1160">
        <f>E432*F432*I432</f>
        <v>191.11</v>
      </c>
      <c r="K432" s="83"/>
      <c r="L432" s="75"/>
      <c r="M432" s="1058"/>
      <c r="N432" s="83"/>
      <c r="O432" s="75"/>
      <c r="P432" s="1058"/>
      <c r="Q432" s="1174">
        <f>J432</f>
        <v>191.11</v>
      </c>
      <c r="R432" s="1280">
        <f t="shared" ref="R432:R437" si="57">ROUND($Q$4/1000*Q432,3)</f>
        <v>28.667000000000002</v>
      </c>
      <c r="S432" s="1281"/>
      <c r="T432" s="1280"/>
      <c r="U432" s="1281"/>
      <c r="V432" s="1280"/>
      <c r="W432" s="1174"/>
      <c r="X432" s="1179"/>
      <c r="Y432" s="1282"/>
      <c r="Z432" s="1308"/>
      <c r="AA432" s="1286"/>
      <c r="AB432" s="1390">
        <f>J432</f>
        <v>191.11</v>
      </c>
      <c r="AC432" s="1282"/>
      <c r="AD432" s="1308"/>
      <c r="AE432" s="1286"/>
      <c r="AF432" s="1307"/>
      <c r="AG432" s="1281"/>
      <c r="AH432" s="1280"/>
    </row>
    <row r="433" spans="2:34" hidden="1" outlineLevel="1">
      <c r="B433" s="83"/>
      <c r="C433" s="1448" t="s">
        <v>519</v>
      </c>
      <c r="D433" s="75"/>
      <c r="E433" s="1145">
        <v>9</v>
      </c>
      <c r="F433" s="83"/>
      <c r="G433" s="109"/>
      <c r="H433" s="109"/>
      <c r="I433" s="75"/>
      <c r="J433" s="1160"/>
      <c r="K433" s="1114">
        <v>1.31</v>
      </c>
      <c r="L433" s="1108">
        <v>2.2200000000000002</v>
      </c>
      <c r="M433" s="1080">
        <f>ROUND(-E433*K433*L433,2)</f>
        <v>-26.17</v>
      </c>
      <c r="N433" s="1114">
        <v>0.15</v>
      </c>
      <c r="O433" s="940">
        <f>K433+L433+0.37</f>
        <v>3.9</v>
      </c>
      <c r="P433" s="1116">
        <f>E433*N433*O433</f>
        <v>5.27</v>
      </c>
      <c r="Q433" s="1174">
        <f>M433</f>
        <v>-26.17</v>
      </c>
      <c r="R433" s="1280">
        <f t="shared" si="57"/>
        <v>-3.9260000000000002</v>
      </c>
      <c r="S433" s="1281"/>
      <c r="T433" s="1280"/>
      <c r="U433" s="1281"/>
      <c r="V433" s="1280"/>
      <c r="W433" s="1281"/>
      <c r="X433" s="1280"/>
      <c r="Y433" s="1282"/>
      <c r="Z433" s="1308"/>
      <c r="AA433" s="1286"/>
      <c r="AB433" s="1390">
        <f>M433</f>
        <v>-26.17</v>
      </c>
      <c r="AC433" s="1282"/>
      <c r="AD433" s="1308"/>
      <c r="AE433" s="1286"/>
      <c r="AF433" s="1390">
        <f>P433</f>
        <v>5.27</v>
      </c>
      <c r="AG433" s="1281"/>
      <c r="AH433" s="1280"/>
    </row>
    <row r="434" spans="2:34" hidden="1" outlineLevel="1">
      <c r="B434" s="83"/>
      <c r="C434" s="1448" t="s">
        <v>71</v>
      </c>
      <c r="D434" s="75"/>
      <c r="E434" s="1145">
        <v>9</v>
      </c>
      <c r="F434" s="83"/>
      <c r="G434" s="109"/>
      <c r="H434" s="109"/>
      <c r="I434" s="75"/>
      <c r="J434" s="1160"/>
      <c r="K434" s="1114">
        <v>0.93</v>
      </c>
      <c r="L434" s="1108">
        <v>1.8</v>
      </c>
      <c r="M434" s="1080">
        <f>ROUND(-E434*K434*L434,2)</f>
        <v>-15.07</v>
      </c>
      <c r="N434" s="1114">
        <v>0.15</v>
      </c>
      <c r="O434" s="940">
        <f>K434+L434</f>
        <v>2.73</v>
      </c>
      <c r="P434" s="1116">
        <f>E434*N434*O434</f>
        <v>3.69</v>
      </c>
      <c r="Q434" s="1174">
        <f>M434</f>
        <v>-15.07</v>
      </c>
      <c r="R434" s="1280">
        <f t="shared" si="57"/>
        <v>-2.2610000000000001</v>
      </c>
      <c r="S434" s="1281"/>
      <c r="T434" s="1280"/>
      <c r="U434" s="1281"/>
      <c r="V434" s="1280"/>
      <c r="W434" s="1281"/>
      <c r="X434" s="1280"/>
      <c r="Y434" s="1282"/>
      <c r="Z434" s="1308"/>
      <c r="AA434" s="1286"/>
      <c r="AB434" s="1390">
        <f>M434</f>
        <v>-15.07</v>
      </c>
      <c r="AC434" s="1282"/>
      <c r="AD434" s="1308"/>
      <c r="AE434" s="1286"/>
      <c r="AF434" s="1390">
        <f>P434</f>
        <v>3.69</v>
      </c>
      <c r="AG434" s="1281"/>
      <c r="AH434" s="1280">
        <f>E434*K434</f>
        <v>8.3699999999999992</v>
      </c>
    </row>
    <row r="435" spans="2:34" hidden="1" outlineLevel="1">
      <c r="B435" s="83"/>
      <c r="C435" s="1448" t="s">
        <v>497</v>
      </c>
      <c r="D435" s="75"/>
      <c r="E435" s="1145">
        <v>9</v>
      </c>
      <c r="F435" s="83"/>
      <c r="G435" s="109"/>
      <c r="H435" s="109"/>
      <c r="I435" s="75"/>
      <c r="J435" s="1160"/>
      <c r="K435" s="1114">
        <v>1.31</v>
      </c>
      <c r="L435" s="1108">
        <v>2.2200000000000002</v>
      </c>
      <c r="M435" s="1080">
        <f>ROUND(-E435*K435*L435,2)</f>
        <v>-26.17</v>
      </c>
      <c r="N435" s="1114">
        <v>0.15</v>
      </c>
      <c r="O435" s="940">
        <f>2*L435+K435</f>
        <v>5.75</v>
      </c>
      <c r="P435" s="1116">
        <f>E435*N435*O435</f>
        <v>7.76</v>
      </c>
      <c r="Q435" s="1174">
        <f>M435</f>
        <v>-26.17</v>
      </c>
      <c r="R435" s="1280">
        <f t="shared" si="57"/>
        <v>-3.9260000000000002</v>
      </c>
      <c r="S435" s="1281"/>
      <c r="T435" s="1280"/>
      <c r="U435" s="1281"/>
      <c r="V435" s="1280"/>
      <c r="W435" s="1281"/>
      <c r="X435" s="1280"/>
      <c r="Y435" s="1282"/>
      <c r="Z435" s="1308"/>
      <c r="AA435" s="1286"/>
      <c r="AB435" s="1390">
        <f>M435</f>
        <v>-26.17</v>
      </c>
      <c r="AC435" s="1282"/>
      <c r="AD435" s="1308"/>
      <c r="AE435" s="1286"/>
      <c r="AF435" s="1390">
        <f>P435</f>
        <v>7.76</v>
      </c>
      <c r="AG435" s="1281"/>
      <c r="AH435" s="1280"/>
    </row>
    <row r="436" spans="2:34" hidden="1" outlineLevel="1">
      <c r="B436" s="83"/>
      <c r="C436" s="1448"/>
      <c r="D436" s="1171"/>
      <c r="E436" s="877"/>
      <c r="F436" s="83"/>
      <c r="G436" s="109"/>
      <c r="H436" s="109"/>
      <c r="I436" s="75"/>
      <c r="J436" s="123"/>
      <c r="K436" s="1114"/>
      <c r="L436" s="940"/>
      <c r="M436" s="1080"/>
      <c r="N436" s="1114"/>
      <c r="O436" s="940"/>
      <c r="P436" s="1116"/>
      <c r="Q436" s="1174"/>
      <c r="R436" s="1280"/>
      <c r="S436" s="1281"/>
      <c r="T436" s="1280"/>
      <c r="U436" s="1281"/>
      <c r="V436" s="1280"/>
      <c r="W436" s="1281"/>
      <c r="X436" s="1280"/>
      <c r="Y436" s="1282"/>
      <c r="Z436" s="1308"/>
      <c r="AA436" s="1286"/>
      <c r="AB436" s="1390"/>
      <c r="AC436" s="1282"/>
      <c r="AD436" s="1308"/>
      <c r="AE436" s="1286"/>
      <c r="AF436" s="1390"/>
      <c r="AG436" s="1281"/>
      <c r="AH436" s="1280"/>
    </row>
    <row r="437" spans="2:34" hidden="1" outlineLevel="1">
      <c r="B437" s="83"/>
      <c r="C437" s="111" t="s">
        <v>688</v>
      </c>
      <c r="D437" s="1171" t="s">
        <v>690</v>
      </c>
      <c r="E437" s="877"/>
      <c r="F437" s="83">
        <f>0.44+4.64</f>
        <v>5.08</v>
      </c>
      <c r="G437" s="109">
        <v>29.85</v>
      </c>
      <c r="H437" s="109">
        <v>56.85</v>
      </c>
      <c r="I437" s="108">
        <f>H437-G437</f>
        <v>27</v>
      </c>
      <c r="J437" s="123">
        <f>F437*I437</f>
        <v>137.16</v>
      </c>
      <c r="K437" s="83"/>
      <c r="L437" s="75"/>
      <c r="M437" s="1058"/>
      <c r="N437" s="83"/>
      <c r="O437" s="75"/>
      <c r="P437" s="1058"/>
      <c r="Q437" s="1281">
        <f>J437</f>
        <v>137.16</v>
      </c>
      <c r="R437" s="1280">
        <f t="shared" si="57"/>
        <v>20.574000000000002</v>
      </c>
      <c r="S437" s="1281"/>
      <c r="T437" s="1280"/>
      <c r="U437" s="1281"/>
      <c r="V437" s="1280"/>
      <c r="W437" s="1281"/>
      <c r="X437" s="1280"/>
      <c r="Y437" s="1282"/>
      <c r="Z437" s="1308"/>
      <c r="AA437" s="1286"/>
      <c r="AB437" s="1307">
        <f>J437</f>
        <v>137.16</v>
      </c>
      <c r="AC437" s="1282"/>
      <c r="AD437" s="1308"/>
      <c r="AE437" s="1286"/>
      <c r="AF437" s="1307"/>
      <c r="AG437" s="1281"/>
      <c r="AH437" s="1280"/>
    </row>
    <row r="438" spans="2:34" hidden="1" outlineLevel="1">
      <c r="B438" s="83"/>
      <c r="C438" s="1446"/>
      <c r="D438" s="1170" t="s">
        <v>691</v>
      </c>
      <c r="E438" s="877"/>
      <c r="F438" s="83"/>
      <c r="G438" s="109"/>
      <c r="H438" s="109"/>
      <c r="I438" s="75"/>
      <c r="J438" s="123"/>
      <c r="K438" s="83"/>
      <c r="L438" s="75"/>
      <c r="M438" s="1058"/>
      <c r="N438" s="83"/>
      <c r="O438" s="75"/>
      <c r="P438" s="1058"/>
      <c r="Q438" s="1281"/>
      <c r="R438" s="1280"/>
      <c r="S438" s="1281"/>
      <c r="T438" s="1280"/>
      <c r="U438" s="1281"/>
      <c r="V438" s="1280"/>
      <c r="W438" s="1281"/>
      <c r="X438" s="1280"/>
      <c r="Y438" s="1282"/>
      <c r="Z438" s="1308"/>
      <c r="AA438" s="1286"/>
      <c r="AB438" s="1307"/>
      <c r="AC438" s="1282"/>
      <c r="AD438" s="1308"/>
      <c r="AE438" s="1286"/>
      <c r="AF438" s="1307"/>
      <c r="AG438" s="1281"/>
      <c r="AH438" s="1280"/>
    </row>
    <row r="439" spans="2:34" hidden="1" outlineLevel="1">
      <c r="B439" s="83" t="s">
        <v>587</v>
      </c>
      <c r="C439" s="111" t="s">
        <v>493</v>
      </c>
      <c r="D439" s="1171" t="s">
        <v>682</v>
      </c>
      <c r="E439" s="877"/>
      <c r="F439" s="83">
        <v>6.75</v>
      </c>
      <c r="G439" s="109">
        <v>29.85</v>
      </c>
      <c r="H439" s="109">
        <v>56.85</v>
      </c>
      <c r="I439" s="108">
        <f>H439-G439</f>
        <v>27</v>
      </c>
      <c r="J439" s="123">
        <f>F439*I439</f>
        <v>182.25</v>
      </c>
      <c r="K439" s="83"/>
      <c r="L439" s="75"/>
      <c r="M439" s="1058"/>
      <c r="N439" s="83"/>
      <c r="O439" s="75"/>
      <c r="P439" s="1058"/>
      <c r="Q439" s="1281"/>
      <c r="R439" s="1280"/>
      <c r="S439" s="1281">
        <f>J439</f>
        <v>182.25</v>
      </c>
      <c r="T439" s="1280">
        <f t="shared" ref="T439:T441" si="58">ROUND($S$4/1000*S439,3)</f>
        <v>23.693000000000001</v>
      </c>
      <c r="U439" s="1281"/>
      <c r="V439" s="1280"/>
      <c r="W439" s="1281"/>
      <c r="X439" s="1280"/>
      <c r="Y439" s="1282"/>
      <c r="Z439" s="1308"/>
      <c r="AA439" s="1286"/>
      <c r="AB439" s="1307"/>
      <c r="AC439" s="1282"/>
      <c r="AD439" s="1308"/>
      <c r="AE439" s="1286"/>
      <c r="AF439" s="1307"/>
      <c r="AG439" s="1281"/>
      <c r="AH439" s="1280"/>
    </row>
    <row r="440" spans="2:34" hidden="1" outlineLevel="1">
      <c r="B440" s="83"/>
      <c r="C440" s="1446" t="s">
        <v>24</v>
      </c>
      <c r="D440" s="1171"/>
      <c r="E440" s="877">
        <v>9</v>
      </c>
      <c r="F440" s="83"/>
      <c r="G440" s="109"/>
      <c r="H440" s="109"/>
      <c r="I440" s="75"/>
      <c r="J440" s="123"/>
      <c r="K440" s="871">
        <v>1.48</v>
      </c>
      <c r="L440" s="1448">
        <v>1.59</v>
      </c>
      <c r="M440" s="1085">
        <f>ROUND(-E440*K440*L440,2)</f>
        <v>-21.18</v>
      </c>
      <c r="N440" s="1114"/>
      <c r="O440" s="940"/>
      <c r="P440" s="1116"/>
      <c r="Q440" s="1281"/>
      <c r="R440" s="1280"/>
      <c r="S440" s="1174">
        <f>M440</f>
        <v>-21.18</v>
      </c>
      <c r="T440" s="1280">
        <f t="shared" si="58"/>
        <v>-2.7530000000000001</v>
      </c>
      <c r="U440" s="1281"/>
      <c r="V440" s="1280"/>
      <c r="W440" s="1281"/>
      <c r="X440" s="1280"/>
      <c r="Y440" s="1282"/>
      <c r="Z440" s="1308"/>
      <c r="AA440" s="1328"/>
      <c r="AB440" s="1307"/>
      <c r="AC440" s="1282"/>
      <c r="AD440" s="1308"/>
      <c r="AE440" s="1328"/>
      <c r="AF440" s="1307"/>
      <c r="AG440" s="1281"/>
      <c r="AH440" s="1280"/>
    </row>
    <row r="441" spans="2:34" hidden="1" outlineLevel="1">
      <c r="B441" s="83"/>
      <c r="C441" s="1448" t="s">
        <v>25</v>
      </c>
      <c r="D441" s="1171"/>
      <c r="E441" s="877">
        <v>9</v>
      </c>
      <c r="F441" s="83"/>
      <c r="G441" s="109"/>
      <c r="H441" s="109"/>
      <c r="I441" s="75"/>
      <c r="J441" s="123"/>
      <c r="K441" s="871">
        <v>1.68</v>
      </c>
      <c r="L441" s="1448">
        <v>1.59</v>
      </c>
      <c r="M441" s="1080">
        <f>ROUND(-E441*K441*L441,2)</f>
        <v>-24.04</v>
      </c>
      <c r="N441" s="1114"/>
      <c r="O441" s="940"/>
      <c r="P441" s="1116"/>
      <c r="Q441" s="1281"/>
      <c r="R441" s="1280"/>
      <c r="S441" s="1174">
        <f>M441</f>
        <v>-24.04</v>
      </c>
      <c r="T441" s="1280">
        <f t="shared" si="58"/>
        <v>-3.125</v>
      </c>
      <c r="U441" s="1281"/>
      <c r="V441" s="1280"/>
      <c r="W441" s="1281"/>
      <c r="X441" s="1280"/>
      <c r="Y441" s="1282"/>
      <c r="Z441" s="1308"/>
      <c r="AA441" s="1286"/>
      <c r="AB441" s="1307"/>
      <c r="AC441" s="1282"/>
      <c r="AD441" s="1308"/>
      <c r="AE441" s="1286"/>
      <c r="AF441" s="1307"/>
      <c r="AG441" s="1281"/>
      <c r="AH441" s="1280"/>
    </row>
    <row r="442" spans="2:34" hidden="1" outlineLevel="1">
      <c r="B442" s="83" t="s">
        <v>664</v>
      </c>
      <c r="C442" s="1448"/>
      <c r="D442" s="1171"/>
      <c r="E442" s="877"/>
      <c r="F442" s="83">
        <v>0.9</v>
      </c>
      <c r="G442" s="109">
        <v>29.85</v>
      </c>
      <c r="H442" s="109">
        <v>56.85</v>
      </c>
      <c r="I442" s="108">
        <f>H442-G442</f>
        <v>27</v>
      </c>
      <c r="J442" s="1160">
        <f>F442*I442</f>
        <v>24.3</v>
      </c>
      <c r="K442" s="83"/>
      <c r="L442" s="75"/>
      <c r="M442" s="1058"/>
      <c r="N442" s="83"/>
      <c r="O442" s="75"/>
      <c r="P442" s="1058"/>
      <c r="Q442" s="1281"/>
      <c r="R442" s="1280"/>
      <c r="S442" s="1281"/>
      <c r="T442" s="1280"/>
      <c r="U442" s="1281"/>
      <c r="V442" s="1280"/>
      <c r="W442" s="1281"/>
      <c r="X442" s="1280"/>
      <c r="Y442" s="1282"/>
      <c r="Z442" s="1308"/>
      <c r="AA442" s="1286"/>
      <c r="AB442" s="1390">
        <f>J442</f>
        <v>24.3</v>
      </c>
      <c r="AC442" s="1282"/>
      <c r="AD442" s="1308"/>
      <c r="AE442" s="1286"/>
      <c r="AF442" s="1307"/>
      <c r="AG442" s="1281"/>
      <c r="AH442" s="1280"/>
    </row>
    <row r="443" spans="2:34" hidden="1" outlineLevel="1">
      <c r="B443" s="83"/>
      <c r="C443" s="1447"/>
      <c r="D443" s="1170"/>
      <c r="E443" s="877"/>
      <c r="F443" s="83">
        <v>4.67</v>
      </c>
      <c r="G443" s="109">
        <v>29.85</v>
      </c>
      <c r="H443" s="109">
        <v>56.85</v>
      </c>
      <c r="I443" s="108">
        <f>H443-G443</f>
        <v>27</v>
      </c>
      <c r="J443" s="1160">
        <f>F443*I443</f>
        <v>126.09</v>
      </c>
      <c r="K443" s="83"/>
      <c r="L443" s="75"/>
      <c r="M443" s="1058"/>
      <c r="N443" s="83"/>
      <c r="O443" s="75"/>
      <c r="P443" s="1058"/>
      <c r="Q443" s="1281"/>
      <c r="R443" s="1280"/>
      <c r="S443" s="1281"/>
      <c r="T443" s="1280"/>
      <c r="U443" s="1281"/>
      <c r="V443" s="1280"/>
      <c r="W443" s="1174"/>
      <c r="X443" s="1179"/>
      <c r="Y443" s="1282"/>
      <c r="Z443" s="1308"/>
      <c r="AA443" s="1328">
        <f>J443</f>
        <v>126.09</v>
      </c>
      <c r="AB443" s="1390"/>
      <c r="AC443" s="1282"/>
      <c r="AD443" s="1308"/>
      <c r="AE443" s="1286"/>
      <c r="AF443" s="1307"/>
      <c r="AG443" s="1281"/>
      <c r="AH443" s="1280"/>
    </row>
    <row r="444" spans="2:34" hidden="1" outlineLevel="1">
      <c r="B444" s="83"/>
      <c r="C444" s="1448" t="s">
        <v>24</v>
      </c>
      <c r="D444" s="1171"/>
      <c r="E444" s="877">
        <v>9</v>
      </c>
      <c r="F444" s="83"/>
      <c r="G444" s="109"/>
      <c r="H444" s="109"/>
      <c r="I444" s="75"/>
      <c r="J444" s="123"/>
      <c r="K444" s="871">
        <v>1.48</v>
      </c>
      <c r="L444" s="1448">
        <v>1.59</v>
      </c>
      <c r="M444" s="1085">
        <f>ROUND(-E444*K444*L444,2)</f>
        <v>-21.18</v>
      </c>
      <c r="N444" s="1114">
        <v>0.13</v>
      </c>
      <c r="O444" s="940">
        <f>2*L444+K444</f>
        <v>4.66</v>
      </c>
      <c r="P444" s="1116">
        <f>E444*N444*O444</f>
        <v>5.45</v>
      </c>
      <c r="Q444" s="1281"/>
      <c r="R444" s="1280"/>
      <c r="S444" s="1281"/>
      <c r="T444" s="1280"/>
      <c r="U444" s="1281"/>
      <c r="V444" s="1280"/>
      <c r="W444" s="1281"/>
      <c r="X444" s="1280"/>
      <c r="Y444" s="1282"/>
      <c r="Z444" s="1308"/>
      <c r="AA444" s="1328">
        <f>M444</f>
        <v>-21.18</v>
      </c>
      <c r="AB444" s="1307"/>
      <c r="AC444" s="1282"/>
      <c r="AD444" s="1308"/>
      <c r="AE444" s="1328">
        <f>P444</f>
        <v>5.45</v>
      </c>
      <c r="AF444" s="1307"/>
      <c r="AG444" s="1281"/>
      <c r="AH444" s="1280">
        <f>E444*K444</f>
        <v>13.32</v>
      </c>
    </row>
    <row r="445" spans="2:34" hidden="1" outlineLevel="1">
      <c r="B445" s="83"/>
      <c r="C445" s="1447" t="s">
        <v>25</v>
      </c>
      <c r="D445" s="75"/>
      <c r="E445" s="877">
        <v>9</v>
      </c>
      <c r="F445" s="83"/>
      <c r="G445" s="109"/>
      <c r="H445" s="109"/>
      <c r="I445" s="75"/>
      <c r="J445" s="1160"/>
      <c r="K445" s="871">
        <v>1.68</v>
      </c>
      <c r="L445" s="1448">
        <v>1.59</v>
      </c>
      <c r="M445" s="1080">
        <f>ROUND(-E445*K445*L445,2)</f>
        <v>-24.04</v>
      </c>
      <c r="N445" s="1114">
        <v>0.13</v>
      </c>
      <c r="O445" s="940">
        <f>2*L445+K445</f>
        <v>4.8600000000000003</v>
      </c>
      <c r="P445" s="1116">
        <f>E445*N445*O445</f>
        <v>5.69</v>
      </c>
      <c r="Q445" s="1281"/>
      <c r="R445" s="1280"/>
      <c r="S445" s="1174"/>
      <c r="T445" s="1280"/>
      <c r="U445" s="1281"/>
      <c r="V445" s="1280"/>
      <c r="W445" s="1281"/>
      <c r="X445" s="1280"/>
      <c r="Y445" s="1282"/>
      <c r="Z445" s="1308"/>
      <c r="AA445" s="1328">
        <f>M445</f>
        <v>-24.04</v>
      </c>
      <c r="AB445" s="1390"/>
      <c r="AC445" s="1282"/>
      <c r="AD445" s="1308"/>
      <c r="AE445" s="1328">
        <f>P445</f>
        <v>5.69</v>
      </c>
      <c r="AF445" s="1307"/>
      <c r="AG445" s="1281"/>
      <c r="AH445" s="1280">
        <f>E445*K445</f>
        <v>15.12</v>
      </c>
    </row>
    <row r="446" spans="2:34" hidden="1" outlineLevel="1">
      <c r="B446" s="83"/>
      <c r="C446" s="1447"/>
      <c r="D446" s="75"/>
      <c r="E446" s="877"/>
      <c r="F446" s="83">
        <v>1.18</v>
      </c>
      <c r="G446" s="109">
        <v>29.85</v>
      </c>
      <c r="H446" s="109">
        <v>56.85</v>
      </c>
      <c r="I446" s="108">
        <f>H446-G446</f>
        <v>27</v>
      </c>
      <c r="J446" s="1160">
        <f>F446*I446</f>
        <v>31.86</v>
      </c>
      <c r="K446" s="1114"/>
      <c r="L446" s="940"/>
      <c r="M446" s="1080"/>
      <c r="N446" s="1114"/>
      <c r="O446" s="940"/>
      <c r="P446" s="1116"/>
      <c r="Q446" s="1281"/>
      <c r="R446" s="1280"/>
      <c r="S446" s="1174"/>
      <c r="T446" s="1280"/>
      <c r="U446" s="1281"/>
      <c r="V446" s="1280"/>
      <c r="W446" s="1281"/>
      <c r="X446" s="1280"/>
      <c r="Y446" s="1282"/>
      <c r="Z446" s="1308"/>
      <c r="AA446" s="1286"/>
      <c r="AB446" s="1390">
        <f>J446</f>
        <v>31.86</v>
      </c>
      <c r="AC446" s="1282"/>
      <c r="AD446" s="1308"/>
      <c r="AE446" s="1286"/>
      <c r="AF446" s="1390"/>
      <c r="AG446" s="1281"/>
      <c r="AH446" s="1280"/>
    </row>
    <row r="447" spans="2:34" hidden="1" outlineLevel="1">
      <c r="B447" s="83" t="s">
        <v>641</v>
      </c>
      <c r="C447" s="1447"/>
      <c r="D447" s="75"/>
      <c r="E447" s="877"/>
      <c r="F447" s="83"/>
      <c r="G447" s="109"/>
      <c r="H447" s="109"/>
      <c r="I447" s="75"/>
      <c r="J447" s="123"/>
      <c r="K447" s="1114"/>
      <c r="L447" s="940"/>
      <c r="M447" s="1080"/>
      <c r="N447" s="1114"/>
      <c r="O447" s="940"/>
      <c r="P447" s="1116"/>
      <c r="Q447" s="1281"/>
      <c r="R447" s="1280"/>
      <c r="S447" s="1174"/>
      <c r="T447" s="1280"/>
      <c r="U447" s="1281"/>
      <c r="V447" s="1280"/>
      <c r="W447" s="1281"/>
      <c r="X447" s="1280"/>
      <c r="Y447" s="1282"/>
      <c r="Z447" s="1308"/>
      <c r="AA447" s="1286"/>
      <c r="AB447" s="1390"/>
      <c r="AC447" s="1282"/>
      <c r="AD447" s="1308"/>
      <c r="AE447" s="1286"/>
      <c r="AF447" s="1390"/>
      <c r="AG447" s="1281"/>
      <c r="AH447" s="1280"/>
    </row>
    <row r="448" spans="2:34" hidden="1" outlineLevel="1">
      <c r="B448" s="83" t="s">
        <v>587</v>
      </c>
      <c r="C448" s="1448" t="s">
        <v>493</v>
      </c>
      <c r="D448" s="1448" t="s">
        <v>654</v>
      </c>
      <c r="E448" s="877"/>
      <c r="F448" s="83">
        <v>6.45</v>
      </c>
      <c r="G448" s="109">
        <v>29.85</v>
      </c>
      <c r="H448" s="109">
        <v>56.85</v>
      </c>
      <c r="I448" s="108">
        <f>H448-G448</f>
        <v>27</v>
      </c>
      <c r="J448" s="1160">
        <f>F448*I448</f>
        <v>174.15</v>
      </c>
      <c r="K448" s="83"/>
      <c r="L448" s="75"/>
      <c r="M448" s="1058"/>
      <c r="N448" s="83"/>
      <c r="O448" s="75"/>
      <c r="P448" s="1058"/>
      <c r="Q448" s="1281"/>
      <c r="R448" s="1280"/>
      <c r="S448" s="1174">
        <f>J448</f>
        <v>174.15</v>
      </c>
      <c r="T448" s="1280">
        <f t="shared" ref="T448:T449" si="59">ROUND($S$4/1000*S448,3)</f>
        <v>22.64</v>
      </c>
      <c r="U448" s="1281"/>
      <c r="V448" s="1280"/>
      <c r="W448" s="1281"/>
      <c r="X448" s="1280"/>
      <c r="Y448" s="1282"/>
      <c r="Z448" s="1308"/>
      <c r="AA448" s="1286"/>
      <c r="AB448" s="1307"/>
      <c r="AC448" s="1282"/>
      <c r="AD448" s="1308"/>
      <c r="AE448" s="1286"/>
      <c r="AF448" s="1307"/>
      <c r="AG448" s="1281"/>
      <c r="AH448" s="1280"/>
    </row>
    <row r="449" spans="2:34" hidden="1" outlineLevel="1">
      <c r="B449" s="83"/>
      <c r="C449" s="1447" t="s">
        <v>24</v>
      </c>
      <c r="D449" s="1447"/>
      <c r="E449" s="877">
        <v>18</v>
      </c>
      <c r="F449" s="83"/>
      <c r="G449" s="109"/>
      <c r="H449" s="109"/>
      <c r="I449" s="75"/>
      <c r="J449" s="123"/>
      <c r="K449" s="871">
        <v>1.48</v>
      </c>
      <c r="L449" s="1448">
        <v>1.59</v>
      </c>
      <c r="M449" s="1085">
        <f>ROUND(-E449*K449*L449,2)</f>
        <v>-42.36</v>
      </c>
      <c r="N449" s="1114"/>
      <c r="O449" s="940"/>
      <c r="P449" s="1116"/>
      <c r="Q449" s="1281"/>
      <c r="R449" s="1280"/>
      <c r="S449" s="1174">
        <f>M449</f>
        <v>-42.36</v>
      </c>
      <c r="T449" s="1280">
        <f t="shared" si="59"/>
        <v>-5.5069999999999997</v>
      </c>
      <c r="U449" s="1281"/>
      <c r="V449" s="1280"/>
      <c r="W449" s="1281"/>
      <c r="X449" s="1280"/>
      <c r="Y449" s="1282"/>
      <c r="Z449" s="1308"/>
      <c r="AA449" s="1286"/>
      <c r="AB449" s="1307"/>
      <c r="AC449" s="1282"/>
      <c r="AD449" s="1308"/>
      <c r="AE449" s="1286"/>
      <c r="AF449" s="1307"/>
      <c r="AG449" s="1281"/>
      <c r="AH449" s="1280"/>
    </row>
    <row r="450" spans="2:34" hidden="1" outlineLevel="1">
      <c r="B450" s="83" t="s">
        <v>664</v>
      </c>
      <c r="C450" s="1448"/>
      <c r="D450" s="1448"/>
      <c r="E450" s="877"/>
      <c r="F450" s="83">
        <v>0.91</v>
      </c>
      <c r="G450" s="109">
        <v>29.85</v>
      </c>
      <c r="H450" s="109">
        <v>56.85</v>
      </c>
      <c r="I450" s="108">
        <f>H450-G450</f>
        <v>27</v>
      </c>
      <c r="J450" s="1160">
        <f>F450*I450</f>
        <v>24.57</v>
      </c>
      <c r="K450" s="83"/>
      <c r="L450" s="75"/>
      <c r="M450" s="1058"/>
      <c r="N450" s="83"/>
      <c r="O450" s="75"/>
      <c r="P450" s="1058"/>
      <c r="Q450" s="1281"/>
      <c r="R450" s="1280"/>
      <c r="S450" s="1281"/>
      <c r="T450" s="1280"/>
      <c r="U450" s="1281"/>
      <c r="V450" s="1280"/>
      <c r="W450" s="1281"/>
      <c r="X450" s="1280"/>
      <c r="Y450" s="1282"/>
      <c r="Z450" s="1308"/>
      <c r="AA450" s="1286"/>
      <c r="AB450" s="1390">
        <f>J450</f>
        <v>24.57</v>
      </c>
      <c r="AC450" s="1282"/>
      <c r="AD450" s="1308"/>
      <c r="AE450" s="1286"/>
      <c r="AF450" s="1307"/>
      <c r="AG450" s="1281"/>
      <c r="AH450" s="1280"/>
    </row>
    <row r="451" spans="2:34" hidden="1" outlineLevel="1">
      <c r="B451" s="83"/>
      <c r="C451" s="1447"/>
      <c r="D451" s="1448"/>
      <c r="E451" s="877"/>
      <c r="F451" s="83">
        <v>4.5599999999999996</v>
      </c>
      <c r="G451" s="109">
        <v>29.85</v>
      </c>
      <c r="H451" s="109">
        <v>56.85</v>
      </c>
      <c r="I451" s="108">
        <f>H451-G451</f>
        <v>27</v>
      </c>
      <c r="J451" s="1160">
        <f>F451*I451</f>
        <v>123.12</v>
      </c>
      <c r="K451" s="871"/>
      <c r="L451" s="1171"/>
      <c r="M451" s="1080"/>
      <c r="N451" s="1114"/>
      <c r="O451" s="940"/>
      <c r="P451" s="1116"/>
      <c r="Q451" s="1281"/>
      <c r="R451" s="1280"/>
      <c r="S451" s="1174"/>
      <c r="T451" s="1280"/>
      <c r="U451" s="1281"/>
      <c r="V451" s="1280"/>
      <c r="W451" s="1281"/>
      <c r="X451" s="1280"/>
      <c r="Y451" s="1282"/>
      <c r="Z451" s="1308"/>
      <c r="AA451" s="1328">
        <f>J451</f>
        <v>123.12</v>
      </c>
      <c r="AB451" s="1307"/>
      <c r="AC451" s="1282"/>
      <c r="AD451" s="1308"/>
      <c r="AE451" s="1328"/>
      <c r="AF451" s="1307"/>
      <c r="AG451" s="1281"/>
      <c r="AH451" s="1280"/>
    </row>
    <row r="452" spans="2:34" hidden="1" outlineLevel="1">
      <c r="B452" s="83"/>
      <c r="C452" s="1448" t="s">
        <v>24</v>
      </c>
      <c r="D452" s="1448"/>
      <c r="E452" s="877">
        <v>18</v>
      </c>
      <c r="F452" s="83"/>
      <c r="G452" s="109"/>
      <c r="H452" s="109"/>
      <c r="I452" s="75"/>
      <c r="J452" s="123"/>
      <c r="K452" s="871">
        <v>1.48</v>
      </c>
      <c r="L452" s="1448">
        <v>1.59</v>
      </c>
      <c r="M452" s="1085">
        <f>ROUND(-E452*K452*L452,2)</f>
        <v>-42.36</v>
      </c>
      <c r="N452" s="1114">
        <v>0.13</v>
      </c>
      <c r="O452" s="940">
        <f>2*L452+K452</f>
        <v>4.66</v>
      </c>
      <c r="P452" s="1116">
        <f>E452*N452*O452</f>
        <v>10.9</v>
      </c>
      <c r="Q452" s="1281"/>
      <c r="R452" s="1280"/>
      <c r="S452" s="1281"/>
      <c r="T452" s="1280"/>
      <c r="U452" s="1281"/>
      <c r="V452" s="1280"/>
      <c r="W452" s="1281"/>
      <c r="X452" s="1280"/>
      <c r="Y452" s="1282"/>
      <c r="Z452" s="1308"/>
      <c r="AA452" s="1328">
        <f>M452</f>
        <v>-42.36</v>
      </c>
      <c r="AB452" s="1307"/>
      <c r="AC452" s="1282"/>
      <c r="AD452" s="1308"/>
      <c r="AE452" s="1328">
        <f>P452</f>
        <v>10.9</v>
      </c>
      <c r="AF452" s="1307"/>
      <c r="AG452" s="1281"/>
      <c r="AH452" s="1280">
        <f>E452*K452</f>
        <v>26.64</v>
      </c>
    </row>
    <row r="453" spans="2:34" hidden="1" outlineLevel="1">
      <c r="B453" s="83"/>
      <c r="C453" s="1448"/>
      <c r="D453" s="1448"/>
      <c r="E453" s="877"/>
      <c r="F453" s="83">
        <v>0.98</v>
      </c>
      <c r="G453" s="109">
        <v>29.85</v>
      </c>
      <c r="H453" s="109">
        <v>56.85</v>
      </c>
      <c r="I453" s="108">
        <f>H453-G453</f>
        <v>27</v>
      </c>
      <c r="J453" s="1160">
        <f>F453*I453</f>
        <v>26.46</v>
      </c>
      <c r="K453" s="83"/>
      <c r="L453" s="75"/>
      <c r="M453" s="1058"/>
      <c r="N453" s="83"/>
      <c r="O453" s="75"/>
      <c r="P453" s="1058"/>
      <c r="Q453" s="1281"/>
      <c r="R453" s="1280"/>
      <c r="S453" s="1281"/>
      <c r="T453" s="1280"/>
      <c r="U453" s="1281"/>
      <c r="V453" s="1280"/>
      <c r="W453" s="1281"/>
      <c r="X453" s="1280"/>
      <c r="Y453" s="1282"/>
      <c r="Z453" s="1308"/>
      <c r="AA453" s="1286"/>
      <c r="AB453" s="1390">
        <f>J453</f>
        <v>26.46</v>
      </c>
      <c r="AC453" s="1282"/>
      <c r="AD453" s="1308"/>
      <c r="AE453" s="1286"/>
      <c r="AF453" s="1307"/>
      <c r="AG453" s="1281"/>
      <c r="AH453" s="1280"/>
    </row>
    <row r="454" spans="2:34" hidden="1" outlineLevel="1">
      <c r="B454" s="83"/>
      <c r="C454" s="1447"/>
      <c r="D454" s="1447"/>
      <c r="E454" s="877"/>
      <c r="F454" s="83"/>
      <c r="G454" s="109"/>
      <c r="H454" s="109"/>
      <c r="I454" s="75"/>
      <c r="J454" s="123"/>
      <c r="K454" s="83"/>
      <c r="L454" s="75"/>
      <c r="M454" s="1058"/>
      <c r="N454" s="83"/>
      <c r="O454" s="75"/>
      <c r="P454" s="1058"/>
      <c r="Q454" s="1281"/>
      <c r="R454" s="1280"/>
      <c r="S454" s="1281"/>
      <c r="T454" s="1280"/>
      <c r="U454" s="1281"/>
      <c r="V454" s="1280"/>
      <c r="W454" s="1281"/>
      <c r="X454" s="1280"/>
      <c r="Y454" s="1282"/>
      <c r="Z454" s="1308"/>
      <c r="AA454" s="1286"/>
      <c r="AB454" s="1307"/>
      <c r="AC454" s="1282"/>
      <c r="AD454" s="1308"/>
      <c r="AE454" s="1286"/>
      <c r="AF454" s="1307"/>
      <c r="AG454" s="1281"/>
      <c r="AH454" s="1280"/>
    </row>
    <row r="455" spans="2:34" hidden="1" outlineLevel="1">
      <c r="B455" s="83"/>
      <c r="C455" s="1447" t="s">
        <v>551</v>
      </c>
      <c r="D455" s="1448" t="s">
        <v>655</v>
      </c>
      <c r="E455" s="877"/>
      <c r="F455" s="1095">
        <v>2</v>
      </c>
      <c r="G455" s="109">
        <v>29.85</v>
      </c>
      <c r="H455" s="109">
        <v>56.85</v>
      </c>
      <c r="I455" s="108">
        <f>H455-G455</f>
        <v>27</v>
      </c>
      <c r="J455" s="1160">
        <f>F455*I455</f>
        <v>54</v>
      </c>
      <c r="K455" s="1114"/>
      <c r="L455" s="940"/>
      <c r="M455" s="1080"/>
      <c r="N455" s="1114"/>
      <c r="O455" s="940"/>
      <c r="P455" s="1116"/>
      <c r="Q455" s="1174">
        <f>J455</f>
        <v>54</v>
      </c>
      <c r="R455" s="1280">
        <f t="shared" ref="R455" si="60">ROUND($Q$4/1000*Q455,3)</f>
        <v>8.1</v>
      </c>
      <c r="S455" s="1174"/>
      <c r="T455" s="1280"/>
      <c r="U455" s="1281"/>
      <c r="V455" s="1280"/>
      <c r="W455" s="1281"/>
      <c r="X455" s="1280"/>
      <c r="Y455" s="1282"/>
      <c r="Z455" s="1308"/>
      <c r="AA455" s="1286"/>
      <c r="AB455" s="1390">
        <f>J455</f>
        <v>54</v>
      </c>
      <c r="AC455" s="1282"/>
      <c r="AD455" s="1308"/>
      <c r="AE455" s="1286"/>
      <c r="AF455" s="1390"/>
      <c r="AG455" s="1281"/>
      <c r="AH455" s="1280"/>
    </row>
    <row r="456" spans="2:34" hidden="1" outlineLevel="1">
      <c r="B456" s="83"/>
      <c r="C456" s="1448"/>
      <c r="D456" s="1448"/>
      <c r="E456" s="877"/>
      <c r="F456" s="83"/>
      <c r="G456" s="109"/>
      <c r="H456" s="109"/>
      <c r="I456" s="75"/>
      <c r="J456" s="123"/>
      <c r="K456" s="83"/>
      <c r="L456" s="75"/>
      <c r="M456" s="1058"/>
      <c r="N456" s="83"/>
      <c r="O456" s="75"/>
      <c r="P456" s="1058"/>
      <c r="Q456" s="1281"/>
      <c r="R456" s="1280"/>
      <c r="S456" s="1281"/>
      <c r="T456" s="1280"/>
      <c r="U456" s="1281"/>
      <c r="V456" s="1280"/>
      <c r="W456" s="1281"/>
      <c r="X456" s="1280"/>
      <c r="Y456" s="1282"/>
      <c r="Z456" s="1308"/>
      <c r="AA456" s="1286"/>
      <c r="AB456" s="1307"/>
      <c r="AC456" s="1282"/>
      <c r="AD456" s="1308"/>
      <c r="AE456" s="1286"/>
      <c r="AF456" s="1307"/>
      <c r="AG456" s="1281"/>
      <c r="AH456" s="1280"/>
    </row>
    <row r="457" spans="2:34" hidden="1" outlineLevel="1">
      <c r="B457" s="83"/>
      <c r="C457" s="1447" t="s">
        <v>504</v>
      </c>
      <c r="D457" s="1447" t="s">
        <v>656</v>
      </c>
      <c r="E457" s="877">
        <v>9</v>
      </c>
      <c r="F457" s="83">
        <v>5.9</v>
      </c>
      <c r="G457" s="109">
        <v>29.85</v>
      </c>
      <c r="H457" s="109">
        <v>31.23</v>
      </c>
      <c r="I457" s="108">
        <f>H457-G457</f>
        <v>1.38</v>
      </c>
      <c r="J457" s="1160">
        <f>E457*F457*I457</f>
        <v>73.28</v>
      </c>
      <c r="K457" s="83"/>
      <c r="L457" s="75"/>
      <c r="M457" s="1058"/>
      <c r="N457" s="83"/>
      <c r="O457" s="75"/>
      <c r="P457" s="1058"/>
      <c r="Q457" s="1281"/>
      <c r="R457" s="1280"/>
      <c r="S457" s="1281"/>
      <c r="T457" s="1280"/>
      <c r="U457" s="1281"/>
      <c r="V457" s="1280"/>
      <c r="W457" s="1174">
        <f>J457</f>
        <v>73.28</v>
      </c>
      <c r="X457" s="1179">
        <f t="shared" ref="X457" si="61">ROUND($W$4/1000*W457,3)</f>
        <v>1.8320000000000001</v>
      </c>
      <c r="Y457" s="1282"/>
      <c r="Z457" s="1308"/>
      <c r="AA457" s="1286"/>
      <c r="AB457" s="1390">
        <f>J457</f>
        <v>73.28</v>
      </c>
      <c r="AC457" s="1282"/>
      <c r="AD457" s="1308"/>
      <c r="AE457" s="1286"/>
      <c r="AF457" s="1307"/>
      <c r="AG457" s="1281">
        <f>E457*F457</f>
        <v>53.1</v>
      </c>
      <c r="AH457" s="1280"/>
    </row>
    <row r="458" spans="2:34" hidden="1" outlineLevel="1">
      <c r="B458" s="83"/>
      <c r="C458" s="1448" t="s">
        <v>65</v>
      </c>
      <c r="D458" s="1448"/>
      <c r="E458" s="877">
        <v>9</v>
      </c>
      <c r="F458" s="83">
        <v>3.28</v>
      </c>
      <c r="G458" s="109">
        <v>30.03</v>
      </c>
      <c r="H458" s="109">
        <v>32.85</v>
      </c>
      <c r="I458" s="108">
        <f>H458-G458</f>
        <v>2.82</v>
      </c>
      <c r="J458" s="1160">
        <f>E458*F458*I458</f>
        <v>83.25</v>
      </c>
      <c r="K458" s="83"/>
      <c r="L458" s="75"/>
      <c r="M458" s="1058"/>
      <c r="N458" s="83"/>
      <c r="O458" s="75"/>
      <c r="P458" s="1058"/>
      <c r="Q458" s="1281"/>
      <c r="R458" s="1280"/>
      <c r="S458" s="1174">
        <f>J458</f>
        <v>83.25</v>
      </c>
      <c r="T458" s="1280">
        <f t="shared" ref="T458:T463" si="62">ROUND($S$4/1000*S458,3)</f>
        <v>10.823</v>
      </c>
      <c r="U458" s="1281"/>
      <c r="V458" s="1280"/>
      <c r="W458" s="1281"/>
      <c r="X458" s="1280"/>
      <c r="Y458" s="1282"/>
      <c r="Z458" s="1308"/>
      <c r="AA458" s="1286"/>
      <c r="AB458" s="1390">
        <f>J458</f>
        <v>83.25</v>
      </c>
      <c r="AC458" s="1282"/>
      <c r="AD458" s="1308"/>
      <c r="AE458" s="1286"/>
      <c r="AF458" s="1307"/>
      <c r="AG458" s="1281"/>
      <c r="AH458" s="1280"/>
    </row>
    <row r="459" spans="2:34" hidden="1" outlineLevel="1">
      <c r="B459" s="83"/>
      <c r="C459" s="1447" t="s">
        <v>90</v>
      </c>
      <c r="D459" s="1448"/>
      <c r="E459" s="877">
        <v>9</v>
      </c>
      <c r="F459" s="83"/>
      <c r="G459" s="109"/>
      <c r="H459" s="109"/>
      <c r="I459" s="75"/>
      <c r="J459" s="123"/>
      <c r="K459" s="1114">
        <v>0.77</v>
      </c>
      <c r="L459" s="940">
        <f>2.4-0.06</f>
        <v>2.34</v>
      </c>
      <c r="M459" s="1080">
        <f>ROUND(-E459*K459*L459,2)</f>
        <v>-16.22</v>
      </c>
      <c r="N459" s="1114">
        <v>0.13</v>
      </c>
      <c r="O459" s="940">
        <f>K459+L459+0.75</f>
        <v>3.86</v>
      </c>
      <c r="P459" s="1116">
        <f>E459*N459*O459</f>
        <v>4.5199999999999996</v>
      </c>
      <c r="Q459" s="1174"/>
      <c r="R459" s="1280"/>
      <c r="S459" s="1174">
        <f>M459</f>
        <v>-16.22</v>
      </c>
      <c r="T459" s="1280">
        <f t="shared" si="62"/>
        <v>-2.109</v>
      </c>
      <c r="U459" s="1281"/>
      <c r="V459" s="1280"/>
      <c r="W459" s="1281"/>
      <c r="X459" s="1280"/>
      <c r="Y459" s="1282"/>
      <c r="Z459" s="1308"/>
      <c r="AA459" s="1328"/>
      <c r="AB459" s="1390">
        <f>M459</f>
        <v>-16.22</v>
      </c>
      <c r="AC459" s="1282"/>
      <c r="AD459" s="1308"/>
      <c r="AE459" s="1328"/>
      <c r="AF459" s="1390">
        <f>P459</f>
        <v>4.5199999999999996</v>
      </c>
      <c r="AG459" s="1281"/>
      <c r="AH459" s="1280"/>
    </row>
    <row r="460" spans="2:34" hidden="1" outlineLevel="1">
      <c r="B460" s="83"/>
      <c r="C460" s="1448" t="s">
        <v>67</v>
      </c>
      <c r="D460" s="1448"/>
      <c r="E460" s="877">
        <v>9</v>
      </c>
      <c r="F460" s="83"/>
      <c r="G460" s="109"/>
      <c r="H460" s="109"/>
      <c r="I460" s="75"/>
      <c r="J460" s="123"/>
      <c r="K460" s="1114">
        <f>1.68-0.77</f>
        <v>0.91</v>
      </c>
      <c r="L460" s="940">
        <f>1.65-0.06</f>
        <v>1.59</v>
      </c>
      <c r="M460" s="1080">
        <f>ROUND(-E460*K460*L460,2)</f>
        <v>-13.02</v>
      </c>
      <c r="N460" s="1114">
        <v>0.13</v>
      </c>
      <c r="O460" s="940">
        <f>2*K460+L460</f>
        <v>3.41</v>
      </c>
      <c r="P460" s="1116">
        <f>E460*N460*O460</f>
        <v>3.99</v>
      </c>
      <c r="Q460" s="1281"/>
      <c r="R460" s="1280"/>
      <c r="S460" s="1174">
        <f>M460</f>
        <v>-13.02</v>
      </c>
      <c r="T460" s="1280">
        <f t="shared" si="62"/>
        <v>-1.6930000000000001</v>
      </c>
      <c r="U460" s="1281"/>
      <c r="V460" s="1280"/>
      <c r="W460" s="1281"/>
      <c r="X460" s="1280"/>
      <c r="Y460" s="1282"/>
      <c r="Z460" s="1308"/>
      <c r="AA460" s="1286"/>
      <c r="AB460" s="1390">
        <f>M460</f>
        <v>-13.02</v>
      </c>
      <c r="AC460" s="1282"/>
      <c r="AD460" s="1308"/>
      <c r="AE460" s="1286"/>
      <c r="AF460" s="1390">
        <f>P460</f>
        <v>3.99</v>
      </c>
      <c r="AG460" s="1281"/>
      <c r="AH460" s="1280"/>
    </row>
    <row r="461" spans="2:34" hidden="1" outlineLevel="1">
      <c r="B461" s="83"/>
      <c r="C461" s="1448"/>
      <c r="D461" s="1448"/>
      <c r="E461" s="1058"/>
      <c r="F461" s="83"/>
      <c r="G461" s="109"/>
      <c r="H461" s="109"/>
      <c r="I461" s="75"/>
      <c r="J461" s="123"/>
      <c r="K461" s="83"/>
      <c r="L461" s="75"/>
      <c r="M461" s="1058"/>
      <c r="N461" s="83"/>
      <c r="O461" s="75"/>
      <c r="P461" s="1058"/>
      <c r="Q461" s="1281"/>
      <c r="R461" s="1280"/>
      <c r="S461" s="1281"/>
      <c r="T461" s="1280"/>
      <c r="U461" s="1281"/>
      <c r="V461" s="1280"/>
      <c r="W461" s="1281"/>
      <c r="X461" s="1280"/>
      <c r="Y461" s="1282"/>
      <c r="Z461" s="1308"/>
      <c r="AA461" s="1286"/>
      <c r="AB461" s="1307"/>
      <c r="AC461" s="1282"/>
      <c r="AD461" s="1308"/>
      <c r="AE461" s="1286"/>
      <c r="AF461" s="1307"/>
      <c r="AG461" s="1281"/>
      <c r="AH461" s="1280"/>
    </row>
    <row r="462" spans="2:34" hidden="1" outlineLevel="1">
      <c r="B462" s="83" t="s">
        <v>587</v>
      </c>
      <c r="C462" s="1447" t="s">
        <v>493</v>
      </c>
      <c r="D462" s="1447" t="s">
        <v>657</v>
      </c>
      <c r="E462" s="877"/>
      <c r="F462" s="83">
        <v>3.25</v>
      </c>
      <c r="G462" s="109">
        <v>29.85</v>
      </c>
      <c r="H462" s="109">
        <v>56.85</v>
      </c>
      <c r="I462" s="108">
        <f>H462-G462</f>
        <v>27</v>
      </c>
      <c r="J462" s="1160">
        <f>F462*I462</f>
        <v>87.75</v>
      </c>
      <c r="K462" s="83"/>
      <c r="L462" s="75"/>
      <c r="M462" s="1058"/>
      <c r="N462" s="83"/>
      <c r="O462" s="75"/>
      <c r="P462" s="1058"/>
      <c r="Q462" s="1281"/>
      <c r="R462" s="1280"/>
      <c r="S462" s="1174">
        <f>J462</f>
        <v>87.75</v>
      </c>
      <c r="T462" s="1280">
        <f t="shared" si="62"/>
        <v>11.407999999999999</v>
      </c>
      <c r="U462" s="1281"/>
      <c r="V462" s="1280"/>
      <c r="W462" s="1174"/>
      <c r="X462" s="1179"/>
      <c r="Y462" s="1282"/>
      <c r="Z462" s="1308"/>
      <c r="AA462" s="1286"/>
      <c r="AB462" s="1390"/>
      <c r="AC462" s="1282"/>
      <c r="AD462" s="1308"/>
      <c r="AE462" s="1286"/>
      <c r="AF462" s="1307"/>
      <c r="AG462" s="1281"/>
      <c r="AH462" s="1280"/>
    </row>
    <row r="463" spans="2:34" hidden="1" outlineLevel="1">
      <c r="B463" s="83"/>
      <c r="C463" s="1447" t="s">
        <v>24</v>
      </c>
      <c r="D463" s="1448"/>
      <c r="E463" s="877">
        <v>9</v>
      </c>
      <c r="F463" s="83"/>
      <c r="G463" s="109"/>
      <c r="H463" s="109"/>
      <c r="I463" s="75"/>
      <c r="J463" s="1160"/>
      <c r="K463" s="871">
        <v>1.48</v>
      </c>
      <c r="L463" s="1448">
        <v>1.59</v>
      </c>
      <c r="M463" s="1085">
        <f>ROUND(-E463*K463*L463,2)</f>
        <v>-21.18</v>
      </c>
      <c r="N463" s="1114"/>
      <c r="O463" s="940"/>
      <c r="P463" s="1116"/>
      <c r="Q463" s="1174"/>
      <c r="R463" s="1280"/>
      <c r="S463" s="1174">
        <f>M463</f>
        <v>-21.18</v>
      </c>
      <c r="T463" s="1280">
        <f t="shared" si="62"/>
        <v>-2.7530000000000001</v>
      </c>
      <c r="U463" s="1281"/>
      <c r="V463" s="1280"/>
      <c r="W463" s="1281"/>
      <c r="X463" s="1280"/>
      <c r="Y463" s="1282"/>
      <c r="Z463" s="1308"/>
      <c r="AA463" s="1286"/>
      <c r="AB463" s="1390"/>
      <c r="AC463" s="1282"/>
      <c r="AD463" s="1308"/>
      <c r="AE463" s="1286"/>
      <c r="AF463" s="1307"/>
      <c r="AG463" s="1281"/>
      <c r="AH463" s="1280"/>
    </row>
    <row r="464" spans="2:34" hidden="1" outlineLevel="1">
      <c r="B464" s="83" t="s">
        <v>664</v>
      </c>
      <c r="C464" s="1447"/>
      <c r="D464" s="1448"/>
      <c r="E464" s="877"/>
      <c r="F464" s="83">
        <v>0.22</v>
      </c>
      <c r="G464" s="109">
        <v>29.85</v>
      </c>
      <c r="H464" s="109">
        <v>56.85</v>
      </c>
      <c r="I464" s="108">
        <f>H464-G464</f>
        <v>27</v>
      </c>
      <c r="J464" s="1160">
        <f>F464*I464</f>
        <v>5.94</v>
      </c>
      <c r="K464" s="1109"/>
      <c r="L464" s="1110"/>
      <c r="M464" s="1085"/>
      <c r="N464" s="83"/>
      <c r="O464" s="75"/>
      <c r="P464" s="1080"/>
      <c r="Q464" s="1174"/>
      <c r="R464" s="1280"/>
      <c r="S464" s="1281"/>
      <c r="T464" s="1280"/>
      <c r="U464" s="1281"/>
      <c r="V464" s="1280"/>
      <c r="W464" s="1281"/>
      <c r="X464" s="1280"/>
      <c r="Y464" s="1282"/>
      <c r="Z464" s="1308"/>
      <c r="AA464" s="1286"/>
      <c r="AB464" s="1390">
        <f>J464</f>
        <v>5.94</v>
      </c>
      <c r="AC464" s="1282"/>
      <c r="AD464" s="1308"/>
      <c r="AE464" s="1286"/>
      <c r="AF464" s="1390"/>
      <c r="AG464" s="1281"/>
      <c r="AH464" s="1280"/>
    </row>
    <row r="465" spans="2:34" hidden="1" outlineLevel="1">
      <c r="B465" s="83"/>
      <c r="C465" s="1448"/>
      <c r="D465" s="1448"/>
      <c r="E465" s="877"/>
      <c r="F465" s="83">
        <v>1.48</v>
      </c>
      <c r="G465" s="109">
        <v>29.85</v>
      </c>
      <c r="H465" s="109">
        <v>56.85</v>
      </c>
      <c r="I465" s="108">
        <f>H465-G465</f>
        <v>27</v>
      </c>
      <c r="J465" s="1160">
        <f>F465*I465</f>
        <v>39.96</v>
      </c>
      <c r="K465" s="83"/>
      <c r="L465" s="75"/>
      <c r="M465" s="1058"/>
      <c r="N465" s="83"/>
      <c r="O465" s="75"/>
      <c r="P465" s="1058"/>
      <c r="Q465" s="1281"/>
      <c r="R465" s="1280"/>
      <c r="S465" s="1281"/>
      <c r="T465" s="1280"/>
      <c r="U465" s="1281"/>
      <c r="V465" s="1280"/>
      <c r="W465" s="1281"/>
      <c r="X465" s="1280"/>
      <c r="Y465" s="1282"/>
      <c r="Z465" s="1308"/>
      <c r="AA465" s="1328">
        <f>J465</f>
        <v>39.96</v>
      </c>
      <c r="AB465" s="1307"/>
      <c r="AC465" s="1282"/>
      <c r="AD465" s="1308"/>
      <c r="AE465" s="1286"/>
      <c r="AF465" s="1307"/>
      <c r="AG465" s="1281"/>
      <c r="AH465" s="1280"/>
    </row>
    <row r="466" spans="2:34" hidden="1" outlineLevel="1">
      <c r="B466" s="83"/>
      <c r="C466" s="1447" t="s">
        <v>24</v>
      </c>
      <c r="D466" s="1170"/>
      <c r="E466" s="877">
        <v>9</v>
      </c>
      <c r="F466" s="83"/>
      <c r="G466" s="109"/>
      <c r="H466" s="109"/>
      <c r="I466" s="75"/>
      <c r="J466" s="123"/>
      <c r="K466" s="871">
        <v>1.48</v>
      </c>
      <c r="L466" s="1448">
        <v>1.59</v>
      </c>
      <c r="M466" s="1085">
        <f>ROUND(-E466*K466*L466,2)</f>
        <v>-21.18</v>
      </c>
      <c r="N466" s="1114">
        <v>0.13</v>
      </c>
      <c r="O466" s="940">
        <f>2*L466+K466</f>
        <v>4.66</v>
      </c>
      <c r="P466" s="1116">
        <f>E466*N466*O466</f>
        <v>5.45</v>
      </c>
      <c r="Q466" s="1281"/>
      <c r="R466" s="1280"/>
      <c r="S466" s="1281"/>
      <c r="T466" s="1280"/>
      <c r="U466" s="1281"/>
      <c r="V466" s="1280"/>
      <c r="W466" s="1281"/>
      <c r="X466" s="1280"/>
      <c r="Y466" s="1282"/>
      <c r="Z466" s="1308"/>
      <c r="AA466" s="1328">
        <f>M466</f>
        <v>-21.18</v>
      </c>
      <c r="AB466" s="1307"/>
      <c r="AC466" s="1282"/>
      <c r="AD466" s="1308"/>
      <c r="AE466" s="1328">
        <f>P466</f>
        <v>5.45</v>
      </c>
      <c r="AF466" s="1307"/>
      <c r="AG466" s="1281"/>
      <c r="AH466" s="1280">
        <f>E466*K466</f>
        <v>13.32</v>
      </c>
    </row>
    <row r="467" spans="2:34" hidden="1" outlineLevel="1">
      <c r="B467" s="83"/>
      <c r="C467" s="1460"/>
      <c r="D467" s="1460"/>
      <c r="E467" s="877"/>
      <c r="F467" s="83">
        <v>1.55</v>
      </c>
      <c r="G467" s="109">
        <v>29.85</v>
      </c>
      <c r="H467" s="109">
        <v>56.85</v>
      </c>
      <c r="I467" s="108">
        <f>H467-G467</f>
        <v>27</v>
      </c>
      <c r="J467" s="1160">
        <f>F467*I467</f>
        <v>41.85</v>
      </c>
      <c r="K467" s="871"/>
      <c r="L467" s="1461"/>
      <c r="M467" s="1085"/>
      <c r="N467" s="1114"/>
      <c r="O467" s="940"/>
      <c r="P467" s="1116"/>
      <c r="Q467" s="1281"/>
      <c r="R467" s="1280"/>
      <c r="S467" s="1281"/>
      <c r="T467" s="1280"/>
      <c r="U467" s="1281"/>
      <c r="V467" s="1280"/>
      <c r="W467" s="1281"/>
      <c r="X467" s="1280"/>
      <c r="Y467" s="1282"/>
      <c r="Z467" s="1308"/>
      <c r="AA467" s="1328"/>
      <c r="AB467" s="1390">
        <f>J467</f>
        <v>41.85</v>
      </c>
      <c r="AC467" s="1282"/>
      <c r="AD467" s="1308"/>
      <c r="AE467" s="1328"/>
      <c r="AF467" s="1307"/>
      <c r="AG467" s="1281"/>
      <c r="AH467" s="1280"/>
    </row>
    <row r="468" spans="2:34" hidden="1" outlineLevel="1">
      <c r="B468" s="83"/>
      <c r="C468" s="1448"/>
      <c r="D468" s="1171"/>
      <c r="E468" s="877"/>
      <c r="F468" s="83"/>
      <c r="G468" s="109"/>
      <c r="H468" s="109"/>
      <c r="I468" s="75"/>
      <c r="J468" s="123"/>
      <c r="K468" s="83"/>
      <c r="L468" s="75"/>
      <c r="M468" s="1058"/>
      <c r="N468" s="83"/>
      <c r="O468" s="75"/>
      <c r="P468" s="1058"/>
      <c r="Q468" s="1281"/>
      <c r="R468" s="1280"/>
      <c r="S468" s="1281"/>
      <c r="T468" s="1280"/>
      <c r="U468" s="1281"/>
      <c r="V468" s="1280"/>
      <c r="W468" s="1281"/>
      <c r="X468" s="1280"/>
      <c r="Y468" s="1282"/>
      <c r="Z468" s="1308"/>
      <c r="AA468" s="1286"/>
      <c r="AB468" s="1307"/>
      <c r="AC468" s="1282"/>
      <c r="AD468" s="1308"/>
      <c r="AE468" s="1286"/>
      <c r="AF468" s="1307"/>
      <c r="AG468" s="1281"/>
      <c r="AH468" s="1280"/>
    </row>
    <row r="469" spans="2:34" hidden="1" outlineLevel="1">
      <c r="B469" s="83"/>
      <c r="C469" s="1447" t="s">
        <v>504</v>
      </c>
      <c r="D469" s="1170" t="s">
        <v>696</v>
      </c>
      <c r="E469" s="877">
        <v>9</v>
      </c>
      <c r="F469" s="83">
        <v>8.17</v>
      </c>
      <c r="G469" s="109">
        <v>29.85</v>
      </c>
      <c r="H469" s="109">
        <v>31.23</v>
      </c>
      <c r="I469" s="108">
        <f>H469-G469</f>
        <v>1.38</v>
      </c>
      <c r="J469" s="1160">
        <f>E469*F469*I469</f>
        <v>101.47</v>
      </c>
      <c r="K469" s="83"/>
      <c r="L469" s="75"/>
      <c r="M469" s="1058"/>
      <c r="N469" s="83"/>
      <c r="O469" s="75"/>
      <c r="P469" s="1058"/>
      <c r="Q469" s="1281"/>
      <c r="R469" s="1280"/>
      <c r="S469" s="1281"/>
      <c r="T469" s="1280"/>
      <c r="U469" s="1281"/>
      <c r="V469" s="1280"/>
      <c r="W469" s="1174">
        <f>J469</f>
        <v>101.47</v>
      </c>
      <c r="X469" s="1179">
        <f t="shared" ref="X469" si="63">ROUND($W$4/1000*W469,3)</f>
        <v>2.5369999999999999</v>
      </c>
      <c r="Y469" s="1282"/>
      <c r="Z469" s="1308"/>
      <c r="AA469" s="1328">
        <f>J469</f>
        <v>101.47</v>
      </c>
      <c r="AB469" s="1390"/>
      <c r="AC469" s="1282"/>
      <c r="AD469" s="1308"/>
      <c r="AE469" s="1286"/>
      <c r="AF469" s="1307"/>
      <c r="AG469" s="1281">
        <f>E469*F469</f>
        <v>73.53</v>
      </c>
      <c r="AH469" s="1280"/>
    </row>
    <row r="470" spans="2:34" hidden="1" outlineLevel="1">
      <c r="B470" s="83"/>
      <c r="C470" s="1447" t="s">
        <v>646</v>
      </c>
      <c r="D470" s="1171"/>
      <c r="E470" s="877">
        <v>9</v>
      </c>
      <c r="F470" s="83">
        <v>5.55</v>
      </c>
      <c r="G470" s="109">
        <v>30.03</v>
      </c>
      <c r="H470" s="109">
        <v>32.85</v>
      </c>
      <c r="I470" s="108">
        <f>H470-G470</f>
        <v>2.82</v>
      </c>
      <c r="J470" s="1160">
        <f>E470*F470*I470</f>
        <v>140.86000000000001</v>
      </c>
      <c r="K470" s="83"/>
      <c r="L470" s="75"/>
      <c r="M470" s="1058"/>
      <c r="N470" s="83"/>
      <c r="O470" s="75"/>
      <c r="P470" s="1058"/>
      <c r="Q470" s="1281"/>
      <c r="R470" s="1280"/>
      <c r="S470" s="1174">
        <f>J470</f>
        <v>140.86000000000001</v>
      </c>
      <c r="T470" s="1280">
        <f t="shared" ref="T470:T473" si="64">ROUND($S$4/1000*S470,3)</f>
        <v>18.312000000000001</v>
      </c>
      <c r="U470" s="1281"/>
      <c r="V470" s="1280"/>
      <c r="W470" s="1281"/>
      <c r="X470" s="1280"/>
      <c r="Y470" s="1282"/>
      <c r="Z470" s="1308"/>
      <c r="AA470" s="1286"/>
      <c r="AB470" s="1390">
        <f>J470</f>
        <v>140.86000000000001</v>
      </c>
      <c r="AC470" s="1282"/>
      <c r="AD470" s="1308"/>
      <c r="AE470" s="1286"/>
      <c r="AF470" s="1307"/>
      <c r="AG470" s="1281"/>
      <c r="AH470" s="1280"/>
    </row>
    <row r="471" spans="2:34" hidden="1" outlineLevel="1">
      <c r="B471" s="83"/>
      <c r="C471" s="1447" t="s">
        <v>67</v>
      </c>
      <c r="D471" s="1171"/>
      <c r="E471" s="877">
        <v>9</v>
      </c>
      <c r="F471" s="83"/>
      <c r="G471" s="109"/>
      <c r="H471" s="109"/>
      <c r="I471" s="75"/>
      <c r="J471" s="123"/>
      <c r="K471" s="871">
        <f>1.68-0.77</f>
        <v>0.91</v>
      </c>
      <c r="L471" s="1448">
        <f>1.65-0.06</f>
        <v>1.59</v>
      </c>
      <c r="M471" s="1080">
        <f>ROUND(-E471*K471*L471,2)</f>
        <v>-13.02</v>
      </c>
      <c r="N471" s="1114">
        <v>0.13</v>
      </c>
      <c r="O471" s="940">
        <f>2*K471+L471</f>
        <v>3.41</v>
      </c>
      <c r="P471" s="1116">
        <f>E471*N471*O471</f>
        <v>3.99</v>
      </c>
      <c r="Q471" s="1281"/>
      <c r="R471" s="1280"/>
      <c r="S471" s="1174">
        <f>M471</f>
        <v>-13.02</v>
      </c>
      <c r="T471" s="1280">
        <f t="shared" si="64"/>
        <v>-1.6930000000000001</v>
      </c>
      <c r="U471" s="1281"/>
      <c r="V471" s="1280"/>
      <c r="W471" s="1281"/>
      <c r="X471" s="1280"/>
      <c r="Y471" s="1282"/>
      <c r="Z471" s="1308"/>
      <c r="AA471" s="1286"/>
      <c r="AB471" s="1390">
        <f>M471</f>
        <v>-13.02</v>
      </c>
      <c r="AC471" s="1282"/>
      <c r="AD471" s="1308"/>
      <c r="AE471" s="1286"/>
      <c r="AF471" s="1390">
        <f>P471</f>
        <v>3.99</v>
      </c>
      <c r="AG471" s="1281"/>
      <c r="AH471" s="1280"/>
    </row>
    <row r="472" spans="2:34" hidden="1" outlineLevel="1">
      <c r="B472" s="83"/>
      <c r="C472" s="1447" t="s">
        <v>70</v>
      </c>
      <c r="D472" s="1171"/>
      <c r="E472" s="877">
        <v>9</v>
      </c>
      <c r="F472" s="83"/>
      <c r="G472" s="109"/>
      <c r="H472" s="109"/>
      <c r="I472" s="75"/>
      <c r="J472" s="123"/>
      <c r="K472" s="871">
        <v>0.77</v>
      </c>
      <c r="L472" s="1448">
        <f>2.4-0.06</f>
        <v>2.34</v>
      </c>
      <c r="M472" s="1080">
        <f>ROUND(-E472*K472*L472,2)</f>
        <v>-16.22</v>
      </c>
      <c r="N472" s="1114">
        <v>0.13</v>
      </c>
      <c r="O472" s="940">
        <f>K472+L472+0.75</f>
        <v>3.86</v>
      </c>
      <c r="P472" s="1116">
        <f>E472*N472*O472</f>
        <v>4.5199999999999996</v>
      </c>
      <c r="Q472" s="1281"/>
      <c r="R472" s="1280"/>
      <c r="S472" s="1174">
        <f>M472</f>
        <v>-16.22</v>
      </c>
      <c r="T472" s="1280">
        <f t="shared" si="64"/>
        <v>-2.109</v>
      </c>
      <c r="U472" s="1281"/>
      <c r="V472" s="1280"/>
      <c r="W472" s="1281"/>
      <c r="X472" s="1280"/>
      <c r="Y472" s="1282"/>
      <c r="Z472" s="1308"/>
      <c r="AA472" s="1286"/>
      <c r="AB472" s="1390">
        <f>M472</f>
        <v>-16.22</v>
      </c>
      <c r="AC472" s="1282"/>
      <c r="AD472" s="1308"/>
      <c r="AE472" s="1286"/>
      <c r="AF472" s="1390">
        <f>P472</f>
        <v>4.5199999999999996</v>
      </c>
      <c r="AG472" s="1281"/>
      <c r="AH472" s="1280"/>
    </row>
    <row r="473" spans="2:34" hidden="1" outlineLevel="1">
      <c r="B473" s="83"/>
      <c r="C473" s="1448" t="s">
        <v>24</v>
      </c>
      <c r="D473" s="1171"/>
      <c r="E473" s="877">
        <v>9</v>
      </c>
      <c r="F473" s="83"/>
      <c r="G473" s="109"/>
      <c r="H473" s="109"/>
      <c r="I473" s="75"/>
      <c r="J473" s="123"/>
      <c r="K473" s="871">
        <v>1.48</v>
      </c>
      <c r="L473" s="1448">
        <v>1.59</v>
      </c>
      <c r="M473" s="1085">
        <f>ROUND(-E473*K473*L473,2)</f>
        <v>-21.18</v>
      </c>
      <c r="N473" s="1114">
        <v>0.13</v>
      </c>
      <c r="O473" s="940">
        <f>2*(L473+K473)</f>
        <v>6.14</v>
      </c>
      <c r="P473" s="1116">
        <f>E473*N473*O473</f>
        <v>7.18</v>
      </c>
      <c r="Q473" s="1281"/>
      <c r="R473" s="1280"/>
      <c r="S473" s="1174">
        <f>M473</f>
        <v>-21.18</v>
      </c>
      <c r="T473" s="1280">
        <f t="shared" si="64"/>
        <v>-2.7530000000000001</v>
      </c>
      <c r="U473" s="1281"/>
      <c r="V473" s="1280"/>
      <c r="W473" s="1281"/>
      <c r="X473" s="1280"/>
      <c r="Y473" s="1282"/>
      <c r="Z473" s="1308"/>
      <c r="AA473" s="1286"/>
      <c r="AB473" s="1390">
        <f>M473</f>
        <v>-21.18</v>
      </c>
      <c r="AC473" s="1282"/>
      <c r="AD473" s="1308"/>
      <c r="AE473" s="1286"/>
      <c r="AF473" s="1390">
        <f>P473</f>
        <v>7.18</v>
      </c>
      <c r="AG473" s="1281"/>
      <c r="AH473" s="1280"/>
    </row>
    <row r="474" spans="2:34" hidden="1" outlineLevel="1">
      <c r="B474" s="83"/>
      <c r="C474" s="1447"/>
      <c r="D474" s="1170"/>
      <c r="E474" s="877"/>
      <c r="F474" s="83"/>
      <c r="G474" s="109"/>
      <c r="H474" s="109"/>
      <c r="I474" s="75"/>
      <c r="J474" s="123"/>
      <c r="K474" s="83"/>
      <c r="L474" s="75"/>
      <c r="M474" s="1058"/>
      <c r="N474" s="83"/>
      <c r="O474" s="75"/>
      <c r="P474" s="1058"/>
      <c r="Q474" s="1281"/>
      <c r="R474" s="1280"/>
      <c r="S474" s="1281"/>
      <c r="T474" s="1280"/>
      <c r="U474" s="1281"/>
      <c r="V474" s="1280"/>
      <c r="W474" s="1281"/>
      <c r="X474" s="1280"/>
      <c r="Y474" s="1282"/>
      <c r="Z474" s="1308"/>
      <c r="AA474" s="1286"/>
      <c r="AB474" s="1307"/>
      <c r="AC474" s="1282"/>
      <c r="AD474" s="1308"/>
      <c r="AE474" s="1286"/>
      <c r="AF474" s="1307"/>
      <c r="AG474" s="1281"/>
      <c r="AH474" s="1280"/>
    </row>
    <row r="475" spans="2:34" hidden="1" outlineLevel="1">
      <c r="B475" s="83"/>
      <c r="C475" s="1448" t="s">
        <v>697</v>
      </c>
      <c r="D475" s="1171" t="s">
        <v>698</v>
      </c>
      <c r="E475" s="877"/>
      <c r="F475" s="83"/>
      <c r="G475" s="109"/>
      <c r="H475" s="109"/>
      <c r="I475" s="75"/>
      <c r="J475" s="123"/>
      <c r="K475" s="83"/>
      <c r="L475" s="75"/>
      <c r="M475" s="1058"/>
      <c r="N475" s="83"/>
      <c r="O475" s="75"/>
      <c r="P475" s="1058"/>
      <c r="Q475" s="1281"/>
      <c r="R475" s="1280"/>
      <c r="S475" s="1281"/>
      <c r="T475" s="1280"/>
      <c r="U475" s="1281"/>
      <c r="V475" s="1280"/>
      <c r="W475" s="1281"/>
      <c r="X475" s="1280"/>
      <c r="Y475" s="1282"/>
      <c r="Z475" s="1308"/>
      <c r="AA475" s="1286"/>
      <c r="AB475" s="1307"/>
      <c r="AC475" s="1282"/>
      <c r="AD475" s="1308"/>
      <c r="AE475" s="1286"/>
      <c r="AF475" s="1307"/>
      <c r="AG475" s="1281"/>
      <c r="AH475" s="1280"/>
    </row>
    <row r="476" spans="2:34" hidden="1" outlineLevel="1">
      <c r="B476" s="83" t="s">
        <v>587</v>
      </c>
      <c r="C476" s="1447"/>
      <c r="D476" s="1171"/>
      <c r="E476" s="877"/>
      <c r="F476" s="83">
        <v>3.03</v>
      </c>
      <c r="G476" s="109">
        <v>29.85</v>
      </c>
      <c r="H476" s="109">
        <v>56.85</v>
      </c>
      <c r="I476" s="108">
        <f>H476-G476</f>
        <v>27</v>
      </c>
      <c r="J476" s="1160">
        <f>F476*I476</f>
        <v>81.81</v>
      </c>
      <c r="K476" s="871"/>
      <c r="L476" s="1171"/>
      <c r="M476" s="1080"/>
      <c r="N476" s="1114"/>
      <c r="O476" s="940"/>
      <c r="P476" s="1116"/>
      <c r="Q476" s="1281"/>
      <c r="R476" s="1280"/>
      <c r="S476" s="1174">
        <f>J476</f>
        <v>81.81</v>
      </c>
      <c r="T476" s="1280">
        <f t="shared" ref="T476:T477" si="65">ROUND($S$4/1000*S476,3)</f>
        <v>10.635</v>
      </c>
      <c r="U476" s="1281"/>
      <c r="V476" s="1280"/>
      <c r="W476" s="1281"/>
      <c r="X476" s="1280"/>
      <c r="Y476" s="1282"/>
      <c r="Z476" s="1308"/>
      <c r="AA476" s="1328"/>
      <c r="AB476" s="1307"/>
      <c r="AC476" s="1282"/>
      <c r="AD476" s="1308"/>
      <c r="AE476" s="1328"/>
      <c r="AF476" s="1307"/>
      <c r="AG476" s="1281"/>
      <c r="AH476" s="1280"/>
    </row>
    <row r="477" spans="2:34" hidden="1" outlineLevel="1">
      <c r="B477" s="83"/>
      <c r="C477" s="1447" t="s">
        <v>24</v>
      </c>
      <c r="D477" s="1170"/>
      <c r="E477" s="877">
        <v>9</v>
      </c>
      <c r="F477" s="83"/>
      <c r="G477" s="109"/>
      <c r="H477" s="109"/>
      <c r="I477" s="75"/>
      <c r="J477" s="123"/>
      <c r="K477" s="871">
        <v>1.48</v>
      </c>
      <c r="L477" s="1448">
        <v>1.59</v>
      </c>
      <c r="M477" s="1085">
        <f>ROUND(-E477*K477*L477,2)</f>
        <v>-21.18</v>
      </c>
      <c r="N477" s="1114"/>
      <c r="O477" s="940"/>
      <c r="P477" s="1116"/>
      <c r="Q477" s="1281"/>
      <c r="R477" s="1280"/>
      <c r="S477" s="1174">
        <f>M477</f>
        <v>-21.18</v>
      </c>
      <c r="T477" s="1280">
        <f t="shared" si="65"/>
        <v>-2.7530000000000001</v>
      </c>
      <c r="U477" s="1281"/>
      <c r="V477" s="1280"/>
      <c r="W477" s="1281"/>
      <c r="X477" s="1280"/>
      <c r="Y477" s="1282"/>
      <c r="Z477" s="1308"/>
      <c r="AA477" s="1286"/>
      <c r="AB477" s="1307"/>
      <c r="AC477" s="1282"/>
      <c r="AD477" s="1308"/>
      <c r="AE477" s="1286"/>
      <c r="AF477" s="1307"/>
      <c r="AG477" s="1281"/>
      <c r="AH477" s="1280"/>
    </row>
    <row r="478" spans="2:34" hidden="1" outlineLevel="1">
      <c r="B478" s="83" t="s">
        <v>664</v>
      </c>
      <c r="C478" s="1448"/>
      <c r="D478" s="1170"/>
      <c r="E478" s="877"/>
      <c r="F478" s="83">
        <v>1.33</v>
      </c>
      <c r="G478" s="109">
        <v>29.85</v>
      </c>
      <c r="H478" s="109">
        <v>56.85</v>
      </c>
      <c r="I478" s="108">
        <f>H478-G478</f>
        <v>27</v>
      </c>
      <c r="J478" s="1160">
        <f>F478*I478</f>
        <v>35.909999999999997</v>
      </c>
      <c r="K478" s="83"/>
      <c r="L478" s="75"/>
      <c r="M478" s="1058"/>
      <c r="N478" s="83"/>
      <c r="O478" s="75"/>
      <c r="P478" s="1058"/>
      <c r="Q478" s="1281"/>
      <c r="R478" s="1280"/>
      <c r="S478" s="1281"/>
      <c r="T478" s="1280"/>
      <c r="U478" s="1281"/>
      <c r="V478" s="1280"/>
      <c r="W478" s="1281"/>
      <c r="X478" s="1280"/>
      <c r="Y478" s="1282"/>
      <c r="Z478" s="1308"/>
      <c r="AA478" s="1286"/>
      <c r="AB478" s="1390">
        <f>J478</f>
        <v>35.909999999999997</v>
      </c>
      <c r="AC478" s="1282"/>
      <c r="AD478" s="1308"/>
      <c r="AE478" s="1286"/>
      <c r="AF478" s="1307"/>
      <c r="AG478" s="1281"/>
      <c r="AH478" s="1280"/>
    </row>
    <row r="479" spans="2:34" hidden="1" outlineLevel="1">
      <c r="B479" s="83"/>
      <c r="C479" s="75"/>
      <c r="D479" s="1171"/>
      <c r="E479" s="877"/>
      <c r="F479" s="83">
        <v>1.48</v>
      </c>
      <c r="G479" s="109">
        <v>29.85</v>
      </c>
      <c r="H479" s="109">
        <v>56.85</v>
      </c>
      <c r="I479" s="108">
        <f>H479-G479</f>
        <v>27</v>
      </c>
      <c r="J479" s="1160">
        <f>F479*I479</f>
        <v>39.96</v>
      </c>
      <c r="K479" s="83"/>
      <c r="L479" s="75"/>
      <c r="M479" s="1058"/>
      <c r="N479" s="83"/>
      <c r="O479" s="75"/>
      <c r="P479" s="1058"/>
      <c r="Q479" s="1281"/>
      <c r="R479" s="1280"/>
      <c r="S479" s="1281"/>
      <c r="T479" s="1280"/>
      <c r="U479" s="1281"/>
      <c r="V479" s="1280"/>
      <c r="W479" s="1281"/>
      <c r="X479" s="1280"/>
      <c r="Y479" s="1282"/>
      <c r="Z479" s="1308"/>
      <c r="AA479" s="1328">
        <f>J479</f>
        <v>39.96</v>
      </c>
      <c r="AB479" s="1307"/>
      <c r="AC479" s="1282"/>
      <c r="AD479" s="1308"/>
      <c r="AE479" s="1286"/>
      <c r="AF479" s="1307"/>
      <c r="AG479" s="1281"/>
      <c r="AH479" s="1280"/>
    </row>
    <row r="480" spans="2:34" hidden="1" outlineLevel="1">
      <c r="B480" s="83"/>
      <c r="C480" s="1446" t="s">
        <v>24</v>
      </c>
      <c r="D480" s="1170"/>
      <c r="E480" s="877">
        <v>9</v>
      </c>
      <c r="F480" s="83"/>
      <c r="G480" s="109"/>
      <c r="H480" s="109"/>
      <c r="I480" s="75"/>
      <c r="J480" s="1160"/>
      <c r="K480" s="871">
        <v>1.48</v>
      </c>
      <c r="L480" s="1448">
        <v>1.59</v>
      </c>
      <c r="M480" s="1085">
        <f>ROUND(-E480*K480*L480,2)</f>
        <v>-21.18</v>
      </c>
      <c r="N480" s="1114">
        <v>0.13</v>
      </c>
      <c r="O480" s="940">
        <f>2*L480+K480</f>
        <v>4.66</v>
      </c>
      <c r="P480" s="1116">
        <f>E480*N480*O480</f>
        <v>5.45</v>
      </c>
      <c r="Q480" s="1281"/>
      <c r="R480" s="1280"/>
      <c r="S480" s="1281"/>
      <c r="T480" s="1280"/>
      <c r="U480" s="1281"/>
      <c r="V480" s="1280"/>
      <c r="W480" s="1174"/>
      <c r="X480" s="1179"/>
      <c r="Y480" s="1282"/>
      <c r="Z480" s="1308"/>
      <c r="AA480" s="1328">
        <f>M480</f>
        <v>-21.18</v>
      </c>
      <c r="AB480" s="1390"/>
      <c r="AC480" s="1282"/>
      <c r="AD480" s="1308"/>
      <c r="AE480" s="1328">
        <f>P480</f>
        <v>5.45</v>
      </c>
      <c r="AF480" s="1307"/>
      <c r="AG480" s="1281"/>
      <c r="AH480" s="1280">
        <f>E480*K480</f>
        <v>13.32</v>
      </c>
    </row>
    <row r="481" spans="2:34" hidden="1" outlineLevel="1">
      <c r="B481" s="83"/>
      <c r="C481" s="111"/>
      <c r="D481" s="1171"/>
      <c r="E481" s="877"/>
      <c r="F481" s="83">
        <v>0.22</v>
      </c>
      <c r="G481" s="109">
        <v>29.85</v>
      </c>
      <c r="H481" s="109">
        <v>56.85</v>
      </c>
      <c r="I481" s="108">
        <f>H481-G481</f>
        <v>27</v>
      </c>
      <c r="J481" s="1160">
        <f>F481*I481</f>
        <v>5.94</v>
      </c>
      <c r="K481" s="83"/>
      <c r="L481" s="75"/>
      <c r="M481" s="1058"/>
      <c r="N481" s="83"/>
      <c r="O481" s="75"/>
      <c r="P481" s="1058"/>
      <c r="Q481" s="1281"/>
      <c r="R481" s="1280"/>
      <c r="S481" s="1281"/>
      <c r="T481" s="1280"/>
      <c r="U481" s="1281"/>
      <c r="V481" s="1280"/>
      <c r="W481" s="1281"/>
      <c r="X481" s="1280"/>
      <c r="Y481" s="1282"/>
      <c r="Z481" s="1308"/>
      <c r="AA481" s="1286"/>
      <c r="AB481" s="1390">
        <f>J481</f>
        <v>5.94</v>
      </c>
      <c r="AC481" s="1282"/>
      <c r="AD481" s="1308"/>
      <c r="AE481" s="1286"/>
      <c r="AF481" s="1307"/>
      <c r="AG481" s="1281"/>
      <c r="AH481" s="1280"/>
    </row>
    <row r="482" spans="2:34" hidden="1" outlineLevel="1">
      <c r="B482" s="83"/>
      <c r="C482" s="1446"/>
      <c r="D482" s="1171"/>
      <c r="E482" s="877"/>
      <c r="F482" s="83"/>
      <c r="G482" s="109"/>
      <c r="H482" s="109"/>
      <c r="I482" s="75"/>
      <c r="J482" s="1160"/>
      <c r="K482" s="83"/>
      <c r="L482" s="75"/>
      <c r="M482" s="1058"/>
      <c r="N482" s="83"/>
      <c r="O482" s="75"/>
      <c r="P482" s="1058"/>
      <c r="Q482" s="1281"/>
      <c r="R482" s="1280"/>
      <c r="S482" s="1174"/>
      <c r="T482" s="1280"/>
      <c r="U482" s="1281"/>
      <c r="V482" s="1280"/>
      <c r="W482" s="1281"/>
      <c r="X482" s="1280"/>
      <c r="Y482" s="1282"/>
      <c r="Z482" s="1308"/>
      <c r="AA482" s="1286"/>
      <c r="AB482" s="1390"/>
      <c r="AC482" s="1282"/>
      <c r="AD482" s="1308"/>
      <c r="AE482" s="1286"/>
      <c r="AF482" s="1307"/>
      <c r="AG482" s="1281"/>
      <c r="AH482" s="1280"/>
    </row>
    <row r="483" spans="2:34" hidden="1" outlineLevel="1">
      <c r="B483" s="83"/>
      <c r="C483" s="1446" t="s">
        <v>504</v>
      </c>
      <c r="D483" s="1448" t="s">
        <v>670</v>
      </c>
      <c r="E483" s="877">
        <v>9</v>
      </c>
      <c r="F483" s="83">
        <v>5.9</v>
      </c>
      <c r="G483" s="109">
        <v>29.85</v>
      </c>
      <c r="H483" s="109">
        <v>31.23</v>
      </c>
      <c r="I483" s="108">
        <f>H483-G483</f>
        <v>1.38</v>
      </c>
      <c r="J483" s="1160">
        <f>E483*F483*I483</f>
        <v>73.28</v>
      </c>
      <c r="K483" s="1114"/>
      <c r="L483" s="940"/>
      <c r="M483" s="1080"/>
      <c r="N483" s="1114"/>
      <c r="O483" s="940"/>
      <c r="P483" s="1116"/>
      <c r="Q483" s="1281"/>
      <c r="R483" s="1280"/>
      <c r="S483" s="1174"/>
      <c r="T483" s="1280"/>
      <c r="U483" s="1281"/>
      <c r="V483" s="1280"/>
      <c r="W483" s="1174">
        <f>J483</f>
        <v>73.28</v>
      </c>
      <c r="X483" s="1179">
        <f t="shared" ref="X483" si="66">ROUND($W$4/1000*W483,3)</f>
        <v>1.8320000000000001</v>
      </c>
      <c r="Y483" s="1282"/>
      <c r="Z483" s="1308"/>
      <c r="AA483" s="1286"/>
      <c r="AB483" s="1390">
        <f>J483</f>
        <v>73.28</v>
      </c>
      <c r="AC483" s="1282"/>
      <c r="AD483" s="1308"/>
      <c r="AE483" s="1286"/>
      <c r="AF483" s="1390"/>
      <c r="AG483" s="1281">
        <f>E483*F483</f>
        <v>53.1</v>
      </c>
      <c r="AH483" s="1280"/>
    </row>
    <row r="484" spans="2:34" hidden="1" outlineLevel="1">
      <c r="B484" s="83"/>
      <c r="C484" s="1446" t="s">
        <v>65</v>
      </c>
      <c r="D484" s="1448"/>
      <c r="E484" s="877">
        <v>9</v>
      </c>
      <c r="F484" s="83">
        <v>3.28</v>
      </c>
      <c r="G484" s="109">
        <v>30.03</v>
      </c>
      <c r="H484" s="109">
        <v>32.85</v>
      </c>
      <c r="I484" s="108">
        <f>H484-G484</f>
        <v>2.82</v>
      </c>
      <c r="J484" s="1160">
        <f>E484*F484*I484</f>
        <v>83.25</v>
      </c>
      <c r="K484" s="1114"/>
      <c r="L484" s="940"/>
      <c r="M484" s="1080"/>
      <c r="N484" s="1114"/>
      <c r="O484" s="940"/>
      <c r="P484" s="1116"/>
      <c r="Q484" s="1281"/>
      <c r="R484" s="1280"/>
      <c r="S484" s="1174">
        <f>J484</f>
        <v>83.25</v>
      </c>
      <c r="T484" s="1280">
        <f t="shared" ref="T484:T488" si="67">ROUND($S$4/1000*S484,3)</f>
        <v>10.823</v>
      </c>
      <c r="U484" s="1281"/>
      <c r="V484" s="1280"/>
      <c r="W484" s="1281"/>
      <c r="X484" s="1280"/>
      <c r="Y484" s="1282"/>
      <c r="Z484" s="1308"/>
      <c r="AA484" s="1286"/>
      <c r="AB484" s="1390">
        <f>J484</f>
        <v>83.25</v>
      </c>
      <c r="AC484" s="1282"/>
      <c r="AD484" s="1308"/>
      <c r="AE484" s="1286"/>
      <c r="AF484" s="1390"/>
      <c r="AG484" s="1281"/>
      <c r="AH484" s="1280"/>
    </row>
    <row r="485" spans="2:34" hidden="1" outlineLevel="1">
      <c r="B485" s="83"/>
      <c r="C485" s="111" t="s">
        <v>516</v>
      </c>
      <c r="D485" s="1448"/>
      <c r="E485" s="877">
        <v>9</v>
      </c>
      <c r="F485" s="83"/>
      <c r="G485" s="109"/>
      <c r="H485" s="109"/>
      <c r="I485" s="75"/>
      <c r="J485" s="123"/>
      <c r="K485" s="871">
        <f>1.68-0.77</f>
        <v>0.91</v>
      </c>
      <c r="L485" s="1448">
        <f>1.65-0.06</f>
        <v>1.59</v>
      </c>
      <c r="M485" s="1080">
        <f>ROUND(-E485*K485*L485,2)</f>
        <v>-13.02</v>
      </c>
      <c r="N485" s="1114">
        <v>0.13</v>
      </c>
      <c r="O485" s="940">
        <f>2*K485+L485</f>
        <v>3.41</v>
      </c>
      <c r="P485" s="1116">
        <f>E485*N485*O485</f>
        <v>3.99</v>
      </c>
      <c r="Q485" s="1281"/>
      <c r="R485" s="1280"/>
      <c r="S485" s="1174">
        <f>M485</f>
        <v>-13.02</v>
      </c>
      <c r="T485" s="1280">
        <f t="shared" si="67"/>
        <v>-1.6930000000000001</v>
      </c>
      <c r="U485" s="1281"/>
      <c r="V485" s="1280"/>
      <c r="W485" s="1281"/>
      <c r="X485" s="1280"/>
      <c r="Y485" s="1282"/>
      <c r="Z485" s="1308"/>
      <c r="AA485" s="1286"/>
      <c r="AB485" s="1390">
        <f>M485</f>
        <v>-13.02</v>
      </c>
      <c r="AC485" s="1282"/>
      <c r="AD485" s="1308"/>
      <c r="AE485" s="1286"/>
      <c r="AF485" s="1390">
        <f>P485</f>
        <v>3.99</v>
      </c>
      <c r="AG485" s="1281"/>
      <c r="AH485" s="1280"/>
    </row>
    <row r="486" spans="2:34" hidden="1" outlineLevel="1">
      <c r="B486" s="83"/>
      <c r="C486" s="1446" t="s">
        <v>90</v>
      </c>
      <c r="D486" s="1447"/>
      <c r="E486" s="877">
        <v>9</v>
      </c>
      <c r="F486" s="83"/>
      <c r="G486" s="109"/>
      <c r="H486" s="109"/>
      <c r="I486" s="75"/>
      <c r="J486" s="123"/>
      <c r="K486" s="871">
        <v>0.77</v>
      </c>
      <c r="L486" s="1448">
        <f>2.4-0.06</f>
        <v>2.34</v>
      </c>
      <c r="M486" s="1080">
        <f>ROUND(-E486*K486*L486,2)</f>
        <v>-16.22</v>
      </c>
      <c r="N486" s="1114">
        <v>0.13</v>
      </c>
      <c r="O486" s="940">
        <f>K486+L486+0.75</f>
        <v>3.86</v>
      </c>
      <c r="P486" s="1116">
        <f>E486*N486*O486</f>
        <v>4.5199999999999996</v>
      </c>
      <c r="Q486" s="1281"/>
      <c r="R486" s="1280"/>
      <c r="S486" s="1174">
        <f>M486</f>
        <v>-16.22</v>
      </c>
      <c r="T486" s="1280">
        <f t="shared" si="67"/>
        <v>-2.109</v>
      </c>
      <c r="U486" s="1281"/>
      <c r="V486" s="1280"/>
      <c r="W486" s="1281"/>
      <c r="X486" s="1280"/>
      <c r="Y486" s="1282"/>
      <c r="Z486" s="1308"/>
      <c r="AA486" s="1286"/>
      <c r="AB486" s="1390">
        <f>M486</f>
        <v>-16.22</v>
      </c>
      <c r="AC486" s="1282"/>
      <c r="AD486" s="1308"/>
      <c r="AE486" s="1286"/>
      <c r="AF486" s="1390">
        <f>P486</f>
        <v>4.5199999999999996</v>
      </c>
      <c r="AG486" s="1281"/>
      <c r="AH486" s="1280"/>
    </row>
    <row r="487" spans="2:34" hidden="1" outlineLevel="1">
      <c r="B487" s="83"/>
      <c r="C487" s="75"/>
      <c r="D487" s="1448"/>
      <c r="E487" s="877"/>
      <c r="F487" s="83"/>
      <c r="G487" s="109"/>
      <c r="H487" s="109"/>
      <c r="I487" s="75"/>
      <c r="J487" s="123"/>
      <c r="K487" s="83"/>
      <c r="L487" s="75"/>
      <c r="M487" s="1058"/>
      <c r="N487" s="83"/>
      <c r="O487" s="75"/>
      <c r="P487" s="1058"/>
      <c r="Q487" s="1281"/>
      <c r="R487" s="1280"/>
      <c r="S487" s="1281"/>
      <c r="T487" s="1280"/>
      <c r="U487" s="1281"/>
      <c r="V487" s="1280"/>
      <c r="W487" s="1281"/>
      <c r="X487" s="1280"/>
      <c r="Y487" s="1282"/>
      <c r="Z487" s="1308"/>
      <c r="AA487" s="1286"/>
      <c r="AB487" s="1307"/>
      <c r="AC487" s="1282"/>
      <c r="AD487" s="1308"/>
      <c r="AE487" s="1286"/>
      <c r="AF487" s="1307"/>
      <c r="AG487" s="1281"/>
      <c r="AH487" s="1280"/>
    </row>
    <row r="488" spans="2:34" hidden="1" outlineLevel="1">
      <c r="B488" s="83"/>
      <c r="C488" s="1447" t="s">
        <v>699</v>
      </c>
      <c r="D488" s="1448" t="s">
        <v>671</v>
      </c>
      <c r="E488" s="877"/>
      <c r="F488" s="83">
        <v>0.99</v>
      </c>
      <c r="G488" s="109">
        <v>29.85</v>
      </c>
      <c r="H488" s="109">
        <v>56.85</v>
      </c>
      <c r="I488" s="108">
        <f>H488-G488</f>
        <v>27</v>
      </c>
      <c r="J488" s="1160">
        <f>F488*I488</f>
        <v>26.73</v>
      </c>
      <c r="K488" s="871"/>
      <c r="L488" s="1171"/>
      <c r="M488" s="1080"/>
      <c r="N488" s="1114"/>
      <c r="O488" s="940"/>
      <c r="P488" s="1116"/>
      <c r="Q488" s="1281"/>
      <c r="R488" s="1280"/>
      <c r="S488" s="1174">
        <f>J488</f>
        <v>26.73</v>
      </c>
      <c r="T488" s="1280">
        <f t="shared" si="67"/>
        <v>3.4750000000000001</v>
      </c>
      <c r="U488" s="1281"/>
      <c r="V488" s="1280"/>
      <c r="W488" s="1281"/>
      <c r="X488" s="1280"/>
      <c r="Y488" s="1282"/>
      <c r="Z488" s="1308"/>
      <c r="AA488" s="1328"/>
      <c r="AB488" s="1390">
        <f>J488</f>
        <v>26.73</v>
      </c>
      <c r="AC488" s="1282"/>
      <c r="AD488" s="1308"/>
      <c r="AE488" s="1328"/>
      <c r="AF488" s="1307"/>
      <c r="AG488" s="1281"/>
      <c r="AH488" s="1280"/>
    </row>
    <row r="489" spans="2:34" hidden="1" outlineLevel="1">
      <c r="B489" s="83"/>
      <c r="C489" s="111"/>
      <c r="D489" s="1448"/>
      <c r="E489" s="877"/>
      <c r="F489" s="83"/>
      <c r="G489" s="109"/>
      <c r="H489" s="109"/>
      <c r="I489" s="75"/>
      <c r="J489" s="123"/>
      <c r="K489" s="83"/>
      <c r="L489" s="75"/>
      <c r="M489" s="1058"/>
      <c r="N489" s="83"/>
      <c r="O489" s="75"/>
      <c r="P489" s="1058"/>
      <c r="Q489" s="1281"/>
      <c r="R489" s="1280"/>
      <c r="S489" s="1281"/>
      <c r="T489" s="1280"/>
      <c r="U489" s="1281"/>
      <c r="V489" s="1280"/>
      <c r="W489" s="1281"/>
      <c r="X489" s="1280"/>
      <c r="Y489" s="1282"/>
      <c r="Z489" s="1308"/>
      <c r="AA489" s="1286"/>
      <c r="AB489" s="1307"/>
      <c r="AC489" s="1282"/>
      <c r="AD489" s="1308"/>
      <c r="AE489" s="1286"/>
      <c r="AF489" s="1307"/>
      <c r="AG489" s="1281"/>
      <c r="AH489" s="1280"/>
    </row>
    <row r="490" spans="2:34" hidden="1" outlineLevel="1">
      <c r="B490" s="83"/>
      <c r="C490" s="111" t="s">
        <v>504</v>
      </c>
      <c r="D490" s="1448" t="s">
        <v>661</v>
      </c>
      <c r="E490" s="877">
        <v>9</v>
      </c>
      <c r="F490" s="1095">
        <v>3</v>
      </c>
      <c r="G490" s="109">
        <v>29.85</v>
      </c>
      <c r="H490" s="109">
        <v>31.23</v>
      </c>
      <c r="I490" s="108">
        <f>H490-G490</f>
        <v>1.38</v>
      </c>
      <c r="J490" s="1160">
        <f>E490*F490*I490</f>
        <v>37.26</v>
      </c>
      <c r="K490" s="83"/>
      <c r="L490" s="75"/>
      <c r="M490" s="1058"/>
      <c r="N490" s="83"/>
      <c r="O490" s="75"/>
      <c r="P490" s="1058"/>
      <c r="Q490" s="1281"/>
      <c r="R490" s="1280"/>
      <c r="S490" s="1281"/>
      <c r="T490" s="1280"/>
      <c r="U490" s="1281"/>
      <c r="V490" s="1280"/>
      <c r="W490" s="1174">
        <f>J490</f>
        <v>37.26</v>
      </c>
      <c r="X490" s="1179">
        <f t="shared" ref="X490" si="68">ROUND($W$4/1000*W490,3)</f>
        <v>0.93200000000000005</v>
      </c>
      <c r="Y490" s="1282"/>
      <c r="Z490" s="1308"/>
      <c r="AA490" s="1328">
        <f>J490</f>
        <v>37.26</v>
      </c>
      <c r="AB490" s="1307"/>
      <c r="AC490" s="1282"/>
      <c r="AD490" s="1308"/>
      <c r="AE490" s="1286"/>
      <c r="AF490" s="1307"/>
      <c r="AG490" s="1281">
        <f>E490*F490</f>
        <v>27</v>
      </c>
      <c r="AH490" s="1280"/>
    </row>
    <row r="491" spans="2:34" hidden="1" outlineLevel="1">
      <c r="B491" s="83"/>
      <c r="C491" s="1446" t="s">
        <v>65</v>
      </c>
      <c r="D491" s="1447"/>
      <c r="E491" s="877">
        <v>9</v>
      </c>
      <c r="F491" s="83">
        <v>1.31</v>
      </c>
      <c r="G491" s="109">
        <v>30.03</v>
      </c>
      <c r="H491" s="109">
        <v>32.85</v>
      </c>
      <c r="I491" s="108">
        <f>H491-G491</f>
        <v>2.82</v>
      </c>
      <c r="J491" s="1160">
        <f>E491*F491*I491</f>
        <v>33.25</v>
      </c>
      <c r="K491" s="83"/>
      <c r="L491" s="75"/>
      <c r="M491" s="1058"/>
      <c r="N491" s="83"/>
      <c r="O491" s="75"/>
      <c r="P491" s="1058"/>
      <c r="Q491" s="1174">
        <f>J491</f>
        <v>33.25</v>
      </c>
      <c r="R491" s="1280">
        <f t="shared" ref="R491" si="69">ROUND($Q$4/1000*Q491,3)</f>
        <v>4.9880000000000004</v>
      </c>
      <c r="S491" s="1281"/>
      <c r="T491" s="1280"/>
      <c r="U491" s="1281"/>
      <c r="V491" s="1280"/>
      <c r="W491" s="1174"/>
      <c r="X491" s="1179"/>
      <c r="Y491" s="1282"/>
      <c r="Z491" s="1308"/>
      <c r="AA491" s="1286"/>
      <c r="AB491" s="1390">
        <f>J491</f>
        <v>33.25</v>
      </c>
      <c r="AC491" s="1282"/>
      <c r="AD491" s="1308"/>
      <c r="AE491" s="1286"/>
      <c r="AF491" s="1307"/>
      <c r="AG491" s="1281"/>
      <c r="AH491" s="1280"/>
    </row>
    <row r="492" spans="2:34" hidden="1" outlineLevel="1">
      <c r="B492" s="83"/>
      <c r="C492" s="1446"/>
      <c r="D492" s="1447"/>
      <c r="E492" s="877">
        <v>9</v>
      </c>
      <c r="F492" s="1095">
        <v>3</v>
      </c>
      <c r="G492" s="109">
        <v>30.03</v>
      </c>
      <c r="H492" s="109">
        <v>32.85</v>
      </c>
      <c r="I492" s="108">
        <f>H492-G492</f>
        <v>2.82</v>
      </c>
      <c r="J492" s="1160">
        <f>E492*F492*I492</f>
        <v>76.14</v>
      </c>
      <c r="K492" s="83"/>
      <c r="L492" s="75"/>
      <c r="M492" s="1058"/>
      <c r="N492" s="83"/>
      <c r="O492" s="75"/>
      <c r="P492" s="1058"/>
      <c r="Q492" s="1174"/>
      <c r="R492" s="1280"/>
      <c r="S492" s="1174">
        <f>J492</f>
        <v>76.14</v>
      </c>
      <c r="T492" s="1280">
        <f t="shared" ref="T492:T494" si="70">ROUND($S$4/1000*S492,3)</f>
        <v>9.8979999999999997</v>
      </c>
      <c r="U492" s="1281"/>
      <c r="V492" s="1280"/>
      <c r="W492" s="1174"/>
      <c r="X492" s="1179"/>
      <c r="Y492" s="1282"/>
      <c r="Z492" s="1308"/>
      <c r="AA492" s="1286"/>
      <c r="AB492" s="1390">
        <f>J492</f>
        <v>76.14</v>
      </c>
      <c r="AC492" s="1282"/>
      <c r="AD492" s="1308"/>
      <c r="AE492" s="1286"/>
      <c r="AF492" s="1307"/>
      <c r="AG492" s="1281"/>
      <c r="AH492" s="1280"/>
    </row>
    <row r="493" spans="2:34" hidden="1" outlineLevel="1">
      <c r="B493" s="83"/>
      <c r="C493" s="1446" t="s">
        <v>72</v>
      </c>
      <c r="D493" s="1448"/>
      <c r="E493" s="877">
        <v>9</v>
      </c>
      <c r="F493" s="83"/>
      <c r="G493" s="109"/>
      <c r="H493" s="109"/>
      <c r="I493" s="75"/>
      <c r="J493" s="1160"/>
      <c r="K493" s="871">
        <v>0.51</v>
      </c>
      <c r="L493" s="1448">
        <v>1.59</v>
      </c>
      <c r="M493" s="1080">
        <f>ROUND(-E493*K493*L493,2)</f>
        <v>-7.3</v>
      </c>
      <c r="N493" s="1114">
        <v>0.13</v>
      </c>
      <c r="O493" s="1108">
        <f>2*K493+L493</f>
        <v>2.61</v>
      </c>
      <c r="P493" s="1116">
        <f>E493*N493*O493</f>
        <v>3.05</v>
      </c>
      <c r="Q493" s="1174"/>
      <c r="R493" s="1280"/>
      <c r="S493" s="1174">
        <f>M493</f>
        <v>-7.3</v>
      </c>
      <c r="T493" s="1280">
        <f t="shared" si="70"/>
        <v>-0.94899999999999995</v>
      </c>
      <c r="U493" s="1281"/>
      <c r="V493" s="1280"/>
      <c r="W493" s="1281"/>
      <c r="X493" s="1280"/>
      <c r="Y493" s="1282"/>
      <c r="Z493" s="1308"/>
      <c r="AA493" s="1286"/>
      <c r="AB493" s="1390">
        <f>M493</f>
        <v>-7.3</v>
      </c>
      <c r="AC493" s="1282"/>
      <c r="AD493" s="1308"/>
      <c r="AE493" s="1286"/>
      <c r="AF493" s="1390">
        <f>P493</f>
        <v>3.05</v>
      </c>
      <c r="AG493" s="1281"/>
      <c r="AH493" s="1280"/>
    </row>
    <row r="494" spans="2:34" ht="13.5" hidden="1" outlineLevel="1" thickBot="1">
      <c r="B494" s="83"/>
      <c r="C494" s="1446" t="s">
        <v>70</v>
      </c>
      <c r="D494" s="1448"/>
      <c r="E494" s="877">
        <v>9</v>
      </c>
      <c r="F494" s="83"/>
      <c r="G494" s="109"/>
      <c r="H494" s="109"/>
      <c r="I494" s="75"/>
      <c r="J494" s="123"/>
      <c r="K494" s="871">
        <v>0.77</v>
      </c>
      <c r="L494" s="1448">
        <f>2.4-0.06</f>
        <v>2.34</v>
      </c>
      <c r="M494" s="1080">
        <f>ROUND(-E494*K494*L494,2)</f>
        <v>-16.22</v>
      </c>
      <c r="N494" s="1114">
        <v>0.13</v>
      </c>
      <c r="O494" s="940">
        <f>K494+L494+0.75</f>
        <v>3.86</v>
      </c>
      <c r="P494" s="1116">
        <f>E494*N494*O494</f>
        <v>4.5199999999999996</v>
      </c>
      <c r="Q494" s="1174"/>
      <c r="R494" s="1280"/>
      <c r="S494" s="1174">
        <f>M494</f>
        <v>-16.22</v>
      </c>
      <c r="T494" s="1280">
        <f t="shared" si="70"/>
        <v>-2.109</v>
      </c>
      <c r="U494" s="1281"/>
      <c r="V494" s="1280"/>
      <c r="W494" s="1281"/>
      <c r="X494" s="1280"/>
      <c r="Y494" s="1282"/>
      <c r="Z494" s="1308"/>
      <c r="AA494" s="1286"/>
      <c r="AB494" s="1390">
        <f>M494</f>
        <v>-16.22</v>
      </c>
      <c r="AC494" s="1282"/>
      <c r="AD494" s="1308"/>
      <c r="AE494" s="1286"/>
      <c r="AF494" s="1390">
        <f>P494</f>
        <v>4.5199999999999996</v>
      </c>
      <c r="AG494" s="1281"/>
      <c r="AH494" s="1280"/>
    </row>
    <row r="495" spans="2:34" ht="16.5" collapsed="1" thickBot="1">
      <c r="B495" s="1247" t="s">
        <v>672</v>
      </c>
      <c r="C495" s="1181" t="s">
        <v>630</v>
      </c>
      <c r="D495" s="1182"/>
      <c r="E495" s="1205"/>
      <c r="F495" s="1180"/>
      <c r="G495" s="1441"/>
      <c r="H495" s="1441"/>
      <c r="I495" s="1182"/>
      <c r="J495" s="1185"/>
      <c r="K495" s="1180"/>
      <c r="L495" s="1182"/>
      <c r="M495" s="1188"/>
      <c r="N495" s="1180"/>
      <c r="O495" s="1182"/>
      <c r="P495" s="1185"/>
      <c r="Q495" s="1316">
        <f t="shared" ref="Q495:AH495" si="71">SUM(Q496:Q608)</f>
        <v>57.39</v>
      </c>
      <c r="R495" s="1376">
        <f t="shared" si="71"/>
        <v>8.6050000000000004</v>
      </c>
      <c r="S495" s="1316">
        <f t="shared" si="71"/>
        <v>97.25</v>
      </c>
      <c r="T495" s="1376">
        <f t="shared" si="71"/>
        <v>12.643000000000001</v>
      </c>
      <c r="U495" s="1316">
        <f t="shared" si="71"/>
        <v>0</v>
      </c>
      <c r="V495" s="1376">
        <f t="shared" si="71"/>
        <v>0</v>
      </c>
      <c r="W495" s="1316">
        <f t="shared" si="71"/>
        <v>37.979999999999997</v>
      </c>
      <c r="X495" s="1377">
        <f t="shared" si="71"/>
        <v>0.95099999999999996</v>
      </c>
      <c r="Y495" s="1504">
        <f t="shared" si="71"/>
        <v>0</v>
      </c>
      <c r="Z495" s="1516">
        <f t="shared" si="71"/>
        <v>123.43</v>
      </c>
      <c r="AA495" s="1321">
        <f t="shared" si="71"/>
        <v>26.71</v>
      </c>
      <c r="AB495" s="1523">
        <f t="shared" si="71"/>
        <v>40.67</v>
      </c>
      <c r="AC495" s="1504">
        <f t="shared" si="71"/>
        <v>0</v>
      </c>
      <c r="AD495" s="1516">
        <f t="shared" si="71"/>
        <v>12.1</v>
      </c>
      <c r="AE495" s="1321">
        <f t="shared" si="71"/>
        <v>0</v>
      </c>
      <c r="AF495" s="1523">
        <f t="shared" si="71"/>
        <v>0</v>
      </c>
      <c r="AG495" s="1316">
        <f t="shared" si="71"/>
        <v>26.19</v>
      </c>
      <c r="AH495" s="1376">
        <f t="shared" si="71"/>
        <v>13.37</v>
      </c>
    </row>
    <row r="496" spans="2:34" hidden="1" outlineLevel="1">
      <c r="B496" s="1163" t="s">
        <v>583</v>
      </c>
      <c r="C496" s="1166" t="s">
        <v>551</v>
      </c>
      <c r="D496" s="1166" t="s">
        <v>686</v>
      </c>
      <c r="E496" s="1112"/>
      <c r="F496" s="1074">
        <v>3.74</v>
      </c>
      <c r="G496" s="1177">
        <v>56.85</v>
      </c>
      <c r="H496" s="1177">
        <v>57.25</v>
      </c>
      <c r="I496" s="1089">
        <f>H496-G496</f>
        <v>0.39999999999999902</v>
      </c>
      <c r="J496" s="1154">
        <f>F496*I496</f>
        <v>1.5</v>
      </c>
      <c r="K496" s="1074"/>
      <c r="L496" s="1089"/>
      <c r="M496" s="1075"/>
      <c r="N496" s="1074"/>
      <c r="O496" s="1089"/>
      <c r="P496" s="1121"/>
      <c r="Q496" s="1384">
        <f>J496</f>
        <v>1.5</v>
      </c>
      <c r="R496" s="1280">
        <f t="shared" ref="R496:R497" si="72">ROUND($Q$4/1000*Q496,3)</f>
        <v>0.22500000000000001</v>
      </c>
      <c r="S496" s="1381"/>
      <c r="T496" s="1383"/>
      <c r="U496" s="1381"/>
      <c r="V496" s="1383"/>
      <c r="W496" s="1384"/>
      <c r="X496" s="1385"/>
      <c r="Y496" s="1302"/>
      <c r="Z496" s="1303"/>
      <c r="AA496" s="1325">
        <f>J496</f>
        <v>1.5</v>
      </c>
      <c r="AB496" s="1391"/>
      <c r="AC496" s="1386"/>
      <c r="AD496" s="1387"/>
      <c r="AE496" s="1388"/>
      <c r="AF496" s="1389"/>
      <c r="AG496" s="1381"/>
      <c r="AH496" s="1383"/>
    </row>
    <row r="497" spans="2:34" hidden="1" outlineLevel="1">
      <c r="B497" s="83"/>
      <c r="C497" s="1448"/>
      <c r="D497" s="75"/>
      <c r="E497" s="877"/>
      <c r="F497" s="83">
        <v>3.74</v>
      </c>
      <c r="G497" s="109">
        <v>57.25</v>
      </c>
      <c r="H497" s="109">
        <v>59.85</v>
      </c>
      <c r="I497" s="108">
        <f>H497-G497</f>
        <v>2.6</v>
      </c>
      <c r="J497" s="1080">
        <f>F497*I497</f>
        <v>9.7200000000000006</v>
      </c>
      <c r="K497" s="83"/>
      <c r="L497" s="75"/>
      <c r="M497" s="1058"/>
      <c r="N497" s="83"/>
      <c r="O497" s="75"/>
      <c r="P497" s="123"/>
      <c r="Q497" s="1174">
        <f>J497</f>
        <v>9.7200000000000006</v>
      </c>
      <c r="R497" s="1280">
        <f t="shared" si="72"/>
        <v>1.458</v>
      </c>
      <c r="S497" s="1281"/>
      <c r="T497" s="1280"/>
      <c r="U497" s="1281"/>
      <c r="V497" s="1280"/>
      <c r="W497" s="1174"/>
      <c r="X497" s="1179"/>
      <c r="Y497" s="1282"/>
      <c r="Z497" s="1306">
        <f>J497</f>
        <v>9.7200000000000006</v>
      </c>
      <c r="AA497" s="1286"/>
      <c r="AB497" s="1393"/>
      <c r="AC497" s="1282"/>
      <c r="AD497" s="1308"/>
      <c r="AE497" s="1286"/>
      <c r="AF497" s="1307"/>
      <c r="AG497" s="1281"/>
      <c r="AH497" s="1280"/>
    </row>
    <row r="498" spans="2:34" hidden="1" outlineLevel="1">
      <c r="B498" s="83"/>
      <c r="C498" s="1447"/>
      <c r="D498" s="75"/>
      <c r="E498" s="877"/>
      <c r="F498" s="1095"/>
      <c r="G498" s="109"/>
      <c r="H498" s="109"/>
      <c r="I498" s="75"/>
      <c r="J498" s="1058"/>
      <c r="K498" s="83"/>
      <c r="L498" s="75"/>
      <c r="M498" s="1058"/>
      <c r="N498" s="83"/>
      <c r="O498" s="75"/>
      <c r="P498" s="123"/>
      <c r="Q498" s="1281"/>
      <c r="R498" s="1280"/>
      <c r="S498" s="1281"/>
      <c r="T498" s="1179"/>
      <c r="U498" s="1281"/>
      <c r="V498" s="1280"/>
      <c r="W498" s="1281"/>
      <c r="X498" s="1280"/>
      <c r="Y498" s="1282"/>
      <c r="Z498" s="1308"/>
      <c r="AA498" s="1286"/>
      <c r="AB498" s="1287"/>
      <c r="AC498" s="1282"/>
      <c r="AD498" s="1308"/>
      <c r="AE498" s="1286"/>
      <c r="AF498" s="1307"/>
      <c r="AG498" s="1281"/>
      <c r="AH498" s="1280"/>
    </row>
    <row r="499" spans="2:34" hidden="1" outlineLevel="1">
      <c r="B499" s="83" t="s">
        <v>587</v>
      </c>
      <c r="C499" s="1447" t="s">
        <v>493</v>
      </c>
      <c r="D499" s="111" t="s">
        <v>694</v>
      </c>
      <c r="E499" s="877"/>
      <c r="F499" s="83">
        <v>7.08</v>
      </c>
      <c r="G499" s="109">
        <v>56.85</v>
      </c>
      <c r="H499" s="109">
        <v>59.85</v>
      </c>
      <c r="I499" s="108">
        <f>H499-G499</f>
        <v>3</v>
      </c>
      <c r="J499" s="1080">
        <f>F499*I499</f>
        <v>21.24</v>
      </c>
      <c r="K499" s="1114"/>
      <c r="L499" s="940"/>
      <c r="M499" s="1080"/>
      <c r="N499" s="1114"/>
      <c r="O499" s="940"/>
      <c r="P499" s="1161"/>
      <c r="Q499" s="1281"/>
      <c r="R499" s="1280"/>
      <c r="S499" s="1174">
        <f>J499</f>
        <v>21.24</v>
      </c>
      <c r="T499" s="1179">
        <f t="shared" ref="T499:T500" si="73">ROUND($S$4/1000*S499,3)</f>
        <v>2.7610000000000001</v>
      </c>
      <c r="U499" s="1281"/>
      <c r="V499" s="1280"/>
      <c r="W499" s="1281"/>
      <c r="X499" s="1280"/>
      <c r="Y499" s="1282"/>
      <c r="Z499" s="1306"/>
      <c r="AA499" s="1286"/>
      <c r="AB499" s="1393"/>
      <c r="AC499" s="1282"/>
      <c r="AD499" s="1308"/>
      <c r="AE499" s="1286"/>
      <c r="AF499" s="1390"/>
      <c r="AG499" s="1281"/>
      <c r="AH499" s="1280"/>
    </row>
    <row r="500" spans="2:34" hidden="1" outlineLevel="1">
      <c r="B500" s="83"/>
      <c r="C500" s="1447" t="s">
        <v>25</v>
      </c>
      <c r="D500" s="111"/>
      <c r="E500" s="877">
        <v>2</v>
      </c>
      <c r="F500" s="83"/>
      <c r="G500" s="109"/>
      <c r="H500" s="109"/>
      <c r="I500" s="75"/>
      <c r="J500" s="1058"/>
      <c r="K500" s="871">
        <v>1.68</v>
      </c>
      <c r="L500" s="1448">
        <v>1.59</v>
      </c>
      <c r="M500" s="1080">
        <f>ROUND(-E500*K500*L500,2)</f>
        <v>-5.34</v>
      </c>
      <c r="N500" s="1114">
        <v>0.13</v>
      </c>
      <c r="O500" s="940">
        <f>2*L500+K500</f>
        <v>4.8600000000000003</v>
      </c>
      <c r="P500" s="1161">
        <f>E500*N500*O500</f>
        <v>1.26</v>
      </c>
      <c r="Q500" s="1281"/>
      <c r="R500" s="1280"/>
      <c r="S500" s="1174">
        <f>M500</f>
        <v>-5.34</v>
      </c>
      <c r="T500" s="1179">
        <f t="shared" si="73"/>
        <v>-0.69399999999999995</v>
      </c>
      <c r="U500" s="1281"/>
      <c r="V500" s="1280"/>
      <c r="W500" s="1281"/>
      <c r="X500" s="1280"/>
      <c r="Y500" s="1282"/>
      <c r="Z500" s="1306"/>
      <c r="AA500" s="1286"/>
      <c r="AB500" s="1393"/>
      <c r="AC500" s="1282"/>
      <c r="AD500" s="1308"/>
      <c r="AE500" s="1286"/>
      <c r="AF500" s="1390"/>
      <c r="AG500" s="1281"/>
      <c r="AH500" s="1280"/>
    </row>
    <row r="501" spans="2:34" hidden="1" outlineLevel="1">
      <c r="B501" s="83" t="s">
        <v>664</v>
      </c>
      <c r="C501" s="1448"/>
      <c r="D501" s="111"/>
      <c r="E501" s="877"/>
      <c r="F501" s="83">
        <v>7.08</v>
      </c>
      <c r="G501" s="109">
        <v>56.85</v>
      </c>
      <c r="H501" s="109">
        <v>57.25</v>
      </c>
      <c r="I501" s="108">
        <f>H501-G501</f>
        <v>0.4</v>
      </c>
      <c r="J501" s="1080">
        <f>F501*I501</f>
        <v>2.83</v>
      </c>
      <c r="K501" s="83"/>
      <c r="L501" s="75"/>
      <c r="M501" s="1058"/>
      <c r="N501" s="83"/>
      <c r="O501" s="75"/>
      <c r="P501" s="123"/>
      <c r="Q501" s="1281"/>
      <c r="R501" s="1280"/>
      <c r="S501" s="1281"/>
      <c r="T501" s="1280"/>
      <c r="U501" s="1281"/>
      <c r="V501" s="1280"/>
      <c r="W501" s="1281"/>
      <c r="X501" s="1280"/>
      <c r="Y501" s="1282"/>
      <c r="Z501" s="1308"/>
      <c r="AA501" s="1328">
        <f>J501</f>
        <v>2.83</v>
      </c>
      <c r="AB501" s="1287"/>
      <c r="AC501" s="1282"/>
      <c r="AD501" s="1308"/>
      <c r="AE501" s="1286"/>
      <c r="AF501" s="1307"/>
      <c r="AG501" s="1281"/>
      <c r="AH501" s="1280"/>
    </row>
    <row r="502" spans="2:34" hidden="1" outlineLevel="1">
      <c r="B502" s="83"/>
      <c r="C502" s="1447"/>
      <c r="D502" s="1447"/>
      <c r="E502" s="877"/>
      <c r="F502" s="83">
        <v>0.96</v>
      </c>
      <c r="G502" s="109">
        <v>57.25</v>
      </c>
      <c r="H502" s="109">
        <v>59.85</v>
      </c>
      <c r="I502" s="108">
        <f>H502-G502</f>
        <v>2.6</v>
      </c>
      <c r="J502" s="1080">
        <f>F502*I502</f>
        <v>2.5</v>
      </c>
      <c r="K502" s="83"/>
      <c r="L502" s="75"/>
      <c r="M502" s="1058"/>
      <c r="N502" s="83"/>
      <c r="O502" s="75"/>
      <c r="P502" s="123"/>
      <c r="Q502" s="1281"/>
      <c r="R502" s="1280"/>
      <c r="S502" s="1281"/>
      <c r="T502" s="1179"/>
      <c r="U502" s="1281"/>
      <c r="V502" s="1280"/>
      <c r="W502" s="1281"/>
      <c r="X502" s="1280"/>
      <c r="Y502" s="1282"/>
      <c r="Z502" s="1306">
        <f>J502</f>
        <v>2.5</v>
      </c>
      <c r="AA502" s="1286"/>
      <c r="AB502" s="1287"/>
      <c r="AC502" s="1282"/>
      <c r="AD502" s="1308"/>
      <c r="AE502" s="1286"/>
      <c r="AF502" s="1307"/>
      <c r="AG502" s="1281"/>
      <c r="AH502" s="1280"/>
    </row>
    <row r="503" spans="2:34" hidden="1" outlineLevel="1">
      <c r="B503" s="83"/>
      <c r="C503" s="1448"/>
      <c r="D503" s="111"/>
      <c r="E503" s="877"/>
      <c r="F503" s="83">
        <v>1.68</v>
      </c>
      <c r="G503" s="109">
        <v>57.25</v>
      </c>
      <c r="H503" s="109">
        <v>59.85</v>
      </c>
      <c r="I503" s="108">
        <f>H503-G503</f>
        <v>2.6</v>
      </c>
      <c r="J503" s="1080">
        <f>F503*I503</f>
        <v>4.37</v>
      </c>
      <c r="K503" s="83"/>
      <c r="L503" s="75"/>
      <c r="M503" s="1058"/>
      <c r="N503" s="83"/>
      <c r="O503" s="75"/>
      <c r="P503" s="123"/>
      <c r="Q503" s="1281"/>
      <c r="R503" s="1280"/>
      <c r="S503" s="1174"/>
      <c r="T503" s="1179"/>
      <c r="U503" s="1281"/>
      <c r="V503" s="1280"/>
      <c r="W503" s="1281"/>
      <c r="X503" s="1280"/>
      <c r="Y503" s="1282"/>
      <c r="Z503" s="1306"/>
      <c r="AA503" s="1286"/>
      <c r="AB503" s="1393">
        <f>J503</f>
        <v>4.37</v>
      </c>
      <c r="AC503" s="1282"/>
      <c r="AD503" s="1308"/>
      <c r="AE503" s="1286"/>
      <c r="AF503" s="1307"/>
      <c r="AG503" s="1281"/>
      <c r="AH503" s="1280"/>
    </row>
    <row r="504" spans="2:34" hidden="1" outlineLevel="1">
      <c r="B504" s="83"/>
      <c r="C504" s="1448" t="s">
        <v>25</v>
      </c>
      <c r="D504" s="111"/>
      <c r="E504" s="877">
        <v>1</v>
      </c>
      <c r="F504" s="83"/>
      <c r="G504" s="109"/>
      <c r="H504" s="109"/>
      <c r="I504" s="75"/>
      <c r="J504" s="1080"/>
      <c r="K504" s="871">
        <v>1.68</v>
      </c>
      <c r="L504" s="1448">
        <v>1.59</v>
      </c>
      <c r="M504" s="1080">
        <f>ROUND(-E504*K504*L504,2)</f>
        <v>-2.67</v>
      </c>
      <c r="N504" s="1114">
        <v>0.13</v>
      </c>
      <c r="O504" s="940">
        <f>2*L504+K504</f>
        <v>4.8600000000000003</v>
      </c>
      <c r="P504" s="1161">
        <f>E504*N504*O504</f>
        <v>0.63</v>
      </c>
      <c r="Q504" s="1281"/>
      <c r="R504" s="1280"/>
      <c r="S504" s="1174"/>
      <c r="T504" s="1179"/>
      <c r="U504" s="1281"/>
      <c r="V504" s="1280"/>
      <c r="W504" s="1281"/>
      <c r="X504" s="1280"/>
      <c r="Y504" s="1282"/>
      <c r="Z504" s="1308"/>
      <c r="AA504" s="1286"/>
      <c r="AB504" s="1393">
        <f>M504</f>
        <v>-2.67</v>
      </c>
      <c r="AC504" s="1282"/>
      <c r="AD504" s="1306">
        <f>P504</f>
        <v>0.63</v>
      </c>
      <c r="AE504" s="1286"/>
      <c r="AF504" s="1307"/>
      <c r="AG504" s="1281"/>
      <c r="AH504" s="1280">
        <f>E504*K504</f>
        <v>1.68</v>
      </c>
    </row>
    <row r="505" spans="2:34" hidden="1" outlineLevel="1">
      <c r="B505" s="83"/>
      <c r="C505" s="1448"/>
      <c r="D505" s="111"/>
      <c r="E505" s="877"/>
      <c r="F505" s="83">
        <v>1.82</v>
      </c>
      <c r="G505" s="109">
        <v>57.25</v>
      </c>
      <c r="H505" s="109">
        <v>59.85</v>
      </c>
      <c r="I505" s="108">
        <f>H505-G505</f>
        <v>2.6</v>
      </c>
      <c r="J505" s="1080">
        <f>F505*I505</f>
        <v>4.7300000000000004</v>
      </c>
      <c r="K505" s="871"/>
      <c r="L505" s="1171"/>
      <c r="M505" s="1080"/>
      <c r="N505" s="1114"/>
      <c r="O505" s="940"/>
      <c r="P505" s="1161"/>
      <c r="Q505" s="1281"/>
      <c r="R505" s="1280"/>
      <c r="S505" s="1174"/>
      <c r="T505" s="1179"/>
      <c r="U505" s="1281"/>
      <c r="V505" s="1280"/>
      <c r="W505" s="1281"/>
      <c r="X505" s="1280"/>
      <c r="Y505" s="1282"/>
      <c r="Z505" s="1306">
        <f>J505</f>
        <v>4.7300000000000004</v>
      </c>
      <c r="AA505" s="1286"/>
      <c r="AB505" s="1393"/>
      <c r="AC505" s="1282"/>
      <c r="AD505" s="1306"/>
      <c r="AE505" s="1286"/>
      <c r="AF505" s="1390"/>
      <c r="AG505" s="1281"/>
      <c r="AH505" s="1280"/>
    </row>
    <row r="506" spans="2:34" hidden="1" outlineLevel="1">
      <c r="B506" s="83"/>
      <c r="C506" s="1448"/>
      <c r="D506" s="111"/>
      <c r="E506" s="877"/>
      <c r="F506" s="83">
        <v>1.68</v>
      </c>
      <c r="G506" s="109">
        <v>57.25</v>
      </c>
      <c r="H506" s="109">
        <v>59.85</v>
      </c>
      <c r="I506" s="108">
        <f>H506-G506</f>
        <v>2.6</v>
      </c>
      <c r="J506" s="1080">
        <f>F506*I506</f>
        <v>4.37</v>
      </c>
      <c r="K506" s="83"/>
      <c r="L506" s="75"/>
      <c r="M506" s="1058"/>
      <c r="N506" s="83"/>
      <c r="O506" s="75"/>
      <c r="P506" s="123"/>
      <c r="Q506" s="1281"/>
      <c r="R506" s="1280"/>
      <c r="S506" s="1174"/>
      <c r="T506" s="1179"/>
      <c r="U506" s="1281"/>
      <c r="V506" s="1280"/>
      <c r="W506" s="1281"/>
      <c r="X506" s="1280"/>
      <c r="Y506" s="1282"/>
      <c r="Z506" s="1306"/>
      <c r="AA506" s="1286"/>
      <c r="AB506" s="1393">
        <f>J506</f>
        <v>4.37</v>
      </c>
      <c r="AC506" s="1282"/>
      <c r="AD506" s="1308"/>
      <c r="AE506" s="1286"/>
      <c r="AF506" s="1307"/>
      <c r="AG506" s="1281"/>
      <c r="AH506" s="1280"/>
    </row>
    <row r="507" spans="2:34" hidden="1" outlineLevel="1">
      <c r="B507" s="83"/>
      <c r="C507" s="1448" t="s">
        <v>25</v>
      </c>
      <c r="D507" s="1448"/>
      <c r="E507" s="877">
        <v>1</v>
      </c>
      <c r="F507" s="83"/>
      <c r="G507" s="109"/>
      <c r="H507" s="109"/>
      <c r="I507" s="75"/>
      <c r="J507" s="1080"/>
      <c r="K507" s="871">
        <v>1.68</v>
      </c>
      <c r="L507" s="1448">
        <v>1.59</v>
      </c>
      <c r="M507" s="1080">
        <f>ROUND(-E507*K507*L507,2)</f>
        <v>-2.67</v>
      </c>
      <c r="N507" s="1114">
        <v>0.13</v>
      </c>
      <c r="O507" s="940">
        <f>2*L507+K507</f>
        <v>4.8600000000000003</v>
      </c>
      <c r="P507" s="1161">
        <f>E507*N507*O507</f>
        <v>0.63</v>
      </c>
      <c r="Q507" s="1174"/>
      <c r="R507" s="1280"/>
      <c r="S507" s="1281"/>
      <c r="T507" s="1280"/>
      <c r="U507" s="1281"/>
      <c r="V507" s="1280"/>
      <c r="W507" s="1281"/>
      <c r="X507" s="1280"/>
      <c r="Y507" s="1282"/>
      <c r="Z507" s="1308"/>
      <c r="AA507" s="1328"/>
      <c r="AB507" s="1393">
        <f>M507</f>
        <v>-2.67</v>
      </c>
      <c r="AC507" s="1282"/>
      <c r="AD507" s="1306">
        <f>P507</f>
        <v>0.63</v>
      </c>
      <c r="AE507" s="1286"/>
      <c r="AF507" s="1307"/>
      <c r="AG507" s="1281"/>
      <c r="AH507" s="1280">
        <f>E507*K507</f>
        <v>1.68</v>
      </c>
    </row>
    <row r="508" spans="2:34" hidden="1" outlineLevel="1">
      <c r="B508" s="83"/>
      <c r="C508" s="1448"/>
      <c r="D508" s="111"/>
      <c r="E508" s="877"/>
      <c r="F508" s="83">
        <v>0.94</v>
      </c>
      <c r="G508" s="109">
        <v>57.25</v>
      </c>
      <c r="H508" s="109">
        <v>59.85</v>
      </c>
      <c r="I508" s="108">
        <f>H508-G508</f>
        <v>2.6</v>
      </c>
      <c r="J508" s="1080">
        <f>F508*I508</f>
        <v>2.44</v>
      </c>
      <c r="K508" s="83"/>
      <c r="L508" s="75"/>
      <c r="M508" s="1058"/>
      <c r="N508" s="83"/>
      <c r="O508" s="75"/>
      <c r="P508" s="123"/>
      <c r="Q508" s="1174"/>
      <c r="R508" s="1280"/>
      <c r="S508" s="1281"/>
      <c r="T508" s="1280"/>
      <c r="U508" s="1281"/>
      <c r="V508" s="1280"/>
      <c r="W508" s="1281"/>
      <c r="X508" s="1280"/>
      <c r="Y508" s="1282"/>
      <c r="Z508" s="1306">
        <f>J508</f>
        <v>2.44</v>
      </c>
      <c r="AA508" s="1286"/>
      <c r="AB508" s="1287"/>
      <c r="AC508" s="1282"/>
      <c r="AD508" s="1308"/>
      <c r="AE508" s="1286"/>
      <c r="AF508" s="1307"/>
      <c r="AG508" s="1281"/>
      <c r="AH508" s="1280"/>
    </row>
    <row r="509" spans="2:34" hidden="1" outlineLevel="1">
      <c r="B509" s="83"/>
      <c r="C509" s="1448"/>
      <c r="D509" s="111"/>
      <c r="E509" s="877"/>
      <c r="F509" s="83"/>
      <c r="G509" s="109"/>
      <c r="H509" s="109"/>
      <c r="I509" s="75"/>
      <c r="J509" s="1058"/>
      <c r="K509" s="83"/>
      <c r="L509" s="75"/>
      <c r="M509" s="1058"/>
      <c r="N509" s="83"/>
      <c r="O509" s="75"/>
      <c r="P509" s="123"/>
      <c r="Q509" s="1281"/>
      <c r="R509" s="1280"/>
      <c r="S509" s="1281"/>
      <c r="T509" s="1280"/>
      <c r="U509" s="1281"/>
      <c r="V509" s="1280"/>
      <c r="W509" s="1281"/>
      <c r="X509" s="1280"/>
      <c r="Y509" s="1282"/>
      <c r="Z509" s="1308"/>
      <c r="AA509" s="1286"/>
      <c r="AB509" s="1287"/>
      <c r="AC509" s="1282"/>
      <c r="AD509" s="1308"/>
      <c r="AE509" s="1286"/>
      <c r="AF509" s="1307"/>
      <c r="AG509" s="1281"/>
      <c r="AH509" s="1280"/>
    </row>
    <row r="510" spans="2:34" hidden="1" outlineLevel="1">
      <c r="B510" s="83"/>
      <c r="C510" s="1448" t="s">
        <v>504</v>
      </c>
      <c r="D510" s="111" t="s">
        <v>700</v>
      </c>
      <c r="E510" s="877">
        <v>1</v>
      </c>
      <c r="F510" s="83">
        <v>3.22</v>
      </c>
      <c r="G510" s="109">
        <v>56.85</v>
      </c>
      <c r="H510" s="109">
        <v>57.25</v>
      </c>
      <c r="I510" s="108">
        <f>H510-G510</f>
        <v>0.4</v>
      </c>
      <c r="J510" s="1080">
        <f>F510*I510</f>
        <v>1.29</v>
      </c>
      <c r="K510" s="83"/>
      <c r="L510" s="75"/>
      <c r="M510" s="1058"/>
      <c r="N510" s="83"/>
      <c r="O510" s="75"/>
      <c r="P510" s="123"/>
      <c r="Q510" s="1174"/>
      <c r="R510" s="1280"/>
      <c r="S510" s="1281"/>
      <c r="T510" s="1280"/>
      <c r="U510" s="1281"/>
      <c r="V510" s="1280"/>
      <c r="W510" s="1174">
        <f>J510</f>
        <v>1.29</v>
      </c>
      <c r="X510" s="1179">
        <f t="shared" ref="X510:X511" si="74">ROUND($W$4/1000*W510,3)</f>
        <v>3.2000000000000001E-2</v>
      </c>
      <c r="Y510" s="1282"/>
      <c r="Z510" s="1306"/>
      <c r="AA510" s="1328">
        <f>J510</f>
        <v>1.29</v>
      </c>
      <c r="AB510" s="1287"/>
      <c r="AC510" s="1282"/>
      <c r="AD510" s="1308"/>
      <c r="AE510" s="1286"/>
      <c r="AF510" s="1307"/>
      <c r="AG510" s="1281">
        <f>E510*F510</f>
        <v>3.22</v>
      </c>
      <c r="AH510" s="1280"/>
    </row>
    <row r="511" spans="2:34" hidden="1" outlineLevel="1">
      <c r="B511" s="83"/>
      <c r="C511" s="1448"/>
      <c r="D511" s="111"/>
      <c r="E511" s="877"/>
      <c r="F511" s="83">
        <v>3.22</v>
      </c>
      <c r="G511" s="109">
        <v>57.25</v>
      </c>
      <c r="H511" s="109">
        <v>58.23</v>
      </c>
      <c r="I511" s="108">
        <f>H511-G511</f>
        <v>0.98</v>
      </c>
      <c r="J511" s="1080">
        <f>F511*I511</f>
        <v>3.16</v>
      </c>
      <c r="K511" s="83"/>
      <c r="L511" s="75"/>
      <c r="M511" s="1058"/>
      <c r="N511" s="83"/>
      <c r="O511" s="75"/>
      <c r="P511" s="123"/>
      <c r="Q511" s="1281"/>
      <c r="R511" s="1280"/>
      <c r="S511" s="1281"/>
      <c r="T511" s="1280"/>
      <c r="U511" s="1281"/>
      <c r="V511" s="1280"/>
      <c r="W511" s="1174">
        <f>J511</f>
        <v>3.16</v>
      </c>
      <c r="X511" s="1179">
        <f t="shared" si="74"/>
        <v>7.9000000000000001E-2</v>
      </c>
      <c r="Y511" s="1282"/>
      <c r="Z511" s="1306"/>
      <c r="AA511" s="1286"/>
      <c r="AB511" s="1393">
        <f>J511</f>
        <v>3.16</v>
      </c>
      <c r="AC511" s="1282"/>
      <c r="AD511" s="1308"/>
      <c r="AE511" s="1286"/>
      <c r="AF511" s="1307"/>
      <c r="AG511" s="1281"/>
      <c r="AH511" s="1280"/>
    </row>
    <row r="512" spans="2:34" hidden="1" outlineLevel="1">
      <c r="B512" s="83"/>
      <c r="C512" s="1448" t="s">
        <v>65</v>
      </c>
      <c r="D512" s="111"/>
      <c r="E512" s="877"/>
      <c r="F512" s="83">
        <f>1.33+1.33</f>
        <v>2.66</v>
      </c>
      <c r="G512" s="109">
        <v>57.03</v>
      </c>
      <c r="H512" s="109">
        <v>59.85</v>
      </c>
      <c r="I512" s="108">
        <f>H512-G512</f>
        <v>2.82</v>
      </c>
      <c r="J512" s="1080">
        <f>F512*I512</f>
        <v>7.5</v>
      </c>
      <c r="K512" s="83"/>
      <c r="L512" s="75"/>
      <c r="M512" s="1058"/>
      <c r="N512" s="83"/>
      <c r="O512" s="75"/>
      <c r="P512" s="123"/>
      <c r="Q512" s="1174">
        <f>J512</f>
        <v>7.5</v>
      </c>
      <c r="R512" s="1280">
        <f t="shared" ref="R512" si="75">ROUND($Q$4/1000*Q512,3)</f>
        <v>1.125</v>
      </c>
      <c r="S512" s="1281"/>
      <c r="T512" s="1280"/>
      <c r="U512" s="1281"/>
      <c r="V512" s="1280"/>
      <c r="W512" s="1281"/>
      <c r="X512" s="1280"/>
      <c r="Y512" s="1282"/>
      <c r="Z512" s="1306">
        <f>J512</f>
        <v>7.5</v>
      </c>
      <c r="AA512" s="1286"/>
      <c r="AB512" s="1287"/>
      <c r="AC512" s="1282"/>
      <c r="AD512" s="1308"/>
      <c r="AE512" s="1286"/>
      <c r="AF512" s="1307"/>
      <c r="AG512" s="1281"/>
      <c r="AH512" s="1280"/>
    </row>
    <row r="513" spans="2:34" hidden="1" outlineLevel="1">
      <c r="B513" s="83"/>
      <c r="C513" s="1448"/>
      <c r="D513" s="111"/>
      <c r="E513" s="877"/>
      <c r="F513" s="83">
        <v>3.22</v>
      </c>
      <c r="G513" s="109">
        <v>57.03</v>
      </c>
      <c r="H513" s="109">
        <v>59.85</v>
      </c>
      <c r="I513" s="108">
        <f>H513-G513</f>
        <v>2.82</v>
      </c>
      <c r="J513" s="1080">
        <f>F513*I513</f>
        <v>9.08</v>
      </c>
      <c r="K513" s="83"/>
      <c r="L513" s="75"/>
      <c r="M513" s="1058"/>
      <c r="N513" s="83"/>
      <c r="O513" s="75"/>
      <c r="P513" s="123"/>
      <c r="Q513" s="1281"/>
      <c r="R513" s="1280"/>
      <c r="S513" s="1174">
        <f>J513</f>
        <v>9.08</v>
      </c>
      <c r="T513" s="1179">
        <f t="shared" ref="T513:T515" si="76">ROUND($S$4/1000*S513,3)</f>
        <v>1.18</v>
      </c>
      <c r="U513" s="1281"/>
      <c r="V513" s="1280"/>
      <c r="W513" s="1174"/>
      <c r="X513" s="1179"/>
      <c r="Y513" s="1282"/>
      <c r="Z513" s="1306">
        <f>J513</f>
        <v>9.08</v>
      </c>
      <c r="AA513" s="1328"/>
      <c r="AB513" s="1287"/>
      <c r="AC513" s="1282"/>
      <c r="AD513" s="1308"/>
      <c r="AE513" s="1286"/>
      <c r="AF513" s="1307"/>
      <c r="AG513" s="1281"/>
      <c r="AH513" s="1280"/>
    </row>
    <row r="514" spans="2:34" hidden="1" outlineLevel="1">
      <c r="B514" s="83"/>
      <c r="C514" s="111" t="s">
        <v>26</v>
      </c>
      <c r="D514" s="111"/>
      <c r="E514" s="877">
        <v>1</v>
      </c>
      <c r="F514" s="83"/>
      <c r="G514" s="109"/>
      <c r="H514" s="109"/>
      <c r="I514" s="75"/>
      <c r="J514" s="1080"/>
      <c r="K514" s="1114">
        <v>0.51</v>
      </c>
      <c r="L514" s="940">
        <v>1.59</v>
      </c>
      <c r="M514" s="1080">
        <f>ROUND(-E514*K514*L514,2)</f>
        <v>-0.81</v>
      </c>
      <c r="N514" s="1114">
        <v>0.13</v>
      </c>
      <c r="O514" s="1108">
        <f>2*K514+L514</f>
        <v>2.61</v>
      </c>
      <c r="P514" s="1116">
        <f>E514*N514*O514</f>
        <v>0.34</v>
      </c>
      <c r="Q514" s="1174"/>
      <c r="R514" s="1280"/>
      <c r="S514" s="1174">
        <f>M514</f>
        <v>-0.81</v>
      </c>
      <c r="T514" s="1179">
        <f t="shared" si="76"/>
        <v>-0.105</v>
      </c>
      <c r="U514" s="1281"/>
      <c r="V514" s="1280"/>
      <c r="W514" s="1281"/>
      <c r="X514" s="1280"/>
      <c r="Y514" s="1282"/>
      <c r="Z514" s="1306">
        <f>M514</f>
        <v>-0.81</v>
      </c>
      <c r="AA514" s="1286"/>
      <c r="AB514" s="1287"/>
      <c r="AC514" s="1282"/>
      <c r="AD514" s="1306">
        <f>P514</f>
        <v>0.34</v>
      </c>
      <c r="AE514" s="1286"/>
      <c r="AF514" s="1307"/>
      <c r="AG514" s="1281"/>
      <c r="AH514" s="1280"/>
    </row>
    <row r="515" spans="2:34" hidden="1" outlineLevel="1">
      <c r="B515" s="83"/>
      <c r="C515" s="111" t="s">
        <v>90</v>
      </c>
      <c r="D515" s="111"/>
      <c r="E515" s="877">
        <v>1</v>
      </c>
      <c r="F515" s="83"/>
      <c r="G515" s="109"/>
      <c r="H515" s="109"/>
      <c r="I515" s="75"/>
      <c r="J515" s="1058"/>
      <c r="K515" s="1114">
        <v>0.77</v>
      </c>
      <c r="L515" s="940">
        <v>2.34</v>
      </c>
      <c r="M515" s="1080">
        <f>ROUND(-E515*K515*L515,2)</f>
        <v>-1.8</v>
      </c>
      <c r="N515" s="1114">
        <v>0.13</v>
      </c>
      <c r="O515" s="940">
        <f>K515+L515+0.75</f>
        <v>3.86</v>
      </c>
      <c r="P515" s="1116">
        <f>E515*N515*O515</f>
        <v>0.5</v>
      </c>
      <c r="Q515" s="1174"/>
      <c r="R515" s="1280"/>
      <c r="S515" s="1174">
        <f>M515</f>
        <v>-1.8</v>
      </c>
      <c r="T515" s="1179">
        <f t="shared" si="76"/>
        <v>-0.23400000000000001</v>
      </c>
      <c r="U515" s="1281"/>
      <c r="V515" s="1280"/>
      <c r="W515" s="1281"/>
      <c r="X515" s="1280"/>
      <c r="Y515" s="1282"/>
      <c r="Z515" s="1306">
        <f>M515</f>
        <v>-1.8</v>
      </c>
      <c r="AA515" s="1286"/>
      <c r="AB515" s="1287"/>
      <c r="AC515" s="1282"/>
      <c r="AD515" s="1306">
        <f>P515</f>
        <v>0.5</v>
      </c>
      <c r="AE515" s="1286"/>
      <c r="AF515" s="1307"/>
      <c r="AG515" s="1281"/>
      <c r="AH515" s="1280"/>
    </row>
    <row r="516" spans="2:34" hidden="1" outlineLevel="1">
      <c r="B516" s="83"/>
      <c r="C516" s="111"/>
      <c r="D516" s="111"/>
      <c r="E516" s="877"/>
      <c r="F516" s="83"/>
      <c r="G516" s="109"/>
      <c r="H516" s="109"/>
      <c r="I516" s="75"/>
      <c r="J516" s="1058"/>
      <c r="K516" s="1114"/>
      <c r="L516" s="940"/>
      <c r="M516" s="1080"/>
      <c r="N516" s="83"/>
      <c r="O516" s="75"/>
      <c r="P516" s="123"/>
      <c r="Q516" s="1174"/>
      <c r="R516" s="1280"/>
      <c r="S516" s="1281"/>
      <c r="T516" s="1280"/>
      <c r="U516" s="1281"/>
      <c r="V516" s="1280"/>
      <c r="W516" s="1281"/>
      <c r="X516" s="1280"/>
      <c r="Y516" s="1282"/>
      <c r="Z516" s="1308"/>
      <c r="AA516" s="1286"/>
      <c r="AB516" s="1287"/>
      <c r="AC516" s="1282"/>
      <c r="AD516" s="1308"/>
      <c r="AE516" s="1286"/>
      <c r="AF516" s="1307"/>
      <c r="AG516" s="1281"/>
      <c r="AH516" s="1280"/>
    </row>
    <row r="517" spans="2:34" hidden="1" outlineLevel="1">
      <c r="B517" s="83"/>
      <c r="C517" s="111" t="s">
        <v>521</v>
      </c>
      <c r="D517" s="111" t="s">
        <v>689</v>
      </c>
      <c r="E517" s="877"/>
      <c r="F517" s="83">
        <v>10.14</v>
      </c>
      <c r="G517" s="109">
        <v>56.85</v>
      </c>
      <c r="H517" s="109">
        <v>57.03</v>
      </c>
      <c r="I517" s="108">
        <f>H517-G517</f>
        <v>0.18</v>
      </c>
      <c r="J517" s="1080">
        <f>F517*I517</f>
        <v>1.83</v>
      </c>
      <c r="K517" s="1114"/>
      <c r="L517" s="940"/>
      <c r="M517" s="1080"/>
      <c r="N517" s="83"/>
      <c r="O517" s="75"/>
      <c r="P517" s="123"/>
      <c r="Q517" s="1174"/>
      <c r="R517" s="1280"/>
      <c r="S517" s="1281"/>
      <c r="T517" s="1280"/>
      <c r="U517" s="1281"/>
      <c r="V517" s="1280"/>
      <c r="W517" s="1174">
        <f>J517</f>
        <v>1.83</v>
      </c>
      <c r="X517" s="1179">
        <f t="shared" ref="X517" si="77">ROUND($W$4/1000*W517,3)</f>
        <v>4.5999999999999999E-2</v>
      </c>
      <c r="Y517" s="1282"/>
      <c r="Z517" s="1308"/>
      <c r="AA517" s="1328"/>
      <c r="AB517" s="1287"/>
      <c r="AC517" s="1282"/>
      <c r="AD517" s="1308"/>
      <c r="AE517" s="1286"/>
      <c r="AF517" s="1307"/>
      <c r="AG517" s="1281"/>
      <c r="AH517" s="1280"/>
    </row>
    <row r="518" spans="2:34" hidden="1" outlineLevel="1">
      <c r="B518" s="83" t="s">
        <v>587</v>
      </c>
      <c r="C518" s="111" t="s">
        <v>544</v>
      </c>
      <c r="D518" s="111"/>
      <c r="E518" s="877"/>
      <c r="F518" s="83">
        <v>7.53</v>
      </c>
      <c r="G518" s="109">
        <v>57.03</v>
      </c>
      <c r="H518" s="109">
        <v>59.85</v>
      </c>
      <c r="I518" s="108">
        <f>H518-G518</f>
        <v>2.82</v>
      </c>
      <c r="J518" s="1080">
        <f>F518*I518</f>
        <v>21.23</v>
      </c>
      <c r="K518" s="83"/>
      <c r="L518" s="75"/>
      <c r="M518" s="1058"/>
      <c r="N518" s="83"/>
      <c r="O518" s="75"/>
      <c r="P518" s="123"/>
      <c r="Q518" s="1174">
        <f>J518</f>
        <v>21.23</v>
      </c>
      <c r="R518" s="1280">
        <f t="shared" ref="R518:R521" si="78">ROUND($Q$4/1000*Q518,3)</f>
        <v>3.1850000000000001</v>
      </c>
      <c r="S518" s="1281"/>
      <c r="T518" s="1280"/>
      <c r="U518" s="1281"/>
      <c r="V518" s="1280"/>
      <c r="W518" s="1281"/>
      <c r="X518" s="1280"/>
      <c r="Y518" s="1282"/>
      <c r="Z518" s="1308"/>
      <c r="AA518" s="1328"/>
      <c r="AB518" s="1287"/>
      <c r="AC518" s="1282"/>
      <c r="AD518" s="1308"/>
      <c r="AE518" s="1286"/>
      <c r="AF518" s="1307"/>
      <c r="AG518" s="1281"/>
      <c r="AH518" s="1280"/>
    </row>
    <row r="519" spans="2:34" hidden="1" outlineLevel="1">
      <c r="B519" s="83"/>
      <c r="C519" s="1448" t="s">
        <v>519</v>
      </c>
      <c r="D519" s="75"/>
      <c r="E519" s="1145">
        <v>1</v>
      </c>
      <c r="F519" s="83"/>
      <c r="G519" s="109"/>
      <c r="H519" s="109"/>
      <c r="I519" s="75"/>
      <c r="J519" s="1160"/>
      <c r="K519" s="1114">
        <v>1.31</v>
      </c>
      <c r="L519" s="1108">
        <v>2.2200000000000002</v>
      </c>
      <c r="M519" s="1080">
        <f>ROUND(-E519*K519*L519,2)</f>
        <v>-2.91</v>
      </c>
      <c r="N519" s="1114">
        <v>0.15</v>
      </c>
      <c r="O519" s="940">
        <f>K519+L519+0.37</f>
        <v>3.9</v>
      </c>
      <c r="P519" s="1116">
        <f>E519*N519*O519</f>
        <v>0.59</v>
      </c>
      <c r="Q519" s="1174">
        <f>M519</f>
        <v>-2.91</v>
      </c>
      <c r="R519" s="1280">
        <f t="shared" si="78"/>
        <v>-0.437</v>
      </c>
      <c r="S519" s="1281"/>
      <c r="T519" s="1280"/>
      <c r="U519" s="1281"/>
      <c r="V519" s="1280"/>
      <c r="W519" s="1281"/>
      <c r="X519" s="1280"/>
      <c r="Y519" s="1282"/>
      <c r="Z519" s="1308"/>
      <c r="AA519" s="1328"/>
      <c r="AB519" s="1287"/>
      <c r="AC519" s="1282"/>
      <c r="AD519" s="1306">
        <f>P519</f>
        <v>0.59</v>
      </c>
      <c r="AE519" s="1286"/>
      <c r="AF519" s="1307"/>
      <c r="AG519" s="1281"/>
      <c r="AH519" s="1280"/>
    </row>
    <row r="520" spans="2:34" hidden="1" outlineLevel="1">
      <c r="B520" s="83"/>
      <c r="C520" s="1448" t="s">
        <v>71</v>
      </c>
      <c r="D520" s="75"/>
      <c r="E520" s="1145">
        <v>1</v>
      </c>
      <c r="F520" s="83"/>
      <c r="G520" s="109"/>
      <c r="H520" s="109"/>
      <c r="I520" s="75"/>
      <c r="J520" s="1160"/>
      <c r="K520" s="1114">
        <v>0.93</v>
      </c>
      <c r="L520" s="1108">
        <v>1.8</v>
      </c>
      <c r="M520" s="1080">
        <f>ROUND(-E520*K520*L520,2)</f>
        <v>-1.67</v>
      </c>
      <c r="N520" s="1114">
        <v>0.15</v>
      </c>
      <c r="O520" s="940">
        <f>K520+L520</f>
        <v>2.73</v>
      </c>
      <c r="P520" s="1116">
        <f>E520*N520*O520</f>
        <v>0.41</v>
      </c>
      <c r="Q520" s="1174">
        <f>M520</f>
        <v>-1.67</v>
      </c>
      <c r="R520" s="1280">
        <f t="shared" si="78"/>
        <v>-0.251</v>
      </c>
      <c r="S520" s="1281"/>
      <c r="T520" s="1280"/>
      <c r="U520" s="1281"/>
      <c r="V520" s="1280"/>
      <c r="W520" s="1281"/>
      <c r="X520" s="1280"/>
      <c r="Y520" s="1282"/>
      <c r="Z520" s="1308"/>
      <c r="AA520" s="1328"/>
      <c r="AB520" s="1287"/>
      <c r="AC520" s="1282"/>
      <c r="AD520" s="1306">
        <f>P520</f>
        <v>0.41</v>
      </c>
      <c r="AE520" s="1286"/>
      <c r="AF520" s="1307"/>
      <c r="AG520" s="1281"/>
      <c r="AH520" s="1280">
        <f>K520</f>
        <v>0.93</v>
      </c>
    </row>
    <row r="521" spans="2:34" hidden="1" outlineLevel="1">
      <c r="B521" s="83"/>
      <c r="C521" s="1448" t="s">
        <v>497</v>
      </c>
      <c r="D521" s="75"/>
      <c r="E521" s="1145">
        <v>1</v>
      </c>
      <c r="F521" s="83"/>
      <c r="G521" s="109"/>
      <c r="H521" s="109"/>
      <c r="I521" s="75"/>
      <c r="J521" s="1160"/>
      <c r="K521" s="1114">
        <v>1.31</v>
      </c>
      <c r="L521" s="1108">
        <v>2.2200000000000002</v>
      </c>
      <c r="M521" s="1080">
        <f>ROUND(-E521*K521*L521,2)</f>
        <v>-2.91</v>
      </c>
      <c r="N521" s="1114">
        <v>0.15</v>
      </c>
      <c r="O521" s="940">
        <f>2*L521+K521</f>
        <v>5.75</v>
      </c>
      <c r="P521" s="1116">
        <f>E521*N521*O521</f>
        <v>0.86</v>
      </c>
      <c r="Q521" s="1174">
        <f>M521</f>
        <v>-2.91</v>
      </c>
      <c r="R521" s="1280">
        <f t="shared" si="78"/>
        <v>-0.437</v>
      </c>
      <c r="S521" s="1281"/>
      <c r="T521" s="1280"/>
      <c r="U521" s="1281"/>
      <c r="V521" s="1280"/>
      <c r="W521" s="1281"/>
      <c r="X521" s="1280"/>
      <c r="Y521" s="1282"/>
      <c r="Z521" s="1308"/>
      <c r="AA521" s="1286"/>
      <c r="AB521" s="1287"/>
      <c r="AC521" s="1282"/>
      <c r="AD521" s="1306">
        <f>P521</f>
        <v>0.86</v>
      </c>
      <c r="AE521" s="1286"/>
      <c r="AF521" s="1307"/>
      <c r="AG521" s="1281"/>
      <c r="AH521" s="1280"/>
    </row>
    <row r="522" spans="2:34" hidden="1" outlineLevel="1">
      <c r="B522" s="83" t="s">
        <v>664</v>
      </c>
      <c r="C522" s="111"/>
      <c r="D522" s="111"/>
      <c r="E522" s="877"/>
      <c r="F522" s="1095">
        <v>0.5</v>
      </c>
      <c r="G522" s="109">
        <v>57.03</v>
      </c>
      <c r="H522" s="109">
        <v>57.25</v>
      </c>
      <c r="I522" s="108">
        <f>H522-G522</f>
        <v>0.22</v>
      </c>
      <c r="J522" s="1058">
        <f>F522*I522</f>
        <v>0.11</v>
      </c>
      <c r="K522" s="1114"/>
      <c r="L522" s="1108"/>
      <c r="M522" s="1080"/>
      <c r="N522" s="83"/>
      <c r="O522" s="75"/>
      <c r="P522" s="1160"/>
      <c r="Q522" s="1281"/>
      <c r="R522" s="1280"/>
      <c r="S522" s="1281"/>
      <c r="T522" s="1280"/>
      <c r="U522" s="1281"/>
      <c r="V522" s="1280"/>
      <c r="W522" s="1281"/>
      <c r="X522" s="1280"/>
      <c r="Y522" s="1282"/>
      <c r="Z522" s="1306"/>
      <c r="AA522" s="1286">
        <f>J522</f>
        <v>0.11</v>
      </c>
      <c r="AB522" s="1287"/>
      <c r="AC522" s="1282"/>
      <c r="AD522" s="1306"/>
      <c r="AE522" s="1286"/>
      <c r="AF522" s="1307"/>
      <c r="AG522" s="1281"/>
      <c r="AH522" s="1280"/>
    </row>
    <row r="523" spans="2:34" hidden="1" outlineLevel="1">
      <c r="B523" s="83"/>
      <c r="C523" s="111"/>
      <c r="D523" s="111"/>
      <c r="E523" s="877"/>
      <c r="F523" s="1095">
        <v>0.5</v>
      </c>
      <c r="G523" s="109">
        <v>57.25</v>
      </c>
      <c r="H523" s="109">
        <v>59.85</v>
      </c>
      <c r="I523" s="108">
        <f>H523-G523</f>
        <v>2.6</v>
      </c>
      <c r="J523" s="1080">
        <f>F523*I523</f>
        <v>1.3</v>
      </c>
      <c r="K523" s="1114"/>
      <c r="L523" s="1108"/>
      <c r="M523" s="1080"/>
      <c r="N523" s="83"/>
      <c r="O523" s="108"/>
      <c r="P523" s="1160"/>
      <c r="Q523" s="1281"/>
      <c r="R523" s="1280"/>
      <c r="S523" s="1281"/>
      <c r="T523" s="1280"/>
      <c r="U523" s="1281"/>
      <c r="V523" s="1280"/>
      <c r="W523" s="1281"/>
      <c r="X523" s="1280"/>
      <c r="Y523" s="1282"/>
      <c r="Z523" s="1306">
        <f>J523</f>
        <v>1.3</v>
      </c>
      <c r="AA523" s="1286"/>
      <c r="AB523" s="1287"/>
      <c r="AC523" s="1282"/>
      <c r="AD523" s="1306"/>
      <c r="AE523" s="1286"/>
      <c r="AF523" s="1307"/>
      <c r="AG523" s="1281"/>
      <c r="AH523" s="1280"/>
    </row>
    <row r="524" spans="2:34" hidden="1" outlineLevel="1">
      <c r="B524" s="83"/>
      <c r="C524" s="111"/>
      <c r="D524" s="111"/>
      <c r="E524" s="877"/>
      <c r="F524" s="83">
        <v>1.31</v>
      </c>
      <c r="G524" s="109">
        <v>57.03</v>
      </c>
      <c r="H524" s="109">
        <v>59.85</v>
      </c>
      <c r="I524" s="108">
        <f>H524-G524</f>
        <v>2.82</v>
      </c>
      <c r="J524" s="1080">
        <f>F524*I524</f>
        <v>3.69</v>
      </c>
      <c r="K524" s="83"/>
      <c r="L524" s="75"/>
      <c r="M524" s="1080"/>
      <c r="N524" s="83"/>
      <c r="O524" s="75"/>
      <c r="P524" s="1160"/>
      <c r="Q524" s="1281"/>
      <c r="R524" s="1280"/>
      <c r="S524" s="1281"/>
      <c r="T524" s="1280"/>
      <c r="U524" s="1281"/>
      <c r="V524" s="1280"/>
      <c r="W524" s="1281"/>
      <c r="X524" s="1280"/>
      <c r="Y524" s="1282"/>
      <c r="Z524" s="1306"/>
      <c r="AA524" s="1286"/>
      <c r="AB524" s="1393">
        <f>J524</f>
        <v>3.69</v>
      </c>
      <c r="AC524" s="1282"/>
      <c r="AD524" s="1306"/>
      <c r="AE524" s="1286"/>
      <c r="AF524" s="1307"/>
      <c r="AG524" s="1281"/>
      <c r="AH524" s="1280"/>
    </row>
    <row r="525" spans="2:34" hidden="1" outlineLevel="1">
      <c r="B525" s="83"/>
      <c r="C525" s="111" t="s">
        <v>69</v>
      </c>
      <c r="D525" s="111"/>
      <c r="E525" s="877">
        <v>1</v>
      </c>
      <c r="F525" s="83"/>
      <c r="G525" s="109"/>
      <c r="H525" s="109"/>
      <c r="I525" s="75"/>
      <c r="J525" s="1080"/>
      <c r="K525" s="1114">
        <v>1.31</v>
      </c>
      <c r="L525" s="1108">
        <v>2.2200000000000002</v>
      </c>
      <c r="M525" s="1080">
        <f>ROUND(-E525*K525*L525,2)</f>
        <v>-2.91</v>
      </c>
      <c r="N525" s="1114"/>
      <c r="O525" s="940"/>
      <c r="P525" s="1116"/>
      <c r="Q525" s="1281"/>
      <c r="R525" s="1280"/>
      <c r="S525" s="1281"/>
      <c r="T525" s="1280"/>
      <c r="U525" s="1281"/>
      <c r="V525" s="1280"/>
      <c r="W525" s="1281"/>
      <c r="X525" s="1280"/>
      <c r="Y525" s="1282"/>
      <c r="Z525" s="1306"/>
      <c r="AA525" s="1286"/>
      <c r="AB525" s="1393">
        <f>M525</f>
        <v>-2.91</v>
      </c>
      <c r="AC525" s="1282"/>
      <c r="AD525" s="1308"/>
      <c r="AE525" s="1286"/>
      <c r="AF525" s="1307"/>
      <c r="AG525" s="1281"/>
      <c r="AH525" s="1280"/>
    </row>
    <row r="526" spans="2:34" hidden="1" outlineLevel="1">
      <c r="B526" s="83"/>
      <c r="C526" s="111"/>
      <c r="D526" s="111"/>
      <c r="E526" s="877"/>
      <c r="F526" s="1095">
        <v>3.2</v>
      </c>
      <c r="G526" s="109">
        <v>57.03</v>
      </c>
      <c r="H526" s="109">
        <v>57.25</v>
      </c>
      <c r="I526" s="108">
        <f>H526-G526</f>
        <v>0.22</v>
      </c>
      <c r="J526" s="1080">
        <f>F526*I526</f>
        <v>0.7</v>
      </c>
      <c r="K526" s="83"/>
      <c r="L526" s="75"/>
      <c r="M526" s="1058"/>
      <c r="N526" s="83"/>
      <c r="O526" s="75"/>
      <c r="P526" s="123"/>
      <c r="Q526" s="1281"/>
      <c r="R526" s="1280"/>
      <c r="S526" s="1281"/>
      <c r="T526" s="1280"/>
      <c r="U526" s="1281"/>
      <c r="V526" s="1280"/>
      <c r="W526" s="1281"/>
      <c r="X526" s="1280"/>
      <c r="Y526" s="1282"/>
      <c r="Z526" s="1308"/>
      <c r="AA526" s="1328">
        <f>J526</f>
        <v>0.7</v>
      </c>
      <c r="AB526" s="1393"/>
      <c r="AC526" s="1282"/>
      <c r="AD526" s="1308"/>
      <c r="AE526" s="1286"/>
      <c r="AF526" s="1307"/>
      <c r="AG526" s="1281"/>
      <c r="AH526" s="1280"/>
    </row>
    <row r="527" spans="2:34" hidden="1" outlineLevel="1">
      <c r="B527" s="83"/>
      <c r="C527" s="111"/>
      <c r="D527" s="111"/>
      <c r="E527" s="877"/>
      <c r="F527" s="1095">
        <v>3.2</v>
      </c>
      <c r="G527" s="109">
        <v>57.25</v>
      </c>
      <c r="H527" s="109">
        <v>59.85</v>
      </c>
      <c r="I527" s="108">
        <f>H527-G527</f>
        <v>2.6</v>
      </c>
      <c r="J527" s="1080">
        <f>F527*I527</f>
        <v>8.32</v>
      </c>
      <c r="K527" s="83"/>
      <c r="L527" s="75"/>
      <c r="M527" s="1058"/>
      <c r="N527" s="83"/>
      <c r="O527" s="75"/>
      <c r="P527" s="123"/>
      <c r="Q527" s="1281"/>
      <c r="R527" s="1280"/>
      <c r="S527" s="1281"/>
      <c r="T527" s="1280"/>
      <c r="U527" s="1281"/>
      <c r="V527" s="1280"/>
      <c r="W527" s="1281"/>
      <c r="X527" s="1280"/>
      <c r="Y527" s="1282"/>
      <c r="Z527" s="1306">
        <f>J527</f>
        <v>8.32</v>
      </c>
      <c r="AA527" s="1286"/>
      <c r="AB527" s="1287"/>
      <c r="AC527" s="1282"/>
      <c r="AD527" s="1308"/>
      <c r="AE527" s="1286"/>
      <c r="AF527" s="1307"/>
      <c r="AG527" s="1281"/>
      <c r="AH527" s="1280"/>
    </row>
    <row r="528" spans="2:34" hidden="1" outlineLevel="1">
      <c r="B528" s="83"/>
      <c r="C528" s="111"/>
      <c r="D528" s="111"/>
      <c r="E528" s="877"/>
      <c r="F528" s="1095">
        <v>2.2000000000000002</v>
      </c>
      <c r="G528" s="109">
        <v>57.03</v>
      </c>
      <c r="H528" s="109">
        <v>59.85</v>
      </c>
      <c r="I528" s="108">
        <f>H528-G528</f>
        <v>2.82</v>
      </c>
      <c r="J528" s="1080">
        <f>F528*I528</f>
        <v>6.2</v>
      </c>
      <c r="K528" s="83"/>
      <c r="L528" s="75"/>
      <c r="M528" s="1058"/>
      <c r="N528" s="83"/>
      <c r="O528" s="75"/>
      <c r="P528" s="123"/>
      <c r="Q528" s="1281"/>
      <c r="R528" s="1280"/>
      <c r="S528" s="1281"/>
      <c r="T528" s="1280"/>
      <c r="U528" s="1281"/>
      <c r="V528" s="1280"/>
      <c r="W528" s="1281"/>
      <c r="X528" s="1280"/>
      <c r="Y528" s="1282"/>
      <c r="Z528" s="1308"/>
      <c r="AA528" s="1286"/>
      <c r="AB528" s="1393">
        <f>J528</f>
        <v>6.2</v>
      </c>
      <c r="AC528" s="1282"/>
      <c r="AD528" s="1308"/>
      <c r="AE528" s="1286"/>
      <c r="AF528" s="1307"/>
      <c r="AG528" s="1281"/>
      <c r="AH528" s="1280"/>
    </row>
    <row r="529" spans="2:34" hidden="1" outlineLevel="1">
      <c r="B529" s="83"/>
      <c r="C529" s="1448" t="s">
        <v>519</v>
      </c>
      <c r="D529" s="75"/>
      <c r="E529" s="1145">
        <v>1</v>
      </c>
      <c r="F529" s="83"/>
      <c r="G529" s="109"/>
      <c r="H529" s="109"/>
      <c r="I529" s="75"/>
      <c r="J529" s="1160"/>
      <c r="K529" s="1114">
        <v>1.31</v>
      </c>
      <c r="L529" s="1108">
        <v>2.2200000000000002</v>
      </c>
      <c r="M529" s="1080">
        <f>ROUND(-E529*K529*L529,2)</f>
        <v>-2.91</v>
      </c>
      <c r="N529" s="1114"/>
      <c r="O529" s="940"/>
      <c r="P529" s="1116"/>
      <c r="Q529" s="1281"/>
      <c r="R529" s="1280"/>
      <c r="S529" s="1281"/>
      <c r="T529" s="1280"/>
      <c r="U529" s="1281"/>
      <c r="V529" s="1280"/>
      <c r="W529" s="1281"/>
      <c r="X529" s="1280"/>
      <c r="Y529" s="1282"/>
      <c r="Z529" s="1306"/>
      <c r="AA529" s="1286"/>
      <c r="AB529" s="1393">
        <f>M529</f>
        <v>-2.91</v>
      </c>
      <c r="AC529" s="1282"/>
      <c r="AD529" s="1308"/>
      <c r="AE529" s="1286"/>
      <c r="AF529" s="1307"/>
      <c r="AG529" s="1281"/>
      <c r="AH529" s="1280"/>
    </row>
    <row r="530" spans="2:34" hidden="1" outlineLevel="1">
      <c r="B530" s="83"/>
      <c r="C530" s="1448" t="s">
        <v>71</v>
      </c>
      <c r="D530" s="75"/>
      <c r="E530" s="1145">
        <v>1</v>
      </c>
      <c r="F530" s="83"/>
      <c r="G530" s="109"/>
      <c r="H530" s="109"/>
      <c r="I530" s="75"/>
      <c r="J530" s="1160"/>
      <c r="K530" s="1114">
        <v>0.93</v>
      </c>
      <c r="L530" s="1108">
        <v>1.8</v>
      </c>
      <c r="M530" s="1080">
        <f>ROUND(-E530*K530*L530,2)</f>
        <v>-1.67</v>
      </c>
      <c r="N530" s="1114"/>
      <c r="O530" s="940"/>
      <c r="P530" s="1116"/>
      <c r="Q530" s="1281"/>
      <c r="R530" s="1280"/>
      <c r="S530" s="1281"/>
      <c r="T530" s="1280"/>
      <c r="U530" s="1281"/>
      <c r="V530" s="1280"/>
      <c r="W530" s="1281"/>
      <c r="X530" s="1280"/>
      <c r="Y530" s="1282"/>
      <c r="Z530" s="1308"/>
      <c r="AA530" s="1286"/>
      <c r="AB530" s="1393">
        <f>M530</f>
        <v>-1.67</v>
      </c>
      <c r="AC530" s="1282"/>
      <c r="AD530" s="1308"/>
      <c r="AE530" s="1286"/>
      <c r="AF530" s="1307"/>
      <c r="AG530" s="1281"/>
      <c r="AH530" s="1280"/>
    </row>
    <row r="531" spans="2:34" hidden="1" outlineLevel="1">
      <c r="B531" s="83"/>
      <c r="C531" s="75"/>
      <c r="D531" s="75"/>
      <c r="E531" s="877"/>
      <c r="F531" s="83">
        <v>0.32</v>
      </c>
      <c r="G531" s="109">
        <v>57.03</v>
      </c>
      <c r="H531" s="109">
        <v>57.25</v>
      </c>
      <c r="I531" s="108">
        <f>H531-G531</f>
        <v>0.22</v>
      </c>
      <c r="J531" s="1080">
        <f>F531*I531</f>
        <v>7.0000000000000007E-2</v>
      </c>
      <c r="K531" s="83"/>
      <c r="L531" s="75"/>
      <c r="M531" s="1058"/>
      <c r="N531" s="83"/>
      <c r="O531" s="75"/>
      <c r="P531" s="123"/>
      <c r="Q531" s="1281"/>
      <c r="R531" s="1280"/>
      <c r="S531" s="1174"/>
      <c r="T531" s="1179"/>
      <c r="U531" s="1281"/>
      <c r="V531" s="1280"/>
      <c r="W531" s="1281"/>
      <c r="X531" s="1280"/>
      <c r="Y531" s="1282"/>
      <c r="Z531" s="1308"/>
      <c r="AA531" s="1328">
        <f>J531</f>
        <v>7.0000000000000007E-2</v>
      </c>
      <c r="AB531" s="1287"/>
      <c r="AC531" s="1282"/>
      <c r="AD531" s="1308"/>
      <c r="AE531" s="1286"/>
      <c r="AF531" s="1307"/>
      <c r="AG531" s="1281"/>
      <c r="AH531" s="1280"/>
    </row>
    <row r="532" spans="2:34" hidden="1" outlineLevel="1">
      <c r="B532" s="83"/>
      <c r="C532" s="75"/>
      <c r="D532" s="75"/>
      <c r="E532" s="877"/>
      <c r="F532" s="83">
        <v>0.32</v>
      </c>
      <c r="G532" s="109">
        <v>57.25</v>
      </c>
      <c r="H532" s="109">
        <v>59.85</v>
      </c>
      <c r="I532" s="108">
        <f>H532-G532</f>
        <v>2.6</v>
      </c>
      <c r="J532" s="1080">
        <f>F532*I532</f>
        <v>0.83</v>
      </c>
      <c r="K532" s="83"/>
      <c r="L532" s="75"/>
      <c r="M532" s="1058"/>
      <c r="N532" s="83"/>
      <c r="O532" s="75"/>
      <c r="P532" s="123"/>
      <c r="Q532" s="1281"/>
      <c r="R532" s="1280"/>
      <c r="S532" s="1174"/>
      <c r="T532" s="1179"/>
      <c r="U532" s="1281"/>
      <c r="V532" s="1280"/>
      <c r="W532" s="1281"/>
      <c r="X532" s="1280"/>
      <c r="Y532" s="1282"/>
      <c r="Z532" s="1306">
        <f>J532</f>
        <v>0.83</v>
      </c>
      <c r="AA532" s="1286"/>
      <c r="AB532" s="1287"/>
      <c r="AC532" s="1282"/>
      <c r="AD532" s="1308"/>
      <c r="AE532" s="1286"/>
      <c r="AF532" s="1307"/>
      <c r="AG532" s="1281"/>
      <c r="AH532" s="1280"/>
    </row>
    <row r="533" spans="2:34" hidden="1" outlineLevel="1">
      <c r="B533" s="83"/>
      <c r="C533" s="75"/>
      <c r="D533" s="75"/>
      <c r="E533" s="877"/>
      <c r="F533" s="83"/>
      <c r="G533" s="109"/>
      <c r="H533" s="109"/>
      <c r="I533" s="75"/>
      <c r="J533" s="1080"/>
      <c r="K533" s="83"/>
      <c r="L533" s="75"/>
      <c r="M533" s="1058"/>
      <c r="N533" s="83"/>
      <c r="O533" s="75"/>
      <c r="P533" s="123"/>
      <c r="Q533" s="1281"/>
      <c r="R533" s="1280"/>
      <c r="S533" s="1174"/>
      <c r="T533" s="1179"/>
      <c r="U533" s="1281"/>
      <c r="V533" s="1280"/>
      <c r="W533" s="1281"/>
      <c r="X533" s="1280"/>
      <c r="Y533" s="1282"/>
      <c r="Z533" s="1308"/>
      <c r="AA533" s="1286"/>
      <c r="AB533" s="1393"/>
      <c r="AC533" s="1282"/>
      <c r="AD533" s="1308"/>
      <c r="AE533" s="1286"/>
      <c r="AF533" s="1307"/>
      <c r="AG533" s="1281"/>
      <c r="AH533" s="1280"/>
    </row>
    <row r="534" spans="2:34" hidden="1" outlineLevel="1">
      <c r="B534" s="83"/>
      <c r="C534" s="111" t="s">
        <v>688</v>
      </c>
      <c r="D534" s="75" t="s">
        <v>701</v>
      </c>
      <c r="E534" s="877"/>
      <c r="F534" s="83">
        <f>0.44+4.64</f>
        <v>5.08</v>
      </c>
      <c r="G534" s="109">
        <v>56.85</v>
      </c>
      <c r="H534" s="109">
        <v>57.25</v>
      </c>
      <c r="I534" s="108">
        <f>H534-G534</f>
        <v>0.4</v>
      </c>
      <c r="J534" s="1080">
        <f>F534*I534</f>
        <v>2.0299999999999998</v>
      </c>
      <c r="K534" s="1114"/>
      <c r="L534" s="940"/>
      <c r="M534" s="1085"/>
      <c r="N534" s="1114"/>
      <c r="O534" s="940"/>
      <c r="P534" s="1161"/>
      <c r="Q534" s="1174">
        <f>J534</f>
        <v>2.0299999999999998</v>
      </c>
      <c r="R534" s="1280">
        <f t="shared" ref="R534:R535" si="79">ROUND($Q$4/1000*Q534,3)</f>
        <v>0.30499999999999999</v>
      </c>
      <c r="S534" s="1174"/>
      <c r="T534" s="1179"/>
      <c r="U534" s="1281"/>
      <c r="V534" s="1280"/>
      <c r="W534" s="1281"/>
      <c r="X534" s="1280"/>
      <c r="Y534" s="1282"/>
      <c r="Z534" s="1308"/>
      <c r="AA534" s="1328">
        <f>J534</f>
        <v>2.0299999999999998</v>
      </c>
      <c r="AB534" s="1393"/>
      <c r="AC534" s="1282"/>
      <c r="AD534" s="1306"/>
      <c r="AE534" s="1286"/>
      <c r="AF534" s="1307"/>
      <c r="AG534" s="1281"/>
      <c r="AH534" s="1280"/>
    </row>
    <row r="535" spans="2:34" hidden="1" outlineLevel="1">
      <c r="B535" s="83"/>
      <c r="C535" s="75"/>
      <c r="D535" s="75" t="s">
        <v>691</v>
      </c>
      <c r="E535" s="877"/>
      <c r="F535" s="83">
        <v>5.08</v>
      </c>
      <c r="G535" s="109">
        <v>57.25</v>
      </c>
      <c r="H535" s="109">
        <v>59.85</v>
      </c>
      <c r="I535" s="108">
        <f>H535-G535</f>
        <v>2.6</v>
      </c>
      <c r="J535" s="1080">
        <f>F535*I535</f>
        <v>13.21</v>
      </c>
      <c r="K535" s="83"/>
      <c r="L535" s="75"/>
      <c r="M535" s="1058"/>
      <c r="N535" s="83"/>
      <c r="O535" s="75"/>
      <c r="P535" s="123"/>
      <c r="Q535" s="1174">
        <f>J535</f>
        <v>13.21</v>
      </c>
      <c r="R535" s="1280">
        <f t="shared" si="79"/>
        <v>1.982</v>
      </c>
      <c r="S535" s="1174"/>
      <c r="T535" s="1179"/>
      <c r="U535" s="1281"/>
      <c r="V535" s="1280"/>
      <c r="W535" s="1281"/>
      <c r="X535" s="1280"/>
      <c r="Y535" s="1282"/>
      <c r="Z535" s="1306">
        <f>J535</f>
        <v>13.21</v>
      </c>
      <c r="AA535" s="1286"/>
      <c r="AB535" s="1287"/>
      <c r="AC535" s="1282"/>
      <c r="AD535" s="1308"/>
      <c r="AE535" s="1286"/>
      <c r="AF535" s="1307"/>
      <c r="AG535" s="1281"/>
      <c r="AH535" s="1280"/>
    </row>
    <row r="536" spans="2:34" hidden="1" outlineLevel="1">
      <c r="B536" s="83"/>
      <c r="C536" s="75"/>
      <c r="D536" s="75"/>
      <c r="E536" s="877"/>
      <c r="F536" s="83"/>
      <c r="G536" s="109"/>
      <c r="H536" s="109"/>
      <c r="I536" s="75"/>
      <c r="J536" s="1058"/>
      <c r="K536" s="83"/>
      <c r="L536" s="75"/>
      <c r="M536" s="1058"/>
      <c r="N536" s="83"/>
      <c r="O536" s="75"/>
      <c r="P536" s="123"/>
      <c r="Q536" s="1281"/>
      <c r="R536" s="1280"/>
      <c r="S536" s="1281"/>
      <c r="T536" s="1280"/>
      <c r="U536" s="1281"/>
      <c r="V536" s="1280"/>
      <c r="W536" s="1281"/>
      <c r="X536" s="1280"/>
      <c r="Y536" s="1282"/>
      <c r="Z536" s="1308"/>
      <c r="AA536" s="1286"/>
      <c r="AB536" s="1287"/>
      <c r="AC536" s="1282"/>
      <c r="AD536" s="1308"/>
      <c r="AE536" s="1286"/>
      <c r="AF536" s="1307"/>
      <c r="AG536" s="1281"/>
      <c r="AH536" s="1280"/>
    </row>
    <row r="537" spans="2:34" hidden="1" outlineLevel="1">
      <c r="B537" s="83" t="s">
        <v>587</v>
      </c>
      <c r="C537" s="75" t="s">
        <v>493</v>
      </c>
      <c r="D537" s="75" t="s">
        <v>692</v>
      </c>
      <c r="E537" s="877"/>
      <c r="F537" s="83">
        <v>6.75</v>
      </c>
      <c r="G537" s="109">
        <v>56.85</v>
      </c>
      <c r="H537" s="109">
        <v>59.85</v>
      </c>
      <c r="I537" s="108">
        <f>H537-G537</f>
        <v>3</v>
      </c>
      <c r="J537" s="1080">
        <f>F537*I537</f>
        <v>20.25</v>
      </c>
      <c r="K537" s="83"/>
      <c r="L537" s="75"/>
      <c r="M537" s="1058"/>
      <c r="N537" s="83"/>
      <c r="O537" s="75"/>
      <c r="P537" s="123"/>
      <c r="Q537" s="1281"/>
      <c r="R537" s="1280"/>
      <c r="S537" s="1174">
        <f>J537</f>
        <v>20.25</v>
      </c>
      <c r="T537" s="1179">
        <f t="shared" ref="T537:T539" si="80">ROUND($S$4/1000*S537,3)</f>
        <v>2.633</v>
      </c>
      <c r="U537" s="1281"/>
      <c r="V537" s="1280"/>
      <c r="W537" s="1174"/>
      <c r="X537" s="1179"/>
      <c r="Y537" s="1282"/>
      <c r="Z537" s="1308"/>
      <c r="AA537" s="1328"/>
      <c r="AB537" s="1287"/>
      <c r="AC537" s="1282"/>
      <c r="AD537" s="1308"/>
      <c r="AE537" s="1286"/>
      <c r="AF537" s="1307"/>
      <c r="AG537" s="1281"/>
      <c r="AH537" s="1280"/>
    </row>
    <row r="538" spans="2:34" hidden="1" outlineLevel="1">
      <c r="B538" s="83"/>
      <c r="C538" s="1448" t="s">
        <v>24</v>
      </c>
      <c r="D538" s="75"/>
      <c r="E538" s="877">
        <v>1</v>
      </c>
      <c r="F538" s="83"/>
      <c r="G538" s="109"/>
      <c r="H538" s="109"/>
      <c r="I538" s="75"/>
      <c r="J538" s="1080"/>
      <c r="K538" s="871">
        <v>1.48</v>
      </c>
      <c r="L538" s="1448">
        <v>1.59</v>
      </c>
      <c r="M538" s="1085">
        <f>ROUND(-E538*K538*L538,2)</f>
        <v>-2.35</v>
      </c>
      <c r="N538" s="1114"/>
      <c r="O538" s="940"/>
      <c r="P538" s="1161"/>
      <c r="Q538" s="1281"/>
      <c r="R538" s="1280"/>
      <c r="S538" s="1174">
        <f>M538</f>
        <v>-2.35</v>
      </c>
      <c r="T538" s="1179">
        <f t="shared" si="80"/>
        <v>-0.30599999999999999</v>
      </c>
      <c r="U538" s="1281"/>
      <c r="V538" s="1280"/>
      <c r="W538" s="1174"/>
      <c r="X538" s="1179"/>
      <c r="Y538" s="1282"/>
      <c r="Z538" s="1308"/>
      <c r="AA538" s="1286"/>
      <c r="AB538" s="1393"/>
      <c r="AC538" s="1282"/>
      <c r="AD538" s="1308"/>
      <c r="AE538" s="1286"/>
      <c r="AF538" s="1307"/>
      <c r="AG538" s="1281"/>
      <c r="AH538" s="1280"/>
    </row>
    <row r="539" spans="2:34" hidden="1" outlineLevel="1">
      <c r="B539" s="83"/>
      <c r="C539" s="1448" t="s">
        <v>25</v>
      </c>
      <c r="D539" s="75"/>
      <c r="E539" s="877">
        <v>1</v>
      </c>
      <c r="F539" s="83"/>
      <c r="G539" s="109"/>
      <c r="H539" s="109"/>
      <c r="I539" s="75"/>
      <c r="J539" s="1080"/>
      <c r="K539" s="871">
        <v>1.68</v>
      </c>
      <c r="L539" s="1448">
        <v>1.59</v>
      </c>
      <c r="M539" s="1080">
        <f>ROUND(-E539*K539*L539,2)</f>
        <v>-2.67</v>
      </c>
      <c r="N539" s="1114"/>
      <c r="O539" s="940"/>
      <c r="P539" s="1161"/>
      <c r="Q539" s="1281"/>
      <c r="R539" s="1280"/>
      <c r="S539" s="1174">
        <f>M539</f>
        <v>-2.67</v>
      </c>
      <c r="T539" s="1179">
        <f t="shared" si="80"/>
        <v>-0.34699999999999998</v>
      </c>
      <c r="U539" s="1281"/>
      <c r="V539" s="1280"/>
      <c r="W539" s="1281"/>
      <c r="X539" s="1280"/>
      <c r="Y539" s="1282"/>
      <c r="Z539" s="1306"/>
      <c r="AA539" s="1286"/>
      <c r="AB539" s="1287"/>
      <c r="AC539" s="1282"/>
      <c r="AD539" s="1308"/>
      <c r="AE539" s="1286"/>
      <c r="AF539" s="1307"/>
      <c r="AG539" s="1281"/>
      <c r="AH539" s="1280"/>
    </row>
    <row r="540" spans="2:34" hidden="1" outlineLevel="1">
      <c r="B540" s="83" t="s">
        <v>664</v>
      </c>
      <c r="C540" s="1448"/>
      <c r="D540" s="75"/>
      <c r="E540" s="877"/>
      <c r="F540" s="1095">
        <v>6.75</v>
      </c>
      <c r="G540" s="109">
        <v>56.85</v>
      </c>
      <c r="H540" s="109">
        <v>57.25</v>
      </c>
      <c r="I540" s="108">
        <f>H540-G540</f>
        <v>0.4</v>
      </c>
      <c r="J540" s="1080">
        <f>F540*I540</f>
        <v>2.7</v>
      </c>
      <c r="K540" s="1114"/>
      <c r="L540" s="940"/>
      <c r="M540" s="1080"/>
      <c r="N540" s="1114"/>
      <c r="O540" s="940"/>
      <c r="P540" s="1161"/>
      <c r="Q540" s="1281"/>
      <c r="R540" s="1280"/>
      <c r="S540" s="1174"/>
      <c r="T540" s="1179"/>
      <c r="U540" s="1281"/>
      <c r="V540" s="1280"/>
      <c r="W540" s="1281"/>
      <c r="X540" s="1280"/>
      <c r="Y540" s="1282"/>
      <c r="Z540" s="1306"/>
      <c r="AA540" s="1328">
        <f>J540</f>
        <v>2.7</v>
      </c>
      <c r="AB540" s="1287"/>
      <c r="AC540" s="1282"/>
      <c r="AD540" s="1306"/>
      <c r="AE540" s="1286"/>
      <c r="AF540" s="1307"/>
      <c r="AG540" s="1281"/>
      <c r="AH540" s="1280"/>
    </row>
    <row r="541" spans="2:34" hidden="1" outlineLevel="1">
      <c r="B541" s="83"/>
      <c r="C541" s="1448"/>
      <c r="D541" s="75"/>
      <c r="E541" s="877"/>
      <c r="F541" s="1095">
        <v>0.9</v>
      </c>
      <c r="G541" s="109">
        <v>57.25</v>
      </c>
      <c r="H541" s="109">
        <v>59.85</v>
      </c>
      <c r="I541" s="108">
        <f>H541-G541</f>
        <v>2.6</v>
      </c>
      <c r="J541" s="1080">
        <f>F541*I541</f>
        <v>2.34</v>
      </c>
      <c r="K541" s="1114"/>
      <c r="L541" s="940"/>
      <c r="M541" s="1080"/>
      <c r="N541" s="1114"/>
      <c r="O541" s="940"/>
      <c r="P541" s="1161"/>
      <c r="Q541" s="1281"/>
      <c r="R541" s="1280"/>
      <c r="S541" s="1174"/>
      <c r="T541" s="1179"/>
      <c r="U541" s="1281"/>
      <c r="V541" s="1280"/>
      <c r="W541" s="1281"/>
      <c r="X541" s="1280"/>
      <c r="Y541" s="1282"/>
      <c r="Z541" s="1306">
        <f>J541</f>
        <v>2.34</v>
      </c>
      <c r="AA541" s="1286"/>
      <c r="AB541" s="1287"/>
      <c r="AC541" s="1282"/>
      <c r="AD541" s="1306"/>
      <c r="AE541" s="1286"/>
      <c r="AF541" s="1307"/>
      <c r="AG541" s="1281"/>
      <c r="AH541" s="1280"/>
    </row>
    <row r="542" spans="2:34" hidden="1" outlineLevel="1">
      <c r="B542" s="83"/>
      <c r="C542" s="1448"/>
      <c r="D542" s="75"/>
      <c r="E542" s="877"/>
      <c r="F542" s="83">
        <v>1.48</v>
      </c>
      <c r="G542" s="109">
        <v>57.25</v>
      </c>
      <c r="H542" s="109">
        <v>59.85</v>
      </c>
      <c r="I542" s="108">
        <f>H542-G542</f>
        <v>2.6</v>
      </c>
      <c r="J542" s="1080">
        <f>F542*I542</f>
        <v>3.85</v>
      </c>
      <c r="K542" s="83"/>
      <c r="L542" s="75"/>
      <c r="M542" s="1058"/>
      <c r="N542" s="83"/>
      <c r="O542" s="75"/>
      <c r="P542" s="123"/>
      <c r="Q542" s="1281"/>
      <c r="R542" s="1280"/>
      <c r="S542" s="1281"/>
      <c r="T542" s="1280"/>
      <c r="U542" s="1281"/>
      <c r="V542" s="1280"/>
      <c r="W542" s="1281"/>
      <c r="X542" s="1280"/>
      <c r="Y542" s="1282"/>
      <c r="Z542" s="1308"/>
      <c r="AA542" s="1286"/>
      <c r="AB542" s="1393">
        <f>J542</f>
        <v>3.85</v>
      </c>
      <c r="AC542" s="1282"/>
      <c r="AD542" s="1308"/>
      <c r="AE542" s="1286"/>
      <c r="AF542" s="1307"/>
      <c r="AG542" s="1281"/>
      <c r="AH542" s="1280"/>
    </row>
    <row r="543" spans="2:34" hidden="1" outlineLevel="1">
      <c r="B543" s="83"/>
      <c r="C543" s="1448" t="s">
        <v>24</v>
      </c>
      <c r="D543" s="75"/>
      <c r="E543" s="877">
        <v>1</v>
      </c>
      <c r="F543" s="83"/>
      <c r="G543" s="109"/>
      <c r="H543" s="109"/>
      <c r="I543" s="75"/>
      <c r="J543" s="1080"/>
      <c r="K543" s="871">
        <v>1.48</v>
      </c>
      <c r="L543" s="1448">
        <v>1.59</v>
      </c>
      <c r="M543" s="1085">
        <f>ROUND(-E543*K543*L543,2)</f>
        <v>-2.35</v>
      </c>
      <c r="N543" s="1114">
        <v>0.13</v>
      </c>
      <c r="O543" s="940">
        <f>2*L543+K543</f>
        <v>4.66</v>
      </c>
      <c r="P543" s="1161">
        <f>E543*N543*O543</f>
        <v>0.61</v>
      </c>
      <c r="Q543" s="1281"/>
      <c r="R543" s="1280"/>
      <c r="S543" s="1174"/>
      <c r="T543" s="1179"/>
      <c r="U543" s="1281"/>
      <c r="V543" s="1280"/>
      <c r="W543" s="1281"/>
      <c r="X543" s="1280"/>
      <c r="Y543" s="1282"/>
      <c r="Z543" s="1308"/>
      <c r="AA543" s="1328"/>
      <c r="AB543" s="1393">
        <f>M543</f>
        <v>-2.35</v>
      </c>
      <c r="AC543" s="1282"/>
      <c r="AD543" s="1306">
        <f>P543</f>
        <v>0.61</v>
      </c>
      <c r="AE543" s="1286"/>
      <c r="AF543" s="1307"/>
      <c r="AG543" s="1281"/>
      <c r="AH543" s="1280">
        <f>K543</f>
        <v>1.48</v>
      </c>
    </row>
    <row r="544" spans="2:34" hidden="1" outlineLevel="1">
      <c r="B544" s="83"/>
      <c r="C544" s="1448"/>
      <c r="D544" s="75"/>
      <c r="E544" s="877"/>
      <c r="F544" s="83">
        <v>1.51</v>
      </c>
      <c r="G544" s="109">
        <v>57.25</v>
      </c>
      <c r="H544" s="109">
        <v>59.85</v>
      </c>
      <c r="I544" s="108">
        <f>H544-G544</f>
        <v>2.6</v>
      </c>
      <c r="J544" s="1080">
        <f>F544*I544</f>
        <v>3.93</v>
      </c>
      <c r="K544" s="83"/>
      <c r="L544" s="75"/>
      <c r="M544" s="1058"/>
      <c r="N544" s="83"/>
      <c r="O544" s="75"/>
      <c r="P544" s="123"/>
      <c r="Q544" s="1281"/>
      <c r="R544" s="1280"/>
      <c r="S544" s="1174"/>
      <c r="T544" s="1179"/>
      <c r="U544" s="1281"/>
      <c r="V544" s="1280"/>
      <c r="W544" s="1281"/>
      <c r="X544" s="1280"/>
      <c r="Y544" s="1282"/>
      <c r="Z544" s="1306">
        <f>J544</f>
        <v>3.93</v>
      </c>
      <c r="AA544" s="1286"/>
      <c r="AB544" s="1287"/>
      <c r="AC544" s="1282"/>
      <c r="AD544" s="1308"/>
      <c r="AE544" s="1286"/>
      <c r="AF544" s="1307"/>
      <c r="AG544" s="1281"/>
      <c r="AH544" s="1280"/>
    </row>
    <row r="545" spans="2:34" hidden="1" outlineLevel="1">
      <c r="B545" s="83"/>
      <c r="C545" s="1448"/>
      <c r="D545" s="75"/>
      <c r="E545" s="877"/>
      <c r="F545" s="83">
        <v>1.68</v>
      </c>
      <c r="G545" s="109">
        <v>57.25</v>
      </c>
      <c r="H545" s="109">
        <v>59.85</v>
      </c>
      <c r="I545" s="108">
        <f>H545-G545</f>
        <v>2.6</v>
      </c>
      <c r="J545" s="1080">
        <f>F545*I545</f>
        <v>4.37</v>
      </c>
      <c r="K545" s="83"/>
      <c r="L545" s="75"/>
      <c r="M545" s="1058"/>
      <c r="N545" s="83"/>
      <c r="O545" s="75"/>
      <c r="P545" s="123"/>
      <c r="Q545" s="1281"/>
      <c r="R545" s="1280"/>
      <c r="S545" s="1174"/>
      <c r="T545" s="1179"/>
      <c r="U545" s="1281"/>
      <c r="V545" s="1280"/>
      <c r="W545" s="1281"/>
      <c r="X545" s="1280"/>
      <c r="Y545" s="1282"/>
      <c r="Z545" s="1308"/>
      <c r="AA545" s="1286"/>
      <c r="AB545" s="1393">
        <f>J545</f>
        <v>4.37</v>
      </c>
      <c r="AC545" s="1282"/>
      <c r="AD545" s="1308"/>
      <c r="AE545" s="1286"/>
      <c r="AF545" s="1307"/>
      <c r="AG545" s="1281"/>
      <c r="AH545" s="1280"/>
    </row>
    <row r="546" spans="2:34" hidden="1" outlineLevel="1">
      <c r="B546" s="83"/>
      <c r="C546" s="1448" t="s">
        <v>25</v>
      </c>
      <c r="D546" s="75"/>
      <c r="E546" s="877">
        <v>1</v>
      </c>
      <c r="F546" s="83"/>
      <c r="G546" s="109"/>
      <c r="H546" s="109"/>
      <c r="I546" s="75"/>
      <c r="J546" s="1058"/>
      <c r="K546" s="871">
        <v>1.68</v>
      </c>
      <c r="L546" s="1448">
        <v>1.59</v>
      </c>
      <c r="M546" s="1080">
        <f>ROUND(-E546*K546*L546,2)</f>
        <v>-2.67</v>
      </c>
      <c r="N546" s="1114">
        <v>0.13</v>
      </c>
      <c r="O546" s="940">
        <f>2*L546+K546</f>
        <v>4.8600000000000003</v>
      </c>
      <c r="P546" s="1161">
        <f>E546*N546*O546</f>
        <v>0.63</v>
      </c>
      <c r="Q546" s="1281"/>
      <c r="R546" s="1280"/>
      <c r="S546" s="1174"/>
      <c r="T546" s="1179"/>
      <c r="U546" s="1281"/>
      <c r="V546" s="1280"/>
      <c r="W546" s="1281"/>
      <c r="X546" s="1280"/>
      <c r="Y546" s="1282"/>
      <c r="Z546" s="1308"/>
      <c r="AA546" s="1286"/>
      <c r="AB546" s="1393">
        <f>M546</f>
        <v>-2.67</v>
      </c>
      <c r="AC546" s="1282"/>
      <c r="AD546" s="1306">
        <f>P546</f>
        <v>0.63</v>
      </c>
      <c r="AE546" s="1286"/>
      <c r="AF546" s="1307"/>
      <c r="AG546" s="1281"/>
      <c r="AH546" s="1280">
        <f>K546</f>
        <v>1.68</v>
      </c>
    </row>
    <row r="547" spans="2:34" hidden="1" outlineLevel="1">
      <c r="B547" s="83"/>
      <c r="C547" s="1448"/>
      <c r="D547" s="75"/>
      <c r="E547" s="1058"/>
      <c r="F547" s="83">
        <v>1.18</v>
      </c>
      <c r="G547" s="109">
        <v>57.25</v>
      </c>
      <c r="H547" s="109">
        <v>59.85</v>
      </c>
      <c r="I547" s="108">
        <f>H547-G547</f>
        <v>2.6</v>
      </c>
      <c r="J547" s="1080">
        <f>F547*I547</f>
        <v>3.07</v>
      </c>
      <c r="K547" s="83"/>
      <c r="L547" s="75"/>
      <c r="M547" s="1058"/>
      <c r="N547" s="83"/>
      <c r="O547" s="75"/>
      <c r="P547" s="123"/>
      <c r="Q547" s="1281"/>
      <c r="R547" s="1280"/>
      <c r="S547" s="1281"/>
      <c r="T547" s="1280"/>
      <c r="U547" s="1281"/>
      <c r="V547" s="1280"/>
      <c r="W547" s="1281"/>
      <c r="X547" s="1280"/>
      <c r="Y547" s="1282"/>
      <c r="Z547" s="1306">
        <f>J547</f>
        <v>3.07</v>
      </c>
      <c r="AA547" s="1286"/>
      <c r="AB547" s="1287"/>
      <c r="AC547" s="1282"/>
      <c r="AD547" s="1308"/>
      <c r="AE547" s="1286"/>
      <c r="AF547" s="1307"/>
      <c r="AG547" s="1281"/>
      <c r="AH547" s="1280"/>
    </row>
    <row r="548" spans="2:34" hidden="1" outlineLevel="1">
      <c r="B548" s="871" t="s">
        <v>641</v>
      </c>
      <c r="C548" s="1448"/>
      <c r="D548" s="1448"/>
      <c r="E548" s="877"/>
      <c r="F548" s="83"/>
      <c r="G548" s="109"/>
      <c r="H548" s="109"/>
      <c r="I548" s="75"/>
      <c r="J548" s="1080"/>
      <c r="K548" s="83"/>
      <c r="L548" s="75"/>
      <c r="M548" s="1058"/>
      <c r="N548" s="83"/>
      <c r="O548" s="75"/>
      <c r="P548" s="123"/>
      <c r="Q548" s="1281"/>
      <c r="R548" s="1280"/>
      <c r="S548" s="1174"/>
      <c r="T548" s="1179"/>
      <c r="U548" s="1281"/>
      <c r="V548" s="1280"/>
      <c r="W548" s="1281"/>
      <c r="X548" s="1280"/>
      <c r="Y548" s="1282"/>
      <c r="Z548" s="1308"/>
      <c r="AA548" s="1328"/>
      <c r="AB548" s="1287"/>
      <c r="AC548" s="1282"/>
      <c r="AD548" s="1308"/>
      <c r="AE548" s="1286"/>
      <c r="AF548" s="1307"/>
      <c r="AG548" s="1281"/>
      <c r="AH548" s="1280"/>
    </row>
    <row r="549" spans="2:34" hidden="1" outlineLevel="1">
      <c r="B549" s="83" t="s">
        <v>587</v>
      </c>
      <c r="C549" s="1448" t="s">
        <v>493</v>
      </c>
      <c r="D549" s="1448" t="s">
        <v>654</v>
      </c>
      <c r="E549" s="877"/>
      <c r="F549" s="83">
        <v>6.45</v>
      </c>
      <c r="G549" s="109">
        <v>56.85</v>
      </c>
      <c r="H549" s="109">
        <v>59.85</v>
      </c>
      <c r="I549" s="108">
        <f>H549-G549</f>
        <v>3</v>
      </c>
      <c r="J549" s="1080">
        <f>F549*I549</f>
        <v>19.350000000000001</v>
      </c>
      <c r="K549" s="83"/>
      <c r="L549" s="75"/>
      <c r="M549" s="1058"/>
      <c r="N549" s="83"/>
      <c r="O549" s="75"/>
      <c r="P549" s="123"/>
      <c r="Q549" s="1281"/>
      <c r="R549" s="1280"/>
      <c r="S549" s="1174">
        <f>J549</f>
        <v>19.350000000000001</v>
      </c>
      <c r="T549" s="1179">
        <f t="shared" ref="T549:T550" si="81">ROUND($S$4/1000*S549,3)</f>
        <v>2.516</v>
      </c>
      <c r="U549" s="1281"/>
      <c r="V549" s="1280"/>
      <c r="W549" s="1281"/>
      <c r="X549" s="1280"/>
      <c r="Y549" s="1282"/>
      <c r="Z549" s="1306"/>
      <c r="AA549" s="1286"/>
      <c r="AB549" s="1287"/>
      <c r="AC549" s="1282"/>
      <c r="AD549" s="1308"/>
      <c r="AE549" s="1286"/>
      <c r="AF549" s="1307"/>
      <c r="AG549" s="1281"/>
      <c r="AH549" s="1280"/>
    </row>
    <row r="550" spans="2:34" hidden="1" outlineLevel="1">
      <c r="B550" s="83"/>
      <c r="C550" s="1448" t="s">
        <v>24</v>
      </c>
      <c r="D550" s="1448"/>
      <c r="E550" s="877">
        <v>2</v>
      </c>
      <c r="F550" s="83"/>
      <c r="G550" s="109"/>
      <c r="H550" s="109"/>
      <c r="I550" s="75"/>
      <c r="J550" s="1080"/>
      <c r="K550" s="871">
        <v>1.48</v>
      </c>
      <c r="L550" s="1448">
        <v>1.59</v>
      </c>
      <c r="M550" s="1085">
        <f>ROUND(-E550*K550*L550,2)</f>
        <v>-4.71</v>
      </c>
      <c r="N550" s="1114"/>
      <c r="O550" s="940"/>
      <c r="P550" s="1161"/>
      <c r="Q550" s="1281"/>
      <c r="R550" s="1280"/>
      <c r="S550" s="1174">
        <f>M550</f>
        <v>-4.71</v>
      </c>
      <c r="T550" s="1179">
        <f t="shared" si="81"/>
        <v>-0.61199999999999999</v>
      </c>
      <c r="U550" s="1281"/>
      <c r="V550" s="1280"/>
      <c r="W550" s="1281"/>
      <c r="X550" s="1280"/>
      <c r="Y550" s="1282"/>
      <c r="Z550" s="1306"/>
      <c r="AA550" s="1286"/>
      <c r="AB550" s="1393"/>
      <c r="AC550" s="1282"/>
      <c r="AD550" s="1308"/>
      <c r="AE550" s="1286"/>
      <c r="AF550" s="1307"/>
      <c r="AG550" s="1281"/>
      <c r="AH550" s="1280"/>
    </row>
    <row r="551" spans="2:34" hidden="1" outlineLevel="1">
      <c r="B551" s="83" t="s">
        <v>664</v>
      </c>
      <c r="C551" s="1448"/>
      <c r="D551" s="1448"/>
      <c r="E551" s="877"/>
      <c r="F551" s="83">
        <v>6.45</v>
      </c>
      <c r="G551" s="109">
        <v>56.85</v>
      </c>
      <c r="H551" s="109">
        <v>57.25</v>
      </c>
      <c r="I551" s="108">
        <f>H551-G551</f>
        <v>0.4</v>
      </c>
      <c r="J551" s="1080">
        <f>F551*I551</f>
        <v>2.58</v>
      </c>
      <c r="K551" s="1114"/>
      <c r="L551" s="940"/>
      <c r="M551" s="1080"/>
      <c r="N551" s="1114"/>
      <c r="O551" s="940"/>
      <c r="P551" s="1161"/>
      <c r="Q551" s="1281"/>
      <c r="R551" s="1280"/>
      <c r="S551" s="1174"/>
      <c r="T551" s="1179"/>
      <c r="U551" s="1281"/>
      <c r="V551" s="1280"/>
      <c r="W551" s="1281"/>
      <c r="X551" s="1280"/>
      <c r="Y551" s="1282"/>
      <c r="Z551" s="1308"/>
      <c r="AA551" s="1328">
        <f>J551</f>
        <v>2.58</v>
      </c>
      <c r="AB551" s="1393"/>
      <c r="AC551" s="1282"/>
      <c r="AD551" s="1306"/>
      <c r="AE551" s="1286"/>
      <c r="AF551" s="1307"/>
      <c r="AG551" s="1281"/>
      <c r="AH551" s="1280"/>
    </row>
    <row r="552" spans="2:34" hidden="1" outlineLevel="1">
      <c r="B552" s="83"/>
      <c r="C552" s="1448"/>
      <c r="D552" s="1448"/>
      <c r="E552" s="877"/>
      <c r="F552" s="83">
        <v>0.91</v>
      </c>
      <c r="G552" s="109">
        <v>57.25</v>
      </c>
      <c r="H552" s="109">
        <v>59.85</v>
      </c>
      <c r="I552" s="108">
        <f>H552-G552</f>
        <v>2.6</v>
      </c>
      <c r="J552" s="1080">
        <f>F552*I552</f>
        <v>2.37</v>
      </c>
      <c r="K552" s="83"/>
      <c r="L552" s="75"/>
      <c r="M552" s="1058"/>
      <c r="N552" s="83"/>
      <c r="O552" s="75"/>
      <c r="P552" s="123"/>
      <c r="Q552" s="1281"/>
      <c r="R552" s="1280"/>
      <c r="S552" s="1281"/>
      <c r="T552" s="1280"/>
      <c r="U552" s="1281"/>
      <c r="V552" s="1280"/>
      <c r="W552" s="1281"/>
      <c r="X552" s="1280"/>
      <c r="Y552" s="1282"/>
      <c r="Z552" s="1306">
        <f>J552</f>
        <v>2.37</v>
      </c>
      <c r="AA552" s="1286"/>
      <c r="AB552" s="1287"/>
      <c r="AC552" s="1282"/>
      <c r="AD552" s="1308"/>
      <c r="AE552" s="1286"/>
      <c r="AF552" s="1307"/>
      <c r="AG552" s="1281"/>
      <c r="AH552" s="1280"/>
    </row>
    <row r="553" spans="2:34" hidden="1" outlineLevel="1">
      <c r="B553" s="83"/>
      <c r="C553" s="1448"/>
      <c r="D553" s="1448"/>
      <c r="E553" s="877"/>
      <c r="F553" s="83">
        <v>1.48</v>
      </c>
      <c r="G553" s="109">
        <v>57.25</v>
      </c>
      <c r="H553" s="109">
        <v>59.85</v>
      </c>
      <c r="I553" s="108">
        <f>H553-G553</f>
        <v>2.6</v>
      </c>
      <c r="J553" s="1080">
        <f>F553*I553</f>
        <v>3.85</v>
      </c>
      <c r="K553" s="83"/>
      <c r="L553" s="75"/>
      <c r="M553" s="1058"/>
      <c r="N553" s="83"/>
      <c r="O553" s="75"/>
      <c r="P553" s="123"/>
      <c r="Q553" s="1174"/>
      <c r="R553" s="1280"/>
      <c r="S553" s="1281"/>
      <c r="T553" s="1280"/>
      <c r="U553" s="1281"/>
      <c r="V553" s="1280"/>
      <c r="W553" s="1281"/>
      <c r="X553" s="1280"/>
      <c r="Y553" s="1282"/>
      <c r="Z553" s="1308"/>
      <c r="AA553" s="1328"/>
      <c r="AB553" s="1393">
        <f>J553</f>
        <v>3.85</v>
      </c>
      <c r="AC553" s="1282"/>
      <c r="AD553" s="1308"/>
      <c r="AE553" s="1286"/>
      <c r="AF553" s="1307"/>
      <c r="AG553" s="1281"/>
      <c r="AH553" s="1280"/>
    </row>
    <row r="554" spans="2:34" hidden="1" outlineLevel="1">
      <c r="B554" s="83"/>
      <c r="C554" s="1448" t="s">
        <v>24</v>
      </c>
      <c r="D554" s="1448"/>
      <c r="E554" s="877">
        <v>1</v>
      </c>
      <c r="F554" s="83"/>
      <c r="G554" s="109"/>
      <c r="H554" s="109"/>
      <c r="I554" s="75"/>
      <c r="J554" s="1080"/>
      <c r="K554" s="871">
        <v>1.48</v>
      </c>
      <c r="L554" s="1448">
        <v>1.59</v>
      </c>
      <c r="M554" s="1085">
        <f>ROUND(-E554*K554*L554,2)</f>
        <v>-2.35</v>
      </c>
      <c r="N554" s="1114">
        <v>0.13</v>
      </c>
      <c r="O554" s="940">
        <f>2*L554+K554</f>
        <v>4.66</v>
      </c>
      <c r="P554" s="1161">
        <f>E554*N554*O554</f>
        <v>0.61</v>
      </c>
      <c r="Q554" s="1174"/>
      <c r="R554" s="1280"/>
      <c r="S554" s="1281"/>
      <c r="T554" s="1280"/>
      <c r="U554" s="1281"/>
      <c r="V554" s="1280"/>
      <c r="W554" s="1281"/>
      <c r="X554" s="1280"/>
      <c r="Y554" s="1282"/>
      <c r="Z554" s="1306"/>
      <c r="AA554" s="1286"/>
      <c r="AB554" s="1393">
        <f>M554</f>
        <v>-2.35</v>
      </c>
      <c r="AC554" s="1282"/>
      <c r="AD554" s="1306">
        <f>P554</f>
        <v>0.61</v>
      </c>
      <c r="AE554" s="1286"/>
      <c r="AF554" s="1307"/>
      <c r="AG554" s="1281"/>
      <c r="AH554" s="1280">
        <f>K554</f>
        <v>1.48</v>
      </c>
    </row>
    <row r="555" spans="2:34" hidden="1" outlineLevel="1">
      <c r="B555" s="83"/>
      <c r="C555" s="1448"/>
      <c r="D555" s="1448"/>
      <c r="E555" s="877"/>
      <c r="F555" s="83">
        <v>1.6</v>
      </c>
      <c r="G555" s="109">
        <v>57.25</v>
      </c>
      <c r="H555" s="109">
        <v>59.85</v>
      </c>
      <c r="I555" s="108">
        <f>H555-G555</f>
        <v>2.6</v>
      </c>
      <c r="J555" s="1080">
        <f>F555*I555</f>
        <v>4.16</v>
      </c>
      <c r="K555" s="83"/>
      <c r="L555" s="75"/>
      <c r="M555" s="1058"/>
      <c r="N555" s="83"/>
      <c r="O555" s="75"/>
      <c r="P555" s="123"/>
      <c r="Q555" s="1174"/>
      <c r="R555" s="1280"/>
      <c r="S555" s="1281"/>
      <c r="T555" s="1280"/>
      <c r="U555" s="1281"/>
      <c r="V555" s="1280"/>
      <c r="W555" s="1281"/>
      <c r="X555" s="1280"/>
      <c r="Y555" s="1282"/>
      <c r="Z555" s="1306">
        <f>J555</f>
        <v>4.16</v>
      </c>
      <c r="AA555" s="1286"/>
      <c r="AB555" s="1393"/>
      <c r="AC555" s="1282"/>
      <c r="AD555" s="1308"/>
      <c r="AE555" s="1286"/>
      <c r="AF555" s="1307"/>
      <c r="AG555" s="1281"/>
      <c r="AH555" s="1280"/>
    </row>
    <row r="556" spans="2:34" hidden="1" outlineLevel="1">
      <c r="B556" s="83"/>
      <c r="C556" s="1448"/>
      <c r="D556" s="1448"/>
      <c r="E556" s="877"/>
      <c r="F556" s="83">
        <v>1.48</v>
      </c>
      <c r="G556" s="109">
        <v>57.25</v>
      </c>
      <c r="H556" s="109">
        <v>59.85</v>
      </c>
      <c r="I556" s="108">
        <f>H556-G556</f>
        <v>2.6</v>
      </c>
      <c r="J556" s="1080">
        <f>F556*I556</f>
        <v>3.85</v>
      </c>
      <c r="K556" s="1114"/>
      <c r="L556" s="940"/>
      <c r="M556" s="1085"/>
      <c r="N556" s="1114"/>
      <c r="O556" s="940"/>
      <c r="P556" s="1161"/>
      <c r="Q556" s="1174"/>
      <c r="R556" s="1280"/>
      <c r="S556" s="1281"/>
      <c r="T556" s="1280"/>
      <c r="U556" s="1281"/>
      <c r="V556" s="1280"/>
      <c r="W556" s="1281"/>
      <c r="X556" s="1280"/>
      <c r="Y556" s="1282"/>
      <c r="Z556" s="1308"/>
      <c r="AA556" s="1286"/>
      <c r="AB556" s="1393">
        <f>J556</f>
        <v>3.85</v>
      </c>
      <c r="AC556" s="1282"/>
      <c r="AD556" s="1306"/>
      <c r="AE556" s="1286"/>
      <c r="AF556" s="1307"/>
      <c r="AG556" s="1281"/>
      <c r="AH556" s="1280"/>
    </row>
    <row r="557" spans="2:34" hidden="1" outlineLevel="1">
      <c r="B557" s="83"/>
      <c r="C557" s="1448" t="s">
        <v>24</v>
      </c>
      <c r="D557" s="1448"/>
      <c r="E557" s="877">
        <v>1</v>
      </c>
      <c r="F557" s="83"/>
      <c r="G557" s="109"/>
      <c r="H557" s="109"/>
      <c r="I557" s="75"/>
      <c r="J557" s="1080"/>
      <c r="K557" s="871">
        <v>1.48</v>
      </c>
      <c r="L557" s="1448">
        <v>1.59</v>
      </c>
      <c r="M557" s="1085">
        <f>ROUND(-E557*K557*L557,2)</f>
        <v>-2.35</v>
      </c>
      <c r="N557" s="1114">
        <v>0.13</v>
      </c>
      <c r="O557" s="940">
        <f>2*L557+K557</f>
        <v>4.66</v>
      </c>
      <c r="P557" s="1161">
        <f>E557*N557*O557</f>
        <v>0.61</v>
      </c>
      <c r="Q557" s="1174"/>
      <c r="R557" s="1280"/>
      <c r="S557" s="1281"/>
      <c r="T557" s="1280"/>
      <c r="U557" s="1281"/>
      <c r="V557" s="1280"/>
      <c r="W557" s="1281"/>
      <c r="X557" s="1280"/>
      <c r="Y557" s="1282"/>
      <c r="Z557" s="1306"/>
      <c r="AA557" s="1286"/>
      <c r="AB557" s="1393">
        <f>M557</f>
        <v>-2.35</v>
      </c>
      <c r="AC557" s="1282"/>
      <c r="AD557" s="1306">
        <f>P557</f>
        <v>0.61</v>
      </c>
      <c r="AE557" s="1286"/>
      <c r="AF557" s="1307"/>
      <c r="AG557" s="1281"/>
      <c r="AH557" s="1280">
        <f>K557</f>
        <v>1.48</v>
      </c>
    </row>
    <row r="558" spans="2:34" hidden="1" outlineLevel="1">
      <c r="B558" s="83"/>
      <c r="C558" s="1448"/>
      <c r="D558" s="1448"/>
      <c r="E558" s="877"/>
      <c r="F558" s="83">
        <v>0.98</v>
      </c>
      <c r="G558" s="109">
        <v>57.25</v>
      </c>
      <c r="H558" s="109">
        <v>59.85</v>
      </c>
      <c r="I558" s="108">
        <f>H558-G558</f>
        <v>2.6</v>
      </c>
      <c r="J558" s="1080">
        <f>F558*I558</f>
        <v>2.5499999999999998</v>
      </c>
      <c r="K558" s="83"/>
      <c r="L558" s="75"/>
      <c r="M558" s="1058"/>
      <c r="N558" s="83"/>
      <c r="O558" s="75"/>
      <c r="P558" s="123"/>
      <c r="Q558" s="1174"/>
      <c r="R558" s="1280"/>
      <c r="S558" s="1281"/>
      <c r="T558" s="1280"/>
      <c r="U558" s="1281"/>
      <c r="V558" s="1280"/>
      <c r="W558" s="1281"/>
      <c r="X558" s="1280"/>
      <c r="Y558" s="1282"/>
      <c r="Z558" s="1306">
        <f>J558</f>
        <v>2.5499999999999998</v>
      </c>
      <c r="AA558" s="1286"/>
      <c r="AB558" s="1393"/>
      <c r="AC558" s="1282"/>
      <c r="AD558" s="1308"/>
      <c r="AE558" s="1286"/>
      <c r="AF558" s="1307"/>
      <c r="AG558" s="1281"/>
      <c r="AH558" s="1280"/>
    </row>
    <row r="559" spans="2:34" hidden="1" outlineLevel="1">
      <c r="B559" s="83"/>
      <c r="C559" s="1448"/>
      <c r="D559" s="1448"/>
      <c r="E559" s="877"/>
      <c r="F559" s="83"/>
      <c r="G559" s="109"/>
      <c r="H559" s="109"/>
      <c r="I559" s="75"/>
      <c r="J559" s="1058"/>
      <c r="K559" s="1114"/>
      <c r="L559" s="940"/>
      <c r="M559" s="1085"/>
      <c r="N559" s="1114"/>
      <c r="O559" s="940"/>
      <c r="P559" s="1161"/>
      <c r="Q559" s="1174"/>
      <c r="R559" s="1280"/>
      <c r="S559" s="1281"/>
      <c r="T559" s="1280"/>
      <c r="U559" s="1281"/>
      <c r="V559" s="1280"/>
      <c r="W559" s="1281"/>
      <c r="X559" s="1280"/>
      <c r="Y559" s="1282"/>
      <c r="Z559" s="1308"/>
      <c r="AA559" s="1286"/>
      <c r="AB559" s="1393"/>
      <c r="AC559" s="1282"/>
      <c r="AD559" s="1306"/>
      <c r="AE559" s="1286"/>
      <c r="AF559" s="1307"/>
      <c r="AG559" s="1281"/>
      <c r="AH559" s="1280"/>
    </row>
    <row r="560" spans="2:34" hidden="1" outlineLevel="1">
      <c r="B560" s="83" t="s">
        <v>587</v>
      </c>
      <c r="C560" s="1448" t="s">
        <v>551</v>
      </c>
      <c r="D560" s="1448" t="s">
        <v>702</v>
      </c>
      <c r="E560" s="877"/>
      <c r="F560" s="1095">
        <v>2</v>
      </c>
      <c r="G560" s="109">
        <v>56.85</v>
      </c>
      <c r="H560" s="109">
        <v>59.85</v>
      </c>
      <c r="I560" s="108">
        <f>H560-G560</f>
        <v>3</v>
      </c>
      <c r="J560" s="1080">
        <f>F560*I560</f>
        <v>6</v>
      </c>
      <c r="K560" s="83"/>
      <c r="L560" s="75"/>
      <c r="M560" s="1058"/>
      <c r="N560" s="83"/>
      <c r="O560" s="75"/>
      <c r="P560" s="123"/>
      <c r="Q560" s="1174">
        <f>J560</f>
        <v>6</v>
      </c>
      <c r="R560" s="1085">
        <f t="shared" ref="R560" si="82">ROUND($Q$4/1000*Q560,3)</f>
        <v>0.9</v>
      </c>
      <c r="S560" s="1281"/>
      <c r="T560" s="1280"/>
      <c r="U560" s="1281"/>
      <c r="V560" s="1280"/>
      <c r="W560" s="1281"/>
      <c r="X560" s="1280"/>
      <c r="Y560" s="1282"/>
      <c r="Z560" s="1306"/>
      <c r="AA560" s="1286"/>
      <c r="AB560" s="1287"/>
      <c r="AC560" s="1282"/>
      <c r="AD560" s="1308"/>
      <c r="AE560" s="1286"/>
      <c r="AF560" s="1307"/>
      <c r="AG560" s="1281"/>
      <c r="AH560" s="1280"/>
    </row>
    <row r="561" spans="2:34" hidden="1" outlineLevel="1">
      <c r="B561" s="83" t="s">
        <v>664</v>
      </c>
      <c r="C561" s="1448"/>
      <c r="D561" s="1448"/>
      <c r="E561" s="877"/>
      <c r="F561" s="1095">
        <v>2</v>
      </c>
      <c r="G561" s="109">
        <v>56.85</v>
      </c>
      <c r="H561" s="109">
        <v>57.25</v>
      </c>
      <c r="I561" s="108">
        <f>H561-G561</f>
        <v>0.4</v>
      </c>
      <c r="J561" s="1080">
        <f>F561*I561</f>
        <v>0.8</v>
      </c>
      <c r="K561" s="83"/>
      <c r="L561" s="75"/>
      <c r="M561" s="1058"/>
      <c r="N561" s="83"/>
      <c r="O561" s="75"/>
      <c r="P561" s="123"/>
      <c r="Q561" s="1281"/>
      <c r="R561" s="1280"/>
      <c r="S561" s="1281"/>
      <c r="T561" s="1280"/>
      <c r="U561" s="1281"/>
      <c r="V561" s="1280"/>
      <c r="W561" s="1281"/>
      <c r="X561" s="1280"/>
      <c r="Y561" s="1282"/>
      <c r="Z561" s="1308"/>
      <c r="AA561" s="1328">
        <f>J561</f>
        <v>0.8</v>
      </c>
      <c r="AB561" s="1287"/>
      <c r="AC561" s="1282"/>
      <c r="AD561" s="1308"/>
      <c r="AE561" s="1286"/>
      <c r="AF561" s="1307"/>
      <c r="AG561" s="1281"/>
      <c r="AH561" s="1280"/>
    </row>
    <row r="562" spans="2:34" hidden="1" outlineLevel="1">
      <c r="B562" s="83"/>
      <c r="C562" s="1448"/>
      <c r="D562" s="1448"/>
      <c r="E562" s="877"/>
      <c r="F562" s="1095">
        <v>2</v>
      </c>
      <c r="G562" s="109">
        <v>57.25</v>
      </c>
      <c r="H562" s="109">
        <v>59.85</v>
      </c>
      <c r="I562" s="108">
        <f>H562-G562</f>
        <v>2.6</v>
      </c>
      <c r="J562" s="1080">
        <f>F562*I562</f>
        <v>5.2</v>
      </c>
      <c r="K562" s="83"/>
      <c r="L562" s="75"/>
      <c r="M562" s="1058"/>
      <c r="N562" s="83"/>
      <c r="O562" s="75"/>
      <c r="P562" s="123"/>
      <c r="Q562" s="1281"/>
      <c r="R562" s="1280"/>
      <c r="S562" s="1281"/>
      <c r="T562" s="1280"/>
      <c r="U562" s="1281"/>
      <c r="V562" s="1280"/>
      <c r="W562" s="1174"/>
      <c r="X562" s="1179"/>
      <c r="Y562" s="1282"/>
      <c r="Z562" s="1306">
        <f>J562</f>
        <v>5.2</v>
      </c>
      <c r="AA562" s="1328"/>
      <c r="AB562" s="1287"/>
      <c r="AC562" s="1282"/>
      <c r="AD562" s="1308"/>
      <c r="AE562" s="1286"/>
      <c r="AF562" s="1307"/>
      <c r="AG562" s="1281"/>
      <c r="AH562" s="1280"/>
    </row>
    <row r="563" spans="2:34" hidden="1" outlineLevel="1">
      <c r="B563" s="83"/>
      <c r="C563" s="1448"/>
      <c r="D563" s="1448"/>
      <c r="E563" s="877"/>
      <c r="F563" s="83"/>
      <c r="G563" s="109"/>
      <c r="H563" s="109"/>
      <c r="I563" s="75"/>
      <c r="J563" s="1080"/>
      <c r="K563" s="83"/>
      <c r="L563" s="75"/>
      <c r="M563" s="1058"/>
      <c r="N563" s="83"/>
      <c r="O563" s="75"/>
      <c r="P563" s="123"/>
      <c r="Q563" s="1281"/>
      <c r="R563" s="1280"/>
      <c r="S563" s="1281"/>
      <c r="T563" s="1280"/>
      <c r="U563" s="1281"/>
      <c r="V563" s="1280"/>
      <c r="W563" s="1174"/>
      <c r="X563" s="1179"/>
      <c r="Y563" s="1282"/>
      <c r="Z563" s="1308"/>
      <c r="AA563" s="1286"/>
      <c r="AB563" s="1393"/>
      <c r="AC563" s="1282"/>
      <c r="AD563" s="1308"/>
      <c r="AE563" s="1286"/>
      <c r="AF563" s="1307"/>
      <c r="AG563" s="1281"/>
      <c r="AH563" s="1280"/>
    </row>
    <row r="564" spans="2:34" hidden="1" outlineLevel="1">
      <c r="B564" s="83"/>
      <c r="C564" s="1448" t="s">
        <v>504</v>
      </c>
      <c r="D564" s="1448" t="s">
        <v>656</v>
      </c>
      <c r="E564" s="877">
        <v>1</v>
      </c>
      <c r="F564" s="83">
        <v>5.9</v>
      </c>
      <c r="G564" s="109">
        <v>56.85</v>
      </c>
      <c r="H564" s="109">
        <v>57.25</v>
      </c>
      <c r="I564" s="108">
        <f>H564-G564</f>
        <v>0.4</v>
      </c>
      <c r="J564" s="1080">
        <f>F564*I564</f>
        <v>2.36</v>
      </c>
      <c r="K564" s="83"/>
      <c r="L564" s="75"/>
      <c r="M564" s="1058"/>
      <c r="N564" s="83"/>
      <c r="O564" s="75"/>
      <c r="P564" s="123"/>
      <c r="Q564" s="1281"/>
      <c r="R564" s="1280"/>
      <c r="S564" s="1281"/>
      <c r="T564" s="1280"/>
      <c r="U564" s="1281"/>
      <c r="V564" s="1280"/>
      <c r="W564" s="1174">
        <f>J564</f>
        <v>2.36</v>
      </c>
      <c r="X564" s="1179">
        <f t="shared" ref="X564:X565" si="83">ROUND($W$4/1000*W564,3)</f>
        <v>5.8999999999999997E-2</v>
      </c>
      <c r="Y564" s="1282"/>
      <c r="Z564" s="1308"/>
      <c r="AA564" s="1328">
        <f>J564</f>
        <v>2.36</v>
      </c>
      <c r="AB564" s="1287"/>
      <c r="AC564" s="1282"/>
      <c r="AD564" s="1308"/>
      <c r="AE564" s="1286"/>
      <c r="AF564" s="1307"/>
      <c r="AG564" s="1281">
        <f>F564</f>
        <v>5.9</v>
      </c>
      <c r="AH564" s="1280"/>
    </row>
    <row r="565" spans="2:34" hidden="1" outlineLevel="1">
      <c r="B565" s="83"/>
      <c r="C565" s="1448"/>
      <c r="D565" s="1448"/>
      <c r="E565" s="877"/>
      <c r="F565" s="83">
        <v>5.9</v>
      </c>
      <c r="G565" s="109">
        <v>57.25</v>
      </c>
      <c r="H565" s="109">
        <v>58.23</v>
      </c>
      <c r="I565" s="75">
        <f>H565-G565</f>
        <v>0.97999999999999698</v>
      </c>
      <c r="J565" s="1080">
        <f>F565*I565</f>
        <v>5.78</v>
      </c>
      <c r="K565" s="83"/>
      <c r="L565" s="75"/>
      <c r="M565" s="1058"/>
      <c r="N565" s="83"/>
      <c r="O565" s="75"/>
      <c r="P565" s="123"/>
      <c r="Q565" s="1174"/>
      <c r="R565" s="1280"/>
      <c r="S565" s="1281"/>
      <c r="T565" s="1280"/>
      <c r="U565" s="1281"/>
      <c r="V565" s="1280"/>
      <c r="W565" s="1174">
        <f>J565</f>
        <v>5.78</v>
      </c>
      <c r="X565" s="1179">
        <f t="shared" si="83"/>
        <v>0.14499999999999999</v>
      </c>
      <c r="Y565" s="1282"/>
      <c r="Z565" s="1306"/>
      <c r="AA565" s="1286"/>
      <c r="AB565" s="1393">
        <f>J565</f>
        <v>5.78</v>
      </c>
      <c r="AC565" s="1282"/>
      <c r="AD565" s="1308"/>
      <c r="AE565" s="1286"/>
      <c r="AF565" s="1307"/>
      <c r="AG565" s="1281"/>
      <c r="AH565" s="1280"/>
    </row>
    <row r="566" spans="2:34" hidden="1" outlineLevel="1">
      <c r="B566" s="83"/>
      <c r="C566" s="1448" t="s">
        <v>65</v>
      </c>
      <c r="D566" s="1448"/>
      <c r="E566" s="877">
        <v>1</v>
      </c>
      <c r="F566" s="83">
        <v>3.28</v>
      </c>
      <c r="G566" s="109">
        <v>57.03</v>
      </c>
      <c r="H566" s="109">
        <v>59.85</v>
      </c>
      <c r="I566" s="108">
        <f>H566-G566</f>
        <v>2.82</v>
      </c>
      <c r="J566" s="1080">
        <f>F566*I566</f>
        <v>9.25</v>
      </c>
      <c r="K566" s="1109"/>
      <c r="L566" s="1110"/>
      <c r="M566" s="1085"/>
      <c r="N566" s="83"/>
      <c r="O566" s="75"/>
      <c r="P566" s="1160"/>
      <c r="Q566" s="1174"/>
      <c r="R566" s="1280"/>
      <c r="S566" s="1174">
        <f>J566</f>
        <v>9.25</v>
      </c>
      <c r="T566" s="1179">
        <f t="shared" ref="T566:T571" si="84">ROUND($S$4/1000*S566,3)</f>
        <v>1.2030000000000001</v>
      </c>
      <c r="U566" s="1281"/>
      <c r="V566" s="1280"/>
      <c r="W566" s="1281"/>
      <c r="X566" s="1280"/>
      <c r="Y566" s="1282"/>
      <c r="Z566" s="1306">
        <f>J566</f>
        <v>9.25</v>
      </c>
      <c r="AA566" s="1286"/>
      <c r="AB566" s="1287"/>
      <c r="AC566" s="1282"/>
      <c r="AD566" s="1306"/>
      <c r="AE566" s="1286"/>
      <c r="AF566" s="1307"/>
      <c r="AG566" s="1281"/>
      <c r="AH566" s="1280"/>
    </row>
    <row r="567" spans="2:34" hidden="1" outlineLevel="1">
      <c r="B567" s="83"/>
      <c r="C567" s="1448" t="s">
        <v>516</v>
      </c>
      <c r="D567" s="1448"/>
      <c r="E567" s="877">
        <v>1</v>
      </c>
      <c r="F567" s="83"/>
      <c r="G567" s="109"/>
      <c r="H567" s="109"/>
      <c r="I567" s="75"/>
      <c r="J567" s="1058"/>
      <c r="K567" s="1114">
        <f>1.68-0.77</f>
        <v>0.91</v>
      </c>
      <c r="L567" s="940">
        <f>1.65-0.06</f>
        <v>1.59</v>
      </c>
      <c r="M567" s="1080">
        <f>ROUND(-E567*K567*L567,2)</f>
        <v>-1.45</v>
      </c>
      <c r="N567" s="1114">
        <v>0.13</v>
      </c>
      <c r="O567" s="940">
        <f>2*K567+L567</f>
        <v>3.41</v>
      </c>
      <c r="P567" s="1161">
        <f>E567*N567*O567</f>
        <v>0.44</v>
      </c>
      <c r="Q567" s="1281"/>
      <c r="R567" s="1280"/>
      <c r="S567" s="1174">
        <f>M567</f>
        <v>-1.45</v>
      </c>
      <c r="T567" s="1179">
        <f t="shared" si="84"/>
        <v>-0.189</v>
      </c>
      <c r="U567" s="1281"/>
      <c r="V567" s="1280"/>
      <c r="W567" s="1281"/>
      <c r="X567" s="1280"/>
      <c r="Y567" s="1282"/>
      <c r="Z567" s="1306">
        <f>M567</f>
        <v>-1.45</v>
      </c>
      <c r="AA567" s="1286"/>
      <c r="AB567" s="1287"/>
      <c r="AC567" s="1282"/>
      <c r="AD567" s="1306">
        <f>P567</f>
        <v>0.44</v>
      </c>
      <c r="AE567" s="1286"/>
      <c r="AF567" s="1307"/>
      <c r="AG567" s="1281"/>
      <c r="AH567" s="1280"/>
    </row>
    <row r="568" spans="2:34" hidden="1" outlineLevel="1">
      <c r="B568" s="83"/>
      <c r="C568" s="1448" t="s">
        <v>90</v>
      </c>
      <c r="D568" s="1448"/>
      <c r="E568" s="877">
        <v>1</v>
      </c>
      <c r="F568" s="83"/>
      <c r="G568" s="109"/>
      <c r="H568" s="109"/>
      <c r="I568" s="75"/>
      <c r="J568" s="1080"/>
      <c r="K568" s="1114">
        <v>0.77</v>
      </c>
      <c r="L568" s="940">
        <f>2.4-0.06</f>
        <v>2.34</v>
      </c>
      <c r="M568" s="1080">
        <f>ROUND(-E568*K568*L568,2)</f>
        <v>-1.8</v>
      </c>
      <c r="N568" s="1114">
        <v>0.13</v>
      </c>
      <c r="O568" s="940">
        <f>K568+L568+0.75</f>
        <v>3.86</v>
      </c>
      <c r="P568" s="1161">
        <f>E568*N568*O568</f>
        <v>0.5</v>
      </c>
      <c r="Q568" s="1174"/>
      <c r="R568" s="1280"/>
      <c r="S568" s="1174">
        <f>M568</f>
        <v>-1.8</v>
      </c>
      <c r="T568" s="1179">
        <f t="shared" si="84"/>
        <v>-0.23400000000000001</v>
      </c>
      <c r="U568" s="1281"/>
      <c r="V568" s="1280"/>
      <c r="W568" s="1281"/>
      <c r="X568" s="1280"/>
      <c r="Y568" s="1282"/>
      <c r="Z568" s="1306">
        <f>M568</f>
        <v>-1.8</v>
      </c>
      <c r="AA568" s="1328"/>
      <c r="AB568" s="1287"/>
      <c r="AC568" s="1282"/>
      <c r="AD568" s="1306">
        <f>P568</f>
        <v>0.5</v>
      </c>
      <c r="AE568" s="1286"/>
      <c r="AF568" s="1307"/>
      <c r="AG568" s="1281"/>
      <c r="AH568" s="1280"/>
    </row>
    <row r="569" spans="2:34" hidden="1" outlineLevel="1">
      <c r="B569" s="83"/>
      <c r="C569" s="1448"/>
      <c r="D569" s="1448"/>
      <c r="E569" s="877"/>
      <c r="F569" s="83"/>
      <c r="G569" s="109"/>
      <c r="H569" s="109"/>
      <c r="I569" s="75"/>
      <c r="J569" s="1080"/>
      <c r="K569" s="83"/>
      <c r="L569" s="75"/>
      <c r="M569" s="1058"/>
      <c r="N569" s="83"/>
      <c r="O569" s="75"/>
      <c r="P569" s="123"/>
      <c r="Q569" s="1174"/>
      <c r="R569" s="1280"/>
      <c r="S569" s="1281"/>
      <c r="T569" s="1280"/>
      <c r="U569" s="1281"/>
      <c r="V569" s="1280"/>
      <c r="W569" s="1281"/>
      <c r="X569" s="1280"/>
      <c r="Y569" s="1282"/>
      <c r="Z569" s="1306"/>
      <c r="AA569" s="1286"/>
      <c r="AB569" s="1287"/>
      <c r="AC569" s="1282"/>
      <c r="AD569" s="1308"/>
      <c r="AE569" s="1286"/>
      <c r="AF569" s="1307"/>
      <c r="AG569" s="1281"/>
      <c r="AH569" s="1280"/>
    </row>
    <row r="570" spans="2:34" hidden="1" outlineLevel="1">
      <c r="B570" s="83" t="s">
        <v>587</v>
      </c>
      <c r="C570" s="1448" t="s">
        <v>493</v>
      </c>
      <c r="D570" s="1448" t="s">
        <v>657</v>
      </c>
      <c r="E570" s="877"/>
      <c r="F570" s="83">
        <v>3.25</v>
      </c>
      <c r="G570" s="109">
        <v>56.85</v>
      </c>
      <c r="H570" s="109">
        <v>59.85</v>
      </c>
      <c r="I570" s="108">
        <f>H570-G570</f>
        <v>3</v>
      </c>
      <c r="J570" s="1080">
        <f>F570*I570</f>
        <v>9.75</v>
      </c>
      <c r="K570" s="83"/>
      <c r="L570" s="75"/>
      <c r="M570" s="1058"/>
      <c r="N570" s="83"/>
      <c r="O570" s="75"/>
      <c r="P570" s="123"/>
      <c r="Q570" s="1281"/>
      <c r="R570" s="1280"/>
      <c r="S570" s="1174">
        <f>J570</f>
        <v>9.75</v>
      </c>
      <c r="T570" s="1179">
        <f t="shared" si="84"/>
        <v>1.268</v>
      </c>
      <c r="U570" s="1281"/>
      <c r="V570" s="1280"/>
      <c r="W570" s="1281"/>
      <c r="X570" s="1280"/>
      <c r="Y570" s="1282"/>
      <c r="Z570" s="1308"/>
      <c r="AA570" s="1286"/>
      <c r="AB570" s="1287"/>
      <c r="AC570" s="1282"/>
      <c r="AD570" s="1308"/>
      <c r="AE570" s="1286"/>
      <c r="AF570" s="1307"/>
      <c r="AG570" s="1281"/>
      <c r="AH570" s="1280"/>
    </row>
    <row r="571" spans="2:34" hidden="1" outlineLevel="1">
      <c r="B571" s="83"/>
      <c r="C571" s="1448" t="s">
        <v>24</v>
      </c>
      <c r="D571" s="75"/>
      <c r="E571" s="877">
        <v>1</v>
      </c>
      <c r="F571" s="83"/>
      <c r="G571" s="109"/>
      <c r="H571" s="109"/>
      <c r="I571" s="75"/>
      <c r="J571" s="1080"/>
      <c r="K571" s="871">
        <v>1.48</v>
      </c>
      <c r="L571" s="1448">
        <v>1.59</v>
      </c>
      <c r="M571" s="1085">
        <f>ROUND(-E571*K571*L571,2)</f>
        <v>-2.35</v>
      </c>
      <c r="N571" s="1114"/>
      <c r="O571" s="940"/>
      <c r="P571" s="1161"/>
      <c r="Q571" s="1281"/>
      <c r="R571" s="1280"/>
      <c r="S571" s="1174">
        <f>M571</f>
        <v>-2.35</v>
      </c>
      <c r="T571" s="1179">
        <f t="shared" si="84"/>
        <v>-0.30599999999999999</v>
      </c>
      <c r="U571" s="1281"/>
      <c r="V571" s="1280"/>
      <c r="W571" s="1174"/>
      <c r="X571" s="1179"/>
      <c r="Y571" s="1282"/>
      <c r="Z571" s="1308"/>
      <c r="AA571" s="1328"/>
      <c r="AB571" s="1287"/>
      <c r="AC571" s="1282"/>
      <c r="AD571" s="1308"/>
      <c r="AE571" s="1286"/>
      <c r="AF571" s="1307"/>
      <c r="AG571" s="1281"/>
      <c r="AH571" s="1280"/>
    </row>
    <row r="572" spans="2:34" hidden="1" outlineLevel="1">
      <c r="B572" s="83" t="s">
        <v>664</v>
      </c>
      <c r="C572" s="1448"/>
      <c r="D572" s="75"/>
      <c r="E572" s="877"/>
      <c r="F572" s="83">
        <v>3.25</v>
      </c>
      <c r="G572" s="109">
        <v>56.85</v>
      </c>
      <c r="H572" s="109">
        <v>57.25</v>
      </c>
      <c r="I572" s="108">
        <f>H572-G572</f>
        <v>0.4</v>
      </c>
      <c r="J572" s="1080">
        <f>F572*I572</f>
        <v>1.3</v>
      </c>
      <c r="K572" s="83"/>
      <c r="L572" s="75"/>
      <c r="M572" s="1058"/>
      <c r="N572" s="83"/>
      <c r="O572" s="75"/>
      <c r="P572" s="123"/>
      <c r="Q572" s="1281"/>
      <c r="R572" s="1280"/>
      <c r="S572" s="1281"/>
      <c r="T572" s="1280"/>
      <c r="U572" s="1281"/>
      <c r="V572" s="1280"/>
      <c r="W572" s="1174"/>
      <c r="X572" s="1179"/>
      <c r="Y572" s="1282"/>
      <c r="Z572" s="1308"/>
      <c r="AA572" s="1328">
        <f>J572</f>
        <v>1.3</v>
      </c>
      <c r="AB572" s="1393"/>
      <c r="AC572" s="1282"/>
      <c r="AD572" s="1308"/>
      <c r="AE572" s="1286"/>
      <c r="AF572" s="1307"/>
      <c r="AG572" s="1281"/>
      <c r="AH572" s="1280"/>
    </row>
    <row r="573" spans="2:34" hidden="1" outlineLevel="1">
      <c r="B573" s="83"/>
      <c r="C573" s="1448"/>
      <c r="D573" s="75"/>
      <c r="E573" s="877"/>
      <c r="F573" s="83">
        <v>0.22</v>
      </c>
      <c r="G573" s="109">
        <v>57.25</v>
      </c>
      <c r="H573" s="109">
        <v>59.85</v>
      </c>
      <c r="I573" s="108">
        <f>H573-G573</f>
        <v>2.6</v>
      </c>
      <c r="J573" s="1080">
        <f>F573*I573</f>
        <v>0.56999999999999995</v>
      </c>
      <c r="K573" s="83"/>
      <c r="L573" s="75"/>
      <c r="M573" s="1058"/>
      <c r="N573" s="83"/>
      <c r="O573" s="75"/>
      <c r="P573" s="123"/>
      <c r="Q573" s="1174"/>
      <c r="R573" s="1280"/>
      <c r="S573" s="1174"/>
      <c r="T573" s="1179"/>
      <c r="U573" s="1281"/>
      <c r="V573" s="1280"/>
      <c r="W573" s="1281"/>
      <c r="X573" s="1280"/>
      <c r="Y573" s="1282"/>
      <c r="Z573" s="1306">
        <f>J573</f>
        <v>0.56999999999999995</v>
      </c>
      <c r="AA573" s="1286"/>
      <c r="AB573" s="1287"/>
      <c r="AC573" s="1282"/>
      <c r="AD573" s="1308"/>
      <c r="AE573" s="1286"/>
      <c r="AF573" s="1307"/>
      <c r="AG573" s="1281"/>
      <c r="AH573" s="1280"/>
    </row>
    <row r="574" spans="2:34" hidden="1" outlineLevel="1">
      <c r="B574" s="83"/>
      <c r="C574" s="1448"/>
      <c r="D574" s="75"/>
      <c r="E574" s="877"/>
      <c r="F574" s="83">
        <v>1.48</v>
      </c>
      <c r="G574" s="109">
        <v>57.25</v>
      </c>
      <c r="H574" s="109">
        <v>59.85</v>
      </c>
      <c r="I574" s="108">
        <f>H574-G574</f>
        <v>2.6</v>
      </c>
      <c r="J574" s="1080">
        <f>F574*I574</f>
        <v>3.85</v>
      </c>
      <c r="K574" s="1114"/>
      <c r="L574" s="940"/>
      <c r="M574" s="1080"/>
      <c r="N574" s="1114"/>
      <c r="O574" s="940"/>
      <c r="P574" s="1161"/>
      <c r="Q574" s="1281"/>
      <c r="R574" s="1280"/>
      <c r="S574" s="1174"/>
      <c r="T574" s="1179"/>
      <c r="U574" s="1281"/>
      <c r="V574" s="1280"/>
      <c r="W574" s="1281"/>
      <c r="X574" s="1280"/>
      <c r="Y574" s="1282"/>
      <c r="Z574" s="1306"/>
      <c r="AA574" s="1286"/>
      <c r="AB574" s="1393">
        <f>J574</f>
        <v>3.85</v>
      </c>
      <c r="AC574" s="1282"/>
      <c r="AD574" s="1306"/>
      <c r="AE574" s="1286"/>
      <c r="AF574" s="1307"/>
      <c r="AG574" s="1281"/>
      <c r="AH574" s="1280"/>
    </row>
    <row r="575" spans="2:34" hidden="1" outlineLevel="1">
      <c r="B575" s="83"/>
      <c r="C575" s="1448" t="s">
        <v>24</v>
      </c>
      <c r="D575" s="75"/>
      <c r="E575" s="877">
        <v>1</v>
      </c>
      <c r="F575" s="83"/>
      <c r="G575" s="109"/>
      <c r="H575" s="109"/>
      <c r="I575" s="75"/>
      <c r="J575" s="1058"/>
      <c r="K575" s="871">
        <v>1.48</v>
      </c>
      <c r="L575" s="1448">
        <v>1.59</v>
      </c>
      <c r="M575" s="1085">
        <f>ROUND(-E575*K575*L575,2)</f>
        <v>-2.35</v>
      </c>
      <c r="N575" s="1114">
        <v>0.13</v>
      </c>
      <c r="O575" s="940">
        <f>2*L575+K575</f>
        <v>4.66</v>
      </c>
      <c r="P575" s="1161">
        <f>E575*N575*O575</f>
        <v>0.61</v>
      </c>
      <c r="Q575" s="1281"/>
      <c r="R575" s="1280"/>
      <c r="S575" s="1174"/>
      <c r="T575" s="1179"/>
      <c r="U575" s="1281"/>
      <c r="V575" s="1280"/>
      <c r="W575" s="1281"/>
      <c r="X575" s="1280"/>
      <c r="Y575" s="1282"/>
      <c r="Z575" s="1306"/>
      <c r="AA575" s="1286"/>
      <c r="AB575" s="1393">
        <f>M575</f>
        <v>-2.35</v>
      </c>
      <c r="AC575" s="1282"/>
      <c r="AD575" s="1306">
        <f>P575</f>
        <v>0.61</v>
      </c>
      <c r="AE575" s="1286"/>
      <c r="AF575" s="1307"/>
      <c r="AG575" s="1281"/>
      <c r="AH575" s="1280">
        <f>K575</f>
        <v>1.48</v>
      </c>
    </row>
    <row r="576" spans="2:34" hidden="1" outlineLevel="1">
      <c r="B576" s="83"/>
      <c r="C576" s="1448"/>
      <c r="D576" s="75"/>
      <c r="E576" s="877"/>
      <c r="F576" s="83">
        <v>1.55</v>
      </c>
      <c r="G576" s="109">
        <v>57.25</v>
      </c>
      <c r="H576" s="109">
        <v>59.85</v>
      </c>
      <c r="I576" s="108">
        <f>H576-G576</f>
        <v>2.6</v>
      </c>
      <c r="J576" s="1080">
        <f>F576*I576</f>
        <v>4.03</v>
      </c>
      <c r="K576" s="83"/>
      <c r="L576" s="75"/>
      <c r="M576" s="1058"/>
      <c r="N576" s="83"/>
      <c r="O576" s="75"/>
      <c r="P576" s="123"/>
      <c r="Q576" s="1281"/>
      <c r="R576" s="1280"/>
      <c r="S576" s="1281"/>
      <c r="T576" s="1280"/>
      <c r="U576" s="1281"/>
      <c r="V576" s="1280"/>
      <c r="W576" s="1281"/>
      <c r="X576" s="1280"/>
      <c r="Y576" s="1282"/>
      <c r="Z576" s="1306">
        <f>J576</f>
        <v>4.03</v>
      </c>
      <c r="AA576" s="1286"/>
      <c r="AB576" s="1287"/>
      <c r="AC576" s="1282"/>
      <c r="AD576" s="1308"/>
      <c r="AE576" s="1286"/>
      <c r="AF576" s="1307"/>
      <c r="AG576" s="1281"/>
      <c r="AH576" s="1280"/>
    </row>
    <row r="577" spans="2:34" hidden="1" outlineLevel="1">
      <c r="B577" s="83"/>
      <c r="C577" s="1448"/>
      <c r="D577" s="75"/>
      <c r="E577" s="877"/>
      <c r="F577" s="83"/>
      <c r="G577" s="109"/>
      <c r="H577" s="109"/>
      <c r="I577" s="75"/>
      <c r="J577" s="1080"/>
      <c r="K577" s="83"/>
      <c r="L577" s="75"/>
      <c r="M577" s="1058"/>
      <c r="N577" s="83"/>
      <c r="O577" s="75"/>
      <c r="P577" s="123"/>
      <c r="Q577" s="1281"/>
      <c r="R577" s="1280"/>
      <c r="S577" s="1174"/>
      <c r="T577" s="1179"/>
      <c r="U577" s="1281"/>
      <c r="V577" s="1280"/>
      <c r="W577" s="1281"/>
      <c r="X577" s="1280"/>
      <c r="Y577" s="1282"/>
      <c r="Z577" s="1308"/>
      <c r="AA577" s="1328"/>
      <c r="AB577" s="1287"/>
      <c r="AC577" s="1282"/>
      <c r="AD577" s="1308"/>
      <c r="AE577" s="1286"/>
      <c r="AF577" s="1307"/>
      <c r="AG577" s="1281"/>
      <c r="AH577" s="1280"/>
    </row>
    <row r="578" spans="2:34" hidden="1" outlineLevel="1">
      <c r="B578" s="83"/>
      <c r="C578" s="1448" t="s">
        <v>504</v>
      </c>
      <c r="D578" s="1448" t="s">
        <v>669</v>
      </c>
      <c r="E578" s="877"/>
      <c r="F578" s="83">
        <v>8.17</v>
      </c>
      <c r="G578" s="109">
        <v>56.85</v>
      </c>
      <c r="H578" s="109">
        <v>57.25</v>
      </c>
      <c r="I578" s="108">
        <f>H578-G578</f>
        <v>0.4</v>
      </c>
      <c r="J578" s="1080">
        <f>F578*I578</f>
        <v>3.27</v>
      </c>
      <c r="K578" s="83"/>
      <c r="L578" s="75"/>
      <c r="M578" s="1058"/>
      <c r="N578" s="83"/>
      <c r="O578" s="75"/>
      <c r="P578" s="123"/>
      <c r="Q578" s="1281"/>
      <c r="R578" s="1280"/>
      <c r="S578" s="1174"/>
      <c r="T578" s="1179"/>
      <c r="U578" s="1281"/>
      <c r="V578" s="1280"/>
      <c r="W578" s="1174">
        <f>J578</f>
        <v>3.27</v>
      </c>
      <c r="X578" s="1179">
        <f t="shared" ref="X578" si="85">ROUND($W$4/1000*W578,3)</f>
        <v>8.2000000000000003E-2</v>
      </c>
      <c r="Y578" s="1282"/>
      <c r="Z578" s="1306"/>
      <c r="AA578" s="1328">
        <f>J578</f>
        <v>3.27</v>
      </c>
      <c r="AB578" s="1287"/>
      <c r="AC578" s="1282"/>
      <c r="AD578" s="1308"/>
      <c r="AE578" s="1286"/>
      <c r="AF578" s="1307"/>
      <c r="AG578" s="1281">
        <f>F578</f>
        <v>8.17</v>
      </c>
      <c r="AH578" s="1280"/>
    </row>
    <row r="579" spans="2:34" hidden="1" outlineLevel="1">
      <c r="B579" s="83"/>
      <c r="C579" s="1448"/>
      <c r="D579" s="1448"/>
      <c r="E579" s="877"/>
      <c r="F579" s="83">
        <v>8.17</v>
      </c>
      <c r="G579" s="109">
        <v>57.25</v>
      </c>
      <c r="H579" s="109">
        <v>58.23</v>
      </c>
      <c r="I579" s="75">
        <f>H579-G579</f>
        <v>0.97999999999999698</v>
      </c>
      <c r="J579" s="1080">
        <f>F579*I579</f>
        <v>8.01</v>
      </c>
      <c r="K579" s="83"/>
      <c r="L579" s="75"/>
      <c r="M579" s="1058"/>
      <c r="N579" s="83"/>
      <c r="O579" s="75"/>
      <c r="P579" s="123"/>
      <c r="Q579" s="1281"/>
      <c r="R579" s="1280"/>
      <c r="S579" s="1174"/>
      <c r="T579" s="1179"/>
      <c r="U579" s="1281"/>
      <c r="V579" s="1280"/>
      <c r="W579" s="1174">
        <f>J579</f>
        <v>8.01</v>
      </c>
      <c r="X579" s="1179">
        <f t="shared" ref="X579" si="86">ROUND($W$4/1000*W579,3)</f>
        <v>0.2</v>
      </c>
      <c r="Y579" s="1282"/>
      <c r="Z579" s="1308"/>
      <c r="AA579" s="1286"/>
      <c r="AB579" s="1393">
        <f>J579</f>
        <v>8.01</v>
      </c>
      <c r="AC579" s="1282"/>
      <c r="AD579" s="1308"/>
      <c r="AE579" s="1286"/>
      <c r="AF579" s="1307"/>
      <c r="AG579" s="1281"/>
      <c r="AH579" s="1280"/>
    </row>
    <row r="580" spans="2:34" hidden="1" outlineLevel="1">
      <c r="B580" s="83"/>
      <c r="C580" s="1448" t="s">
        <v>65</v>
      </c>
      <c r="D580" s="1448"/>
      <c r="E580" s="877">
        <v>1</v>
      </c>
      <c r="F580" s="83">
        <v>5.55</v>
      </c>
      <c r="G580" s="109">
        <v>57.03</v>
      </c>
      <c r="H580" s="109">
        <v>59.85</v>
      </c>
      <c r="I580" s="108">
        <f>H580-G580</f>
        <v>2.82</v>
      </c>
      <c r="J580" s="1080">
        <f>F580*I580</f>
        <v>15.65</v>
      </c>
      <c r="K580" s="871"/>
      <c r="L580" s="1171"/>
      <c r="M580" s="1080"/>
      <c r="N580" s="1114"/>
      <c r="O580" s="940"/>
      <c r="P580" s="1161"/>
      <c r="Q580" s="1281"/>
      <c r="R580" s="1280"/>
      <c r="S580" s="1174">
        <f>J580</f>
        <v>15.65</v>
      </c>
      <c r="T580" s="1179">
        <f t="shared" ref="T580:T586" si="87">ROUND($S$4/1000*S580,3)</f>
        <v>2.0350000000000001</v>
      </c>
      <c r="U580" s="1281"/>
      <c r="V580" s="1280"/>
      <c r="W580" s="1281"/>
      <c r="X580" s="1280"/>
      <c r="Y580" s="1282"/>
      <c r="Z580" s="1306">
        <f>J580</f>
        <v>15.65</v>
      </c>
      <c r="AA580" s="1286"/>
      <c r="AB580" s="1393"/>
      <c r="AC580" s="1282"/>
      <c r="AD580" s="1306"/>
      <c r="AE580" s="1286"/>
      <c r="AF580" s="1307"/>
      <c r="AG580" s="1281"/>
      <c r="AH580" s="1280"/>
    </row>
    <row r="581" spans="2:34" hidden="1" outlineLevel="1">
      <c r="B581" s="83"/>
      <c r="C581" s="1448" t="s">
        <v>67</v>
      </c>
      <c r="D581" s="1448"/>
      <c r="E581" s="877">
        <v>1</v>
      </c>
      <c r="F581" s="83"/>
      <c r="G581" s="109"/>
      <c r="H581" s="109"/>
      <c r="I581" s="75"/>
      <c r="J581" s="1058"/>
      <c r="K581" s="1114">
        <f>1.68-0.77</f>
        <v>0.91</v>
      </c>
      <c r="L581" s="940">
        <f>1.65-0.06</f>
        <v>1.59</v>
      </c>
      <c r="M581" s="1080">
        <f>ROUND(-E581*K581*L581,2)</f>
        <v>-1.45</v>
      </c>
      <c r="N581" s="1114">
        <v>0.13</v>
      </c>
      <c r="O581" s="940">
        <f>2*K581+L581</f>
        <v>3.41</v>
      </c>
      <c r="P581" s="1161">
        <f>E581*N581*O581</f>
        <v>0.44</v>
      </c>
      <c r="Q581" s="1281"/>
      <c r="R581" s="1280"/>
      <c r="S581" s="1174">
        <f>M581</f>
        <v>-1.45</v>
      </c>
      <c r="T581" s="1179">
        <f t="shared" si="87"/>
        <v>-0.189</v>
      </c>
      <c r="U581" s="1281"/>
      <c r="V581" s="1280"/>
      <c r="W581" s="1281"/>
      <c r="X581" s="1280"/>
      <c r="Y581" s="1282"/>
      <c r="Z581" s="1306">
        <f>M581</f>
        <v>-1.45</v>
      </c>
      <c r="AA581" s="1286"/>
      <c r="AB581" s="1287"/>
      <c r="AC581" s="1282"/>
      <c r="AD581" s="1306">
        <f>P581</f>
        <v>0.44</v>
      </c>
      <c r="AE581" s="1286"/>
      <c r="AF581" s="1307"/>
      <c r="AG581" s="1281"/>
      <c r="AH581" s="1280"/>
    </row>
    <row r="582" spans="2:34" hidden="1" outlineLevel="1">
      <c r="B582" s="83"/>
      <c r="C582" s="1448" t="s">
        <v>70</v>
      </c>
      <c r="D582" s="1448"/>
      <c r="E582" s="877">
        <v>1</v>
      </c>
      <c r="F582" s="83"/>
      <c r="G582" s="109"/>
      <c r="H582" s="109"/>
      <c r="I582" s="75"/>
      <c r="J582" s="1080"/>
      <c r="K582" s="1114">
        <v>0.77</v>
      </c>
      <c r="L582" s="940">
        <f>2.4-0.06</f>
        <v>2.34</v>
      </c>
      <c r="M582" s="1080">
        <f>ROUND(-E582*K582*L582,2)</f>
        <v>-1.8</v>
      </c>
      <c r="N582" s="1114">
        <v>0.13</v>
      </c>
      <c r="O582" s="940">
        <f>K582+L582+0.75</f>
        <v>3.86</v>
      </c>
      <c r="P582" s="1161">
        <f>E582*N582*O582</f>
        <v>0.5</v>
      </c>
      <c r="Q582" s="1174"/>
      <c r="R582" s="1280"/>
      <c r="S582" s="1174">
        <f>M582</f>
        <v>-1.8</v>
      </c>
      <c r="T582" s="1179">
        <f t="shared" si="87"/>
        <v>-0.23400000000000001</v>
      </c>
      <c r="U582" s="1281"/>
      <c r="V582" s="1280"/>
      <c r="W582" s="1281"/>
      <c r="X582" s="1280"/>
      <c r="Y582" s="1282"/>
      <c r="Z582" s="1306">
        <f>M582</f>
        <v>-1.8</v>
      </c>
      <c r="AA582" s="1328"/>
      <c r="AB582" s="1287"/>
      <c r="AC582" s="1282"/>
      <c r="AD582" s="1306">
        <f>P582</f>
        <v>0.5</v>
      </c>
      <c r="AE582" s="1286"/>
      <c r="AF582" s="1307"/>
      <c r="AG582" s="1281"/>
      <c r="AH582" s="1280"/>
    </row>
    <row r="583" spans="2:34" hidden="1" outlineLevel="1">
      <c r="B583" s="83"/>
      <c r="C583" s="1448" t="s">
        <v>24</v>
      </c>
      <c r="D583" s="1448"/>
      <c r="E583" s="877">
        <v>1</v>
      </c>
      <c r="F583" s="83"/>
      <c r="G583" s="109"/>
      <c r="H583" s="109"/>
      <c r="I583" s="75"/>
      <c r="J583" s="1080"/>
      <c r="K583" s="1109">
        <v>1.48</v>
      </c>
      <c r="L583" s="1110">
        <v>1.59</v>
      </c>
      <c r="M583" s="1085">
        <f>ROUND(-E583*K583*L583,2)</f>
        <v>-2.35</v>
      </c>
      <c r="N583" s="1114">
        <v>0.13</v>
      </c>
      <c r="O583" s="940">
        <f>2*(L583+K583)</f>
        <v>6.14</v>
      </c>
      <c r="P583" s="1161">
        <f>E583*N583*O583</f>
        <v>0.8</v>
      </c>
      <c r="Q583" s="1174"/>
      <c r="R583" s="1280"/>
      <c r="S583" s="1174">
        <f>M583</f>
        <v>-2.35</v>
      </c>
      <c r="T583" s="1179">
        <f t="shared" si="87"/>
        <v>-0.30599999999999999</v>
      </c>
      <c r="U583" s="1281"/>
      <c r="V583" s="1280"/>
      <c r="W583" s="1281"/>
      <c r="X583" s="1280"/>
      <c r="Y583" s="1282"/>
      <c r="Z583" s="1306">
        <f>M583</f>
        <v>-2.35</v>
      </c>
      <c r="AA583" s="1286"/>
      <c r="AB583" s="1287"/>
      <c r="AC583" s="1282"/>
      <c r="AD583" s="1306">
        <f>P583</f>
        <v>0.8</v>
      </c>
      <c r="AE583" s="1286"/>
      <c r="AF583" s="1307"/>
      <c r="AG583" s="1281"/>
      <c r="AH583" s="1280"/>
    </row>
    <row r="584" spans="2:34" hidden="1" outlineLevel="1">
      <c r="B584" s="83"/>
      <c r="C584" s="1448"/>
      <c r="D584" s="1448"/>
      <c r="E584" s="877"/>
      <c r="F584" s="83"/>
      <c r="G584" s="109"/>
      <c r="H584" s="109"/>
      <c r="I584" s="75"/>
      <c r="J584" s="1058"/>
      <c r="K584" s="1281"/>
      <c r="L584" s="1286"/>
      <c r="M584" s="1058"/>
      <c r="N584" s="83"/>
      <c r="O584" s="75"/>
      <c r="P584" s="123"/>
      <c r="Q584" s="1281"/>
      <c r="R584" s="1280"/>
      <c r="S584" s="1281"/>
      <c r="T584" s="1280"/>
      <c r="U584" s="1281"/>
      <c r="V584" s="1280"/>
      <c r="W584" s="1281"/>
      <c r="X584" s="1280"/>
      <c r="Y584" s="1282"/>
      <c r="Z584" s="1308"/>
      <c r="AA584" s="1286"/>
      <c r="AB584" s="1287"/>
      <c r="AC584" s="1282"/>
      <c r="AD584" s="1308"/>
      <c r="AE584" s="1286"/>
      <c r="AF584" s="1307"/>
      <c r="AG584" s="1281"/>
      <c r="AH584" s="1280"/>
    </row>
    <row r="585" spans="2:34" hidden="1" outlineLevel="1">
      <c r="B585" s="83" t="s">
        <v>587</v>
      </c>
      <c r="C585" s="1448" t="s">
        <v>493</v>
      </c>
      <c r="D585" s="1448" t="s">
        <v>698</v>
      </c>
      <c r="E585" s="877"/>
      <c r="F585" s="83">
        <v>3.03</v>
      </c>
      <c r="G585" s="109">
        <v>56.85</v>
      </c>
      <c r="H585" s="109">
        <v>59.85</v>
      </c>
      <c r="I585" s="108">
        <f>H585-G585</f>
        <v>3</v>
      </c>
      <c r="J585" s="1080">
        <f>F585*I585</f>
        <v>9.09</v>
      </c>
      <c r="K585" s="83"/>
      <c r="L585" s="75"/>
      <c r="M585" s="1058"/>
      <c r="N585" s="83"/>
      <c r="O585" s="75"/>
      <c r="P585" s="123"/>
      <c r="Q585" s="1281"/>
      <c r="R585" s="1280"/>
      <c r="S585" s="1174">
        <f>J585</f>
        <v>9.09</v>
      </c>
      <c r="T585" s="1179">
        <f t="shared" si="87"/>
        <v>1.1819999999999999</v>
      </c>
      <c r="U585" s="1281"/>
      <c r="V585" s="1280"/>
      <c r="W585" s="1174"/>
      <c r="X585" s="1179"/>
      <c r="Y585" s="1282"/>
      <c r="Z585" s="1308"/>
      <c r="AA585" s="1328"/>
      <c r="AB585" s="1287"/>
      <c r="AC585" s="1282"/>
      <c r="AD585" s="1308"/>
      <c r="AE585" s="1286"/>
      <c r="AF585" s="1307"/>
      <c r="AG585" s="1281"/>
      <c r="AH585" s="1280"/>
    </row>
    <row r="586" spans="2:34" hidden="1" outlineLevel="1">
      <c r="B586" s="83"/>
      <c r="C586" s="1448" t="s">
        <v>24</v>
      </c>
      <c r="D586" s="1448"/>
      <c r="E586" s="877">
        <v>1</v>
      </c>
      <c r="F586" s="83"/>
      <c r="G586" s="109"/>
      <c r="H586" s="109"/>
      <c r="I586" s="75"/>
      <c r="J586" s="1080"/>
      <c r="K586" s="871">
        <v>1.48</v>
      </c>
      <c r="L586" s="1448">
        <v>1.59</v>
      </c>
      <c r="M586" s="1085">
        <f>ROUND(-E586*K586*L586,2)</f>
        <v>-2.35</v>
      </c>
      <c r="N586" s="1114"/>
      <c r="O586" s="940"/>
      <c r="P586" s="1161"/>
      <c r="Q586" s="1281"/>
      <c r="R586" s="1280"/>
      <c r="S586" s="1174">
        <f>M586</f>
        <v>-2.35</v>
      </c>
      <c r="T586" s="1179">
        <f t="shared" si="87"/>
        <v>-0.30599999999999999</v>
      </c>
      <c r="U586" s="1281"/>
      <c r="V586" s="1280"/>
      <c r="W586" s="1174"/>
      <c r="X586" s="1179"/>
      <c r="Y586" s="1282"/>
      <c r="Z586" s="1308"/>
      <c r="AA586" s="1286"/>
      <c r="AB586" s="1393"/>
      <c r="AC586" s="1282"/>
      <c r="AD586" s="1308"/>
      <c r="AE586" s="1286"/>
      <c r="AF586" s="1307"/>
      <c r="AG586" s="1281"/>
      <c r="AH586" s="1280"/>
    </row>
    <row r="587" spans="2:34" hidden="1" outlineLevel="1">
      <c r="B587" s="83" t="s">
        <v>664</v>
      </c>
      <c r="C587" s="1448"/>
      <c r="D587" s="1448"/>
      <c r="E587" s="877"/>
      <c r="F587" s="83">
        <v>3.03</v>
      </c>
      <c r="G587" s="109">
        <v>56.85</v>
      </c>
      <c r="H587" s="109">
        <v>57.25</v>
      </c>
      <c r="I587" s="108">
        <f>H587-G587</f>
        <v>0.4</v>
      </c>
      <c r="J587" s="1080">
        <f>F587*I587</f>
        <v>1.21</v>
      </c>
      <c r="K587" s="83"/>
      <c r="L587" s="75"/>
      <c r="M587" s="1058"/>
      <c r="N587" s="83"/>
      <c r="O587" s="75"/>
      <c r="P587" s="123"/>
      <c r="Q587" s="1281"/>
      <c r="R587" s="1280"/>
      <c r="S587" s="1174"/>
      <c r="T587" s="1179"/>
      <c r="U587" s="1281"/>
      <c r="V587" s="1280"/>
      <c r="W587" s="1281"/>
      <c r="X587" s="1280"/>
      <c r="Y587" s="1282"/>
      <c r="Z587" s="1306"/>
      <c r="AA587" s="1328">
        <f>J587</f>
        <v>1.21</v>
      </c>
      <c r="AB587" s="1287"/>
      <c r="AC587" s="1282"/>
      <c r="AD587" s="1308"/>
      <c r="AE587" s="1286"/>
      <c r="AF587" s="1307"/>
      <c r="AG587" s="1281"/>
      <c r="AH587" s="1280"/>
    </row>
    <row r="588" spans="2:34" hidden="1" outlineLevel="1">
      <c r="B588" s="83"/>
      <c r="C588" s="1448"/>
      <c r="D588" s="1448"/>
      <c r="E588" s="877"/>
      <c r="F588" s="83">
        <v>1.33</v>
      </c>
      <c r="G588" s="109">
        <v>57.25</v>
      </c>
      <c r="H588" s="109">
        <v>59.85</v>
      </c>
      <c r="I588" s="108">
        <f>H588-G588</f>
        <v>2.6</v>
      </c>
      <c r="J588" s="1080">
        <f>F588*I588</f>
        <v>3.46</v>
      </c>
      <c r="K588" s="1114"/>
      <c r="L588" s="940"/>
      <c r="M588" s="1080"/>
      <c r="N588" s="1114"/>
      <c r="O588" s="940"/>
      <c r="P588" s="1161"/>
      <c r="Q588" s="1281"/>
      <c r="R588" s="1280"/>
      <c r="S588" s="1174"/>
      <c r="T588" s="1179"/>
      <c r="U588" s="1281"/>
      <c r="V588" s="1280"/>
      <c r="W588" s="1281"/>
      <c r="X588" s="1280"/>
      <c r="Y588" s="1282"/>
      <c r="Z588" s="1306">
        <f>J588</f>
        <v>3.46</v>
      </c>
      <c r="AA588" s="1286"/>
      <c r="AB588" s="1287"/>
      <c r="AC588" s="1282"/>
      <c r="AD588" s="1308"/>
      <c r="AE588" s="1286"/>
      <c r="AF588" s="1307"/>
      <c r="AG588" s="1281"/>
      <c r="AH588" s="1280"/>
    </row>
    <row r="589" spans="2:34" hidden="1" outlineLevel="1">
      <c r="B589" s="83"/>
      <c r="C589" s="1448"/>
      <c r="D589" s="1448"/>
      <c r="E589" s="877"/>
      <c r="F589" s="83">
        <v>1.48</v>
      </c>
      <c r="G589" s="109">
        <v>57.25</v>
      </c>
      <c r="H589" s="109">
        <v>59.85</v>
      </c>
      <c r="I589" s="108">
        <f>H589-G589</f>
        <v>2.6</v>
      </c>
      <c r="J589" s="1080">
        <f>F589*I589</f>
        <v>3.85</v>
      </c>
      <c r="K589" s="1114"/>
      <c r="L589" s="940"/>
      <c r="M589" s="1080"/>
      <c r="N589" s="1114"/>
      <c r="O589" s="940"/>
      <c r="P589" s="1161"/>
      <c r="Q589" s="1281"/>
      <c r="R589" s="1280"/>
      <c r="S589" s="1174"/>
      <c r="T589" s="1179"/>
      <c r="U589" s="1281"/>
      <c r="V589" s="1280"/>
      <c r="W589" s="1281"/>
      <c r="X589" s="1280"/>
      <c r="Y589" s="1282"/>
      <c r="Z589" s="1306"/>
      <c r="AA589" s="1286"/>
      <c r="AB589" s="1393">
        <f>J589</f>
        <v>3.85</v>
      </c>
      <c r="AC589" s="1282"/>
      <c r="AD589" s="1308"/>
      <c r="AE589" s="1286"/>
      <c r="AF589" s="1307"/>
      <c r="AG589" s="1281"/>
      <c r="AH589" s="1280"/>
    </row>
    <row r="590" spans="2:34" hidden="1" outlineLevel="1">
      <c r="B590" s="83"/>
      <c r="C590" s="1448" t="s">
        <v>24</v>
      </c>
      <c r="D590" s="1448"/>
      <c r="E590" s="877">
        <v>1</v>
      </c>
      <c r="F590" s="83"/>
      <c r="G590" s="109"/>
      <c r="H590" s="109"/>
      <c r="I590" s="75"/>
      <c r="J590" s="1058"/>
      <c r="K590" s="871">
        <v>1.48</v>
      </c>
      <c r="L590" s="1448">
        <v>1.59</v>
      </c>
      <c r="M590" s="1085">
        <f>ROUND(-E590*K590*L590,2)</f>
        <v>-2.35</v>
      </c>
      <c r="N590" s="1114">
        <v>0.13</v>
      </c>
      <c r="O590" s="940">
        <f>2*L590+K590</f>
        <v>4.66</v>
      </c>
      <c r="P590" s="1161">
        <f>E590*N590*O590</f>
        <v>0.61</v>
      </c>
      <c r="Q590" s="1281"/>
      <c r="R590" s="1280"/>
      <c r="S590" s="1281"/>
      <c r="T590" s="1280"/>
      <c r="U590" s="1281"/>
      <c r="V590" s="1280"/>
      <c r="W590" s="1281"/>
      <c r="X590" s="1280"/>
      <c r="Y590" s="1282"/>
      <c r="Z590" s="1308"/>
      <c r="AA590" s="1286"/>
      <c r="AB590" s="1393">
        <f>M590</f>
        <v>-2.35</v>
      </c>
      <c r="AC590" s="1282"/>
      <c r="AD590" s="1306">
        <f>P590</f>
        <v>0.61</v>
      </c>
      <c r="AE590" s="1286"/>
      <c r="AF590" s="1307"/>
      <c r="AG590" s="1281"/>
      <c r="AH590" s="1280">
        <f>K590</f>
        <v>1.48</v>
      </c>
    </row>
    <row r="591" spans="2:34" hidden="1" outlineLevel="1">
      <c r="B591" s="83"/>
      <c r="C591" s="1448"/>
      <c r="D591" s="1448"/>
      <c r="E591" s="877"/>
      <c r="F591" s="83">
        <v>0.22</v>
      </c>
      <c r="G591" s="109">
        <v>57.25</v>
      </c>
      <c r="H591" s="109">
        <v>59.85</v>
      </c>
      <c r="I591" s="108">
        <f>H591-G591</f>
        <v>2.6</v>
      </c>
      <c r="J591" s="1080">
        <f>F591*I591</f>
        <v>0.56999999999999995</v>
      </c>
      <c r="K591" s="83"/>
      <c r="L591" s="75"/>
      <c r="M591" s="1058"/>
      <c r="N591" s="83"/>
      <c r="O591" s="75"/>
      <c r="P591" s="123"/>
      <c r="Q591" s="1281"/>
      <c r="R591" s="1280"/>
      <c r="S591" s="1174"/>
      <c r="T591" s="1179"/>
      <c r="U591" s="1281"/>
      <c r="V591" s="1280"/>
      <c r="W591" s="1281"/>
      <c r="X591" s="1280"/>
      <c r="Y591" s="1282"/>
      <c r="Z591" s="1306">
        <f>J591</f>
        <v>0.56999999999999995</v>
      </c>
      <c r="AA591" s="1328"/>
      <c r="AB591" s="1287"/>
      <c r="AC591" s="1282"/>
      <c r="AD591" s="1308"/>
      <c r="AE591" s="1286"/>
      <c r="AF591" s="1307"/>
      <c r="AG591" s="1281"/>
      <c r="AH591" s="1280"/>
    </row>
    <row r="592" spans="2:34" hidden="1" outlineLevel="1">
      <c r="B592" s="83"/>
      <c r="C592" s="1448"/>
      <c r="D592" s="1448"/>
      <c r="E592" s="877"/>
      <c r="F592" s="83"/>
      <c r="G592" s="109"/>
      <c r="H592" s="109"/>
      <c r="I592" s="75"/>
      <c r="J592" s="1080"/>
      <c r="K592" s="83"/>
      <c r="L592" s="75"/>
      <c r="M592" s="1058"/>
      <c r="N592" s="83"/>
      <c r="O592" s="75"/>
      <c r="P592" s="123"/>
      <c r="Q592" s="1281"/>
      <c r="R592" s="1280"/>
      <c r="S592" s="1174"/>
      <c r="T592" s="1179"/>
      <c r="U592" s="1281"/>
      <c r="V592" s="1280"/>
      <c r="W592" s="1281"/>
      <c r="X592" s="1280"/>
      <c r="Y592" s="1282"/>
      <c r="Z592" s="1306"/>
      <c r="AA592" s="1286"/>
      <c r="AB592" s="1287"/>
      <c r="AC592" s="1282"/>
      <c r="AD592" s="1308"/>
      <c r="AE592" s="1286"/>
      <c r="AF592" s="1307"/>
      <c r="AG592" s="1281"/>
      <c r="AH592" s="1280"/>
    </row>
    <row r="593" spans="2:34" hidden="1" outlineLevel="1">
      <c r="B593" s="83"/>
      <c r="C593" s="1448" t="s">
        <v>504</v>
      </c>
      <c r="D593" s="1448" t="s">
        <v>670</v>
      </c>
      <c r="E593" s="877">
        <v>1</v>
      </c>
      <c r="F593" s="83">
        <v>5.9</v>
      </c>
      <c r="G593" s="109">
        <v>56.85</v>
      </c>
      <c r="H593" s="109">
        <v>57.25</v>
      </c>
      <c r="I593" s="108">
        <f>H593-G593</f>
        <v>0.4</v>
      </c>
      <c r="J593" s="1080">
        <f>F593*I593</f>
        <v>2.36</v>
      </c>
      <c r="K593" s="83"/>
      <c r="L593" s="75"/>
      <c r="M593" s="1058"/>
      <c r="N593" s="83"/>
      <c r="O593" s="75"/>
      <c r="P593" s="123"/>
      <c r="Q593" s="1281"/>
      <c r="R593" s="1280"/>
      <c r="S593" s="1174"/>
      <c r="T593" s="1179"/>
      <c r="U593" s="1281"/>
      <c r="V593" s="1280"/>
      <c r="W593" s="1174">
        <f>J593</f>
        <v>2.36</v>
      </c>
      <c r="X593" s="1179">
        <f t="shared" ref="X593:X594" si="88">ROUND($W$4/1000*W593,3)</f>
        <v>5.8999999999999997E-2</v>
      </c>
      <c r="Y593" s="1282"/>
      <c r="Z593" s="1308"/>
      <c r="AA593" s="1328">
        <f>J593</f>
        <v>2.36</v>
      </c>
      <c r="AB593" s="1393"/>
      <c r="AC593" s="1282"/>
      <c r="AD593" s="1308"/>
      <c r="AE593" s="1286"/>
      <c r="AF593" s="1307"/>
      <c r="AG593" s="1281">
        <f>F593</f>
        <v>5.9</v>
      </c>
      <c r="AH593" s="1280"/>
    </row>
    <row r="594" spans="2:34" hidden="1" outlineLevel="1">
      <c r="B594" s="83"/>
      <c r="C594" s="1448"/>
      <c r="D594" s="75"/>
      <c r="E594" s="877"/>
      <c r="F594" s="83">
        <v>5.9</v>
      </c>
      <c r="G594" s="109">
        <v>57.25</v>
      </c>
      <c r="H594" s="109">
        <v>58.23</v>
      </c>
      <c r="I594" s="75">
        <f>H594-G594</f>
        <v>0.97999999999999698</v>
      </c>
      <c r="J594" s="1080">
        <f>F594*I594</f>
        <v>5.78</v>
      </c>
      <c r="K594" s="871"/>
      <c r="L594" s="1171"/>
      <c r="M594" s="1080"/>
      <c r="N594" s="1114"/>
      <c r="O594" s="940"/>
      <c r="P594" s="1161"/>
      <c r="Q594" s="1281"/>
      <c r="R594" s="1280"/>
      <c r="S594" s="1174"/>
      <c r="T594" s="1179"/>
      <c r="U594" s="1281"/>
      <c r="V594" s="1280"/>
      <c r="W594" s="1174">
        <f>J594</f>
        <v>5.78</v>
      </c>
      <c r="X594" s="1179">
        <f t="shared" si="88"/>
        <v>0.14499999999999999</v>
      </c>
      <c r="Y594" s="1282"/>
      <c r="Z594" s="1308"/>
      <c r="AA594" s="1286"/>
      <c r="AB594" s="1393">
        <f>J594</f>
        <v>5.78</v>
      </c>
      <c r="AC594" s="1282"/>
      <c r="AD594" s="1306"/>
      <c r="AE594" s="1286"/>
      <c r="AF594" s="1307"/>
      <c r="AG594" s="1281"/>
      <c r="AH594" s="1280"/>
    </row>
    <row r="595" spans="2:34" hidden="1" outlineLevel="1">
      <c r="B595" s="83"/>
      <c r="C595" s="1448" t="s">
        <v>65</v>
      </c>
      <c r="D595" s="75"/>
      <c r="E595" s="877">
        <v>1</v>
      </c>
      <c r="F595" s="83">
        <v>3.28</v>
      </c>
      <c r="G595" s="109">
        <v>57.03</v>
      </c>
      <c r="H595" s="109">
        <v>59.85</v>
      </c>
      <c r="I595" s="108">
        <f>H595-G595</f>
        <v>2.82</v>
      </c>
      <c r="J595" s="1080">
        <f>F595*I595</f>
        <v>9.25</v>
      </c>
      <c r="K595" s="83"/>
      <c r="L595" s="75"/>
      <c r="M595" s="1058"/>
      <c r="N595" s="83"/>
      <c r="O595" s="75"/>
      <c r="P595" s="123"/>
      <c r="Q595" s="1281"/>
      <c r="R595" s="1280"/>
      <c r="S595" s="1174">
        <f>J595</f>
        <v>9.25</v>
      </c>
      <c r="T595" s="1179">
        <f t="shared" ref="T595:T600" si="89">ROUND($S$4/1000*S595,3)</f>
        <v>1.2030000000000001</v>
      </c>
      <c r="U595" s="1281"/>
      <c r="V595" s="1280"/>
      <c r="W595" s="1281"/>
      <c r="X595" s="1280"/>
      <c r="Y595" s="1282"/>
      <c r="Z595" s="1306">
        <f>J595</f>
        <v>9.25</v>
      </c>
      <c r="AA595" s="1286"/>
      <c r="AB595" s="1287"/>
      <c r="AC595" s="1282"/>
      <c r="AD595" s="1308"/>
      <c r="AE595" s="1286"/>
      <c r="AF595" s="1307"/>
      <c r="AG595" s="1281"/>
      <c r="AH595" s="1280"/>
    </row>
    <row r="596" spans="2:34" hidden="1" outlineLevel="1">
      <c r="B596" s="83"/>
      <c r="C596" s="1448" t="s">
        <v>90</v>
      </c>
      <c r="D596" s="75"/>
      <c r="E596" s="877">
        <v>1</v>
      </c>
      <c r="F596" s="83"/>
      <c r="G596" s="109"/>
      <c r="H596" s="109"/>
      <c r="I596" s="75"/>
      <c r="J596" s="1080"/>
      <c r="K596" s="1114">
        <f>1.68-0.77</f>
        <v>0.91</v>
      </c>
      <c r="L596" s="940">
        <f>1.65-0.06</f>
        <v>1.59</v>
      </c>
      <c r="M596" s="1080">
        <f>ROUND(-E596*K596*L596,2)</f>
        <v>-1.45</v>
      </c>
      <c r="N596" s="1114">
        <v>0.13</v>
      </c>
      <c r="O596" s="940">
        <f>2*K596+L596</f>
        <v>3.41</v>
      </c>
      <c r="P596" s="1161">
        <f>E596*N596*O596</f>
        <v>0.44</v>
      </c>
      <c r="Q596" s="1281"/>
      <c r="R596" s="1280"/>
      <c r="S596" s="1174">
        <f>M596</f>
        <v>-1.45</v>
      </c>
      <c r="T596" s="1179">
        <f t="shared" si="89"/>
        <v>-0.189</v>
      </c>
      <c r="U596" s="1281"/>
      <c r="V596" s="1280"/>
      <c r="W596" s="1281"/>
      <c r="X596" s="1280"/>
      <c r="Y596" s="1282"/>
      <c r="Z596" s="1306">
        <f>M596</f>
        <v>-1.45</v>
      </c>
      <c r="AA596" s="1286"/>
      <c r="AB596" s="1393"/>
      <c r="AC596" s="1282"/>
      <c r="AD596" s="1306">
        <f>P596</f>
        <v>0.44</v>
      </c>
      <c r="AE596" s="1286"/>
      <c r="AF596" s="1307"/>
      <c r="AG596" s="1281"/>
      <c r="AH596" s="1280"/>
    </row>
    <row r="597" spans="2:34" hidden="1" outlineLevel="1">
      <c r="B597" s="83"/>
      <c r="C597" s="1448" t="s">
        <v>516</v>
      </c>
      <c r="D597" s="75"/>
      <c r="E597" s="877">
        <v>1</v>
      </c>
      <c r="F597" s="83"/>
      <c r="G597" s="109"/>
      <c r="H597" s="109"/>
      <c r="I597" s="75"/>
      <c r="J597" s="1058"/>
      <c r="K597" s="1114">
        <v>0.77</v>
      </c>
      <c r="L597" s="940">
        <f>2.4-0.06</f>
        <v>2.34</v>
      </c>
      <c r="M597" s="1080">
        <f>ROUND(-E597*K597*L597,2)</f>
        <v>-1.8</v>
      </c>
      <c r="N597" s="1114">
        <v>0.13</v>
      </c>
      <c r="O597" s="940">
        <f>K597+L597+0.75</f>
        <v>3.86</v>
      </c>
      <c r="P597" s="1161">
        <f>E597*N597*O597</f>
        <v>0.5</v>
      </c>
      <c r="Q597" s="1281"/>
      <c r="R597" s="1280"/>
      <c r="S597" s="1174">
        <f>M597</f>
        <v>-1.8</v>
      </c>
      <c r="T597" s="1179">
        <f t="shared" si="89"/>
        <v>-0.23400000000000001</v>
      </c>
      <c r="U597" s="1281"/>
      <c r="V597" s="1280"/>
      <c r="W597" s="1281"/>
      <c r="X597" s="1280"/>
      <c r="Y597" s="1282"/>
      <c r="Z597" s="1306">
        <f>M597</f>
        <v>-1.8</v>
      </c>
      <c r="AA597" s="1286"/>
      <c r="AB597" s="1393"/>
      <c r="AC597" s="1282"/>
      <c r="AD597" s="1306">
        <f>P597</f>
        <v>0.5</v>
      </c>
      <c r="AE597" s="1286"/>
      <c r="AF597" s="1307"/>
      <c r="AG597" s="1281"/>
      <c r="AH597" s="1280"/>
    </row>
    <row r="598" spans="2:34" hidden="1" outlineLevel="1">
      <c r="B598" s="83"/>
      <c r="C598" s="1448"/>
      <c r="D598" s="75"/>
      <c r="E598" s="877"/>
      <c r="F598" s="83"/>
      <c r="G598" s="109"/>
      <c r="H598" s="109"/>
      <c r="I598" s="75"/>
      <c r="J598" s="1080"/>
      <c r="K598" s="83"/>
      <c r="L598" s="75"/>
      <c r="M598" s="1058"/>
      <c r="N598" s="83"/>
      <c r="O598" s="75"/>
      <c r="P598" s="123"/>
      <c r="Q598" s="1281"/>
      <c r="R598" s="1280"/>
      <c r="S598" s="1174"/>
      <c r="T598" s="1280"/>
      <c r="U598" s="1281"/>
      <c r="V598" s="1280"/>
      <c r="W598" s="1281"/>
      <c r="X598" s="1280"/>
      <c r="Y598" s="1282"/>
      <c r="Z598" s="1306"/>
      <c r="AA598" s="1286"/>
      <c r="AB598" s="1287"/>
      <c r="AC598" s="1282"/>
      <c r="AD598" s="1308"/>
      <c r="AE598" s="1286"/>
      <c r="AF598" s="1307"/>
      <c r="AG598" s="1281"/>
      <c r="AH598" s="1280"/>
    </row>
    <row r="599" spans="2:34" hidden="1" outlineLevel="1">
      <c r="B599" s="83"/>
      <c r="C599" s="1448" t="s">
        <v>551</v>
      </c>
      <c r="D599" s="1448" t="s">
        <v>671</v>
      </c>
      <c r="E599" s="877"/>
      <c r="F599" s="83">
        <v>0.99</v>
      </c>
      <c r="G599" s="109">
        <v>56.85</v>
      </c>
      <c r="H599" s="109">
        <v>57.25</v>
      </c>
      <c r="I599" s="108">
        <f>H599-G599</f>
        <v>0.4</v>
      </c>
      <c r="J599" s="1080">
        <f>F599*I599</f>
        <v>0.4</v>
      </c>
      <c r="K599" s="83"/>
      <c r="L599" s="75"/>
      <c r="M599" s="1058"/>
      <c r="N599" s="83"/>
      <c r="O599" s="75"/>
      <c r="P599" s="123"/>
      <c r="Q599" s="1281"/>
      <c r="R599" s="1280"/>
      <c r="S599" s="1174">
        <f>J599</f>
        <v>0.4</v>
      </c>
      <c r="T599" s="1179">
        <f t="shared" si="89"/>
        <v>5.1999999999999998E-2</v>
      </c>
      <c r="U599" s="1281"/>
      <c r="V599" s="1280"/>
      <c r="W599" s="1281"/>
      <c r="X599" s="1280"/>
      <c r="Y599" s="1282"/>
      <c r="Z599" s="1308"/>
      <c r="AA599" s="1328">
        <f>J599</f>
        <v>0.4</v>
      </c>
      <c r="AB599" s="1287"/>
      <c r="AC599" s="1282"/>
      <c r="AD599" s="1308"/>
      <c r="AE599" s="1286"/>
      <c r="AF599" s="1307"/>
      <c r="AG599" s="1281"/>
      <c r="AH599" s="1280"/>
    </row>
    <row r="600" spans="2:34" hidden="1" outlineLevel="1">
      <c r="B600" s="83"/>
      <c r="C600" s="1448"/>
      <c r="D600" s="1448"/>
      <c r="E600" s="877"/>
      <c r="F600" s="83">
        <v>0.99</v>
      </c>
      <c r="G600" s="109">
        <v>57.25</v>
      </c>
      <c r="H600" s="109">
        <v>59.85</v>
      </c>
      <c r="I600" s="108">
        <f>H600-G600</f>
        <v>2.6</v>
      </c>
      <c r="J600" s="1080">
        <f>F600*I600</f>
        <v>2.57</v>
      </c>
      <c r="K600" s="83"/>
      <c r="L600" s="75"/>
      <c r="M600" s="1058"/>
      <c r="N600" s="83"/>
      <c r="O600" s="75"/>
      <c r="P600" s="123"/>
      <c r="Q600" s="1281"/>
      <c r="R600" s="1280"/>
      <c r="S600" s="1174">
        <f>J600</f>
        <v>2.57</v>
      </c>
      <c r="T600" s="1179">
        <f t="shared" si="89"/>
        <v>0.33400000000000002</v>
      </c>
      <c r="U600" s="1281"/>
      <c r="V600" s="1280"/>
      <c r="W600" s="1174"/>
      <c r="X600" s="1179"/>
      <c r="Y600" s="1282"/>
      <c r="Z600" s="1306">
        <f>J600</f>
        <v>2.57</v>
      </c>
      <c r="AA600" s="1328"/>
      <c r="AB600" s="1287"/>
      <c r="AC600" s="1282"/>
      <c r="AD600" s="1308"/>
      <c r="AE600" s="1286"/>
      <c r="AF600" s="1307"/>
      <c r="AG600" s="1281"/>
      <c r="AH600" s="1280"/>
    </row>
    <row r="601" spans="2:34" hidden="1" outlineLevel="1">
      <c r="B601" s="83"/>
      <c r="C601" s="1448"/>
      <c r="D601" s="1448"/>
      <c r="E601" s="877"/>
      <c r="F601" s="83"/>
      <c r="G601" s="109"/>
      <c r="H601" s="109"/>
      <c r="I601" s="75"/>
      <c r="J601" s="1080"/>
      <c r="K601" s="83"/>
      <c r="L601" s="75"/>
      <c r="M601" s="1058"/>
      <c r="N601" s="83"/>
      <c r="O601" s="75"/>
      <c r="P601" s="123"/>
      <c r="Q601" s="1281"/>
      <c r="R601" s="1280"/>
      <c r="S601" s="1281"/>
      <c r="T601" s="1280"/>
      <c r="U601" s="1281"/>
      <c r="V601" s="1280"/>
      <c r="W601" s="1174"/>
      <c r="X601" s="1179"/>
      <c r="Y601" s="1282"/>
      <c r="Z601" s="1308"/>
      <c r="AA601" s="1286"/>
      <c r="AB601" s="1393"/>
      <c r="AC601" s="1282"/>
      <c r="AD601" s="1308"/>
      <c r="AE601" s="1286"/>
      <c r="AF601" s="1307"/>
      <c r="AG601" s="1281"/>
      <c r="AH601" s="1280"/>
    </row>
    <row r="602" spans="2:34" hidden="1" outlineLevel="1">
      <c r="B602" s="83"/>
      <c r="C602" s="1448" t="s">
        <v>504</v>
      </c>
      <c r="D602" s="1448" t="s">
        <v>661</v>
      </c>
      <c r="E602" s="877">
        <v>1</v>
      </c>
      <c r="F602" s="1095">
        <v>3</v>
      </c>
      <c r="G602" s="109">
        <v>56.85</v>
      </c>
      <c r="H602" s="109">
        <v>57.25</v>
      </c>
      <c r="I602" s="108">
        <f>H602-G602</f>
        <v>0.4</v>
      </c>
      <c r="J602" s="1080">
        <f>F602*I602</f>
        <v>1.2</v>
      </c>
      <c r="K602" s="83"/>
      <c r="L602" s="75"/>
      <c r="M602" s="1058"/>
      <c r="N602" s="83"/>
      <c r="O602" s="75"/>
      <c r="P602" s="123"/>
      <c r="Q602" s="1281"/>
      <c r="R602" s="1280"/>
      <c r="S602" s="1174"/>
      <c r="T602" s="1280"/>
      <c r="U602" s="1281"/>
      <c r="V602" s="1280"/>
      <c r="W602" s="1174">
        <f>J602</f>
        <v>1.2</v>
      </c>
      <c r="X602" s="1179">
        <f t="shared" ref="X602:X603" si="90">ROUND($W$4/1000*W602,3)</f>
        <v>0.03</v>
      </c>
      <c r="Y602" s="1282"/>
      <c r="Z602" s="1306"/>
      <c r="AA602" s="1328">
        <f>J602</f>
        <v>1.2</v>
      </c>
      <c r="AB602" s="1287"/>
      <c r="AC602" s="1282"/>
      <c r="AD602" s="1308"/>
      <c r="AE602" s="1286"/>
      <c r="AF602" s="1307"/>
      <c r="AG602" s="1174">
        <f>F602</f>
        <v>3</v>
      </c>
      <c r="AH602" s="1280"/>
    </row>
    <row r="603" spans="2:34" hidden="1" outlineLevel="1">
      <c r="B603" s="83"/>
      <c r="C603" s="1448"/>
      <c r="D603" s="1448"/>
      <c r="E603" s="877"/>
      <c r="F603" s="1095">
        <v>3</v>
      </c>
      <c r="G603" s="109">
        <v>57.25</v>
      </c>
      <c r="H603" s="109">
        <v>58.23</v>
      </c>
      <c r="I603" s="75">
        <f>H603-G603</f>
        <v>0.97999999999999698</v>
      </c>
      <c r="J603" s="1080">
        <f>F603*I603</f>
        <v>2.94</v>
      </c>
      <c r="K603" s="1114"/>
      <c r="L603" s="940"/>
      <c r="M603" s="1080"/>
      <c r="N603" s="1114"/>
      <c r="O603" s="940"/>
      <c r="P603" s="1161"/>
      <c r="Q603" s="1281"/>
      <c r="R603" s="1280"/>
      <c r="S603" s="1174"/>
      <c r="T603" s="1280"/>
      <c r="U603" s="1281"/>
      <c r="V603" s="1280"/>
      <c r="W603" s="1174">
        <f>J603</f>
        <v>2.94</v>
      </c>
      <c r="X603" s="1179">
        <f t="shared" si="90"/>
        <v>7.3999999999999996E-2</v>
      </c>
      <c r="Y603" s="1282"/>
      <c r="Z603" s="1306"/>
      <c r="AA603" s="1286"/>
      <c r="AB603" s="1393">
        <f>J603</f>
        <v>2.94</v>
      </c>
      <c r="AC603" s="1282"/>
      <c r="AD603" s="1306"/>
      <c r="AE603" s="1286"/>
      <c r="AF603" s="1307"/>
      <c r="AG603" s="1281"/>
      <c r="AH603" s="1280"/>
    </row>
    <row r="604" spans="2:34" hidden="1" outlineLevel="1">
      <c r="B604" s="83"/>
      <c r="C604" s="1448" t="s">
        <v>65</v>
      </c>
      <c r="D604" s="1448"/>
      <c r="E604" s="877"/>
      <c r="F604" s="83">
        <v>1.31</v>
      </c>
      <c r="G604" s="109">
        <v>57.03</v>
      </c>
      <c r="H604" s="109">
        <v>59.85</v>
      </c>
      <c r="I604" s="108">
        <f>H604-G604</f>
        <v>2.82</v>
      </c>
      <c r="J604" s="1080">
        <f>F604*I604</f>
        <v>3.69</v>
      </c>
      <c r="K604" s="1114"/>
      <c r="L604" s="940"/>
      <c r="M604" s="1080"/>
      <c r="N604" s="1114"/>
      <c r="O604" s="940"/>
      <c r="P604" s="1161"/>
      <c r="Q604" s="1174">
        <f>J604</f>
        <v>3.69</v>
      </c>
      <c r="R604" s="1085">
        <f t="shared" ref="R604" si="91">ROUND($Q$4/1000*Q604,3)</f>
        <v>0.55000000000000004</v>
      </c>
      <c r="S604" s="1174"/>
      <c r="T604" s="1280"/>
      <c r="U604" s="1281"/>
      <c r="V604" s="1280"/>
      <c r="W604" s="1281"/>
      <c r="X604" s="1280"/>
      <c r="Y604" s="1282"/>
      <c r="Z604" s="1306">
        <f>J604</f>
        <v>3.69</v>
      </c>
      <c r="AA604" s="1286"/>
      <c r="AB604" s="1287"/>
      <c r="AC604" s="1282"/>
      <c r="AD604" s="1306"/>
      <c r="AE604" s="1286"/>
      <c r="AF604" s="1307"/>
      <c r="AG604" s="1281"/>
      <c r="AH604" s="1280"/>
    </row>
    <row r="605" spans="2:34" hidden="1" outlineLevel="1">
      <c r="B605" s="83"/>
      <c r="C605" s="1448"/>
      <c r="D605" s="1448"/>
      <c r="E605" s="877"/>
      <c r="F605" s="1095">
        <v>3</v>
      </c>
      <c r="G605" s="109">
        <v>57.03</v>
      </c>
      <c r="H605" s="109">
        <v>59.85</v>
      </c>
      <c r="I605" s="108">
        <f>H605-G605</f>
        <v>2.82</v>
      </c>
      <c r="J605" s="1080">
        <f>F605*I605</f>
        <v>8.4600000000000009</v>
      </c>
      <c r="K605" s="83"/>
      <c r="L605" s="75"/>
      <c r="M605" s="1058"/>
      <c r="N605" s="83"/>
      <c r="O605" s="75"/>
      <c r="P605" s="123"/>
      <c r="Q605" s="1281"/>
      <c r="R605" s="1280"/>
      <c r="S605" s="1174">
        <f>J605</f>
        <v>8.4600000000000009</v>
      </c>
      <c r="T605" s="1179">
        <f t="shared" ref="T605:T607" si="92">ROUND($S$4/1000*S605,3)</f>
        <v>1.1000000000000001</v>
      </c>
      <c r="U605" s="1281"/>
      <c r="V605" s="1280"/>
      <c r="W605" s="1281"/>
      <c r="X605" s="1280"/>
      <c r="Y605" s="1282"/>
      <c r="Z605" s="1306">
        <f>J605</f>
        <v>8.4600000000000009</v>
      </c>
      <c r="AA605" s="1286"/>
      <c r="AB605" s="1287"/>
      <c r="AC605" s="1282"/>
      <c r="AD605" s="1308"/>
      <c r="AE605" s="1286"/>
      <c r="AF605" s="1307"/>
      <c r="AG605" s="1281"/>
      <c r="AH605" s="1280"/>
    </row>
    <row r="606" spans="2:34" hidden="1" outlineLevel="1">
      <c r="B606" s="83"/>
      <c r="C606" s="1448" t="s">
        <v>72</v>
      </c>
      <c r="D606" s="75"/>
      <c r="E606" s="877">
        <v>1</v>
      </c>
      <c r="F606" s="83"/>
      <c r="G606" s="109"/>
      <c r="H606" s="109"/>
      <c r="I606" s="75"/>
      <c r="J606" s="1080"/>
      <c r="K606" s="1114">
        <v>0.51</v>
      </c>
      <c r="L606" s="940">
        <v>1.59</v>
      </c>
      <c r="M606" s="1080">
        <f>ROUND(-E606*K606*L606,2)</f>
        <v>-0.81</v>
      </c>
      <c r="N606" s="1114">
        <v>0.13</v>
      </c>
      <c r="O606" s="1108">
        <f>2*K606+L606</f>
        <v>2.61</v>
      </c>
      <c r="P606" s="1116">
        <f>E606*N606*O606</f>
        <v>0.34</v>
      </c>
      <c r="Q606" s="1281"/>
      <c r="R606" s="1280"/>
      <c r="S606" s="1174">
        <f>M606</f>
        <v>-0.81</v>
      </c>
      <c r="T606" s="1179">
        <f t="shared" si="92"/>
        <v>-0.105</v>
      </c>
      <c r="U606" s="1281"/>
      <c r="V606" s="1280"/>
      <c r="W606" s="1281"/>
      <c r="X606" s="1280"/>
      <c r="Y606" s="1282"/>
      <c r="Z606" s="1306">
        <f>M606</f>
        <v>-0.81</v>
      </c>
      <c r="AA606" s="1328"/>
      <c r="AB606" s="1287"/>
      <c r="AC606" s="1282"/>
      <c r="AD606" s="1306">
        <f>P606</f>
        <v>0.34</v>
      </c>
      <c r="AE606" s="1286"/>
      <c r="AF606" s="1307"/>
      <c r="AG606" s="1281"/>
      <c r="AH606" s="1280"/>
    </row>
    <row r="607" spans="2:34" hidden="1" outlineLevel="1">
      <c r="B607" s="83"/>
      <c r="C607" s="1448" t="s">
        <v>70</v>
      </c>
      <c r="D607" s="75"/>
      <c r="E607" s="877">
        <v>1</v>
      </c>
      <c r="F607" s="83"/>
      <c r="G607" s="109"/>
      <c r="H607" s="109"/>
      <c r="I607" s="75"/>
      <c r="J607" s="1080"/>
      <c r="K607" s="1114">
        <v>0.77</v>
      </c>
      <c r="L607" s="940">
        <v>2.34</v>
      </c>
      <c r="M607" s="1080">
        <f>ROUND(-E607*K607*L607,2)</f>
        <v>-1.8</v>
      </c>
      <c r="N607" s="1114">
        <v>0.13</v>
      </c>
      <c r="O607" s="940">
        <f>K607+L607+0.75</f>
        <v>3.86</v>
      </c>
      <c r="P607" s="1116">
        <f>E607*N607*O607</f>
        <v>0.5</v>
      </c>
      <c r="Q607" s="1281"/>
      <c r="R607" s="1280"/>
      <c r="S607" s="1174">
        <f>M607</f>
        <v>-1.8</v>
      </c>
      <c r="T607" s="1179">
        <f t="shared" si="92"/>
        <v>-0.23400000000000001</v>
      </c>
      <c r="U607" s="1281"/>
      <c r="V607" s="1280"/>
      <c r="W607" s="1281"/>
      <c r="X607" s="1280"/>
      <c r="Y607" s="1282"/>
      <c r="Z607" s="1306">
        <f>M607</f>
        <v>-1.8</v>
      </c>
      <c r="AA607" s="1286"/>
      <c r="AB607" s="1287"/>
      <c r="AC607" s="1282"/>
      <c r="AD607" s="1306">
        <f>P607</f>
        <v>0.5</v>
      </c>
      <c r="AE607" s="1286"/>
      <c r="AF607" s="1307"/>
      <c r="AG607" s="1281"/>
      <c r="AH607" s="1280"/>
    </row>
    <row r="608" spans="2:34" ht="13.5" hidden="1" outlineLevel="1" thickBot="1">
      <c r="B608" s="83"/>
      <c r="C608" s="1448"/>
      <c r="D608" s="75"/>
      <c r="E608" s="877"/>
      <c r="F608" s="83"/>
      <c r="G608" s="109"/>
      <c r="H608" s="109"/>
      <c r="I608" s="75"/>
      <c r="J608" s="1080"/>
      <c r="K608" s="83"/>
      <c r="L608" s="75"/>
      <c r="M608" s="1058"/>
      <c r="N608" s="83"/>
      <c r="O608" s="75"/>
      <c r="P608" s="123"/>
      <c r="Q608" s="1281"/>
      <c r="R608" s="1280"/>
      <c r="S608" s="1174"/>
      <c r="T608" s="1280"/>
      <c r="U608" s="1281"/>
      <c r="V608" s="1280"/>
      <c r="W608" s="1281"/>
      <c r="X608" s="1280"/>
      <c r="Y608" s="1282"/>
      <c r="Z608" s="1308"/>
      <c r="AA608" s="1286"/>
      <c r="AB608" s="1393"/>
      <c r="AC608" s="1282"/>
      <c r="AD608" s="1308"/>
      <c r="AE608" s="1286"/>
      <c r="AF608" s="1307"/>
      <c r="AG608" s="1281"/>
      <c r="AH608" s="1280"/>
    </row>
    <row r="609" spans="2:34" ht="16.5" collapsed="1" thickBot="1">
      <c r="B609" s="1247" t="s">
        <v>672</v>
      </c>
      <c r="C609" s="1181" t="s">
        <v>629</v>
      </c>
      <c r="D609" s="1182"/>
      <c r="E609" s="1205"/>
      <c r="F609" s="1180"/>
      <c r="G609" s="1441"/>
      <c r="H609" s="1441"/>
      <c r="I609" s="1182"/>
      <c r="J609" s="1201"/>
      <c r="K609" s="1180"/>
      <c r="L609" s="1182"/>
      <c r="M609" s="1188"/>
      <c r="N609" s="1492"/>
      <c r="O609" s="1182"/>
      <c r="P609" s="1185"/>
      <c r="Q609" s="1316">
        <f t="shared" ref="Q609:AH609" si="93">SUM(Q610:Q695)</f>
        <v>57.39</v>
      </c>
      <c r="R609" s="1376">
        <f t="shared" si="93"/>
        <v>8.609</v>
      </c>
      <c r="S609" s="1401">
        <f t="shared" si="93"/>
        <v>97.25</v>
      </c>
      <c r="T609" s="1317">
        <f t="shared" si="93"/>
        <v>12.641999999999999</v>
      </c>
      <c r="U609" s="1316">
        <f t="shared" si="93"/>
        <v>0</v>
      </c>
      <c r="V609" s="1376">
        <f t="shared" si="93"/>
        <v>0</v>
      </c>
      <c r="W609" s="1316">
        <f t="shared" si="93"/>
        <v>37.97</v>
      </c>
      <c r="X609" s="1377">
        <f t="shared" si="93"/>
        <v>0.95099999999999996</v>
      </c>
      <c r="Y609" s="1504">
        <f t="shared" si="93"/>
        <v>156.06</v>
      </c>
      <c r="Z609" s="1516">
        <f t="shared" si="93"/>
        <v>0</v>
      </c>
      <c r="AA609" s="1321">
        <f t="shared" si="93"/>
        <v>34.71</v>
      </c>
      <c r="AB609" s="1523">
        <f t="shared" si="93"/>
        <v>0</v>
      </c>
      <c r="AC609" s="1504">
        <f t="shared" si="93"/>
        <v>13.09</v>
      </c>
      <c r="AD609" s="1516">
        <f t="shared" si="93"/>
        <v>0</v>
      </c>
      <c r="AE609" s="1321">
        <f t="shared" si="93"/>
        <v>0</v>
      </c>
      <c r="AF609" s="1523">
        <f t="shared" si="93"/>
        <v>0</v>
      </c>
      <c r="AG609" s="1316">
        <f t="shared" si="93"/>
        <v>29.93</v>
      </c>
      <c r="AH609" s="1376">
        <f t="shared" si="93"/>
        <v>13.37</v>
      </c>
    </row>
    <row r="610" spans="2:34" hidden="1" outlineLevel="1">
      <c r="B610" s="1087" t="s">
        <v>592</v>
      </c>
      <c r="C610" s="1123" t="s">
        <v>699</v>
      </c>
      <c r="D610" s="1123" t="s">
        <v>686</v>
      </c>
      <c r="E610" s="1091"/>
      <c r="F610" s="817">
        <v>3.74</v>
      </c>
      <c r="G610" s="1442">
        <v>59.85</v>
      </c>
      <c r="H610" s="1442">
        <v>60.25</v>
      </c>
      <c r="I610" s="818">
        <f>H610-G610</f>
        <v>0.39999999999999902</v>
      </c>
      <c r="J610" s="1204">
        <f>F610*I610</f>
        <v>1.5</v>
      </c>
      <c r="K610" s="817"/>
      <c r="L610" s="818"/>
      <c r="M610" s="819"/>
      <c r="N610" s="817"/>
      <c r="O610" s="818"/>
      <c r="P610" s="819"/>
      <c r="Q610" s="1400">
        <f>J610</f>
        <v>1.5</v>
      </c>
      <c r="R610" s="1280">
        <f t="shared" ref="R610:R611" si="94">ROUND($Q$4/1000*Q610,3)</f>
        <v>0.22500000000000001</v>
      </c>
      <c r="S610" s="1300"/>
      <c r="T610" s="1324"/>
      <c r="U610" s="1300"/>
      <c r="V610" s="1301"/>
      <c r="W610" s="1400"/>
      <c r="X610" s="1323"/>
      <c r="Y610" s="1302"/>
      <c r="Z610" s="1303"/>
      <c r="AA610" s="1325">
        <f>J610</f>
        <v>1.5</v>
      </c>
      <c r="AB610" s="1305"/>
      <c r="AC610" s="1302"/>
      <c r="AD610" s="1303"/>
      <c r="AE610" s="1304"/>
      <c r="AF610" s="1305"/>
      <c r="AG610" s="1300">
        <f>F610</f>
        <v>3.74</v>
      </c>
      <c r="AH610" s="1301"/>
    </row>
    <row r="611" spans="2:34" hidden="1" outlineLevel="1">
      <c r="B611" s="83"/>
      <c r="C611" s="1448"/>
      <c r="D611" s="1448"/>
      <c r="E611" s="877"/>
      <c r="F611" s="83">
        <v>3.74</v>
      </c>
      <c r="G611" s="109">
        <v>60.25</v>
      </c>
      <c r="H611" s="109">
        <v>62.85</v>
      </c>
      <c r="I611" s="75">
        <f>H611-G611</f>
        <v>2.6</v>
      </c>
      <c r="J611" s="1080">
        <f>F611*I611</f>
        <v>9.7200000000000006</v>
      </c>
      <c r="K611" s="83"/>
      <c r="L611" s="75"/>
      <c r="M611" s="1058"/>
      <c r="N611" s="83"/>
      <c r="O611" s="75"/>
      <c r="P611" s="1058"/>
      <c r="Q611" s="1174">
        <f>J611</f>
        <v>9.7200000000000006</v>
      </c>
      <c r="R611" s="1280">
        <f t="shared" si="94"/>
        <v>1.458</v>
      </c>
      <c r="S611" s="1281"/>
      <c r="T611" s="1326"/>
      <c r="U611" s="1281"/>
      <c r="V611" s="1280"/>
      <c r="W611" s="1174"/>
      <c r="X611" s="1179"/>
      <c r="Y611" s="1327">
        <f>J611</f>
        <v>9.7200000000000006</v>
      </c>
      <c r="Z611" s="1306"/>
      <c r="AA611" s="1286"/>
      <c r="AB611" s="1307"/>
      <c r="AC611" s="1282"/>
      <c r="AD611" s="1308"/>
      <c r="AE611" s="1286"/>
      <c r="AF611" s="1307"/>
      <c r="AG611" s="1281"/>
      <c r="AH611" s="1280"/>
    </row>
    <row r="612" spans="2:34" hidden="1" outlineLevel="1">
      <c r="B612" s="83"/>
      <c r="C612" s="1448"/>
      <c r="D612" s="1448"/>
      <c r="E612" s="877"/>
      <c r="F612" s="1095"/>
      <c r="G612" s="109"/>
      <c r="H612" s="109"/>
      <c r="I612" s="75"/>
      <c r="J612" s="1058"/>
      <c r="K612" s="83"/>
      <c r="L612" s="75"/>
      <c r="M612" s="1058"/>
      <c r="N612" s="83"/>
      <c r="O612" s="75"/>
      <c r="P612" s="1058"/>
      <c r="Q612" s="1281"/>
      <c r="R612" s="1280"/>
      <c r="S612" s="1281"/>
      <c r="T612" s="1326"/>
      <c r="U612" s="1281"/>
      <c r="V612" s="1280"/>
      <c r="W612" s="1281"/>
      <c r="X612" s="1280"/>
      <c r="Y612" s="1282"/>
      <c r="Z612" s="1308"/>
      <c r="AA612" s="1286"/>
      <c r="AB612" s="1307"/>
      <c r="AC612" s="1282"/>
      <c r="AD612" s="1308"/>
      <c r="AE612" s="1286"/>
      <c r="AF612" s="1307"/>
      <c r="AG612" s="1281"/>
      <c r="AH612" s="1280"/>
    </row>
    <row r="613" spans="2:34" hidden="1" outlineLevel="1">
      <c r="B613" s="83"/>
      <c r="C613" s="1448" t="s">
        <v>493</v>
      </c>
      <c r="D613" s="1448" t="s">
        <v>694</v>
      </c>
      <c r="E613" s="877"/>
      <c r="F613" s="83">
        <v>7.08</v>
      </c>
      <c r="G613" s="109">
        <v>59.85</v>
      </c>
      <c r="H613" s="109">
        <v>60.25</v>
      </c>
      <c r="I613" s="108">
        <f>H613-G613</f>
        <v>0.4</v>
      </c>
      <c r="J613" s="1080">
        <f>F613*I613</f>
        <v>2.83</v>
      </c>
      <c r="K613" s="1114"/>
      <c r="L613" s="940"/>
      <c r="M613" s="1080"/>
      <c r="N613" s="1114"/>
      <c r="O613" s="940"/>
      <c r="P613" s="1116"/>
      <c r="Q613" s="1281"/>
      <c r="R613" s="1280"/>
      <c r="S613" s="1174">
        <f>J613</f>
        <v>2.83</v>
      </c>
      <c r="T613" s="1326">
        <f t="shared" ref="T613:T615" si="95">ROUND($S$4/1000*S613,3)</f>
        <v>0.36799999999999999</v>
      </c>
      <c r="U613" s="1281"/>
      <c r="V613" s="1280"/>
      <c r="W613" s="1281"/>
      <c r="X613" s="1280"/>
      <c r="Y613" s="1327"/>
      <c r="Z613" s="1308"/>
      <c r="AA613" s="1328">
        <f>J613</f>
        <v>2.83</v>
      </c>
      <c r="AB613" s="1307"/>
      <c r="AC613" s="1327"/>
      <c r="AD613" s="1308"/>
      <c r="AE613" s="1286"/>
      <c r="AF613" s="1307"/>
      <c r="AG613" s="1281"/>
      <c r="AH613" s="1280"/>
    </row>
    <row r="614" spans="2:34" hidden="1" outlineLevel="1">
      <c r="B614" s="83"/>
      <c r="C614" s="1448"/>
      <c r="D614" s="1448"/>
      <c r="E614" s="877"/>
      <c r="F614" s="83">
        <v>7.08</v>
      </c>
      <c r="G614" s="109">
        <v>60.25</v>
      </c>
      <c r="H614" s="109">
        <v>62.85</v>
      </c>
      <c r="I614" s="75">
        <f>H614-G614</f>
        <v>2.6</v>
      </c>
      <c r="J614" s="1080">
        <f>F614*I614</f>
        <v>18.41</v>
      </c>
      <c r="K614" s="1114"/>
      <c r="L614" s="940"/>
      <c r="M614" s="1080"/>
      <c r="N614" s="1114"/>
      <c r="O614" s="940"/>
      <c r="P614" s="1116"/>
      <c r="Q614" s="1281"/>
      <c r="R614" s="1280"/>
      <c r="S614" s="1174">
        <f>J614</f>
        <v>18.41</v>
      </c>
      <c r="T614" s="1326">
        <f t="shared" si="95"/>
        <v>2.3929999999999998</v>
      </c>
      <c r="U614" s="1281"/>
      <c r="V614" s="1280"/>
      <c r="W614" s="1281"/>
      <c r="X614" s="1280"/>
      <c r="Y614" s="1327">
        <f>J614</f>
        <v>18.41</v>
      </c>
      <c r="Z614" s="1308"/>
      <c r="AA614" s="1286"/>
      <c r="AB614" s="1307"/>
      <c r="AC614" s="1327"/>
      <c r="AD614" s="1308"/>
      <c r="AE614" s="1286"/>
      <c r="AF614" s="1307"/>
      <c r="AG614" s="1281"/>
      <c r="AH614" s="1280"/>
    </row>
    <row r="615" spans="2:34" hidden="1" outlineLevel="1">
      <c r="B615" s="83"/>
      <c r="C615" s="1448" t="s">
        <v>25</v>
      </c>
      <c r="D615" s="1448"/>
      <c r="E615" s="877">
        <v>2</v>
      </c>
      <c r="F615" s="83"/>
      <c r="G615" s="109"/>
      <c r="H615" s="109"/>
      <c r="I615" s="75"/>
      <c r="J615" s="1058"/>
      <c r="K615" s="871">
        <v>1.68</v>
      </c>
      <c r="L615" s="1448">
        <v>1.59</v>
      </c>
      <c r="M615" s="1080">
        <f>ROUND(-E615*K615*L615,2)</f>
        <v>-5.34</v>
      </c>
      <c r="N615" s="1114">
        <v>0.13</v>
      </c>
      <c r="O615" s="940">
        <f>2*L615+K615</f>
        <v>4.8600000000000003</v>
      </c>
      <c r="P615" s="1116">
        <f>E615*N615*O615</f>
        <v>1.26</v>
      </c>
      <c r="Q615" s="1281"/>
      <c r="R615" s="1280"/>
      <c r="S615" s="1174">
        <f>M615</f>
        <v>-5.34</v>
      </c>
      <c r="T615" s="1326">
        <f t="shared" si="95"/>
        <v>-0.69399999999999995</v>
      </c>
      <c r="U615" s="1281"/>
      <c r="V615" s="1280"/>
      <c r="W615" s="1281"/>
      <c r="X615" s="1280"/>
      <c r="Y615" s="1327">
        <f>M615</f>
        <v>-5.34</v>
      </c>
      <c r="Z615" s="1308"/>
      <c r="AA615" s="1286"/>
      <c r="AB615" s="1307"/>
      <c r="AC615" s="1327">
        <f>P615</f>
        <v>1.26</v>
      </c>
      <c r="AD615" s="1308"/>
      <c r="AE615" s="1286"/>
      <c r="AF615" s="1307"/>
      <c r="AG615" s="1281"/>
      <c r="AH615" s="1280">
        <f>E615*K615</f>
        <v>3.36</v>
      </c>
    </row>
    <row r="616" spans="2:34" hidden="1" outlineLevel="1">
      <c r="B616" s="83"/>
      <c r="C616" s="1448"/>
      <c r="D616" s="1448"/>
      <c r="E616" s="877"/>
      <c r="F616" s="83"/>
      <c r="G616" s="109"/>
      <c r="H616" s="109"/>
      <c r="I616" s="75"/>
      <c r="J616" s="1058"/>
      <c r="K616" s="83"/>
      <c r="L616" s="75"/>
      <c r="M616" s="1058"/>
      <c r="N616" s="83"/>
      <c r="O616" s="75"/>
      <c r="P616" s="1058"/>
      <c r="Q616" s="1281"/>
      <c r="R616" s="1280"/>
      <c r="S616" s="1281"/>
      <c r="T616" s="1326"/>
      <c r="U616" s="1281"/>
      <c r="V616" s="1280"/>
      <c r="W616" s="1281"/>
      <c r="X616" s="1280"/>
      <c r="Y616" s="1282"/>
      <c r="Z616" s="1308"/>
      <c r="AA616" s="1286"/>
      <c r="AB616" s="1307"/>
      <c r="AC616" s="1282"/>
      <c r="AD616" s="1308"/>
      <c r="AE616" s="1286"/>
      <c r="AF616" s="1307"/>
      <c r="AG616" s="1281"/>
      <c r="AH616" s="1280"/>
    </row>
    <row r="617" spans="2:34" hidden="1" outlineLevel="1">
      <c r="B617" s="83"/>
      <c r="C617" s="1448" t="s">
        <v>504</v>
      </c>
      <c r="D617" s="1448" t="s">
        <v>687</v>
      </c>
      <c r="E617" s="877">
        <v>1</v>
      </c>
      <c r="F617" s="83">
        <v>3.22</v>
      </c>
      <c r="G617" s="109">
        <v>59.85</v>
      </c>
      <c r="H617" s="109">
        <v>60.25</v>
      </c>
      <c r="I617" s="108">
        <f>H617-G617</f>
        <v>0.4</v>
      </c>
      <c r="J617" s="1080">
        <f>F617*I617</f>
        <v>1.29</v>
      </c>
      <c r="K617" s="83"/>
      <c r="L617" s="75"/>
      <c r="M617" s="1058"/>
      <c r="N617" s="83"/>
      <c r="O617" s="75"/>
      <c r="P617" s="1058"/>
      <c r="Q617" s="1281"/>
      <c r="R617" s="1280"/>
      <c r="S617" s="1281"/>
      <c r="T617" s="1326"/>
      <c r="U617" s="1281"/>
      <c r="V617" s="1280"/>
      <c r="W617" s="1174">
        <f>J617</f>
        <v>1.29</v>
      </c>
      <c r="X617" s="1179">
        <f t="shared" ref="X617:X618" si="96">ROUND($W$4/1000*W617,3)</f>
        <v>3.2000000000000001E-2</v>
      </c>
      <c r="Y617" s="1282"/>
      <c r="Z617" s="1308"/>
      <c r="AA617" s="1328">
        <f>J617</f>
        <v>1.29</v>
      </c>
      <c r="AB617" s="1307"/>
      <c r="AC617" s="1282"/>
      <c r="AD617" s="1308"/>
      <c r="AE617" s="1286"/>
      <c r="AF617" s="1307"/>
      <c r="AG617" s="1281">
        <f>F617</f>
        <v>3.22</v>
      </c>
      <c r="AH617" s="1280"/>
    </row>
    <row r="618" spans="2:34" hidden="1" outlineLevel="1">
      <c r="B618" s="83"/>
      <c r="C618" s="1448"/>
      <c r="D618" s="1448"/>
      <c r="E618" s="877"/>
      <c r="F618" s="83">
        <v>3.22</v>
      </c>
      <c r="G618" s="109">
        <v>60.25</v>
      </c>
      <c r="H618" s="109">
        <v>61.23</v>
      </c>
      <c r="I618" s="108">
        <f>H618-G618</f>
        <v>0.98</v>
      </c>
      <c r="J618" s="1080">
        <f>F618*I618</f>
        <v>3.16</v>
      </c>
      <c r="K618" s="871"/>
      <c r="L618" s="1171"/>
      <c r="M618" s="1080"/>
      <c r="N618" s="1114"/>
      <c r="O618" s="940"/>
      <c r="P618" s="1116"/>
      <c r="Q618" s="1281"/>
      <c r="R618" s="1280"/>
      <c r="S618" s="1174"/>
      <c r="T618" s="1326"/>
      <c r="U618" s="1281"/>
      <c r="V618" s="1280"/>
      <c r="W618" s="1174">
        <f>J618</f>
        <v>3.16</v>
      </c>
      <c r="X618" s="1179">
        <f t="shared" si="96"/>
        <v>7.9000000000000001E-2</v>
      </c>
      <c r="Y618" s="1327">
        <f>J618</f>
        <v>3.16</v>
      </c>
      <c r="Z618" s="1308"/>
      <c r="AA618" s="1286"/>
      <c r="AB618" s="1307"/>
      <c r="AC618" s="1327"/>
      <c r="AD618" s="1308"/>
      <c r="AE618" s="1286"/>
      <c r="AF618" s="1307"/>
      <c r="AG618" s="1281"/>
      <c r="AH618" s="1280"/>
    </row>
    <row r="619" spans="2:34" hidden="1" outlineLevel="1">
      <c r="B619" s="83"/>
      <c r="C619" s="1448" t="s">
        <v>65</v>
      </c>
      <c r="D619" s="1448"/>
      <c r="E619" s="877"/>
      <c r="F619" s="83">
        <f>1.33+1.33</f>
        <v>2.66</v>
      </c>
      <c r="G619" s="109">
        <v>60.03</v>
      </c>
      <c r="H619" s="109">
        <v>62.85</v>
      </c>
      <c r="I619" s="75">
        <f>H619-G619</f>
        <v>2.82</v>
      </c>
      <c r="J619" s="1080">
        <f>F619*I619</f>
        <v>7.5</v>
      </c>
      <c r="K619" s="83"/>
      <c r="L619" s="75"/>
      <c r="M619" s="1058"/>
      <c r="N619" s="83"/>
      <c r="O619" s="75"/>
      <c r="P619" s="1058"/>
      <c r="Q619" s="1174">
        <f>J619</f>
        <v>7.5</v>
      </c>
      <c r="R619" s="1280">
        <f t="shared" ref="R619" si="97">ROUND($Q$4/1000*Q619,3)</f>
        <v>1.125</v>
      </c>
      <c r="S619" s="1281"/>
      <c r="T619" s="1326"/>
      <c r="U619" s="1281"/>
      <c r="V619" s="1280"/>
      <c r="W619" s="1281"/>
      <c r="X619" s="1280"/>
      <c r="Y619" s="1327">
        <f>J619</f>
        <v>7.5</v>
      </c>
      <c r="Z619" s="1308"/>
      <c r="AA619" s="1328"/>
      <c r="AB619" s="1307"/>
      <c r="AC619" s="1282"/>
      <c r="AD619" s="1308"/>
      <c r="AE619" s="1286"/>
      <c r="AF619" s="1307"/>
      <c r="AG619" s="1281"/>
      <c r="AH619" s="1280"/>
    </row>
    <row r="620" spans="2:34" hidden="1" outlineLevel="1">
      <c r="B620" s="83"/>
      <c r="C620" s="1448"/>
      <c r="D620" s="1448"/>
      <c r="E620" s="877"/>
      <c r="F620" s="83">
        <v>3.22</v>
      </c>
      <c r="G620" s="109">
        <v>60.03</v>
      </c>
      <c r="H620" s="109">
        <v>62.85</v>
      </c>
      <c r="I620" s="75">
        <f>H620-G620</f>
        <v>2.82</v>
      </c>
      <c r="J620" s="1080">
        <f>F620*I620</f>
        <v>9.08</v>
      </c>
      <c r="K620" s="83"/>
      <c r="L620" s="75"/>
      <c r="M620" s="1058"/>
      <c r="N620" s="83"/>
      <c r="O620" s="75"/>
      <c r="P620" s="1058"/>
      <c r="Q620" s="1174"/>
      <c r="R620" s="1280"/>
      <c r="S620" s="1174">
        <f>J620</f>
        <v>9.08</v>
      </c>
      <c r="T620" s="1335">
        <f t="shared" ref="T620:T622" si="98">ROUND($S$4/1000*S620,3)</f>
        <v>1.18</v>
      </c>
      <c r="U620" s="1281"/>
      <c r="V620" s="1280"/>
      <c r="W620" s="1281"/>
      <c r="X620" s="1280"/>
      <c r="Y620" s="1327">
        <f>J620</f>
        <v>9.08</v>
      </c>
      <c r="Z620" s="1308"/>
      <c r="AA620" s="1286"/>
      <c r="AB620" s="1307"/>
      <c r="AC620" s="1282"/>
      <c r="AD620" s="1308"/>
      <c r="AE620" s="1286"/>
      <c r="AF620" s="1307"/>
      <c r="AG620" s="1281"/>
      <c r="AH620" s="1280"/>
    </row>
    <row r="621" spans="2:34" hidden="1" outlineLevel="1">
      <c r="B621" s="83"/>
      <c r="C621" s="1448" t="s">
        <v>26</v>
      </c>
      <c r="D621" s="1448"/>
      <c r="E621" s="877">
        <v>1</v>
      </c>
      <c r="F621" s="83"/>
      <c r="G621" s="109"/>
      <c r="H621" s="109"/>
      <c r="I621" s="75"/>
      <c r="J621" s="1058"/>
      <c r="K621" s="1114">
        <v>0.51</v>
      </c>
      <c r="L621" s="940">
        <v>1.59</v>
      </c>
      <c r="M621" s="1080">
        <f>ROUND(-E621*K621*L621,2)</f>
        <v>-0.81</v>
      </c>
      <c r="N621" s="1114">
        <v>0.13</v>
      </c>
      <c r="O621" s="1108">
        <f>2*K621+L621</f>
        <v>2.61</v>
      </c>
      <c r="P621" s="1116">
        <f>E621*N621*O621</f>
        <v>0.34</v>
      </c>
      <c r="Q621" s="1281"/>
      <c r="R621" s="1280"/>
      <c r="S621" s="1174">
        <f>M621</f>
        <v>-0.81</v>
      </c>
      <c r="T621" s="1326">
        <f t="shared" si="98"/>
        <v>-0.105</v>
      </c>
      <c r="U621" s="1281"/>
      <c r="V621" s="1280"/>
      <c r="W621" s="1281"/>
      <c r="X621" s="1280"/>
      <c r="Y621" s="1327">
        <f>M621</f>
        <v>-0.81</v>
      </c>
      <c r="Z621" s="1308"/>
      <c r="AA621" s="1286"/>
      <c r="AB621" s="1307"/>
      <c r="AC621" s="1327">
        <f>P621</f>
        <v>0.34</v>
      </c>
      <c r="AD621" s="1308"/>
      <c r="AE621" s="1286"/>
      <c r="AF621" s="1307"/>
      <c r="AG621" s="1281"/>
      <c r="AH621" s="1280"/>
    </row>
    <row r="622" spans="2:34" hidden="1" outlineLevel="1">
      <c r="B622" s="83"/>
      <c r="C622" s="1448" t="s">
        <v>90</v>
      </c>
      <c r="D622" s="1448"/>
      <c r="E622" s="877">
        <v>1</v>
      </c>
      <c r="F622" s="83"/>
      <c r="G622" s="109"/>
      <c r="H622" s="109"/>
      <c r="I622" s="75"/>
      <c r="J622" s="1058"/>
      <c r="K622" s="1114">
        <v>0.77</v>
      </c>
      <c r="L622" s="940">
        <v>2.34</v>
      </c>
      <c r="M622" s="1080">
        <f>ROUND(-E622*K622*L622,2)</f>
        <v>-1.8</v>
      </c>
      <c r="N622" s="1114">
        <v>0.13</v>
      </c>
      <c r="O622" s="940">
        <f>K622+L622+0.75</f>
        <v>3.86</v>
      </c>
      <c r="P622" s="1116">
        <f>E622*N622*O622</f>
        <v>0.5</v>
      </c>
      <c r="Q622" s="1281"/>
      <c r="R622" s="1280"/>
      <c r="S622" s="1174">
        <f>M622</f>
        <v>-1.8</v>
      </c>
      <c r="T622" s="1326">
        <f t="shared" si="98"/>
        <v>-0.23400000000000001</v>
      </c>
      <c r="U622" s="1281"/>
      <c r="V622" s="1280"/>
      <c r="W622" s="1281"/>
      <c r="X622" s="1280"/>
      <c r="Y622" s="1327">
        <f>M622</f>
        <v>-1.8</v>
      </c>
      <c r="Z622" s="1308"/>
      <c r="AA622" s="1286"/>
      <c r="AB622" s="1307"/>
      <c r="AC622" s="1327">
        <f>P622</f>
        <v>0.5</v>
      </c>
      <c r="AD622" s="1308"/>
      <c r="AE622" s="1286"/>
      <c r="AF622" s="1307"/>
      <c r="AG622" s="1281"/>
      <c r="AH622" s="1280"/>
    </row>
    <row r="623" spans="2:34" hidden="1" outlineLevel="1">
      <c r="B623" s="83"/>
      <c r="C623" s="1448"/>
      <c r="D623" s="1448"/>
      <c r="E623" s="877"/>
      <c r="F623" s="83"/>
      <c r="G623" s="109"/>
      <c r="H623" s="109"/>
      <c r="I623" s="75"/>
      <c r="J623" s="1080"/>
      <c r="K623" s="83"/>
      <c r="L623" s="75"/>
      <c r="M623" s="1058"/>
      <c r="N623" s="83"/>
      <c r="O623" s="75"/>
      <c r="P623" s="1058"/>
      <c r="Q623" s="1174"/>
      <c r="R623" s="1280"/>
      <c r="S623" s="1281"/>
      <c r="T623" s="1326"/>
      <c r="U623" s="1281"/>
      <c r="V623" s="1280"/>
      <c r="W623" s="1281"/>
      <c r="X623" s="1280"/>
      <c r="Y623" s="1327"/>
      <c r="Z623" s="1308"/>
      <c r="AA623" s="1286"/>
      <c r="AB623" s="1307"/>
      <c r="AC623" s="1282"/>
      <c r="AD623" s="1308"/>
      <c r="AE623" s="1286"/>
      <c r="AF623" s="1307"/>
      <c r="AG623" s="1281"/>
      <c r="AH623" s="1280"/>
    </row>
    <row r="624" spans="2:34" hidden="1" outlineLevel="1">
      <c r="B624" s="83"/>
      <c r="C624" s="1448" t="s">
        <v>521</v>
      </c>
      <c r="D624" s="1448" t="s">
        <v>703</v>
      </c>
      <c r="E624" s="877">
        <v>1</v>
      </c>
      <c r="F624" s="83">
        <v>10.14</v>
      </c>
      <c r="G624" s="109">
        <v>59.85</v>
      </c>
      <c r="H624" s="109">
        <v>60.03</v>
      </c>
      <c r="I624" s="108">
        <f>H624-G624</f>
        <v>0.18</v>
      </c>
      <c r="J624" s="1080">
        <f>F624*I624</f>
        <v>1.83</v>
      </c>
      <c r="K624" s="83"/>
      <c r="L624" s="75"/>
      <c r="M624" s="1058"/>
      <c r="N624" s="83"/>
      <c r="O624" s="75"/>
      <c r="P624" s="1058"/>
      <c r="Q624" s="1281"/>
      <c r="R624" s="1280"/>
      <c r="S624" s="1281"/>
      <c r="T624" s="1326"/>
      <c r="U624" s="1281"/>
      <c r="V624" s="1280"/>
      <c r="W624" s="1174">
        <f>J624</f>
        <v>1.83</v>
      </c>
      <c r="X624" s="1179">
        <f t="shared" ref="X624" si="99">ROUND($W$4/1000*W624,3)</f>
        <v>4.5999999999999999E-2</v>
      </c>
      <c r="Y624" s="1327"/>
      <c r="Z624" s="1308"/>
      <c r="AA624" s="1286"/>
      <c r="AB624" s="1307"/>
      <c r="AC624" s="1282"/>
      <c r="AD624" s="1308"/>
      <c r="AE624" s="1286"/>
      <c r="AF624" s="1307"/>
      <c r="AG624" s="1281"/>
      <c r="AH624" s="1280"/>
    </row>
    <row r="625" spans="2:34" hidden="1" outlineLevel="1">
      <c r="B625" s="83" t="s">
        <v>678</v>
      </c>
      <c r="C625" s="1448" t="s">
        <v>544</v>
      </c>
      <c r="D625" s="1448"/>
      <c r="E625" s="877">
        <v>1</v>
      </c>
      <c r="F625" s="83">
        <v>7.53</v>
      </c>
      <c r="G625" s="109">
        <v>60.03</v>
      </c>
      <c r="H625" s="109">
        <v>62.85</v>
      </c>
      <c r="I625" s="75">
        <f>H625-G625</f>
        <v>2.82</v>
      </c>
      <c r="J625" s="1080">
        <f>F625*I625</f>
        <v>21.23</v>
      </c>
      <c r="K625" s="83"/>
      <c r="L625" s="75"/>
      <c r="M625" s="1058"/>
      <c r="N625" s="83"/>
      <c r="O625" s="75"/>
      <c r="P625" s="1058"/>
      <c r="Q625" s="1174">
        <f>J625</f>
        <v>21.23</v>
      </c>
      <c r="R625" s="1280">
        <f t="shared" ref="R625:R628" si="100">ROUND($Q$4/1000*Q625,3)</f>
        <v>3.1850000000000001</v>
      </c>
      <c r="S625" s="1281"/>
      <c r="T625" s="1326"/>
      <c r="U625" s="1281"/>
      <c r="V625" s="1280"/>
      <c r="W625" s="1174"/>
      <c r="X625" s="1179"/>
      <c r="Y625" s="1327"/>
      <c r="Z625" s="1308"/>
      <c r="AA625" s="1328"/>
      <c r="AB625" s="1307"/>
      <c r="AC625" s="1282"/>
      <c r="AD625" s="1308"/>
      <c r="AE625" s="1286"/>
      <c r="AF625" s="1307"/>
      <c r="AG625" s="1281"/>
      <c r="AH625" s="1280"/>
    </row>
    <row r="626" spans="2:34" hidden="1" outlineLevel="1">
      <c r="B626" s="83"/>
      <c r="C626" s="1448" t="s">
        <v>519</v>
      </c>
      <c r="D626" s="75"/>
      <c r="E626" s="1145">
        <v>1</v>
      </c>
      <c r="F626" s="83"/>
      <c r="G626" s="109"/>
      <c r="H626" s="109"/>
      <c r="I626" s="75"/>
      <c r="J626" s="1160"/>
      <c r="K626" s="1114">
        <v>1.31</v>
      </c>
      <c r="L626" s="1108">
        <v>2.2200000000000002</v>
      </c>
      <c r="M626" s="1080">
        <f>ROUND(-E626*K626*L626,2)</f>
        <v>-2.91</v>
      </c>
      <c r="N626" s="1114">
        <v>0.15</v>
      </c>
      <c r="O626" s="940">
        <f>K626+L626+0.37</f>
        <v>3.9</v>
      </c>
      <c r="P626" s="1116">
        <f>E626*N626*O626</f>
        <v>0.59</v>
      </c>
      <c r="Q626" s="1174">
        <f>M626</f>
        <v>-2.91</v>
      </c>
      <c r="R626" s="1280">
        <f t="shared" si="100"/>
        <v>-0.437</v>
      </c>
      <c r="S626" s="1281"/>
      <c r="T626" s="1326"/>
      <c r="U626" s="1281"/>
      <c r="V626" s="1280"/>
      <c r="W626" s="1281"/>
      <c r="X626" s="1280"/>
      <c r="Y626" s="1282"/>
      <c r="Z626" s="1308"/>
      <c r="AA626" s="1286"/>
      <c r="AB626" s="1307"/>
      <c r="AC626" s="1327">
        <f>P626</f>
        <v>0.59</v>
      </c>
      <c r="AD626" s="1308"/>
      <c r="AE626" s="1286"/>
      <c r="AF626" s="1307"/>
      <c r="AG626" s="1281"/>
      <c r="AH626" s="1280"/>
    </row>
    <row r="627" spans="2:34" hidden="1" outlineLevel="1">
      <c r="B627" s="83"/>
      <c r="C627" s="1448" t="s">
        <v>71</v>
      </c>
      <c r="D627" s="75"/>
      <c r="E627" s="1145">
        <v>1</v>
      </c>
      <c r="F627" s="83"/>
      <c r="G627" s="109"/>
      <c r="H627" s="109"/>
      <c r="I627" s="75"/>
      <c r="J627" s="1160"/>
      <c r="K627" s="1114">
        <v>0.93</v>
      </c>
      <c r="L627" s="1108">
        <v>1.8</v>
      </c>
      <c r="M627" s="1080">
        <f>ROUND(-E627*K627*L627,2)</f>
        <v>-1.67</v>
      </c>
      <c r="N627" s="1114">
        <v>0.15</v>
      </c>
      <c r="O627" s="940">
        <f>K627+L627</f>
        <v>2.73</v>
      </c>
      <c r="P627" s="1116">
        <f>E627*N627*O627</f>
        <v>0.41</v>
      </c>
      <c r="Q627" s="1174">
        <f>M627</f>
        <v>-1.67</v>
      </c>
      <c r="R627" s="1280">
        <f t="shared" si="100"/>
        <v>-0.251</v>
      </c>
      <c r="S627" s="1281"/>
      <c r="T627" s="1326"/>
      <c r="U627" s="1281"/>
      <c r="V627" s="1280"/>
      <c r="W627" s="1281"/>
      <c r="X627" s="1280"/>
      <c r="Y627" s="1282"/>
      <c r="Z627" s="1308"/>
      <c r="AA627" s="1328"/>
      <c r="AB627" s="1307"/>
      <c r="AC627" s="1327">
        <f>P627</f>
        <v>0.41</v>
      </c>
      <c r="AD627" s="1308"/>
      <c r="AE627" s="1286"/>
      <c r="AF627" s="1307"/>
      <c r="AG627" s="1281"/>
      <c r="AH627" s="1280">
        <f>K627</f>
        <v>0.93</v>
      </c>
    </row>
    <row r="628" spans="2:34" hidden="1" outlineLevel="1">
      <c r="B628" s="83"/>
      <c r="C628" s="1448" t="s">
        <v>497</v>
      </c>
      <c r="D628" s="75"/>
      <c r="E628" s="1145">
        <v>1</v>
      </c>
      <c r="F628" s="83"/>
      <c r="G628" s="109"/>
      <c r="H628" s="109"/>
      <c r="I628" s="75"/>
      <c r="J628" s="1160"/>
      <c r="K628" s="1114">
        <v>1.31</v>
      </c>
      <c r="L628" s="1108">
        <v>2.2200000000000002</v>
      </c>
      <c r="M628" s="1080">
        <f>ROUND(-E628*K628*L628,2)</f>
        <v>-2.91</v>
      </c>
      <c r="N628" s="1114">
        <v>0.15</v>
      </c>
      <c r="O628" s="940">
        <f>2*L628+K628</f>
        <v>5.75</v>
      </c>
      <c r="P628" s="1116">
        <f>E628*N628*O628</f>
        <v>0.86</v>
      </c>
      <c r="Q628" s="1174">
        <f>M628</f>
        <v>-2.91</v>
      </c>
      <c r="R628" s="1280">
        <f t="shared" si="100"/>
        <v>-0.437</v>
      </c>
      <c r="S628" s="1281"/>
      <c r="T628" s="1326"/>
      <c r="U628" s="1281"/>
      <c r="V628" s="1280"/>
      <c r="W628" s="1281"/>
      <c r="X628" s="1280"/>
      <c r="Y628" s="1282"/>
      <c r="Z628" s="1308"/>
      <c r="AA628" s="1328"/>
      <c r="AB628" s="1307"/>
      <c r="AC628" s="1327">
        <f>P628</f>
        <v>0.86</v>
      </c>
      <c r="AD628" s="1308"/>
      <c r="AE628" s="1286"/>
      <c r="AF628" s="1307"/>
      <c r="AG628" s="1281"/>
      <c r="AH628" s="1280"/>
    </row>
    <row r="629" spans="2:34" hidden="1" outlineLevel="1">
      <c r="B629" s="83" t="s">
        <v>664</v>
      </c>
      <c r="C629" s="1448"/>
      <c r="D629" s="1448"/>
      <c r="E629" s="877"/>
      <c r="F629" s="83">
        <v>0.5</v>
      </c>
      <c r="G629" s="109">
        <v>60.03</v>
      </c>
      <c r="H629" s="109">
        <v>60.25</v>
      </c>
      <c r="I629" s="108">
        <f>H629-G629</f>
        <v>0.22</v>
      </c>
      <c r="J629" s="1058">
        <f>F629*I629</f>
        <v>0.11</v>
      </c>
      <c r="K629" s="1114"/>
      <c r="L629" s="940"/>
      <c r="M629" s="1080"/>
      <c r="N629" s="83"/>
      <c r="O629" s="75"/>
      <c r="P629" s="1080"/>
      <c r="Q629" s="1281"/>
      <c r="R629" s="1280"/>
      <c r="S629" s="1281"/>
      <c r="T629" s="1326"/>
      <c r="U629" s="1281"/>
      <c r="V629" s="1280"/>
      <c r="W629" s="1281"/>
      <c r="X629" s="1280"/>
      <c r="Y629" s="1282"/>
      <c r="Z629" s="1308"/>
      <c r="AA629" s="1328">
        <f>J629</f>
        <v>0.11</v>
      </c>
      <c r="AB629" s="1307"/>
      <c r="AC629" s="1327"/>
      <c r="AD629" s="1308"/>
      <c r="AE629" s="1286"/>
      <c r="AF629" s="1307"/>
      <c r="AG629" s="1281"/>
      <c r="AH629" s="1280"/>
    </row>
    <row r="630" spans="2:34" hidden="1" outlineLevel="1">
      <c r="B630" s="83"/>
      <c r="C630" s="1448"/>
      <c r="D630" s="1448"/>
      <c r="E630" s="877"/>
      <c r="F630" s="83">
        <v>0.5</v>
      </c>
      <c r="G630" s="109">
        <v>60.25</v>
      </c>
      <c r="H630" s="109">
        <v>62.85</v>
      </c>
      <c r="I630" s="75">
        <f>H630-G630</f>
        <v>2.6</v>
      </c>
      <c r="J630" s="1080">
        <f>F630*I630</f>
        <v>1.3</v>
      </c>
      <c r="K630" s="83"/>
      <c r="L630" s="75"/>
      <c r="M630" s="1058"/>
      <c r="N630" s="83"/>
      <c r="O630" s="75"/>
      <c r="P630" s="1058"/>
      <c r="Q630" s="1281"/>
      <c r="R630" s="1280"/>
      <c r="S630" s="1281"/>
      <c r="T630" s="1326"/>
      <c r="U630" s="1281"/>
      <c r="V630" s="1280"/>
      <c r="W630" s="1281"/>
      <c r="X630" s="1280"/>
      <c r="Y630" s="1327">
        <f>J630</f>
        <v>1.3</v>
      </c>
      <c r="Z630" s="1308"/>
      <c r="AA630" s="1286"/>
      <c r="AB630" s="1307"/>
      <c r="AC630" s="1282"/>
      <c r="AD630" s="1308"/>
      <c r="AE630" s="1286"/>
      <c r="AF630" s="1307"/>
      <c r="AG630" s="1281"/>
      <c r="AH630" s="1280"/>
    </row>
    <row r="631" spans="2:34" hidden="1" outlineLevel="1">
      <c r="B631" s="83"/>
      <c r="C631" s="1448"/>
      <c r="D631" s="1448"/>
      <c r="E631" s="877"/>
      <c r="F631" s="83">
        <v>1.31</v>
      </c>
      <c r="G631" s="109">
        <v>60.03</v>
      </c>
      <c r="H631" s="109">
        <v>62.85</v>
      </c>
      <c r="I631" s="108">
        <f>H631-G631</f>
        <v>2.82</v>
      </c>
      <c r="J631" s="1080">
        <f>F631*I631</f>
        <v>3.69</v>
      </c>
      <c r="K631" s="1114"/>
      <c r="L631" s="1108"/>
      <c r="M631" s="1080"/>
      <c r="N631" s="83"/>
      <c r="O631" s="75"/>
      <c r="P631" s="1080"/>
      <c r="Q631" s="1281"/>
      <c r="R631" s="1280"/>
      <c r="S631" s="1281"/>
      <c r="T631" s="1326"/>
      <c r="U631" s="1281"/>
      <c r="V631" s="1280"/>
      <c r="W631" s="1281"/>
      <c r="X631" s="1280"/>
      <c r="Y631" s="1327">
        <f>J631</f>
        <v>3.69</v>
      </c>
      <c r="Z631" s="1308"/>
      <c r="AA631" s="1286"/>
      <c r="AB631" s="1307"/>
      <c r="AC631" s="1327"/>
      <c r="AD631" s="1308"/>
      <c r="AE631" s="1286"/>
      <c r="AF631" s="1307"/>
      <c r="AG631" s="1281"/>
      <c r="AH631" s="1280"/>
    </row>
    <row r="632" spans="2:34" hidden="1" outlineLevel="1">
      <c r="B632" s="83"/>
      <c r="C632" s="1448" t="s">
        <v>69</v>
      </c>
      <c r="D632" s="1448"/>
      <c r="E632" s="877">
        <v>1</v>
      </c>
      <c r="F632" s="83"/>
      <c r="G632" s="109"/>
      <c r="H632" s="109"/>
      <c r="I632" s="75"/>
      <c r="J632" s="1058"/>
      <c r="K632" s="1114">
        <v>1.31</v>
      </c>
      <c r="L632" s="1108">
        <v>2.2200000000000002</v>
      </c>
      <c r="M632" s="1080">
        <f>ROUND(-E632*K632*L632,2)</f>
        <v>-2.91</v>
      </c>
      <c r="N632" s="1114"/>
      <c r="O632" s="940"/>
      <c r="P632" s="1116"/>
      <c r="Q632" s="1281"/>
      <c r="R632" s="1280"/>
      <c r="S632" s="1281"/>
      <c r="T632" s="1326"/>
      <c r="U632" s="1281"/>
      <c r="V632" s="1280"/>
      <c r="W632" s="1281"/>
      <c r="X632" s="1280"/>
      <c r="Y632" s="1327">
        <f>M632</f>
        <v>-2.91</v>
      </c>
      <c r="Z632" s="1308"/>
      <c r="AA632" s="1286"/>
      <c r="AB632" s="1307"/>
      <c r="AC632" s="1327"/>
      <c r="AD632" s="1308"/>
      <c r="AE632" s="1286"/>
      <c r="AF632" s="1307"/>
      <c r="AG632" s="1281"/>
      <c r="AH632" s="1280"/>
    </row>
    <row r="633" spans="2:34" hidden="1" outlineLevel="1">
      <c r="B633" s="83"/>
      <c r="C633" s="1448"/>
      <c r="D633" s="1448"/>
      <c r="E633" s="877"/>
      <c r="F633" s="83">
        <v>3.2</v>
      </c>
      <c r="G633" s="109">
        <v>60.03</v>
      </c>
      <c r="H633" s="109">
        <v>60.25</v>
      </c>
      <c r="I633" s="108">
        <f>H633-G633</f>
        <v>0.22</v>
      </c>
      <c r="J633" s="1080">
        <f>F633*I633</f>
        <v>0.7</v>
      </c>
      <c r="K633" s="83"/>
      <c r="L633" s="75"/>
      <c r="M633" s="1080"/>
      <c r="N633" s="83"/>
      <c r="O633" s="75"/>
      <c r="P633" s="1080"/>
      <c r="Q633" s="1281"/>
      <c r="R633" s="1280"/>
      <c r="S633" s="1281"/>
      <c r="T633" s="1326"/>
      <c r="U633" s="1281"/>
      <c r="V633" s="1280"/>
      <c r="W633" s="1281"/>
      <c r="X633" s="1280"/>
      <c r="Y633" s="1327"/>
      <c r="Z633" s="1308"/>
      <c r="AA633" s="1328">
        <f>J633</f>
        <v>0.7</v>
      </c>
      <c r="AB633" s="1307"/>
      <c r="AC633" s="1327"/>
      <c r="AD633" s="1308"/>
      <c r="AE633" s="1286"/>
      <c r="AF633" s="1307"/>
      <c r="AG633" s="1281"/>
      <c r="AH633" s="1280"/>
    </row>
    <row r="634" spans="2:34" hidden="1" outlineLevel="1">
      <c r="B634" s="83"/>
      <c r="C634" s="1448"/>
      <c r="D634" s="1448"/>
      <c r="E634" s="877"/>
      <c r="F634" s="83">
        <v>3.2</v>
      </c>
      <c r="G634" s="109">
        <v>60.25</v>
      </c>
      <c r="H634" s="109">
        <v>62.85</v>
      </c>
      <c r="I634" s="75">
        <f>H634-G634</f>
        <v>2.6</v>
      </c>
      <c r="J634" s="1080">
        <f>F634*I634</f>
        <v>8.32</v>
      </c>
      <c r="K634" s="83"/>
      <c r="L634" s="75"/>
      <c r="M634" s="1058"/>
      <c r="N634" s="83"/>
      <c r="O634" s="75"/>
      <c r="P634" s="1058"/>
      <c r="Q634" s="1281"/>
      <c r="R634" s="1280"/>
      <c r="S634" s="1281"/>
      <c r="T634" s="1326"/>
      <c r="U634" s="1281"/>
      <c r="V634" s="1280"/>
      <c r="W634" s="1281"/>
      <c r="X634" s="1280"/>
      <c r="Y634" s="1327">
        <f>J634</f>
        <v>8.32</v>
      </c>
      <c r="Z634" s="1308"/>
      <c r="AA634" s="1286"/>
      <c r="AB634" s="1307"/>
      <c r="AC634" s="1282"/>
      <c r="AD634" s="1308"/>
      <c r="AE634" s="1286"/>
      <c r="AF634" s="1307"/>
      <c r="AG634" s="1281"/>
      <c r="AH634" s="1280"/>
    </row>
    <row r="635" spans="2:34" hidden="1" outlineLevel="1">
      <c r="B635" s="83"/>
      <c r="C635" s="1448"/>
      <c r="D635" s="1448"/>
      <c r="E635" s="877"/>
      <c r="F635" s="83">
        <v>2.2000000000000002</v>
      </c>
      <c r="G635" s="109">
        <v>60.03</v>
      </c>
      <c r="H635" s="109">
        <v>62.85</v>
      </c>
      <c r="I635" s="108">
        <f>H635-G635</f>
        <v>2.82</v>
      </c>
      <c r="J635" s="1080">
        <f>F635*I635</f>
        <v>6.2</v>
      </c>
      <c r="K635" s="83"/>
      <c r="L635" s="75"/>
      <c r="M635" s="1058"/>
      <c r="N635" s="83"/>
      <c r="O635" s="75"/>
      <c r="P635" s="1058"/>
      <c r="Q635" s="1281"/>
      <c r="R635" s="1280"/>
      <c r="S635" s="1281"/>
      <c r="T635" s="1326"/>
      <c r="U635" s="1281"/>
      <c r="V635" s="1280"/>
      <c r="W635" s="1281"/>
      <c r="X635" s="1280"/>
      <c r="Y635" s="1327">
        <f>J635</f>
        <v>6.2</v>
      </c>
      <c r="Z635" s="1308"/>
      <c r="AA635" s="1328"/>
      <c r="AB635" s="1307"/>
      <c r="AC635" s="1282"/>
      <c r="AD635" s="1308"/>
      <c r="AE635" s="1286"/>
      <c r="AF635" s="1307"/>
      <c r="AG635" s="1281"/>
      <c r="AH635" s="1280"/>
    </row>
    <row r="636" spans="2:34" hidden="1" outlineLevel="1">
      <c r="B636" s="83"/>
      <c r="C636" s="1448" t="s">
        <v>519</v>
      </c>
      <c r="D636" s="75"/>
      <c r="E636" s="1145">
        <v>1</v>
      </c>
      <c r="F636" s="83"/>
      <c r="G636" s="109"/>
      <c r="H636" s="109"/>
      <c r="I636" s="75"/>
      <c r="J636" s="1160"/>
      <c r="K636" s="1114">
        <v>1.31</v>
      </c>
      <c r="L636" s="1108">
        <v>2.2200000000000002</v>
      </c>
      <c r="M636" s="1080">
        <f>ROUND(-E636*K636*L636,2)</f>
        <v>-2.91</v>
      </c>
      <c r="N636" s="1114">
        <v>0.15</v>
      </c>
      <c r="O636" s="940">
        <f>K636+L636+0.37</f>
        <v>3.9</v>
      </c>
      <c r="P636" s="1116">
        <f>E636*N636*O636</f>
        <v>0.59</v>
      </c>
      <c r="Q636" s="1281"/>
      <c r="R636" s="1280"/>
      <c r="S636" s="1174"/>
      <c r="T636" s="1335"/>
      <c r="U636" s="1281"/>
      <c r="V636" s="1280"/>
      <c r="W636" s="1281"/>
      <c r="X636" s="1280"/>
      <c r="Y636" s="1327">
        <f>M636</f>
        <v>-2.91</v>
      </c>
      <c r="Z636" s="1308"/>
      <c r="AA636" s="1286"/>
      <c r="AB636" s="1307"/>
      <c r="AC636" s="1327">
        <f>P636</f>
        <v>0.59</v>
      </c>
      <c r="AD636" s="1308"/>
      <c r="AE636" s="1286"/>
      <c r="AF636" s="1307"/>
      <c r="AG636" s="1281"/>
      <c r="AH636" s="1280"/>
    </row>
    <row r="637" spans="2:34" hidden="1" outlineLevel="1">
      <c r="B637" s="83"/>
      <c r="C637" s="1448" t="s">
        <v>71</v>
      </c>
      <c r="D637" s="75"/>
      <c r="E637" s="1145">
        <v>1</v>
      </c>
      <c r="F637" s="83"/>
      <c r="G637" s="109"/>
      <c r="H637" s="109"/>
      <c r="I637" s="75"/>
      <c r="J637" s="1160"/>
      <c r="K637" s="1114">
        <v>0.93</v>
      </c>
      <c r="L637" s="1108">
        <v>1.8</v>
      </c>
      <c r="M637" s="1080">
        <f>ROUND(-E637*K637*L637,2)</f>
        <v>-1.67</v>
      </c>
      <c r="N637" s="1114">
        <v>0.15</v>
      </c>
      <c r="O637" s="940">
        <f>K637+L637</f>
        <v>2.73</v>
      </c>
      <c r="P637" s="1116">
        <f>E637*N637*O637</f>
        <v>0.41</v>
      </c>
      <c r="Q637" s="1281"/>
      <c r="R637" s="1280"/>
      <c r="S637" s="1174"/>
      <c r="T637" s="1326"/>
      <c r="U637" s="1281"/>
      <c r="V637" s="1280"/>
      <c r="W637" s="1281"/>
      <c r="X637" s="1280"/>
      <c r="Y637" s="1327">
        <f>M637</f>
        <v>-1.67</v>
      </c>
      <c r="Z637" s="1308"/>
      <c r="AA637" s="1286"/>
      <c r="AB637" s="1307"/>
      <c r="AC637" s="1327">
        <f>P637</f>
        <v>0.41</v>
      </c>
      <c r="AD637" s="1308"/>
      <c r="AE637" s="1286"/>
      <c r="AF637" s="1307"/>
      <c r="AG637" s="1281"/>
      <c r="AH637" s="1280"/>
    </row>
    <row r="638" spans="2:34" hidden="1" outlineLevel="1">
      <c r="B638" s="83"/>
      <c r="C638" s="1448"/>
      <c r="D638" s="1448"/>
      <c r="E638" s="877"/>
      <c r="F638" s="83">
        <v>0.32</v>
      </c>
      <c r="G638" s="109">
        <v>60.03</v>
      </c>
      <c r="H638" s="109">
        <v>60.25</v>
      </c>
      <c r="I638" s="108">
        <f>H638-G638</f>
        <v>0.22</v>
      </c>
      <c r="J638" s="1080">
        <f>F638*I638</f>
        <v>7.0000000000000007E-2</v>
      </c>
      <c r="K638" s="83"/>
      <c r="L638" s="75"/>
      <c r="M638" s="1058"/>
      <c r="N638" s="83"/>
      <c r="O638" s="75"/>
      <c r="P638" s="1058"/>
      <c r="Q638" s="1281"/>
      <c r="R638" s="1280"/>
      <c r="S638" s="1281"/>
      <c r="T638" s="1326"/>
      <c r="U638" s="1281"/>
      <c r="V638" s="1280"/>
      <c r="W638" s="1281"/>
      <c r="X638" s="1280"/>
      <c r="Y638" s="1282"/>
      <c r="Z638" s="1308"/>
      <c r="AA638" s="1328">
        <f>J638</f>
        <v>7.0000000000000007E-2</v>
      </c>
      <c r="AB638" s="1307"/>
      <c r="AC638" s="1282"/>
      <c r="AD638" s="1308"/>
      <c r="AE638" s="1286"/>
      <c r="AF638" s="1307"/>
      <c r="AG638" s="1281"/>
      <c r="AH638" s="1280"/>
    </row>
    <row r="639" spans="2:34" hidden="1" outlineLevel="1">
      <c r="B639" s="83"/>
      <c r="C639" s="1448"/>
      <c r="D639" s="1448"/>
      <c r="E639" s="877"/>
      <c r="F639" s="83">
        <v>0.32</v>
      </c>
      <c r="G639" s="109">
        <v>60.25</v>
      </c>
      <c r="H639" s="109">
        <v>62.85</v>
      </c>
      <c r="I639" s="75">
        <f>H639-G639</f>
        <v>2.6</v>
      </c>
      <c r="J639" s="1080">
        <f>F639*I639</f>
        <v>0.83</v>
      </c>
      <c r="K639" s="83"/>
      <c r="L639" s="75"/>
      <c r="M639" s="1058"/>
      <c r="N639" s="83"/>
      <c r="O639" s="75"/>
      <c r="P639" s="1058"/>
      <c r="Q639" s="1281"/>
      <c r="R639" s="1280"/>
      <c r="S639" s="1281"/>
      <c r="T639" s="1326"/>
      <c r="U639" s="1281"/>
      <c r="V639" s="1280"/>
      <c r="W639" s="1174"/>
      <c r="X639" s="1179"/>
      <c r="Y639" s="1327">
        <f>J639</f>
        <v>0.83</v>
      </c>
      <c r="Z639" s="1308"/>
      <c r="AA639" s="1328"/>
      <c r="AB639" s="1307"/>
      <c r="AC639" s="1282"/>
      <c r="AD639" s="1308"/>
      <c r="AE639" s="1286"/>
      <c r="AF639" s="1307"/>
      <c r="AG639" s="1281"/>
      <c r="AH639" s="1280"/>
    </row>
    <row r="640" spans="2:34" hidden="1" outlineLevel="1">
      <c r="B640" s="83"/>
      <c r="C640" s="1448"/>
      <c r="D640" s="1448"/>
      <c r="E640" s="877"/>
      <c r="F640" s="83"/>
      <c r="G640" s="109"/>
      <c r="H640" s="109"/>
      <c r="I640" s="75"/>
      <c r="J640" s="1080"/>
      <c r="K640" s="83"/>
      <c r="L640" s="75"/>
      <c r="M640" s="1058"/>
      <c r="N640" s="83"/>
      <c r="O640" s="75"/>
      <c r="P640" s="1058"/>
      <c r="Q640" s="1281"/>
      <c r="R640" s="1280"/>
      <c r="S640" s="1281"/>
      <c r="T640" s="1326"/>
      <c r="U640" s="1281"/>
      <c r="V640" s="1280"/>
      <c r="W640" s="1174"/>
      <c r="X640" s="1179"/>
      <c r="Y640" s="1327"/>
      <c r="Z640" s="1308"/>
      <c r="AA640" s="1286"/>
      <c r="AB640" s="1307"/>
      <c r="AC640" s="1282"/>
      <c r="AD640" s="1308"/>
      <c r="AE640" s="1286"/>
      <c r="AF640" s="1307"/>
      <c r="AG640" s="1281"/>
      <c r="AH640" s="1280"/>
    </row>
    <row r="641" spans="2:34" hidden="1" outlineLevel="1">
      <c r="B641" s="83"/>
      <c r="C641" s="1448" t="s">
        <v>688</v>
      </c>
      <c r="D641" s="1448" t="s">
        <v>701</v>
      </c>
      <c r="E641" s="877"/>
      <c r="F641" s="83">
        <f>0.44+4.64</f>
        <v>5.08</v>
      </c>
      <c r="G641" s="109">
        <v>59.85</v>
      </c>
      <c r="H641" s="109">
        <v>60.25</v>
      </c>
      <c r="I641" s="108">
        <f>H641-G641</f>
        <v>0.4</v>
      </c>
      <c r="J641" s="1080">
        <f>F641*I641</f>
        <v>2.0299999999999998</v>
      </c>
      <c r="K641" s="83"/>
      <c r="L641" s="75"/>
      <c r="M641" s="1058"/>
      <c r="N641" s="83"/>
      <c r="O641" s="75"/>
      <c r="P641" s="1058"/>
      <c r="Q641" s="1174">
        <f>J641</f>
        <v>2.0299999999999998</v>
      </c>
      <c r="R641" s="1280">
        <f t="shared" ref="R641:R642" si="101">ROUND($Q$4/1000*Q641,3)</f>
        <v>0.30499999999999999</v>
      </c>
      <c r="S641" s="1174"/>
      <c r="T641" s="1326"/>
      <c r="U641" s="1281"/>
      <c r="V641" s="1280"/>
      <c r="W641" s="1281"/>
      <c r="X641" s="1280"/>
      <c r="Y641" s="1327"/>
      <c r="Z641" s="1308"/>
      <c r="AA641" s="1328">
        <f>J641</f>
        <v>2.0299999999999998</v>
      </c>
      <c r="AB641" s="1307"/>
      <c r="AC641" s="1282"/>
      <c r="AD641" s="1308"/>
      <c r="AE641" s="1286"/>
      <c r="AF641" s="1307"/>
      <c r="AG641" s="1281"/>
      <c r="AH641" s="1280"/>
    </row>
    <row r="642" spans="2:34" hidden="1" outlineLevel="1">
      <c r="B642" s="83"/>
      <c r="C642" s="1448"/>
      <c r="D642" s="1448" t="s">
        <v>704</v>
      </c>
      <c r="E642" s="877"/>
      <c r="F642" s="83">
        <v>5.08</v>
      </c>
      <c r="G642" s="109">
        <v>60.25</v>
      </c>
      <c r="H642" s="109">
        <v>62.85</v>
      </c>
      <c r="I642" s="75">
        <f>H642-G642</f>
        <v>2.6</v>
      </c>
      <c r="J642" s="1080">
        <f>F642*I642</f>
        <v>13.21</v>
      </c>
      <c r="K642" s="1114"/>
      <c r="L642" s="940"/>
      <c r="M642" s="1080"/>
      <c r="N642" s="1114"/>
      <c r="O642" s="940"/>
      <c r="P642" s="1116"/>
      <c r="Q642" s="1174">
        <f>J642</f>
        <v>13.21</v>
      </c>
      <c r="R642" s="1280">
        <f t="shared" si="101"/>
        <v>1.982</v>
      </c>
      <c r="S642" s="1174"/>
      <c r="T642" s="1326"/>
      <c r="U642" s="1281"/>
      <c r="V642" s="1280"/>
      <c r="W642" s="1281"/>
      <c r="X642" s="1280"/>
      <c r="Y642" s="1327">
        <f>J642</f>
        <v>13.21</v>
      </c>
      <c r="Z642" s="1308"/>
      <c r="AA642" s="1286"/>
      <c r="AB642" s="1307"/>
      <c r="AC642" s="1327"/>
      <c r="AD642" s="1308"/>
      <c r="AE642" s="1286"/>
      <c r="AF642" s="1307"/>
      <c r="AG642" s="1281"/>
      <c r="AH642" s="1280"/>
    </row>
    <row r="643" spans="2:34" hidden="1" outlineLevel="1">
      <c r="B643" s="83"/>
      <c r="C643" s="1448"/>
      <c r="D643" s="1448"/>
      <c r="E643" s="877"/>
      <c r="F643" s="83"/>
      <c r="G643" s="109"/>
      <c r="H643" s="109"/>
      <c r="I643" s="75"/>
      <c r="J643" s="1058"/>
      <c r="K643" s="1114"/>
      <c r="L643" s="940"/>
      <c r="M643" s="1080"/>
      <c r="N643" s="1114"/>
      <c r="O643" s="940"/>
      <c r="P643" s="1116"/>
      <c r="Q643" s="1281"/>
      <c r="R643" s="1280"/>
      <c r="S643" s="1174"/>
      <c r="T643" s="1326"/>
      <c r="U643" s="1281"/>
      <c r="V643" s="1280"/>
      <c r="W643" s="1281"/>
      <c r="X643" s="1280"/>
      <c r="Y643" s="1327"/>
      <c r="Z643" s="1308"/>
      <c r="AA643" s="1286"/>
      <c r="AB643" s="1307"/>
      <c r="AC643" s="1327"/>
      <c r="AD643" s="1308"/>
      <c r="AE643" s="1286"/>
      <c r="AF643" s="1307"/>
      <c r="AG643" s="1281"/>
      <c r="AH643" s="1280"/>
    </row>
    <row r="644" spans="2:34" hidden="1" outlineLevel="1">
      <c r="B644" s="90"/>
      <c r="C644" s="1447" t="s">
        <v>493</v>
      </c>
      <c r="D644" s="1447" t="s">
        <v>705</v>
      </c>
      <c r="E644" s="877"/>
      <c r="F644" s="83">
        <v>6.75</v>
      </c>
      <c r="G644" s="109">
        <v>59.85</v>
      </c>
      <c r="H644" s="109">
        <v>60.25</v>
      </c>
      <c r="I644" s="108">
        <f>H644-G644</f>
        <v>0.4</v>
      </c>
      <c r="J644" s="1080">
        <f>F644*I644</f>
        <v>2.7</v>
      </c>
      <c r="K644" s="83"/>
      <c r="L644" s="75"/>
      <c r="M644" s="1058"/>
      <c r="N644" s="83"/>
      <c r="O644" s="75"/>
      <c r="P644" s="1058"/>
      <c r="Q644" s="1281"/>
      <c r="R644" s="1280"/>
      <c r="S644" s="1174">
        <f>J644</f>
        <v>2.7</v>
      </c>
      <c r="T644" s="1326">
        <f t="shared" ref="T644:T651" si="102">ROUND($S$4/1000*S644,3)</f>
        <v>0.35099999999999998</v>
      </c>
      <c r="U644" s="1281"/>
      <c r="V644" s="1280"/>
      <c r="W644" s="1281"/>
      <c r="X644" s="1280"/>
      <c r="Y644" s="1282"/>
      <c r="Z644" s="1308"/>
      <c r="AA644" s="1328">
        <f>J644</f>
        <v>2.7</v>
      </c>
      <c r="AB644" s="1307"/>
      <c r="AC644" s="1282"/>
      <c r="AD644" s="1308"/>
      <c r="AE644" s="1286"/>
      <c r="AF644" s="1307"/>
      <c r="AG644" s="1281"/>
      <c r="AH644" s="1280"/>
    </row>
    <row r="645" spans="2:34" hidden="1" outlineLevel="1">
      <c r="B645" s="83"/>
      <c r="C645" s="1448"/>
      <c r="D645" s="1448"/>
      <c r="E645" s="877"/>
      <c r="F645" s="83">
        <v>6.75</v>
      </c>
      <c r="G645" s="109">
        <v>60.25</v>
      </c>
      <c r="H645" s="109">
        <v>62.85</v>
      </c>
      <c r="I645" s="75">
        <f>H645-G645</f>
        <v>2.6</v>
      </c>
      <c r="J645" s="1080">
        <f>F645*I645</f>
        <v>17.55</v>
      </c>
      <c r="K645" s="83"/>
      <c r="L645" s="75"/>
      <c r="M645" s="1058"/>
      <c r="N645" s="83"/>
      <c r="O645" s="75"/>
      <c r="P645" s="1058"/>
      <c r="Q645" s="1281"/>
      <c r="R645" s="1280"/>
      <c r="S645" s="1174">
        <f>J645</f>
        <v>17.55</v>
      </c>
      <c r="T645" s="1326">
        <f t="shared" si="102"/>
        <v>2.282</v>
      </c>
      <c r="U645" s="1281"/>
      <c r="V645" s="1280"/>
      <c r="W645" s="1281"/>
      <c r="X645" s="1280"/>
      <c r="Y645" s="1327">
        <f>J645</f>
        <v>17.55</v>
      </c>
      <c r="Z645" s="1308"/>
      <c r="AA645" s="1328"/>
      <c r="AB645" s="1307"/>
      <c r="AC645" s="1282"/>
      <c r="AD645" s="1308"/>
      <c r="AE645" s="1286"/>
      <c r="AF645" s="1307"/>
      <c r="AG645" s="1281"/>
      <c r="AH645" s="1280"/>
    </row>
    <row r="646" spans="2:34" hidden="1" outlineLevel="1">
      <c r="B646" s="83"/>
      <c r="C646" s="1447" t="s">
        <v>24</v>
      </c>
      <c r="D646" s="1448"/>
      <c r="E646" s="877">
        <v>1</v>
      </c>
      <c r="F646" s="83"/>
      <c r="G646" s="109"/>
      <c r="H646" s="109"/>
      <c r="I646" s="75"/>
      <c r="J646" s="1080"/>
      <c r="K646" s="871">
        <v>1.48</v>
      </c>
      <c r="L646" s="1448">
        <v>1.59</v>
      </c>
      <c r="M646" s="1085">
        <f>ROUND(-E646*K646*L646,2)</f>
        <v>-2.35</v>
      </c>
      <c r="N646" s="1114">
        <v>0.13</v>
      </c>
      <c r="O646" s="940">
        <f>2*L646+K646</f>
        <v>4.66</v>
      </c>
      <c r="P646" s="1161">
        <f>E646*N646*O646</f>
        <v>0.61</v>
      </c>
      <c r="Q646" s="1281"/>
      <c r="R646" s="1280"/>
      <c r="S646" s="1174">
        <f>M646</f>
        <v>-2.35</v>
      </c>
      <c r="T646" s="1326">
        <f t="shared" si="102"/>
        <v>-0.30599999999999999</v>
      </c>
      <c r="U646" s="1281"/>
      <c r="V646" s="1280"/>
      <c r="W646" s="1281"/>
      <c r="X646" s="1280"/>
      <c r="Y646" s="1327">
        <f>M646</f>
        <v>-2.35</v>
      </c>
      <c r="Z646" s="1308"/>
      <c r="AA646" s="1286"/>
      <c r="AB646" s="1307"/>
      <c r="AC646" s="1327">
        <f>P646</f>
        <v>0.61</v>
      </c>
      <c r="AD646" s="1308"/>
      <c r="AE646" s="1286"/>
      <c r="AF646" s="1307"/>
      <c r="AG646" s="1281"/>
      <c r="AH646" s="1280">
        <f>K646</f>
        <v>1.48</v>
      </c>
    </row>
    <row r="647" spans="2:34" hidden="1" outlineLevel="1">
      <c r="B647" s="83"/>
      <c r="C647" s="1447" t="s">
        <v>25</v>
      </c>
      <c r="D647" s="1448"/>
      <c r="E647" s="877">
        <v>1</v>
      </c>
      <c r="F647" s="83"/>
      <c r="G647" s="109"/>
      <c r="H647" s="109"/>
      <c r="I647" s="75"/>
      <c r="J647" s="1058"/>
      <c r="K647" s="871">
        <v>1.68</v>
      </c>
      <c r="L647" s="1448">
        <v>1.59</v>
      </c>
      <c r="M647" s="1080">
        <f>ROUND(-E647*K647*L647,2)</f>
        <v>-2.67</v>
      </c>
      <c r="N647" s="1114">
        <v>0.13</v>
      </c>
      <c r="O647" s="940">
        <f>2*L647+K647</f>
        <v>4.8600000000000003</v>
      </c>
      <c r="P647" s="1116">
        <f>E647*N647*O647</f>
        <v>0.63</v>
      </c>
      <c r="Q647" s="1281"/>
      <c r="R647" s="1280"/>
      <c r="S647" s="1174">
        <f>M647</f>
        <v>-2.67</v>
      </c>
      <c r="T647" s="1326">
        <f t="shared" si="102"/>
        <v>-0.34699999999999998</v>
      </c>
      <c r="U647" s="1281"/>
      <c r="V647" s="1280"/>
      <c r="W647" s="1281"/>
      <c r="X647" s="1280"/>
      <c r="Y647" s="1327">
        <f>M647</f>
        <v>-2.67</v>
      </c>
      <c r="Z647" s="1308"/>
      <c r="AA647" s="1286"/>
      <c r="AB647" s="1307"/>
      <c r="AC647" s="1327">
        <f>P647</f>
        <v>0.63</v>
      </c>
      <c r="AD647" s="1308"/>
      <c r="AE647" s="1286"/>
      <c r="AF647" s="1307"/>
      <c r="AG647" s="1281"/>
      <c r="AH647" s="1280">
        <f>K647</f>
        <v>1.68</v>
      </c>
    </row>
    <row r="648" spans="2:34" hidden="1" outlineLevel="1">
      <c r="B648" s="90" t="s">
        <v>641</v>
      </c>
      <c r="C648" s="1448"/>
      <c r="D648" s="1448"/>
      <c r="E648" s="877"/>
      <c r="F648" s="83"/>
      <c r="G648" s="109"/>
      <c r="H648" s="109"/>
      <c r="I648" s="75"/>
      <c r="J648" s="1058"/>
      <c r="K648" s="1114"/>
      <c r="L648" s="940"/>
      <c r="M648" s="1080"/>
      <c r="N648" s="1114"/>
      <c r="O648" s="940"/>
      <c r="P648" s="1116"/>
      <c r="Q648" s="1281"/>
      <c r="R648" s="1280"/>
      <c r="S648" s="1174"/>
      <c r="T648" s="1326"/>
      <c r="U648" s="1281"/>
      <c r="V648" s="1280"/>
      <c r="W648" s="1281"/>
      <c r="X648" s="1280"/>
      <c r="Y648" s="1327"/>
      <c r="Z648" s="1308"/>
      <c r="AA648" s="1286"/>
      <c r="AB648" s="1307"/>
      <c r="AC648" s="1327"/>
      <c r="AD648" s="1308"/>
      <c r="AE648" s="1286"/>
      <c r="AF648" s="1307"/>
      <c r="AG648" s="1281"/>
      <c r="AH648" s="1280"/>
    </row>
    <row r="649" spans="2:34" hidden="1" outlineLevel="1">
      <c r="B649" s="83"/>
      <c r="C649" s="1447" t="s">
        <v>493</v>
      </c>
      <c r="D649" s="1447" t="s">
        <v>654</v>
      </c>
      <c r="E649" s="1058"/>
      <c r="F649" s="83">
        <v>6.45</v>
      </c>
      <c r="G649" s="109">
        <v>59.85</v>
      </c>
      <c r="H649" s="109">
        <v>60.25</v>
      </c>
      <c r="I649" s="108">
        <f>H649-G649</f>
        <v>0.4</v>
      </c>
      <c r="J649" s="1080">
        <f>F649*I649</f>
        <v>2.58</v>
      </c>
      <c r="K649" s="83"/>
      <c r="L649" s="75"/>
      <c r="M649" s="1058"/>
      <c r="N649" s="83"/>
      <c r="O649" s="75"/>
      <c r="P649" s="1058"/>
      <c r="Q649" s="1281"/>
      <c r="R649" s="1280"/>
      <c r="S649" s="1174">
        <f>J649</f>
        <v>2.58</v>
      </c>
      <c r="T649" s="1326">
        <f t="shared" si="102"/>
        <v>0.33500000000000002</v>
      </c>
      <c r="U649" s="1281"/>
      <c r="V649" s="1280"/>
      <c r="W649" s="1281"/>
      <c r="X649" s="1280"/>
      <c r="Y649" s="1282"/>
      <c r="Z649" s="1308"/>
      <c r="AA649" s="1328">
        <f>J649</f>
        <v>2.58</v>
      </c>
      <c r="AB649" s="1307"/>
      <c r="AC649" s="1282"/>
      <c r="AD649" s="1308"/>
      <c r="AE649" s="1286"/>
      <c r="AF649" s="1307"/>
      <c r="AG649" s="1281"/>
      <c r="AH649" s="1280"/>
    </row>
    <row r="650" spans="2:34" hidden="1" outlineLevel="1">
      <c r="B650" s="83"/>
      <c r="C650" s="1448"/>
      <c r="D650" s="1448"/>
      <c r="E650" s="877"/>
      <c r="F650" s="83">
        <v>6.45</v>
      </c>
      <c r="G650" s="109">
        <v>60.25</v>
      </c>
      <c r="H650" s="109">
        <v>62.85</v>
      </c>
      <c r="I650" s="75">
        <f>H650-G650</f>
        <v>2.6</v>
      </c>
      <c r="J650" s="1080">
        <f>F650*I650</f>
        <v>16.77</v>
      </c>
      <c r="K650" s="83"/>
      <c r="L650" s="75"/>
      <c r="M650" s="1058"/>
      <c r="N650" s="83"/>
      <c r="O650" s="75"/>
      <c r="P650" s="1058"/>
      <c r="Q650" s="1174"/>
      <c r="R650" s="1280"/>
      <c r="S650" s="1174">
        <f>J650</f>
        <v>16.77</v>
      </c>
      <c r="T650" s="1326">
        <f t="shared" si="102"/>
        <v>2.1800000000000002</v>
      </c>
      <c r="U650" s="1281"/>
      <c r="V650" s="1280"/>
      <c r="W650" s="1281"/>
      <c r="X650" s="1280"/>
      <c r="Y650" s="1327">
        <f>J650</f>
        <v>16.77</v>
      </c>
      <c r="Z650" s="1308"/>
      <c r="AA650" s="1328"/>
      <c r="AB650" s="1307"/>
      <c r="AC650" s="1282"/>
      <c r="AD650" s="1308"/>
      <c r="AE650" s="1286"/>
      <c r="AF650" s="1307"/>
      <c r="AG650" s="1281"/>
      <c r="AH650" s="1280"/>
    </row>
    <row r="651" spans="2:34" hidden="1" outlineLevel="1">
      <c r="B651" s="83"/>
      <c r="C651" s="1447" t="s">
        <v>24</v>
      </c>
      <c r="D651" s="1448"/>
      <c r="E651" s="877">
        <v>2</v>
      </c>
      <c r="F651" s="83"/>
      <c r="G651" s="109"/>
      <c r="H651" s="109"/>
      <c r="I651" s="75"/>
      <c r="J651" s="1080"/>
      <c r="K651" s="871">
        <v>1.48</v>
      </c>
      <c r="L651" s="1448">
        <v>1.59</v>
      </c>
      <c r="M651" s="1085">
        <f>ROUND(-E651*K651*L651,2)</f>
        <v>-4.71</v>
      </c>
      <c r="N651" s="1114">
        <v>0.13</v>
      </c>
      <c r="O651" s="940">
        <f>2*L651+K651</f>
        <v>4.66</v>
      </c>
      <c r="P651" s="1161">
        <f>E651*N651*O651</f>
        <v>1.21</v>
      </c>
      <c r="Q651" s="1174"/>
      <c r="R651" s="1280"/>
      <c r="S651" s="1174">
        <f>M651</f>
        <v>-4.71</v>
      </c>
      <c r="T651" s="1326">
        <f t="shared" si="102"/>
        <v>-0.61199999999999999</v>
      </c>
      <c r="U651" s="1281"/>
      <c r="V651" s="1280"/>
      <c r="W651" s="1281"/>
      <c r="X651" s="1280"/>
      <c r="Y651" s="1327">
        <f>M651</f>
        <v>-4.71</v>
      </c>
      <c r="Z651" s="1308"/>
      <c r="AA651" s="1286"/>
      <c r="AB651" s="1307"/>
      <c r="AC651" s="1327">
        <f>P651</f>
        <v>1.21</v>
      </c>
      <c r="AD651" s="1308"/>
      <c r="AE651" s="1286"/>
      <c r="AF651" s="1307"/>
      <c r="AG651" s="1281"/>
      <c r="AH651" s="1280">
        <f>E651*K651</f>
        <v>2.96</v>
      </c>
    </row>
    <row r="652" spans="2:34" hidden="1" outlineLevel="1">
      <c r="B652" s="83"/>
      <c r="C652" s="1448"/>
      <c r="D652" s="1448"/>
      <c r="E652" s="877"/>
      <c r="F652" s="83"/>
      <c r="G652" s="109"/>
      <c r="H652" s="109"/>
      <c r="I652" s="75"/>
      <c r="J652" s="1058"/>
      <c r="K652" s="1114"/>
      <c r="L652" s="940"/>
      <c r="M652" s="1085"/>
      <c r="N652" s="1114"/>
      <c r="O652" s="940"/>
      <c r="P652" s="1116"/>
      <c r="Q652" s="1174"/>
      <c r="R652" s="1280"/>
      <c r="S652" s="1281"/>
      <c r="T652" s="1326"/>
      <c r="U652" s="1281"/>
      <c r="V652" s="1280"/>
      <c r="W652" s="1281"/>
      <c r="X652" s="1280"/>
      <c r="Y652" s="1327"/>
      <c r="Z652" s="1308"/>
      <c r="AA652" s="1286"/>
      <c r="AB652" s="1307"/>
      <c r="AC652" s="1327"/>
      <c r="AD652" s="1308"/>
      <c r="AE652" s="1286"/>
      <c r="AF652" s="1307"/>
      <c r="AG652" s="1281"/>
      <c r="AH652" s="1280"/>
    </row>
    <row r="653" spans="2:34" hidden="1" outlineLevel="1">
      <c r="B653" s="83"/>
      <c r="C653" s="1447" t="s">
        <v>699</v>
      </c>
      <c r="D653" s="1447" t="s">
        <v>702</v>
      </c>
      <c r="E653" s="877"/>
      <c r="F653" s="1095">
        <v>2</v>
      </c>
      <c r="G653" s="109">
        <v>59.85</v>
      </c>
      <c r="H653" s="109">
        <v>60.25</v>
      </c>
      <c r="I653" s="108">
        <f>H653-G653</f>
        <v>0.4</v>
      </c>
      <c r="J653" s="1080">
        <f>F653*I653</f>
        <v>0.8</v>
      </c>
      <c r="K653" s="83"/>
      <c r="L653" s="75"/>
      <c r="M653" s="1058"/>
      <c r="N653" s="83"/>
      <c r="O653" s="75"/>
      <c r="P653" s="1058"/>
      <c r="Q653" s="1174">
        <f>J653</f>
        <v>0.8</v>
      </c>
      <c r="R653" s="1179">
        <f t="shared" ref="R653:R654" si="103">ROUND($Q$4/1000*Q653,3)</f>
        <v>0.12</v>
      </c>
      <c r="S653" s="1281"/>
      <c r="T653" s="1326"/>
      <c r="U653" s="1281"/>
      <c r="V653" s="1280"/>
      <c r="W653" s="1281"/>
      <c r="X653" s="1280"/>
      <c r="Y653" s="1282"/>
      <c r="Z653" s="1308"/>
      <c r="AA653" s="1328">
        <f>J653</f>
        <v>0.8</v>
      </c>
      <c r="AB653" s="1307"/>
      <c r="AC653" s="1282"/>
      <c r="AD653" s="1308"/>
      <c r="AE653" s="1286"/>
      <c r="AF653" s="1307"/>
      <c r="AG653" s="1281"/>
      <c r="AH653" s="1280"/>
    </row>
    <row r="654" spans="2:34" hidden="1" outlineLevel="1">
      <c r="B654" s="83"/>
      <c r="C654" s="1448"/>
      <c r="D654" s="1448"/>
      <c r="E654" s="877"/>
      <c r="F654" s="1095">
        <v>2</v>
      </c>
      <c r="G654" s="109">
        <v>60.25</v>
      </c>
      <c r="H654" s="109">
        <v>62.85</v>
      </c>
      <c r="I654" s="75">
        <f>H654-G654</f>
        <v>2.6</v>
      </c>
      <c r="J654" s="1080">
        <f>F654*I654</f>
        <v>5.2</v>
      </c>
      <c r="K654" s="83"/>
      <c r="L654" s="75"/>
      <c r="M654" s="1058"/>
      <c r="N654" s="83"/>
      <c r="O654" s="75"/>
      <c r="P654" s="1058"/>
      <c r="Q654" s="1174">
        <f>J654</f>
        <v>5.2</v>
      </c>
      <c r="R654" s="1179">
        <f t="shared" si="103"/>
        <v>0.78</v>
      </c>
      <c r="S654" s="1281"/>
      <c r="T654" s="1326"/>
      <c r="U654" s="1281"/>
      <c r="V654" s="1280"/>
      <c r="W654" s="1174"/>
      <c r="X654" s="1179"/>
      <c r="Y654" s="1327">
        <f>J654</f>
        <v>5.2</v>
      </c>
      <c r="Z654" s="1308"/>
      <c r="AA654" s="1328"/>
      <c r="AB654" s="1307"/>
      <c r="AC654" s="1282"/>
      <c r="AD654" s="1308"/>
      <c r="AE654" s="1286"/>
      <c r="AF654" s="1307"/>
      <c r="AG654" s="1281"/>
      <c r="AH654" s="1280"/>
    </row>
    <row r="655" spans="2:34" hidden="1" outlineLevel="1">
      <c r="B655" s="83"/>
      <c r="C655" s="1448"/>
      <c r="D655" s="1448"/>
      <c r="E655" s="877"/>
      <c r="F655" s="83"/>
      <c r="G655" s="109"/>
      <c r="H655" s="109"/>
      <c r="I655" s="75"/>
      <c r="J655" s="1080"/>
      <c r="K655" s="83"/>
      <c r="L655" s="75"/>
      <c r="M655" s="1058"/>
      <c r="N655" s="83"/>
      <c r="O655" s="75"/>
      <c r="P655" s="1058"/>
      <c r="Q655" s="1281"/>
      <c r="R655" s="1280"/>
      <c r="S655" s="1281"/>
      <c r="T655" s="1326"/>
      <c r="U655" s="1281"/>
      <c r="V655" s="1280"/>
      <c r="W655" s="1174"/>
      <c r="X655" s="1179"/>
      <c r="Y655" s="1327"/>
      <c r="Z655" s="1308"/>
      <c r="AA655" s="1286"/>
      <c r="AB655" s="1307"/>
      <c r="AC655" s="1282"/>
      <c r="AD655" s="1308"/>
      <c r="AE655" s="1286"/>
      <c r="AF655" s="1307"/>
      <c r="AG655" s="1281"/>
      <c r="AH655" s="1280"/>
    </row>
    <row r="656" spans="2:34" hidden="1" outlineLevel="1">
      <c r="B656" s="83"/>
      <c r="C656" s="1447" t="s">
        <v>504</v>
      </c>
      <c r="D656" s="1447" t="s">
        <v>656</v>
      </c>
      <c r="E656" s="877">
        <v>1</v>
      </c>
      <c r="F656" s="83">
        <v>5.9</v>
      </c>
      <c r="G656" s="109">
        <v>59.85</v>
      </c>
      <c r="H656" s="109">
        <v>60.25</v>
      </c>
      <c r="I656" s="108">
        <f>H656-G656</f>
        <v>0.4</v>
      </c>
      <c r="J656" s="1080">
        <f>F656*I656</f>
        <v>2.36</v>
      </c>
      <c r="K656" s="83"/>
      <c r="L656" s="75"/>
      <c r="M656" s="1058"/>
      <c r="N656" s="83"/>
      <c r="O656" s="75"/>
      <c r="P656" s="1058"/>
      <c r="Q656" s="1174"/>
      <c r="R656" s="1280"/>
      <c r="S656" s="1281"/>
      <c r="T656" s="1326"/>
      <c r="U656" s="1281"/>
      <c r="V656" s="1280"/>
      <c r="W656" s="1174">
        <f>J656</f>
        <v>2.36</v>
      </c>
      <c r="X656" s="1179">
        <f t="shared" ref="X656:X657" si="104">ROUND($W$4/1000*W656,3)</f>
        <v>5.8999999999999997E-2</v>
      </c>
      <c r="Y656" s="1327"/>
      <c r="Z656" s="1308"/>
      <c r="AA656" s="1328">
        <f>J656</f>
        <v>2.36</v>
      </c>
      <c r="AB656" s="1307"/>
      <c r="AC656" s="1282"/>
      <c r="AD656" s="1308"/>
      <c r="AE656" s="1286"/>
      <c r="AF656" s="1307"/>
      <c r="AG656" s="1281">
        <f>F656</f>
        <v>5.9</v>
      </c>
      <c r="AH656" s="1280"/>
    </row>
    <row r="657" spans="2:34" hidden="1" outlineLevel="1">
      <c r="B657" s="83"/>
      <c r="C657" s="1448"/>
      <c r="D657" s="1448"/>
      <c r="E657" s="877"/>
      <c r="F657" s="83">
        <v>5.9</v>
      </c>
      <c r="G657" s="109">
        <v>60.25</v>
      </c>
      <c r="H657" s="109">
        <v>61.23</v>
      </c>
      <c r="I657" s="108">
        <f>H657-G657</f>
        <v>0.98</v>
      </c>
      <c r="J657" s="1080">
        <f>F657*I657</f>
        <v>5.78</v>
      </c>
      <c r="K657" s="1109"/>
      <c r="L657" s="1110"/>
      <c r="M657" s="1085"/>
      <c r="N657" s="83"/>
      <c r="O657" s="75"/>
      <c r="P657" s="1080"/>
      <c r="Q657" s="1174"/>
      <c r="R657" s="1280"/>
      <c r="S657" s="1281"/>
      <c r="T657" s="1326"/>
      <c r="U657" s="1281"/>
      <c r="V657" s="1280"/>
      <c r="W657" s="1174">
        <f>J657</f>
        <v>5.78</v>
      </c>
      <c r="X657" s="1179">
        <f t="shared" si="104"/>
        <v>0.14499999999999999</v>
      </c>
      <c r="Y657" s="1327">
        <f>J657</f>
        <v>5.78</v>
      </c>
      <c r="Z657" s="1308"/>
      <c r="AA657" s="1328"/>
      <c r="AB657" s="1307"/>
      <c r="AC657" s="1327"/>
      <c r="AD657" s="1308"/>
      <c r="AE657" s="1286"/>
      <c r="AF657" s="1307"/>
      <c r="AG657" s="1281"/>
      <c r="AH657" s="1280"/>
    </row>
    <row r="658" spans="2:34" hidden="1" outlineLevel="1">
      <c r="B658" s="83"/>
      <c r="C658" s="1447" t="s">
        <v>65</v>
      </c>
      <c r="D658" s="1448"/>
      <c r="E658" s="877"/>
      <c r="F658" s="83">
        <v>3.28</v>
      </c>
      <c r="G658" s="109">
        <v>60.03</v>
      </c>
      <c r="H658" s="109">
        <v>62.85</v>
      </c>
      <c r="I658" s="108">
        <f>H658-G658</f>
        <v>2.82</v>
      </c>
      <c r="J658" s="1080">
        <f>F658*I658</f>
        <v>9.25</v>
      </c>
      <c r="K658" s="1109"/>
      <c r="L658" s="1110"/>
      <c r="M658" s="1085"/>
      <c r="N658" s="83"/>
      <c r="O658" s="75"/>
      <c r="P658" s="1080"/>
      <c r="Q658" s="1174"/>
      <c r="R658" s="1280"/>
      <c r="S658" s="1174">
        <f>J658</f>
        <v>9.25</v>
      </c>
      <c r="T658" s="1326">
        <f t="shared" ref="T658:T663" si="105">ROUND($S$4/1000*S658,3)</f>
        <v>1.2030000000000001</v>
      </c>
      <c r="U658" s="1281"/>
      <c r="V658" s="1280"/>
      <c r="W658" s="1174"/>
      <c r="X658" s="1179"/>
      <c r="Y658" s="1327">
        <f>J658</f>
        <v>9.25</v>
      </c>
      <c r="Z658" s="1308"/>
      <c r="AA658" s="1328"/>
      <c r="AB658" s="1307"/>
      <c r="AC658" s="1327"/>
      <c r="AD658" s="1308"/>
      <c r="AE658" s="1286"/>
      <c r="AF658" s="1307"/>
      <c r="AG658" s="1281"/>
      <c r="AH658" s="1280"/>
    </row>
    <row r="659" spans="2:34" hidden="1" outlineLevel="1">
      <c r="B659" s="83"/>
      <c r="C659" s="1447" t="s">
        <v>516</v>
      </c>
      <c r="D659" s="1448"/>
      <c r="E659" s="877">
        <v>1</v>
      </c>
      <c r="F659" s="83"/>
      <c r="G659" s="109"/>
      <c r="H659" s="109"/>
      <c r="I659" s="75"/>
      <c r="J659" s="1058"/>
      <c r="K659" s="871">
        <f>1.68-0.77</f>
        <v>0.91</v>
      </c>
      <c r="L659" s="1448">
        <f>1.65-0.06</f>
        <v>1.59</v>
      </c>
      <c r="M659" s="1080">
        <f>ROUND(-E659*K659*L659,2)</f>
        <v>-1.45</v>
      </c>
      <c r="N659" s="1114">
        <v>0.13</v>
      </c>
      <c r="O659" s="940">
        <f>2*K659+L659</f>
        <v>3.41</v>
      </c>
      <c r="P659" s="1116">
        <f>E659*N659*O659</f>
        <v>0.44</v>
      </c>
      <c r="Q659" s="1281"/>
      <c r="R659" s="1280"/>
      <c r="S659" s="1174">
        <f>M659</f>
        <v>-1.45</v>
      </c>
      <c r="T659" s="1326">
        <f t="shared" si="105"/>
        <v>-0.189</v>
      </c>
      <c r="U659" s="1281"/>
      <c r="V659" s="1280"/>
      <c r="W659" s="1174"/>
      <c r="X659" s="1179"/>
      <c r="Y659" s="1327">
        <f>M659</f>
        <v>-1.45</v>
      </c>
      <c r="Z659" s="1308"/>
      <c r="AA659" s="1286"/>
      <c r="AB659" s="1307"/>
      <c r="AC659" s="1327">
        <f>P659</f>
        <v>0.44</v>
      </c>
      <c r="AD659" s="1308"/>
      <c r="AE659" s="1286"/>
      <c r="AF659" s="1307"/>
      <c r="AG659" s="1281"/>
      <c r="AH659" s="1280"/>
    </row>
    <row r="660" spans="2:34" hidden="1" outlineLevel="1">
      <c r="B660" s="83"/>
      <c r="C660" s="1447" t="s">
        <v>90</v>
      </c>
      <c r="D660" s="1448"/>
      <c r="E660" s="877">
        <v>1</v>
      </c>
      <c r="F660" s="83"/>
      <c r="G660" s="109"/>
      <c r="H660" s="109"/>
      <c r="I660" s="75"/>
      <c r="J660" s="1080"/>
      <c r="K660" s="871">
        <v>0.77</v>
      </c>
      <c r="L660" s="1448">
        <f>2.4-0.06</f>
        <v>2.34</v>
      </c>
      <c r="M660" s="1080">
        <f>ROUND(-E660*K660*L660,2)</f>
        <v>-1.8</v>
      </c>
      <c r="N660" s="1114">
        <v>0.13</v>
      </c>
      <c r="O660" s="940">
        <f>K660+L660+0.75</f>
        <v>3.86</v>
      </c>
      <c r="P660" s="1116">
        <f>E660*N660*O660</f>
        <v>0.5</v>
      </c>
      <c r="Q660" s="1174"/>
      <c r="R660" s="1280"/>
      <c r="S660" s="1174">
        <f>M660</f>
        <v>-1.8</v>
      </c>
      <c r="T660" s="1326">
        <f t="shared" si="105"/>
        <v>-0.23400000000000001</v>
      </c>
      <c r="U660" s="1281"/>
      <c r="V660" s="1280"/>
      <c r="W660" s="1281"/>
      <c r="X660" s="1280"/>
      <c r="Y660" s="1327">
        <f>M660</f>
        <v>-1.8</v>
      </c>
      <c r="Z660" s="1308"/>
      <c r="AA660" s="1328"/>
      <c r="AB660" s="1307"/>
      <c r="AC660" s="1327">
        <f>P660</f>
        <v>0.5</v>
      </c>
      <c r="AD660" s="1308"/>
      <c r="AE660" s="1286"/>
      <c r="AF660" s="1307"/>
      <c r="AG660" s="1281"/>
      <c r="AH660" s="1280"/>
    </row>
    <row r="661" spans="2:34" hidden="1" outlineLevel="1">
      <c r="B661" s="83"/>
      <c r="C661" s="1448"/>
      <c r="D661" s="1448"/>
      <c r="E661" s="877"/>
      <c r="F661" s="83"/>
      <c r="G661" s="109"/>
      <c r="H661" s="109"/>
      <c r="I661" s="75"/>
      <c r="J661" s="1080"/>
      <c r="K661" s="83"/>
      <c r="L661" s="75"/>
      <c r="M661" s="1058"/>
      <c r="N661" s="83"/>
      <c r="O661" s="75"/>
      <c r="P661" s="1058"/>
      <c r="Q661" s="1174"/>
      <c r="R661" s="1280"/>
      <c r="S661" s="1281"/>
      <c r="T661" s="1326"/>
      <c r="U661" s="1281"/>
      <c r="V661" s="1280"/>
      <c r="W661" s="1281"/>
      <c r="X661" s="1280"/>
      <c r="Y661" s="1327"/>
      <c r="Z661" s="1308"/>
      <c r="AA661" s="1286"/>
      <c r="AB661" s="1307"/>
      <c r="AC661" s="1327"/>
      <c r="AD661" s="1308"/>
      <c r="AE661" s="1286"/>
      <c r="AF661" s="1307"/>
      <c r="AG661" s="1281"/>
      <c r="AH661" s="1280"/>
    </row>
    <row r="662" spans="2:34" hidden="1" outlineLevel="1">
      <c r="B662" s="90" t="s">
        <v>587</v>
      </c>
      <c r="C662" s="1447" t="s">
        <v>493</v>
      </c>
      <c r="D662" s="1447" t="s">
        <v>657</v>
      </c>
      <c r="E662" s="877"/>
      <c r="F662" s="83">
        <v>3.25</v>
      </c>
      <c r="G662" s="109">
        <v>59.85</v>
      </c>
      <c r="H662" s="109">
        <v>62.85</v>
      </c>
      <c r="I662" s="108">
        <f>H662-G662</f>
        <v>3</v>
      </c>
      <c r="J662" s="1080">
        <f>F662*I662</f>
        <v>9.75</v>
      </c>
      <c r="K662" s="83"/>
      <c r="L662" s="75"/>
      <c r="M662" s="1058"/>
      <c r="N662" s="83"/>
      <c r="O662" s="75"/>
      <c r="P662" s="1058"/>
      <c r="Q662" s="1281"/>
      <c r="R662" s="1280"/>
      <c r="S662" s="1174">
        <f>J662</f>
        <v>9.75</v>
      </c>
      <c r="T662" s="1326">
        <f t="shared" si="105"/>
        <v>1.268</v>
      </c>
      <c r="U662" s="1281"/>
      <c r="V662" s="1280"/>
      <c r="W662" s="1281"/>
      <c r="X662" s="1280"/>
      <c r="Y662" s="1282"/>
      <c r="Z662" s="1308"/>
      <c r="AA662" s="1286"/>
      <c r="AB662" s="1307"/>
      <c r="AC662" s="1282"/>
      <c r="AD662" s="1308"/>
      <c r="AE662" s="1286"/>
      <c r="AF662" s="1307"/>
      <c r="AG662" s="1281"/>
      <c r="AH662" s="1280"/>
    </row>
    <row r="663" spans="2:34" hidden="1" outlineLevel="1">
      <c r="B663" s="83"/>
      <c r="C663" s="1447" t="s">
        <v>24</v>
      </c>
      <c r="D663" s="1448"/>
      <c r="E663" s="877">
        <v>1</v>
      </c>
      <c r="F663" s="83"/>
      <c r="G663" s="109"/>
      <c r="H663" s="109"/>
      <c r="I663" s="75"/>
      <c r="J663" s="1080"/>
      <c r="K663" s="871">
        <v>1.48</v>
      </c>
      <c r="L663" s="1448">
        <v>1.59</v>
      </c>
      <c r="M663" s="1085">
        <f>ROUND(-E663*K663*L663,2)</f>
        <v>-2.35</v>
      </c>
      <c r="N663" s="1114"/>
      <c r="O663" s="940"/>
      <c r="P663" s="1161"/>
      <c r="Q663" s="1281"/>
      <c r="R663" s="1280"/>
      <c r="S663" s="1174">
        <f>M663</f>
        <v>-2.35</v>
      </c>
      <c r="T663" s="1326">
        <f t="shared" si="105"/>
        <v>-0.30599999999999999</v>
      </c>
      <c r="U663" s="1281"/>
      <c r="V663" s="1280"/>
      <c r="W663" s="1174"/>
      <c r="X663" s="1179"/>
      <c r="Y663" s="1282"/>
      <c r="Z663" s="1308"/>
      <c r="AA663" s="1328"/>
      <c r="AB663" s="1307"/>
      <c r="AC663" s="1282"/>
      <c r="AD663" s="1308"/>
      <c r="AE663" s="1286"/>
      <c r="AF663" s="1307"/>
      <c r="AG663" s="1281"/>
      <c r="AH663" s="1280"/>
    </row>
    <row r="664" spans="2:34" hidden="1" outlineLevel="1">
      <c r="B664" s="90" t="s">
        <v>664</v>
      </c>
      <c r="C664" s="1448"/>
      <c r="D664" s="1448"/>
      <c r="E664" s="877"/>
      <c r="F664" s="83">
        <v>3.25</v>
      </c>
      <c r="G664" s="109">
        <v>59.85</v>
      </c>
      <c r="H664" s="109">
        <v>60.25</v>
      </c>
      <c r="I664" s="108">
        <f>H664-G664</f>
        <v>0.4</v>
      </c>
      <c r="J664" s="1080">
        <f>F664*I664</f>
        <v>1.3</v>
      </c>
      <c r="K664" s="83"/>
      <c r="L664" s="75"/>
      <c r="M664" s="1058"/>
      <c r="N664" s="83"/>
      <c r="O664" s="75"/>
      <c r="P664" s="1058"/>
      <c r="Q664" s="1281"/>
      <c r="R664" s="1280"/>
      <c r="S664" s="1281"/>
      <c r="T664" s="1326"/>
      <c r="U664" s="1281"/>
      <c r="V664" s="1280"/>
      <c r="W664" s="1174"/>
      <c r="X664" s="1179"/>
      <c r="Y664" s="1327"/>
      <c r="Z664" s="1308"/>
      <c r="AA664" s="1328">
        <f>J664</f>
        <v>1.3</v>
      </c>
      <c r="AB664" s="1307"/>
      <c r="AC664" s="1282"/>
      <c r="AD664" s="1308"/>
      <c r="AE664" s="1286"/>
      <c r="AF664" s="1307"/>
      <c r="AG664" s="1281"/>
      <c r="AH664" s="1280"/>
    </row>
    <row r="665" spans="2:34" hidden="1" outlineLevel="1">
      <c r="B665" s="83"/>
      <c r="C665" s="1448"/>
      <c r="D665" s="1448"/>
      <c r="E665" s="877"/>
      <c r="F665" s="83">
        <v>3.25</v>
      </c>
      <c r="G665" s="109">
        <v>60.25</v>
      </c>
      <c r="H665" s="109">
        <v>62.85</v>
      </c>
      <c r="I665" s="108">
        <f>H665-G665</f>
        <v>2.6</v>
      </c>
      <c r="J665" s="1080">
        <f>F665*I665</f>
        <v>8.4499999999999993</v>
      </c>
      <c r="K665" s="83"/>
      <c r="L665" s="75"/>
      <c r="M665" s="1058"/>
      <c r="N665" s="83"/>
      <c r="O665" s="75"/>
      <c r="P665" s="1058"/>
      <c r="Q665" s="1281"/>
      <c r="R665" s="1280"/>
      <c r="S665" s="1174"/>
      <c r="T665" s="1326"/>
      <c r="U665" s="1281"/>
      <c r="V665" s="1280"/>
      <c r="W665" s="1281"/>
      <c r="X665" s="1280"/>
      <c r="Y665" s="1327">
        <f>J665</f>
        <v>8.4499999999999993</v>
      </c>
      <c r="Z665" s="1308"/>
      <c r="AA665" s="1286"/>
      <c r="AB665" s="1307"/>
      <c r="AC665" s="1282"/>
      <c r="AD665" s="1308"/>
      <c r="AE665" s="1286"/>
      <c r="AF665" s="1307"/>
      <c r="AG665" s="1281"/>
      <c r="AH665" s="1280"/>
    </row>
    <row r="666" spans="2:34" hidden="1" outlineLevel="1">
      <c r="B666" s="83"/>
      <c r="C666" s="1447" t="s">
        <v>24</v>
      </c>
      <c r="D666" s="1448"/>
      <c r="E666" s="877">
        <v>1</v>
      </c>
      <c r="F666" s="83"/>
      <c r="G666" s="109"/>
      <c r="H666" s="109"/>
      <c r="I666" s="75"/>
      <c r="J666" s="1058"/>
      <c r="K666" s="871">
        <v>1.48</v>
      </c>
      <c r="L666" s="1448">
        <v>1.59</v>
      </c>
      <c r="M666" s="1085">
        <f>ROUND(-E666*K666*L666,2)</f>
        <v>-2.35</v>
      </c>
      <c r="N666" s="1114">
        <v>0.13</v>
      </c>
      <c r="O666" s="940">
        <f>2*L666+K666</f>
        <v>4.66</v>
      </c>
      <c r="P666" s="1161">
        <f>E666*N666*O666</f>
        <v>0.61</v>
      </c>
      <c r="Q666" s="1281"/>
      <c r="R666" s="1280"/>
      <c r="S666" s="1174"/>
      <c r="T666" s="1326"/>
      <c r="U666" s="1281"/>
      <c r="V666" s="1280"/>
      <c r="W666" s="1281"/>
      <c r="X666" s="1280"/>
      <c r="Y666" s="1327">
        <f>M666</f>
        <v>-2.35</v>
      </c>
      <c r="Z666" s="1308"/>
      <c r="AA666" s="1286"/>
      <c r="AB666" s="1307"/>
      <c r="AC666" s="1327">
        <f>P666</f>
        <v>0.61</v>
      </c>
      <c r="AD666" s="1308"/>
      <c r="AE666" s="1286"/>
      <c r="AF666" s="1307"/>
      <c r="AG666" s="1281"/>
      <c r="AH666" s="1085">
        <f>K666</f>
        <v>1.48</v>
      </c>
    </row>
    <row r="667" spans="2:34" hidden="1" outlineLevel="1">
      <c r="B667" s="83"/>
      <c r="C667" s="1448"/>
      <c r="D667" s="1448"/>
      <c r="E667" s="877"/>
      <c r="F667" s="83"/>
      <c r="G667" s="109"/>
      <c r="H667" s="109"/>
      <c r="I667" s="75"/>
      <c r="J667" s="1058"/>
      <c r="K667" s="1114"/>
      <c r="L667" s="940"/>
      <c r="M667" s="1080"/>
      <c r="N667" s="1114"/>
      <c r="O667" s="940"/>
      <c r="P667" s="1116"/>
      <c r="Q667" s="1281"/>
      <c r="R667" s="1280"/>
      <c r="S667" s="1174"/>
      <c r="T667" s="1326"/>
      <c r="U667" s="1281"/>
      <c r="V667" s="1280"/>
      <c r="W667" s="1281"/>
      <c r="X667" s="1280"/>
      <c r="Y667" s="1327"/>
      <c r="Z667" s="1308"/>
      <c r="AA667" s="1286"/>
      <c r="AB667" s="1307"/>
      <c r="AC667" s="1327"/>
      <c r="AD667" s="1308"/>
      <c r="AE667" s="1286"/>
      <c r="AF667" s="1307"/>
      <c r="AG667" s="1281"/>
      <c r="AH667" s="1280"/>
    </row>
    <row r="668" spans="2:34" hidden="1" outlineLevel="1">
      <c r="B668" s="83"/>
      <c r="C668" s="1447" t="s">
        <v>504</v>
      </c>
      <c r="D668" s="1447" t="s">
        <v>669</v>
      </c>
      <c r="E668" s="877"/>
      <c r="F668" s="83">
        <v>8.17</v>
      </c>
      <c r="G668" s="109">
        <v>59.85</v>
      </c>
      <c r="H668" s="109">
        <v>61.23</v>
      </c>
      <c r="I668" s="108">
        <f>H668-G668</f>
        <v>1.38</v>
      </c>
      <c r="J668" s="1080">
        <f>F668*I668</f>
        <v>11.27</v>
      </c>
      <c r="K668" s="83"/>
      <c r="L668" s="75"/>
      <c r="M668" s="1058"/>
      <c r="N668" s="83"/>
      <c r="O668" s="75"/>
      <c r="P668" s="1058"/>
      <c r="Q668" s="1281"/>
      <c r="R668" s="1280"/>
      <c r="S668" s="1281"/>
      <c r="T668" s="1326"/>
      <c r="U668" s="1281"/>
      <c r="V668" s="1280"/>
      <c r="W668" s="1174">
        <f>J668</f>
        <v>11.27</v>
      </c>
      <c r="X668" s="1179">
        <f t="shared" ref="X668" si="106">ROUND($W$4/1000*W668,3)</f>
        <v>0.28199999999999997</v>
      </c>
      <c r="Y668" s="1282"/>
      <c r="Z668" s="1308"/>
      <c r="AA668" s="1328">
        <f>J668</f>
        <v>11.27</v>
      </c>
      <c r="AB668" s="1307"/>
      <c r="AC668" s="1282"/>
      <c r="AD668" s="1308"/>
      <c r="AE668" s="1286"/>
      <c r="AF668" s="1307"/>
      <c r="AG668" s="1281">
        <f>F668</f>
        <v>8.17</v>
      </c>
      <c r="AH668" s="1280"/>
    </row>
    <row r="669" spans="2:34" hidden="1" outlineLevel="1">
      <c r="B669" s="83"/>
      <c r="C669" s="1447" t="s">
        <v>65</v>
      </c>
      <c r="D669" s="1448"/>
      <c r="E669" s="877"/>
      <c r="F669" s="83">
        <v>5.55</v>
      </c>
      <c r="G669" s="109">
        <v>60.03</v>
      </c>
      <c r="H669" s="109">
        <v>62.85</v>
      </c>
      <c r="I669" s="108">
        <f>H669-G669</f>
        <v>2.82</v>
      </c>
      <c r="J669" s="1080">
        <f>F669*I669</f>
        <v>15.65</v>
      </c>
      <c r="K669" s="83"/>
      <c r="L669" s="75"/>
      <c r="M669" s="1058"/>
      <c r="N669" s="83"/>
      <c r="O669" s="75"/>
      <c r="P669" s="1058"/>
      <c r="Q669" s="1281"/>
      <c r="R669" s="1280"/>
      <c r="S669" s="1174">
        <f>J669</f>
        <v>15.65</v>
      </c>
      <c r="T669" s="1326">
        <f t="shared" ref="T669:T672" si="107">ROUND($S$4/1000*S669,3)</f>
        <v>2.0350000000000001</v>
      </c>
      <c r="U669" s="1281"/>
      <c r="V669" s="1280"/>
      <c r="W669" s="1174"/>
      <c r="X669" s="1179"/>
      <c r="Y669" s="1327">
        <f>S669</f>
        <v>15.65</v>
      </c>
      <c r="Z669" s="1308"/>
      <c r="AA669" s="1328"/>
      <c r="AB669" s="1307"/>
      <c r="AC669" s="1282"/>
      <c r="AD669" s="1308"/>
      <c r="AE669" s="1286"/>
      <c r="AF669" s="1307"/>
      <c r="AG669" s="1281"/>
      <c r="AH669" s="1280"/>
    </row>
    <row r="670" spans="2:34" hidden="1" outlineLevel="1">
      <c r="B670" s="83"/>
      <c r="C670" s="1447" t="s">
        <v>67</v>
      </c>
      <c r="D670" s="1448"/>
      <c r="E670" s="877">
        <v>1</v>
      </c>
      <c r="F670" s="83"/>
      <c r="G670" s="109"/>
      <c r="H670" s="109"/>
      <c r="I670" s="75"/>
      <c r="J670" s="1080"/>
      <c r="K670" s="871">
        <f>1.68-0.77</f>
        <v>0.91</v>
      </c>
      <c r="L670" s="1448">
        <f>1.65-0.06</f>
        <v>1.59</v>
      </c>
      <c r="M670" s="1080">
        <f>ROUND(-E670*K670*L670,2)</f>
        <v>-1.45</v>
      </c>
      <c r="N670" s="1114">
        <v>0.13</v>
      </c>
      <c r="O670" s="940">
        <f>2*K670+L670</f>
        <v>3.41</v>
      </c>
      <c r="P670" s="1116">
        <f>E670*N670*O670</f>
        <v>0.44</v>
      </c>
      <c r="Q670" s="1281"/>
      <c r="R670" s="1280"/>
      <c r="S670" s="1174">
        <f>M670</f>
        <v>-1.45</v>
      </c>
      <c r="T670" s="1326">
        <f t="shared" si="107"/>
        <v>-0.189</v>
      </c>
      <c r="U670" s="1281"/>
      <c r="V670" s="1280"/>
      <c r="W670" s="1281"/>
      <c r="X670" s="1280"/>
      <c r="Y670" s="1327">
        <f>M670</f>
        <v>-1.45</v>
      </c>
      <c r="Z670" s="1308"/>
      <c r="AA670" s="1286"/>
      <c r="AB670" s="1307"/>
      <c r="AC670" s="1327">
        <f>P670</f>
        <v>0.44</v>
      </c>
      <c r="AD670" s="1308"/>
      <c r="AE670" s="1286"/>
      <c r="AF670" s="1307"/>
      <c r="AG670" s="1281"/>
      <c r="AH670" s="1280"/>
    </row>
    <row r="671" spans="2:34" hidden="1" outlineLevel="1">
      <c r="B671" s="83"/>
      <c r="C671" s="1447" t="s">
        <v>70</v>
      </c>
      <c r="D671" s="1448"/>
      <c r="E671" s="877">
        <v>1</v>
      </c>
      <c r="F671" s="83"/>
      <c r="G671" s="109"/>
      <c r="H671" s="109"/>
      <c r="I671" s="75"/>
      <c r="J671" s="1058"/>
      <c r="K671" s="871">
        <v>0.77</v>
      </c>
      <c r="L671" s="1448">
        <f>2.4-0.06</f>
        <v>2.34</v>
      </c>
      <c r="M671" s="1080">
        <f>ROUND(-E671*K671*L671,2)</f>
        <v>-1.8</v>
      </c>
      <c r="N671" s="1114">
        <v>0.13</v>
      </c>
      <c r="O671" s="940">
        <f>K671+L671+0.75</f>
        <v>3.86</v>
      </c>
      <c r="P671" s="1116">
        <f>E671*N671*O671</f>
        <v>0.5</v>
      </c>
      <c r="Q671" s="1281"/>
      <c r="R671" s="1280"/>
      <c r="S671" s="1174">
        <f>M671</f>
        <v>-1.8</v>
      </c>
      <c r="T671" s="1326">
        <f t="shared" si="107"/>
        <v>-0.23400000000000001</v>
      </c>
      <c r="U671" s="1281"/>
      <c r="V671" s="1280"/>
      <c r="W671" s="1281"/>
      <c r="X671" s="1280"/>
      <c r="Y671" s="1327">
        <f>M671</f>
        <v>-1.8</v>
      </c>
      <c r="Z671" s="1308"/>
      <c r="AA671" s="1286"/>
      <c r="AB671" s="1307"/>
      <c r="AC671" s="1327">
        <f>P671</f>
        <v>0.5</v>
      </c>
      <c r="AD671" s="1308"/>
      <c r="AE671" s="1286"/>
      <c r="AF671" s="1307"/>
      <c r="AG671" s="1281"/>
      <c r="AH671" s="1280"/>
    </row>
    <row r="672" spans="2:34" hidden="1" outlineLevel="1">
      <c r="B672" s="83"/>
      <c r="C672" s="1447" t="s">
        <v>24</v>
      </c>
      <c r="D672" s="1448"/>
      <c r="E672" s="877">
        <v>1</v>
      </c>
      <c r="F672" s="83"/>
      <c r="G672" s="109"/>
      <c r="H672" s="109"/>
      <c r="I672" s="75"/>
      <c r="J672" s="1058"/>
      <c r="K672" s="871">
        <v>1.48</v>
      </c>
      <c r="L672" s="1448">
        <v>1.59</v>
      </c>
      <c r="M672" s="1085">
        <f>ROUND(-E672*K672*L672,2)</f>
        <v>-2.35</v>
      </c>
      <c r="N672" s="1114">
        <v>0.13</v>
      </c>
      <c r="O672" s="940">
        <f>2*(L672+K672)</f>
        <v>6.14</v>
      </c>
      <c r="P672" s="1161">
        <f>E672*N672*O672</f>
        <v>0.8</v>
      </c>
      <c r="Q672" s="1281"/>
      <c r="R672" s="1280"/>
      <c r="S672" s="1174">
        <f>M672</f>
        <v>-2.35</v>
      </c>
      <c r="T672" s="1326">
        <f t="shared" si="107"/>
        <v>-0.30599999999999999</v>
      </c>
      <c r="U672" s="1281"/>
      <c r="V672" s="1280"/>
      <c r="W672" s="1281"/>
      <c r="X672" s="1280"/>
      <c r="Y672" s="1327">
        <f>M672</f>
        <v>-2.35</v>
      </c>
      <c r="Z672" s="1308"/>
      <c r="AA672" s="1286"/>
      <c r="AB672" s="1307"/>
      <c r="AC672" s="1327">
        <f>P672</f>
        <v>0.8</v>
      </c>
      <c r="AD672" s="1308"/>
      <c r="AE672" s="1286"/>
      <c r="AF672" s="1307"/>
      <c r="AG672" s="1281"/>
      <c r="AH672" s="1280"/>
    </row>
    <row r="673" spans="2:34" hidden="1" outlineLevel="1">
      <c r="B673" s="83"/>
      <c r="C673" s="1448"/>
      <c r="D673" s="1448"/>
      <c r="E673" s="877"/>
      <c r="F673" s="83"/>
      <c r="G673" s="109"/>
      <c r="H673" s="109"/>
      <c r="I673" s="75"/>
      <c r="J673" s="1080"/>
      <c r="K673" s="83"/>
      <c r="L673" s="75"/>
      <c r="M673" s="1058"/>
      <c r="N673" s="83"/>
      <c r="O673" s="75"/>
      <c r="P673" s="1058"/>
      <c r="Q673" s="1174"/>
      <c r="R673" s="1280"/>
      <c r="S673" s="1281"/>
      <c r="T673" s="1326"/>
      <c r="U673" s="1281"/>
      <c r="V673" s="1280"/>
      <c r="W673" s="1281"/>
      <c r="X673" s="1280"/>
      <c r="Y673" s="1282"/>
      <c r="Z673" s="1308"/>
      <c r="AA673" s="1328"/>
      <c r="AB673" s="1307"/>
      <c r="AC673" s="1282"/>
      <c r="AD673" s="1308"/>
      <c r="AE673" s="1286"/>
      <c r="AF673" s="1307"/>
      <c r="AG673" s="1281"/>
      <c r="AH673" s="1280"/>
    </row>
    <row r="674" spans="2:34" hidden="1" outlineLevel="1">
      <c r="B674" s="90" t="s">
        <v>587</v>
      </c>
      <c r="C674" s="1447" t="s">
        <v>493</v>
      </c>
      <c r="D674" s="1447" t="s">
        <v>698</v>
      </c>
      <c r="E674" s="877"/>
      <c r="F674" s="83">
        <v>3.03</v>
      </c>
      <c r="G674" s="109">
        <v>59.85</v>
      </c>
      <c r="H674" s="109">
        <v>62.85</v>
      </c>
      <c r="I674" s="108">
        <f>H674-G674</f>
        <v>3</v>
      </c>
      <c r="J674" s="1080">
        <f>F674*I674</f>
        <v>9.09</v>
      </c>
      <c r="K674" s="83"/>
      <c r="L674" s="75"/>
      <c r="M674" s="1058"/>
      <c r="N674" s="83"/>
      <c r="O674" s="75"/>
      <c r="P674" s="1058"/>
      <c r="Q674" s="1174"/>
      <c r="R674" s="1280"/>
      <c r="S674" s="1174">
        <f>J674</f>
        <v>9.09</v>
      </c>
      <c r="T674" s="1326">
        <f t="shared" ref="T674:T675" si="108">ROUND($S$4/1000*S674,3)</f>
        <v>1.1819999999999999</v>
      </c>
      <c r="U674" s="1281"/>
      <c r="V674" s="1280"/>
      <c r="W674" s="1281"/>
      <c r="X674" s="1280"/>
      <c r="Y674" s="1327"/>
      <c r="Z674" s="1308"/>
      <c r="AA674" s="1286"/>
      <c r="AB674" s="1307"/>
      <c r="AC674" s="1282"/>
      <c r="AD674" s="1308"/>
      <c r="AE674" s="1286"/>
      <c r="AF674" s="1307"/>
      <c r="AG674" s="1281"/>
      <c r="AH674" s="1280"/>
    </row>
    <row r="675" spans="2:34" hidden="1" outlineLevel="1">
      <c r="B675" s="83"/>
      <c r="C675" s="1447" t="s">
        <v>24</v>
      </c>
      <c r="D675" s="1448"/>
      <c r="E675" s="877">
        <v>1</v>
      </c>
      <c r="F675" s="83"/>
      <c r="G675" s="109"/>
      <c r="H675" s="109"/>
      <c r="I675" s="75"/>
      <c r="J675" s="1058"/>
      <c r="K675" s="871">
        <v>1.48</v>
      </c>
      <c r="L675" s="1448">
        <v>1.59</v>
      </c>
      <c r="M675" s="1085">
        <f>ROUND(-E675*K675*L675,2)</f>
        <v>-2.35</v>
      </c>
      <c r="N675" s="1114">
        <v>0.13</v>
      </c>
      <c r="O675" s="940">
        <f>2*L675+K675</f>
        <v>4.66</v>
      </c>
      <c r="P675" s="1161">
        <f>E675*N675*O675</f>
        <v>0.61</v>
      </c>
      <c r="Q675" s="1281"/>
      <c r="R675" s="1280"/>
      <c r="S675" s="1174">
        <f>M675</f>
        <v>-2.35</v>
      </c>
      <c r="T675" s="1326">
        <f t="shared" si="108"/>
        <v>-0.30599999999999999</v>
      </c>
      <c r="U675" s="1281"/>
      <c r="V675" s="1280"/>
      <c r="W675" s="1281"/>
      <c r="X675" s="1280"/>
      <c r="Y675" s="1282"/>
      <c r="Z675" s="1308"/>
      <c r="AA675" s="1286"/>
      <c r="AB675" s="1307"/>
      <c r="AC675" s="1282"/>
      <c r="AD675" s="1308"/>
      <c r="AE675" s="1286"/>
      <c r="AF675" s="1307"/>
      <c r="AG675" s="1281"/>
      <c r="AH675" s="1280"/>
    </row>
    <row r="676" spans="2:34" hidden="1" outlineLevel="1">
      <c r="B676" s="90" t="s">
        <v>664</v>
      </c>
      <c r="C676" s="1448"/>
      <c r="D676" s="1448"/>
      <c r="E676" s="877"/>
      <c r="F676" s="83">
        <v>3.03</v>
      </c>
      <c r="G676" s="109">
        <v>59.85</v>
      </c>
      <c r="H676" s="109">
        <v>60.25</v>
      </c>
      <c r="I676" s="108">
        <f>H676-G676</f>
        <v>0.4</v>
      </c>
      <c r="J676" s="1080">
        <f>F676*I676</f>
        <v>1.21</v>
      </c>
      <c r="K676" s="83"/>
      <c r="L676" s="75"/>
      <c r="M676" s="1058"/>
      <c r="N676" s="83"/>
      <c r="O676" s="75"/>
      <c r="P676" s="1058"/>
      <c r="Q676" s="1281"/>
      <c r="R676" s="1280"/>
      <c r="S676" s="1281"/>
      <c r="T676" s="1326"/>
      <c r="U676" s="1281"/>
      <c r="V676" s="1280"/>
      <c r="W676" s="1174"/>
      <c r="X676" s="1179"/>
      <c r="Y676" s="1282"/>
      <c r="Z676" s="1308"/>
      <c r="AA676" s="1328">
        <f>J676</f>
        <v>1.21</v>
      </c>
      <c r="AB676" s="1307"/>
      <c r="AC676" s="1282"/>
      <c r="AD676" s="1308"/>
      <c r="AE676" s="1286"/>
      <c r="AF676" s="1307"/>
      <c r="AG676" s="1281"/>
      <c r="AH676" s="1280"/>
    </row>
    <row r="677" spans="2:34" hidden="1" outlineLevel="1">
      <c r="B677" s="83"/>
      <c r="C677" s="1448"/>
      <c r="D677" s="1448"/>
      <c r="E677" s="877"/>
      <c r="F677" s="83">
        <v>3.03</v>
      </c>
      <c r="G677" s="109">
        <v>60.25</v>
      </c>
      <c r="H677" s="109">
        <v>62.85</v>
      </c>
      <c r="I677" s="108">
        <f>H677-G677</f>
        <v>2.6</v>
      </c>
      <c r="J677" s="1080">
        <f>F677*I677</f>
        <v>7.88</v>
      </c>
      <c r="K677" s="83"/>
      <c r="L677" s="75"/>
      <c r="M677" s="1058"/>
      <c r="N677" s="83"/>
      <c r="O677" s="75"/>
      <c r="P677" s="1058"/>
      <c r="Q677" s="1281"/>
      <c r="R677" s="1280"/>
      <c r="S677" s="1281"/>
      <c r="T677" s="1326"/>
      <c r="U677" s="1281"/>
      <c r="V677" s="1280"/>
      <c r="W677" s="1174"/>
      <c r="X677" s="1179"/>
      <c r="Y677" s="1327">
        <f>J677</f>
        <v>7.88</v>
      </c>
      <c r="Z677" s="1308"/>
      <c r="AA677" s="1286"/>
      <c r="AB677" s="1307"/>
      <c r="AC677" s="1282"/>
      <c r="AD677" s="1308"/>
      <c r="AE677" s="1286"/>
      <c r="AF677" s="1307"/>
      <c r="AG677" s="1281"/>
      <c r="AH677" s="1280"/>
    </row>
    <row r="678" spans="2:34" hidden="1" outlineLevel="1">
      <c r="B678" s="83"/>
      <c r="C678" s="1447" t="s">
        <v>24</v>
      </c>
      <c r="D678" s="1448"/>
      <c r="E678" s="877">
        <v>1</v>
      </c>
      <c r="F678" s="83"/>
      <c r="G678" s="109"/>
      <c r="H678" s="109"/>
      <c r="I678" s="75"/>
      <c r="J678" s="1080"/>
      <c r="K678" s="871">
        <v>1.48</v>
      </c>
      <c r="L678" s="1448">
        <v>1.59</v>
      </c>
      <c r="M678" s="1085">
        <f>ROUND(-E678*K678*L678,2)</f>
        <v>-2.35</v>
      </c>
      <c r="N678" s="1114">
        <v>0.13</v>
      </c>
      <c r="O678" s="940">
        <f>2*L678+K678</f>
        <v>4.66</v>
      </c>
      <c r="P678" s="1161">
        <f>E678*N678*O678</f>
        <v>0.61</v>
      </c>
      <c r="Q678" s="1281"/>
      <c r="R678" s="1280"/>
      <c r="S678" s="1174"/>
      <c r="T678" s="1326"/>
      <c r="U678" s="1281"/>
      <c r="V678" s="1280"/>
      <c r="W678" s="1281"/>
      <c r="X678" s="1280"/>
      <c r="Y678" s="1327">
        <f>M678</f>
        <v>-2.35</v>
      </c>
      <c r="Z678" s="1308"/>
      <c r="AA678" s="1286"/>
      <c r="AB678" s="1307"/>
      <c r="AC678" s="1327">
        <f>P678</f>
        <v>0.61</v>
      </c>
      <c r="AD678" s="1308"/>
      <c r="AE678" s="1286"/>
      <c r="AF678" s="1307"/>
      <c r="AG678" s="1281"/>
      <c r="AH678" s="1085">
        <f>K678</f>
        <v>1.48</v>
      </c>
    </row>
    <row r="679" spans="2:34" hidden="1" outlineLevel="1">
      <c r="B679" s="83"/>
      <c r="C679" s="1448"/>
      <c r="D679" s="1448"/>
      <c r="E679" s="877"/>
      <c r="F679" s="83"/>
      <c r="G679" s="109"/>
      <c r="H679" s="109"/>
      <c r="I679" s="75"/>
      <c r="J679" s="1058"/>
      <c r="K679" s="1114"/>
      <c r="L679" s="940"/>
      <c r="M679" s="1080"/>
      <c r="N679" s="1114"/>
      <c r="O679" s="940"/>
      <c r="P679" s="1116"/>
      <c r="Q679" s="1281"/>
      <c r="R679" s="1280"/>
      <c r="S679" s="1174"/>
      <c r="T679" s="1326"/>
      <c r="U679" s="1281"/>
      <c r="V679" s="1280"/>
      <c r="W679" s="1281"/>
      <c r="X679" s="1280"/>
      <c r="Y679" s="1327"/>
      <c r="Z679" s="1308"/>
      <c r="AA679" s="1286"/>
      <c r="AB679" s="1307"/>
      <c r="AC679" s="1327"/>
      <c r="AD679" s="1308"/>
      <c r="AE679" s="1286"/>
      <c r="AF679" s="1307"/>
      <c r="AG679" s="1281"/>
      <c r="AH679" s="1280"/>
    </row>
    <row r="680" spans="2:34" hidden="1" outlineLevel="1">
      <c r="B680" s="83"/>
      <c r="C680" s="1447" t="s">
        <v>504</v>
      </c>
      <c r="D680" s="1447" t="s">
        <v>670</v>
      </c>
      <c r="E680" s="877">
        <v>1</v>
      </c>
      <c r="F680" s="83">
        <v>5.9</v>
      </c>
      <c r="G680" s="109">
        <v>59.85</v>
      </c>
      <c r="H680" s="109">
        <v>60.25</v>
      </c>
      <c r="I680" s="108">
        <f>H680-G680</f>
        <v>0.4</v>
      </c>
      <c r="J680" s="1080">
        <f>F680*I680</f>
        <v>2.36</v>
      </c>
      <c r="K680" s="1114"/>
      <c r="L680" s="940"/>
      <c r="M680" s="1080"/>
      <c r="N680" s="1114"/>
      <c r="O680" s="940"/>
      <c r="P680" s="1116"/>
      <c r="Q680" s="1281"/>
      <c r="R680" s="1280"/>
      <c r="S680" s="1174"/>
      <c r="T680" s="1326"/>
      <c r="U680" s="1281"/>
      <c r="V680" s="1280"/>
      <c r="W680" s="1174">
        <f>J680</f>
        <v>2.36</v>
      </c>
      <c r="X680" s="1179">
        <f t="shared" ref="X680:X681" si="109">ROUND($W$4/1000*W680,3)</f>
        <v>5.8999999999999997E-2</v>
      </c>
      <c r="Y680" s="1327"/>
      <c r="Z680" s="1308"/>
      <c r="AA680" s="1328">
        <f>J680</f>
        <v>2.36</v>
      </c>
      <c r="AB680" s="1307"/>
      <c r="AC680" s="1327"/>
      <c r="AD680" s="1308"/>
      <c r="AE680" s="1286"/>
      <c r="AF680" s="1307"/>
      <c r="AG680" s="1281">
        <f>F680</f>
        <v>5.9</v>
      </c>
      <c r="AH680" s="1280"/>
    </row>
    <row r="681" spans="2:34" hidden="1" outlineLevel="1">
      <c r="B681" s="83"/>
      <c r="C681" s="1448"/>
      <c r="D681" s="1448"/>
      <c r="E681" s="877"/>
      <c r="F681" s="83">
        <v>5.9</v>
      </c>
      <c r="G681" s="109">
        <v>60.25</v>
      </c>
      <c r="H681" s="109">
        <v>61.23</v>
      </c>
      <c r="I681" s="108">
        <f>H681-G681</f>
        <v>0.98</v>
      </c>
      <c r="J681" s="1080">
        <f>F681*I681</f>
        <v>5.78</v>
      </c>
      <c r="K681" s="83"/>
      <c r="L681" s="75"/>
      <c r="M681" s="1058"/>
      <c r="N681" s="83"/>
      <c r="O681" s="75"/>
      <c r="P681" s="1058"/>
      <c r="Q681" s="1281"/>
      <c r="R681" s="1280"/>
      <c r="S681" s="1281"/>
      <c r="T681" s="1326"/>
      <c r="U681" s="1281"/>
      <c r="V681" s="1280"/>
      <c r="W681" s="1174">
        <f>J681</f>
        <v>5.78</v>
      </c>
      <c r="X681" s="1179">
        <f t="shared" si="109"/>
        <v>0.14499999999999999</v>
      </c>
      <c r="Y681" s="1327">
        <f>J681</f>
        <v>5.78</v>
      </c>
      <c r="Z681" s="1308"/>
      <c r="AA681" s="1286"/>
      <c r="AB681" s="1307"/>
      <c r="AC681" s="1282"/>
      <c r="AD681" s="1308"/>
      <c r="AE681" s="1286"/>
      <c r="AF681" s="1307"/>
      <c r="AG681" s="1281"/>
      <c r="AH681" s="1280"/>
    </row>
    <row r="682" spans="2:34" hidden="1" outlineLevel="1">
      <c r="B682" s="83"/>
      <c r="C682" s="1447" t="s">
        <v>65</v>
      </c>
      <c r="D682" s="1448"/>
      <c r="E682" s="877"/>
      <c r="F682" s="83">
        <v>3.28</v>
      </c>
      <c r="G682" s="109">
        <v>60.03</v>
      </c>
      <c r="H682" s="109">
        <v>62.85</v>
      </c>
      <c r="I682" s="108">
        <f>H682-G682</f>
        <v>2.82</v>
      </c>
      <c r="J682" s="1080">
        <f>F682*I682</f>
        <v>9.25</v>
      </c>
      <c r="K682" s="83"/>
      <c r="L682" s="75"/>
      <c r="M682" s="1058"/>
      <c r="N682" s="83"/>
      <c r="O682" s="75"/>
      <c r="P682" s="1058"/>
      <c r="Q682" s="1281"/>
      <c r="R682" s="1280"/>
      <c r="S682" s="1174">
        <f>J682</f>
        <v>9.25</v>
      </c>
      <c r="T682" s="1326">
        <f t="shared" ref="T682:T687" si="110">ROUND($S$4/1000*S682,3)</f>
        <v>1.2030000000000001</v>
      </c>
      <c r="U682" s="1281"/>
      <c r="V682" s="1280"/>
      <c r="W682" s="1281"/>
      <c r="X682" s="1280"/>
      <c r="Y682" s="1327">
        <f>J682</f>
        <v>9.25</v>
      </c>
      <c r="Z682" s="1308"/>
      <c r="AA682" s="1328"/>
      <c r="AB682" s="1307"/>
      <c r="AC682" s="1282"/>
      <c r="AD682" s="1308"/>
      <c r="AE682" s="1286"/>
      <c r="AF682" s="1307"/>
      <c r="AG682" s="1281"/>
      <c r="AH682" s="1280"/>
    </row>
    <row r="683" spans="2:34" hidden="1" outlineLevel="1">
      <c r="B683" s="83"/>
      <c r="C683" s="1447" t="s">
        <v>516</v>
      </c>
      <c r="D683" s="1448"/>
      <c r="E683" s="877">
        <v>1</v>
      </c>
      <c r="F683" s="83"/>
      <c r="G683" s="109"/>
      <c r="H683" s="109"/>
      <c r="I683" s="75"/>
      <c r="J683" s="1080"/>
      <c r="K683" s="871">
        <f>1.68-0.77</f>
        <v>0.91</v>
      </c>
      <c r="L683" s="1448">
        <f>1.65-0.06</f>
        <v>1.59</v>
      </c>
      <c r="M683" s="1080">
        <f>ROUND(-E683*K683*L683,2)</f>
        <v>-1.45</v>
      </c>
      <c r="N683" s="1114">
        <v>0.13</v>
      </c>
      <c r="O683" s="940">
        <f>2*K683+L683</f>
        <v>3.41</v>
      </c>
      <c r="P683" s="1116">
        <f>E683*N683*O683</f>
        <v>0.44</v>
      </c>
      <c r="Q683" s="1281"/>
      <c r="R683" s="1280"/>
      <c r="S683" s="1174">
        <f>M683</f>
        <v>-1.45</v>
      </c>
      <c r="T683" s="1326">
        <f t="shared" si="110"/>
        <v>-0.189</v>
      </c>
      <c r="U683" s="1281"/>
      <c r="V683" s="1280"/>
      <c r="W683" s="1281"/>
      <c r="X683" s="1280"/>
      <c r="Y683" s="1327">
        <f>M683</f>
        <v>-1.45</v>
      </c>
      <c r="Z683" s="1308"/>
      <c r="AA683" s="1286"/>
      <c r="AB683" s="1307"/>
      <c r="AC683" s="1327">
        <f>P683</f>
        <v>0.44</v>
      </c>
      <c r="AD683" s="1308"/>
      <c r="AE683" s="1286"/>
      <c r="AF683" s="1307"/>
      <c r="AG683" s="1281"/>
      <c r="AH683" s="1280"/>
    </row>
    <row r="684" spans="2:34" hidden="1" outlineLevel="1">
      <c r="B684" s="83"/>
      <c r="C684" s="1447" t="s">
        <v>90</v>
      </c>
      <c r="D684" s="1448"/>
      <c r="E684" s="877">
        <v>1</v>
      </c>
      <c r="F684" s="83"/>
      <c r="G684" s="109"/>
      <c r="H684" s="109"/>
      <c r="I684" s="75"/>
      <c r="J684" s="1058"/>
      <c r="K684" s="871">
        <v>0.77</v>
      </c>
      <c r="L684" s="1448">
        <f>2.4-0.06</f>
        <v>2.34</v>
      </c>
      <c r="M684" s="1080">
        <f>ROUND(-E684*K684*L684,2)</f>
        <v>-1.8</v>
      </c>
      <c r="N684" s="1114">
        <v>0.13</v>
      </c>
      <c r="O684" s="940">
        <f>K684+L684+0.75</f>
        <v>3.86</v>
      </c>
      <c r="P684" s="1116">
        <f>E684*N684*O684</f>
        <v>0.5</v>
      </c>
      <c r="Q684" s="1281"/>
      <c r="R684" s="1280"/>
      <c r="S684" s="1174">
        <f>M684</f>
        <v>-1.8</v>
      </c>
      <c r="T684" s="1326">
        <f t="shared" si="110"/>
        <v>-0.23400000000000001</v>
      </c>
      <c r="U684" s="1281"/>
      <c r="V684" s="1280"/>
      <c r="W684" s="1281"/>
      <c r="X684" s="1280"/>
      <c r="Y684" s="1327">
        <f>M684</f>
        <v>-1.8</v>
      </c>
      <c r="Z684" s="1308"/>
      <c r="AA684" s="1286"/>
      <c r="AB684" s="1307"/>
      <c r="AC684" s="1327">
        <f>P684</f>
        <v>0.5</v>
      </c>
      <c r="AD684" s="1308"/>
      <c r="AE684" s="1286"/>
      <c r="AF684" s="1307"/>
      <c r="AG684" s="1281"/>
      <c r="AH684" s="1280"/>
    </row>
    <row r="685" spans="2:34" hidden="1" outlineLevel="1">
      <c r="B685" s="83"/>
      <c r="C685" s="1448"/>
      <c r="D685" s="1448"/>
      <c r="E685" s="877"/>
      <c r="F685" s="83"/>
      <c r="G685" s="109"/>
      <c r="H685" s="109"/>
      <c r="I685" s="75"/>
      <c r="J685" s="1058"/>
      <c r="K685" s="83"/>
      <c r="L685" s="75"/>
      <c r="M685" s="1058"/>
      <c r="N685" s="83"/>
      <c r="O685" s="75"/>
      <c r="P685" s="1058"/>
      <c r="Q685" s="1281"/>
      <c r="R685" s="1280"/>
      <c r="S685" s="1281"/>
      <c r="T685" s="1326"/>
      <c r="U685" s="1281"/>
      <c r="V685" s="1280"/>
      <c r="W685" s="1281"/>
      <c r="X685" s="1280"/>
      <c r="Y685" s="1282"/>
      <c r="Z685" s="1308"/>
      <c r="AA685" s="1286"/>
      <c r="AB685" s="1307"/>
      <c r="AC685" s="1282"/>
      <c r="AD685" s="1308"/>
      <c r="AE685" s="1286"/>
      <c r="AF685" s="1307"/>
      <c r="AG685" s="1281"/>
      <c r="AH685" s="1280"/>
    </row>
    <row r="686" spans="2:34" hidden="1" outlineLevel="1">
      <c r="B686" s="83"/>
      <c r="C686" s="1447" t="s">
        <v>551</v>
      </c>
      <c r="D686" s="1447" t="s">
        <v>671</v>
      </c>
      <c r="E686" s="877"/>
      <c r="F686" s="83">
        <v>0.99</v>
      </c>
      <c r="G686" s="109">
        <v>59.85</v>
      </c>
      <c r="H686" s="109">
        <v>60.25</v>
      </c>
      <c r="I686" s="108">
        <f>H686-G686</f>
        <v>0.4</v>
      </c>
      <c r="J686" s="1080">
        <f>F686*I686</f>
        <v>0.4</v>
      </c>
      <c r="K686" s="83"/>
      <c r="L686" s="75"/>
      <c r="M686" s="1058"/>
      <c r="N686" s="83"/>
      <c r="O686" s="75"/>
      <c r="P686" s="1058"/>
      <c r="Q686" s="1281"/>
      <c r="R686" s="1280"/>
      <c r="S686" s="1174">
        <f>J686</f>
        <v>0.4</v>
      </c>
      <c r="T686" s="1326">
        <f t="shared" si="110"/>
        <v>5.1999999999999998E-2</v>
      </c>
      <c r="U686" s="1281"/>
      <c r="V686" s="1280"/>
      <c r="W686" s="1174"/>
      <c r="X686" s="1179"/>
      <c r="Y686" s="1282"/>
      <c r="Z686" s="1308"/>
      <c r="AA686" s="1328">
        <f>J686</f>
        <v>0.4</v>
      </c>
      <c r="AB686" s="1307"/>
      <c r="AC686" s="1282"/>
      <c r="AD686" s="1308"/>
      <c r="AE686" s="1286"/>
      <c r="AF686" s="1307"/>
      <c r="AG686" s="1281"/>
      <c r="AH686" s="1280"/>
    </row>
    <row r="687" spans="2:34" hidden="1" outlineLevel="1">
      <c r="B687" s="83"/>
      <c r="C687" s="1448"/>
      <c r="D687" s="1448"/>
      <c r="E687" s="877"/>
      <c r="F687" s="83">
        <v>0.99</v>
      </c>
      <c r="G687" s="109">
        <v>60.25</v>
      </c>
      <c r="H687" s="109">
        <v>62.85</v>
      </c>
      <c r="I687" s="108">
        <f>H687-G687</f>
        <v>2.6</v>
      </c>
      <c r="J687" s="1080">
        <f>F687*I687</f>
        <v>2.57</v>
      </c>
      <c r="K687" s="83"/>
      <c r="L687" s="75"/>
      <c r="M687" s="1058"/>
      <c r="N687" s="83"/>
      <c r="O687" s="75"/>
      <c r="P687" s="1058"/>
      <c r="Q687" s="1281"/>
      <c r="R687" s="1280"/>
      <c r="S687" s="1174">
        <f>J687</f>
        <v>2.57</v>
      </c>
      <c r="T687" s="1326">
        <f t="shared" si="110"/>
        <v>0.33400000000000002</v>
      </c>
      <c r="U687" s="1281"/>
      <c r="V687" s="1280"/>
      <c r="W687" s="1174"/>
      <c r="X687" s="1179"/>
      <c r="Y687" s="1327">
        <f>J687</f>
        <v>2.57</v>
      </c>
      <c r="Z687" s="1308"/>
      <c r="AA687" s="1286"/>
      <c r="AB687" s="1307"/>
      <c r="AC687" s="1282"/>
      <c r="AD687" s="1308"/>
      <c r="AE687" s="1286"/>
      <c r="AF687" s="1307"/>
      <c r="AG687" s="1281"/>
      <c r="AH687" s="1280"/>
    </row>
    <row r="688" spans="2:34" hidden="1" outlineLevel="1">
      <c r="B688" s="83"/>
      <c r="C688" s="1448"/>
      <c r="D688" s="1448"/>
      <c r="E688" s="877"/>
      <c r="F688" s="83"/>
      <c r="G688" s="109"/>
      <c r="H688" s="109"/>
      <c r="I688" s="75"/>
      <c r="J688" s="1080"/>
      <c r="K688" s="83"/>
      <c r="L688" s="75"/>
      <c r="M688" s="1058"/>
      <c r="N688" s="83"/>
      <c r="O688" s="75"/>
      <c r="P688" s="1058"/>
      <c r="Q688" s="1281"/>
      <c r="R688" s="1280"/>
      <c r="S688" s="1174"/>
      <c r="T688" s="1326"/>
      <c r="U688" s="1281"/>
      <c r="V688" s="1280"/>
      <c r="W688" s="1281"/>
      <c r="X688" s="1280"/>
      <c r="Y688" s="1327"/>
      <c r="Z688" s="1308"/>
      <c r="AA688" s="1286"/>
      <c r="AB688" s="1307"/>
      <c r="AC688" s="1282"/>
      <c r="AD688" s="1308"/>
      <c r="AE688" s="1286"/>
      <c r="AF688" s="1307"/>
      <c r="AG688" s="1281"/>
      <c r="AH688" s="1280"/>
    </row>
    <row r="689" spans="2:34" hidden="1" outlineLevel="1">
      <c r="B689" s="83"/>
      <c r="C689" s="1447" t="s">
        <v>504</v>
      </c>
      <c r="D689" s="1447" t="s">
        <v>661</v>
      </c>
      <c r="E689" s="877"/>
      <c r="F689" s="1095">
        <v>3</v>
      </c>
      <c r="G689" s="109">
        <v>59.85</v>
      </c>
      <c r="H689" s="109">
        <v>60.25</v>
      </c>
      <c r="I689" s="108">
        <f>H689-G689</f>
        <v>0.4</v>
      </c>
      <c r="J689" s="1080">
        <f>F689*I689</f>
        <v>1.2</v>
      </c>
      <c r="K689" s="1114"/>
      <c r="L689" s="940"/>
      <c r="M689" s="1080"/>
      <c r="N689" s="1114"/>
      <c r="O689" s="940"/>
      <c r="P689" s="1116"/>
      <c r="Q689" s="1281"/>
      <c r="R689" s="1280"/>
      <c r="S689" s="1174"/>
      <c r="T689" s="1326"/>
      <c r="U689" s="1281"/>
      <c r="V689" s="1280"/>
      <c r="W689" s="1174">
        <f>J689</f>
        <v>1.2</v>
      </c>
      <c r="X689" s="1179">
        <f t="shared" ref="X689:X690" si="111">ROUND($W$4/1000*W689,3)</f>
        <v>0.03</v>
      </c>
      <c r="Y689" s="1327"/>
      <c r="Z689" s="1308"/>
      <c r="AA689" s="1328">
        <f>J689</f>
        <v>1.2</v>
      </c>
      <c r="AB689" s="1307"/>
      <c r="AC689" s="1327"/>
      <c r="AD689" s="1308"/>
      <c r="AE689" s="1286"/>
      <c r="AF689" s="1307"/>
      <c r="AG689" s="1174">
        <f>F689</f>
        <v>3</v>
      </c>
      <c r="AH689" s="1280"/>
    </row>
    <row r="690" spans="2:34" hidden="1" outlineLevel="1">
      <c r="B690" s="83"/>
      <c r="C690" s="1448"/>
      <c r="D690" s="1448"/>
      <c r="E690" s="877"/>
      <c r="F690" s="1095">
        <v>3</v>
      </c>
      <c r="G690" s="109">
        <v>60.25</v>
      </c>
      <c r="H690" s="109">
        <v>61.23</v>
      </c>
      <c r="I690" s="108">
        <f>H690-G690</f>
        <v>0.98</v>
      </c>
      <c r="J690" s="1080">
        <f>F690*I690</f>
        <v>2.94</v>
      </c>
      <c r="K690" s="1114"/>
      <c r="L690" s="940"/>
      <c r="M690" s="1080"/>
      <c r="N690" s="1114"/>
      <c r="O690" s="940"/>
      <c r="P690" s="1116"/>
      <c r="Q690" s="1281"/>
      <c r="R690" s="1280"/>
      <c r="S690" s="1174"/>
      <c r="T690" s="1326"/>
      <c r="U690" s="1281"/>
      <c r="V690" s="1280"/>
      <c r="W690" s="1174">
        <f>J690</f>
        <v>2.94</v>
      </c>
      <c r="X690" s="1179">
        <f t="shared" si="111"/>
        <v>7.3999999999999996E-2</v>
      </c>
      <c r="Y690" s="1327">
        <f>J690</f>
        <v>2.94</v>
      </c>
      <c r="Z690" s="1308"/>
      <c r="AA690" s="1286"/>
      <c r="AB690" s="1307"/>
      <c r="AC690" s="1327"/>
      <c r="AD690" s="1308"/>
      <c r="AE690" s="1286"/>
      <c r="AF690" s="1307"/>
      <c r="AG690" s="1281"/>
      <c r="AH690" s="1280"/>
    </row>
    <row r="691" spans="2:34" hidden="1" outlineLevel="1">
      <c r="B691" s="83"/>
      <c r="C691" s="1447" t="s">
        <v>65</v>
      </c>
      <c r="D691" s="1448"/>
      <c r="E691" s="877"/>
      <c r="F691" s="83">
        <v>1.31</v>
      </c>
      <c r="G691" s="109">
        <v>60.03</v>
      </c>
      <c r="H691" s="109">
        <v>62.85</v>
      </c>
      <c r="I691" s="108">
        <f>H691-G691</f>
        <v>2.82</v>
      </c>
      <c r="J691" s="1080">
        <f>F691*I691</f>
        <v>3.69</v>
      </c>
      <c r="K691" s="83"/>
      <c r="L691" s="75"/>
      <c r="M691" s="1058"/>
      <c r="N691" s="83"/>
      <c r="O691" s="75"/>
      <c r="P691" s="1058"/>
      <c r="Q691" s="1174">
        <f>J691</f>
        <v>3.69</v>
      </c>
      <c r="R691" s="1179">
        <f t="shared" ref="R691" si="112">ROUND($Q$4/1000*Q691,3)</f>
        <v>0.55400000000000005</v>
      </c>
      <c r="S691" s="1281"/>
      <c r="T691" s="1326"/>
      <c r="U691" s="1281"/>
      <c r="V691" s="1280"/>
      <c r="W691" s="1281"/>
      <c r="X691" s="1280"/>
      <c r="Y691" s="1327">
        <f>J691</f>
        <v>3.69</v>
      </c>
      <c r="Z691" s="1308"/>
      <c r="AA691" s="1286"/>
      <c r="AB691" s="1307"/>
      <c r="AC691" s="1282"/>
      <c r="AD691" s="1308"/>
      <c r="AE691" s="1286"/>
      <c r="AF691" s="1307"/>
      <c r="AG691" s="1281"/>
      <c r="AH691" s="1280"/>
    </row>
    <row r="692" spans="2:34" hidden="1" outlineLevel="1">
      <c r="B692" s="83"/>
      <c r="C692" s="1448"/>
      <c r="D692" s="1448"/>
      <c r="E692" s="877"/>
      <c r="F692" s="1095">
        <v>3</v>
      </c>
      <c r="G692" s="109">
        <v>60.03</v>
      </c>
      <c r="H692" s="109">
        <v>62.85</v>
      </c>
      <c r="I692" s="108">
        <f>H692-G692</f>
        <v>2.82</v>
      </c>
      <c r="J692" s="1080">
        <f>F692*I692</f>
        <v>8.4600000000000009</v>
      </c>
      <c r="K692" s="83"/>
      <c r="L692" s="75"/>
      <c r="M692" s="1058"/>
      <c r="N692" s="83"/>
      <c r="O692" s="75"/>
      <c r="P692" s="1058"/>
      <c r="Q692" s="1174"/>
      <c r="R692" s="1179"/>
      <c r="S692" s="1174">
        <f>J692</f>
        <v>8.4600000000000009</v>
      </c>
      <c r="T692" s="1326">
        <f t="shared" ref="T692:T694" si="113">ROUND($S$4/1000*S692,3)</f>
        <v>1.1000000000000001</v>
      </c>
      <c r="U692" s="1281"/>
      <c r="V692" s="1280"/>
      <c r="W692" s="1281"/>
      <c r="X692" s="1280"/>
      <c r="Y692" s="1327">
        <f>J692</f>
        <v>8.4600000000000009</v>
      </c>
      <c r="Z692" s="1308"/>
      <c r="AA692" s="1328"/>
      <c r="AB692" s="1307"/>
      <c r="AC692" s="1282"/>
      <c r="AD692" s="1308"/>
      <c r="AE692" s="1286"/>
      <c r="AF692" s="1307"/>
      <c r="AG692" s="1281"/>
      <c r="AH692" s="1280"/>
    </row>
    <row r="693" spans="2:34" hidden="1" outlineLevel="1">
      <c r="B693" s="83"/>
      <c r="C693" s="1447" t="s">
        <v>72</v>
      </c>
      <c r="D693" s="1448"/>
      <c r="E693" s="877">
        <v>1</v>
      </c>
      <c r="F693" s="83"/>
      <c r="G693" s="109"/>
      <c r="H693" s="109"/>
      <c r="I693" s="75"/>
      <c r="J693" s="1080"/>
      <c r="K693" s="1114">
        <v>0.51</v>
      </c>
      <c r="L693" s="940">
        <v>1.59</v>
      </c>
      <c r="M693" s="1080">
        <f>ROUND(-E693*K693*L693,2)</f>
        <v>-0.81</v>
      </c>
      <c r="N693" s="1114">
        <v>0.13</v>
      </c>
      <c r="O693" s="1108">
        <f>2*K693+L693</f>
        <v>2.61</v>
      </c>
      <c r="P693" s="1116">
        <f>E693*N693*O693</f>
        <v>0.34</v>
      </c>
      <c r="Q693" s="1174"/>
      <c r="R693" s="1179"/>
      <c r="S693" s="1174">
        <f>M693</f>
        <v>-0.81</v>
      </c>
      <c r="T693" s="1326">
        <f t="shared" si="113"/>
        <v>-0.105</v>
      </c>
      <c r="U693" s="1281"/>
      <c r="V693" s="1280"/>
      <c r="W693" s="1281"/>
      <c r="X693" s="1280"/>
      <c r="Y693" s="1327">
        <f>M693</f>
        <v>-0.81</v>
      </c>
      <c r="Z693" s="1308"/>
      <c r="AA693" s="1286"/>
      <c r="AB693" s="1307"/>
      <c r="AC693" s="1327">
        <f>P693</f>
        <v>0.34</v>
      </c>
      <c r="AD693" s="1308"/>
      <c r="AE693" s="1286"/>
      <c r="AF693" s="1307"/>
      <c r="AG693" s="1281"/>
      <c r="AH693" s="1280"/>
    </row>
    <row r="694" spans="2:34" hidden="1" outlineLevel="1">
      <c r="B694" s="83"/>
      <c r="C694" s="1447" t="s">
        <v>70</v>
      </c>
      <c r="D694" s="1448"/>
      <c r="E694" s="1083">
        <v>1</v>
      </c>
      <c r="F694" s="83"/>
      <c r="G694" s="109"/>
      <c r="H694" s="109"/>
      <c r="I694" s="75"/>
      <c r="J694" s="1058"/>
      <c r="K694" s="1114">
        <v>0.77</v>
      </c>
      <c r="L694" s="940">
        <v>2.34</v>
      </c>
      <c r="M694" s="1080">
        <f>ROUND(-E694*K694*L694,2)</f>
        <v>-1.8</v>
      </c>
      <c r="N694" s="1114">
        <v>0.13</v>
      </c>
      <c r="O694" s="940">
        <f>K694+L694+0.75</f>
        <v>3.86</v>
      </c>
      <c r="P694" s="1116">
        <f>E694*N694*O694</f>
        <v>0.5</v>
      </c>
      <c r="Q694" s="1174"/>
      <c r="R694" s="1179"/>
      <c r="S694" s="1174">
        <f>M694</f>
        <v>-1.8</v>
      </c>
      <c r="T694" s="1326">
        <f t="shared" si="113"/>
        <v>-0.23400000000000001</v>
      </c>
      <c r="U694" s="1281"/>
      <c r="V694" s="1280"/>
      <c r="W694" s="1281"/>
      <c r="X694" s="1280"/>
      <c r="Y694" s="1327">
        <f>M694</f>
        <v>-1.8</v>
      </c>
      <c r="Z694" s="1308"/>
      <c r="AA694" s="1286"/>
      <c r="AB694" s="1307"/>
      <c r="AC694" s="1327">
        <f>P694</f>
        <v>0.5</v>
      </c>
      <c r="AD694" s="1308"/>
      <c r="AE694" s="1286"/>
      <c r="AF694" s="1307"/>
      <c r="AG694" s="1281"/>
      <c r="AH694" s="1280"/>
    </row>
    <row r="695" spans="2:34" ht="13.5" hidden="1" outlineLevel="1" thickBot="1">
      <c r="B695" s="1059"/>
      <c r="C695" s="1067"/>
      <c r="D695" s="1067"/>
      <c r="E695" s="1148"/>
      <c r="F695" s="1059"/>
      <c r="G695" s="1068"/>
      <c r="H695" s="1068"/>
      <c r="I695" s="841"/>
      <c r="J695" s="842"/>
      <c r="K695" s="1045"/>
      <c r="L695" s="1067"/>
      <c r="M695" s="1137"/>
      <c r="N695" s="1117"/>
      <c r="O695" s="1071"/>
      <c r="P695" s="1120"/>
      <c r="Q695" s="1289"/>
      <c r="R695" s="1291"/>
      <c r="S695" s="1309"/>
      <c r="T695" s="1373"/>
      <c r="U695" s="1289"/>
      <c r="V695" s="1291"/>
      <c r="W695" s="1289"/>
      <c r="X695" s="1291"/>
      <c r="Y695" s="1380"/>
      <c r="Z695" s="1332"/>
      <c r="AA695" s="1312"/>
      <c r="AB695" s="1313"/>
      <c r="AC695" s="1380"/>
      <c r="AD695" s="1332"/>
      <c r="AE695" s="1312"/>
      <c r="AF695" s="1313"/>
      <c r="AG695" s="1289"/>
      <c r="AH695" s="1291"/>
    </row>
    <row r="696" spans="2:34" ht="16.5" collapsed="1" thickBot="1">
      <c r="B696" s="1247" t="s">
        <v>672</v>
      </c>
      <c r="C696" s="1181" t="s">
        <v>628</v>
      </c>
      <c r="D696" s="1182"/>
      <c r="E696" s="1206"/>
      <c r="F696" s="1180"/>
      <c r="G696" s="1441"/>
      <c r="H696" s="1441"/>
      <c r="I696" s="1182"/>
      <c r="J696" s="1188"/>
      <c r="K696" s="1207"/>
      <c r="L696" s="1208"/>
      <c r="M696" s="1186"/>
      <c r="N696" s="1209"/>
      <c r="O696" s="1210"/>
      <c r="P696" s="1211"/>
      <c r="Q696" s="1316">
        <f t="shared" ref="Q696:AH696" si="114">SUM(Q697:Q786)</f>
        <v>229.6</v>
      </c>
      <c r="R696" s="1377">
        <f t="shared" si="114"/>
        <v>34.439</v>
      </c>
      <c r="S696" s="1401">
        <f t="shared" si="114"/>
        <v>388.94</v>
      </c>
      <c r="T696" s="1377">
        <f t="shared" si="114"/>
        <v>50.564999999999998</v>
      </c>
      <c r="U696" s="1316">
        <f t="shared" si="114"/>
        <v>0</v>
      </c>
      <c r="V696" s="1377">
        <f t="shared" si="114"/>
        <v>0</v>
      </c>
      <c r="W696" s="1401">
        <f t="shared" si="114"/>
        <v>151.87</v>
      </c>
      <c r="X696" s="1377">
        <f t="shared" si="114"/>
        <v>3.798</v>
      </c>
      <c r="Y696" s="1504">
        <f t="shared" si="114"/>
        <v>587.32000000000005</v>
      </c>
      <c r="Z696" s="1516">
        <f t="shared" si="114"/>
        <v>0</v>
      </c>
      <c r="AA696" s="1321">
        <f t="shared" si="114"/>
        <v>175.79</v>
      </c>
      <c r="AB696" s="1524">
        <f t="shared" si="114"/>
        <v>0</v>
      </c>
      <c r="AC696" s="1504">
        <f t="shared" si="114"/>
        <v>28.7</v>
      </c>
      <c r="AD696" s="1516">
        <f t="shared" si="114"/>
        <v>0</v>
      </c>
      <c r="AE696" s="1321">
        <f t="shared" si="114"/>
        <v>19.690000000000001</v>
      </c>
      <c r="AF696" s="1523">
        <f t="shared" si="114"/>
        <v>0</v>
      </c>
      <c r="AG696" s="1402">
        <f t="shared" si="114"/>
        <v>104.76</v>
      </c>
      <c r="AH696" s="1376">
        <f t="shared" si="114"/>
        <v>53.48</v>
      </c>
    </row>
    <row r="697" spans="2:34" hidden="1" outlineLevel="1">
      <c r="B697" s="1440" t="s">
        <v>599</v>
      </c>
      <c r="C697" s="1166" t="s">
        <v>551</v>
      </c>
      <c r="D697" s="1166" t="s">
        <v>686</v>
      </c>
      <c r="E697" s="1159"/>
      <c r="F697" s="1074">
        <v>3.74</v>
      </c>
      <c r="G697" s="1177">
        <v>62.85</v>
      </c>
      <c r="H697" s="1177">
        <v>74.849999999999994</v>
      </c>
      <c r="I697" s="1152">
        <f>H697-G697</f>
        <v>12</v>
      </c>
      <c r="J697" s="1154">
        <f>F697*I697</f>
        <v>44.88</v>
      </c>
      <c r="K697" s="1074"/>
      <c r="L697" s="1089"/>
      <c r="M697" s="1075"/>
      <c r="N697" s="1074"/>
      <c r="O697" s="1089"/>
      <c r="P697" s="1075"/>
      <c r="Q697" s="1384">
        <f>J697</f>
        <v>44.88</v>
      </c>
      <c r="R697" s="1326">
        <f t="shared" ref="R697" si="115">ROUND($Q$4/1000*Q697,3)</f>
        <v>6.7320000000000002</v>
      </c>
      <c r="S697" s="1381"/>
      <c r="T697" s="1383"/>
      <c r="U697" s="1381"/>
      <c r="V697" s="1383"/>
      <c r="W697" s="1384"/>
      <c r="X697" s="1385"/>
      <c r="Y697" s="1403">
        <f>J697</f>
        <v>44.88</v>
      </c>
      <c r="Z697" s="1303"/>
      <c r="AA697" s="1304"/>
      <c r="AB697" s="1391"/>
      <c r="AC697" s="1302"/>
      <c r="AD697" s="1303"/>
      <c r="AE697" s="1304"/>
      <c r="AF697" s="1305"/>
      <c r="AG697" s="1381"/>
      <c r="AH697" s="1383"/>
    </row>
    <row r="698" spans="2:34" hidden="1" outlineLevel="1">
      <c r="B698" s="83"/>
      <c r="C698" s="1448"/>
      <c r="D698" s="1448"/>
      <c r="E698" s="1145"/>
      <c r="F698" s="83"/>
      <c r="G698" s="109"/>
      <c r="H698" s="109"/>
      <c r="I698" s="75"/>
      <c r="J698" s="1058"/>
      <c r="K698" s="83"/>
      <c r="L698" s="75"/>
      <c r="M698" s="1058"/>
      <c r="N698" s="83"/>
      <c r="O698" s="75"/>
      <c r="P698" s="1058"/>
      <c r="Q698" s="1281"/>
      <c r="R698" s="1326"/>
      <c r="S698" s="1281"/>
      <c r="T698" s="1280"/>
      <c r="U698" s="1281"/>
      <c r="V698" s="1280"/>
      <c r="W698" s="1281"/>
      <c r="X698" s="1280"/>
      <c r="Y698" s="1282"/>
      <c r="Z698" s="1308"/>
      <c r="AA698" s="1286"/>
      <c r="AB698" s="1287"/>
      <c r="AC698" s="1282"/>
      <c r="AD698" s="1308"/>
      <c r="AE698" s="1286"/>
      <c r="AF698" s="1307"/>
      <c r="AG698" s="1281"/>
      <c r="AH698" s="1280"/>
    </row>
    <row r="699" spans="2:34" hidden="1" outlineLevel="1">
      <c r="B699" s="90" t="s">
        <v>587</v>
      </c>
      <c r="C699" s="1447" t="s">
        <v>493</v>
      </c>
      <c r="D699" s="1447" t="s">
        <v>694</v>
      </c>
      <c r="E699" s="1145"/>
      <c r="F699" s="1174">
        <v>7.08</v>
      </c>
      <c r="G699" s="109">
        <v>62.85</v>
      </c>
      <c r="H699" s="109">
        <v>74.849999999999994</v>
      </c>
      <c r="I699" s="108">
        <f>H699-G699</f>
        <v>12</v>
      </c>
      <c r="J699" s="1080">
        <f>F699*I699</f>
        <v>84.96</v>
      </c>
      <c r="K699" s="83"/>
      <c r="L699" s="75"/>
      <c r="M699" s="1058"/>
      <c r="N699" s="83"/>
      <c r="O699" s="75"/>
      <c r="P699" s="1058"/>
      <c r="Q699" s="1281"/>
      <c r="R699" s="1326"/>
      <c r="S699" s="1174">
        <f>J699</f>
        <v>84.96</v>
      </c>
      <c r="T699" s="1280">
        <f t="shared" ref="T699:T700" si="116">ROUND($S$4/1000*S699,3)</f>
        <v>11.045</v>
      </c>
      <c r="U699" s="1281"/>
      <c r="V699" s="1280"/>
      <c r="W699" s="1281"/>
      <c r="X699" s="1280"/>
      <c r="Y699" s="1282"/>
      <c r="Z699" s="1308"/>
      <c r="AA699" s="1286"/>
      <c r="AB699" s="1287"/>
      <c r="AC699" s="1282"/>
      <c r="AD699" s="1308"/>
      <c r="AE699" s="1286"/>
      <c r="AF699" s="1307"/>
      <c r="AG699" s="1281"/>
      <c r="AH699" s="1280"/>
    </row>
    <row r="700" spans="2:34" hidden="1" outlineLevel="1">
      <c r="B700" s="83"/>
      <c r="C700" s="1447" t="s">
        <v>25</v>
      </c>
      <c r="D700" s="1448"/>
      <c r="E700" s="1145">
        <v>8</v>
      </c>
      <c r="F700" s="83"/>
      <c r="G700" s="109"/>
      <c r="H700" s="109"/>
      <c r="I700" s="75"/>
      <c r="J700" s="1058"/>
      <c r="K700" s="871">
        <v>1.68</v>
      </c>
      <c r="L700" s="1448">
        <v>1.59</v>
      </c>
      <c r="M700" s="1080">
        <f>ROUND(-E700*K700*L700,2)</f>
        <v>-21.37</v>
      </c>
      <c r="N700" s="1114"/>
      <c r="O700" s="940"/>
      <c r="P700" s="1116"/>
      <c r="Q700" s="1281"/>
      <c r="R700" s="1326"/>
      <c r="S700" s="1174">
        <f>M700</f>
        <v>-21.37</v>
      </c>
      <c r="T700" s="1280">
        <f t="shared" si="116"/>
        <v>-2.778</v>
      </c>
      <c r="U700" s="1281"/>
      <c r="V700" s="1280"/>
      <c r="W700" s="1281"/>
      <c r="X700" s="1280"/>
      <c r="Y700" s="1327"/>
      <c r="Z700" s="1308"/>
      <c r="AA700" s="1286"/>
      <c r="AB700" s="1287"/>
      <c r="AC700" s="1327"/>
      <c r="AD700" s="1308"/>
      <c r="AE700" s="1286"/>
      <c r="AF700" s="1307"/>
      <c r="AG700" s="1281"/>
      <c r="AH700" s="1280"/>
    </row>
    <row r="701" spans="2:34" hidden="1" outlineLevel="1">
      <c r="B701" s="90" t="s">
        <v>664</v>
      </c>
      <c r="C701" s="1448"/>
      <c r="D701" s="1448"/>
      <c r="E701" s="1145"/>
      <c r="F701" s="83">
        <v>0.96</v>
      </c>
      <c r="G701" s="109">
        <v>62.85</v>
      </c>
      <c r="H701" s="109">
        <v>74.849999999999994</v>
      </c>
      <c r="I701" s="108">
        <f>H701-G701</f>
        <v>12</v>
      </c>
      <c r="J701" s="1080">
        <f>F701*I701</f>
        <v>11.52</v>
      </c>
      <c r="K701" s="1114"/>
      <c r="L701" s="940"/>
      <c r="M701" s="1080"/>
      <c r="N701" s="1114"/>
      <c r="O701" s="940"/>
      <c r="P701" s="1116"/>
      <c r="Q701" s="1281"/>
      <c r="R701" s="1326"/>
      <c r="S701" s="1174"/>
      <c r="T701" s="1280"/>
      <c r="U701" s="1281"/>
      <c r="V701" s="1280"/>
      <c r="W701" s="1281"/>
      <c r="X701" s="1280"/>
      <c r="Y701" s="1327">
        <f>J701</f>
        <v>11.52</v>
      </c>
      <c r="Z701" s="1308"/>
      <c r="AA701" s="1286"/>
      <c r="AB701" s="1287"/>
      <c r="AC701" s="1327"/>
      <c r="AD701" s="1308"/>
      <c r="AE701" s="1286"/>
      <c r="AF701" s="1307"/>
      <c r="AG701" s="1281"/>
      <c r="AH701" s="1280"/>
    </row>
    <row r="702" spans="2:34" hidden="1" outlineLevel="1">
      <c r="B702" s="83"/>
      <c r="C702" s="1448"/>
      <c r="D702" s="1448"/>
      <c r="E702" s="1145"/>
      <c r="F702" s="83">
        <v>5.18</v>
      </c>
      <c r="G702" s="109">
        <v>62.85</v>
      </c>
      <c r="H702" s="109">
        <v>63.93</v>
      </c>
      <c r="I702" s="109">
        <f>H702-G702</f>
        <v>1.08</v>
      </c>
      <c r="J702" s="1080">
        <f>F702*I702</f>
        <v>5.59</v>
      </c>
      <c r="K702" s="83"/>
      <c r="L702" s="75"/>
      <c r="M702" s="1058"/>
      <c r="N702" s="83"/>
      <c r="O702" s="75"/>
      <c r="P702" s="1058"/>
      <c r="Q702" s="1281"/>
      <c r="R702" s="1326"/>
      <c r="S702" s="1281"/>
      <c r="T702" s="1280"/>
      <c r="U702" s="1281"/>
      <c r="V702" s="1280"/>
      <c r="W702" s="1281"/>
      <c r="X702" s="1280"/>
      <c r="Y702" s="1327">
        <f>J702</f>
        <v>5.59</v>
      </c>
      <c r="Z702" s="1308"/>
      <c r="AA702" s="1286"/>
      <c r="AB702" s="1287"/>
      <c r="AC702" s="1282"/>
      <c r="AD702" s="1308"/>
      <c r="AE702" s="1286"/>
      <c r="AF702" s="1307"/>
      <c r="AG702" s="1281"/>
      <c r="AH702" s="1280"/>
    </row>
    <row r="703" spans="2:34" hidden="1" outlineLevel="1">
      <c r="B703" s="83"/>
      <c r="C703" s="1448"/>
      <c r="D703" s="1448"/>
      <c r="E703" s="1145"/>
      <c r="F703" s="83">
        <v>5.18</v>
      </c>
      <c r="G703" s="109">
        <v>63.93</v>
      </c>
      <c r="H703" s="109">
        <v>74.569999999999993</v>
      </c>
      <c r="I703" s="109">
        <f>H703-G703</f>
        <v>10.64</v>
      </c>
      <c r="J703" s="1080">
        <f>F703*I703</f>
        <v>55.12</v>
      </c>
      <c r="K703" s="83"/>
      <c r="L703" s="75"/>
      <c r="M703" s="1058"/>
      <c r="N703" s="83"/>
      <c r="O703" s="75"/>
      <c r="P703" s="1058"/>
      <c r="Q703" s="1281"/>
      <c r="R703" s="1326"/>
      <c r="S703" s="1174"/>
      <c r="T703" s="1280"/>
      <c r="U703" s="1281"/>
      <c r="V703" s="1280"/>
      <c r="W703" s="1281"/>
      <c r="X703" s="1280"/>
      <c r="Y703" s="1327"/>
      <c r="Z703" s="1308"/>
      <c r="AA703" s="1328">
        <f>J703</f>
        <v>55.12</v>
      </c>
      <c r="AB703" s="1287"/>
      <c r="AC703" s="1282"/>
      <c r="AD703" s="1308"/>
      <c r="AE703" s="1286"/>
      <c r="AF703" s="1307"/>
      <c r="AG703" s="1281"/>
      <c r="AH703" s="1280"/>
    </row>
    <row r="704" spans="2:34" hidden="1" outlineLevel="1">
      <c r="B704" s="83"/>
      <c r="C704" s="1447" t="s">
        <v>25</v>
      </c>
      <c r="D704" s="1448"/>
      <c r="E704" s="1145">
        <v>8</v>
      </c>
      <c r="F704" s="83"/>
      <c r="G704" s="109"/>
      <c r="H704" s="109"/>
      <c r="I704" s="75"/>
      <c r="J704" s="1058"/>
      <c r="K704" s="871">
        <v>1.68</v>
      </c>
      <c r="L704" s="1448">
        <v>1.59</v>
      </c>
      <c r="M704" s="1080">
        <f>ROUND(-E704*K704*L704,2)</f>
        <v>-21.37</v>
      </c>
      <c r="N704" s="1114">
        <v>0.13</v>
      </c>
      <c r="O704" s="940">
        <f>2*L704+K704</f>
        <v>4.8600000000000003</v>
      </c>
      <c r="P704" s="1116">
        <f>E704*N704*O704</f>
        <v>5.05</v>
      </c>
      <c r="Q704" s="1281"/>
      <c r="R704" s="1326"/>
      <c r="S704" s="1174"/>
      <c r="T704" s="1280"/>
      <c r="U704" s="1281"/>
      <c r="V704" s="1280"/>
      <c r="W704" s="1281"/>
      <c r="X704" s="1280"/>
      <c r="Y704" s="1327"/>
      <c r="Z704" s="1308"/>
      <c r="AA704" s="1328">
        <f>M704</f>
        <v>-21.37</v>
      </c>
      <c r="AB704" s="1287"/>
      <c r="AC704" s="1327"/>
      <c r="AD704" s="1308"/>
      <c r="AE704" s="1328">
        <f>P704</f>
        <v>5.05</v>
      </c>
      <c r="AF704" s="1307"/>
      <c r="AG704" s="1281"/>
      <c r="AH704" s="1280">
        <f>E704*K704</f>
        <v>13.44</v>
      </c>
    </row>
    <row r="705" spans="2:34" hidden="1" outlineLevel="1">
      <c r="B705" s="83"/>
      <c r="C705" s="1448"/>
      <c r="D705" s="1448"/>
      <c r="E705" s="1145"/>
      <c r="F705" s="83">
        <v>5.18</v>
      </c>
      <c r="G705" s="109">
        <v>74.569999999999993</v>
      </c>
      <c r="H705" s="109">
        <v>74.849999999999994</v>
      </c>
      <c r="I705" s="108">
        <f>H705-G705</f>
        <v>0.28000000000000003</v>
      </c>
      <c r="J705" s="1080">
        <f>F705*I705</f>
        <v>1.45</v>
      </c>
      <c r="K705" s="83"/>
      <c r="L705" s="75"/>
      <c r="M705" s="1058"/>
      <c r="N705" s="83"/>
      <c r="O705" s="75"/>
      <c r="P705" s="1058"/>
      <c r="Q705" s="1281"/>
      <c r="R705" s="1326"/>
      <c r="S705" s="1281"/>
      <c r="T705" s="1280"/>
      <c r="U705" s="1281"/>
      <c r="V705" s="1280"/>
      <c r="W705" s="1281"/>
      <c r="X705" s="1280"/>
      <c r="Y705" s="1327">
        <f>J705</f>
        <v>1.45</v>
      </c>
      <c r="Z705" s="1308"/>
      <c r="AA705" s="1286"/>
      <c r="AB705" s="1287"/>
      <c r="AC705" s="1282"/>
      <c r="AD705" s="1308"/>
      <c r="AE705" s="1286"/>
      <c r="AF705" s="1307"/>
      <c r="AG705" s="1281"/>
      <c r="AH705" s="1280"/>
    </row>
    <row r="706" spans="2:34" hidden="1" outlineLevel="1">
      <c r="B706" s="83"/>
      <c r="C706" s="1448"/>
      <c r="D706" s="1448"/>
      <c r="E706" s="1145"/>
      <c r="F706" s="83">
        <v>0.94</v>
      </c>
      <c r="G706" s="109">
        <v>62.85</v>
      </c>
      <c r="H706" s="109">
        <v>74.849999999999994</v>
      </c>
      <c r="I706" s="108">
        <f>H706-G706</f>
        <v>12</v>
      </c>
      <c r="J706" s="1080">
        <f>F706*I706</f>
        <v>11.28</v>
      </c>
      <c r="K706" s="83"/>
      <c r="L706" s="75"/>
      <c r="M706" s="1058"/>
      <c r="N706" s="83"/>
      <c r="O706" s="75"/>
      <c r="P706" s="1058"/>
      <c r="Q706" s="1174"/>
      <c r="R706" s="1326"/>
      <c r="S706" s="1281"/>
      <c r="T706" s="1280"/>
      <c r="U706" s="1281"/>
      <c r="V706" s="1280"/>
      <c r="W706" s="1281"/>
      <c r="X706" s="1280"/>
      <c r="Y706" s="1327">
        <f>J706</f>
        <v>11.28</v>
      </c>
      <c r="Z706" s="1308"/>
      <c r="AA706" s="1286"/>
      <c r="AB706" s="1287"/>
      <c r="AC706" s="1282"/>
      <c r="AD706" s="1308"/>
      <c r="AE706" s="1286"/>
      <c r="AF706" s="1307"/>
      <c r="AG706" s="1281"/>
      <c r="AH706" s="1280"/>
    </row>
    <row r="707" spans="2:34" hidden="1" outlineLevel="1">
      <c r="B707" s="83"/>
      <c r="C707" s="1448"/>
      <c r="D707" s="1448"/>
      <c r="E707" s="1145"/>
      <c r="F707" s="83"/>
      <c r="G707" s="109"/>
      <c r="H707" s="109"/>
      <c r="I707" s="75"/>
      <c r="J707" s="1058"/>
      <c r="K707" s="83"/>
      <c r="L707" s="75"/>
      <c r="M707" s="1058"/>
      <c r="N707" s="83"/>
      <c r="O707" s="75"/>
      <c r="P707" s="1058"/>
      <c r="Q707" s="1281"/>
      <c r="R707" s="1326"/>
      <c r="S707" s="1281"/>
      <c r="T707" s="1280"/>
      <c r="U707" s="1281"/>
      <c r="V707" s="1280"/>
      <c r="W707" s="1281"/>
      <c r="X707" s="1280"/>
      <c r="Y707" s="1282"/>
      <c r="Z707" s="1308"/>
      <c r="AA707" s="1286"/>
      <c r="AB707" s="1287"/>
      <c r="AC707" s="1282"/>
      <c r="AD707" s="1308"/>
      <c r="AE707" s="1286"/>
      <c r="AF707" s="1307"/>
      <c r="AG707" s="1281"/>
      <c r="AH707" s="1280"/>
    </row>
    <row r="708" spans="2:34" hidden="1" outlineLevel="1">
      <c r="B708" s="83"/>
      <c r="C708" s="1447" t="s">
        <v>504</v>
      </c>
      <c r="D708" s="1447" t="s">
        <v>706</v>
      </c>
      <c r="E708" s="1145">
        <v>4</v>
      </c>
      <c r="F708" s="83">
        <v>3.22</v>
      </c>
      <c r="G708" s="109">
        <v>62.85</v>
      </c>
      <c r="H708" s="109">
        <v>64.23</v>
      </c>
      <c r="I708" s="108">
        <f>H708-G708</f>
        <v>1.38</v>
      </c>
      <c r="J708" s="1080">
        <f>E708*F708*I708</f>
        <v>17.77</v>
      </c>
      <c r="K708" s="83"/>
      <c r="L708" s="75"/>
      <c r="M708" s="1058"/>
      <c r="N708" s="83"/>
      <c r="O708" s="75"/>
      <c r="P708" s="1058"/>
      <c r="Q708" s="1174"/>
      <c r="R708" s="1335"/>
      <c r="S708" s="1281"/>
      <c r="T708" s="1280"/>
      <c r="U708" s="1281"/>
      <c r="V708" s="1280"/>
      <c r="W708" s="1174">
        <f>J708</f>
        <v>17.77</v>
      </c>
      <c r="X708" s="1179">
        <f t="shared" ref="X708" si="117">ROUND($W$4/1000*W708,3)</f>
        <v>0.44400000000000001</v>
      </c>
      <c r="Y708" s="1327">
        <f>J708</f>
        <v>17.77</v>
      </c>
      <c r="Z708" s="1308"/>
      <c r="AA708" s="1286"/>
      <c r="AB708" s="1287"/>
      <c r="AC708" s="1282"/>
      <c r="AD708" s="1308"/>
      <c r="AE708" s="1286"/>
      <c r="AF708" s="1307"/>
      <c r="AG708" s="1281">
        <f>E708*F708</f>
        <v>12.88</v>
      </c>
      <c r="AH708" s="1280"/>
    </row>
    <row r="709" spans="2:34" hidden="1" outlineLevel="1">
      <c r="B709" s="83"/>
      <c r="C709" s="1447" t="s">
        <v>65</v>
      </c>
      <c r="D709" s="1448"/>
      <c r="E709" s="1145">
        <v>4</v>
      </c>
      <c r="F709" s="83">
        <f>1.33+1.33</f>
        <v>2.66</v>
      </c>
      <c r="G709" s="109">
        <v>63.03</v>
      </c>
      <c r="H709" s="109">
        <v>65.849999999999994</v>
      </c>
      <c r="I709" s="108">
        <f>H709-G709</f>
        <v>2.82</v>
      </c>
      <c r="J709" s="1080">
        <f>E709*F709*I709</f>
        <v>30</v>
      </c>
      <c r="K709" s="83"/>
      <c r="L709" s="75"/>
      <c r="M709" s="1058"/>
      <c r="N709" s="83"/>
      <c r="O709" s="75"/>
      <c r="P709" s="1058"/>
      <c r="Q709" s="1174">
        <f>J709</f>
        <v>30</v>
      </c>
      <c r="R709" s="1335">
        <f t="shared" ref="R709" si="118">ROUND($Q$4/1000*Q709,3)</f>
        <v>4.5</v>
      </c>
      <c r="S709" s="1174"/>
      <c r="T709" s="1280"/>
      <c r="U709" s="1281"/>
      <c r="V709" s="1280"/>
      <c r="W709" s="1281"/>
      <c r="X709" s="1280"/>
      <c r="Y709" s="1327">
        <f>J709</f>
        <v>30</v>
      </c>
      <c r="Z709" s="1308"/>
      <c r="AA709" s="1286"/>
      <c r="AB709" s="1287"/>
      <c r="AC709" s="1282"/>
      <c r="AD709" s="1308"/>
      <c r="AE709" s="1286"/>
      <c r="AF709" s="1307"/>
      <c r="AG709" s="1281"/>
      <c r="AH709" s="1280"/>
    </row>
    <row r="710" spans="2:34" hidden="1" outlineLevel="1">
      <c r="B710" s="83"/>
      <c r="C710" s="1447"/>
      <c r="D710" s="1448"/>
      <c r="E710" s="1145">
        <v>4</v>
      </c>
      <c r="F710" s="83">
        <v>3.22</v>
      </c>
      <c r="G710" s="109">
        <v>63.03</v>
      </c>
      <c r="H710" s="109">
        <v>65.849999999999994</v>
      </c>
      <c r="I710" s="108">
        <f>H710-G710</f>
        <v>2.82</v>
      </c>
      <c r="J710" s="1080">
        <f>E710*F710*I710</f>
        <v>36.32</v>
      </c>
      <c r="K710" s="83"/>
      <c r="L710" s="75"/>
      <c r="M710" s="1058"/>
      <c r="N710" s="83"/>
      <c r="O710" s="75"/>
      <c r="P710" s="1058"/>
      <c r="Q710" s="1281"/>
      <c r="R710" s="1326"/>
      <c r="S710" s="1174">
        <f>J710</f>
        <v>36.32</v>
      </c>
      <c r="T710" s="1280">
        <f t="shared" ref="T710:T712" si="119">ROUND($S$4/1000*S710,3)</f>
        <v>4.7220000000000004</v>
      </c>
      <c r="U710" s="1281"/>
      <c r="V710" s="1280"/>
      <c r="W710" s="1281"/>
      <c r="X710" s="1280"/>
      <c r="Y710" s="1327">
        <f>J710</f>
        <v>36.32</v>
      </c>
      <c r="Z710" s="1308"/>
      <c r="AA710" s="1286"/>
      <c r="AB710" s="1287"/>
      <c r="AC710" s="1282"/>
      <c r="AD710" s="1308"/>
      <c r="AE710" s="1286"/>
      <c r="AF710" s="1307"/>
      <c r="AG710" s="1281"/>
      <c r="AH710" s="1280"/>
    </row>
    <row r="711" spans="2:34" hidden="1" outlineLevel="1">
      <c r="B711" s="83"/>
      <c r="C711" s="1447" t="s">
        <v>26</v>
      </c>
      <c r="D711" s="1448"/>
      <c r="E711" s="1145">
        <v>4</v>
      </c>
      <c r="F711" s="83"/>
      <c r="G711" s="109"/>
      <c r="H711" s="109"/>
      <c r="I711" s="75"/>
      <c r="J711" s="1058"/>
      <c r="K711" s="1114">
        <v>0.51</v>
      </c>
      <c r="L711" s="940">
        <v>1.59</v>
      </c>
      <c r="M711" s="1080">
        <f>ROUND(-E711*K711*L711,2)</f>
        <v>-3.24</v>
      </c>
      <c r="N711" s="1114">
        <v>0.13</v>
      </c>
      <c r="O711" s="1108">
        <f>2*K711+L711</f>
        <v>2.61</v>
      </c>
      <c r="P711" s="1116">
        <f>E711*N711*O711</f>
        <v>1.36</v>
      </c>
      <c r="Q711" s="1281"/>
      <c r="R711" s="1326"/>
      <c r="S711" s="1174">
        <f>M711</f>
        <v>-3.24</v>
      </c>
      <c r="T711" s="1280">
        <f t="shared" si="119"/>
        <v>-0.42099999999999999</v>
      </c>
      <c r="U711" s="1281"/>
      <c r="V711" s="1280"/>
      <c r="W711" s="1281"/>
      <c r="X711" s="1280"/>
      <c r="Y711" s="1327">
        <f>M711</f>
        <v>-3.24</v>
      </c>
      <c r="Z711" s="1308"/>
      <c r="AA711" s="1286"/>
      <c r="AB711" s="1287"/>
      <c r="AC711" s="1327">
        <f>P711</f>
        <v>1.36</v>
      </c>
      <c r="AD711" s="1308"/>
      <c r="AE711" s="1286"/>
      <c r="AF711" s="1307"/>
      <c r="AG711" s="1281"/>
      <c r="AH711" s="1280"/>
    </row>
    <row r="712" spans="2:34" hidden="1" outlineLevel="1">
      <c r="B712" s="83"/>
      <c r="C712" s="1447" t="s">
        <v>90</v>
      </c>
      <c r="D712" s="1448"/>
      <c r="E712" s="1145">
        <v>4</v>
      </c>
      <c r="F712" s="83"/>
      <c r="G712" s="109"/>
      <c r="H712" s="109"/>
      <c r="I712" s="75"/>
      <c r="J712" s="1080"/>
      <c r="K712" s="1114">
        <v>0.77</v>
      </c>
      <c r="L712" s="940">
        <v>2.34</v>
      </c>
      <c r="M712" s="1080">
        <f>ROUND(-E712*K712*L712,2)</f>
        <v>-7.21</v>
      </c>
      <c r="N712" s="1114">
        <v>0.13</v>
      </c>
      <c r="O712" s="940">
        <f>K712+L712+0.75</f>
        <v>3.86</v>
      </c>
      <c r="P712" s="1116">
        <f>E712*N712*O712</f>
        <v>2.0099999999999998</v>
      </c>
      <c r="Q712" s="1281"/>
      <c r="R712" s="1326"/>
      <c r="S712" s="1174">
        <f>M712</f>
        <v>-7.21</v>
      </c>
      <c r="T712" s="1280">
        <f t="shared" si="119"/>
        <v>-0.93700000000000006</v>
      </c>
      <c r="U712" s="1281"/>
      <c r="V712" s="1280"/>
      <c r="W712" s="1174"/>
      <c r="X712" s="1179"/>
      <c r="Y712" s="1327">
        <f>M712</f>
        <v>-7.21</v>
      </c>
      <c r="Z712" s="1308"/>
      <c r="AA712" s="1286"/>
      <c r="AB712" s="1287"/>
      <c r="AC712" s="1327">
        <f>P712</f>
        <v>2.0099999999999998</v>
      </c>
      <c r="AD712" s="1308"/>
      <c r="AE712" s="1286"/>
      <c r="AF712" s="1307"/>
      <c r="AG712" s="1281"/>
      <c r="AH712" s="1280"/>
    </row>
    <row r="713" spans="2:34" hidden="1" outlineLevel="1">
      <c r="B713" s="83"/>
      <c r="C713" s="1448"/>
      <c r="D713" s="1448"/>
      <c r="E713" s="1145"/>
      <c r="F713" s="83"/>
      <c r="G713" s="109"/>
      <c r="H713" s="109"/>
      <c r="I713" s="75"/>
      <c r="J713" s="1058"/>
      <c r="K713" s="83"/>
      <c r="L713" s="75"/>
      <c r="M713" s="1058"/>
      <c r="N713" s="83"/>
      <c r="O713" s="75"/>
      <c r="P713" s="1058"/>
      <c r="Q713" s="1281"/>
      <c r="R713" s="1326"/>
      <c r="S713" s="1281"/>
      <c r="T713" s="1280"/>
      <c r="U713" s="1281"/>
      <c r="V713" s="1280"/>
      <c r="W713" s="1281"/>
      <c r="X713" s="1280"/>
      <c r="Y713" s="1282"/>
      <c r="Z713" s="1308"/>
      <c r="AA713" s="1286"/>
      <c r="AB713" s="1287"/>
      <c r="AC713" s="1282"/>
      <c r="AD713" s="1308"/>
      <c r="AE713" s="1286"/>
      <c r="AF713" s="1307"/>
      <c r="AG713" s="1281"/>
      <c r="AH713" s="1280"/>
    </row>
    <row r="714" spans="2:34" hidden="1" outlineLevel="1">
      <c r="B714" s="83"/>
      <c r="C714" s="1447" t="s">
        <v>521</v>
      </c>
      <c r="D714" s="1447" t="s">
        <v>703</v>
      </c>
      <c r="E714" s="1145">
        <v>4</v>
      </c>
      <c r="F714" s="83">
        <v>10.14</v>
      </c>
      <c r="G714" s="109">
        <v>62.85</v>
      </c>
      <c r="H714" s="109">
        <v>63.03</v>
      </c>
      <c r="I714" s="108">
        <f>H714-G714</f>
        <v>0.18</v>
      </c>
      <c r="J714" s="1080">
        <f>E714*F714*I714</f>
        <v>7.3</v>
      </c>
      <c r="K714" s="83"/>
      <c r="L714" s="75"/>
      <c r="M714" s="1058"/>
      <c r="N714" s="83"/>
      <c r="O714" s="75"/>
      <c r="P714" s="1058"/>
      <c r="Q714" s="1174"/>
      <c r="R714" s="1335"/>
      <c r="S714" s="1281"/>
      <c r="T714" s="1280"/>
      <c r="U714" s="1281"/>
      <c r="V714" s="1280"/>
      <c r="W714" s="1174">
        <f>J714</f>
        <v>7.3</v>
      </c>
      <c r="X714" s="1179">
        <f t="shared" ref="X714" si="120">ROUND($W$4/1000*W714,3)</f>
        <v>0.183</v>
      </c>
      <c r="Y714" s="1327"/>
      <c r="Z714" s="1308"/>
      <c r="AA714" s="1286"/>
      <c r="AB714" s="1287"/>
      <c r="AC714" s="1282"/>
      <c r="AD714" s="1308"/>
      <c r="AE714" s="1286"/>
      <c r="AF714" s="1307"/>
      <c r="AG714" s="1281"/>
      <c r="AH714" s="1280"/>
    </row>
    <row r="715" spans="2:34" hidden="1" outlineLevel="1">
      <c r="B715" s="83"/>
      <c r="C715" s="1447" t="s">
        <v>544</v>
      </c>
      <c r="D715" s="1448"/>
      <c r="E715" s="1145">
        <v>4</v>
      </c>
      <c r="F715" s="83">
        <v>7.53</v>
      </c>
      <c r="G715" s="109">
        <v>63.03</v>
      </c>
      <c r="H715" s="109">
        <v>65.849999999999994</v>
      </c>
      <c r="I715" s="108">
        <f>H715-G715</f>
        <v>2.82</v>
      </c>
      <c r="J715" s="1080">
        <f>E715*F715*I715</f>
        <v>84.94</v>
      </c>
      <c r="K715" s="1114"/>
      <c r="L715" s="1108"/>
      <c r="M715" s="1080"/>
      <c r="N715" s="83"/>
      <c r="O715" s="75"/>
      <c r="P715" s="1080"/>
      <c r="Q715" s="1174">
        <f>J715</f>
        <v>84.94</v>
      </c>
      <c r="R715" s="1335">
        <f t="shared" ref="R715:R720" si="121">ROUND($Q$4/1000*Q715,3)</f>
        <v>12.741</v>
      </c>
      <c r="S715" s="1281"/>
      <c r="T715" s="1280"/>
      <c r="U715" s="1281"/>
      <c r="V715" s="1280"/>
      <c r="W715" s="1281"/>
      <c r="X715" s="1280"/>
      <c r="Y715" s="1327">
        <f>J715</f>
        <v>84.94</v>
      </c>
      <c r="Z715" s="1308"/>
      <c r="AA715" s="1286"/>
      <c r="AB715" s="1287"/>
      <c r="AC715" s="1327"/>
      <c r="AD715" s="1308"/>
      <c r="AE715" s="1286"/>
      <c r="AF715" s="1307"/>
      <c r="AG715" s="1281"/>
      <c r="AH715" s="1280"/>
    </row>
    <row r="716" spans="2:34" hidden="1" outlineLevel="1">
      <c r="B716" s="83"/>
      <c r="C716" s="1448" t="s">
        <v>519</v>
      </c>
      <c r="D716" s="75"/>
      <c r="E716" s="1145">
        <v>4</v>
      </c>
      <c r="F716" s="83"/>
      <c r="G716" s="109"/>
      <c r="H716" s="109"/>
      <c r="I716" s="75"/>
      <c r="J716" s="1160"/>
      <c r="K716" s="1114">
        <v>1.31</v>
      </c>
      <c r="L716" s="1108">
        <v>2.2200000000000002</v>
      </c>
      <c r="M716" s="1080">
        <f>ROUND(-E716*K716*L716,2)</f>
        <v>-11.63</v>
      </c>
      <c r="N716" s="1114">
        <v>0.15</v>
      </c>
      <c r="O716" s="940">
        <f>K716+L716+0.37</f>
        <v>3.9</v>
      </c>
      <c r="P716" s="1116">
        <f>E716*N716*O716</f>
        <v>2.34</v>
      </c>
      <c r="Q716" s="1174">
        <f>M716</f>
        <v>-11.63</v>
      </c>
      <c r="R716" s="1335">
        <f t="shared" si="121"/>
        <v>-1.7450000000000001</v>
      </c>
      <c r="S716" s="1281"/>
      <c r="T716" s="1280"/>
      <c r="U716" s="1281"/>
      <c r="V716" s="1280"/>
      <c r="W716" s="1281"/>
      <c r="X716" s="1280"/>
      <c r="Y716" s="1327">
        <f>M716</f>
        <v>-11.63</v>
      </c>
      <c r="Z716" s="1308"/>
      <c r="AA716" s="1286"/>
      <c r="AB716" s="1287"/>
      <c r="AC716" s="1327">
        <f>P716</f>
        <v>2.34</v>
      </c>
      <c r="AD716" s="1308"/>
      <c r="AE716" s="1286"/>
      <c r="AF716" s="1307"/>
      <c r="AG716" s="1281"/>
      <c r="AH716" s="1280"/>
    </row>
    <row r="717" spans="2:34" hidden="1" outlineLevel="1">
      <c r="B717" s="83"/>
      <c r="C717" s="1448" t="s">
        <v>71</v>
      </c>
      <c r="D717" s="75"/>
      <c r="E717" s="1145">
        <v>4</v>
      </c>
      <c r="F717" s="83"/>
      <c r="G717" s="109"/>
      <c r="H717" s="109"/>
      <c r="I717" s="75"/>
      <c r="J717" s="1160"/>
      <c r="K717" s="1114">
        <v>0.93</v>
      </c>
      <c r="L717" s="1108">
        <v>1.8</v>
      </c>
      <c r="M717" s="1080">
        <f>ROUND(-E717*K717*L717,2)</f>
        <v>-6.7</v>
      </c>
      <c r="N717" s="1114">
        <v>0.15</v>
      </c>
      <c r="O717" s="940">
        <f>K717+L717</f>
        <v>2.73</v>
      </c>
      <c r="P717" s="1116">
        <f>E717*N717*O717</f>
        <v>1.64</v>
      </c>
      <c r="Q717" s="1174">
        <f>M717</f>
        <v>-6.7</v>
      </c>
      <c r="R717" s="1335">
        <f t="shared" si="121"/>
        <v>-1.0049999999999999</v>
      </c>
      <c r="S717" s="1281"/>
      <c r="T717" s="1280"/>
      <c r="U717" s="1281"/>
      <c r="V717" s="1280"/>
      <c r="W717" s="1281"/>
      <c r="X717" s="1280"/>
      <c r="Y717" s="1327">
        <f>M717</f>
        <v>-6.7</v>
      </c>
      <c r="Z717" s="1308"/>
      <c r="AA717" s="1286"/>
      <c r="AB717" s="1287"/>
      <c r="AC717" s="1327">
        <f>P717</f>
        <v>1.64</v>
      </c>
      <c r="AD717" s="1308"/>
      <c r="AE717" s="1286"/>
      <c r="AF717" s="1307"/>
      <c r="AG717" s="1281"/>
      <c r="AH717" s="1280">
        <f>E717*K717</f>
        <v>3.72</v>
      </c>
    </row>
    <row r="718" spans="2:34" hidden="1" outlineLevel="1">
      <c r="B718" s="83"/>
      <c r="C718" s="1448" t="s">
        <v>497</v>
      </c>
      <c r="D718" s="75"/>
      <c r="E718" s="1145">
        <v>4</v>
      </c>
      <c r="F718" s="83"/>
      <c r="G718" s="109"/>
      <c r="H718" s="109"/>
      <c r="I718" s="75"/>
      <c r="J718" s="1160"/>
      <c r="K718" s="1114">
        <v>1.31</v>
      </c>
      <c r="L718" s="1108">
        <v>2.2200000000000002</v>
      </c>
      <c r="M718" s="1080">
        <f>ROUND(-E718*K718*L718,2)</f>
        <v>-11.63</v>
      </c>
      <c r="N718" s="1114">
        <v>0.15</v>
      </c>
      <c r="O718" s="940">
        <f>2*L718+K718</f>
        <v>5.75</v>
      </c>
      <c r="P718" s="1116">
        <f>E718*N718*O718</f>
        <v>3.45</v>
      </c>
      <c r="Q718" s="1174">
        <f>M718</f>
        <v>-11.63</v>
      </c>
      <c r="R718" s="1335">
        <f t="shared" si="121"/>
        <v>-1.7450000000000001</v>
      </c>
      <c r="S718" s="1281"/>
      <c r="T718" s="1280"/>
      <c r="U718" s="1281"/>
      <c r="V718" s="1280"/>
      <c r="W718" s="1281"/>
      <c r="X718" s="1280"/>
      <c r="Y718" s="1327">
        <f>M718</f>
        <v>-11.63</v>
      </c>
      <c r="Z718" s="1308"/>
      <c r="AA718" s="1286"/>
      <c r="AB718" s="1287"/>
      <c r="AC718" s="1327">
        <f>P718</f>
        <v>3.45</v>
      </c>
      <c r="AD718" s="1308"/>
      <c r="AE718" s="1286"/>
      <c r="AF718" s="1307"/>
      <c r="AG718" s="1281"/>
      <c r="AH718" s="1280"/>
    </row>
    <row r="719" spans="2:34" hidden="1" outlineLevel="1">
      <c r="B719" s="83"/>
      <c r="C719" s="1448"/>
      <c r="D719" s="1448"/>
      <c r="E719" s="1145"/>
      <c r="F719" s="83"/>
      <c r="G719" s="109"/>
      <c r="H719" s="109"/>
      <c r="I719" s="108"/>
      <c r="J719" s="1058"/>
      <c r="K719" s="83"/>
      <c r="L719" s="75"/>
      <c r="M719" s="1058"/>
      <c r="N719" s="83"/>
      <c r="O719" s="75"/>
      <c r="P719" s="1058"/>
      <c r="Q719" s="1281"/>
      <c r="R719" s="1326"/>
      <c r="S719" s="1281"/>
      <c r="T719" s="1280"/>
      <c r="U719" s="1281"/>
      <c r="V719" s="1280"/>
      <c r="W719" s="1281"/>
      <c r="X719" s="1280"/>
      <c r="Y719" s="1282"/>
      <c r="Z719" s="1308"/>
      <c r="AA719" s="1286"/>
      <c r="AB719" s="1287"/>
      <c r="AC719" s="1282"/>
      <c r="AD719" s="1308"/>
      <c r="AE719" s="1286"/>
      <c r="AF719" s="1307"/>
      <c r="AG719" s="1281"/>
      <c r="AH719" s="1280"/>
    </row>
    <row r="720" spans="2:34" hidden="1" outlineLevel="1">
      <c r="B720" s="83"/>
      <c r="C720" s="1447" t="s">
        <v>688</v>
      </c>
      <c r="D720" s="1447" t="s">
        <v>707</v>
      </c>
      <c r="E720" s="1145"/>
      <c r="F720" s="83">
        <f>0.44+4.64</f>
        <v>5.08</v>
      </c>
      <c r="G720" s="109">
        <v>62.85</v>
      </c>
      <c r="H720" s="109">
        <v>74.849999999999994</v>
      </c>
      <c r="I720" s="108">
        <f>H720-G720</f>
        <v>12</v>
      </c>
      <c r="J720" s="1080">
        <f>F720*I720</f>
        <v>60.96</v>
      </c>
      <c r="K720" s="1114"/>
      <c r="L720" s="940"/>
      <c r="M720" s="1085"/>
      <c r="N720" s="1114"/>
      <c r="O720" s="940"/>
      <c r="P720" s="1116"/>
      <c r="Q720" s="1174">
        <f>J720</f>
        <v>60.96</v>
      </c>
      <c r="R720" s="1335">
        <f t="shared" si="121"/>
        <v>9.1440000000000001</v>
      </c>
      <c r="S720" s="1174"/>
      <c r="T720" s="1280"/>
      <c r="U720" s="1281"/>
      <c r="V720" s="1280"/>
      <c r="W720" s="1281"/>
      <c r="X720" s="1280"/>
      <c r="Y720" s="1327">
        <f>J720</f>
        <v>60.96</v>
      </c>
      <c r="Z720" s="1308"/>
      <c r="AA720" s="1286"/>
      <c r="AB720" s="1287"/>
      <c r="AC720" s="1282"/>
      <c r="AD720" s="1308"/>
      <c r="AE720" s="1328"/>
      <c r="AF720" s="1307"/>
      <c r="AG720" s="1281"/>
      <c r="AH720" s="1280"/>
    </row>
    <row r="721" spans="2:34" hidden="1" outlineLevel="1">
      <c r="B721" s="83"/>
      <c r="C721" s="1448"/>
      <c r="D721" s="1447" t="s">
        <v>698</v>
      </c>
      <c r="E721" s="1145"/>
      <c r="F721" s="83"/>
      <c r="G721" s="109"/>
      <c r="H721" s="109"/>
      <c r="I721" s="108"/>
      <c r="J721" s="1058"/>
      <c r="K721" s="83"/>
      <c r="L721" s="75"/>
      <c r="M721" s="1058"/>
      <c r="N721" s="83"/>
      <c r="O721" s="75"/>
      <c r="P721" s="1058"/>
      <c r="Q721" s="1281"/>
      <c r="R721" s="1326"/>
      <c r="S721" s="1281"/>
      <c r="T721" s="1280"/>
      <c r="U721" s="1281"/>
      <c r="V721" s="1280"/>
      <c r="W721" s="1281"/>
      <c r="X721" s="1280"/>
      <c r="Y721" s="1282"/>
      <c r="Z721" s="1308"/>
      <c r="AA721" s="1286"/>
      <c r="AB721" s="1287"/>
      <c r="AC721" s="1282"/>
      <c r="AD721" s="1308"/>
      <c r="AE721" s="1286"/>
      <c r="AF721" s="1307"/>
      <c r="AG721" s="1281"/>
      <c r="AH721" s="1280"/>
    </row>
    <row r="722" spans="2:34" hidden="1" outlineLevel="1">
      <c r="B722" s="83"/>
      <c r="C722" s="1448"/>
      <c r="D722" s="1448"/>
      <c r="E722" s="1145"/>
      <c r="F722" s="83"/>
      <c r="G722" s="109"/>
      <c r="H722" s="109"/>
      <c r="I722" s="75"/>
      <c r="J722" s="1080"/>
      <c r="K722" s="83"/>
      <c r="L722" s="75"/>
      <c r="M722" s="1058"/>
      <c r="N722" s="83"/>
      <c r="O722" s="75"/>
      <c r="P722" s="1058"/>
      <c r="Q722" s="1281"/>
      <c r="R722" s="1326"/>
      <c r="S722" s="1281"/>
      <c r="T722" s="1280"/>
      <c r="U722" s="1281"/>
      <c r="V722" s="1280"/>
      <c r="W722" s="1281"/>
      <c r="X722" s="1280"/>
      <c r="Y722" s="1327"/>
      <c r="Z722" s="1308"/>
      <c r="AA722" s="1286"/>
      <c r="AB722" s="1287"/>
      <c r="AC722" s="1282"/>
      <c r="AD722" s="1308"/>
      <c r="AE722" s="1286"/>
      <c r="AF722" s="1307"/>
      <c r="AG722" s="1281"/>
      <c r="AH722" s="1280"/>
    </row>
    <row r="723" spans="2:34" hidden="1" outlineLevel="1">
      <c r="B723" s="90" t="s">
        <v>587</v>
      </c>
      <c r="C723" s="1447" t="s">
        <v>542</v>
      </c>
      <c r="D723" s="1447" t="s">
        <v>705</v>
      </c>
      <c r="E723" s="1145"/>
      <c r="F723" s="83">
        <v>6.75</v>
      </c>
      <c r="G723" s="109">
        <v>62.85</v>
      </c>
      <c r="H723" s="109">
        <v>74.849999999999994</v>
      </c>
      <c r="I723" s="108">
        <f>H723-G723</f>
        <v>12</v>
      </c>
      <c r="J723" s="1080">
        <f>F723*I723</f>
        <v>81</v>
      </c>
      <c r="K723" s="83"/>
      <c r="L723" s="75"/>
      <c r="M723" s="1058"/>
      <c r="N723" s="83"/>
      <c r="O723" s="75"/>
      <c r="P723" s="1058"/>
      <c r="Q723" s="1281"/>
      <c r="R723" s="1326"/>
      <c r="S723" s="1174">
        <f>J723</f>
        <v>81</v>
      </c>
      <c r="T723" s="1280">
        <f t="shared" ref="T723:T725" si="122">ROUND($S$4/1000*S723,3)</f>
        <v>10.53</v>
      </c>
      <c r="U723" s="1281"/>
      <c r="V723" s="1280"/>
      <c r="W723" s="1281"/>
      <c r="X723" s="1280"/>
      <c r="Y723" s="1282"/>
      <c r="Z723" s="1308"/>
      <c r="AA723" s="1328"/>
      <c r="AB723" s="1287"/>
      <c r="AC723" s="1282"/>
      <c r="AD723" s="1308"/>
      <c r="AE723" s="1286"/>
      <c r="AF723" s="1307"/>
      <c r="AG723" s="1281"/>
      <c r="AH723" s="1280"/>
    </row>
    <row r="724" spans="2:34" hidden="1" outlineLevel="1">
      <c r="B724" s="83"/>
      <c r="C724" s="1447" t="s">
        <v>24</v>
      </c>
      <c r="D724" s="1448"/>
      <c r="E724" s="1145">
        <v>4</v>
      </c>
      <c r="F724" s="83"/>
      <c r="G724" s="109"/>
      <c r="H724" s="109"/>
      <c r="I724" s="75"/>
      <c r="J724" s="1058"/>
      <c r="K724" s="1109">
        <v>1.48</v>
      </c>
      <c r="L724" s="1110">
        <v>1.59</v>
      </c>
      <c r="M724" s="1085">
        <f>ROUND(-E724*K724*L724,2)</f>
        <v>-9.41</v>
      </c>
      <c r="N724" s="1114"/>
      <c r="O724" s="940"/>
      <c r="P724" s="1116"/>
      <c r="Q724" s="1281"/>
      <c r="R724" s="1326"/>
      <c r="S724" s="1174">
        <f>M724</f>
        <v>-9.41</v>
      </c>
      <c r="T724" s="1280">
        <f t="shared" si="122"/>
        <v>-1.2230000000000001</v>
      </c>
      <c r="U724" s="1281"/>
      <c r="V724" s="1280"/>
      <c r="W724" s="1281"/>
      <c r="X724" s="1280"/>
      <c r="Y724" s="1282"/>
      <c r="Z724" s="1308"/>
      <c r="AA724" s="1328"/>
      <c r="AB724" s="1287"/>
      <c r="AC724" s="1282"/>
      <c r="AD724" s="1308"/>
      <c r="AE724" s="1328"/>
      <c r="AF724" s="1307"/>
      <c r="AG724" s="1281"/>
      <c r="AH724" s="1280"/>
    </row>
    <row r="725" spans="2:34" hidden="1" outlineLevel="1">
      <c r="B725" s="83"/>
      <c r="C725" s="1447" t="s">
        <v>25</v>
      </c>
      <c r="D725" s="1448"/>
      <c r="E725" s="1145">
        <v>4</v>
      </c>
      <c r="F725" s="83"/>
      <c r="G725" s="109"/>
      <c r="H725" s="109"/>
      <c r="I725" s="75"/>
      <c r="J725" s="1080"/>
      <c r="K725" s="1109">
        <v>1.68</v>
      </c>
      <c r="L725" s="1110">
        <v>1.59</v>
      </c>
      <c r="M725" s="1080">
        <f>ROUND(-E725*K725*L725,2)</f>
        <v>-10.68</v>
      </c>
      <c r="N725" s="1114"/>
      <c r="O725" s="940"/>
      <c r="P725" s="1116"/>
      <c r="Q725" s="1281"/>
      <c r="R725" s="1326"/>
      <c r="S725" s="1174">
        <f>M725</f>
        <v>-10.68</v>
      </c>
      <c r="T725" s="1280">
        <f t="shared" si="122"/>
        <v>-1.3879999999999999</v>
      </c>
      <c r="U725" s="1281"/>
      <c r="V725" s="1280"/>
      <c r="W725" s="1281"/>
      <c r="X725" s="1280"/>
      <c r="Y725" s="1327"/>
      <c r="Z725" s="1308"/>
      <c r="AA725" s="1286"/>
      <c r="AB725" s="1287"/>
      <c r="AC725" s="1282"/>
      <c r="AD725" s="1308"/>
      <c r="AE725" s="1286"/>
      <c r="AF725" s="1307"/>
      <c r="AG725" s="1281"/>
      <c r="AH725" s="1280"/>
    </row>
    <row r="726" spans="2:34" hidden="1" outlineLevel="1">
      <c r="B726" s="90" t="s">
        <v>664</v>
      </c>
      <c r="C726" s="1448"/>
      <c r="D726" s="1448"/>
      <c r="E726" s="1145"/>
      <c r="F726" s="83">
        <v>0.9</v>
      </c>
      <c r="G726" s="109">
        <v>62.85</v>
      </c>
      <c r="H726" s="109">
        <v>74.849999999999994</v>
      </c>
      <c r="I726" s="108">
        <f>H726-G726</f>
        <v>12</v>
      </c>
      <c r="J726" s="1080">
        <f>F726*I726</f>
        <v>10.8</v>
      </c>
      <c r="K726" s="83"/>
      <c r="L726" s="75"/>
      <c r="M726" s="1058"/>
      <c r="N726" s="83"/>
      <c r="O726" s="75"/>
      <c r="P726" s="1058"/>
      <c r="Q726" s="1281"/>
      <c r="R726" s="1326"/>
      <c r="S726" s="1281"/>
      <c r="T726" s="1280"/>
      <c r="U726" s="1281"/>
      <c r="V726" s="1280"/>
      <c r="W726" s="1281"/>
      <c r="X726" s="1280"/>
      <c r="Y726" s="1327">
        <f>J726</f>
        <v>10.8</v>
      </c>
      <c r="Z726" s="1308"/>
      <c r="AA726" s="1286"/>
      <c r="AB726" s="1287"/>
      <c r="AC726" s="1282"/>
      <c r="AD726" s="1308"/>
      <c r="AE726" s="1286"/>
      <c r="AF726" s="1307"/>
      <c r="AG726" s="1281"/>
      <c r="AH726" s="1280"/>
    </row>
    <row r="727" spans="2:34" hidden="1" outlineLevel="1">
      <c r="B727" s="83"/>
      <c r="C727" s="1448"/>
      <c r="D727" s="1448"/>
      <c r="E727" s="1145"/>
      <c r="F727" s="83">
        <v>5.85</v>
      </c>
      <c r="G727" s="109">
        <v>62.85</v>
      </c>
      <c r="H727" s="109">
        <v>63.93</v>
      </c>
      <c r="I727" s="109">
        <f>H727-G727</f>
        <v>1.08</v>
      </c>
      <c r="J727" s="1080">
        <f>F727*I727</f>
        <v>6.32</v>
      </c>
      <c r="K727" s="83"/>
      <c r="L727" s="75"/>
      <c r="M727" s="1058"/>
      <c r="N727" s="83"/>
      <c r="O727" s="75"/>
      <c r="P727" s="1058"/>
      <c r="Q727" s="1281"/>
      <c r="R727" s="1326"/>
      <c r="S727" s="1281"/>
      <c r="T727" s="1280"/>
      <c r="U727" s="1281"/>
      <c r="V727" s="1280"/>
      <c r="W727" s="1281"/>
      <c r="X727" s="1280"/>
      <c r="Y727" s="1327">
        <f>J727</f>
        <v>6.32</v>
      </c>
      <c r="Z727" s="1308"/>
      <c r="AA727" s="1286"/>
      <c r="AB727" s="1287"/>
      <c r="AC727" s="1282"/>
      <c r="AD727" s="1308"/>
      <c r="AE727" s="1286"/>
      <c r="AF727" s="1307"/>
      <c r="AG727" s="1281"/>
      <c r="AH727" s="1280"/>
    </row>
    <row r="728" spans="2:34" hidden="1" outlineLevel="1">
      <c r="B728" s="83"/>
      <c r="C728" s="1448"/>
      <c r="D728" s="1448"/>
      <c r="E728" s="1145"/>
      <c r="F728" s="83">
        <v>5.85</v>
      </c>
      <c r="G728" s="109">
        <v>63.93</v>
      </c>
      <c r="H728" s="109">
        <v>74.569999999999993</v>
      </c>
      <c r="I728" s="109">
        <f>H728-G728</f>
        <v>10.64</v>
      </c>
      <c r="J728" s="1080">
        <f>F728*I728</f>
        <v>62.24</v>
      </c>
      <c r="K728" s="83"/>
      <c r="L728" s="75"/>
      <c r="M728" s="1058"/>
      <c r="N728" s="83"/>
      <c r="O728" s="75"/>
      <c r="P728" s="1058"/>
      <c r="Q728" s="1281"/>
      <c r="R728" s="1326"/>
      <c r="S728" s="1281"/>
      <c r="T728" s="1280"/>
      <c r="U728" s="1281"/>
      <c r="V728" s="1280"/>
      <c r="W728" s="1174"/>
      <c r="X728" s="1179"/>
      <c r="Y728" s="1327"/>
      <c r="Z728" s="1308"/>
      <c r="AA728" s="1328">
        <f>J728</f>
        <v>62.24</v>
      </c>
      <c r="AB728" s="1287"/>
      <c r="AC728" s="1282"/>
      <c r="AD728" s="1308"/>
      <c r="AE728" s="1286"/>
      <c r="AF728" s="1307"/>
      <c r="AG728" s="1281"/>
      <c r="AH728" s="1280"/>
    </row>
    <row r="729" spans="2:34" hidden="1" outlineLevel="1">
      <c r="B729" s="83"/>
      <c r="C729" s="1447" t="s">
        <v>24</v>
      </c>
      <c r="D729" s="1448"/>
      <c r="E729" s="1145">
        <v>4</v>
      </c>
      <c r="F729" s="83"/>
      <c r="G729" s="109"/>
      <c r="H729" s="109"/>
      <c r="I729" s="75"/>
      <c r="J729" s="1058"/>
      <c r="K729" s="1109">
        <v>1.48</v>
      </c>
      <c r="L729" s="1110">
        <v>1.59</v>
      </c>
      <c r="M729" s="1085">
        <f>ROUND(-E729*K729*L729,2)</f>
        <v>-9.41</v>
      </c>
      <c r="N729" s="1114">
        <v>0.13</v>
      </c>
      <c r="O729" s="940">
        <f>2*L729+K729</f>
        <v>4.66</v>
      </c>
      <c r="P729" s="1116">
        <f>E729*N729*O729</f>
        <v>2.42</v>
      </c>
      <c r="Q729" s="1281"/>
      <c r="R729" s="1326"/>
      <c r="S729" s="1281"/>
      <c r="T729" s="1280"/>
      <c r="U729" s="1281"/>
      <c r="V729" s="1280"/>
      <c r="W729" s="1281"/>
      <c r="X729" s="1280"/>
      <c r="Y729" s="1282"/>
      <c r="Z729" s="1308"/>
      <c r="AA729" s="1328">
        <f>M729</f>
        <v>-9.41</v>
      </c>
      <c r="AB729" s="1287"/>
      <c r="AC729" s="1282"/>
      <c r="AD729" s="1308"/>
      <c r="AE729" s="1328">
        <f>P729</f>
        <v>2.42</v>
      </c>
      <c r="AF729" s="1307"/>
      <c r="AG729" s="1281"/>
      <c r="AH729" s="1280">
        <f>E729*K729</f>
        <v>5.92</v>
      </c>
    </row>
    <row r="730" spans="2:34" hidden="1" outlineLevel="1">
      <c r="B730" s="83"/>
      <c r="C730" s="1447" t="s">
        <v>25</v>
      </c>
      <c r="D730" s="1448"/>
      <c r="E730" s="1145">
        <v>4</v>
      </c>
      <c r="F730" s="83"/>
      <c r="G730" s="109"/>
      <c r="H730" s="109"/>
      <c r="I730" s="75"/>
      <c r="J730" s="1080"/>
      <c r="K730" s="1109">
        <v>1.68</v>
      </c>
      <c r="L730" s="1110">
        <v>1.59</v>
      </c>
      <c r="M730" s="1080">
        <f>ROUND(-E730*K730*L730,2)</f>
        <v>-10.68</v>
      </c>
      <c r="N730" s="1114">
        <v>0.13</v>
      </c>
      <c r="O730" s="940">
        <f>2*L730+K730</f>
        <v>4.8600000000000003</v>
      </c>
      <c r="P730" s="1116">
        <f>E730*N730*O730</f>
        <v>2.5299999999999998</v>
      </c>
      <c r="Q730" s="1281"/>
      <c r="R730" s="1326"/>
      <c r="S730" s="1174"/>
      <c r="T730" s="1280"/>
      <c r="U730" s="1281"/>
      <c r="V730" s="1280"/>
      <c r="W730" s="1281"/>
      <c r="X730" s="1280"/>
      <c r="Y730" s="1327"/>
      <c r="Z730" s="1308"/>
      <c r="AA730" s="1328">
        <f>M730</f>
        <v>-10.68</v>
      </c>
      <c r="AB730" s="1287"/>
      <c r="AC730" s="1282"/>
      <c r="AD730" s="1308"/>
      <c r="AE730" s="1328">
        <f>P730</f>
        <v>2.5299999999999998</v>
      </c>
      <c r="AF730" s="1307"/>
      <c r="AG730" s="1281"/>
      <c r="AH730" s="1280">
        <f>E730*K730</f>
        <v>6.72</v>
      </c>
    </row>
    <row r="731" spans="2:34" hidden="1" outlineLevel="1">
      <c r="B731" s="83"/>
      <c r="C731" s="1448"/>
      <c r="D731" s="1448"/>
      <c r="E731" s="1145"/>
      <c r="F731" s="83">
        <v>5.85</v>
      </c>
      <c r="G731" s="109">
        <v>74.569999999999993</v>
      </c>
      <c r="H731" s="109">
        <v>74.849999999999994</v>
      </c>
      <c r="I731" s="109">
        <f>H731-G731</f>
        <v>0.28000000000000003</v>
      </c>
      <c r="J731" s="1080">
        <f>F731*I731</f>
        <v>1.64</v>
      </c>
      <c r="K731" s="1114"/>
      <c r="L731" s="940"/>
      <c r="M731" s="1080"/>
      <c r="N731" s="1114"/>
      <c r="O731" s="940"/>
      <c r="P731" s="1116"/>
      <c r="Q731" s="1281"/>
      <c r="R731" s="1326"/>
      <c r="S731" s="1174"/>
      <c r="T731" s="1280"/>
      <c r="U731" s="1281"/>
      <c r="V731" s="1280"/>
      <c r="W731" s="1281"/>
      <c r="X731" s="1280"/>
      <c r="Y731" s="1327">
        <f>J731</f>
        <v>1.64</v>
      </c>
      <c r="Z731" s="1308"/>
      <c r="AA731" s="1286"/>
      <c r="AB731" s="1287"/>
      <c r="AC731" s="1327"/>
      <c r="AD731" s="1308"/>
      <c r="AE731" s="1286"/>
      <c r="AF731" s="1307"/>
      <c r="AG731" s="1281"/>
      <c r="AH731" s="1280"/>
    </row>
    <row r="732" spans="2:34" hidden="1" outlineLevel="1">
      <c r="B732" s="879" t="s">
        <v>641</v>
      </c>
      <c r="C732" s="1448"/>
      <c r="D732" s="1448"/>
      <c r="E732" s="1145"/>
      <c r="F732" s="83"/>
      <c r="G732" s="109"/>
      <c r="H732" s="109"/>
      <c r="I732" s="75"/>
      <c r="J732" s="1058"/>
      <c r="K732" s="1114"/>
      <c r="L732" s="940"/>
      <c r="M732" s="1080"/>
      <c r="N732" s="1114"/>
      <c r="O732" s="940"/>
      <c r="P732" s="1116"/>
      <c r="Q732" s="1281"/>
      <c r="R732" s="1326"/>
      <c r="S732" s="1174"/>
      <c r="T732" s="1280"/>
      <c r="U732" s="1281"/>
      <c r="V732" s="1280"/>
      <c r="W732" s="1281"/>
      <c r="X732" s="1280"/>
      <c r="Y732" s="1327"/>
      <c r="Z732" s="1308"/>
      <c r="AA732" s="1286"/>
      <c r="AB732" s="1287"/>
      <c r="AC732" s="1327"/>
      <c r="AD732" s="1308"/>
      <c r="AE732" s="1286"/>
      <c r="AF732" s="1307"/>
      <c r="AG732" s="1281"/>
      <c r="AH732" s="1280"/>
    </row>
    <row r="733" spans="2:34" hidden="1" outlineLevel="1">
      <c r="B733" s="90" t="s">
        <v>587</v>
      </c>
      <c r="C733" s="1447" t="s">
        <v>493</v>
      </c>
      <c r="D733" s="1448"/>
      <c r="E733" s="1145"/>
      <c r="F733" s="83">
        <v>6.45</v>
      </c>
      <c r="G733" s="109">
        <v>62.85</v>
      </c>
      <c r="H733" s="109">
        <v>74.849999999999994</v>
      </c>
      <c r="I733" s="108">
        <f>H733-G733</f>
        <v>12</v>
      </c>
      <c r="J733" s="1080">
        <f>F733*I733</f>
        <v>77.400000000000006</v>
      </c>
      <c r="K733" s="83"/>
      <c r="L733" s="75"/>
      <c r="M733" s="1058"/>
      <c r="N733" s="83"/>
      <c r="O733" s="75"/>
      <c r="P733" s="1058"/>
      <c r="Q733" s="1281"/>
      <c r="R733" s="1326"/>
      <c r="S733" s="1174">
        <f>J733</f>
        <v>77.400000000000006</v>
      </c>
      <c r="T733" s="1280">
        <f t="shared" ref="T733:T734" si="123">ROUND($S$4/1000*S733,3)</f>
        <v>10.061999999999999</v>
      </c>
      <c r="U733" s="1281"/>
      <c r="V733" s="1280"/>
      <c r="W733" s="1281"/>
      <c r="X733" s="1280"/>
      <c r="Y733" s="1282"/>
      <c r="Z733" s="1308"/>
      <c r="AA733" s="1286"/>
      <c r="AB733" s="1287"/>
      <c r="AC733" s="1282"/>
      <c r="AD733" s="1308"/>
      <c r="AE733" s="1286"/>
      <c r="AF733" s="1307"/>
      <c r="AG733" s="1281"/>
      <c r="AH733" s="1280"/>
    </row>
    <row r="734" spans="2:34" hidden="1" outlineLevel="1">
      <c r="B734" s="83"/>
      <c r="C734" s="1447" t="s">
        <v>24</v>
      </c>
      <c r="D734" s="1448"/>
      <c r="E734" s="1145">
        <v>8</v>
      </c>
      <c r="F734" s="83"/>
      <c r="G734" s="109"/>
      <c r="H734" s="109"/>
      <c r="I734" s="108"/>
      <c r="J734" s="1058"/>
      <c r="K734" s="1109">
        <v>1.48</v>
      </c>
      <c r="L734" s="1110">
        <v>1.59</v>
      </c>
      <c r="M734" s="1085">
        <f>ROUND(-E734*K734*L734,2)</f>
        <v>-18.829999999999998</v>
      </c>
      <c r="N734" s="1114">
        <v>0.13</v>
      </c>
      <c r="O734" s="940">
        <f>2*L734+K734</f>
        <v>4.66</v>
      </c>
      <c r="P734" s="1116">
        <f>E734*N734*O734</f>
        <v>4.8499999999999996</v>
      </c>
      <c r="Q734" s="1281"/>
      <c r="R734" s="1326"/>
      <c r="S734" s="1174">
        <f>M734</f>
        <v>-18.829999999999998</v>
      </c>
      <c r="T734" s="1280">
        <f t="shared" si="123"/>
        <v>-2.448</v>
      </c>
      <c r="U734" s="1281"/>
      <c r="V734" s="1280"/>
      <c r="W734" s="1281"/>
      <c r="X734" s="1280"/>
      <c r="Y734" s="1282"/>
      <c r="Z734" s="1308"/>
      <c r="AA734" s="1286"/>
      <c r="AB734" s="1287"/>
      <c r="AC734" s="1282"/>
      <c r="AD734" s="1308"/>
      <c r="AE734" s="1286"/>
      <c r="AF734" s="1307"/>
      <c r="AG734" s="1281"/>
      <c r="AH734" s="1280"/>
    </row>
    <row r="735" spans="2:34" hidden="1" outlineLevel="1">
      <c r="B735" s="90" t="s">
        <v>664</v>
      </c>
      <c r="C735" s="1448"/>
      <c r="D735" s="1448"/>
      <c r="E735" s="1145"/>
      <c r="F735" s="83">
        <v>0.91</v>
      </c>
      <c r="G735" s="109">
        <v>62.85</v>
      </c>
      <c r="H735" s="109">
        <v>74.849999999999994</v>
      </c>
      <c r="I735" s="108">
        <f>H735-G735</f>
        <v>12</v>
      </c>
      <c r="J735" s="1080">
        <f>F735*I735</f>
        <v>10.92</v>
      </c>
      <c r="K735" s="871"/>
      <c r="L735" s="1171"/>
      <c r="M735" s="1080"/>
      <c r="N735" s="1114"/>
      <c r="O735" s="940"/>
      <c r="P735" s="1116"/>
      <c r="Q735" s="1281"/>
      <c r="R735" s="1326"/>
      <c r="S735" s="1174"/>
      <c r="T735" s="1280"/>
      <c r="U735" s="1281"/>
      <c r="V735" s="1280"/>
      <c r="W735" s="1281"/>
      <c r="X735" s="1280"/>
      <c r="Y735" s="1327">
        <f>J735</f>
        <v>10.92</v>
      </c>
      <c r="Z735" s="1308"/>
      <c r="AA735" s="1286"/>
      <c r="AB735" s="1287"/>
      <c r="AC735" s="1282"/>
      <c r="AD735" s="1308"/>
      <c r="AE735" s="1286"/>
      <c r="AF735" s="1307"/>
      <c r="AG735" s="1281"/>
      <c r="AH735" s="1280"/>
    </row>
    <row r="736" spans="2:34" hidden="1" outlineLevel="1">
      <c r="B736" s="83"/>
      <c r="C736" s="1448"/>
      <c r="D736" s="1448"/>
      <c r="E736" s="1145"/>
      <c r="F736" s="83">
        <v>4.5599999999999996</v>
      </c>
      <c r="G736" s="109">
        <v>62.85</v>
      </c>
      <c r="H736" s="109">
        <v>63.93</v>
      </c>
      <c r="I736" s="108">
        <f>H736-G736</f>
        <v>1.08</v>
      </c>
      <c r="J736" s="1080">
        <f>F736*I736</f>
        <v>4.92</v>
      </c>
      <c r="K736" s="83"/>
      <c r="L736" s="75"/>
      <c r="M736" s="1058"/>
      <c r="N736" s="83"/>
      <c r="O736" s="75"/>
      <c r="P736" s="1058"/>
      <c r="Q736" s="1281"/>
      <c r="R736" s="1326"/>
      <c r="S736" s="1281"/>
      <c r="T736" s="1280"/>
      <c r="U736" s="1281"/>
      <c r="V736" s="1280"/>
      <c r="W736" s="1281"/>
      <c r="X736" s="1280"/>
      <c r="Y736" s="1327">
        <f>J736</f>
        <v>4.92</v>
      </c>
      <c r="Z736" s="1308"/>
      <c r="AA736" s="1286"/>
      <c r="AB736" s="1287"/>
      <c r="AC736" s="1282"/>
      <c r="AD736" s="1308"/>
      <c r="AE736" s="1286"/>
      <c r="AF736" s="1307"/>
      <c r="AG736" s="1281"/>
      <c r="AH736" s="1280"/>
    </row>
    <row r="737" spans="2:34" hidden="1" outlineLevel="1">
      <c r="B737" s="83"/>
      <c r="C737" s="1448"/>
      <c r="D737" s="1448"/>
      <c r="E737" s="1145"/>
      <c r="F737" s="83">
        <v>4.5599999999999996</v>
      </c>
      <c r="G737" s="109">
        <v>63.93</v>
      </c>
      <c r="H737" s="109">
        <v>74.569999999999993</v>
      </c>
      <c r="I737" s="108">
        <f>H737-G737</f>
        <v>10.64</v>
      </c>
      <c r="J737" s="1080">
        <f>F737*I737</f>
        <v>48.52</v>
      </c>
      <c r="K737" s="83"/>
      <c r="L737" s="75"/>
      <c r="M737" s="1058"/>
      <c r="N737" s="83"/>
      <c r="O737" s="75"/>
      <c r="P737" s="1058"/>
      <c r="Q737" s="1281"/>
      <c r="R737" s="1326"/>
      <c r="S737" s="1281"/>
      <c r="T737" s="1280"/>
      <c r="U737" s="1281"/>
      <c r="V737" s="1280"/>
      <c r="W737" s="1281"/>
      <c r="X737" s="1280"/>
      <c r="Y737" s="1327"/>
      <c r="Z737" s="1308"/>
      <c r="AA737" s="1328">
        <f>J737</f>
        <v>48.52</v>
      </c>
      <c r="AB737" s="1287"/>
      <c r="AC737" s="1282"/>
      <c r="AD737" s="1308"/>
      <c r="AE737" s="1286"/>
      <c r="AF737" s="1307"/>
      <c r="AG737" s="1281"/>
      <c r="AH737" s="1280"/>
    </row>
    <row r="738" spans="2:34" hidden="1" outlineLevel="1">
      <c r="B738" s="83"/>
      <c r="C738" s="1447" t="s">
        <v>24</v>
      </c>
      <c r="D738" s="1448"/>
      <c r="E738" s="1145">
        <v>8</v>
      </c>
      <c r="F738" s="83"/>
      <c r="G738" s="109"/>
      <c r="H738" s="109"/>
      <c r="I738" s="75"/>
      <c r="J738" s="1080"/>
      <c r="K738" s="1109">
        <v>1.48</v>
      </c>
      <c r="L738" s="1110">
        <v>1.59</v>
      </c>
      <c r="M738" s="1085">
        <f>ROUND(-E738*K738*L738,2)</f>
        <v>-18.829999999999998</v>
      </c>
      <c r="N738" s="1114">
        <v>0.13</v>
      </c>
      <c r="O738" s="940">
        <f>2*L738+K738</f>
        <v>4.66</v>
      </c>
      <c r="P738" s="1116">
        <f>E738*N738*O738</f>
        <v>4.8499999999999996</v>
      </c>
      <c r="Q738" s="1281"/>
      <c r="R738" s="1326"/>
      <c r="S738" s="1281"/>
      <c r="T738" s="1280"/>
      <c r="U738" s="1281"/>
      <c r="V738" s="1280"/>
      <c r="W738" s="1281"/>
      <c r="X738" s="1280"/>
      <c r="Y738" s="1282"/>
      <c r="Z738" s="1308"/>
      <c r="AA738" s="1328">
        <f>M738</f>
        <v>-18.829999999999998</v>
      </c>
      <c r="AB738" s="1287"/>
      <c r="AC738" s="1282"/>
      <c r="AD738" s="1308"/>
      <c r="AE738" s="1328">
        <f>P738</f>
        <v>4.8499999999999996</v>
      </c>
      <c r="AF738" s="1307"/>
      <c r="AG738" s="1281"/>
      <c r="AH738" s="1280">
        <f>E738*K738</f>
        <v>11.84</v>
      </c>
    </row>
    <row r="739" spans="2:34" hidden="1" outlineLevel="1">
      <c r="B739" s="83"/>
      <c r="C739" s="1448"/>
      <c r="D739" s="1448"/>
      <c r="E739" s="1145"/>
      <c r="F739" s="83">
        <v>4.5599999999999996</v>
      </c>
      <c r="G739" s="109">
        <v>74.569999999999993</v>
      </c>
      <c r="H739" s="109">
        <v>74.849999999999994</v>
      </c>
      <c r="I739" s="108">
        <f>H739-G739</f>
        <v>0.28000000000000003</v>
      </c>
      <c r="J739" s="1080">
        <f>F739*I739</f>
        <v>1.28</v>
      </c>
      <c r="K739" s="871"/>
      <c r="L739" s="1171"/>
      <c r="M739" s="1080"/>
      <c r="N739" s="1114"/>
      <c r="O739" s="940"/>
      <c r="P739" s="1116"/>
      <c r="Q739" s="1281"/>
      <c r="R739" s="1326"/>
      <c r="S739" s="1281"/>
      <c r="T739" s="1280"/>
      <c r="U739" s="1281"/>
      <c r="V739" s="1280"/>
      <c r="W739" s="1281"/>
      <c r="X739" s="1280"/>
      <c r="Y739" s="1327">
        <f>J739</f>
        <v>1.28</v>
      </c>
      <c r="Z739" s="1308"/>
      <c r="AA739" s="1328"/>
      <c r="AB739" s="1287"/>
      <c r="AC739" s="1282"/>
      <c r="AD739" s="1308"/>
      <c r="AE739" s="1328"/>
      <c r="AF739" s="1307"/>
      <c r="AG739" s="1281"/>
      <c r="AH739" s="1280"/>
    </row>
    <row r="740" spans="2:34" hidden="1" outlineLevel="1">
      <c r="B740" s="83"/>
      <c r="C740" s="1448"/>
      <c r="D740" s="1448"/>
      <c r="E740" s="1145"/>
      <c r="F740" s="83">
        <v>0.98</v>
      </c>
      <c r="G740" s="109">
        <v>62.85</v>
      </c>
      <c r="H740" s="109">
        <v>74.849999999999994</v>
      </c>
      <c r="I740" s="108">
        <f>H740-G740</f>
        <v>12</v>
      </c>
      <c r="J740" s="1080">
        <f>F740*I740</f>
        <v>11.76</v>
      </c>
      <c r="K740" s="83"/>
      <c r="L740" s="75"/>
      <c r="M740" s="1058"/>
      <c r="N740" s="83"/>
      <c r="O740" s="75"/>
      <c r="P740" s="1058"/>
      <c r="Q740" s="1281"/>
      <c r="R740" s="1326"/>
      <c r="S740" s="1281"/>
      <c r="T740" s="1280"/>
      <c r="U740" s="1281"/>
      <c r="V740" s="1280"/>
      <c r="W740" s="1281"/>
      <c r="X740" s="1280"/>
      <c r="Y740" s="1327">
        <f>J740</f>
        <v>11.76</v>
      </c>
      <c r="Z740" s="1308"/>
      <c r="AA740" s="1286"/>
      <c r="AB740" s="1287"/>
      <c r="AC740" s="1282"/>
      <c r="AD740" s="1308"/>
      <c r="AE740" s="1286"/>
      <c r="AF740" s="1307"/>
      <c r="AG740" s="1281"/>
      <c r="AH740" s="1280"/>
    </row>
    <row r="741" spans="2:34" hidden="1" outlineLevel="1">
      <c r="B741" s="83"/>
      <c r="C741" s="1448"/>
      <c r="D741" s="1448"/>
      <c r="E741" s="1145"/>
      <c r="F741" s="83"/>
      <c r="G741" s="109"/>
      <c r="H741" s="109"/>
      <c r="I741" s="108"/>
      <c r="J741" s="1058"/>
      <c r="K741" s="83"/>
      <c r="L741" s="75"/>
      <c r="M741" s="1058"/>
      <c r="N741" s="83"/>
      <c r="O741" s="75"/>
      <c r="P741" s="1058"/>
      <c r="Q741" s="1281"/>
      <c r="R741" s="1326"/>
      <c r="S741" s="1281"/>
      <c r="T741" s="1280"/>
      <c r="U741" s="1281"/>
      <c r="V741" s="1280"/>
      <c r="W741" s="1281"/>
      <c r="X741" s="1280"/>
      <c r="Y741" s="1282"/>
      <c r="Z741" s="1308"/>
      <c r="AA741" s="1286"/>
      <c r="AB741" s="1287"/>
      <c r="AC741" s="1282"/>
      <c r="AD741" s="1308"/>
      <c r="AE741" s="1286"/>
      <c r="AF741" s="1307"/>
      <c r="AG741" s="1281"/>
      <c r="AH741" s="1280"/>
    </row>
    <row r="742" spans="2:34" hidden="1" outlineLevel="1">
      <c r="B742" s="83"/>
      <c r="C742" s="1447" t="s">
        <v>551</v>
      </c>
      <c r="D742" s="1447" t="s">
        <v>702</v>
      </c>
      <c r="E742" s="1145"/>
      <c r="F742" s="1095">
        <v>2</v>
      </c>
      <c r="G742" s="109">
        <v>62.85</v>
      </c>
      <c r="H742" s="109">
        <v>74.849999999999994</v>
      </c>
      <c r="I742" s="108">
        <f>H742-G742</f>
        <v>12</v>
      </c>
      <c r="J742" s="1080">
        <f>F742*I742</f>
        <v>24</v>
      </c>
      <c r="K742" s="83"/>
      <c r="L742" s="75"/>
      <c r="M742" s="1058"/>
      <c r="N742" s="83"/>
      <c r="O742" s="75"/>
      <c r="P742" s="1058"/>
      <c r="Q742" s="1174">
        <f>J742</f>
        <v>24</v>
      </c>
      <c r="R742" s="1335">
        <f t="shared" ref="R742" si="124">ROUND($Q$4/1000*Q742,3)</f>
        <v>3.6</v>
      </c>
      <c r="S742" s="1281"/>
      <c r="T742" s="1280"/>
      <c r="U742" s="1281"/>
      <c r="V742" s="1280"/>
      <c r="W742" s="1281"/>
      <c r="X742" s="1280"/>
      <c r="Y742" s="1327">
        <f>J742</f>
        <v>24</v>
      </c>
      <c r="Z742" s="1308"/>
      <c r="AA742" s="1286"/>
      <c r="AB742" s="1287"/>
      <c r="AC742" s="1282"/>
      <c r="AD742" s="1308"/>
      <c r="AE742" s="1286"/>
      <c r="AF742" s="1307"/>
      <c r="AG742" s="1281"/>
      <c r="AH742" s="1280"/>
    </row>
    <row r="743" spans="2:34" hidden="1" outlineLevel="1">
      <c r="B743" s="83"/>
      <c r="C743" s="1448"/>
      <c r="D743" s="1448"/>
      <c r="E743" s="1145"/>
      <c r="F743" s="83"/>
      <c r="G743" s="109"/>
      <c r="H743" s="109"/>
      <c r="I743" s="108"/>
      <c r="J743" s="1080"/>
      <c r="K743" s="83"/>
      <c r="L743" s="75"/>
      <c r="M743" s="1058"/>
      <c r="N743" s="83"/>
      <c r="O743" s="75"/>
      <c r="P743" s="1058"/>
      <c r="Q743" s="1281"/>
      <c r="R743" s="1326"/>
      <c r="S743" s="1174"/>
      <c r="T743" s="1280"/>
      <c r="U743" s="1281"/>
      <c r="V743" s="1280"/>
      <c r="W743" s="1281"/>
      <c r="X743" s="1280"/>
      <c r="Y743" s="1327"/>
      <c r="Z743" s="1308"/>
      <c r="AA743" s="1286"/>
      <c r="AB743" s="1287"/>
      <c r="AC743" s="1282"/>
      <c r="AD743" s="1308"/>
      <c r="AE743" s="1286"/>
      <c r="AF743" s="1307"/>
      <c r="AG743" s="1281"/>
      <c r="AH743" s="1280"/>
    </row>
    <row r="744" spans="2:34" hidden="1" outlineLevel="1">
      <c r="B744" s="83"/>
      <c r="C744" s="1447" t="s">
        <v>504</v>
      </c>
      <c r="D744" s="1447" t="s">
        <v>656</v>
      </c>
      <c r="E744" s="1145">
        <v>4</v>
      </c>
      <c r="F744" s="83">
        <v>5.9</v>
      </c>
      <c r="G744" s="109">
        <v>62.85</v>
      </c>
      <c r="H744" s="109">
        <v>64.23</v>
      </c>
      <c r="I744" s="108">
        <f>H744-G744</f>
        <v>1.38</v>
      </c>
      <c r="J744" s="1080">
        <f>E744*F744*I744</f>
        <v>32.57</v>
      </c>
      <c r="K744" s="1114"/>
      <c r="L744" s="940"/>
      <c r="M744" s="1080"/>
      <c r="N744" s="1114"/>
      <c r="O744" s="940"/>
      <c r="P744" s="1116"/>
      <c r="Q744" s="1281"/>
      <c r="R744" s="1326"/>
      <c r="S744" s="1174"/>
      <c r="T744" s="1280"/>
      <c r="U744" s="1281"/>
      <c r="V744" s="1280"/>
      <c r="W744" s="1174">
        <f>J744</f>
        <v>32.57</v>
      </c>
      <c r="X744" s="1179">
        <f t="shared" ref="X744" si="125">ROUND($W$4/1000*W744,3)</f>
        <v>0.81399999999999995</v>
      </c>
      <c r="Y744" s="1327">
        <f>J744</f>
        <v>32.57</v>
      </c>
      <c r="Z744" s="1308"/>
      <c r="AA744" s="1286"/>
      <c r="AB744" s="1287"/>
      <c r="AC744" s="1327"/>
      <c r="AD744" s="1308"/>
      <c r="AE744" s="1286"/>
      <c r="AF744" s="1307"/>
      <c r="AG744" s="1281">
        <f>E744*F744</f>
        <v>23.6</v>
      </c>
      <c r="AH744" s="1280"/>
    </row>
    <row r="745" spans="2:34" hidden="1" outlineLevel="1">
      <c r="B745" s="83"/>
      <c r="C745" s="1447" t="s">
        <v>65</v>
      </c>
      <c r="D745" s="1448"/>
      <c r="E745" s="1145">
        <v>4</v>
      </c>
      <c r="F745" s="83">
        <v>3.28</v>
      </c>
      <c r="G745" s="109">
        <v>63.03</v>
      </c>
      <c r="H745" s="109">
        <v>65.849999999999994</v>
      </c>
      <c r="I745" s="108">
        <f>H745-G745</f>
        <v>2.82</v>
      </c>
      <c r="J745" s="1080">
        <f>E745*F745*I745</f>
        <v>37</v>
      </c>
      <c r="K745" s="83"/>
      <c r="L745" s="75"/>
      <c r="M745" s="1058"/>
      <c r="N745" s="83"/>
      <c r="O745" s="75"/>
      <c r="P745" s="1058"/>
      <c r="Q745" s="1281"/>
      <c r="R745" s="1326"/>
      <c r="S745" s="1174">
        <f>J745</f>
        <v>37</v>
      </c>
      <c r="T745" s="1280">
        <f t="shared" ref="T745:T750" si="126">ROUND($S$4/1000*S745,3)</f>
        <v>4.8099999999999996</v>
      </c>
      <c r="U745" s="1281"/>
      <c r="V745" s="1280"/>
      <c r="W745" s="1281"/>
      <c r="X745" s="1280"/>
      <c r="Y745" s="1327">
        <f>J745</f>
        <v>37</v>
      </c>
      <c r="Z745" s="1308"/>
      <c r="AA745" s="1286"/>
      <c r="AB745" s="1287"/>
      <c r="AC745" s="1282"/>
      <c r="AD745" s="1308"/>
      <c r="AE745" s="1286"/>
      <c r="AF745" s="1307"/>
      <c r="AG745" s="1281"/>
      <c r="AH745" s="1280"/>
    </row>
    <row r="746" spans="2:34" hidden="1" outlineLevel="1">
      <c r="B746" s="83"/>
      <c r="C746" s="1447" t="s">
        <v>516</v>
      </c>
      <c r="D746" s="1448"/>
      <c r="E746" s="1145">
        <v>4</v>
      </c>
      <c r="F746" s="83"/>
      <c r="G746" s="109"/>
      <c r="H746" s="109"/>
      <c r="I746" s="108"/>
      <c r="J746" s="1058"/>
      <c r="K746" s="1114">
        <f>1.68-0.77</f>
        <v>0.91</v>
      </c>
      <c r="L746" s="940">
        <f>1.65-0.06</f>
        <v>1.59</v>
      </c>
      <c r="M746" s="1080">
        <f>ROUND(-E746*K746*L746,2)</f>
        <v>-5.79</v>
      </c>
      <c r="N746" s="1114">
        <v>0.13</v>
      </c>
      <c r="O746" s="940">
        <f>2*K746+L746</f>
        <v>3.41</v>
      </c>
      <c r="P746" s="1116">
        <f>E746*N746*O746</f>
        <v>1.77</v>
      </c>
      <c r="Q746" s="1281"/>
      <c r="R746" s="1335"/>
      <c r="S746" s="1174">
        <f>M746</f>
        <v>-5.79</v>
      </c>
      <c r="T746" s="1280">
        <f t="shared" si="126"/>
        <v>-0.753</v>
      </c>
      <c r="U746" s="1281"/>
      <c r="V746" s="1280"/>
      <c r="W746" s="1281"/>
      <c r="X746" s="1280"/>
      <c r="Y746" s="1327">
        <f>M746</f>
        <v>-5.79</v>
      </c>
      <c r="Z746" s="1308"/>
      <c r="AA746" s="1286"/>
      <c r="AB746" s="1287"/>
      <c r="AC746" s="1327">
        <f>P746</f>
        <v>1.77</v>
      </c>
      <c r="AD746" s="1308"/>
      <c r="AE746" s="1286"/>
      <c r="AF746" s="1307"/>
      <c r="AG746" s="1281"/>
      <c r="AH746" s="1280"/>
    </row>
    <row r="747" spans="2:34" hidden="1" outlineLevel="1">
      <c r="B747" s="83"/>
      <c r="C747" s="1447" t="s">
        <v>90</v>
      </c>
      <c r="D747" s="1448"/>
      <c r="E747" s="1145">
        <v>4</v>
      </c>
      <c r="F747" s="83"/>
      <c r="G747" s="109"/>
      <c r="H747" s="109"/>
      <c r="I747" s="75"/>
      <c r="J747" s="1058"/>
      <c r="K747" s="1114">
        <v>0.77</v>
      </c>
      <c r="L747" s="940">
        <f>2.4-0.06</f>
        <v>2.34</v>
      </c>
      <c r="M747" s="1080">
        <f>ROUND(-E747*K747*L747,2)</f>
        <v>-7.21</v>
      </c>
      <c r="N747" s="1114">
        <v>0.13</v>
      </c>
      <c r="O747" s="940">
        <f>K747+L747+0.75</f>
        <v>3.86</v>
      </c>
      <c r="P747" s="1116">
        <f>E747*N747*O747</f>
        <v>2.0099999999999998</v>
      </c>
      <c r="Q747" s="1174"/>
      <c r="R747" s="1335"/>
      <c r="S747" s="1174">
        <f>M747</f>
        <v>-7.21</v>
      </c>
      <c r="T747" s="1280">
        <f t="shared" si="126"/>
        <v>-0.93700000000000006</v>
      </c>
      <c r="U747" s="1281"/>
      <c r="V747" s="1280"/>
      <c r="W747" s="1281"/>
      <c r="X747" s="1280"/>
      <c r="Y747" s="1327">
        <f>M747</f>
        <v>-7.21</v>
      </c>
      <c r="Z747" s="1308"/>
      <c r="AA747" s="1286"/>
      <c r="AB747" s="1287"/>
      <c r="AC747" s="1327">
        <f>P747</f>
        <v>2.0099999999999998</v>
      </c>
      <c r="AD747" s="1308"/>
      <c r="AE747" s="1286"/>
      <c r="AF747" s="1307"/>
      <c r="AG747" s="1281"/>
      <c r="AH747" s="1280"/>
    </row>
    <row r="748" spans="2:34" hidden="1" outlineLevel="1">
      <c r="B748" s="83"/>
      <c r="C748" s="1448"/>
      <c r="D748" s="1448"/>
      <c r="E748" s="1145"/>
      <c r="F748" s="83"/>
      <c r="G748" s="109"/>
      <c r="H748" s="109"/>
      <c r="I748" s="108"/>
      <c r="J748" s="1058"/>
      <c r="K748" s="83"/>
      <c r="L748" s="75"/>
      <c r="M748" s="1058"/>
      <c r="N748" s="83"/>
      <c r="O748" s="75"/>
      <c r="P748" s="1058"/>
      <c r="Q748" s="1281"/>
      <c r="R748" s="1326"/>
      <c r="S748" s="1281"/>
      <c r="T748" s="1280"/>
      <c r="U748" s="1281"/>
      <c r="V748" s="1280"/>
      <c r="W748" s="1281"/>
      <c r="X748" s="1280"/>
      <c r="Y748" s="1282"/>
      <c r="Z748" s="1308"/>
      <c r="AA748" s="1286"/>
      <c r="AB748" s="1287"/>
      <c r="AC748" s="1282"/>
      <c r="AD748" s="1308"/>
      <c r="AE748" s="1286"/>
      <c r="AF748" s="1307"/>
      <c r="AG748" s="1281"/>
      <c r="AH748" s="1280"/>
    </row>
    <row r="749" spans="2:34" hidden="1" outlineLevel="1">
      <c r="B749" s="90" t="s">
        <v>587</v>
      </c>
      <c r="C749" s="1447" t="s">
        <v>493</v>
      </c>
      <c r="D749" s="1447" t="s">
        <v>657</v>
      </c>
      <c r="E749" s="1145"/>
      <c r="F749" s="83">
        <v>3.25</v>
      </c>
      <c r="G749" s="109">
        <v>62.85</v>
      </c>
      <c r="H749" s="109">
        <v>74.849999999999994</v>
      </c>
      <c r="I749" s="108">
        <f>H749-G749</f>
        <v>12</v>
      </c>
      <c r="J749" s="1080">
        <f>F749*I749</f>
        <v>39</v>
      </c>
      <c r="K749" s="83"/>
      <c r="L749" s="75"/>
      <c r="M749" s="1058"/>
      <c r="N749" s="83"/>
      <c r="O749" s="75"/>
      <c r="P749" s="1058"/>
      <c r="Q749" s="1281"/>
      <c r="R749" s="1326"/>
      <c r="S749" s="1174">
        <f>J749</f>
        <v>39</v>
      </c>
      <c r="T749" s="1280">
        <f t="shared" si="126"/>
        <v>5.07</v>
      </c>
      <c r="U749" s="1281"/>
      <c r="V749" s="1280"/>
      <c r="W749" s="1281"/>
      <c r="X749" s="1280"/>
      <c r="Y749" s="1327"/>
      <c r="Z749" s="1308"/>
      <c r="AA749" s="1286"/>
      <c r="AB749" s="1287"/>
      <c r="AC749" s="1282"/>
      <c r="AD749" s="1308"/>
      <c r="AE749" s="1286"/>
      <c r="AF749" s="1307"/>
      <c r="AG749" s="1281"/>
      <c r="AH749" s="1280"/>
    </row>
    <row r="750" spans="2:34" hidden="1" outlineLevel="1">
      <c r="B750" s="83"/>
      <c r="C750" s="1447" t="s">
        <v>24</v>
      </c>
      <c r="D750" s="1448"/>
      <c r="E750" s="1145">
        <v>4</v>
      </c>
      <c r="F750" s="83"/>
      <c r="G750" s="109"/>
      <c r="H750" s="109"/>
      <c r="I750" s="75"/>
      <c r="J750" s="1080"/>
      <c r="K750" s="1109">
        <v>1.48</v>
      </c>
      <c r="L750" s="1110">
        <v>1.59</v>
      </c>
      <c r="M750" s="1085">
        <f>ROUND(-E750*K750*L750,2)</f>
        <v>-9.41</v>
      </c>
      <c r="N750" s="1114"/>
      <c r="O750" s="940"/>
      <c r="P750" s="1116"/>
      <c r="Q750" s="1281"/>
      <c r="R750" s="1326"/>
      <c r="S750" s="1174">
        <f>M750</f>
        <v>-9.41</v>
      </c>
      <c r="T750" s="1280">
        <f t="shared" si="126"/>
        <v>-1.2230000000000001</v>
      </c>
      <c r="U750" s="1281"/>
      <c r="V750" s="1280"/>
      <c r="W750" s="1281"/>
      <c r="X750" s="1280"/>
      <c r="Y750" s="1327"/>
      <c r="Z750" s="1308"/>
      <c r="AA750" s="1328"/>
      <c r="AB750" s="1287"/>
      <c r="AC750" s="1327"/>
      <c r="AD750" s="1308"/>
      <c r="AE750" s="1286"/>
      <c r="AF750" s="1307"/>
      <c r="AG750" s="1281"/>
      <c r="AH750" s="1280"/>
    </row>
    <row r="751" spans="2:34" hidden="1" outlineLevel="1">
      <c r="B751" s="90" t="s">
        <v>664</v>
      </c>
      <c r="C751" s="1448"/>
      <c r="D751" s="1448"/>
      <c r="E751" s="1145"/>
      <c r="F751" s="83">
        <v>0.22</v>
      </c>
      <c r="G751" s="109">
        <v>62.85</v>
      </c>
      <c r="H751" s="109">
        <v>74.849999999999994</v>
      </c>
      <c r="I751" s="108">
        <f>H751-G751</f>
        <v>12</v>
      </c>
      <c r="J751" s="1080">
        <f>F751*I751</f>
        <v>2.64</v>
      </c>
      <c r="K751" s="1114"/>
      <c r="L751" s="940"/>
      <c r="M751" s="1085"/>
      <c r="N751" s="1114"/>
      <c r="O751" s="940"/>
      <c r="P751" s="1116"/>
      <c r="Q751" s="1281"/>
      <c r="R751" s="1326"/>
      <c r="S751" s="1281"/>
      <c r="T751" s="1280"/>
      <c r="U751" s="1281"/>
      <c r="V751" s="1280"/>
      <c r="W751" s="1281"/>
      <c r="X751" s="1280"/>
      <c r="Y751" s="1327">
        <f>J751</f>
        <v>2.64</v>
      </c>
      <c r="Z751" s="1308"/>
      <c r="AA751" s="1328"/>
      <c r="AB751" s="1287"/>
      <c r="AC751" s="1282"/>
      <c r="AD751" s="1308"/>
      <c r="AE751" s="1328"/>
      <c r="AF751" s="1307"/>
      <c r="AG751" s="1281"/>
      <c r="AH751" s="1280"/>
    </row>
    <row r="752" spans="2:34" hidden="1" outlineLevel="1">
      <c r="B752" s="83"/>
      <c r="C752" s="1448"/>
      <c r="D752" s="1448"/>
      <c r="E752" s="1145"/>
      <c r="F752" s="83">
        <v>1.48</v>
      </c>
      <c r="G752" s="109">
        <v>62.85</v>
      </c>
      <c r="H752" s="109">
        <v>63.93</v>
      </c>
      <c r="I752" s="108">
        <f>H752-G752</f>
        <v>1.08</v>
      </c>
      <c r="J752" s="1080">
        <f>F752*I752</f>
        <v>1.6</v>
      </c>
      <c r="K752" s="83"/>
      <c r="L752" s="75"/>
      <c r="M752" s="1058"/>
      <c r="N752" s="83"/>
      <c r="O752" s="75"/>
      <c r="P752" s="1058"/>
      <c r="Q752" s="1281"/>
      <c r="R752" s="1326"/>
      <c r="S752" s="1281"/>
      <c r="T752" s="1280"/>
      <c r="U752" s="1281"/>
      <c r="V752" s="1280"/>
      <c r="W752" s="1281"/>
      <c r="X752" s="1280"/>
      <c r="Y752" s="1327">
        <f>J752</f>
        <v>1.6</v>
      </c>
      <c r="Z752" s="1308"/>
      <c r="AA752" s="1286"/>
      <c r="AB752" s="1287"/>
      <c r="AC752" s="1282"/>
      <c r="AD752" s="1308"/>
      <c r="AE752" s="1286"/>
      <c r="AF752" s="1307"/>
      <c r="AG752" s="1281"/>
      <c r="AH752" s="1280"/>
    </row>
    <row r="753" spans="2:34" hidden="1" outlineLevel="1">
      <c r="B753" s="83"/>
      <c r="C753" s="1448"/>
      <c r="D753" s="1448"/>
      <c r="E753" s="1145"/>
      <c r="F753" s="83">
        <v>1.48</v>
      </c>
      <c r="G753" s="109">
        <v>63.93</v>
      </c>
      <c r="H753" s="109">
        <v>74.569999999999993</v>
      </c>
      <c r="I753" s="108">
        <f>H753-G753</f>
        <v>10.64</v>
      </c>
      <c r="J753" s="1080">
        <f>F753*I753</f>
        <v>15.75</v>
      </c>
      <c r="K753" s="83"/>
      <c r="L753" s="75"/>
      <c r="M753" s="1058"/>
      <c r="N753" s="83"/>
      <c r="O753" s="75"/>
      <c r="P753" s="1058"/>
      <c r="Q753" s="1281"/>
      <c r="R753" s="1326"/>
      <c r="S753" s="1281"/>
      <c r="T753" s="1280"/>
      <c r="U753" s="1281"/>
      <c r="V753" s="1280"/>
      <c r="W753" s="1281"/>
      <c r="X753" s="1280"/>
      <c r="Y753" s="1282"/>
      <c r="Z753" s="1308"/>
      <c r="AA753" s="1328">
        <f>J753</f>
        <v>15.75</v>
      </c>
      <c r="AB753" s="1287"/>
      <c r="AC753" s="1282"/>
      <c r="AD753" s="1308"/>
      <c r="AE753" s="1286"/>
      <c r="AF753" s="1307"/>
      <c r="AG753" s="1281"/>
      <c r="AH753" s="1280"/>
    </row>
    <row r="754" spans="2:34" hidden="1" outlineLevel="1">
      <c r="B754" s="83"/>
      <c r="C754" s="1447" t="s">
        <v>24</v>
      </c>
      <c r="D754" s="1448"/>
      <c r="E754" s="1145">
        <v>4</v>
      </c>
      <c r="F754" s="83"/>
      <c r="G754" s="109"/>
      <c r="H754" s="109"/>
      <c r="I754" s="75"/>
      <c r="J754" s="1058"/>
      <c r="K754" s="1109">
        <v>1.48</v>
      </c>
      <c r="L754" s="1110">
        <v>1.59</v>
      </c>
      <c r="M754" s="1085">
        <f>ROUND(-E754*K754*L754,2)</f>
        <v>-9.41</v>
      </c>
      <c r="N754" s="1114">
        <v>0.13</v>
      </c>
      <c r="O754" s="940">
        <f>2*L754+K754</f>
        <v>4.66</v>
      </c>
      <c r="P754" s="1116">
        <f>E754*N754*O754</f>
        <v>2.42</v>
      </c>
      <c r="Q754" s="1281"/>
      <c r="R754" s="1326"/>
      <c r="S754" s="1281"/>
      <c r="T754" s="1280"/>
      <c r="U754" s="1281"/>
      <c r="V754" s="1280"/>
      <c r="W754" s="1281"/>
      <c r="X754" s="1280"/>
      <c r="Y754" s="1282"/>
      <c r="Z754" s="1308"/>
      <c r="AA754" s="1328">
        <f>M754</f>
        <v>-9.41</v>
      </c>
      <c r="AB754" s="1287"/>
      <c r="AC754" s="1282"/>
      <c r="AD754" s="1308"/>
      <c r="AE754" s="1328">
        <f>P754</f>
        <v>2.42</v>
      </c>
      <c r="AF754" s="1307"/>
      <c r="AG754" s="1281"/>
      <c r="AH754" s="1280">
        <f>E754*K754</f>
        <v>5.92</v>
      </c>
    </row>
    <row r="755" spans="2:34" hidden="1" outlineLevel="1">
      <c r="B755" s="83"/>
      <c r="C755" s="1448"/>
      <c r="D755" s="1448"/>
      <c r="E755" s="1145"/>
      <c r="F755" s="83">
        <v>1.48</v>
      </c>
      <c r="G755" s="109">
        <v>74.569999999999993</v>
      </c>
      <c r="H755" s="109">
        <v>74.849999999999994</v>
      </c>
      <c r="I755" s="108">
        <f>H755-G755</f>
        <v>0.28000000000000003</v>
      </c>
      <c r="J755" s="1080">
        <f>F755*I755</f>
        <v>0.41</v>
      </c>
      <c r="K755" s="83"/>
      <c r="L755" s="75"/>
      <c r="M755" s="1058"/>
      <c r="N755" s="83"/>
      <c r="O755" s="75"/>
      <c r="P755" s="1058"/>
      <c r="Q755" s="1281"/>
      <c r="R755" s="1326"/>
      <c r="S755" s="1281"/>
      <c r="T755" s="1280"/>
      <c r="U755" s="1281"/>
      <c r="V755" s="1280"/>
      <c r="W755" s="1174"/>
      <c r="X755" s="1179"/>
      <c r="Y755" s="1327">
        <f>J755</f>
        <v>0.41</v>
      </c>
      <c r="Z755" s="1308"/>
      <c r="AA755" s="1286"/>
      <c r="AB755" s="1287"/>
      <c r="AC755" s="1282"/>
      <c r="AD755" s="1308"/>
      <c r="AE755" s="1286"/>
      <c r="AF755" s="1307"/>
      <c r="AG755" s="1281"/>
      <c r="AH755" s="1280"/>
    </row>
    <row r="756" spans="2:34" hidden="1" outlineLevel="1">
      <c r="B756" s="83"/>
      <c r="C756" s="1448"/>
      <c r="D756" s="1448"/>
      <c r="E756" s="1145"/>
      <c r="F756" s="83">
        <v>1.55</v>
      </c>
      <c r="G756" s="109">
        <v>62.85</v>
      </c>
      <c r="H756" s="109">
        <v>74.849999999999994</v>
      </c>
      <c r="I756" s="108">
        <f>H756-G756</f>
        <v>12</v>
      </c>
      <c r="J756" s="1080">
        <f>F756*I756</f>
        <v>18.600000000000001</v>
      </c>
      <c r="K756" s="83"/>
      <c r="L756" s="75"/>
      <c r="M756" s="1058"/>
      <c r="N756" s="83"/>
      <c r="O756" s="75"/>
      <c r="P756" s="1058"/>
      <c r="Q756" s="1174"/>
      <c r="R756" s="1335"/>
      <c r="S756" s="1281"/>
      <c r="T756" s="1280"/>
      <c r="U756" s="1281"/>
      <c r="V756" s="1280"/>
      <c r="W756" s="1281"/>
      <c r="X756" s="1280"/>
      <c r="Y756" s="1327">
        <f>J756</f>
        <v>18.600000000000001</v>
      </c>
      <c r="Z756" s="1308"/>
      <c r="AA756" s="1286"/>
      <c r="AB756" s="1287"/>
      <c r="AC756" s="1282"/>
      <c r="AD756" s="1308"/>
      <c r="AE756" s="1286"/>
      <c r="AF756" s="1307"/>
      <c r="AG756" s="1281"/>
      <c r="AH756" s="1280"/>
    </row>
    <row r="757" spans="2:34" hidden="1" outlineLevel="1">
      <c r="B757" s="83"/>
      <c r="C757" s="1448"/>
      <c r="D757" s="1448"/>
      <c r="E757" s="1145"/>
      <c r="F757" s="83"/>
      <c r="G757" s="109"/>
      <c r="H757" s="109"/>
      <c r="I757" s="75"/>
      <c r="J757" s="1058"/>
      <c r="K757" s="1109"/>
      <c r="L757" s="1110"/>
      <c r="M757" s="1085"/>
      <c r="N757" s="83"/>
      <c r="O757" s="75"/>
      <c r="P757" s="1080"/>
      <c r="Q757" s="1174"/>
      <c r="R757" s="1335"/>
      <c r="S757" s="1281"/>
      <c r="T757" s="1280"/>
      <c r="U757" s="1281"/>
      <c r="V757" s="1280"/>
      <c r="W757" s="1281"/>
      <c r="X757" s="1280"/>
      <c r="Y757" s="1327"/>
      <c r="Z757" s="1308"/>
      <c r="AA757" s="1286"/>
      <c r="AB757" s="1287"/>
      <c r="AC757" s="1327"/>
      <c r="AD757" s="1308"/>
      <c r="AE757" s="1286"/>
      <c r="AF757" s="1307"/>
      <c r="AG757" s="1281"/>
      <c r="AH757" s="1280"/>
    </row>
    <row r="758" spans="2:34" hidden="1" outlineLevel="1">
      <c r="B758" s="83"/>
      <c r="C758" s="1447" t="s">
        <v>504</v>
      </c>
      <c r="D758" s="1447" t="s">
        <v>696</v>
      </c>
      <c r="E758" s="1145">
        <v>4</v>
      </c>
      <c r="F758" s="83">
        <v>8.17</v>
      </c>
      <c r="G758" s="109">
        <v>62.85</v>
      </c>
      <c r="H758" s="109">
        <v>64.23</v>
      </c>
      <c r="I758" s="108">
        <f>H758-G758</f>
        <v>1.38</v>
      </c>
      <c r="J758" s="1080">
        <f>E758*F758*I758</f>
        <v>45.1</v>
      </c>
      <c r="K758" s="83"/>
      <c r="L758" s="75"/>
      <c r="M758" s="1058"/>
      <c r="N758" s="83"/>
      <c r="O758" s="75"/>
      <c r="P758" s="1058"/>
      <c r="Q758" s="1281"/>
      <c r="R758" s="1326"/>
      <c r="S758" s="1281"/>
      <c r="T758" s="1280"/>
      <c r="U758" s="1281"/>
      <c r="V758" s="1280"/>
      <c r="W758" s="1174">
        <f>J758</f>
        <v>45.1</v>
      </c>
      <c r="X758" s="1179">
        <f t="shared" ref="X758" si="127">ROUND($W$4/1000*W758,3)</f>
        <v>1.1279999999999999</v>
      </c>
      <c r="Y758" s="1327"/>
      <c r="Z758" s="1308"/>
      <c r="AA758" s="1328">
        <f>J758</f>
        <v>45.1</v>
      </c>
      <c r="AB758" s="1287"/>
      <c r="AC758" s="1282"/>
      <c r="AD758" s="1308"/>
      <c r="AE758" s="1286"/>
      <c r="AF758" s="1307"/>
      <c r="AG758" s="1281">
        <f>E758*F758</f>
        <v>32.68</v>
      </c>
      <c r="AH758" s="1280"/>
    </row>
    <row r="759" spans="2:34" hidden="1" outlineLevel="1">
      <c r="B759" s="83"/>
      <c r="C759" s="1447" t="s">
        <v>65</v>
      </c>
      <c r="D759" s="1448"/>
      <c r="E759" s="1145">
        <v>4</v>
      </c>
      <c r="F759" s="83">
        <v>5.55</v>
      </c>
      <c r="G759" s="109">
        <v>63.03</v>
      </c>
      <c r="H759" s="109">
        <v>65.849999999999994</v>
      </c>
      <c r="I759" s="108">
        <f>H759-G759</f>
        <v>2.82</v>
      </c>
      <c r="J759" s="1080">
        <f>E759*F759*I759</f>
        <v>62.6</v>
      </c>
      <c r="K759" s="83"/>
      <c r="L759" s="75"/>
      <c r="M759" s="1058"/>
      <c r="N759" s="83"/>
      <c r="O759" s="75"/>
      <c r="P759" s="1058"/>
      <c r="Q759" s="1281"/>
      <c r="R759" s="1335"/>
      <c r="S759" s="1174">
        <f>J759</f>
        <v>62.6</v>
      </c>
      <c r="T759" s="1280">
        <f t="shared" ref="T759:T765" si="128">ROUND($S$4/1000*S759,3)</f>
        <v>8.1379999999999999</v>
      </c>
      <c r="U759" s="1281"/>
      <c r="V759" s="1280"/>
      <c r="W759" s="1281"/>
      <c r="X759" s="1280"/>
      <c r="Y759" s="1327">
        <f>J759</f>
        <v>62.6</v>
      </c>
      <c r="Z759" s="1308"/>
      <c r="AA759" s="1286"/>
      <c r="AB759" s="1287"/>
      <c r="AC759" s="1282"/>
      <c r="AD759" s="1308"/>
      <c r="AE759" s="1286"/>
      <c r="AF759" s="1307"/>
      <c r="AG759" s="1281"/>
      <c r="AH759" s="1280"/>
    </row>
    <row r="760" spans="2:34" hidden="1" outlineLevel="1">
      <c r="B760" s="83"/>
      <c r="C760" s="1447" t="s">
        <v>67</v>
      </c>
      <c r="D760" s="1448"/>
      <c r="E760" s="1145">
        <v>4</v>
      </c>
      <c r="F760" s="83"/>
      <c r="G760" s="109"/>
      <c r="H760" s="109"/>
      <c r="I760" s="75"/>
      <c r="J760" s="1058"/>
      <c r="K760" s="1114">
        <f>1.68-0.77</f>
        <v>0.91</v>
      </c>
      <c r="L760" s="940">
        <f>1.65-0.06</f>
        <v>1.59</v>
      </c>
      <c r="M760" s="1080">
        <f>ROUND(-E760*K760*L760,2)</f>
        <v>-5.79</v>
      </c>
      <c r="N760" s="1114">
        <v>0.13</v>
      </c>
      <c r="O760" s="940">
        <f>2*K760+L760</f>
        <v>3.41</v>
      </c>
      <c r="P760" s="1116">
        <f>E760*N760*O760</f>
        <v>1.77</v>
      </c>
      <c r="Q760" s="1281"/>
      <c r="R760" s="1326"/>
      <c r="S760" s="1174">
        <f>M760</f>
        <v>-5.79</v>
      </c>
      <c r="T760" s="1280">
        <f t="shared" si="128"/>
        <v>-0.753</v>
      </c>
      <c r="U760" s="1281"/>
      <c r="V760" s="1280"/>
      <c r="W760" s="1281"/>
      <c r="X760" s="1280"/>
      <c r="Y760" s="1327">
        <f>M760</f>
        <v>-5.79</v>
      </c>
      <c r="Z760" s="1308"/>
      <c r="AA760" s="1286"/>
      <c r="AB760" s="1287"/>
      <c r="AC760" s="1327">
        <f>P760</f>
        <v>1.77</v>
      </c>
      <c r="AD760" s="1308"/>
      <c r="AE760" s="1286"/>
      <c r="AF760" s="1307"/>
      <c r="AG760" s="1281"/>
      <c r="AH760" s="1280"/>
    </row>
    <row r="761" spans="2:34" hidden="1" outlineLevel="1">
      <c r="B761" s="83"/>
      <c r="C761" s="1447" t="s">
        <v>70</v>
      </c>
      <c r="D761" s="1448"/>
      <c r="E761" s="1145">
        <v>4</v>
      </c>
      <c r="F761" s="83"/>
      <c r="G761" s="109"/>
      <c r="H761" s="109"/>
      <c r="I761" s="75"/>
      <c r="J761" s="1080"/>
      <c r="K761" s="1114">
        <v>0.77</v>
      </c>
      <c r="L761" s="940">
        <f>2.4-0.06</f>
        <v>2.34</v>
      </c>
      <c r="M761" s="1080">
        <f>ROUND(-E761*K761*L761,2)</f>
        <v>-7.21</v>
      </c>
      <c r="N761" s="1114">
        <v>0.13</v>
      </c>
      <c r="O761" s="940">
        <f>K761+L761+0.75</f>
        <v>3.86</v>
      </c>
      <c r="P761" s="1116">
        <f>E761*N761*O761</f>
        <v>2.0099999999999998</v>
      </c>
      <c r="Q761" s="1281"/>
      <c r="R761" s="1326"/>
      <c r="S761" s="1174">
        <f>M761</f>
        <v>-7.21</v>
      </c>
      <c r="T761" s="1280">
        <f t="shared" si="128"/>
        <v>-0.93700000000000006</v>
      </c>
      <c r="U761" s="1281"/>
      <c r="V761" s="1280"/>
      <c r="W761" s="1174"/>
      <c r="X761" s="1179"/>
      <c r="Y761" s="1327">
        <f>M761</f>
        <v>-7.21</v>
      </c>
      <c r="Z761" s="1308"/>
      <c r="AA761" s="1286"/>
      <c r="AB761" s="1287"/>
      <c r="AC761" s="1327">
        <f>P761</f>
        <v>2.0099999999999998</v>
      </c>
      <c r="AD761" s="1308"/>
      <c r="AE761" s="1286"/>
      <c r="AF761" s="1307"/>
      <c r="AG761" s="1281"/>
      <c r="AH761" s="1280"/>
    </row>
    <row r="762" spans="2:34" hidden="1" outlineLevel="1">
      <c r="B762" s="83"/>
      <c r="C762" s="1447" t="s">
        <v>24</v>
      </c>
      <c r="D762" s="1448"/>
      <c r="E762" s="1145">
        <v>4</v>
      </c>
      <c r="F762" s="83"/>
      <c r="G762" s="109"/>
      <c r="H762" s="109"/>
      <c r="I762" s="75"/>
      <c r="J762" s="1080"/>
      <c r="K762" s="1109">
        <v>1.48</v>
      </c>
      <c r="L762" s="1110">
        <v>1.59</v>
      </c>
      <c r="M762" s="1085">
        <f>ROUND(-E762*K762*L762,2)</f>
        <v>-9.41</v>
      </c>
      <c r="N762" s="1114">
        <v>0.13</v>
      </c>
      <c r="O762" s="940">
        <f>2*(L762+K762)</f>
        <v>6.14</v>
      </c>
      <c r="P762" s="1116">
        <f>E762*N762*O762</f>
        <v>3.19</v>
      </c>
      <c r="Q762" s="1281"/>
      <c r="R762" s="1326"/>
      <c r="S762" s="1174">
        <f>M762</f>
        <v>-9.41</v>
      </c>
      <c r="T762" s="1280">
        <f t="shared" si="128"/>
        <v>-1.2230000000000001</v>
      </c>
      <c r="U762" s="1281"/>
      <c r="V762" s="1280"/>
      <c r="W762" s="1281"/>
      <c r="X762" s="1280"/>
      <c r="Y762" s="1327">
        <f>M762</f>
        <v>-9.41</v>
      </c>
      <c r="Z762" s="1308"/>
      <c r="AA762" s="1286"/>
      <c r="AB762" s="1287"/>
      <c r="AC762" s="1327">
        <f>P762</f>
        <v>3.19</v>
      </c>
      <c r="AD762" s="1308"/>
      <c r="AE762" s="1286"/>
      <c r="AF762" s="1307"/>
      <c r="AG762" s="1281"/>
      <c r="AH762" s="1280"/>
    </row>
    <row r="763" spans="2:34" hidden="1" outlineLevel="1">
      <c r="B763" s="83"/>
      <c r="C763" s="1448"/>
      <c r="D763" s="1448"/>
      <c r="E763" s="1145"/>
      <c r="F763" s="83"/>
      <c r="G763" s="109"/>
      <c r="H763" s="109"/>
      <c r="I763" s="75"/>
      <c r="J763" s="1058"/>
      <c r="K763" s="1114"/>
      <c r="L763" s="940"/>
      <c r="M763" s="1080"/>
      <c r="N763" s="1114"/>
      <c r="O763" s="940"/>
      <c r="P763" s="1116"/>
      <c r="Q763" s="1281"/>
      <c r="R763" s="1326"/>
      <c r="S763" s="1174"/>
      <c r="T763" s="1280"/>
      <c r="U763" s="1281"/>
      <c r="V763" s="1280"/>
      <c r="W763" s="1281"/>
      <c r="X763" s="1280"/>
      <c r="Y763" s="1327"/>
      <c r="Z763" s="1308"/>
      <c r="AA763" s="1286"/>
      <c r="AB763" s="1287"/>
      <c r="AC763" s="1327"/>
      <c r="AD763" s="1308"/>
      <c r="AE763" s="1286"/>
      <c r="AF763" s="1307"/>
      <c r="AG763" s="1281"/>
      <c r="AH763" s="1280"/>
    </row>
    <row r="764" spans="2:34" hidden="1" outlineLevel="1">
      <c r="B764" s="90" t="s">
        <v>587</v>
      </c>
      <c r="C764" s="1447" t="s">
        <v>493</v>
      </c>
      <c r="D764" s="1447" t="s">
        <v>698</v>
      </c>
      <c r="E764" s="1145"/>
      <c r="F764" s="83">
        <v>3.03</v>
      </c>
      <c r="G764" s="109">
        <v>62.85</v>
      </c>
      <c r="H764" s="109">
        <v>74.849999999999994</v>
      </c>
      <c r="I764" s="108">
        <f>H764-G764</f>
        <v>12</v>
      </c>
      <c r="J764" s="1080">
        <f>F764*I764</f>
        <v>36.36</v>
      </c>
      <c r="K764" s="1114"/>
      <c r="L764" s="940"/>
      <c r="M764" s="1080"/>
      <c r="N764" s="1114"/>
      <c r="O764" s="940"/>
      <c r="P764" s="1116"/>
      <c r="Q764" s="1281"/>
      <c r="R764" s="1326"/>
      <c r="S764" s="1174">
        <f>J764</f>
        <v>36.36</v>
      </c>
      <c r="T764" s="1280">
        <f t="shared" si="128"/>
        <v>4.7270000000000003</v>
      </c>
      <c r="U764" s="1281"/>
      <c r="V764" s="1280"/>
      <c r="W764" s="1281"/>
      <c r="X764" s="1280"/>
      <c r="Y764" s="1327"/>
      <c r="Z764" s="1308"/>
      <c r="AA764" s="1286"/>
      <c r="AB764" s="1287"/>
      <c r="AC764" s="1327"/>
      <c r="AD764" s="1308"/>
      <c r="AE764" s="1286"/>
      <c r="AF764" s="1307"/>
      <c r="AG764" s="1281"/>
      <c r="AH764" s="1280"/>
    </row>
    <row r="765" spans="2:34" hidden="1" outlineLevel="1">
      <c r="B765" s="83"/>
      <c r="C765" s="1447" t="s">
        <v>24</v>
      </c>
      <c r="D765" s="1448"/>
      <c r="E765" s="1145">
        <v>4</v>
      </c>
      <c r="F765" s="83"/>
      <c r="G765" s="109"/>
      <c r="H765" s="109"/>
      <c r="I765" s="75"/>
      <c r="J765" s="1058"/>
      <c r="K765" s="1109">
        <v>1.48</v>
      </c>
      <c r="L765" s="1110">
        <v>1.59</v>
      </c>
      <c r="M765" s="1085">
        <f>ROUND(-E765*K765*L765,2)</f>
        <v>-9.41</v>
      </c>
      <c r="N765" s="1114"/>
      <c r="O765" s="940"/>
      <c r="P765" s="1116"/>
      <c r="Q765" s="1281"/>
      <c r="R765" s="1326"/>
      <c r="S765" s="1174">
        <f>M765</f>
        <v>-9.41</v>
      </c>
      <c r="T765" s="1280">
        <f t="shared" si="128"/>
        <v>-1.2230000000000001</v>
      </c>
      <c r="U765" s="1281"/>
      <c r="V765" s="1280"/>
      <c r="W765" s="1281"/>
      <c r="X765" s="1280"/>
      <c r="Y765" s="1282"/>
      <c r="Z765" s="1308"/>
      <c r="AA765" s="1286"/>
      <c r="AB765" s="1287"/>
      <c r="AC765" s="1282"/>
      <c r="AD765" s="1308"/>
      <c r="AE765" s="1286"/>
      <c r="AF765" s="1307"/>
      <c r="AG765" s="1281"/>
      <c r="AH765" s="1280"/>
    </row>
    <row r="766" spans="2:34" hidden="1" outlineLevel="1">
      <c r="B766" s="90" t="s">
        <v>664</v>
      </c>
      <c r="C766" s="1448"/>
      <c r="D766" s="1448"/>
      <c r="E766" s="1145"/>
      <c r="F766" s="83">
        <v>1.33</v>
      </c>
      <c r="G766" s="109">
        <v>62.85</v>
      </c>
      <c r="H766" s="109">
        <v>74.849999999999994</v>
      </c>
      <c r="I766" s="108">
        <f>H766-G766</f>
        <v>12</v>
      </c>
      <c r="J766" s="1080">
        <f>F766*I766</f>
        <v>15.96</v>
      </c>
      <c r="K766" s="83"/>
      <c r="L766" s="75"/>
      <c r="M766" s="1058"/>
      <c r="N766" s="83"/>
      <c r="O766" s="75"/>
      <c r="P766" s="1058"/>
      <c r="Q766" s="1281"/>
      <c r="R766" s="1326"/>
      <c r="S766" s="1281"/>
      <c r="T766" s="1280"/>
      <c r="U766" s="1281"/>
      <c r="V766" s="1280"/>
      <c r="W766" s="1281"/>
      <c r="X766" s="1280"/>
      <c r="Y766" s="1327">
        <f>J766</f>
        <v>15.96</v>
      </c>
      <c r="Z766" s="1308"/>
      <c r="AA766" s="1286"/>
      <c r="AB766" s="1287"/>
      <c r="AC766" s="1282"/>
      <c r="AD766" s="1308"/>
      <c r="AE766" s="1286"/>
      <c r="AF766" s="1307"/>
      <c r="AG766" s="1281"/>
      <c r="AH766" s="1280"/>
    </row>
    <row r="767" spans="2:34" hidden="1" outlineLevel="1">
      <c r="B767" s="83"/>
      <c r="C767" s="1448"/>
      <c r="D767" s="1448"/>
      <c r="E767" s="1145"/>
      <c r="F767" s="83">
        <v>1.48</v>
      </c>
      <c r="G767" s="109">
        <v>62.85</v>
      </c>
      <c r="H767" s="109">
        <v>63.93</v>
      </c>
      <c r="I767" s="108">
        <f>H767-G767</f>
        <v>1.08</v>
      </c>
      <c r="J767" s="1080">
        <f>F767*I767</f>
        <v>1.6</v>
      </c>
      <c r="K767" s="871"/>
      <c r="L767" s="1171"/>
      <c r="M767" s="1080"/>
      <c r="N767" s="1114"/>
      <c r="O767" s="940"/>
      <c r="P767" s="1116"/>
      <c r="Q767" s="1281"/>
      <c r="R767" s="1326"/>
      <c r="S767" s="1174"/>
      <c r="T767" s="1280"/>
      <c r="U767" s="1281"/>
      <c r="V767" s="1280"/>
      <c r="W767" s="1281"/>
      <c r="X767" s="1280"/>
      <c r="Y767" s="1327">
        <f>J767</f>
        <v>1.6</v>
      </c>
      <c r="Z767" s="1308"/>
      <c r="AA767" s="1286"/>
      <c r="AB767" s="1287"/>
      <c r="AC767" s="1282"/>
      <c r="AD767" s="1308"/>
      <c r="AE767" s="1286"/>
      <c r="AF767" s="1307"/>
      <c r="AG767" s="1281"/>
      <c r="AH767" s="1280"/>
    </row>
    <row r="768" spans="2:34" hidden="1" outlineLevel="1">
      <c r="B768" s="83"/>
      <c r="C768" s="1448"/>
      <c r="D768" s="1448"/>
      <c r="E768" s="1145"/>
      <c r="F768" s="83">
        <v>1.48</v>
      </c>
      <c r="G768" s="109">
        <v>63.93</v>
      </c>
      <c r="H768" s="109">
        <v>74.569999999999993</v>
      </c>
      <c r="I768" s="108">
        <f>H768-G768</f>
        <v>10.64</v>
      </c>
      <c r="J768" s="1080">
        <f>F768*I768</f>
        <v>15.75</v>
      </c>
      <c r="K768" s="83"/>
      <c r="L768" s="75"/>
      <c r="M768" s="1058"/>
      <c r="N768" s="83"/>
      <c r="O768" s="75"/>
      <c r="P768" s="1058"/>
      <c r="Q768" s="1281"/>
      <c r="R768" s="1326"/>
      <c r="S768" s="1281"/>
      <c r="T768" s="1280"/>
      <c r="U768" s="1281"/>
      <c r="V768" s="1280"/>
      <c r="W768" s="1281"/>
      <c r="X768" s="1280"/>
      <c r="Y768" s="1282"/>
      <c r="Z768" s="1308"/>
      <c r="AA768" s="1328">
        <f>J768</f>
        <v>15.75</v>
      </c>
      <c r="AB768" s="1287"/>
      <c r="AC768" s="1282"/>
      <c r="AD768" s="1308"/>
      <c r="AE768" s="1286"/>
      <c r="AF768" s="1307"/>
      <c r="AG768" s="1281"/>
      <c r="AH768" s="1280"/>
    </row>
    <row r="769" spans="2:34" hidden="1" outlineLevel="1">
      <c r="B769" s="83"/>
      <c r="C769" s="1447" t="s">
        <v>24</v>
      </c>
      <c r="D769" s="1448"/>
      <c r="E769" s="1145">
        <v>4</v>
      </c>
      <c r="F769" s="83"/>
      <c r="G769" s="109"/>
      <c r="H769" s="109"/>
      <c r="I769" s="75"/>
      <c r="J769" s="1080"/>
      <c r="K769" s="1109">
        <v>1.48</v>
      </c>
      <c r="L769" s="1110">
        <v>1.59</v>
      </c>
      <c r="M769" s="1085">
        <f>ROUND(-E769*K769*L769,2)</f>
        <v>-9.41</v>
      </c>
      <c r="N769" s="1114">
        <v>0.13</v>
      </c>
      <c r="O769" s="940">
        <f>2*L769+K769</f>
        <v>4.66</v>
      </c>
      <c r="P769" s="1116">
        <f>E769*N769*O769</f>
        <v>2.42</v>
      </c>
      <c r="Q769" s="1281"/>
      <c r="R769" s="1326"/>
      <c r="S769" s="1281"/>
      <c r="T769" s="1280"/>
      <c r="U769" s="1281"/>
      <c r="V769" s="1280"/>
      <c r="W769" s="1281"/>
      <c r="X769" s="1280"/>
      <c r="Y769" s="1327"/>
      <c r="Z769" s="1308"/>
      <c r="AA769" s="1328">
        <f>M769</f>
        <v>-9.41</v>
      </c>
      <c r="AB769" s="1287"/>
      <c r="AC769" s="1282"/>
      <c r="AD769" s="1308"/>
      <c r="AE769" s="1328">
        <f>P769</f>
        <v>2.42</v>
      </c>
      <c r="AF769" s="1307"/>
      <c r="AG769" s="1281"/>
      <c r="AH769" s="1280">
        <f>E769*K769</f>
        <v>5.92</v>
      </c>
    </row>
    <row r="770" spans="2:34" hidden="1" outlineLevel="1">
      <c r="B770" s="83"/>
      <c r="C770" s="1448"/>
      <c r="D770" s="1448"/>
      <c r="E770" s="1145"/>
      <c r="F770" s="83">
        <v>1.48</v>
      </c>
      <c r="G770" s="109">
        <v>74.569999999999993</v>
      </c>
      <c r="H770" s="109">
        <v>74.849999999999994</v>
      </c>
      <c r="I770" s="108">
        <f>H770-G770</f>
        <v>0.28000000000000003</v>
      </c>
      <c r="J770" s="1080">
        <f>F770*I770</f>
        <v>0.41</v>
      </c>
      <c r="K770" s="83"/>
      <c r="L770" s="75"/>
      <c r="M770" s="1058"/>
      <c r="N770" s="83"/>
      <c r="O770" s="75"/>
      <c r="P770" s="1058"/>
      <c r="Q770" s="1281"/>
      <c r="R770" s="1326"/>
      <c r="S770" s="1281"/>
      <c r="T770" s="1280"/>
      <c r="U770" s="1281"/>
      <c r="V770" s="1280"/>
      <c r="W770" s="1281"/>
      <c r="X770" s="1280"/>
      <c r="Y770" s="1327">
        <f>J770</f>
        <v>0.41</v>
      </c>
      <c r="Z770" s="1308"/>
      <c r="AA770" s="1328"/>
      <c r="AB770" s="1287"/>
      <c r="AC770" s="1282"/>
      <c r="AD770" s="1308"/>
      <c r="AE770" s="1286"/>
      <c r="AF770" s="1307"/>
      <c r="AG770" s="1281"/>
      <c r="AH770" s="1280"/>
    </row>
    <row r="771" spans="2:34" hidden="1" outlineLevel="1">
      <c r="B771" s="83"/>
      <c r="C771" s="1447"/>
      <c r="D771" s="1448"/>
      <c r="E771" s="1145"/>
      <c r="F771" s="83">
        <v>0.22</v>
      </c>
      <c r="G771" s="109">
        <v>62.85</v>
      </c>
      <c r="H771" s="109">
        <v>74.849999999999994</v>
      </c>
      <c r="I771" s="108">
        <f>H771-G771</f>
        <v>12</v>
      </c>
      <c r="J771" s="1080">
        <f>F771*I771</f>
        <v>2.64</v>
      </c>
      <c r="K771" s="871"/>
      <c r="L771" s="1171"/>
      <c r="M771" s="1080"/>
      <c r="N771" s="1114"/>
      <c r="O771" s="940"/>
      <c r="P771" s="1116"/>
      <c r="Q771" s="1281"/>
      <c r="R771" s="1326"/>
      <c r="S771" s="1281"/>
      <c r="T771" s="1280"/>
      <c r="U771" s="1281"/>
      <c r="V771" s="1280"/>
      <c r="W771" s="1281"/>
      <c r="X771" s="1280"/>
      <c r="Y771" s="1327">
        <f>J771</f>
        <v>2.64</v>
      </c>
      <c r="Z771" s="1308"/>
      <c r="AA771" s="1328"/>
      <c r="AB771" s="1287"/>
      <c r="AC771" s="1282"/>
      <c r="AD771" s="1308"/>
      <c r="AE771" s="1328"/>
      <c r="AF771" s="1307"/>
      <c r="AG771" s="1281"/>
      <c r="AH771" s="1280"/>
    </row>
    <row r="772" spans="2:34" hidden="1" outlineLevel="1">
      <c r="B772" s="83"/>
      <c r="C772" s="1448"/>
      <c r="D772" s="1448"/>
      <c r="E772" s="1145"/>
      <c r="F772" s="83"/>
      <c r="G772" s="109"/>
      <c r="H772" s="109"/>
      <c r="I772" s="75"/>
      <c r="J772" s="1080"/>
      <c r="K772" s="83"/>
      <c r="L772" s="75"/>
      <c r="M772" s="1058"/>
      <c r="N772" s="83"/>
      <c r="O772" s="75"/>
      <c r="P772" s="1058"/>
      <c r="Q772" s="1281"/>
      <c r="R772" s="1326"/>
      <c r="S772" s="1281"/>
      <c r="T772" s="1280"/>
      <c r="U772" s="1281"/>
      <c r="V772" s="1280"/>
      <c r="W772" s="1281"/>
      <c r="X772" s="1280"/>
      <c r="Y772" s="1327"/>
      <c r="Z772" s="1308"/>
      <c r="AA772" s="1286"/>
      <c r="AB772" s="1287"/>
      <c r="AC772" s="1282"/>
      <c r="AD772" s="1308"/>
      <c r="AE772" s="1286"/>
      <c r="AF772" s="1307"/>
      <c r="AG772" s="1281"/>
      <c r="AH772" s="1280"/>
    </row>
    <row r="773" spans="2:34" hidden="1" outlineLevel="1">
      <c r="B773" s="83"/>
      <c r="C773" s="1447" t="s">
        <v>504</v>
      </c>
      <c r="D773" s="1447" t="s">
        <v>670</v>
      </c>
      <c r="E773" s="1145">
        <v>4</v>
      </c>
      <c r="F773" s="83">
        <v>5.9</v>
      </c>
      <c r="G773" s="109">
        <v>62.85</v>
      </c>
      <c r="H773" s="109">
        <v>64.23</v>
      </c>
      <c r="I773" s="108">
        <f>H773-G773</f>
        <v>1.38</v>
      </c>
      <c r="J773" s="1080">
        <f>E773*F773*I773</f>
        <v>32.57</v>
      </c>
      <c r="K773" s="83"/>
      <c r="L773" s="75"/>
      <c r="M773" s="1058"/>
      <c r="N773" s="83"/>
      <c r="O773" s="75"/>
      <c r="P773" s="1058"/>
      <c r="Q773" s="1281"/>
      <c r="R773" s="1326"/>
      <c r="S773" s="1174"/>
      <c r="T773" s="1280"/>
      <c r="U773" s="1281"/>
      <c r="V773" s="1280"/>
      <c r="W773" s="1174">
        <f>J773</f>
        <v>32.57</v>
      </c>
      <c r="X773" s="1179">
        <f t="shared" ref="X773" si="129">ROUND($W$4/1000*W773,3)</f>
        <v>0.81399999999999995</v>
      </c>
      <c r="Y773" s="1327">
        <f>J773</f>
        <v>32.57</v>
      </c>
      <c r="Z773" s="1308"/>
      <c r="AA773" s="1286"/>
      <c r="AB773" s="1287"/>
      <c r="AC773" s="1282"/>
      <c r="AD773" s="1308"/>
      <c r="AE773" s="1286"/>
      <c r="AF773" s="1307"/>
      <c r="AG773" s="1281">
        <f>E773*F773</f>
        <v>23.6</v>
      </c>
      <c r="AH773" s="1280"/>
    </row>
    <row r="774" spans="2:34" hidden="1" outlineLevel="1">
      <c r="B774" s="83"/>
      <c r="C774" s="1446" t="s">
        <v>65</v>
      </c>
      <c r="D774" s="75"/>
      <c r="E774" s="1145">
        <v>4</v>
      </c>
      <c r="F774" s="83">
        <v>3.28</v>
      </c>
      <c r="G774" s="109">
        <v>63.03</v>
      </c>
      <c r="H774" s="109">
        <v>65.849999999999994</v>
      </c>
      <c r="I774" s="108">
        <f>H774-G774</f>
        <v>2.82</v>
      </c>
      <c r="J774" s="1080">
        <f>E774*F774*I774</f>
        <v>37</v>
      </c>
      <c r="K774" s="83"/>
      <c r="L774" s="75"/>
      <c r="M774" s="1058"/>
      <c r="N774" s="83"/>
      <c r="O774" s="75"/>
      <c r="P774" s="1058"/>
      <c r="Q774" s="1281"/>
      <c r="R774" s="1326"/>
      <c r="S774" s="1174">
        <f>J774</f>
        <v>37</v>
      </c>
      <c r="T774" s="1280">
        <f t="shared" ref="T774:T776" si="130">ROUND($S$4/1000*S774,3)</f>
        <v>4.8099999999999996</v>
      </c>
      <c r="U774" s="1281"/>
      <c r="V774" s="1280"/>
      <c r="W774" s="1281"/>
      <c r="X774" s="1280"/>
      <c r="Y774" s="1327">
        <f>J774</f>
        <v>37</v>
      </c>
      <c r="Z774" s="1308"/>
      <c r="AA774" s="1286"/>
      <c r="AB774" s="1287"/>
      <c r="AC774" s="1282"/>
      <c r="AD774" s="1308"/>
      <c r="AE774" s="1286"/>
      <c r="AF774" s="1307"/>
      <c r="AG774" s="1281"/>
      <c r="AH774" s="1280"/>
    </row>
    <row r="775" spans="2:34" hidden="1" outlineLevel="1">
      <c r="B775" s="83"/>
      <c r="C775" s="1447" t="s">
        <v>516</v>
      </c>
      <c r="D775" s="111"/>
      <c r="E775" s="1145">
        <v>4</v>
      </c>
      <c r="F775" s="83"/>
      <c r="G775" s="109"/>
      <c r="H775" s="109"/>
      <c r="I775" s="108"/>
      <c r="J775" s="1080"/>
      <c r="K775" s="1114">
        <f>1.68-0.77</f>
        <v>0.91</v>
      </c>
      <c r="L775" s="940">
        <f>1.65-0.06</f>
        <v>1.59</v>
      </c>
      <c r="M775" s="1080">
        <f>ROUND(-E775*K775*L775,2)</f>
        <v>-5.79</v>
      </c>
      <c r="N775" s="1114">
        <v>0.13</v>
      </c>
      <c r="O775" s="940">
        <f>2*K775+L775</f>
        <v>3.41</v>
      </c>
      <c r="P775" s="1116">
        <f>E775*N775*O775</f>
        <v>1.77</v>
      </c>
      <c r="Q775" s="1174"/>
      <c r="R775" s="1335"/>
      <c r="S775" s="1174">
        <f>M775</f>
        <v>-5.79</v>
      </c>
      <c r="T775" s="1280">
        <f t="shared" si="130"/>
        <v>-0.753</v>
      </c>
      <c r="U775" s="1281"/>
      <c r="V775" s="1280"/>
      <c r="W775" s="1281"/>
      <c r="X775" s="1280"/>
      <c r="Y775" s="1327">
        <f>M775</f>
        <v>-5.79</v>
      </c>
      <c r="Z775" s="1308"/>
      <c r="AA775" s="1286"/>
      <c r="AB775" s="1287"/>
      <c r="AC775" s="1327">
        <f>P775</f>
        <v>1.77</v>
      </c>
      <c r="AD775" s="1308"/>
      <c r="AE775" s="1286"/>
      <c r="AF775" s="1307"/>
      <c r="AG775" s="1281"/>
      <c r="AH775" s="1280"/>
    </row>
    <row r="776" spans="2:34" hidden="1" outlineLevel="1">
      <c r="B776" s="83"/>
      <c r="C776" s="1446" t="s">
        <v>90</v>
      </c>
      <c r="D776" s="111"/>
      <c r="E776" s="1145">
        <v>4</v>
      </c>
      <c r="F776" s="83"/>
      <c r="G776" s="109"/>
      <c r="H776" s="109"/>
      <c r="I776" s="75"/>
      <c r="J776" s="1058"/>
      <c r="K776" s="1114">
        <v>0.77</v>
      </c>
      <c r="L776" s="940">
        <f>2.4-0.06</f>
        <v>2.34</v>
      </c>
      <c r="M776" s="1080">
        <f>ROUND(-E776*K776*L776,2)</f>
        <v>-7.21</v>
      </c>
      <c r="N776" s="1114">
        <v>0.13</v>
      </c>
      <c r="O776" s="940">
        <f>K776+L776+0.75</f>
        <v>3.86</v>
      </c>
      <c r="P776" s="1116">
        <f>E776*N776*O776</f>
        <v>2.0099999999999998</v>
      </c>
      <c r="Q776" s="1281"/>
      <c r="R776" s="1326"/>
      <c r="S776" s="1174">
        <f>M776</f>
        <v>-7.21</v>
      </c>
      <c r="T776" s="1280">
        <f t="shared" si="130"/>
        <v>-0.93700000000000006</v>
      </c>
      <c r="U776" s="1281"/>
      <c r="V776" s="1280"/>
      <c r="W776" s="1281"/>
      <c r="X776" s="1280"/>
      <c r="Y776" s="1327">
        <f>M776</f>
        <v>-7.21</v>
      </c>
      <c r="Z776" s="1308"/>
      <c r="AA776" s="1286"/>
      <c r="AB776" s="1287"/>
      <c r="AC776" s="1327">
        <f>P776</f>
        <v>2.0099999999999998</v>
      </c>
      <c r="AD776" s="1308"/>
      <c r="AE776" s="1286"/>
      <c r="AF776" s="1307"/>
      <c r="AG776" s="1281"/>
      <c r="AH776" s="1280"/>
    </row>
    <row r="777" spans="2:34" hidden="1" outlineLevel="1">
      <c r="B777" s="83"/>
      <c r="C777" s="111"/>
      <c r="D777" s="111"/>
      <c r="E777" s="1145"/>
      <c r="F777" s="83"/>
      <c r="G777" s="109"/>
      <c r="H777" s="109"/>
      <c r="I777" s="75"/>
      <c r="J777" s="1080"/>
      <c r="K777" s="83"/>
      <c r="L777" s="75"/>
      <c r="M777" s="1058"/>
      <c r="N777" s="83"/>
      <c r="O777" s="75"/>
      <c r="P777" s="1058"/>
      <c r="Q777" s="1281"/>
      <c r="R777" s="1326"/>
      <c r="S777" s="1281"/>
      <c r="T777" s="1280"/>
      <c r="U777" s="1281"/>
      <c r="V777" s="1280"/>
      <c r="W777" s="1174"/>
      <c r="X777" s="1179"/>
      <c r="Y777" s="1327"/>
      <c r="Z777" s="1308"/>
      <c r="AA777" s="1286"/>
      <c r="AB777" s="1287"/>
      <c r="AC777" s="1282"/>
      <c r="AD777" s="1308"/>
      <c r="AE777" s="1286"/>
      <c r="AF777" s="1307"/>
      <c r="AG777" s="1281"/>
      <c r="AH777" s="1280"/>
    </row>
    <row r="778" spans="2:34" hidden="1" outlineLevel="1">
      <c r="B778" s="83"/>
      <c r="C778" s="1447" t="s">
        <v>551</v>
      </c>
      <c r="D778" s="1447" t="s">
        <v>671</v>
      </c>
      <c r="E778" s="1145"/>
      <c r="F778" s="83">
        <v>0.99</v>
      </c>
      <c r="G778" s="109">
        <v>62.85</v>
      </c>
      <c r="H778" s="109">
        <v>74.849999999999994</v>
      </c>
      <c r="I778" s="108">
        <f>H778-G778</f>
        <v>12</v>
      </c>
      <c r="J778" s="1080">
        <f>F778*I778</f>
        <v>11.88</v>
      </c>
      <c r="K778" s="83"/>
      <c r="L778" s="75"/>
      <c r="M778" s="1058"/>
      <c r="N778" s="83"/>
      <c r="O778" s="75"/>
      <c r="P778" s="1058"/>
      <c r="Q778" s="1281"/>
      <c r="R778" s="1326"/>
      <c r="S778" s="1174">
        <f>J778</f>
        <v>11.88</v>
      </c>
      <c r="T778" s="1280">
        <f t="shared" ref="T778" si="131">ROUND($S$4/1000*S778,3)</f>
        <v>1.544</v>
      </c>
      <c r="U778" s="1281"/>
      <c r="V778" s="1280"/>
      <c r="W778" s="1281"/>
      <c r="X778" s="1280"/>
      <c r="Y778" s="1327">
        <f>J778</f>
        <v>11.88</v>
      </c>
      <c r="Z778" s="1308"/>
      <c r="AA778" s="1286"/>
      <c r="AB778" s="1287"/>
      <c r="AC778" s="1282"/>
      <c r="AD778" s="1308"/>
      <c r="AE778" s="1286"/>
      <c r="AF778" s="1307"/>
      <c r="AG778" s="1281"/>
      <c r="AH778" s="1280"/>
    </row>
    <row r="779" spans="2:34" hidden="1" outlineLevel="1">
      <c r="B779" s="83"/>
      <c r="C779" s="111"/>
      <c r="D779" s="111"/>
      <c r="E779" s="1145"/>
      <c r="F779" s="83"/>
      <c r="G779" s="109"/>
      <c r="H779" s="109"/>
      <c r="I779" s="75"/>
      <c r="J779" s="1080"/>
      <c r="K779" s="83"/>
      <c r="L779" s="75"/>
      <c r="M779" s="1058"/>
      <c r="N779" s="83"/>
      <c r="O779" s="75"/>
      <c r="P779" s="1058"/>
      <c r="Q779" s="1281"/>
      <c r="R779" s="1326"/>
      <c r="S779" s="1174"/>
      <c r="T779" s="1280"/>
      <c r="U779" s="1281"/>
      <c r="V779" s="1280"/>
      <c r="W779" s="1281"/>
      <c r="X779" s="1280"/>
      <c r="Y779" s="1327"/>
      <c r="Z779" s="1308"/>
      <c r="AA779" s="1286"/>
      <c r="AB779" s="1287"/>
      <c r="AC779" s="1282"/>
      <c r="AD779" s="1308"/>
      <c r="AE779" s="1286"/>
      <c r="AF779" s="1307"/>
      <c r="AG779" s="1281"/>
      <c r="AH779" s="1280"/>
    </row>
    <row r="780" spans="2:34" hidden="1" outlineLevel="1">
      <c r="B780" s="83"/>
      <c r="C780" s="1446" t="s">
        <v>504</v>
      </c>
      <c r="D780" s="1446" t="s">
        <v>661</v>
      </c>
      <c r="E780" s="1145">
        <v>1</v>
      </c>
      <c r="F780" s="1095">
        <v>3</v>
      </c>
      <c r="G780" s="109">
        <v>62.85</v>
      </c>
      <c r="H780" s="109">
        <v>64.23</v>
      </c>
      <c r="I780" s="108">
        <f>H780-G780</f>
        <v>1.38</v>
      </c>
      <c r="J780" s="1080">
        <f>E780*F780*I780</f>
        <v>4.1399999999999997</v>
      </c>
      <c r="K780" s="1114"/>
      <c r="L780" s="940"/>
      <c r="M780" s="1080"/>
      <c r="N780" s="1114"/>
      <c r="O780" s="940"/>
      <c r="P780" s="1116"/>
      <c r="Q780" s="1281"/>
      <c r="R780" s="1326"/>
      <c r="S780" s="1174"/>
      <c r="T780" s="1280"/>
      <c r="U780" s="1281"/>
      <c r="V780" s="1280"/>
      <c r="W780" s="1174">
        <f>J780</f>
        <v>4.1399999999999997</v>
      </c>
      <c r="X780" s="1179">
        <f t="shared" ref="X780:X781" si="132">ROUND($W$4/1000*W780,3)</f>
        <v>0.104</v>
      </c>
      <c r="Y780" s="1327">
        <f>J780</f>
        <v>4.1399999999999997</v>
      </c>
      <c r="Z780" s="1308"/>
      <c r="AA780" s="1286"/>
      <c r="AB780" s="1287"/>
      <c r="AC780" s="1327"/>
      <c r="AD780" s="1308"/>
      <c r="AE780" s="1286"/>
      <c r="AF780" s="1307"/>
      <c r="AG780" s="1174">
        <f>E780*F780</f>
        <v>3</v>
      </c>
      <c r="AH780" s="1280"/>
    </row>
    <row r="781" spans="2:34" hidden="1" outlineLevel="1">
      <c r="B781" s="83"/>
      <c r="C781" s="111"/>
      <c r="D781" s="111"/>
      <c r="E781" s="1145">
        <v>3</v>
      </c>
      <c r="F781" s="1095">
        <v>3</v>
      </c>
      <c r="G781" s="109">
        <v>62.85</v>
      </c>
      <c r="H781" s="109">
        <v>64.23</v>
      </c>
      <c r="I781" s="108">
        <f>H781-G781</f>
        <v>1.38</v>
      </c>
      <c r="J781" s="1080">
        <f>E781*F781*I781</f>
        <v>12.42</v>
      </c>
      <c r="K781" s="1114"/>
      <c r="L781" s="940"/>
      <c r="M781" s="1080"/>
      <c r="N781" s="1114"/>
      <c r="O781" s="940"/>
      <c r="P781" s="1116"/>
      <c r="Q781" s="1281"/>
      <c r="R781" s="1326"/>
      <c r="S781" s="1174"/>
      <c r="T781" s="1280"/>
      <c r="U781" s="1281"/>
      <c r="V781" s="1280"/>
      <c r="W781" s="1174">
        <f>J781</f>
        <v>12.42</v>
      </c>
      <c r="X781" s="1179">
        <f t="shared" si="132"/>
        <v>0.311</v>
      </c>
      <c r="Y781" s="1369"/>
      <c r="Z781" s="1308"/>
      <c r="AA781" s="1328">
        <f>J781</f>
        <v>12.42</v>
      </c>
      <c r="AB781" s="1287"/>
      <c r="AC781" s="1327"/>
      <c r="AD781" s="1308"/>
      <c r="AE781" s="1286"/>
      <c r="AF781" s="1307"/>
      <c r="AG781" s="1174">
        <f>E781*F781</f>
        <v>9</v>
      </c>
      <c r="AH781" s="1280"/>
    </row>
    <row r="782" spans="2:34" hidden="1" outlineLevel="1">
      <c r="B782" s="83"/>
      <c r="C782" s="1447" t="s">
        <v>65</v>
      </c>
      <c r="D782" s="1447"/>
      <c r="E782" s="1145">
        <v>4</v>
      </c>
      <c r="F782" s="83">
        <v>1.31</v>
      </c>
      <c r="G782" s="109">
        <v>63.03</v>
      </c>
      <c r="H782" s="109">
        <v>65.849999999999994</v>
      </c>
      <c r="I782" s="108">
        <f>H782-G782</f>
        <v>2.82</v>
      </c>
      <c r="J782" s="1080">
        <f>E782*F782*I782</f>
        <v>14.78</v>
      </c>
      <c r="K782" s="83"/>
      <c r="L782" s="75"/>
      <c r="M782" s="1058"/>
      <c r="N782" s="83"/>
      <c r="O782" s="75"/>
      <c r="P782" s="1058"/>
      <c r="Q782" s="1174">
        <f>J782</f>
        <v>14.78</v>
      </c>
      <c r="R782" s="1335">
        <f t="shared" ref="R782" si="133">ROUND($Q$4/1000*Q782,3)</f>
        <v>2.2170000000000001</v>
      </c>
      <c r="S782" s="1174"/>
      <c r="T782" s="1280"/>
      <c r="U782" s="1281"/>
      <c r="V782" s="1280"/>
      <c r="W782" s="1281"/>
      <c r="X782" s="1280"/>
      <c r="Y782" s="1327">
        <f>J782</f>
        <v>14.78</v>
      </c>
      <c r="Z782" s="1308"/>
      <c r="AA782" s="1286"/>
      <c r="AB782" s="1287"/>
      <c r="AC782" s="1282"/>
      <c r="AD782" s="1308"/>
      <c r="AE782" s="1286"/>
      <c r="AF782" s="1307"/>
      <c r="AG782" s="1281"/>
      <c r="AH782" s="1280"/>
    </row>
    <row r="783" spans="2:34" hidden="1" outlineLevel="1">
      <c r="B783" s="83"/>
      <c r="C783" s="1446"/>
      <c r="D783" s="1446"/>
      <c r="E783" s="1145">
        <v>4</v>
      </c>
      <c r="F783" s="1095">
        <v>3</v>
      </c>
      <c r="G783" s="109">
        <v>63.03</v>
      </c>
      <c r="H783" s="109">
        <v>65.849999999999994</v>
      </c>
      <c r="I783" s="108">
        <f>H783-G783</f>
        <v>2.82</v>
      </c>
      <c r="J783" s="1080">
        <f>E783*F783*I783</f>
        <v>33.840000000000003</v>
      </c>
      <c r="K783" s="83"/>
      <c r="L783" s="75"/>
      <c r="M783" s="1058"/>
      <c r="N783" s="83"/>
      <c r="O783" s="75"/>
      <c r="P783" s="1058"/>
      <c r="Q783" s="1281"/>
      <c r="R783" s="1326"/>
      <c r="S783" s="1174">
        <f>J783</f>
        <v>33.840000000000003</v>
      </c>
      <c r="T783" s="1280">
        <f t="shared" ref="T783:T785" si="134">ROUND($S$4/1000*S783,3)</f>
        <v>4.399</v>
      </c>
      <c r="U783" s="1281"/>
      <c r="V783" s="1280"/>
      <c r="W783" s="1281"/>
      <c r="X783" s="1280"/>
      <c r="Y783" s="1369">
        <f>S783</f>
        <v>33.840000000000003</v>
      </c>
      <c r="Z783" s="1308"/>
      <c r="AA783" s="1286"/>
      <c r="AB783" s="1287"/>
      <c r="AC783" s="1282"/>
      <c r="AD783" s="1308"/>
      <c r="AE783" s="1286"/>
      <c r="AF783" s="1307"/>
      <c r="AG783" s="1281"/>
      <c r="AH783" s="1280"/>
    </row>
    <row r="784" spans="2:34" hidden="1" outlineLevel="1">
      <c r="B784" s="83"/>
      <c r="C784" s="1446" t="s">
        <v>72</v>
      </c>
      <c r="D784" s="111"/>
      <c r="E784" s="1145">
        <v>4</v>
      </c>
      <c r="F784" s="83"/>
      <c r="G784" s="109"/>
      <c r="H784" s="109"/>
      <c r="I784" s="75"/>
      <c r="J784" s="1058"/>
      <c r="K784" s="1114">
        <v>0.51</v>
      </c>
      <c r="L784" s="940">
        <v>1.59</v>
      </c>
      <c r="M784" s="1080">
        <f>ROUND(-E784*K784*L784,2)</f>
        <v>-3.24</v>
      </c>
      <c r="N784" s="1114">
        <v>0.13</v>
      </c>
      <c r="O784" s="1108">
        <f>2*K784+L784</f>
        <v>2.61</v>
      </c>
      <c r="P784" s="1116">
        <f>E784*N784*O784</f>
        <v>1.36</v>
      </c>
      <c r="Q784" s="1281"/>
      <c r="R784" s="1326"/>
      <c r="S784" s="1174">
        <f>M784</f>
        <v>-3.24</v>
      </c>
      <c r="T784" s="1280">
        <f t="shared" si="134"/>
        <v>-0.42099999999999999</v>
      </c>
      <c r="U784" s="1281"/>
      <c r="V784" s="1280"/>
      <c r="W784" s="1281"/>
      <c r="X784" s="1280"/>
      <c r="Y784" s="1369">
        <f>S784</f>
        <v>-3.24</v>
      </c>
      <c r="Z784" s="1308"/>
      <c r="AA784" s="1286"/>
      <c r="AB784" s="1287"/>
      <c r="AC784" s="1327">
        <f>P784</f>
        <v>1.36</v>
      </c>
      <c r="AD784" s="1308"/>
      <c r="AE784" s="1286"/>
      <c r="AF784" s="1307"/>
      <c r="AG784" s="1281"/>
      <c r="AH784" s="1280"/>
    </row>
    <row r="785" spans="2:34" hidden="1" outlineLevel="1">
      <c r="B785" s="83"/>
      <c r="C785" s="1446" t="s">
        <v>70</v>
      </c>
      <c r="D785" s="111"/>
      <c r="E785" s="1145">
        <v>4</v>
      </c>
      <c r="F785" s="83"/>
      <c r="G785" s="109"/>
      <c r="H785" s="109"/>
      <c r="I785" s="108"/>
      <c r="J785" s="1080"/>
      <c r="K785" s="1114">
        <v>0.77</v>
      </c>
      <c r="L785" s="940">
        <v>2.34</v>
      </c>
      <c r="M785" s="1080">
        <f>ROUND(-E785*K785*L785,2)</f>
        <v>-7.21</v>
      </c>
      <c r="N785" s="1114">
        <v>0.13</v>
      </c>
      <c r="O785" s="940">
        <f>K785+L785+0.75</f>
        <v>3.86</v>
      </c>
      <c r="P785" s="1116">
        <f>E785*N785*O785</f>
        <v>2.0099999999999998</v>
      </c>
      <c r="Q785" s="1281"/>
      <c r="R785" s="1326"/>
      <c r="S785" s="1174">
        <f>M785</f>
        <v>-7.21</v>
      </c>
      <c r="T785" s="1280">
        <f t="shared" si="134"/>
        <v>-0.93700000000000006</v>
      </c>
      <c r="U785" s="1281"/>
      <c r="V785" s="1280"/>
      <c r="W785" s="1281"/>
      <c r="X785" s="1280"/>
      <c r="Y785" s="1369">
        <f>S785</f>
        <v>-7.21</v>
      </c>
      <c r="Z785" s="1308"/>
      <c r="AA785" s="1286"/>
      <c r="AB785" s="1287"/>
      <c r="AC785" s="1327">
        <f>P785</f>
        <v>2.0099999999999998</v>
      </c>
      <c r="AD785" s="1308"/>
      <c r="AE785" s="1286"/>
      <c r="AF785" s="1307"/>
      <c r="AG785" s="1281"/>
      <c r="AH785" s="1280"/>
    </row>
    <row r="786" spans="2:34" ht="13.5" hidden="1" outlineLevel="1" thickBot="1">
      <c r="B786" s="1059"/>
      <c r="C786" s="841"/>
      <c r="D786" s="841"/>
      <c r="E786" s="1151"/>
      <c r="F786" s="1059"/>
      <c r="G786" s="1068"/>
      <c r="H786" s="1068"/>
      <c r="I786" s="841"/>
      <c r="J786" s="842"/>
      <c r="K786" s="1059"/>
      <c r="L786" s="841"/>
      <c r="M786" s="842"/>
      <c r="N786" s="1059"/>
      <c r="O786" s="841"/>
      <c r="P786" s="842"/>
      <c r="Q786" s="1289"/>
      <c r="R786" s="1373"/>
      <c r="S786" s="1289"/>
      <c r="T786" s="1291"/>
      <c r="U786" s="1289"/>
      <c r="V786" s="1291"/>
      <c r="W786" s="1289"/>
      <c r="X786" s="1291"/>
      <c r="Y786" s="1404"/>
      <c r="Z786" s="1332"/>
      <c r="AA786" s="1312"/>
      <c r="AB786" s="1399"/>
      <c r="AC786" s="1310"/>
      <c r="AD786" s="1332"/>
      <c r="AE786" s="1312"/>
      <c r="AF786" s="1313"/>
      <c r="AG786" s="1329"/>
      <c r="AH786" s="1330"/>
    </row>
    <row r="787" spans="2:34" ht="16.5" collapsed="1" thickBot="1">
      <c r="B787" s="1247" t="s">
        <v>672</v>
      </c>
      <c r="C787" s="1181" t="s">
        <v>627</v>
      </c>
      <c r="D787" s="1182"/>
      <c r="E787" s="1183"/>
      <c r="F787" s="1180"/>
      <c r="G787" s="1441"/>
      <c r="H787" s="1441"/>
      <c r="I787" s="1182"/>
      <c r="J787" s="1188"/>
      <c r="K787" s="1184"/>
      <c r="L787" s="1182"/>
      <c r="M787" s="1185"/>
      <c r="N787" s="1180"/>
      <c r="O787" s="1182"/>
      <c r="P787" s="1188"/>
      <c r="Q787" s="1316">
        <f t="shared" ref="Q787:AH787" si="135">SUM(Q788:Q811)</f>
        <v>31.64</v>
      </c>
      <c r="R787" s="1376">
        <f t="shared" si="135"/>
        <v>4.7460000000000004</v>
      </c>
      <c r="S787" s="1316">
        <f t="shared" si="135"/>
        <v>118.36</v>
      </c>
      <c r="T787" s="1376">
        <f t="shared" si="135"/>
        <v>15.387</v>
      </c>
      <c r="U787" s="1316">
        <f t="shared" si="135"/>
        <v>0</v>
      </c>
      <c r="V787" s="1376">
        <f t="shared" si="135"/>
        <v>0</v>
      </c>
      <c r="W787" s="1401">
        <f t="shared" si="135"/>
        <v>14</v>
      </c>
      <c r="X787" s="1377">
        <f t="shared" si="135"/>
        <v>0.35</v>
      </c>
      <c r="Y787" s="1531">
        <f t="shared" si="135"/>
        <v>162.16999999999999</v>
      </c>
      <c r="Z787" s="1516">
        <f t="shared" si="135"/>
        <v>0</v>
      </c>
      <c r="AA787" s="1321">
        <f t="shared" si="135"/>
        <v>0</v>
      </c>
      <c r="AB787" s="1523">
        <f t="shared" si="135"/>
        <v>0</v>
      </c>
      <c r="AC787" s="1532">
        <f t="shared" si="135"/>
        <v>2.5299999999999998</v>
      </c>
      <c r="AD787" s="1516">
        <f t="shared" si="135"/>
        <v>0</v>
      </c>
      <c r="AE787" s="1321">
        <f t="shared" si="135"/>
        <v>0</v>
      </c>
      <c r="AF787" s="1523">
        <f t="shared" si="135"/>
        <v>0</v>
      </c>
      <c r="AG787" s="1402">
        <f t="shared" si="135"/>
        <v>0</v>
      </c>
      <c r="AH787" s="1376">
        <f t="shared" si="135"/>
        <v>0.93</v>
      </c>
    </row>
    <row r="788" spans="2:34" outlineLevel="1">
      <c r="B788" s="1176" t="s">
        <v>605</v>
      </c>
      <c r="C788" s="1089"/>
      <c r="D788" s="1164" t="s">
        <v>709</v>
      </c>
      <c r="E788" s="1159"/>
      <c r="F788" s="1074">
        <v>3.74</v>
      </c>
      <c r="G788" s="1177">
        <v>74.849999999999994</v>
      </c>
      <c r="H788" s="1177">
        <v>77.05</v>
      </c>
      <c r="I788" s="1152">
        <f>H788-G788</f>
        <v>2.2000000000000002</v>
      </c>
      <c r="J788" s="1154">
        <f>F788*I788</f>
        <v>8.23</v>
      </c>
      <c r="K788" s="1162"/>
      <c r="L788" s="1089"/>
      <c r="M788" s="1121"/>
      <c r="N788" s="1074"/>
      <c r="O788" s="1089"/>
      <c r="P788" s="1075"/>
      <c r="Q788" s="1384">
        <f>J788</f>
        <v>8.23</v>
      </c>
      <c r="R788" s="1179">
        <f t="shared" ref="R788" si="136">ROUND($Q$4/1000*Q788,3)</f>
        <v>1.2350000000000001</v>
      </c>
      <c r="S788" s="1384"/>
      <c r="T788" s="1383"/>
      <c r="U788" s="1381"/>
      <c r="V788" s="1383"/>
      <c r="W788" s="1381"/>
      <c r="X788" s="1383"/>
      <c r="Y788" s="1405">
        <f>J788</f>
        <v>8.23</v>
      </c>
      <c r="Z788" s="1406"/>
      <c r="AA788" s="1300"/>
      <c r="AB788" s="1391"/>
      <c r="AC788" s="1302"/>
      <c r="AD788" s="1303"/>
      <c r="AE788" s="1304"/>
      <c r="AF788" s="1305"/>
      <c r="AG788" s="1407"/>
      <c r="AH788" s="1301"/>
    </row>
    <row r="789" spans="2:34" outlineLevel="1">
      <c r="B789" s="83"/>
      <c r="C789" s="75"/>
      <c r="D789" s="88" t="s">
        <v>708</v>
      </c>
      <c r="E789" s="1145"/>
      <c r="F789" s="83">
        <v>10.59</v>
      </c>
      <c r="G789" s="109">
        <v>74.849999999999994</v>
      </c>
      <c r="H789" s="109">
        <v>77.05</v>
      </c>
      <c r="I789" s="108">
        <f>H789-G789</f>
        <v>2.2000000000000002</v>
      </c>
      <c r="J789" s="1080">
        <f>F789*I789</f>
        <v>23.3</v>
      </c>
      <c r="K789" s="927"/>
      <c r="L789" s="75"/>
      <c r="M789" s="123"/>
      <c r="N789" s="83"/>
      <c r="O789" s="75"/>
      <c r="P789" s="1058"/>
      <c r="Q789" s="1174"/>
      <c r="R789" s="1179"/>
      <c r="S789" s="1174">
        <f>J789</f>
        <v>23.3</v>
      </c>
      <c r="T789" s="1280">
        <f t="shared" ref="T789:T790" si="137">ROUND($S$4/1000*S789,3)</f>
        <v>3.0289999999999999</v>
      </c>
      <c r="U789" s="1281"/>
      <c r="V789" s="1280"/>
      <c r="W789" s="1281"/>
      <c r="X789" s="1280"/>
      <c r="Y789" s="1369">
        <f>J789</f>
        <v>23.3</v>
      </c>
      <c r="Z789" s="1408"/>
      <c r="AA789" s="1281"/>
      <c r="AB789" s="1287"/>
      <c r="AC789" s="1282"/>
      <c r="AD789" s="1308"/>
      <c r="AE789" s="1286"/>
      <c r="AF789" s="1307"/>
      <c r="AG789" s="1394"/>
      <c r="AH789" s="1280"/>
    </row>
    <row r="790" spans="2:34" outlineLevel="1">
      <c r="B790" s="83"/>
      <c r="C790" s="1447" t="s">
        <v>91</v>
      </c>
      <c r="D790" s="75"/>
      <c r="E790" s="1145">
        <v>2</v>
      </c>
      <c r="F790" s="83"/>
      <c r="G790" s="109"/>
      <c r="H790" s="109"/>
      <c r="I790" s="75"/>
      <c r="J790" s="1058"/>
      <c r="K790" s="927">
        <v>0.4</v>
      </c>
      <c r="L790" s="75">
        <v>0.3</v>
      </c>
      <c r="M790" s="1173">
        <f>ROUND(-E790*K790*L790,2)</f>
        <v>-0.24</v>
      </c>
      <c r="N790" s="83">
        <v>0.13</v>
      </c>
      <c r="O790" s="75">
        <f>2*(K790+L790)</f>
        <v>1.4</v>
      </c>
      <c r="P790" s="1080">
        <f>E790*N790*O790</f>
        <v>0.36</v>
      </c>
      <c r="Q790" s="1281"/>
      <c r="R790" s="1280"/>
      <c r="S790" s="1174">
        <f>M790</f>
        <v>-0.24</v>
      </c>
      <c r="T790" s="1280">
        <f t="shared" si="137"/>
        <v>-3.1E-2</v>
      </c>
      <c r="U790" s="1281"/>
      <c r="V790" s="1280"/>
      <c r="W790" s="1281"/>
      <c r="X790" s="1280"/>
      <c r="Y790" s="1369">
        <f>M790</f>
        <v>-0.24</v>
      </c>
      <c r="Z790" s="1408"/>
      <c r="AA790" s="1281"/>
      <c r="AB790" s="1287"/>
      <c r="AC790" s="1282"/>
      <c r="AD790" s="1308"/>
      <c r="AE790" s="1286"/>
      <c r="AF790" s="1307"/>
      <c r="AG790" s="1394"/>
      <c r="AH790" s="1280"/>
    </row>
    <row r="791" spans="2:34" outlineLevel="1">
      <c r="B791" s="83"/>
      <c r="C791" s="1448"/>
      <c r="D791" s="75"/>
      <c r="E791" s="1145"/>
      <c r="F791" s="83"/>
      <c r="G791" s="109"/>
      <c r="H791" s="109"/>
      <c r="I791" s="75"/>
      <c r="J791" s="1058"/>
      <c r="K791" s="927"/>
      <c r="L791" s="75"/>
      <c r="M791" s="123"/>
      <c r="N791" s="83"/>
      <c r="O791" s="75"/>
      <c r="P791" s="1058"/>
      <c r="Q791" s="1281"/>
      <c r="R791" s="1280"/>
      <c r="S791" s="1281"/>
      <c r="T791" s="1280"/>
      <c r="U791" s="1281"/>
      <c r="V791" s="1280"/>
      <c r="W791" s="1281"/>
      <c r="X791" s="1280"/>
      <c r="Y791" s="1370"/>
      <c r="Z791" s="1408"/>
      <c r="AA791" s="1281"/>
      <c r="AB791" s="1287"/>
      <c r="AC791" s="1282"/>
      <c r="AD791" s="1308"/>
      <c r="AE791" s="1286"/>
      <c r="AF791" s="1307"/>
      <c r="AG791" s="1394"/>
      <c r="AH791" s="1280"/>
    </row>
    <row r="792" spans="2:34" outlineLevel="1">
      <c r="B792" s="83"/>
      <c r="C792" s="1448" t="s">
        <v>607</v>
      </c>
      <c r="D792" s="1447" t="s">
        <v>703</v>
      </c>
      <c r="E792" s="1145"/>
      <c r="F792" s="83">
        <v>10.14</v>
      </c>
      <c r="G792" s="109">
        <v>74.849999999999994</v>
      </c>
      <c r="H792" s="109">
        <v>75.03</v>
      </c>
      <c r="I792" s="75">
        <f>H792-G792</f>
        <v>0.18000000000000699</v>
      </c>
      <c r="J792" s="1080">
        <f>F792*I792</f>
        <v>1.83</v>
      </c>
      <c r="K792" s="927"/>
      <c r="L792" s="75"/>
      <c r="M792" s="123"/>
      <c r="N792" s="83"/>
      <c r="O792" s="75"/>
      <c r="P792" s="1058"/>
      <c r="Q792" s="1281"/>
      <c r="R792" s="1280"/>
      <c r="S792" s="1281"/>
      <c r="T792" s="1280"/>
      <c r="U792" s="1281"/>
      <c r="V792" s="1280"/>
      <c r="W792" s="1174">
        <f>J792</f>
        <v>1.83</v>
      </c>
      <c r="X792" s="1179">
        <f t="shared" ref="X792:X793" si="138">ROUND($W$4/1000*W792,3)</f>
        <v>4.5999999999999999E-2</v>
      </c>
      <c r="Y792" s="1369"/>
      <c r="Z792" s="1408"/>
      <c r="AA792" s="1281"/>
      <c r="AB792" s="1287"/>
      <c r="AC792" s="1282"/>
      <c r="AD792" s="1308"/>
      <c r="AE792" s="1286"/>
      <c r="AF792" s="1307"/>
      <c r="AG792" s="1394"/>
      <c r="AH792" s="1280"/>
    </row>
    <row r="793" spans="2:34" outlineLevel="1">
      <c r="B793" s="83"/>
      <c r="C793" s="1448" t="s">
        <v>608</v>
      </c>
      <c r="D793" s="75"/>
      <c r="E793" s="1145"/>
      <c r="F793" s="83">
        <v>10.14</v>
      </c>
      <c r="G793" s="109">
        <v>75.03</v>
      </c>
      <c r="H793" s="109">
        <v>76.23</v>
      </c>
      <c r="I793" s="75">
        <f>H793-G793</f>
        <v>1.2</v>
      </c>
      <c r="J793" s="1080">
        <f>F793*I793</f>
        <v>12.17</v>
      </c>
      <c r="K793" s="927"/>
      <c r="L793" s="75"/>
      <c r="M793" s="123"/>
      <c r="N793" s="83"/>
      <c r="O793" s="75"/>
      <c r="P793" s="1058"/>
      <c r="Q793" s="1281"/>
      <c r="R793" s="1280"/>
      <c r="S793" s="1281"/>
      <c r="T793" s="1280"/>
      <c r="U793" s="1281"/>
      <c r="V793" s="1280"/>
      <c r="W793" s="1281">
        <f>J793</f>
        <v>12.17</v>
      </c>
      <c r="X793" s="1179">
        <f t="shared" si="138"/>
        <v>0.30399999999999999</v>
      </c>
      <c r="Y793" s="1370">
        <f>J793</f>
        <v>12.17</v>
      </c>
      <c r="Z793" s="1408"/>
      <c r="AA793" s="1281"/>
      <c r="AB793" s="1287"/>
      <c r="AC793" s="1282"/>
      <c r="AD793" s="1308"/>
      <c r="AE793" s="1286"/>
      <c r="AF793" s="1307"/>
      <c r="AG793" s="1394"/>
      <c r="AH793" s="1280"/>
    </row>
    <row r="794" spans="2:34" outlineLevel="1">
      <c r="B794" s="83"/>
      <c r="C794" s="1448" t="s">
        <v>609</v>
      </c>
      <c r="D794" s="75"/>
      <c r="E794" s="1145"/>
      <c r="F794" s="83">
        <v>7.53</v>
      </c>
      <c r="G794" s="109">
        <v>75.03</v>
      </c>
      <c r="H794" s="109">
        <v>77.05</v>
      </c>
      <c r="I794" s="75">
        <f>H794-G794</f>
        <v>2.02</v>
      </c>
      <c r="J794" s="1080">
        <f>F794*I794</f>
        <v>15.21</v>
      </c>
      <c r="K794" s="927"/>
      <c r="L794" s="75"/>
      <c r="M794" s="123"/>
      <c r="N794" s="83"/>
      <c r="O794" s="75"/>
      <c r="P794" s="1058"/>
      <c r="Q794" s="1174">
        <f>J794</f>
        <v>15.21</v>
      </c>
      <c r="R794" s="1179">
        <f t="shared" ref="R794:R799" si="139">ROUND($Q$4/1000*Q794,3)</f>
        <v>2.282</v>
      </c>
      <c r="S794" s="1281"/>
      <c r="T794" s="1280"/>
      <c r="U794" s="1281"/>
      <c r="V794" s="1280"/>
      <c r="W794" s="1281"/>
      <c r="X794" s="1280"/>
      <c r="Y794" s="1369">
        <f>J794</f>
        <v>15.21</v>
      </c>
      <c r="Z794" s="1408"/>
      <c r="AA794" s="1281"/>
      <c r="AB794" s="1287"/>
      <c r="AC794" s="1282"/>
      <c r="AD794" s="1308"/>
      <c r="AE794" s="1286"/>
      <c r="AF794" s="1307"/>
      <c r="AG794" s="1394"/>
      <c r="AH794" s="1280"/>
    </row>
    <row r="795" spans="2:34" outlineLevel="1">
      <c r="B795" s="83"/>
      <c r="C795" s="1448" t="s">
        <v>92</v>
      </c>
      <c r="D795" s="75"/>
      <c r="E795" s="1145">
        <v>1</v>
      </c>
      <c r="F795" s="83"/>
      <c r="G795" s="109"/>
      <c r="H795" s="109"/>
      <c r="I795" s="75"/>
      <c r="J795" s="1058"/>
      <c r="K795" s="927">
        <v>1.31</v>
      </c>
      <c r="L795" s="75">
        <v>1.81</v>
      </c>
      <c r="M795" s="1173">
        <f>ROUND(-E795*K795*L795,2)</f>
        <v>-2.37</v>
      </c>
      <c r="N795" s="83">
        <v>0.15</v>
      </c>
      <c r="O795" s="75">
        <f>2*L795+K795</f>
        <v>4.93</v>
      </c>
      <c r="P795" s="1116">
        <f>E795*N795*O795</f>
        <v>0.74</v>
      </c>
      <c r="Q795" s="1174">
        <f>M795</f>
        <v>-2.37</v>
      </c>
      <c r="R795" s="1179">
        <f t="shared" si="139"/>
        <v>-0.35599999999999998</v>
      </c>
      <c r="S795" s="1281"/>
      <c r="T795" s="1280"/>
      <c r="U795" s="1281"/>
      <c r="V795" s="1280"/>
      <c r="W795" s="1281"/>
      <c r="X795" s="1280"/>
      <c r="Y795" s="1369">
        <f>M795</f>
        <v>-2.37</v>
      </c>
      <c r="Z795" s="1408"/>
      <c r="AA795" s="1281"/>
      <c r="AB795" s="1287"/>
      <c r="AC795" s="1327">
        <f>P795</f>
        <v>0.74</v>
      </c>
      <c r="AD795" s="1308"/>
      <c r="AE795" s="1286"/>
      <c r="AF795" s="1307"/>
      <c r="AG795" s="1394"/>
      <c r="AH795" s="1280"/>
    </row>
    <row r="796" spans="2:34" outlineLevel="1">
      <c r="B796" s="83"/>
      <c r="C796" s="1448" t="s">
        <v>93</v>
      </c>
      <c r="D796" s="75"/>
      <c r="E796" s="1145">
        <v>1</v>
      </c>
      <c r="F796" s="83"/>
      <c r="G796" s="109"/>
      <c r="H796" s="109"/>
      <c r="I796" s="75"/>
      <c r="J796" s="1058"/>
      <c r="K796" s="927">
        <v>1.31</v>
      </c>
      <c r="L796" s="75">
        <v>1.81</v>
      </c>
      <c r="M796" s="1173">
        <f>ROUND(-E796*K796*L796,2)</f>
        <v>-2.37</v>
      </c>
      <c r="N796" s="83">
        <v>0.15</v>
      </c>
      <c r="O796" s="75">
        <f>K796+L796</f>
        <v>3.12</v>
      </c>
      <c r="P796" s="1116">
        <f>E796*N796*O796</f>
        <v>0.47</v>
      </c>
      <c r="Q796" s="1174">
        <f>M796</f>
        <v>-2.37</v>
      </c>
      <c r="R796" s="1179">
        <f t="shared" si="139"/>
        <v>-0.35599999999999998</v>
      </c>
      <c r="S796" s="1281"/>
      <c r="T796" s="1280"/>
      <c r="U796" s="1281"/>
      <c r="V796" s="1280"/>
      <c r="W796" s="1281"/>
      <c r="X796" s="1280"/>
      <c r="Y796" s="1369">
        <f>M796</f>
        <v>-2.37</v>
      </c>
      <c r="Z796" s="1408"/>
      <c r="AA796" s="1281"/>
      <c r="AB796" s="1287"/>
      <c r="AC796" s="1327">
        <f>P796</f>
        <v>0.47</v>
      </c>
      <c r="AD796" s="1308"/>
      <c r="AE796" s="1286"/>
      <c r="AF796" s="1307"/>
      <c r="AG796" s="1394"/>
      <c r="AH796" s="1280"/>
    </row>
    <row r="797" spans="2:34" outlineLevel="1">
      <c r="B797" s="83"/>
      <c r="C797" s="1448" t="s">
        <v>71</v>
      </c>
      <c r="D797" s="75"/>
      <c r="E797" s="1145">
        <v>1</v>
      </c>
      <c r="F797" s="83"/>
      <c r="G797" s="109"/>
      <c r="H797" s="109"/>
      <c r="I797" s="75"/>
      <c r="J797" s="1058"/>
      <c r="K797" s="927">
        <v>0.93</v>
      </c>
      <c r="L797" s="75">
        <v>1.8</v>
      </c>
      <c r="M797" s="1173">
        <f>ROUND(-E797*K797*L797,2)</f>
        <v>-1.67</v>
      </c>
      <c r="N797" s="83">
        <v>0.15</v>
      </c>
      <c r="O797" s="75">
        <f>K797+L797</f>
        <v>2.73</v>
      </c>
      <c r="P797" s="1116">
        <f>E797*N797*O797</f>
        <v>0.41</v>
      </c>
      <c r="Q797" s="1174">
        <f>M797</f>
        <v>-1.67</v>
      </c>
      <c r="R797" s="1179">
        <f t="shared" si="139"/>
        <v>-0.251</v>
      </c>
      <c r="S797" s="1281"/>
      <c r="T797" s="1280"/>
      <c r="U797" s="1281"/>
      <c r="V797" s="1280"/>
      <c r="W797" s="1281"/>
      <c r="X797" s="1280"/>
      <c r="Y797" s="1369">
        <f>M797</f>
        <v>-1.67</v>
      </c>
      <c r="Z797" s="1408"/>
      <c r="AA797" s="1281"/>
      <c r="AB797" s="1287"/>
      <c r="AC797" s="1327">
        <f>P797</f>
        <v>0.41</v>
      </c>
      <c r="AD797" s="1308"/>
      <c r="AE797" s="1286"/>
      <c r="AF797" s="1307"/>
      <c r="AG797" s="1394"/>
      <c r="AH797" s="1280">
        <f>K797</f>
        <v>0.93</v>
      </c>
    </row>
    <row r="798" spans="2:34" outlineLevel="1">
      <c r="B798" s="83"/>
      <c r="C798" s="75"/>
      <c r="D798" s="75"/>
      <c r="E798" s="1145"/>
      <c r="F798" s="83"/>
      <c r="G798" s="109"/>
      <c r="H798" s="109"/>
      <c r="I798" s="75"/>
      <c r="J798" s="1058"/>
      <c r="K798" s="927"/>
      <c r="L798" s="75"/>
      <c r="M798" s="123"/>
      <c r="N798" s="83"/>
      <c r="O798" s="75"/>
      <c r="P798" s="1058"/>
      <c r="Q798" s="1281"/>
      <c r="R798" s="1280"/>
      <c r="S798" s="1281"/>
      <c r="T798" s="1280"/>
      <c r="U798" s="1281"/>
      <c r="V798" s="1280"/>
      <c r="W798" s="1281"/>
      <c r="X798" s="1280"/>
      <c r="Y798" s="1370"/>
      <c r="Z798" s="1408"/>
      <c r="AA798" s="1281"/>
      <c r="AB798" s="1287"/>
      <c r="AC798" s="1282"/>
      <c r="AD798" s="1308"/>
      <c r="AE798" s="1286"/>
      <c r="AF798" s="1307"/>
      <c r="AG798" s="1394"/>
      <c r="AH798" s="1280"/>
    </row>
    <row r="799" spans="2:34" outlineLevel="1">
      <c r="B799" s="83"/>
      <c r="C799" s="1448" t="s">
        <v>539</v>
      </c>
      <c r="D799" s="1447" t="s">
        <v>691</v>
      </c>
      <c r="E799" s="1145"/>
      <c r="F799" s="83">
        <v>4.6399999999999997</v>
      </c>
      <c r="G799" s="109">
        <v>74.849999999999994</v>
      </c>
      <c r="H799" s="109">
        <v>77.05</v>
      </c>
      <c r="I799" s="75">
        <f>H799-G799</f>
        <v>2.2000000000000002</v>
      </c>
      <c r="J799" s="1080">
        <f>F799*I799</f>
        <v>10.210000000000001</v>
      </c>
      <c r="K799" s="927"/>
      <c r="L799" s="75"/>
      <c r="M799" s="123"/>
      <c r="N799" s="83"/>
      <c r="O799" s="75"/>
      <c r="P799" s="1058"/>
      <c r="Q799" s="1174">
        <f>J799</f>
        <v>10.210000000000001</v>
      </c>
      <c r="R799" s="1179">
        <f t="shared" si="139"/>
        <v>1.532</v>
      </c>
      <c r="S799" s="1174"/>
      <c r="T799" s="1280"/>
      <c r="U799" s="1281"/>
      <c r="V799" s="1280"/>
      <c r="W799" s="1281"/>
      <c r="X799" s="1280"/>
      <c r="Y799" s="1369">
        <f>J799</f>
        <v>10.210000000000001</v>
      </c>
      <c r="Z799" s="1408"/>
      <c r="AA799" s="1281"/>
      <c r="AB799" s="1287"/>
      <c r="AC799" s="1282"/>
      <c r="AD799" s="1308"/>
      <c r="AE799" s="1286"/>
      <c r="AF799" s="1307"/>
      <c r="AG799" s="1394"/>
      <c r="AH799" s="1280"/>
    </row>
    <row r="800" spans="2:34" outlineLevel="1">
      <c r="B800" s="83"/>
      <c r="C800" s="75"/>
      <c r="D800" s="75"/>
      <c r="E800" s="1145"/>
      <c r="F800" s="83"/>
      <c r="G800" s="109"/>
      <c r="H800" s="109"/>
      <c r="I800" s="75"/>
      <c r="J800" s="1058"/>
      <c r="K800" s="927"/>
      <c r="L800" s="75"/>
      <c r="M800" s="123"/>
      <c r="N800" s="83"/>
      <c r="O800" s="75"/>
      <c r="P800" s="1058"/>
      <c r="Q800" s="1281"/>
      <c r="R800" s="1280"/>
      <c r="S800" s="1281"/>
      <c r="T800" s="1280"/>
      <c r="U800" s="1281"/>
      <c r="V800" s="1280"/>
      <c r="W800" s="1281"/>
      <c r="X800" s="1280"/>
      <c r="Y800" s="1370"/>
      <c r="Z800" s="1408"/>
      <c r="AA800" s="1281"/>
      <c r="AB800" s="1287"/>
      <c r="AC800" s="1282"/>
      <c r="AD800" s="1308"/>
      <c r="AE800" s="1286"/>
      <c r="AF800" s="1307"/>
      <c r="AG800" s="1394"/>
      <c r="AH800" s="1280"/>
    </row>
    <row r="801" spans="2:34" outlineLevel="1">
      <c r="B801" s="83"/>
      <c r="C801" s="1448" t="s">
        <v>611</v>
      </c>
      <c r="D801" s="1447" t="s">
        <v>692</v>
      </c>
      <c r="E801" s="1145">
        <v>1</v>
      </c>
      <c r="F801" s="83">
        <v>6.75</v>
      </c>
      <c r="G801" s="109">
        <v>74.849999999999994</v>
      </c>
      <c r="H801" s="109">
        <v>77.05</v>
      </c>
      <c r="I801" s="75">
        <f>H801-G801</f>
        <v>2.2000000000000002</v>
      </c>
      <c r="J801" s="1080">
        <f>E801*F801*I801</f>
        <v>14.85</v>
      </c>
      <c r="K801" s="927"/>
      <c r="L801" s="75"/>
      <c r="M801" s="123"/>
      <c r="N801" s="83"/>
      <c r="O801" s="75"/>
      <c r="P801" s="1058"/>
      <c r="Q801" s="1174"/>
      <c r="R801" s="1179"/>
      <c r="S801" s="1174">
        <f>J801</f>
        <v>14.85</v>
      </c>
      <c r="T801" s="1280">
        <f t="shared" ref="T801:T802" si="140">ROUND($S$4/1000*S801,3)</f>
        <v>1.931</v>
      </c>
      <c r="U801" s="1281"/>
      <c r="V801" s="1280"/>
      <c r="W801" s="1281"/>
      <c r="X801" s="1280"/>
      <c r="Y801" s="1369">
        <f>J801</f>
        <v>14.85</v>
      </c>
      <c r="Z801" s="1408"/>
      <c r="AA801" s="1281"/>
      <c r="AB801" s="1287"/>
      <c r="AC801" s="1282"/>
      <c r="AD801" s="1308"/>
      <c r="AE801" s="1286"/>
      <c r="AF801" s="1307"/>
      <c r="AG801" s="1394"/>
      <c r="AH801" s="1280"/>
    </row>
    <row r="802" spans="2:34" outlineLevel="1">
      <c r="B802" s="83"/>
      <c r="C802" s="88" t="s">
        <v>91</v>
      </c>
      <c r="D802" s="75"/>
      <c r="E802" s="1145">
        <v>1</v>
      </c>
      <c r="F802" s="83"/>
      <c r="G802" s="109"/>
      <c r="H802" s="109"/>
      <c r="I802" s="75"/>
      <c r="J802" s="1058"/>
      <c r="K802" s="927">
        <v>0.4</v>
      </c>
      <c r="L802" s="75">
        <v>0.3</v>
      </c>
      <c r="M802" s="1173">
        <f>ROUND(-E802*K802*L802,2)</f>
        <v>-0.12</v>
      </c>
      <c r="N802" s="83">
        <v>0.13</v>
      </c>
      <c r="O802" s="75">
        <f>2*(K802+L802)</f>
        <v>1.4</v>
      </c>
      <c r="P802" s="1080">
        <f>E802*N802*O802</f>
        <v>0.18</v>
      </c>
      <c r="Q802" s="1174"/>
      <c r="R802" s="1179"/>
      <c r="S802" s="1174">
        <f>M802</f>
        <v>-0.12</v>
      </c>
      <c r="T802" s="1280">
        <f t="shared" si="140"/>
        <v>-1.6E-2</v>
      </c>
      <c r="U802" s="1281"/>
      <c r="V802" s="1280"/>
      <c r="W802" s="1281"/>
      <c r="X802" s="1280"/>
      <c r="Y802" s="1369">
        <f>M802</f>
        <v>-0.12</v>
      </c>
      <c r="Z802" s="1408"/>
      <c r="AA802" s="1281"/>
      <c r="AB802" s="1287"/>
      <c r="AC802" s="1327">
        <f>P802</f>
        <v>0.18</v>
      </c>
      <c r="AD802" s="1308"/>
      <c r="AE802" s="1286"/>
      <c r="AF802" s="1307"/>
      <c r="AG802" s="1394"/>
      <c r="AH802" s="1280"/>
    </row>
    <row r="803" spans="2:34" outlineLevel="1">
      <c r="B803" s="90" t="s">
        <v>641</v>
      </c>
      <c r="C803" s="75"/>
      <c r="D803" s="75"/>
      <c r="E803" s="1145"/>
      <c r="F803" s="83"/>
      <c r="G803" s="109"/>
      <c r="H803" s="109"/>
      <c r="I803" s="75"/>
      <c r="J803" s="1058"/>
      <c r="K803" s="927"/>
      <c r="L803" s="75"/>
      <c r="M803" s="123"/>
      <c r="N803" s="83"/>
      <c r="O803" s="75"/>
      <c r="P803" s="1058"/>
      <c r="Q803" s="1281"/>
      <c r="R803" s="1280"/>
      <c r="S803" s="1281"/>
      <c r="T803" s="1280"/>
      <c r="U803" s="1281"/>
      <c r="V803" s="1280"/>
      <c r="W803" s="1281"/>
      <c r="X803" s="1280"/>
      <c r="Y803" s="1370"/>
      <c r="Z803" s="1408"/>
      <c r="AA803" s="1281"/>
      <c r="AB803" s="1287"/>
      <c r="AC803" s="1282"/>
      <c r="AD803" s="1308"/>
      <c r="AE803" s="1286"/>
      <c r="AF803" s="1307"/>
      <c r="AG803" s="1394"/>
      <c r="AH803" s="1280"/>
    </row>
    <row r="804" spans="2:34" outlineLevel="1">
      <c r="B804" s="83"/>
      <c r="C804" s="75" t="s">
        <v>539</v>
      </c>
      <c r="D804" s="88" t="s">
        <v>654</v>
      </c>
      <c r="E804" s="1145">
        <v>1</v>
      </c>
      <c r="F804" s="83">
        <v>6.45</v>
      </c>
      <c r="G804" s="109">
        <v>74.849999999999994</v>
      </c>
      <c r="H804" s="109">
        <v>77.05</v>
      </c>
      <c r="I804" s="75">
        <f>H804-G804</f>
        <v>2.2000000000000002</v>
      </c>
      <c r="J804" s="1080">
        <f>E804*F804*I804</f>
        <v>14.19</v>
      </c>
      <c r="K804" s="927"/>
      <c r="L804" s="75"/>
      <c r="M804" s="123"/>
      <c r="N804" s="83"/>
      <c r="O804" s="75"/>
      <c r="P804" s="1058"/>
      <c r="Q804" s="1281"/>
      <c r="R804" s="1280"/>
      <c r="S804" s="1174">
        <f>J804</f>
        <v>14.19</v>
      </c>
      <c r="T804" s="1280">
        <f t="shared" ref="T804:T805" si="141">ROUND($S$4/1000*S804,3)</f>
        <v>1.845</v>
      </c>
      <c r="U804" s="1281"/>
      <c r="V804" s="1280"/>
      <c r="W804" s="1281"/>
      <c r="X804" s="1280"/>
      <c r="Y804" s="1369">
        <f>J804</f>
        <v>14.19</v>
      </c>
      <c r="Z804" s="1408"/>
      <c r="AA804" s="1281"/>
      <c r="AB804" s="1287"/>
      <c r="AC804" s="1282"/>
      <c r="AD804" s="1308"/>
      <c r="AE804" s="1286"/>
      <c r="AF804" s="1307"/>
      <c r="AG804" s="1394"/>
      <c r="AH804" s="1280"/>
    </row>
    <row r="805" spans="2:34" outlineLevel="1">
      <c r="B805" s="83"/>
      <c r="C805" s="88" t="s">
        <v>91</v>
      </c>
      <c r="D805" s="75"/>
      <c r="E805" s="1145">
        <v>1</v>
      </c>
      <c r="F805" s="83"/>
      <c r="G805" s="109"/>
      <c r="H805" s="109"/>
      <c r="I805" s="75"/>
      <c r="J805" s="1058"/>
      <c r="K805" s="927">
        <v>0.4</v>
      </c>
      <c r="L805" s="75">
        <v>0.3</v>
      </c>
      <c r="M805" s="1173">
        <f>ROUND(-E805*K805*L805,2)</f>
        <v>-0.12</v>
      </c>
      <c r="N805" s="83">
        <v>0.13</v>
      </c>
      <c r="O805" s="75">
        <f>2*(K805+L805)</f>
        <v>1.4</v>
      </c>
      <c r="P805" s="1080">
        <f>E805*N805*O805</f>
        <v>0.18</v>
      </c>
      <c r="Q805" s="1281"/>
      <c r="R805" s="1280"/>
      <c r="S805" s="1174">
        <f>M805</f>
        <v>-0.12</v>
      </c>
      <c r="T805" s="1280">
        <f t="shared" si="141"/>
        <v>-1.6E-2</v>
      </c>
      <c r="U805" s="1281"/>
      <c r="V805" s="1280"/>
      <c r="W805" s="1281"/>
      <c r="X805" s="1280"/>
      <c r="Y805" s="1369">
        <f>M805</f>
        <v>-0.12</v>
      </c>
      <c r="Z805" s="1408"/>
      <c r="AA805" s="1281"/>
      <c r="AB805" s="1287"/>
      <c r="AC805" s="1327">
        <f>P805</f>
        <v>0.18</v>
      </c>
      <c r="AD805" s="1308"/>
      <c r="AE805" s="1286"/>
      <c r="AF805" s="1307"/>
      <c r="AG805" s="1394"/>
      <c r="AH805" s="1280"/>
    </row>
    <row r="806" spans="2:34" outlineLevel="1">
      <c r="B806" s="83"/>
      <c r="C806" s="88"/>
      <c r="D806" s="75"/>
      <c r="E806" s="1145"/>
      <c r="F806" s="83"/>
      <c r="G806" s="109"/>
      <c r="H806" s="109"/>
      <c r="I806" s="75"/>
      <c r="J806" s="1058"/>
      <c r="K806" s="927"/>
      <c r="L806" s="75"/>
      <c r="M806" s="123"/>
      <c r="N806" s="83"/>
      <c r="O806" s="75"/>
      <c r="P806" s="1058"/>
      <c r="Q806" s="1281"/>
      <c r="R806" s="1280"/>
      <c r="S806" s="1281"/>
      <c r="T806" s="1280"/>
      <c r="U806" s="1281"/>
      <c r="V806" s="1280"/>
      <c r="W806" s="1281"/>
      <c r="X806" s="1280"/>
      <c r="Y806" s="1370"/>
      <c r="Z806" s="1408"/>
      <c r="AA806" s="1281"/>
      <c r="AB806" s="1287"/>
      <c r="AC806" s="1282"/>
      <c r="AD806" s="1308"/>
      <c r="AE806" s="1286"/>
      <c r="AF806" s="1307"/>
      <c r="AG806" s="1394"/>
      <c r="AH806" s="1280"/>
    </row>
    <row r="807" spans="2:34" outlineLevel="1">
      <c r="B807" s="83"/>
      <c r="C807" s="75" t="s">
        <v>539</v>
      </c>
      <c r="D807" s="88" t="s">
        <v>702</v>
      </c>
      <c r="E807" s="1145">
        <v>1</v>
      </c>
      <c r="F807" s="1095">
        <v>2</v>
      </c>
      <c r="G807" s="109">
        <v>74.849999999999994</v>
      </c>
      <c r="H807" s="109">
        <v>77.05</v>
      </c>
      <c r="I807" s="75">
        <f>H807-G807</f>
        <v>2.2000000000000002</v>
      </c>
      <c r="J807" s="1080">
        <f>E807*F807*I807</f>
        <v>4.4000000000000004</v>
      </c>
      <c r="K807" s="927"/>
      <c r="L807" s="75"/>
      <c r="M807" s="123"/>
      <c r="N807" s="83"/>
      <c r="O807" s="75"/>
      <c r="P807" s="1058"/>
      <c r="Q807" s="1174">
        <f>J807</f>
        <v>4.4000000000000004</v>
      </c>
      <c r="R807" s="1179">
        <f t="shared" ref="R807" si="142">ROUND($Q$4/1000*Q807,3)</f>
        <v>0.66</v>
      </c>
      <c r="S807" s="1281"/>
      <c r="T807" s="1280"/>
      <c r="U807" s="1281"/>
      <c r="V807" s="1280"/>
      <c r="W807" s="1281"/>
      <c r="X807" s="1280"/>
      <c r="Y807" s="1369">
        <f>J807</f>
        <v>4.4000000000000004</v>
      </c>
      <c r="Z807" s="1408"/>
      <c r="AA807" s="1281"/>
      <c r="AB807" s="1287"/>
      <c r="AC807" s="1282"/>
      <c r="AD807" s="1308"/>
      <c r="AE807" s="1286"/>
      <c r="AF807" s="1307"/>
      <c r="AG807" s="1394"/>
      <c r="AH807" s="1280"/>
    </row>
    <row r="808" spans="2:34" outlineLevel="1">
      <c r="B808" s="83"/>
      <c r="C808" s="75"/>
      <c r="D808" s="75"/>
      <c r="E808" s="1145"/>
      <c r="F808" s="83"/>
      <c r="G808" s="109"/>
      <c r="H808" s="109"/>
      <c r="I808" s="75"/>
      <c r="J808" s="1058"/>
      <c r="K808" s="927"/>
      <c r="L808" s="75"/>
      <c r="M808" s="123"/>
      <c r="N808" s="83"/>
      <c r="O808" s="75"/>
      <c r="P808" s="1058"/>
      <c r="Q808" s="1281"/>
      <c r="R808" s="1280"/>
      <c r="S808" s="1281"/>
      <c r="T808" s="1280"/>
      <c r="U808" s="1281"/>
      <c r="V808" s="1280"/>
      <c r="W808" s="1281"/>
      <c r="X808" s="1280"/>
      <c r="Y808" s="1370"/>
      <c r="Z808" s="1408"/>
      <c r="AA808" s="1281"/>
      <c r="AB808" s="1287"/>
      <c r="AC808" s="1282"/>
      <c r="AD808" s="1308"/>
      <c r="AE808" s="1286"/>
      <c r="AF808" s="1307"/>
      <c r="AG808" s="1394"/>
      <c r="AH808" s="1280"/>
    </row>
    <row r="809" spans="2:34" outlineLevel="1">
      <c r="B809" s="83"/>
      <c r="C809" s="75" t="s">
        <v>539</v>
      </c>
      <c r="D809" s="88" t="s">
        <v>710</v>
      </c>
      <c r="E809" s="1145">
        <v>1</v>
      </c>
      <c r="F809" s="83">
        <v>30.39</v>
      </c>
      <c r="G809" s="109">
        <v>74.849999999999994</v>
      </c>
      <c r="H809" s="109">
        <v>77.05</v>
      </c>
      <c r="I809" s="75">
        <f>H809-G809</f>
        <v>2.2000000000000002</v>
      </c>
      <c r="J809" s="1080">
        <f>E809*F809*I809</f>
        <v>66.86</v>
      </c>
      <c r="K809" s="927"/>
      <c r="L809" s="75"/>
      <c r="M809" s="123"/>
      <c r="N809" s="83"/>
      <c r="O809" s="75"/>
      <c r="P809" s="1058"/>
      <c r="Q809" s="1281"/>
      <c r="R809" s="1280"/>
      <c r="S809" s="1174">
        <f>J809</f>
        <v>66.86</v>
      </c>
      <c r="T809" s="1280">
        <f t="shared" ref="T809:T810" si="143">ROUND($S$4/1000*S809,3)</f>
        <v>8.6920000000000002</v>
      </c>
      <c r="U809" s="1281"/>
      <c r="V809" s="1280"/>
      <c r="W809" s="1281"/>
      <c r="X809" s="1280"/>
      <c r="Y809" s="1369">
        <f>J809</f>
        <v>66.86</v>
      </c>
      <c r="Z809" s="1408"/>
      <c r="AA809" s="1281"/>
      <c r="AB809" s="1287"/>
      <c r="AC809" s="1282"/>
      <c r="AD809" s="1308"/>
      <c r="AE809" s="1286"/>
      <c r="AF809" s="1307"/>
      <c r="AG809" s="1394"/>
      <c r="AH809" s="1280"/>
    </row>
    <row r="810" spans="2:34" outlineLevel="1">
      <c r="B810" s="83"/>
      <c r="C810" s="88" t="s">
        <v>91</v>
      </c>
      <c r="D810" s="75"/>
      <c r="E810" s="1145">
        <v>3</v>
      </c>
      <c r="F810" s="83"/>
      <c r="G810" s="109"/>
      <c r="H810" s="109"/>
      <c r="I810" s="75"/>
      <c r="J810" s="1058"/>
      <c r="K810" s="927">
        <v>0.4</v>
      </c>
      <c r="L810" s="75">
        <v>0.3</v>
      </c>
      <c r="M810" s="1173">
        <f>ROUND(-E810*K810*L810,2)</f>
        <v>-0.36</v>
      </c>
      <c r="N810" s="83">
        <v>0.13</v>
      </c>
      <c r="O810" s="75">
        <f>2*(K810+L810)</f>
        <v>1.4</v>
      </c>
      <c r="P810" s="1080">
        <f>E810*N810*O810</f>
        <v>0.55000000000000004</v>
      </c>
      <c r="Q810" s="1281"/>
      <c r="R810" s="1280"/>
      <c r="S810" s="1174">
        <f>M810</f>
        <v>-0.36</v>
      </c>
      <c r="T810" s="1280">
        <f t="shared" si="143"/>
        <v>-4.7E-2</v>
      </c>
      <c r="U810" s="1281"/>
      <c r="V810" s="1280"/>
      <c r="W810" s="1281"/>
      <c r="X810" s="1280"/>
      <c r="Y810" s="1369">
        <f>M810</f>
        <v>-0.36</v>
      </c>
      <c r="Z810" s="1408"/>
      <c r="AA810" s="1281"/>
      <c r="AB810" s="1287"/>
      <c r="AC810" s="1327">
        <f>P810</f>
        <v>0.55000000000000004</v>
      </c>
      <c r="AD810" s="1308"/>
      <c r="AE810" s="1286"/>
      <c r="AF810" s="1307"/>
      <c r="AG810" s="1394"/>
      <c r="AH810" s="1280"/>
    </row>
    <row r="811" spans="2:34" ht="13.5" outlineLevel="1" thickBot="1">
      <c r="B811" s="1059"/>
      <c r="C811" s="841"/>
      <c r="D811" s="841"/>
      <c r="E811" s="1151"/>
      <c r="F811" s="1059"/>
      <c r="G811" s="1068"/>
      <c r="H811" s="1068"/>
      <c r="I811" s="841"/>
      <c r="J811" s="842"/>
      <c r="K811" s="1147"/>
      <c r="L811" s="841"/>
      <c r="M811" s="1178"/>
      <c r="N811" s="1059"/>
      <c r="O811" s="841"/>
      <c r="P811" s="1081"/>
      <c r="Q811" s="1329"/>
      <c r="R811" s="1330"/>
      <c r="S811" s="1309"/>
      <c r="T811" s="1291"/>
      <c r="U811" s="1289"/>
      <c r="V811" s="1291"/>
      <c r="W811" s="1289"/>
      <c r="X811" s="1291"/>
      <c r="Y811" s="1374"/>
      <c r="Z811" s="1409"/>
      <c r="AA811" s="1329"/>
      <c r="AB811" s="1399"/>
      <c r="AC811" s="1380"/>
      <c r="AD811" s="1332"/>
      <c r="AE811" s="1312"/>
      <c r="AF811" s="1313"/>
      <c r="AG811" s="1410"/>
      <c r="AH811" s="1330"/>
    </row>
    <row r="812" spans="2:34" ht="16.5" thickBot="1">
      <c r="B812" s="1180"/>
      <c r="C812" s="1181" t="s">
        <v>626</v>
      </c>
      <c r="D812" s="1182"/>
      <c r="E812" s="1183"/>
      <c r="F812" s="1180"/>
      <c r="G812" s="1441"/>
      <c r="H812" s="1441"/>
      <c r="I812" s="1182"/>
      <c r="J812" s="1188"/>
      <c r="K812" s="1184"/>
      <c r="L812" s="1182"/>
      <c r="M812" s="1200"/>
      <c r="N812" s="1180"/>
      <c r="O812" s="1182"/>
      <c r="P812" s="1201"/>
      <c r="Q812" s="1316">
        <f>SUM(Q813:Q824)</f>
        <v>85.81</v>
      </c>
      <c r="R812" s="1376">
        <f>SUM(R813:R824)</f>
        <v>12.871</v>
      </c>
      <c r="S812" s="1411"/>
      <c r="T812" s="1233"/>
      <c r="U812" s="1232"/>
      <c r="V812" s="1233"/>
      <c r="W812" s="1316">
        <f>SUM(W813:W824)</f>
        <v>56.21</v>
      </c>
      <c r="X812" s="1377">
        <f>SUM(X813:X824)</f>
        <v>1.405</v>
      </c>
      <c r="Y812" s="1504">
        <f>SUM(Y813:Y824)</f>
        <v>142.02000000000001</v>
      </c>
      <c r="Z812" s="1517"/>
      <c r="AA812" s="1235"/>
      <c r="AB812" s="1520"/>
      <c r="AC812" s="1532">
        <f>SUM(AC813:AC824)</f>
        <v>1.87</v>
      </c>
      <c r="AD812" s="1517"/>
      <c r="AE812" s="1235"/>
      <c r="AF812" s="1520"/>
      <c r="AG812" s="1412"/>
      <c r="AH812" s="1233"/>
    </row>
    <row r="813" spans="2:34" hidden="1" outlineLevel="1">
      <c r="B813" s="1176" t="s">
        <v>411</v>
      </c>
      <c r="C813" s="1089"/>
      <c r="D813" s="1164" t="s">
        <v>711</v>
      </c>
      <c r="E813" s="1121"/>
      <c r="F813" s="1074">
        <v>24.7</v>
      </c>
      <c r="G813" s="1177">
        <v>77.05</v>
      </c>
      <c r="H813" s="1177">
        <v>77.849999999999994</v>
      </c>
      <c r="I813" s="1089">
        <f>H813-G813</f>
        <v>0.79999999999999705</v>
      </c>
      <c r="J813" s="1154">
        <f>F813*I813</f>
        <v>19.760000000000002</v>
      </c>
      <c r="K813" s="1162"/>
      <c r="L813" s="1089"/>
      <c r="M813" s="1121"/>
      <c r="N813" s="1074"/>
      <c r="O813" s="1089"/>
      <c r="P813" s="1075"/>
      <c r="Q813" s="1300"/>
      <c r="R813" s="1301"/>
      <c r="S813" s="1381"/>
      <c r="T813" s="1383"/>
      <c r="U813" s="1381"/>
      <c r="V813" s="1383"/>
      <c r="W813" s="1384">
        <f>J813</f>
        <v>19.760000000000002</v>
      </c>
      <c r="X813" s="1385">
        <f t="shared" ref="X813:X818" si="144">ROUND($W$4/1000*W813,3)</f>
        <v>0.49399999999999999</v>
      </c>
      <c r="Y813" s="1405">
        <f>J813</f>
        <v>19.760000000000002</v>
      </c>
      <c r="Z813" s="1406"/>
      <c r="AA813" s="1300"/>
      <c r="AB813" s="1391"/>
      <c r="AC813" s="1302"/>
      <c r="AD813" s="1303"/>
      <c r="AE813" s="1304"/>
      <c r="AF813" s="1305"/>
      <c r="AG813" s="1407"/>
      <c r="AH813" s="1301"/>
    </row>
    <row r="814" spans="2:34" hidden="1" outlineLevel="1">
      <c r="B814" s="83"/>
      <c r="C814" s="75"/>
      <c r="D814" s="88" t="s">
        <v>712</v>
      </c>
      <c r="E814" s="123"/>
      <c r="F814" s="83"/>
      <c r="G814" s="109"/>
      <c r="H814" s="109"/>
      <c r="I814" s="75"/>
      <c r="J814" s="1058"/>
      <c r="K814" s="927"/>
      <c r="L814" s="75"/>
      <c r="M814" s="123"/>
      <c r="N814" s="83"/>
      <c r="O814" s="75"/>
      <c r="P814" s="1058"/>
      <c r="Q814" s="1281"/>
      <c r="R814" s="1280"/>
      <c r="S814" s="1281"/>
      <c r="T814" s="1280"/>
      <c r="U814" s="1281"/>
      <c r="V814" s="1280"/>
      <c r="W814" s="1281"/>
      <c r="X814" s="1280"/>
      <c r="Y814" s="1370"/>
      <c r="Z814" s="1408"/>
      <c r="AA814" s="1281"/>
      <c r="AB814" s="1287"/>
      <c r="AC814" s="1282"/>
      <c r="AD814" s="1308"/>
      <c r="AE814" s="1286"/>
      <c r="AF814" s="1307"/>
      <c r="AG814" s="1394"/>
      <c r="AH814" s="1280"/>
    </row>
    <row r="815" spans="2:34" hidden="1" outlineLevel="1">
      <c r="B815" s="83"/>
      <c r="C815" s="75"/>
      <c r="D815" s="88"/>
      <c r="E815" s="123"/>
      <c r="F815" s="83"/>
      <c r="G815" s="109"/>
      <c r="H815" s="109"/>
      <c r="I815" s="75"/>
      <c r="J815" s="1058"/>
      <c r="K815" s="927"/>
      <c r="L815" s="75"/>
      <c r="M815" s="123"/>
      <c r="N815" s="83"/>
      <c r="O815" s="75"/>
      <c r="P815" s="1058"/>
      <c r="Q815" s="1281"/>
      <c r="R815" s="1280"/>
      <c r="S815" s="1281"/>
      <c r="T815" s="1280"/>
      <c r="U815" s="1281"/>
      <c r="V815" s="1280"/>
      <c r="W815" s="1174"/>
      <c r="X815" s="1179"/>
      <c r="Y815" s="1369"/>
      <c r="Z815" s="1408"/>
      <c r="AA815" s="1281"/>
      <c r="AB815" s="1287"/>
      <c r="AC815" s="1282"/>
      <c r="AD815" s="1308"/>
      <c r="AE815" s="1286"/>
      <c r="AF815" s="1307"/>
      <c r="AG815" s="1394"/>
      <c r="AH815" s="1280"/>
    </row>
    <row r="816" spans="2:34" hidden="1" outlineLevel="1">
      <c r="B816" s="83"/>
      <c r="C816" s="75"/>
      <c r="D816" s="88" t="s">
        <v>692</v>
      </c>
      <c r="E816" s="123"/>
      <c r="F816" s="83">
        <v>6.75</v>
      </c>
      <c r="G816" s="109">
        <v>77.05</v>
      </c>
      <c r="H816" s="109">
        <v>77.849999999999994</v>
      </c>
      <c r="I816" s="75">
        <f>H816-G816</f>
        <v>0.79999999999999705</v>
      </c>
      <c r="J816" s="1080">
        <f>F816*I816</f>
        <v>5.4</v>
      </c>
      <c r="K816" s="927"/>
      <c r="L816" s="75"/>
      <c r="M816" s="123"/>
      <c r="N816" s="83"/>
      <c r="O816" s="75"/>
      <c r="P816" s="1058"/>
      <c r="Q816" s="1281"/>
      <c r="R816" s="1280"/>
      <c r="S816" s="1281"/>
      <c r="T816" s="1280"/>
      <c r="U816" s="1281"/>
      <c r="V816" s="1280"/>
      <c r="W816" s="1174">
        <f>J816</f>
        <v>5.4</v>
      </c>
      <c r="X816" s="1179">
        <f t="shared" si="144"/>
        <v>0.13500000000000001</v>
      </c>
      <c r="Y816" s="1369">
        <f>J816</f>
        <v>5.4</v>
      </c>
      <c r="Z816" s="1408"/>
      <c r="AA816" s="1281"/>
      <c r="AB816" s="1287"/>
      <c r="AC816" s="1282"/>
      <c r="AD816" s="1308"/>
      <c r="AE816" s="1286"/>
      <c r="AF816" s="1307"/>
      <c r="AG816" s="1394"/>
      <c r="AH816" s="1280"/>
    </row>
    <row r="817" spans="2:34" hidden="1" outlineLevel="1">
      <c r="B817" s="83"/>
      <c r="C817" s="75"/>
      <c r="D817" s="75"/>
      <c r="E817" s="123"/>
      <c r="F817" s="83"/>
      <c r="G817" s="109"/>
      <c r="H817" s="109"/>
      <c r="I817" s="75"/>
      <c r="J817" s="1058"/>
      <c r="K817" s="927"/>
      <c r="L817" s="75"/>
      <c r="M817" s="123"/>
      <c r="N817" s="83"/>
      <c r="O817" s="75"/>
      <c r="P817" s="1058"/>
      <c r="Q817" s="1281"/>
      <c r="R817" s="1280"/>
      <c r="S817" s="1281"/>
      <c r="T817" s="1280"/>
      <c r="U817" s="1281"/>
      <c r="V817" s="1280"/>
      <c r="W817" s="1281"/>
      <c r="X817" s="1280"/>
      <c r="Y817" s="1370"/>
      <c r="Z817" s="1408"/>
      <c r="AA817" s="1281"/>
      <c r="AB817" s="1287"/>
      <c r="AC817" s="1282"/>
      <c r="AD817" s="1308"/>
      <c r="AE817" s="1286"/>
      <c r="AF817" s="1307"/>
      <c r="AG817" s="1394"/>
      <c r="AH817" s="1280"/>
    </row>
    <row r="818" spans="2:34" hidden="1" outlineLevel="1">
      <c r="B818" s="90" t="s">
        <v>641</v>
      </c>
      <c r="C818" s="75"/>
      <c r="D818" s="88" t="s">
        <v>713</v>
      </c>
      <c r="E818" s="123"/>
      <c r="F818" s="83">
        <v>38.81</v>
      </c>
      <c r="G818" s="109">
        <v>77.05</v>
      </c>
      <c r="H818" s="109">
        <v>77.849999999999994</v>
      </c>
      <c r="I818" s="75">
        <f>H818-G818</f>
        <v>0.79999999999999705</v>
      </c>
      <c r="J818" s="1080">
        <f>F818*I818</f>
        <v>31.05</v>
      </c>
      <c r="K818" s="927"/>
      <c r="L818" s="75"/>
      <c r="M818" s="123"/>
      <c r="N818" s="83"/>
      <c r="O818" s="75"/>
      <c r="P818" s="1058"/>
      <c r="Q818" s="1281"/>
      <c r="R818" s="1280"/>
      <c r="S818" s="1281"/>
      <c r="T818" s="1280"/>
      <c r="U818" s="1281"/>
      <c r="V818" s="1280"/>
      <c r="W818" s="1174">
        <f>J818</f>
        <v>31.05</v>
      </c>
      <c r="X818" s="1179">
        <f t="shared" si="144"/>
        <v>0.77600000000000002</v>
      </c>
      <c r="Y818" s="1369">
        <f>J818</f>
        <v>31.05</v>
      </c>
      <c r="Z818" s="1408"/>
      <c r="AA818" s="1281"/>
      <c r="AB818" s="1287"/>
      <c r="AC818" s="1282"/>
      <c r="AD818" s="1308"/>
      <c r="AE818" s="1286"/>
      <c r="AF818" s="1307"/>
      <c r="AG818" s="1394"/>
      <c r="AH818" s="1280"/>
    </row>
    <row r="819" spans="2:34" hidden="1" outlineLevel="1">
      <c r="B819" s="83"/>
      <c r="C819" s="75"/>
      <c r="D819" s="75"/>
      <c r="E819" s="123"/>
      <c r="F819" s="83"/>
      <c r="G819" s="109"/>
      <c r="H819" s="109"/>
      <c r="I819" s="75"/>
      <c r="J819" s="1058"/>
      <c r="K819" s="927"/>
      <c r="L819" s="75"/>
      <c r="M819" s="123"/>
      <c r="N819" s="83"/>
      <c r="O819" s="75"/>
      <c r="P819" s="1058"/>
      <c r="Q819" s="1281"/>
      <c r="R819" s="1280"/>
      <c r="S819" s="1281"/>
      <c r="T819" s="1280"/>
      <c r="U819" s="1281"/>
      <c r="V819" s="1280"/>
      <c r="W819" s="1281"/>
      <c r="X819" s="1280"/>
      <c r="Y819" s="1370"/>
      <c r="Z819" s="1408"/>
      <c r="AA819" s="1281"/>
      <c r="AB819" s="1287"/>
      <c r="AC819" s="1282"/>
      <c r="AD819" s="1308"/>
      <c r="AE819" s="1286"/>
      <c r="AF819" s="1307"/>
      <c r="AG819" s="1394"/>
      <c r="AH819" s="1280"/>
    </row>
    <row r="820" spans="2:34" hidden="1" outlineLevel="1">
      <c r="B820" s="83"/>
      <c r="C820" s="88" t="s">
        <v>714</v>
      </c>
      <c r="D820" s="75"/>
      <c r="E820" s="123"/>
      <c r="F820" s="83">
        <f>10.48+4.67+9.67+1.73</f>
        <v>26.55</v>
      </c>
      <c r="G820" s="109">
        <v>77.5</v>
      </c>
      <c r="H820" s="109">
        <v>80.900000000000006</v>
      </c>
      <c r="I820" s="108">
        <f>H820-G820</f>
        <v>3.4</v>
      </c>
      <c r="J820" s="1080">
        <f>F820*I820</f>
        <v>90.27</v>
      </c>
      <c r="K820" s="927"/>
      <c r="L820" s="75"/>
      <c r="M820" s="123"/>
      <c r="N820" s="83"/>
      <c r="O820" s="75"/>
      <c r="P820" s="1058"/>
      <c r="Q820" s="1174">
        <f>J820</f>
        <v>90.27</v>
      </c>
      <c r="R820" s="1179">
        <f t="shared" ref="R820:R823" si="145">ROUND($Q$4/1000*Q820,3)</f>
        <v>13.541</v>
      </c>
      <c r="S820" s="1281"/>
      <c r="T820" s="1280"/>
      <c r="U820" s="1281"/>
      <c r="V820" s="1280"/>
      <c r="W820" s="1281"/>
      <c r="X820" s="1280"/>
      <c r="Y820" s="1369">
        <f>J820</f>
        <v>90.27</v>
      </c>
      <c r="Z820" s="1408"/>
      <c r="AA820" s="1281"/>
      <c r="AB820" s="1287"/>
      <c r="AC820" s="1282"/>
      <c r="AD820" s="1308"/>
      <c r="AE820" s="1286"/>
      <c r="AF820" s="1307"/>
      <c r="AG820" s="1394"/>
      <c r="AH820" s="1280"/>
    </row>
    <row r="821" spans="2:34" hidden="1" outlineLevel="1">
      <c r="B821" s="83"/>
      <c r="C821" s="88" t="s">
        <v>618</v>
      </c>
      <c r="D821" s="75"/>
      <c r="E821" s="1145">
        <v>1</v>
      </c>
      <c r="F821" s="83"/>
      <c r="G821" s="109"/>
      <c r="H821" s="109"/>
      <c r="I821" s="75"/>
      <c r="J821" s="1058"/>
      <c r="K821" s="927">
        <v>1.01</v>
      </c>
      <c r="L821" s="75">
        <v>2.0699999999999998</v>
      </c>
      <c r="M821" s="1173">
        <f>ROUND(-E821*K821*L821,2)</f>
        <v>-2.09</v>
      </c>
      <c r="N821" s="83">
        <v>0.15</v>
      </c>
      <c r="O821" s="75">
        <f>2*L821+K821</f>
        <v>5.15</v>
      </c>
      <c r="P821" s="1080">
        <f>N821*O821</f>
        <v>0.77</v>
      </c>
      <c r="Q821" s="1174">
        <f>M821</f>
        <v>-2.09</v>
      </c>
      <c r="R821" s="1179">
        <f t="shared" si="145"/>
        <v>-0.314</v>
      </c>
      <c r="S821" s="1281"/>
      <c r="T821" s="1280"/>
      <c r="U821" s="1281"/>
      <c r="V821" s="1280"/>
      <c r="W821" s="1281"/>
      <c r="X821" s="1280"/>
      <c r="Y821" s="1369">
        <f>M821</f>
        <v>-2.09</v>
      </c>
      <c r="Z821" s="1408"/>
      <c r="AA821" s="1281"/>
      <c r="AB821" s="1287"/>
      <c r="AC821" s="1327">
        <f>P821</f>
        <v>0.77</v>
      </c>
      <c r="AD821" s="1308"/>
      <c r="AE821" s="1286"/>
      <c r="AF821" s="1307"/>
      <c r="AG821" s="1394"/>
      <c r="AH821" s="1280"/>
    </row>
    <row r="822" spans="2:34" ht="12.75" hidden="1" customHeight="1" outlineLevel="1">
      <c r="B822" s="83"/>
      <c r="C822" s="88" t="s">
        <v>620</v>
      </c>
      <c r="D822" s="75"/>
      <c r="E822" s="1145">
        <v>1</v>
      </c>
      <c r="F822" s="83"/>
      <c r="G822" s="109"/>
      <c r="H822" s="109"/>
      <c r="I822" s="108"/>
      <c r="J822" s="1080"/>
      <c r="K822" s="927">
        <v>1.01</v>
      </c>
      <c r="L822" s="75">
        <v>2.0699999999999998</v>
      </c>
      <c r="M822" s="1173">
        <f>ROUND(-E822*K822*L822,2)</f>
        <v>-2.09</v>
      </c>
      <c r="N822" s="83">
        <v>0.15</v>
      </c>
      <c r="O822" s="75">
        <f>2*L822+K822</f>
        <v>5.15</v>
      </c>
      <c r="P822" s="1080">
        <f>N822*O822</f>
        <v>0.77</v>
      </c>
      <c r="Q822" s="1174">
        <f>M822</f>
        <v>-2.09</v>
      </c>
      <c r="R822" s="1179">
        <f t="shared" si="145"/>
        <v>-0.314</v>
      </c>
      <c r="S822" s="1281"/>
      <c r="T822" s="1280"/>
      <c r="U822" s="1281"/>
      <c r="V822" s="1280"/>
      <c r="W822" s="1281"/>
      <c r="X822" s="1280"/>
      <c r="Y822" s="1369">
        <f>M822</f>
        <v>-2.09</v>
      </c>
      <c r="Z822" s="1408"/>
      <c r="AA822" s="1281"/>
      <c r="AB822" s="1287"/>
      <c r="AC822" s="1327">
        <f>P822</f>
        <v>0.77</v>
      </c>
      <c r="AD822" s="1308"/>
      <c r="AE822" s="1286"/>
      <c r="AF822" s="1307"/>
      <c r="AG822" s="1394"/>
      <c r="AH822" s="1280"/>
    </row>
    <row r="823" spans="2:34" ht="12.75" hidden="1" customHeight="1" outlineLevel="1">
      <c r="B823" s="83"/>
      <c r="C823" s="88" t="s">
        <v>715</v>
      </c>
      <c r="D823" s="75"/>
      <c r="E823" s="1145">
        <v>1</v>
      </c>
      <c r="F823" s="83"/>
      <c r="G823" s="109"/>
      <c r="H823" s="122"/>
      <c r="I823" s="108"/>
      <c r="J823" s="1080"/>
      <c r="K823" s="927">
        <v>0.7</v>
      </c>
      <c r="L823" s="75">
        <v>0.4</v>
      </c>
      <c r="M823" s="1173">
        <f>ROUND(-E823*K823*L823,2)</f>
        <v>-0.28000000000000003</v>
      </c>
      <c r="N823" s="83">
        <v>0.15</v>
      </c>
      <c r="O823" s="75">
        <f>2*(K823+L823)</f>
        <v>2.2000000000000002</v>
      </c>
      <c r="P823" s="1080">
        <f>N823*O823</f>
        <v>0.33</v>
      </c>
      <c r="Q823" s="1174">
        <f>M823</f>
        <v>-0.28000000000000003</v>
      </c>
      <c r="R823" s="1179">
        <f t="shared" si="145"/>
        <v>-4.2000000000000003E-2</v>
      </c>
      <c r="S823" s="1281"/>
      <c r="T823" s="1280"/>
      <c r="U823" s="1281"/>
      <c r="V823" s="1280"/>
      <c r="W823" s="1281"/>
      <c r="X823" s="1280"/>
      <c r="Y823" s="1369">
        <f>M823</f>
        <v>-0.28000000000000003</v>
      </c>
      <c r="Z823" s="1408"/>
      <c r="AA823" s="1281"/>
      <c r="AB823" s="1287"/>
      <c r="AC823" s="1327">
        <f>P823</f>
        <v>0.33</v>
      </c>
      <c r="AD823" s="1308"/>
      <c r="AE823" s="1286"/>
      <c r="AF823" s="1307"/>
      <c r="AG823" s="1394"/>
      <c r="AH823" s="1280"/>
    </row>
    <row r="824" spans="2:34" ht="13.5" hidden="1" outlineLevel="1" thickBot="1">
      <c r="B824" s="1059"/>
      <c r="C824" s="1134"/>
      <c r="D824" s="841"/>
      <c r="E824" s="1151"/>
      <c r="F824" s="1059"/>
      <c r="G824" s="1068"/>
      <c r="H824" s="1068"/>
      <c r="I824" s="841"/>
      <c r="J824" s="842"/>
      <c r="K824" s="1147"/>
      <c r="L824" s="841"/>
      <c r="M824" s="1178"/>
      <c r="N824" s="1059"/>
      <c r="O824" s="841"/>
      <c r="P824" s="1081"/>
      <c r="Q824" s="1309"/>
      <c r="R824" s="1290"/>
      <c r="S824" s="1289"/>
      <c r="T824" s="1291"/>
      <c r="U824" s="1289"/>
      <c r="V824" s="1291"/>
      <c r="W824" s="1289"/>
      <c r="X824" s="1291"/>
      <c r="Y824" s="1374"/>
      <c r="Z824" s="1409"/>
      <c r="AA824" s="1329"/>
      <c r="AB824" s="1399"/>
      <c r="AC824" s="1380"/>
      <c r="AD824" s="1332"/>
      <c r="AE824" s="1312"/>
      <c r="AF824" s="1313"/>
      <c r="AG824" s="1410"/>
      <c r="AH824" s="1330"/>
    </row>
    <row r="825" spans="2:34" ht="16.5" collapsed="1" thickBot="1">
      <c r="B825" s="1180"/>
      <c r="C825" s="1181" t="s">
        <v>625</v>
      </c>
      <c r="D825" s="1182"/>
      <c r="E825" s="1183"/>
      <c r="F825" s="1180"/>
      <c r="G825" s="1441"/>
      <c r="H825" s="1441"/>
      <c r="I825" s="1182"/>
      <c r="J825" s="1188"/>
      <c r="K825" s="1184"/>
      <c r="L825" s="1182"/>
      <c r="M825" s="1200"/>
      <c r="N825" s="1180"/>
      <c r="O825" s="1182"/>
      <c r="P825" s="1201"/>
      <c r="Q825" s="1411"/>
      <c r="R825" s="1413"/>
      <c r="S825" s="1232"/>
      <c r="T825" s="1233"/>
      <c r="U825" s="1401">
        <f>SUM(U826:U840)</f>
        <v>143.59</v>
      </c>
      <c r="V825" s="1317">
        <f>SUM(V826:V840)</f>
        <v>14.36</v>
      </c>
      <c r="W825" s="1232"/>
      <c r="X825" s="1414"/>
      <c r="Y825" s="1506"/>
      <c r="Z825" s="1517"/>
      <c r="AA825" s="1235"/>
      <c r="AB825" s="1525">
        <f>SUM(AB826:AB840)</f>
        <v>159.31</v>
      </c>
      <c r="AC825" s="1533"/>
      <c r="AD825" s="1517"/>
      <c r="AE825" s="1235"/>
      <c r="AF825" s="1523">
        <f>SUM(AF826:AF840)</f>
        <v>0.51</v>
      </c>
      <c r="AG825" s="1412"/>
      <c r="AH825" s="1233"/>
    </row>
    <row r="826" spans="2:34" hidden="1" outlineLevel="1">
      <c r="B826" s="1189" t="s">
        <v>621</v>
      </c>
      <c r="C826" s="1164" t="s">
        <v>94</v>
      </c>
      <c r="D826" s="1089"/>
      <c r="E826" s="1112">
        <v>1</v>
      </c>
      <c r="F826" s="1074">
        <v>4.62</v>
      </c>
      <c r="G826" s="1177">
        <v>77.55</v>
      </c>
      <c r="H826" s="1177">
        <v>80.05</v>
      </c>
      <c r="I826" s="1152">
        <f t="shared" ref="I826:I833" si="146">H826-G826</f>
        <v>2.5</v>
      </c>
      <c r="J826" s="1154">
        <f t="shared" ref="J826:J833" si="147">F826*I826</f>
        <v>11.55</v>
      </c>
      <c r="K826" s="1074"/>
      <c r="L826" s="1089"/>
      <c r="M826" s="1190"/>
      <c r="N826" s="1074"/>
      <c r="O826" s="1089"/>
      <c r="P826" s="1075"/>
      <c r="Q826" s="1074"/>
      <c r="R826" s="1075"/>
      <c r="S826" s="1074"/>
      <c r="T826" s="1075"/>
      <c r="U826" s="1074">
        <f t="shared" ref="U826:U833" si="148">J826</f>
        <v>11.55</v>
      </c>
      <c r="V826" s="1138">
        <f t="shared" ref="V826:V840" si="149">ROUND($U$4/1000*U826,3)</f>
        <v>1.155</v>
      </c>
      <c r="W826" s="1074"/>
      <c r="X826" s="1075"/>
      <c r="Y826" s="1212"/>
      <c r="Z826" s="1140"/>
      <c r="AA826" s="818"/>
      <c r="AB826" s="1213">
        <f t="shared" ref="AB826:AB833" si="150">J826</f>
        <v>11.55</v>
      </c>
      <c r="AC826" s="1072"/>
      <c r="AD826" s="1140"/>
      <c r="AE826" s="818"/>
      <c r="AF826" s="1073"/>
      <c r="AG826" s="817"/>
      <c r="AH826" s="819"/>
    </row>
    <row r="827" spans="2:34" hidden="1" outlineLevel="1">
      <c r="B827" s="90" t="s">
        <v>622</v>
      </c>
      <c r="C827" s="88" t="s">
        <v>95</v>
      </c>
      <c r="D827" s="75"/>
      <c r="E827" s="877">
        <v>1</v>
      </c>
      <c r="F827" s="83">
        <v>4.62</v>
      </c>
      <c r="G827" s="109">
        <v>77.55</v>
      </c>
      <c r="H827" s="109">
        <v>80.05</v>
      </c>
      <c r="I827" s="108">
        <f t="shared" si="146"/>
        <v>2.5</v>
      </c>
      <c r="J827" s="1058">
        <f t="shared" si="147"/>
        <v>11.55</v>
      </c>
      <c r="K827" s="83"/>
      <c r="L827" s="75"/>
      <c r="M827" s="1058"/>
      <c r="N827" s="83"/>
      <c r="O827" s="75"/>
      <c r="P827" s="1058"/>
      <c r="Q827" s="83"/>
      <c r="R827" s="1058"/>
      <c r="S827" s="83"/>
      <c r="T827" s="1058"/>
      <c r="U827" s="83">
        <f t="shared" si="148"/>
        <v>11.55</v>
      </c>
      <c r="V827" s="1096">
        <f t="shared" si="149"/>
        <v>1.155</v>
      </c>
      <c r="W827" s="83"/>
      <c r="X827" s="1058"/>
      <c r="Y827" s="1141"/>
      <c r="Z827" s="114"/>
      <c r="AA827" s="75"/>
      <c r="AB827" s="1057">
        <f t="shared" si="150"/>
        <v>11.55</v>
      </c>
      <c r="AC827" s="1056"/>
      <c r="AD827" s="114"/>
      <c r="AE827" s="75"/>
      <c r="AF827" s="1057"/>
      <c r="AG827" s="83"/>
      <c r="AH827" s="1058"/>
    </row>
    <row r="828" spans="2:34" hidden="1" outlineLevel="1">
      <c r="B828" s="83"/>
      <c r="C828" s="88" t="s">
        <v>96</v>
      </c>
      <c r="D828" s="75"/>
      <c r="E828" s="877">
        <v>1</v>
      </c>
      <c r="F828" s="83">
        <v>6.54</v>
      </c>
      <c r="G828" s="109">
        <v>77.55</v>
      </c>
      <c r="H828" s="109">
        <v>79.2</v>
      </c>
      <c r="I828" s="108">
        <f t="shared" si="146"/>
        <v>1.65</v>
      </c>
      <c r="J828" s="1080">
        <f t="shared" si="147"/>
        <v>10.79</v>
      </c>
      <c r="K828" s="83"/>
      <c r="L828" s="75"/>
      <c r="M828" s="1058"/>
      <c r="N828" s="83"/>
      <c r="O828" s="75"/>
      <c r="P828" s="1058"/>
      <c r="Q828" s="83"/>
      <c r="R828" s="1058"/>
      <c r="S828" s="83"/>
      <c r="T828" s="1058"/>
      <c r="U828" s="83"/>
      <c r="V828" s="1096"/>
      <c r="W828" s="83"/>
      <c r="X828" s="1058"/>
      <c r="Y828" s="1141"/>
      <c r="Z828" s="114"/>
      <c r="AA828" s="75"/>
      <c r="AB828" s="1057">
        <f t="shared" si="150"/>
        <v>10.79</v>
      </c>
      <c r="AC828" s="1056"/>
      <c r="AD828" s="114"/>
      <c r="AE828" s="75"/>
      <c r="AF828" s="1057"/>
      <c r="AG828" s="83"/>
      <c r="AH828" s="1058"/>
    </row>
    <row r="829" spans="2:34" hidden="1" outlineLevel="1">
      <c r="B829" s="83"/>
      <c r="C829" s="88" t="s">
        <v>97</v>
      </c>
      <c r="D829" s="75"/>
      <c r="E829" s="877">
        <v>1</v>
      </c>
      <c r="F829" s="1095">
        <v>8.1999999999999993</v>
      </c>
      <c r="G829" s="109">
        <v>77.55</v>
      </c>
      <c r="H829" s="109">
        <v>80.05</v>
      </c>
      <c r="I829" s="108">
        <f t="shared" si="146"/>
        <v>2.5</v>
      </c>
      <c r="J829" s="1058">
        <f t="shared" si="147"/>
        <v>20.5</v>
      </c>
      <c r="K829" s="83"/>
      <c r="L829" s="75"/>
      <c r="M829" s="1058"/>
      <c r="N829" s="83"/>
      <c r="O829" s="75"/>
      <c r="P829" s="1058"/>
      <c r="Q829" s="83"/>
      <c r="R829" s="1058"/>
      <c r="S829" s="83"/>
      <c r="T829" s="1058"/>
      <c r="U829" s="83">
        <f t="shared" si="148"/>
        <v>20.5</v>
      </c>
      <c r="V829" s="1096">
        <f t="shared" si="149"/>
        <v>2.0499999999999998</v>
      </c>
      <c r="W829" s="83"/>
      <c r="X829" s="1058"/>
      <c r="Y829" s="1141"/>
      <c r="Z829" s="114"/>
      <c r="AA829" s="75"/>
      <c r="AB829" s="1057">
        <f t="shared" si="150"/>
        <v>20.5</v>
      </c>
      <c r="AC829" s="1056"/>
      <c r="AD829" s="114"/>
      <c r="AE829" s="75"/>
      <c r="AF829" s="1057"/>
      <c r="AG829" s="83"/>
      <c r="AH829" s="1058"/>
    </row>
    <row r="830" spans="2:34" hidden="1" outlineLevel="1">
      <c r="B830" s="83"/>
      <c r="C830" s="1933" t="s">
        <v>99</v>
      </c>
      <c r="D830" s="75"/>
      <c r="E830" s="877">
        <v>1</v>
      </c>
      <c r="F830" s="83">
        <v>4.71</v>
      </c>
      <c r="G830" s="109">
        <v>77.55</v>
      </c>
      <c r="H830" s="109">
        <v>81.400000000000006</v>
      </c>
      <c r="I830" s="75">
        <f t="shared" si="146"/>
        <v>3.8500000000000099</v>
      </c>
      <c r="J830" s="1080">
        <f t="shared" si="147"/>
        <v>18.13</v>
      </c>
      <c r="K830" s="83"/>
      <c r="L830" s="75"/>
      <c r="M830" s="1058"/>
      <c r="N830" s="83"/>
      <c r="O830" s="75"/>
      <c r="P830" s="1058"/>
      <c r="Q830" s="83"/>
      <c r="R830" s="1058"/>
      <c r="S830" s="83"/>
      <c r="T830" s="1058"/>
      <c r="U830" s="83">
        <f t="shared" si="148"/>
        <v>18.13</v>
      </c>
      <c r="V830" s="1096">
        <f t="shared" si="149"/>
        <v>1.8129999999999999</v>
      </c>
      <c r="W830" s="83"/>
      <c r="X830" s="1058"/>
      <c r="Y830" s="1141"/>
      <c r="Z830" s="114"/>
      <c r="AA830" s="75"/>
      <c r="AB830" s="1057">
        <f t="shared" si="150"/>
        <v>18.13</v>
      </c>
      <c r="AC830" s="1056"/>
      <c r="AD830" s="114"/>
      <c r="AE830" s="75"/>
      <c r="AF830" s="1057"/>
      <c r="AG830" s="83"/>
      <c r="AH830" s="1058"/>
    </row>
    <row r="831" spans="2:34" hidden="1" outlineLevel="1">
      <c r="B831" s="83"/>
      <c r="C831" s="1934"/>
      <c r="D831" s="75"/>
      <c r="E831" s="877">
        <v>1</v>
      </c>
      <c r="F831" s="1095">
        <v>0.94</v>
      </c>
      <c r="G831" s="109">
        <v>80.59</v>
      </c>
      <c r="H831" s="109">
        <v>81.400000000000006</v>
      </c>
      <c r="I831" s="75">
        <f t="shared" si="146"/>
        <v>0.81000000000000205</v>
      </c>
      <c r="J831" s="1080">
        <f t="shared" si="147"/>
        <v>0.76</v>
      </c>
      <c r="K831" s="83"/>
      <c r="L831" s="75"/>
      <c r="M831" s="1058"/>
      <c r="N831" s="83"/>
      <c r="O831" s="75"/>
      <c r="P831" s="1058"/>
      <c r="Q831" s="83"/>
      <c r="R831" s="1058"/>
      <c r="S831" s="83"/>
      <c r="T831" s="1058"/>
      <c r="U831" s="83">
        <f t="shared" si="148"/>
        <v>0.76</v>
      </c>
      <c r="V831" s="1058">
        <f t="shared" si="149"/>
        <v>7.5999999999999998E-2</v>
      </c>
      <c r="W831" s="83"/>
      <c r="X831" s="1058"/>
      <c r="Y831" s="1141"/>
      <c r="Z831" s="114"/>
      <c r="AA831" s="75"/>
      <c r="AB831" s="1057">
        <f t="shared" si="150"/>
        <v>0.76</v>
      </c>
      <c r="AC831" s="1056"/>
      <c r="AD831" s="114"/>
      <c r="AE831" s="75"/>
      <c r="AF831" s="1057"/>
      <c r="AG831" s="83"/>
      <c r="AH831" s="1058"/>
    </row>
    <row r="832" spans="2:34" hidden="1" outlineLevel="1">
      <c r="B832" s="83"/>
      <c r="C832" s="1463" t="s">
        <v>623</v>
      </c>
      <c r="D832" s="75"/>
      <c r="E832" s="877">
        <v>1</v>
      </c>
      <c r="F832" s="1095"/>
      <c r="G832" s="109"/>
      <c r="H832" s="109"/>
      <c r="I832" s="75"/>
      <c r="J832" s="1080"/>
      <c r="K832" s="83">
        <v>0.97499999999999998</v>
      </c>
      <c r="L832" s="75">
        <v>0.73</v>
      </c>
      <c r="M832" s="1179">
        <f>ROUND(-E832*K832*L832,2)</f>
        <v>-0.71</v>
      </c>
      <c r="N832" s="83">
        <v>0.15</v>
      </c>
      <c r="O832" s="75">
        <f>2*(K832+L832)</f>
        <v>3.41</v>
      </c>
      <c r="P832" s="1080">
        <f>E832*N832*O832</f>
        <v>0.51</v>
      </c>
      <c r="Q832" s="83"/>
      <c r="R832" s="1058"/>
      <c r="S832" s="83"/>
      <c r="T832" s="1058"/>
      <c r="U832" s="1192">
        <f>M832</f>
        <v>-0.71</v>
      </c>
      <c r="V832" s="1058">
        <f t="shared" si="149"/>
        <v>-7.0999999999999994E-2</v>
      </c>
      <c r="W832" s="83"/>
      <c r="X832" s="1058"/>
      <c r="Y832" s="1141"/>
      <c r="Z832" s="114"/>
      <c r="AA832" s="75"/>
      <c r="AB832" s="1191">
        <f>M832</f>
        <v>-0.71</v>
      </c>
      <c r="AC832" s="1056"/>
      <c r="AD832" s="114"/>
      <c r="AE832" s="75"/>
      <c r="AF832" s="1155">
        <f>P832</f>
        <v>0.51</v>
      </c>
      <c r="AG832" s="83"/>
      <c r="AH832" s="1058"/>
    </row>
    <row r="833" spans="2:34" hidden="1" outlineLevel="1">
      <c r="B833" s="83"/>
      <c r="C833" s="88" t="s">
        <v>100</v>
      </c>
      <c r="D833" s="75"/>
      <c r="E833" s="877">
        <v>1</v>
      </c>
      <c r="F833" s="83">
        <v>6.48</v>
      </c>
      <c r="G833" s="109">
        <v>77.55</v>
      </c>
      <c r="H833" s="109">
        <v>80.05</v>
      </c>
      <c r="I833" s="75">
        <f t="shared" si="146"/>
        <v>2.5</v>
      </c>
      <c r="J833" s="1058">
        <f t="shared" si="147"/>
        <v>16.2</v>
      </c>
      <c r="K833" s="83"/>
      <c r="L833" s="75"/>
      <c r="M833" s="1058"/>
      <c r="N833" s="83"/>
      <c r="O833" s="75"/>
      <c r="P833" s="1058"/>
      <c r="Q833" s="83"/>
      <c r="R833" s="1058"/>
      <c r="S833" s="83"/>
      <c r="T833" s="1058"/>
      <c r="U833" s="83">
        <f t="shared" si="148"/>
        <v>16.2</v>
      </c>
      <c r="V833" s="1058">
        <f t="shared" si="149"/>
        <v>1.62</v>
      </c>
      <c r="W833" s="83"/>
      <c r="X833" s="1058"/>
      <c r="Y833" s="1141"/>
      <c r="Z833" s="114"/>
      <c r="AA833" s="75"/>
      <c r="AB833" s="1057">
        <f t="shared" si="150"/>
        <v>16.2</v>
      </c>
      <c r="AC833" s="1056"/>
      <c r="AD833" s="114"/>
      <c r="AE833" s="75"/>
      <c r="AF833" s="1057"/>
      <c r="AG833" s="83"/>
      <c r="AH833" s="1058"/>
    </row>
    <row r="834" spans="2:34" hidden="1" outlineLevel="1">
      <c r="B834" s="83"/>
      <c r="C834" s="1933" t="s">
        <v>101</v>
      </c>
      <c r="D834" s="75"/>
      <c r="E834" s="877">
        <v>1</v>
      </c>
      <c r="F834" s="83">
        <v>4.87</v>
      </c>
      <c r="G834" s="109">
        <v>77.55</v>
      </c>
      <c r="H834" s="109">
        <v>81.400000000000006</v>
      </c>
      <c r="I834" s="75">
        <f>H834-G834</f>
        <v>3.8500000000000099</v>
      </c>
      <c r="J834" s="1080">
        <f>F834*I834</f>
        <v>18.75</v>
      </c>
      <c r="K834" s="83"/>
      <c r="L834" s="75"/>
      <c r="M834" s="1058"/>
      <c r="N834" s="83"/>
      <c r="O834" s="75"/>
      <c r="P834" s="1058"/>
      <c r="Q834" s="83"/>
      <c r="R834" s="1058"/>
      <c r="S834" s="83"/>
      <c r="T834" s="1058"/>
      <c r="U834" s="83">
        <f>J834</f>
        <v>18.75</v>
      </c>
      <c r="V834" s="1058">
        <f t="shared" si="149"/>
        <v>1.875</v>
      </c>
      <c r="W834" s="83"/>
      <c r="X834" s="1058"/>
      <c r="Y834" s="1141"/>
      <c r="Z834" s="114"/>
      <c r="AA834" s="75"/>
      <c r="AB834" s="1057">
        <f t="shared" ref="AB834:AB840" si="151">J834</f>
        <v>18.75</v>
      </c>
      <c r="AC834" s="1056"/>
      <c r="AD834" s="114"/>
      <c r="AE834" s="75"/>
      <c r="AF834" s="1057"/>
      <c r="AG834" s="83"/>
      <c r="AH834" s="1058"/>
    </row>
    <row r="835" spans="2:34" hidden="1" outlineLevel="1">
      <c r="B835" s="83"/>
      <c r="C835" s="1934"/>
      <c r="D835" s="75"/>
      <c r="E835" s="877">
        <v>1</v>
      </c>
      <c r="F835" s="83">
        <v>1.25</v>
      </c>
      <c r="G835" s="109">
        <v>80.59</v>
      </c>
      <c r="H835" s="109">
        <v>81.400000000000006</v>
      </c>
      <c r="I835" s="75">
        <f t="shared" ref="I835" si="152">H835-G835</f>
        <v>0.81000000000000205</v>
      </c>
      <c r="J835" s="1080">
        <f t="shared" ref="J835" si="153">F835*I835</f>
        <v>1.01</v>
      </c>
      <c r="K835" s="83"/>
      <c r="L835" s="75"/>
      <c r="M835" s="1058"/>
      <c r="N835" s="83"/>
      <c r="O835" s="75"/>
      <c r="P835" s="1058"/>
      <c r="Q835" s="83"/>
      <c r="R835" s="1058"/>
      <c r="S835" s="83"/>
      <c r="T835" s="1058"/>
      <c r="U835" s="1095">
        <f>J835</f>
        <v>1.01</v>
      </c>
      <c r="V835" s="1058">
        <f t="shared" si="149"/>
        <v>0.10100000000000001</v>
      </c>
      <c r="W835" s="83"/>
      <c r="X835" s="1058"/>
      <c r="Y835" s="1141"/>
      <c r="Z835" s="114"/>
      <c r="AA835" s="75"/>
      <c r="AB835" s="1155">
        <f t="shared" si="151"/>
        <v>1.01</v>
      </c>
      <c r="AC835" s="1056"/>
      <c r="AD835" s="114"/>
      <c r="AE835" s="75"/>
      <c r="AF835" s="1057"/>
      <c r="AG835" s="83"/>
      <c r="AH835" s="1058"/>
    </row>
    <row r="836" spans="2:34" hidden="1" outlineLevel="1">
      <c r="B836" s="83"/>
      <c r="C836" s="88" t="s">
        <v>102</v>
      </c>
      <c r="D836" s="75"/>
      <c r="E836" s="877">
        <v>1</v>
      </c>
      <c r="F836" s="83">
        <v>4.92</v>
      </c>
      <c r="G836" s="109">
        <v>77.55</v>
      </c>
      <c r="H836" s="109">
        <v>78.55</v>
      </c>
      <c r="I836" s="108">
        <f>H836-G836</f>
        <v>1</v>
      </c>
      <c r="J836" s="1080">
        <f>F836*I836</f>
        <v>4.92</v>
      </c>
      <c r="K836" s="83"/>
      <c r="L836" s="75"/>
      <c r="M836" s="1058"/>
      <c r="N836" s="83"/>
      <c r="O836" s="75"/>
      <c r="P836" s="1058"/>
      <c r="Q836" s="83"/>
      <c r="R836" s="1058"/>
      <c r="S836" s="83"/>
      <c r="T836" s="1058"/>
      <c r="U836" s="1095"/>
      <c r="V836" s="1058"/>
      <c r="W836" s="83"/>
      <c r="X836" s="1058"/>
      <c r="Y836" s="1141"/>
      <c r="Z836" s="114"/>
      <c r="AA836" s="75"/>
      <c r="AB836" s="1155">
        <f t="shared" si="151"/>
        <v>4.92</v>
      </c>
      <c r="AC836" s="1056"/>
      <c r="AD836" s="114"/>
      <c r="AE836" s="75"/>
      <c r="AF836" s="1057"/>
      <c r="AG836" s="83"/>
      <c r="AH836" s="1058"/>
    </row>
    <row r="837" spans="2:34" hidden="1" outlineLevel="1">
      <c r="B837" s="83"/>
      <c r="C837" s="88" t="s">
        <v>716</v>
      </c>
      <c r="D837" s="75"/>
      <c r="E837" s="877">
        <v>1</v>
      </c>
      <c r="F837" s="83">
        <v>7.92</v>
      </c>
      <c r="G837" s="109">
        <v>77.55</v>
      </c>
      <c r="H837" s="109">
        <v>80.05</v>
      </c>
      <c r="I837" s="75">
        <f>H837-G837</f>
        <v>2.5</v>
      </c>
      <c r="J837" s="1080">
        <f>F837*I837</f>
        <v>19.8</v>
      </c>
      <c r="K837" s="83"/>
      <c r="L837" s="75"/>
      <c r="M837" s="1058"/>
      <c r="N837" s="83"/>
      <c r="O837" s="75"/>
      <c r="P837" s="1058"/>
      <c r="Q837" s="83"/>
      <c r="R837" s="1058"/>
      <c r="S837" s="83"/>
      <c r="T837" s="1058"/>
      <c r="U837" s="1095">
        <f>J837</f>
        <v>19.8</v>
      </c>
      <c r="V837" s="1096">
        <f t="shared" si="149"/>
        <v>1.98</v>
      </c>
      <c r="W837" s="83"/>
      <c r="X837" s="1058"/>
      <c r="Y837" s="1141"/>
      <c r="Z837" s="114"/>
      <c r="AA837" s="75"/>
      <c r="AB837" s="1155">
        <f t="shared" si="151"/>
        <v>19.8</v>
      </c>
      <c r="AC837" s="1056"/>
      <c r="AD837" s="114"/>
      <c r="AE837" s="75"/>
      <c r="AF837" s="1057"/>
      <c r="AG837" s="83"/>
      <c r="AH837" s="1058"/>
    </row>
    <row r="838" spans="2:34" hidden="1" outlineLevel="1">
      <c r="B838" s="83"/>
      <c r="C838" s="1479" t="s">
        <v>103</v>
      </c>
      <c r="D838" s="75"/>
      <c r="E838" s="877">
        <v>1</v>
      </c>
      <c r="F838" s="83">
        <v>3.25</v>
      </c>
      <c r="G838" s="109">
        <v>77.55</v>
      </c>
      <c r="H838" s="109">
        <v>80.05</v>
      </c>
      <c r="I838" s="75">
        <f>H838-G838</f>
        <v>2.5</v>
      </c>
      <c r="J838" s="1080">
        <f>F838*I838</f>
        <v>8.1300000000000008</v>
      </c>
      <c r="K838" s="83"/>
      <c r="L838" s="75"/>
      <c r="M838" s="1058"/>
      <c r="N838" s="83"/>
      <c r="O838" s="75"/>
      <c r="P838" s="1058"/>
      <c r="Q838" s="83"/>
      <c r="R838" s="1058"/>
      <c r="S838" s="83"/>
      <c r="T838" s="1058"/>
      <c r="U838" s="1095">
        <f>J838</f>
        <v>8.1300000000000008</v>
      </c>
      <c r="V838" s="1096">
        <f t="shared" si="149"/>
        <v>0.81299999999999994</v>
      </c>
      <c r="W838" s="83"/>
      <c r="X838" s="1058"/>
      <c r="Y838" s="1141"/>
      <c r="Z838" s="114"/>
      <c r="AA838" s="75"/>
      <c r="AB838" s="1155">
        <f t="shared" si="151"/>
        <v>8.1300000000000008</v>
      </c>
      <c r="AC838" s="1056"/>
      <c r="AD838" s="114"/>
      <c r="AE838" s="75"/>
      <c r="AF838" s="1057"/>
      <c r="AG838" s="83"/>
      <c r="AH838" s="1058"/>
    </row>
    <row r="839" spans="2:34" hidden="1" outlineLevel="1">
      <c r="B839" s="83"/>
      <c r="C839" s="1933" t="s">
        <v>717</v>
      </c>
      <c r="D839" s="75"/>
      <c r="E839" s="877">
        <v>1</v>
      </c>
      <c r="F839" s="83">
        <v>4.34</v>
      </c>
      <c r="G839" s="109">
        <v>77.55</v>
      </c>
      <c r="H839" s="109">
        <v>81.400000000000006</v>
      </c>
      <c r="I839" s="75">
        <f>H839-G839</f>
        <v>3.8500000000000099</v>
      </c>
      <c r="J839" s="1058">
        <f>F839*I839</f>
        <v>16.709</v>
      </c>
      <c r="K839" s="83"/>
      <c r="L839" s="75"/>
      <c r="M839" s="1058"/>
      <c r="N839" s="83"/>
      <c r="O839" s="75"/>
      <c r="P839" s="1058"/>
      <c r="Q839" s="83"/>
      <c r="R839" s="1058"/>
      <c r="S839" s="83"/>
      <c r="T839" s="1058"/>
      <c r="U839" s="83">
        <f>J839</f>
        <v>16.709</v>
      </c>
      <c r="V839" s="1096">
        <f t="shared" si="149"/>
        <v>1.671</v>
      </c>
      <c r="W839" s="83"/>
      <c r="X839" s="1058"/>
      <c r="Y839" s="1141"/>
      <c r="Z839" s="114"/>
      <c r="AA839" s="75"/>
      <c r="AB839" s="1155">
        <f t="shared" si="151"/>
        <v>16.71</v>
      </c>
      <c r="AC839" s="1056"/>
      <c r="AD839" s="114"/>
      <c r="AE839" s="75"/>
      <c r="AF839" s="1057"/>
      <c r="AG839" s="83"/>
      <c r="AH839" s="1058"/>
    </row>
    <row r="840" spans="2:34" ht="13.5" hidden="1" outlineLevel="1" thickBot="1">
      <c r="B840" s="1059"/>
      <c r="C840" s="1935"/>
      <c r="D840" s="841"/>
      <c r="E840" s="1090">
        <v>1</v>
      </c>
      <c r="F840" s="1097">
        <v>1.5</v>
      </c>
      <c r="G840" s="1068">
        <v>80.59</v>
      </c>
      <c r="H840" s="1068">
        <v>81.400000000000006</v>
      </c>
      <c r="I840" s="841">
        <f>H840-G840</f>
        <v>0.81000000000000205</v>
      </c>
      <c r="J840" s="842">
        <f>F840*I840</f>
        <v>1.2150000000000001</v>
      </c>
      <c r="K840" s="1059"/>
      <c r="L840" s="841"/>
      <c r="M840" s="842"/>
      <c r="N840" s="1059"/>
      <c r="O840" s="841"/>
      <c r="P840" s="842"/>
      <c r="Q840" s="1059"/>
      <c r="R840" s="842"/>
      <c r="S840" s="1059"/>
      <c r="T840" s="842"/>
      <c r="U840" s="1059">
        <f>J840</f>
        <v>1.2150000000000001</v>
      </c>
      <c r="V840" s="842">
        <f t="shared" si="149"/>
        <v>0.122</v>
      </c>
      <c r="W840" s="1059"/>
      <c r="X840" s="842"/>
      <c r="Y840" s="1175"/>
      <c r="Z840" s="1142"/>
      <c r="AA840" s="841"/>
      <c r="AB840" s="1478">
        <f t="shared" si="151"/>
        <v>1.22</v>
      </c>
      <c r="AC840" s="1069"/>
      <c r="AD840" s="1142"/>
      <c r="AE840" s="841"/>
      <c r="AF840" s="1070"/>
      <c r="AG840" s="1059"/>
      <c r="AH840" s="842"/>
    </row>
    <row r="841" spans="2:34" ht="15" collapsed="1">
      <c r="B841" s="818"/>
      <c r="C841" s="818"/>
      <c r="D841" s="818"/>
      <c r="E841" s="1123"/>
      <c r="F841" s="818"/>
      <c r="G841" s="1442"/>
      <c r="H841" s="1442"/>
      <c r="I841" s="818"/>
      <c r="J841" s="818"/>
      <c r="K841" s="818"/>
      <c r="L841" s="818"/>
      <c r="M841" s="818"/>
      <c r="N841" s="818"/>
      <c r="O841" s="818"/>
      <c r="P841" s="818"/>
      <c r="Q841" s="1495">
        <f>Q825+Q812+Q787+Q696+Q609+Q495+Q415+Q310+Q199+Q99+Q21+Q16+Q6</f>
        <v>1601.93</v>
      </c>
      <c r="R841" s="818"/>
      <c r="S841" s="1495">
        <f>S825+S812+S787+S696+S609+S495+S415+S310+S199+S99+S21+S16+S6</f>
        <v>2354.85</v>
      </c>
      <c r="T841" s="818"/>
      <c r="U841" s="1495">
        <f>U825+U812+U787+U696+U609+U495+U415+U310+U199+U99+U21+U16+U6</f>
        <v>143.59</v>
      </c>
      <c r="V841" s="818"/>
      <c r="W841" s="1495">
        <f>W825+W812+W787+W696+W609+W495+W415+W310+W199+W99+W21+W16+W6</f>
        <v>943.52</v>
      </c>
      <c r="X841" s="818">
        <v>295.24</v>
      </c>
      <c r="Y841" s="1507"/>
      <c r="Z841" s="1140"/>
      <c r="AA841" s="1203"/>
      <c r="AB841" s="1526"/>
      <c r="AC841" s="1534"/>
      <c r="AD841" s="1140"/>
      <c r="AE841" s="1203"/>
      <c r="AF841" s="1526"/>
      <c r="AG841" s="818"/>
      <c r="AH841" s="818"/>
    </row>
    <row r="842" spans="2:34">
      <c r="B842" s="75"/>
      <c r="C842" s="75"/>
      <c r="D842" s="75"/>
      <c r="E842" s="75"/>
      <c r="F842" s="75"/>
      <c r="G842" s="109"/>
      <c r="H842" s="109"/>
      <c r="I842" s="75"/>
      <c r="J842" s="75"/>
      <c r="K842" s="75"/>
      <c r="L842" s="75"/>
      <c r="M842" s="75"/>
      <c r="N842" s="75"/>
      <c r="O842" s="75"/>
      <c r="P842" s="75"/>
      <c r="Q842" s="108"/>
      <c r="R842" s="108"/>
      <c r="S842" s="108"/>
      <c r="T842" s="108"/>
      <c r="U842" s="108"/>
      <c r="V842" s="108"/>
      <c r="W842" s="108"/>
      <c r="X842" s="108"/>
      <c r="Y842" s="1508"/>
      <c r="Z842" s="1493"/>
      <c r="AA842" s="108"/>
      <c r="AB842" s="1527"/>
      <c r="AC842" s="1508"/>
      <c r="AD842" s="1493"/>
      <c r="AE842" s="108"/>
      <c r="AF842" s="1527"/>
      <c r="AG842" s="108"/>
      <c r="AH842" s="108"/>
    </row>
    <row r="843" spans="2:34">
      <c r="B843" s="75"/>
      <c r="C843" s="75"/>
      <c r="D843" s="75"/>
      <c r="E843" s="75"/>
      <c r="F843" s="75"/>
      <c r="G843" s="109"/>
      <c r="H843" s="109"/>
      <c r="I843" s="75"/>
      <c r="J843" s="75"/>
      <c r="K843" s="75"/>
      <c r="L843" s="75"/>
      <c r="M843" s="75"/>
      <c r="N843" s="75"/>
      <c r="O843" s="75"/>
      <c r="P843" s="75"/>
      <c r="Q843" s="108"/>
      <c r="R843" s="75"/>
      <c r="S843" s="75"/>
      <c r="T843" s="75"/>
      <c r="U843" s="75"/>
      <c r="V843" s="75"/>
      <c r="W843" s="75"/>
      <c r="X843" s="75"/>
      <c r="Y843" s="1509"/>
      <c r="Z843" s="114"/>
      <c r="AA843" s="116"/>
      <c r="AB843" s="115"/>
      <c r="AC843" s="112"/>
      <c r="AD843" s="114"/>
      <c r="AE843" s="116"/>
      <c r="AF843" s="115"/>
      <c r="AG843" s="75"/>
      <c r="AH843" s="75"/>
    </row>
    <row r="844" spans="2:34">
      <c r="B844" s="75"/>
      <c r="C844" s="75"/>
      <c r="D844" s="75"/>
      <c r="E844" s="75"/>
      <c r="F844" s="75"/>
      <c r="G844" s="109"/>
      <c r="H844" s="109"/>
      <c r="I844" s="75"/>
      <c r="J844" s="75"/>
      <c r="K844" s="75"/>
      <c r="L844" s="75"/>
      <c r="M844" s="75"/>
      <c r="N844" s="75"/>
      <c r="O844" s="75"/>
      <c r="P844" s="75"/>
      <c r="Q844" s="108"/>
      <c r="R844" s="109"/>
      <c r="S844" s="75"/>
      <c r="T844" s="75"/>
      <c r="U844" s="75"/>
      <c r="V844" s="75"/>
      <c r="W844" s="75"/>
      <c r="X844" s="75"/>
      <c r="Y844" s="1510"/>
      <c r="Z844" s="114"/>
      <c r="AA844" s="116"/>
      <c r="AB844" s="115"/>
      <c r="AC844" s="112"/>
      <c r="AD844" s="114"/>
      <c r="AE844" s="116"/>
      <c r="AF844" s="115"/>
      <c r="AG844" s="75"/>
      <c r="AH844" s="75"/>
    </row>
    <row r="845" spans="2:34">
      <c r="B845" s="75"/>
      <c r="C845" s="88" t="s">
        <v>730</v>
      </c>
      <c r="D845" s="75"/>
      <c r="E845" s="75"/>
      <c r="F845" s="75"/>
      <c r="G845" s="109"/>
      <c r="H845" s="109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1510"/>
      <c r="Z845" s="114"/>
      <c r="AA845" s="116"/>
      <c r="AB845" s="115"/>
      <c r="AC845" s="112"/>
      <c r="AD845" s="114"/>
      <c r="AE845" s="116"/>
      <c r="AF845" s="115"/>
      <c r="AG845" s="75"/>
      <c r="AH845" s="75"/>
    </row>
    <row r="846" spans="2:34">
      <c r="B846" s="75"/>
      <c r="C846" s="75"/>
      <c r="D846" s="75"/>
      <c r="E846" s="75"/>
      <c r="F846" s="75">
        <v>65.94</v>
      </c>
      <c r="G846" s="109">
        <v>0.84</v>
      </c>
      <c r="H846" s="109">
        <v>4.42</v>
      </c>
      <c r="I846" s="109">
        <f>H846-G846</f>
        <v>3.58</v>
      </c>
      <c r="J846" s="108">
        <f>F846*I846</f>
        <v>236.07</v>
      </c>
      <c r="K846" s="75"/>
      <c r="L846" s="75"/>
      <c r="M846" s="75"/>
      <c r="N846" s="75"/>
      <c r="O846" s="75"/>
      <c r="P846" s="75"/>
      <c r="Q846" s="108">
        <f>J846</f>
        <v>236.07</v>
      </c>
      <c r="R846" s="1280">
        <f t="shared" ref="R846:R851" si="154">ROUND($Q$4/1000*Q846,3)</f>
        <v>35.411000000000001</v>
      </c>
      <c r="S846" s="75"/>
      <c r="T846" s="108">
        <f>Q21+S21+W21</f>
        <v>192.63</v>
      </c>
      <c r="U846" s="75"/>
      <c r="V846" s="75"/>
      <c r="W846" s="75"/>
      <c r="X846" s="75"/>
      <c r="Y846" s="1509"/>
      <c r="Z846" s="1493">
        <f>J846</f>
        <v>236.07</v>
      </c>
      <c r="AA846" s="116"/>
      <c r="AB846" s="115"/>
      <c r="AC846" s="112"/>
      <c r="AD846" s="114"/>
      <c r="AE846" s="116"/>
      <c r="AF846" s="115"/>
      <c r="AG846" s="75"/>
      <c r="AH846" s="75"/>
    </row>
    <row r="847" spans="2:34">
      <c r="B847" s="75"/>
      <c r="C847" s="88" t="s">
        <v>112</v>
      </c>
      <c r="D847" s="75"/>
      <c r="E847" s="75">
        <v>6</v>
      </c>
      <c r="F847" s="75"/>
      <c r="G847" s="109"/>
      <c r="H847" s="109"/>
      <c r="I847" s="75"/>
      <c r="J847" s="75"/>
      <c r="K847" s="75">
        <v>1.48</v>
      </c>
      <c r="L847" s="75">
        <v>1.36</v>
      </c>
      <c r="M847" s="1058">
        <f>ROUND(-E847*K847*L847,2)</f>
        <v>-12.08</v>
      </c>
      <c r="N847" s="75">
        <v>0.15</v>
      </c>
      <c r="O847" s="75">
        <f>2*L847+K847</f>
        <v>4.2</v>
      </c>
      <c r="P847" s="75">
        <f>E847*N847*O847</f>
        <v>3.78</v>
      </c>
      <c r="Q847" s="75">
        <f>M847</f>
        <v>-12.08</v>
      </c>
      <c r="R847" s="1280">
        <f t="shared" si="154"/>
        <v>-1.8120000000000001</v>
      </c>
      <c r="S847" s="75"/>
      <c r="T847" s="108">
        <f>Q99+S99+W99</f>
        <v>963.03</v>
      </c>
      <c r="U847" s="75"/>
      <c r="V847" s="75"/>
      <c r="W847" s="75"/>
      <c r="X847" s="75"/>
      <c r="Y847" s="1509"/>
      <c r="Z847" s="114">
        <f>M847</f>
        <v>-12.08</v>
      </c>
      <c r="AA847" s="116"/>
      <c r="AB847" s="115"/>
      <c r="AC847" s="112"/>
      <c r="AD847" s="114">
        <f>P847</f>
        <v>3.78</v>
      </c>
      <c r="AE847" s="116"/>
      <c r="AF847" s="115"/>
      <c r="AG847" s="75"/>
      <c r="AH847" s="75">
        <f>E847*K847</f>
        <v>8.8800000000000008</v>
      </c>
    </row>
    <row r="848" spans="2:34">
      <c r="B848" s="75"/>
      <c r="C848" s="88" t="s">
        <v>69</v>
      </c>
      <c r="D848" s="75"/>
      <c r="E848" s="75">
        <v>2</v>
      </c>
      <c r="F848" s="75"/>
      <c r="G848" s="109"/>
      <c r="H848" s="109"/>
      <c r="I848" s="75"/>
      <c r="J848" s="75"/>
      <c r="K848" s="83">
        <v>1.31</v>
      </c>
      <c r="L848" s="75">
        <v>2.19</v>
      </c>
      <c r="M848" s="1058">
        <f>ROUND(-E848*K848*L848,2)</f>
        <v>-5.74</v>
      </c>
      <c r="N848" s="83">
        <v>0.15</v>
      </c>
      <c r="O848" s="75">
        <f>2*L848+K848</f>
        <v>5.69</v>
      </c>
      <c r="P848" s="1080">
        <f>E848*N848*O848</f>
        <v>1.71</v>
      </c>
      <c r="Q848" s="75">
        <f>M848</f>
        <v>-5.74</v>
      </c>
      <c r="R848" s="1280">
        <f t="shared" si="154"/>
        <v>-0.86099999999999999</v>
      </c>
      <c r="S848" s="75"/>
      <c r="T848" s="108">
        <f>Q199+S199+W199</f>
        <v>192.62</v>
      </c>
      <c r="U848" s="75"/>
      <c r="V848" s="75"/>
      <c r="W848" s="75"/>
      <c r="X848" s="75"/>
      <c r="Y848" s="1509"/>
      <c r="Z848" s="114">
        <f>M848</f>
        <v>-5.74</v>
      </c>
      <c r="AA848" s="116"/>
      <c r="AB848" s="115"/>
      <c r="AC848" s="112"/>
      <c r="AD848" s="1493">
        <f>P848</f>
        <v>1.71</v>
      </c>
      <c r="AE848" s="116"/>
      <c r="AF848" s="115"/>
      <c r="AG848" s="75"/>
      <c r="AH848" s="75"/>
    </row>
    <row r="849" spans="2:34">
      <c r="B849" s="75"/>
      <c r="C849" s="88" t="s">
        <v>411</v>
      </c>
      <c r="D849" s="75"/>
      <c r="E849" s="75"/>
      <c r="F849" s="75">
        <v>66.22</v>
      </c>
      <c r="G849" s="109">
        <v>4.42</v>
      </c>
      <c r="H849" s="109">
        <v>6</v>
      </c>
      <c r="I849" s="109">
        <f>H849-G849</f>
        <v>1.58</v>
      </c>
      <c r="J849" s="108">
        <f>F849*I849</f>
        <v>104.63</v>
      </c>
      <c r="K849" s="75"/>
      <c r="L849" s="75"/>
      <c r="M849" s="75"/>
      <c r="N849" s="75"/>
      <c r="O849" s="75"/>
      <c r="P849" s="75"/>
      <c r="Q849" s="108">
        <f>J849</f>
        <v>104.63</v>
      </c>
      <c r="R849" s="1280">
        <f t="shared" si="154"/>
        <v>15.695</v>
      </c>
      <c r="S849" s="75"/>
      <c r="T849" s="75">
        <f>Q310+S310+W310</f>
        <v>192.62</v>
      </c>
      <c r="U849" s="75"/>
      <c r="V849" s="75"/>
      <c r="W849" s="75"/>
      <c r="X849" s="75"/>
      <c r="Y849" s="1509"/>
      <c r="Z849" s="1493">
        <f>J849</f>
        <v>104.63</v>
      </c>
      <c r="AA849" s="116"/>
      <c r="AB849" s="115"/>
      <c r="AC849" s="112"/>
      <c r="AD849" s="114"/>
      <c r="AE849" s="116"/>
      <c r="AF849" s="115"/>
      <c r="AG849" s="75"/>
      <c r="AH849" s="75"/>
    </row>
    <row r="850" spans="2:34">
      <c r="B850" s="75"/>
      <c r="C850" s="75"/>
      <c r="D850" s="75"/>
      <c r="E850" s="75"/>
      <c r="F850" s="75"/>
      <c r="G850" s="109"/>
      <c r="H850" s="109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>
        <f>Q415+S415+W415</f>
        <v>1733.42</v>
      </c>
      <c r="U850" s="75"/>
      <c r="V850" s="75"/>
      <c r="W850" s="75"/>
      <c r="X850" s="75"/>
      <c r="Y850" s="1509"/>
      <c r="Z850" s="114"/>
      <c r="AA850" s="116"/>
      <c r="AB850" s="115"/>
      <c r="AC850" s="112"/>
      <c r="AD850" s="114"/>
      <c r="AE850" s="116"/>
      <c r="AF850" s="115"/>
      <c r="AG850" s="75"/>
      <c r="AH850" s="75"/>
    </row>
    <row r="851" spans="2:34">
      <c r="B851" s="75"/>
      <c r="C851" s="88" t="s">
        <v>731</v>
      </c>
      <c r="D851" s="1494">
        <f>6.3*12.35</f>
        <v>77.81</v>
      </c>
      <c r="E851" s="75"/>
      <c r="F851" s="75"/>
      <c r="G851" s="109"/>
      <c r="H851" s="109"/>
      <c r="I851" s="75"/>
      <c r="J851" s="75"/>
      <c r="K851" s="75"/>
      <c r="L851" s="75"/>
      <c r="M851" s="75"/>
      <c r="N851" s="75"/>
      <c r="O851" s="75"/>
      <c r="P851" s="75"/>
      <c r="Q851" s="108">
        <f>D851</f>
        <v>77.81</v>
      </c>
      <c r="R851" s="1280">
        <f t="shared" si="154"/>
        <v>11.672000000000001</v>
      </c>
      <c r="S851" s="75"/>
      <c r="T851" s="75">
        <f>Q495+S495+W495</f>
        <v>192.62</v>
      </c>
      <c r="U851" s="75"/>
      <c r="V851" s="75"/>
      <c r="W851" s="75"/>
      <c r="X851" s="75"/>
      <c r="Y851" s="1509"/>
      <c r="Z851" s="114"/>
      <c r="AA851" s="1488">
        <f>D851</f>
        <v>77.81</v>
      </c>
      <c r="AB851" s="115"/>
      <c r="AC851" s="112"/>
      <c r="AD851" s="114"/>
      <c r="AE851" s="116"/>
      <c r="AF851" s="115"/>
      <c r="AG851" s="75"/>
      <c r="AH851" s="75"/>
    </row>
    <row r="852" spans="2:34">
      <c r="B852" s="75"/>
      <c r="C852" s="75"/>
      <c r="D852" s="75"/>
      <c r="E852" s="75"/>
      <c r="F852" s="75"/>
      <c r="G852" s="109"/>
      <c r="H852" s="109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108">
        <f>Q609+S609+W609</f>
        <v>192.61</v>
      </c>
      <c r="U852" s="75"/>
      <c r="V852" s="75"/>
      <c r="W852" s="75"/>
      <c r="X852" s="75"/>
      <c r="Y852" s="1509"/>
      <c r="Z852" s="114"/>
      <c r="AA852" s="116"/>
      <c r="AB852" s="115"/>
      <c r="AC852" s="112"/>
      <c r="AD852" s="114"/>
      <c r="AE852" s="116"/>
      <c r="AF852" s="115"/>
      <c r="AG852" s="75"/>
      <c r="AH852" s="75"/>
    </row>
    <row r="853" spans="2:34">
      <c r="B853" s="75"/>
      <c r="C853" s="88" t="s">
        <v>739</v>
      </c>
      <c r="D853" s="75"/>
      <c r="E853" s="75"/>
      <c r="F853" s="75">
        <v>3.6</v>
      </c>
      <c r="G853" s="109">
        <v>5.38</v>
      </c>
      <c r="H853" s="109">
        <v>7.59</v>
      </c>
      <c r="I853" s="109">
        <f>H853-G853</f>
        <v>2.21</v>
      </c>
      <c r="J853" s="108">
        <f>F853*I853</f>
        <v>7.96</v>
      </c>
      <c r="K853" s="75"/>
      <c r="L853" s="75"/>
      <c r="M853" s="75"/>
      <c r="N853" s="75"/>
      <c r="O853" s="75"/>
      <c r="P853" s="75"/>
      <c r="Q853" s="75"/>
      <c r="R853" s="75"/>
      <c r="S853" s="75"/>
      <c r="T853" s="108">
        <f>Q696+S696+W696</f>
        <v>770.41</v>
      </c>
      <c r="U853" s="75"/>
      <c r="V853" s="75"/>
      <c r="W853" s="75"/>
      <c r="X853" s="75"/>
      <c r="Y853" s="1509"/>
      <c r="Z853" s="114"/>
      <c r="AA853" s="116"/>
      <c r="AB853" s="115"/>
      <c r="AC853" s="1508"/>
      <c r="AD853" s="114"/>
      <c r="AE853" s="116"/>
      <c r="AF853" s="115"/>
      <c r="AG853" s="75"/>
      <c r="AH853" s="75"/>
    </row>
    <row r="854" spans="2:34">
      <c r="B854" s="75"/>
      <c r="C854" s="75"/>
      <c r="D854" s="75"/>
      <c r="E854" s="75"/>
      <c r="F854" s="75"/>
      <c r="G854" s="109"/>
      <c r="H854" s="109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108">
        <f>Q787+S787+W787</f>
        <v>164</v>
      </c>
      <c r="U854" s="75"/>
      <c r="V854" s="75"/>
      <c r="W854" s="75"/>
      <c r="X854" s="75"/>
      <c r="Y854" s="1509"/>
      <c r="Z854" s="114"/>
      <c r="AA854" s="116"/>
      <c r="AB854" s="115"/>
      <c r="AC854" s="112"/>
      <c r="AD854" s="114"/>
      <c r="AE854" s="116"/>
      <c r="AF854" s="115"/>
      <c r="AG854" s="75"/>
      <c r="AH854" s="75"/>
    </row>
    <row r="855" spans="2:34">
      <c r="B855" s="75"/>
      <c r="C855" s="75"/>
      <c r="D855" s="75"/>
      <c r="E855" s="75"/>
      <c r="F855" s="75"/>
      <c r="G855" s="109"/>
      <c r="H855" s="109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>
        <f>Q812+W812</f>
        <v>142.02000000000001</v>
      </c>
      <c r="U855" s="75"/>
      <c r="V855" s="75"/>
      <c r="W855" s="75"/>
      <c r="X855" s="75"/>
      <c r="Y855" s="1510">
        <f t="shared" ref="Y855:AF855" si="155">Y825+Y812+Y787+Y696+Y609+Y495+Y415+Y310+Y199+Y99+Y21+Y16+Y6</f>
        <v>2026.9</v>
      </c>
      <c r="Z855" s="1535">
        <f t="shared" si="155"/>
        <v>411.18</v>
      </c>
      <c r="AA855" s="1417">
        <f t="shared" si="155"/>
        <v>912.97</v>
      </c>
      <c r="AB855" s="1528">
        <f t="shared" si="155"/>
        <v>1666.62</v>
      </c>
      <c r="AC855" s="1510">
        <f t="shared" si="155"/>
        <v>101.57</v>
      </c>
      <c r="AD855" s="1535">
        <f t="shared" si="155"/>
        <v>30.93</v>
      </c>
      <c r="AE855" s="1417">
        <f t="shared" si="155"/>
        <v>90.5</v>
      </c>
      <c r="AF855" s="1528">
        <f t="shared" si="155"/>
        <v>72.239999999999995</v>
      </c>
      <c r="AG855" s="75"/>
      <c r="AH855" s="75"/>
    </row>
    <row r="856" spans="2:34">
      <c r="B856" s="75"/>
      <c r="C856" s="75"/>
      <c r="D856" s="75"/>
      <c r="E856" s="75"/>
      <c r="F856" s="75"/>
      <c r="G856" s="109"/>
      <c r="H856" s="109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1509"/>
      <c r="Z856" s="114"/>
      <c r="AA856" s="116"/>
      <c r="AB856" s="115"/>
      <c r="AC856" s="112"/>
      <c r="AD856" s="114"/>
      <c r="AE856" s="116"/>
      <c r="AF856" s="115"/>
      <c r="AG856" s="75"/>
      <c r="AH856" s="75"/>
    </row>
    <row r="857" spans="2:34">
      <c r="B857" s="75"/>
      <c r="C857" s="75"/>
      <c r="D857" s="75"/>
      <c r="E857" s="75"/>
      <c r="F857" s="75"/>
      <c r="G857" s="109"/>
      <c r="H857" s="109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1510">
        <f>Y855+AC855</f>
        <v>2128.4699999999998</v>
      </c>
      <c r="Z857" s="1493">
        <f>Z855+AD855</f>
        <v>442.11</v>
      </c>
      <c r="AA857" s="1488">
        <f>AA855+AE855</f>
        <v>1003.47</v>
      </c>
      <c r="AB857" s="1527">
        <f>AB855+AF855</f>
        <v>1738.86</v>
      </c>
      <c r="AC857" s="112"/>
      <c r="AD857" s="114"/>
      <c r="AE857" s="116"/>
      <c r="AF857" s="115"/>
      <c r="AG857" s="75"/>
      <c r="AH857" s="75"/>
    </row>
    <row r="858" spans="2:34">
      <c r="B858" s="75"/>
      <c r="C858" s="75"/>
      <c r="D858" s="75"/>
      <c r="E858" s="75"/>
      <c r="F858" s="75"/>
      <c r="G858" s="109"/>
      <c r="H858" s="109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1509"/>
      <c r="Z858" s="114"/>
      <c r="AA858" s="116"/>
      <c r="AB858" s="115"/>
      <c r="AC858" s="112"/>
      <c r="AD858" s="114"/>
      <c r="AE858" s="116"/>
      <c r="AF858" s="115"/>
      <c r="AG858" s="75"/>
      <c r="AH858" s="75"/>
    </row>
    <row r="859" spans="2:34">
      <c r="B859" s="75"/>
      <c r="C859" s="75"/>
      <c r="D859" s="75"/>
      <c r="E859" s="75"/>
      <c r="F859" s="75"/>
      <c r="G859" s="109"/>
      <c r="H859" s="109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>
        <v>5339.13</v>
      </c>
      <c r="X859" s="75"/>
      <c r="Y859" s="1509">
        <v>5354.92</v>
      </c>
      <c r="Z859" s="114"/>
      <c r="AA859" s="116"/>
      <c r="AB859" s="115"/>
      <c r="AC859" s="112"/>
      <c r="AD859" s="114"/>
      <c r="AE859" s="116"/>
      <c r="AF859" s="115"/>
      <c r="AG859" s="75"/>
      <c r="AH859" s="75"/>
    </row>
    <row r="860" spans="2:34">
      <c r="B860" s="75"/>
      <c r="C860" s="75"/>
      <c r="D860" s="75"/>
      <c r="E860" s="75"/>
      <c r="F860" s="75"/>
      <c r="G860" s="109"/>
      <c r="H860" s="109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1509"/>
      <c r="Z860" s="114"/>
      <c r="AA860" s="116"/>
      <c r="AB860" s="115"/>
      <c r="AC860" s="112"/>
      <c r="AD860" s="114"/>
      <c r="AE860" s="116"/>
      <c r="AF860" s="115"/>
      <c r="AG860" s="75"/>
      <c r="AH860" s="75"/>
    </row>
    <row r="861" spans="2:34">
      <c r="B861" s="75"/>
      <c r="C861" s="75"/>
      <c r="D861" s="75"/>
      <c r="E861" s="75"/>
      <c r="F861" s="75"/>
      <c r="G861" s="109"/>
      <c r="H861" s="109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>
        <f>Y859-W859</f>
        <v>15.79</v>
      </c>
      <c r="Y861" s="1509"/>
      <c r="Z861" s="114"/>
      <c r="AA861" s="116"/>
      <c r="AB861" s="115"/>
      <c r="AC861" s="112"/>
      <c r="AD861" s="114"/>
      <c r="AE861" s="116"/>
      <c r="AF861" s="115"/>
      <c r="AG861" s="75"/>
      <c r="AH861" s="75"/>
    </row>
    <row r="862" spans="2:34">
      <c r="B862" s="75"/>
      <c r="C862" s="88" t="s">
        <v>750</v>
      </c>
      <c r="D862" s="111">
        <v>9.9</v>
      </c>
      <c r="E862" s="111">
        <v>12</v>
      </c>
      <c r="F862" s="75"/>
      <c r="G862" s="109"/>
      <c r="H862" s="109"/>
      <c r="I862" s="75"/>
      <c r="J862" s="108">
        <f>D862*E862</f>
        <v>118.8</v>
      </c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1510">
        <f>J862</f>
        <v>118.8</v>
      </c>
      <c r="Z862" s="114"/>
      <c r="AA862" s="116"/>
      <c r="AB862" s="115"/>
      <c r="AC862" s="112"/>
      <c r="AD862" s="114"/>
      <c r="AE862" s="116"/>
      <c r="AF862" s="115"/>
      <c r="AG862" s="75"/>
      <c r="AH862" s="75"/>
    </row>
    <row r="863" spans="2:34">
      <c r="B863" s="75"/>
      <c r="C863" s="75"/>
      <c r="D863" s="1474">
        <v>9.9</v>
      </c>
      <c r="E863" s="1474">
        <v>2</v>
      </c>
      <c r="F863" s="75"/>
      <c r="G863" s="109"/>
      <c r="H863" s="109"/>
      <c r="I863" s="75"/>
      <c r="J863" s="75">
        <f>D863*E863</f>
        <v>19.8</v>
      </c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1509"/>
      <c r="Z863" s="114">
        <f>J863</f>
        <v>19.8</v>
      </c>
      <c r="AA863" s="116"/>
      <c r="AB863" s="115"/>
      <c r="AC863" s="112"/>
      <c r="AD863" s="114"/>
      <c r="AE863" s="116"/>
      <c r="AF863" s="115"/>
      <c r="AG863" s="75"/>
      <c r="AH863" s="75"/>
    </row>
    <row r="864" spans="2:34">
      <c r="B864" s="75"/>
      <c r="C864" s="75"/>
      <c r="D864" s="1474">
        <v>9.9</v>
      </c>
      <c r="E864" s="1474">
        <v>10</v>
      </c>
      <c r="F864" s="75"/>
      <c r="G864" s="109"/>
      <c r="H864" s="109"/>
      <c r="I864" s="75"/>
      <c r="J864" s="108">
        <f>D864*E864</f>
        <v>99</v>
      </c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1509"/>
      <c r="Z864" s="114"/>
      <c r="AA864" s="116"/>
      <c r="AB864" s="1527">
        <f>J864</f>
        <v>99</v>
      </c>
      <c r="AC864" s="112"/>
      <c r="AD864" s="114"/>
      <c r="AE864" s="116"/>
      <c r="AF864" s="115"/>
      <c r="AG864" s="75"/>
      <c r="AH864" s="75"/>
    </row>
    <row r="865" spans="2:34">
      <c r="B865" s="75"/>
      <c r="C865" s="75"/>
      <c r="D865" s="1474"/>
      <c r="E865" s="75"/>
      <c r="F865" s="75"/>
      <c r="G865" s="109"/>
      <c r="H865" s="109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1509"/>
      <c r="Z865" s="114"/>
      <c r="AA865" s="116"/>
      <c r="AB865" s="115"/>
      <c r="AC865" s="112"/>
      <c r="AD865" s="114"/>
      <c r="AE865" s="116"/>
      <c r="AF865" s="115"/>
      <c r="AG865" s="75"/>
      <c r="AH865" s="75"/>
    </row>
    <row r="866" spans="2:34">
      <c r="B866" s="75"/>
      <c r="C866" s="75"/>
      <c r="D866" s="1474"/>
      <c r="E866" s="75"/>
      <c r="F866" s="75"/>
      <c r="G866" s="109"/>
      <c r="H866" s="109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1509"/>
      <c r="Z866" s="114"/>
      <c r="AA866" s="116"/>
      <c r="AB866" s="115"/>
      <c r="AC866" s="112"/>
      <c r="AD866" s="114"/>
      <c r="AE866" s="116"/>
      <c r="AF866" s="115"/>
      <c r="AG866" s="75"/>
      <c r="AH866" s="75"/>
    </row>
    <row r="867" spans="2:34">
      <c r="B867" s="75"/>
      <c r="C867" s="88" t="s">
        <v>758</v>
      </c>
      <c r="D867" s="1474"/>
      <c r="E867" s="75"/>
      <c r="F867" s="75">
        <v>4.82</v>
      </c>
      <c r="G867" s="109">
        <v>-0.18</v>
      </c>
      <c r="H867" s="109">
        <v>3.36</v>
      </c>
      <c r="I867" s="109">
        <f>H867-G867</f>
        <v>3.54</v>
      </c>
      <c r="J867" s="108">
        <f>F867*I867</f>
        <v>17.059999999999999</v>
      </c>
      <c r="K867" s="75"/>
      <c r="L867" s="75"/>
      <c r="M867" s="75"/>
      <c r="N867" s="75"/>
      <c r="O867" s="75"/>
      <c r="P867" s="75"/>
      <c r="Q867" s="75"/>
      <c r="R867" s="75"/>
      <c r="S867" s="108">
        <f>J867</f>
        <v>17.059999999999999</v>
      </c>
      <c r="T867" s="1280">
        <f t="shared" ref="T867:T869" si="156">ROUND($S$4/1000*S867,3)</f>
        <v>2.218</v>
      </c>
      <c r="U867" s="75"/>
      <c r="V867" s="75"/>
      <c r="W867" s="75"/>
      <c r="X867" s="75"/>
      <c r="Y867" s="1509"/>
      <c r="Z867" s="1493">
        <f>J867</f>
        <v>17.059999999999999</v>
      </c>
      <c r="AA867" s="116"/>
      <c r="AB867" s="115"/>
      <c r="AC867" s="112"/>
      <c r="AD867" s="114"/>
      <c r="AE867" s="116"/>
      <c r="AF867" s="115"/>
      <c r="AG867" s="75"/>
      <c r="AH867" s="75"/>
    </row>
    <row r="868" spans="2:34">
      <c r="B868" s="75"/>
      <c r="C868" s="88" t="s">
        <v>759</v>
      </c>
      <c r="D868" s="1474"/>
      <c r="E868" s="1474">
        <v>1</v>
      </c>
      <c r="F868" s="75"/>
      <c r="G868" s="109"/>
      <c r="H868" s="109"/>
      <c r="I868" s="75"/>
      <c r="J868" s="75"/>
      <c r="K868" s="1095">
        <v>1.2</v>
      </c>
      <c r="L868" s="108">
        <v>1</v>
      </c>
      <c r="M868" s="1080">
        <f>ROUND(-E868*K868*L868,2)</f>
        <v>-1.2</v>
      </c>
      <c r="N868" s="108">
        <v>0.25</v>
      </c>
      <c r="O868" s="75">
        <f>2*(K868+L868)</f>
        <v>4.4000000000000004</v>
      </c>
      <c r="P868" s="75">
        <f>E868*N868*O868</f>
        <v>1.1000000000000001</v>
      </c>
      <c r="Q868" s="75"/>
      <c r="R868" s="75"/>
      <c r="S868" s="108">
        <f>M868</f>
        <v>-1.2</v>
      </c>
      <c r="T868" s="1280">
        <f t="shared" si="156"/>
        <v>-0.156</v>
      </c>
      <c r="U868" s="75"/>
      <c r="V868" s="75"/>
      <c r="W868" s="75"/>
      <c r="X868" s="75"/>
      <c r="Y868" s="1509"/>
      <c r="Z868" s="1493">
        <f>M868</f>
        <v>-1.2</v>
      </c>
      <c r="AA868" s="116"/>
      <c r="AB868" s="115"/>
      <c r="AC868" s="112"/>
      <c r="AD868" s="114">
        <f>P868</f>
        <v>1.1000000000000001</v>
      </c>
      <c r="AE868" s="116"/>
      <c r="AF868" s="115"/>
      <c r="AG868" s="75"/>
      <c r="AH868" s="75"/>
    </row>
    <row r="869" spans="2:34">
      <c r="B869" s="75"/>
      <c r="C869" s="88" t="s">
        <v>760</v>
      </c>
      <c r="D869" s="1474"/>
      <c r="E869" s="1474">
        <v>1</v>
      </c>
      <c r="F869" s="75"/>
      <c r="G869" s="109"/>
      <c r="H869" s="109"/>
      <c r="I869" s="75"/>
      <c r="J869" s="75"/>
      <c r="K869" s="108">
        <v>0.8</v>
      </c>
      <c r="L869" s="108">
        <v>1</v>
      </c>
      <c r="M869" s="1080">
        <f>ROUND(-E869*K869*L869,2)</f>
        <v>-0.8</v>
      </c>
      <c r="N869" s="75">
        <v>0.25</v>
      </c>
      <c r="O869" s="75">
        <f>2*(K869+L869)</f>
        <v>3.6</v>
      </c>
      <c r="P869" s="75">
        <f>E869*N869*O869</f>
        <v>0.9</v>
      </c>
      <c r="Q869" s="75"/>
      <c r="R869" s="75"/>
      <c r="S869" s="108">
        <f>M869</f>
        <v>-0.8</v>
      </c>
      <c r="T869" s="1280">
        <f t="shared" si="156"/>
        <v>-0.104</v>
      </c>
      <c r="U869" s="75"/>
      <c r="V869" s="75"/>
      <c r="W869" s="75"/>
      <c r="X869" s="75"/>
      <c r="Y869" s="1509"/>
      <c r="Z869" s="1493">
        <f>M869</f>
        <v>-0.8</v>
      </c>
      <c r="AA869" s="116"/>
      <c r="AB869" s="115"/>
      <c r="AC869" s="112"/>
      <c r="AD869" s="114">
        <f>P869</f>
        <v>0.9</v>
      </c>
      <c r="AE869" s="116"/>
      <c r="AF869" s="115"/>
      <c r="AG869" s="75"/>
      <c r="AH869" s="75"/>
    </row>
    <row r="870" spans="2:34">
      <c r="B870" s="75"/>
      <c r="C870" s="75"/>
      <c r="D870" s="1474"/>
      <c r="E870" s="75"/>
      <c r="F870" s="75"/>
      <c r="G870" s="109"/>
      <c r="H870" s="109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1509"/>
      <c r="Z870" s="114"/>
      <c r="AA870" s="116"/>
      <c r="AB870" s="115"/>
      <c r="AC870" s="112"/>
      <c r="AD870" s="114"/>
      <c r="AE870" s="116"/>
      <c r="AF870" s="115"/>
      <c r="AG870" s="75"/>
      <c r="AH870" s="75"/>
    </row>
    <row r="871" spans="2:34">
      <c r="B871" s="75"/>
      <c r="C871" s="75"/>
      <c r="D871" s="1474"/>
      <c r="E871" s="75"/>
      <c r="F871" s="75"/>
      <c r="G871" s="109"/>
      <c r="H871" s="109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1509"/>
      <c r="Z871" s="114"/>
      <c r="AA871" s="116"/>
      <c r="AB871" s="115"/>
      <c r="AC871" s="112"/>
      <c r="AD871" s="114"/>
      <c r="AE871" s="116"/>
      <c r="AF871" s="115"/>
      <c r="AG871" s="75"/>
      <c r="AH871" s="75"/>
    </row>
    <row r="872" spans="2:34">
      <c r="B872" s="75"/>
      <c r="C872" s="88" t="s">
        <v>766</v>
      </c>
      <c r="D872" s="75"/>
      <c r="E872" s="111">
        <v>1</v>
      </c>
      <c r="F872" s="75">
        <f>2.68+1.56</f>
        <v>4.24</v>
      </c>
      <c r="G872" s="109">
        <v>-0.18</v>
      </c>
      <c r="H872" s="109">
        <v>3.84</v>
      </c>
      <c r="I872" s="109">
        <f>H872-G872</f>
        <v>4.0199999999999996</v>
      </c>
      <c r="J872" s="108">
        <f>E872*F872*I872</f>
        <v>17.04</v>
      </c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1509"/>
      <c r="Z872" s="114"/>
      <c r="AA872" s="116"/>
      <c r="AB872" s="115"/>
      <c r="AC872" s="112"/>
      <c r="AD872" s="114"/>
      <c r="AE872" s="116"/>
      <c r="AF872" s="115"/>
      <c r="AG872" s="75"/>
      <c r="AH872" s="75"/>
    </row>
    <row r="873" spans="2:34">
      <c r="B873" s="75"/>
      <c r="C873" s="75"/>
      <c r="D873" s="75"/>
      <c r="E873" s="75"/>
      <c r="F873" s="75"/>
      <c r="G873" s="109"/>
      <c r="H873" s="109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1509"/>
      <c r="Z873" s="114"/>
      <c r="AA873" s="116"/>
      <c r="AB873" s="115"/>
      <c r="AC873" s="112"/>
      <c r="AD873" s="114"/>
      <c r="AE873" s="116"/>
      <c r="AF873" s="115"/>
      <c r="AG873" s="75"/>
      <c r="AH873" s="75"/>
    </row>
    <row r="874" spans="2:34">
      <c r="B874" s="75"/>
      <c r="C874" s="75"/>
      <c r="D874" s="75"/>
      <c r="E874" s="75"/>
      <c r="F874" s="75"/>
      <c r="G874" s="109"/>
      <c r="H874" s="109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1509"/>
      <c r="Z874" s="114"/>
      <c r="AA874" s="116"/>
      <c r="AB874" s="115"/>
      <c r="AC874" s="112"/>
      <c r="AD874" s="114"/>
      <c r="AE874" s="116"/>
      <c r="AF874" s="115"/>
      <c r="AG874" s="75"/>
      <c r="AH874" s="75"/>
    </row>
    <row r="875" spans="2:34">
      <c r="B875" s="75"/>
      <c r="C875" s="75"/>
      <c r="D875" s="75"/>
      <c r="E875" s="75"/>
      <c r="F875" s="75"/>
      <c r="G875" s="109"/>
      <c r="H875" s="109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1509"/>
      <c r="Z875" s="114"/>
      <c r="AA875" s="116"/>
      <c r="AB875" s="115"/>
      <c r="AC875" s="112"/>
      <c r="AD875" s="114"/>
      <c r="AE875" s="116"/>
      <c r="AF875" s="115"/>
      <c r="AG875" s="75"/>
      <c r="AH875" s="75"/>
    </row>
    <row r="876" spans="2:34">
      <c r="B876" s="75"/>
      <c r="C876" s="75"/>
      <c r="D876" s="75"/>
      <c r="E876" s="75"/>
      <c r="F876" s="75"/>
      <c r="G876" s="109"/>
      <c r="H876" s="109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1509"/>
      <c r="Z876" s="114"/>
      <c r="AA876" s="116"/>
      <c r="AB876" s="115"/>
      <c r="AC876" s="112"/>
      <c r="AD876" s="114"/>
      <c r="AE876" s="116"/>
      <c r="AF876" s="115"/>
      <c r="AG876" s="75"/>
      <c r="AH876" s="75"/>
    </row>
    <row r="877" spans="2:34">
      <c r="B877" s="75"/>
      <c r="C877" s="75"/>
      <c r="D877" s="75"/>
      <c r="E877" s="75"/>
      <c r="F877" s="75"/>
      <c r="G877" s="109"/>
      <c r="H877" s="109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1509"/>
      <c r="Z877" s="114"/>
      <c r="AA877" s="116"/>
      <c r="AB877" s="115"/>
      <c r="AC877" s="112"/>
      <c r="AD877" s="114"/>
      <c r="AE877" s="116"/>
      <c r="AF877" s="115"/>
      <c r="AG877" s="75"/>
      <c r="AH877" s="75"/>
    </row>
    <row r="878" spans="2:34">
      <c r="B878" s="75"/>
      <c r="C878" s="75"/>
      <c r="D878" s="75"/>
      <c r="E878" s="75"/>
      <c r="F878" s="75"/>
      <c r="G878" s="109"/>
      <c r="H878" s="109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1509"/>
      <c r="Z878" s="114"/>
      <c r="AA878" s="116"/>
      <c r="AB878" s="115"/>
      <c r="AC878" s="112"/>
      <c r="AD878" s="114"/>
      <c r="AE878" s="116"/>
      <c r="AF878" s="115"/>
      <c r="AG878" s="75"/>
      <c r="AH878" s="75"/>
    </row>
    <row r="879" spans="2:34">
      <c r="B879" s="75"/>
      <c r="C879" s="75"/>
      <c r="D879" s="75"/>
      <c r="E879" s="75"/>
      <c r="F879" s="75"/>
      <c r="G879" s="109"/>
      <c r="H879" s="109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1509"/>
      <c r="Z879" s="114"/>
      <c r="AA879" s="116"/>
      <c r="AB879" s="115"/>
      <c r="AC879" s="112"/>
      <c r="AD879" s="114"/>
      <c r="AE879" s="116"/>
      <c r="AF879" s="115"/>
      <c r="AG879" s="75"/>
      <c r="AH879" s="75"/>
    </row>
    <row r="880" spans="2:34">
      <c r="B880" s="75"/>
      <c r="C880" s="75"/>
      <c r="D880" s="75"/>
      <c r="E880" s="75"/>
      <c r="F880" s="75"/>
      <c r="G880" s="109"/>
      <c r="H880" s="109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1509"/>
      <c r="Z880" s="114"/>
      <c r="AA880" s="116"/>
      <c r="AB880" s="115"/>
      <c r="AC880" s="112"/>
      <c r="AD880" s="114"/>
      <c r="AE880" s="116"/>
      <c r="AF880" s="115"/>
      <c r="AG880" s="75"/>
      <c r="AH880" s="75"/>
    </row>
    <row r="881" spans="2:34">
      <c r="B881" s="75"/>
      <c r="C881" s="75"/>
      <c r="D881" s="75"/>
      <c r="E881" s="75"/>
      <c r="F881" s="75"/>
      <c r="G881" s="109"/>
      <c r="H881" s="109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1509"/>
      <c r="Z881" s="114"/>
      <c r="AA881" s="116"/>
      <c r="AB881" s="115"/>
      <c r="AC881" s="112"/>
      <c r="AD881" s="114"/>
      <c r="AE881" s="116"/>
      <c r="AF881" s="115"/>
      <c r="AG881" s="75"/>
      <c r="AH881" s="75"/>
    </row>
    <row r="882" spans="2:34">
      <c r="B882" s="75"/>
      <c r="C882" s="75"/>
      <c r="D882" s="75"/>
      <c r="E882" s="75"/>
      <c r="F882" s="75"/>
      <c r="G882" s="109"/>
      <c r="H882" s="109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1509"/>
      <c r="Z882" s="114"/>
      <c r="AA882" s="116"/>
      <c r="AB882" s="115"/>
      <c r="AC882" s="112"/>
      <c r="AD882" s="114"/>
      <c r="AE882" s="116"/>
      <c r="AF882" s="115"/>
      <c r="AG882" s="75"/>
      <c r="AH882" s="75"/>
    </row>
    <row r="883" spans="2:34">
      <c r="B883" s="75"/>
      <c r="C883" s="75"/>
      <c r="D883" s="75"/>
      <c r="E883" s="75"/>
      <c r="F883" s="75"/>
      <c r="G883" s="109"/>
      <c r="H883" s="109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1509"/>
      <c r="Z883" s="114"/>
      <c r="AA883" s="116"/>
      <c r="AB883" s="115"/>
      <c r="AC883" s="112"/>
      <c r="AD883" s="114"/>
      <c r="AE883" s="116"/>
      <c r="AF883" s="115"/>
      <c r="AG883" s="75"/>
      <c r="AH883" s="75"/>
    </row>
    <row r="884" spans="2:34">
      <c r="B884" s="75"/>
      <c r="C884" s="75"/>
      <c r="D884" s="75"/>
      <c r="E884" s="75"/>
      <c r="F884" s="75"/>
      <c r="G884" s="109"/>
      <c r="H884" s="109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1509"/>
      <c r="Z884" s="114"/>
      <c r="AA884" s="116"/>
      <c r="AB884" s="115"/>
      <c r="AC884" s="112"/>
      <c r="AD884" s="114"/>
      <c r="AE884" s="116"/>
      <c r="AF884" s="115"/>
      <c r="AG884" s="75"/>
      <c r="AH884" s="75"/>
    </row>
    <row r="885" spans="2:34">
      <c r="B885" s="75"/>
      <c r="C885" s="75"/>
      <c r="D885" s="75"/>
      <c r="E885" s="75"/>
      <c r="F885" s="75"/>
      <c r="G885" s="109"/>
      <c r="H885" s="109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1509"/>
      <c r="Z885" s="114"/>
      <c r="AA885" s="116"/>
      <c r="AB885" s="115"/>
      <c r="AC885" s="112"/>
      <c r="AD885" s="114"/>
      <c r="AE885" s="116"/>
      <c r="AF885" s="115"/>
      <c r="AG885" s="75"/>
      <c r="AH885" s="75"/>
    </row>
    <row r="886" spans="2:34">
      <c r="B886" s="75"/>
      <c r="C886" s="75"/>
      <c r="D886" s="75"/>
      <c r="E886" s="75"/>
      <c r="F886" s="75"/>
      <c r="G886" s="109"/>
      <c r="H886" s="109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1509"/>
      <c r="Z886" s="114"/>
      <c r="AA886" s="116"/>
      <c r="AB886" s="115"/>
      <c r="AC886" s="112"/>
      <c r="AD886" s="114"/>
      <c r="AE886" s="116"/>
      <c r="AF886" s="115"/>
      <c r="AG886" s="75"/>
      <c r="AH886" s="75"/>
    </row>
    <row r="887" spans="2:34">
      <c r="B887" s="75"/>
      <c r="C887" s="75"/>
      <c r="D887" s="75"/>
      <c r="E887" s="75"/>
      <c r="F887" s="75"/>
      <c r="G887" s="109"/>
      <c r="H887" s="109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1509"/>
      <c r="Z887" s="114"/>
      <c r="AA887" s="116"/>
      <c r="AB887" s="115"/>
      <c r="AC887" s="112"/>
      <c r="AD887" s="114"/>
      <c r="AE887" s="116"/>
      <c r="AF887" s="115"/>
      <c r="AG887" s="75"/>
      <c r="AH887" s="75"/>
    </row>
    <row r="888" spans="2:34">
      <c r="B888" s="75"/>
      <c r="C888" s="75"/>
      <c r="D888" s="75"/>
      <c r="E888" s="75"/>
      <c r="F888" s="75"/>
      <c r="G888" s="109"/>
      <c r="H888" s="109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1509"/>
      <c r="Z888" s="114"/>
      <c r="AA888" s="116"/>
      <c r="AB888" s="115"/>
      <c r="AC888" s="112"/>
      <c r="AD888" s="114"/>
      <c r="AE888" s="116"/>
      <c r="AF888" s="115"/>
      <c r="AG888" s="75"/>
      <c r="AH888" s="75"/>
    </row>
    <row r="889" spans="2:34">
      <c r="B889" s="75"/>
      <c r="C889" s="75"/>
      <c r="D889" s="75"/>
      <c r="E889" s="75"/>
      <c r="F889" s="75"/>
      <c r="G889" s="109"/>
      <c r="H889" s="109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1509"/>
      <c r="Z889" s="114"/>
      <c r="AA889" s="116"/>
      <c r="AB889" s="115"/>
      <c r="AC889" s="112"/>
      <c r="AD889" s="114"/>
      <c r="AE889" s="116"/>
      <c r="AF889" s="115"/>
      <c r="AG889" s="75"/>
      <c r="AH889" s="75"/>
    </row>
    <row r="890" spans="2:34">
      <c r="B890" s="75"/>
      <c r="C890" s="75"/>
      <c r="D890" s="75"/>
      <c r="E890" s="75"/>
      <c r="F890" s="75"/>
      <c r="G890" s="109"/>
      <c r="H890" s="109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1509"/>
      <c r="Z890" s="114"/>
      <c r="AA890" s="116"/>
      <c r="AB890" s="115"/>
      <c r="AC890" s="112"/>
      <c r="AD890" s="114"/>
      <c r="AE890" s="116"/>
      <c r="AF890" s="115"/>
      <c r="AG890" s="75"/>
      <c r="AH890" s="75"/>
    </row>
    <row r="891" spans="2:34">
      <c r="B891" s="75"/>
      <c r="C891" s="75"/>
      <c r="D891" s="75"/>
      <c r="E891" s="75"/>
      <c r="F891" s="75"/>
      <c r="G891" s="109"/>
      <c r="H891" s="109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1509"/>
      <c r="Z891" s="114"/>
      <c r="AA891" s="116"/>
      <c r="AB891" s="115"/>
      <c r="AC891" s="112"/>
      <c r="AD891" s="114"/>
      <c r="AE891" s="116"/>
      <c r="AF891" s="115"/>
      <c r="AG891" s="75"/>
      <c r="AH891" s="75"/>
    </row>
    <row r="892" spans="2:34">
      <c r="B892" s="75"/>
      <c r="C892" s="75"/>
      <c r="D892" s="75"/>
      <c r="E892" s="75"/>
      <c r="F892" s="75"/>
      <c r="G892" s="109"/>
      <c r="H892" s="109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1509"/>
      <c r="Z892" s="114"/>
      <c r="AA892" s="116"/>
      <c r="AB892" s="115"/>
      <c r="AC892" s="112"/>
      <c r="AD892" s="114"/>
      <c r="AE892" s="116"/>
      <c r="AF892" s="115"/>
      <c r="AG892" s="75"/>
      <c r="AH892" s="75"/>
    </row>
    <row r="893" spans="2:34">
      <c r="B893" s="75"/>
      <c r="C893" s="75"/>
      <c r="D893" s="75"/>
      <c r="E893" s="75"/>
      <c r="F893" s="75"/>
      <c r="G893" s="109"/>
      <c r="H893" s="109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1509"/>
      <c r="Z893" s="114"/>
      <c r="AA893" s="116"/>
      <c r="AB893" s="115"/>
      <c r="AC893" s="112"/>
      <c r="AD893" s="114"/>
      <c r="AE893" s="116"/>
      <c r="AF893" s="115"/>
      <c r="AG893" s="75"/>
      <c r="AH893" s="75"/>
    </row>
    <row r="894" spans="2:34">
      <c r="B894" s="75"/>
      <c r="C894" s="75"/>
      <c r="D894" s="75"/>
      <c r="E894" s="75"/>
      <c r="F894" s="75"/>
      <c r="G894" s="109"/>
      <c r="H894" s="109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1509"/>
      <c r="Z894" s="114"/>
      <c r="AA894" s="116"/>
      <c r="AB894" s="115"/>
      <c r="AC894" s="112"/>
      <c r="AD894" s="114"/>
      <c r="AE894" s="116"/>
      <c r="AF894" s="115"/>
      <c r="AG894" s="75"/>
      <c r="AH894" s="75"/>
    </row>
    <row r="895" spans="2:34">
      <c r="B895" s="75"/>
      <c r="C895" s="75"/>
      <c r="D895" s="75"/>
      <c r="E895" s="75"/>
      <c r="F895" s="75"/>
      <c r="G895" s="109"/>
      <c r="H895" s="109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1509"/>
      <c r="Z895" s="114"/>
      <c r="AA895" s="116"/>
      <c r="AB895" s="115"/>
      <c r="AC895" s="112"/>
      <c r="AD895" s="114"/>
      <c r="AE895" s="116"/>
      <c r="AF895" s="115"/>
      <c r="AG895" s="75"/>
      <c r="AH895" s="75"/>
    </row>
    <row r="896" spans="2:34">
      <c r="B896" s="75"/>
      <c r="C896" s="75"/>
      <c r="D896" s="75"/>
      <c r="E896" s="75"/>
      <c r="F896" s="75"/>
      <c r="G896" s="109"/>
      <c r="H896" s="109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1509"/>
      <c r="Z896" s="114"/>
      <c r="AA896" s="116"/>
      <c r="AB896" s="115"/>
      <c r="AC896" s="112"/>
      <c r="AD896" s="114"/>
      <c r="AE896" s="116"/>
      <c r="AF896" s="115"/>
      <c r="AG896" s="75"/>
      <c r="AH896" s="75"/>
    </row>
    <row r="897" spans="2:34">
      <c r="B897" s="75"/>
      <c r="C897" s="75"/>
      <c r="D897" s="75"/>
      <c r="E897" s="75"/>
      <c r="F897" s="75"/>
      <c r="G897" s="109"/>
      <c r="H897" s="109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1509"/>
      <c r="Z897" s="114"/>
      <c r="AA897" s="116"/>
      <c r="AB897" s="115"/>
      <c r="AC897" s="112"/>
      <c r="AD897" s="114"/>
      <c r="AE897" s="116"/>
      <c r="AF897" s="115"/>
      <c r="AG897" s="75"/>
      <c r="AH897" s="75"/>
    </row>
    <row r="898" spans="2:34">
      <c r="B898" s="75"/>
      <c r="C898" s="75"/>
      <c r="D898" s="75"/>
      <c r="E898" s="75"/>
      <c r="F898" s="75"/>
      <c r="G898" s="109"/>
      <c r="H898" s="109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1509"/>
      <c r="Z898" s="114"/>
      <c r="AA898" s="116"/>
      <c r="AB898" s="115"/>
      <c r="AC898" s="112"/>
      <c r="AD898" s="114"/>
      <c r="AE898" s="116"/>
      <c r="AF898" s="115"/>
      <c r="AG898" s="75"/>
      <c r="AH898" s="75"/>
    </row>
    <row r="899" spans="2:34">
      <c r="B899" s="75"/>
      <c r="C899" s="75"/>
      <c r="D899" s="75"/>
      <c r="E899" s="75"/>
      <c r="F899" s="75"/>
      <c r="G899" s="109"/>
      <c r="H899" s="109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1509"/>
      <c r="Z899" s="114"/>
      <c r="AA899" s="116"/>
      <c r="AB899" s="115"/>
      <c r="AC899" s="112"/>
      <c r="AD899" s="114"/>
      <c r="AE899" s="116"/>
      <c r="AF899" s="115"/>
      <c r="AG899" s="75"/>
      <c r="AH899" s="75"/>
    </row>
    <row r="900" spans="2:34">
      <c r="B900" s="75"/>
      <c r="C900" s="75"/>
      <c r="D900" s="75"/>
      <c r="E900" s="75"/>
      <c r="F900" s="75"/>
      <c r="G900" s="109"/>
      <c r="H900" s="109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1509"/>
      <c r="Z900" s="114"/>
      <c r="AA900" s="116"/>
      <c r="AB900" s="115"/>
      <c r="AC900" s="112"/>
      <c r="AD900" s="114"/>
      <c r="AE900" s="116"/>
      <c r="AF900" s="115"/>
      <c r="AG900" s="75"/>
      <c r="AH900" s="75"/>
    </row>
    <row r="901" spans="2:34">
      <c r="B901" s="75"/>
      <c r="C901" s="75"/>
      <c r="D901" s="75"/>
      <c r="E901" s="75"/>
      <c r="F901" s="75"/>
      <c r="G901" s="109"/>
      <c r="H901" s="109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1509"/>
      <c r="Z901" s="114"/>
      <c r="AA901" s="116"/>
      <c r="AB901" s="115"/>
      <c r="AC901" s="112"/>
      <c r="AD901" s="114"/>
      <c r="AE901" s="116"/>
      <c r="AF901" s="115"/>
      <c r="AG901" s="75"/>
      <c r="AH901" s="75"/>
    </row>
    <row r="902" spans="2:34">
      <c r="B902" s="75"/>
      <c r="C902" s="75"/>
      <c r="D902" s="75"/>
      <c r="E902" s="75"/>
      <c r="F902" s="75"/>
      <c r="G902" s="109"/>
      <c r="H902" s="109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1509"/>
      <c r="Z902" s="114"/>
      <c r="AA902" s="116"/>
      <c r="AB902" s="115"/>
      <c r="AC902" s="112"/>
      <c r="AD902" s="114"/>
      <c r="AE902" s="116"/>
      <c r="AF902" s="115"/>
      <c r="AG902" s="75"/>
      <c r="AH902" s="75"/>
    </row>
    <row r="903" spans="2:34">
      <c r="B903" s="75"/>
      <c r="C903" s="75"/>
      <c r="D903" s="75"/>
      <c r="E903" s="75"/>
      <c r="F903" s="75"/>
      <c r="G903" s="109"/>
      <c r="H903" s="109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1509"/>
      <c r="Z903" s="114"/>
      <c r="AA903" s="116"/>
      <c r="AB903" s="115"/>
      <c r="AC903" s="112"/>
      <c r="AD903" s="114"/>
      <c r="AE903" s="116"/>
      <c r="AF903" s="115"/>
      <c r="AG903" s="75"/>
      <c r="AH903" s="75"/>
    </row>
    <row r="904" spans="2:34">
      <c r="B904" s="75"/>
      <c r="C904" s="75"/>
      <c r="D904" s="75"/>
      <c r="E904" s="75"/>
      <c r="F904" s="75"/>
      <c r="G904" s="109"/>
      <c r="H904" s="109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1509"/>
      <c r="Z904" s="114"/>
      <c r="AA904" s="116"/>
      <c r="AB904" s="115"/>
      <c r="AC904" s="112"/>
      <c r="AD904" s="114"/>
      <c r="AE904" s="116"/>
      <c r="AF904" s="115"/>
      <c r="AG904" s="75"/>
      <c r="AH904" s="75"/>
    </row>
    <row r="905" spans="2:34">
      <c r="B905" s="75"/>
      <c r="C905" s="75"/>
      <c r="D905" s="75"/>
      <c r="E905" s="75"/>
      <c r="F905" s="75"/>
      <c r="G905" s="109"/>
      <c r="H905" s="109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1509"/>
      <c r="Z905" s="114"/>
      <c r="AA905" s="116"/>
      <c r="AB905" s="115"/>
      <c r="AC905" s="112"/>
      <c r="AD905" s="114"/>
      <c r="AE905" s="116"/>
      <c r="AF905" s="115"/>
      <c r="AG905" s="75"/>
      <c r="AH905" s="75"/>
    </row>
    <row r="906" spans="2:34">
      <c r="B906" s="75"/>
      <c r="C906" s="75"/>
      <c r="D906" s="75"/>
      <c r="E906" s="75"/>
      <c r="F906" s="75"/>
      <c r="G906" s="109"/>
      <c r="H906" s="109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1509"/>
      <c r="Z906" s="114"/>
      <c r="AA906" s="116"/>
      <c r="AB906" s="115"/>
      <c r="AC906" s="112"/>
      <c r="AD906" s="114"/>
      <c r="AE906" s="116"/>
      <c r="AF906" s="115"/>
      <c r="AG906" s="75"/>
      <c r="AH906" s="75"/>
    </row>
    <row r="907" spans="2:34">
      <c r="B907" s="75"/>
      <c r="C907" s="75"/>
      <c r="D907" s="75"/>
      <c r="E907" s="75"/>
      <c r="F907" s="75"/>
      <c r="G907" s="109"/>
      <c r="H907" s="109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1509"/>
      <c r="Z907" s="114"/>
      <c r="AA907" s="116"/>
      <c r="AB907" s="115"/>
      <c r="AC907" s="112"/>
      <c r="AD907" s="114"/>
      <c r="AE907" s="116"/>
      <c r="AF907" s="115"/>
      <c r="AG907" s="75"/>
      <c r="AH907" s="75"/>
    </row>
    <row r="908" spans="2:34">
      <c r="B908" s="75"/>
      <c r="C908" s="75"/>
      <c r="D908" s="75"/>
      <c r="E908" s="75"/>
      <c r="F908" s="75"/>
      <c r="G908" s="109"/>
      <c r="H908" s="109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1509"/>
      <c r="Z908" s="114"/>
      <c r="AA908" s="116"/>
      <c r="AB908" s="115"/>
      <c r="AC908" s="112"/>
      <c r="AD908" s="114"/>
      <c r="AE908" s="116"/>
      <c r="AF908" s="115"/>
      <c r="AG908" s="75"/>
      <c r="AH908" s="75"/>
    </row>
    <row r="909" spans="2:34">
      <c r="B909" s="75"/>
      <c r="C909" s="75"/>
      <c r="D909" s="75"/>
      <c r="E909" s="75"/>
      <c r="F909" s="75"/>
      <c r="G909" s="109"/>
      <c r="H909" s="109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1509"/>
      <c r="Z909" s="114"/>
      <c r="AA909" s="116"/>
      <c r="AB909" s="115"/>
      <c r="AC909" s="112"/>
      <c r="AD909" s="114"/>
      <c r="AE909" s="116"/>
      <c r="AF909" s="115"/>
      <c r="AG909" s="75"/>
      <c r="AH909" s="75"/>
    </row>
    <row r="910" spans="2:34">
      <c r="B910" s="75"/>
      <c r="C910" s="75"/>
      <c r="D910" s="75"/>
      <c r="E910" s="75"/>
      <c r="F910" s="75"/>
      <c r="G910" s="109"/>
      <c r="H910" s="109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1509"/>
      <c r="Z910" s="114"/>
      <c r="AA910" s="116"/>
      <c r="AB910" s="115"/>
      <c r="AC910" s="112"/>
      <c r="AD910" s="114"/>
      <c r="AE910" s="116"/>
      <c r="AF910" s="115"/>
      <c r="AG910" s="75"/>
      <c r="AH910" s="75"/>
    </row>
    <row r="911" spans="2:34">
      <c r="B911" s="75"/>
      <c r="C911" s="75"/>
      <c r="D911" s="75"/>
      <c r="E911" s="75"/>
      <c r="F911" s="75"/>
      <c r="G911" s="109"/>
      <c r="H911" s="109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112"/>
      <c r="Z911" s="114"/>
      <c r="AA911" s="116"/>
      <c r="AB911" s="115"/>
      <c r="AC911" s="112"/>
      <c r="AD911" s="114"/>
      <c r="AE911" s="116"/>
      <c r="AF911" s="115"/>
      <c r="AG911" s="75"/>
      <c r="AH911" s="75"/>
    </row>
    <row r="912" spans="2:34">
      <c r="B912" s="75"/>
      <c r="C912" s="75"/>
      <c r="D912" s="75"/>
      <c r="E912" s="75"/>
      <c r="F912" s="75"/>
      <c r="G912" s="109"/>
      <c r="H912" s="109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112"/>
      <c r="Z912" s="114"/>
      <c r="AA912" s="116"/>
      <c r="AB912" s="115"/>
      <c r="AC912" s="112"/>
      <c r="AD912" s="114"/>
      <c r="AE912" s="116"/>
      <c r="AF912" s="115"/>
      <c r="AG912" s="75"/>
      <c r="AH912" s="75"/>
    </row>
    <row r="913" spans="2:34">
      <c r="B913" s="75"/>
      <c r="C913" s="75"/>
      <c r="D913" s="75"/>
      <c r="E913" s="75"/>
      <c r="F913" s="75"/>
      <c r="G913" s="109"/>
      <c r="H913" s="109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112"/>
      <c r="Z913" s="114"/>
      <c r="AA913" s="116"/>
      <c r="AB913" s="115"/>
      <c r="AC913" s="112"/>
      <c r="AD913" s="114"/>
      <c r="AE913" s="116"/>
      <c r="AF913" s="115"/>
      <c r="AG913" s="75"/>
      <c r="AH913" s="75"/>
    </row>
    <row r="914" spans="2:34">
      <c r="B914" s="75"/>
      <c r="C914" s="75"/>
      <c r="D914" s="75"/>
      <c r="E914" s="75"/>
      <c r="F914" s="75"/>
      <c r="G914" s="109"/>
      <c r="H914" s="109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112"/>
      <c r="Z914" s="114"/>
      <c r="AA914" s="116"/>
      <c r="AB914" s="115"/>
      <c r="AC914" s="112"/>
      <c r="AD914" s="114"/>
      <c r="AE914" s="116"/>
      <c r="AF914" s="115"/>
      <c r="AG914" s="75"/>
      <c r="AH914" s="75"/>
    </row>
    <row r="915" spans="2:34">
      <c r="B915" s="75"/>
      <c r="C915" s="75"/>
      <c r="D915" s="75"/>
      <c r="E915" s="75"/>
      <c r="F915" s="75"/>
      <c r="G915" s="109"/>
      <c r="H915" s="109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112"/>
      <c r="Z915" s="114"/>
      <c r="AA915" s="116"/>
      <c r="AB915" s="115"/>
      <c r="AC915" s="112"/>
      <c r="AD915" s="114"/>
      <c r="AE915" s="116"/>
      <c r="AF915" s="115"/>
      <c r="AG915" s="75"/>
      <c r="AH915" s="75"/>
    </row>
    <row r="916" spans="2:34">
      <c r="B916" s="75"/>
      <c r="C916" s="75"/>
      <c r="D916" s="75"/>
      <c r="E916" s="75"/>
      <c r="F916" s="75"/>
      <c r="G916" s="109"/>
      <c r="H916" s="109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112"/>
      <c r="Z916" s="114"/>
      <c r="AA916" s="116"/>
      <c r="AB916" s="115"/>
      <c r="AC916" s="112"/>
      <c r="AD916" s="114"/>
      <c r="AE916" s="116"/>
      <c r="AF916" s="115"/>
      <c r="AG916" s="75"/>
      <c r="AH916" s="75"/>
    </row>
    <row r="917" spans="2:34">
      <c r="B917" s="75"/>
      <c r="C917" s="75"/>
      <c r="D917" s="75"/>
      <c r="E917" s="75"/>
      <c r="F917" s="75"/>
      <c r="G917" s="109"/>
      <c r="H917" s="109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112"/>
      <c r="Z917" s="114"/>
      <c r="AA917" s="116"/>
      <c r="AB917" s="115"/>
      <c r="AC917" s="112"/>
      <c r="AD917" s="114"/>
      <c r="AE917" s="116"/>
      <c r="AF917" s="115"/>
      <c r="AG917" s="75"/>
      <c r="AH917" s="75"/>
    </row>
    <row r="918" spans="2:34">
      <c r="B918" s="75"/>
      <c r="C918" s="75"/>
      <c r="D918" s="75"/>
      <c r="E918" s="75"/>
      <c r="F918" s="75"/>
      <c r="G918" s="109"/>
      <c r="H918" s="109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112"/>
      <c r="Z918" s="114"/>
      <c r="AA918" s="116"/>
      <c r="AB918" s="115"/>
      <c r="AC918" s="112"/>
      <c r="AD918" s="114"/>
      <c r="AE918" s="116"/>
      <c r="AF918" s="115"/>
      <c r="AG918" s="75"/>
      <c r="AH918" s="75"/>
    </row>
    <row r="919" spans="2:34">
      <c r="B919" s="75"/>
      <c r="C919" s="75"/>
      <c r="D919" s="75"/>
      <c r="E919" s="75"/>
      <c r="F919" s="75"/>
      <c r="G919" s="109"/>
      <c r="H919" s="109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112"/>
      <c r="Z919" s="114"/>
      <c r="AA919" s="116"/>
      <c r="AB919" s="115"/>
      <c r="AC919" s="112"/>
      <c r="AD919" s="114"/>
      <c r="AE919" s="116"/>
      <c r="AF919" s="115"/>
      <c r="AG919" s="75"/>
      <c r="AH919" s="75"/>
    </row>
    <row r="920" spans="2:34">
      <c r="B920" s="75"/>
      <c r="C920" s="75"/>
      <c r="D920" s="75"/>
      <c r="E920" s="75"/>
      <c r="F920" s="75"/>
      <c r="G920" s="109"/>
      <c r="H920" s="109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112"/>
      <c r="Z920" s="114"/>
      <c r="AA920" s="116"/>
      <c r="AB920" s="115"/>
      <c r="AC920" s="112"/>
      <c r="AD920" s="114"/>
      <c r="AE920" s="116"/>
      <c r="AF920" s="115"/>
      <c r="AG920" s="75"/>
      <c r="AH920" s="75"/>
    </row>
    <row r="921" spans="2:34">
      <c r="B921" s="75"/>
      <c r="C921" s="75"/>
      <c r="D921" s="75"/>
      <c r="E921" s="75"/>
      <c r="F921" s="75"/>
      <c r="G921" s="109"/>
      <c r="H921" s="109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112"/>
      <c r="Z921" s="114"/>
      <c r="AA921" s="116"/>
      <c r="AB921" s="115"/>
      <c r="AC921" s="112"/>
      <c r="AD921" s="114"/>
      <c r="AE921" s="116"/>
      <c r="AF921" s="115"/>
      <c r="AG921" s="75"/>
      <c r="AH921" s="75"/>
    </row>
    <row r="922" spans="2:34">
      <c r="B922" s="75"/>
      <c r="C922" s="75"/>
      <c r="D922" s="75"/>
      <c r="E922" s="75"/>
      <c r="F922" s="75"/>
      <c r="G922" s="109"/>
      <c r="H922" s="109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112"/>
      <c r="Z922" s="114"/>
      <c r="AA922" s="116"/>
      <c r="AB922" s="115"/>
      <c r="AC922" s="112"/>
      <c r="AD922" s="114"/>
      <c r="AE922" s="116"/>
      <c r="AF922" s="115"/>
      <c r="AG922" s="75"/>
      <c r="AH922" s="75"/>
    </row>
    <row r="923" spans="2:34">
      <c r="B923" s="75"/>
      <c r="C923" s="75"/>
      <c r="D923" s="75"/>
      <c r="E923" s="75"/>
      <c r="F923" s="75"/>
      <c r="G923" s="109"/>
      <c r="H923" s="109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112"/>
      <c r="Z923" s="114"/>
      <c r="AA923" s="116"/>
      <c r="AB923" s="115"/>
      <c r="AC923" s="112"/>
      <c r="AD923" s="114"/>
      <c r="AE923" s="116"/>
      <c r="AF923" s="115"/>
      <c r="AG923" s="75"/>
      <c r="AH923" s="75"/>
    </row>
    <row r="924" spans="2:34">
      <c r="B924" s="75"/>
      <c r="C924" s="75"/>
      <c r="D924" s="75"/>
      <c r="E924" s="75"/>
      <c r="F924" s="75"/>
      <c r="G924" s="109"/>
      <c r="H924" s="109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112"/>
      <c r="Z924" s="114"/>
      <c r="AA924" s="116"/>
      <c r="AB924" s="115"/>
      <c r="AC924" s="112"/>
      <c r="AD924" s="114"/>
      <c r="AE924" s="116"/>
      <c r="AF924" s="115"/>
      <c r="AG924" s="75"/>
      <c r="AH924" s="75"/>
    </row>
    <row r="925" spans="2:34">
      <c r="B925" s="75"/>
      <c r="C925" s="75"/>
      <c r="D925" s="75"/>
      <c r="E925" s="75"/>
      <c r="F925" s="75"/>
      <c r="G925" s="109"/>
      <c r="H925" s="109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112"/>
      <c r="Z925" s="114"/>
      <c r="AA925" s="116"/>
      <c r="AB925" s="115"/>
      <c r="AC925" s="112"/>
      <c r="AD925" s="114"/>
      <c r="AE925" s="116"/>
      <c r="AF925" s="115"/>
      <c r="AG925" s="75"/>
      <c r="AH925" s="75"/>
    </row>
    <row r="926" spans="2:34">
      <c r="B926" s="75"/>
      <c r="C926" s="75"/>
      <c r="D926" s="75"/>
      <c r="E926" s="75"/>
      <c r="F926" s="75"/>
      <c r="G926" s="109"/>
      <c r="H926" s="109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112"/>
      <c r="Z926" s="114"/>
      <c r="AA926" s="116"/>
      <c r="AB926" s="115"/>
      <c r="AC926" s="112"/>
      <c r="AD926" s="114"/>
      <c r="AE926" s="116"/>
      <c r="AF926" s="115"/>
      <c r="AG926" s="75"/>
      <c r="AH926" s="75"/>
    </row>
    <row r="927" spans="2:34">
      <c r="B927" s="75"/>
      <c r="C927" s="75"/>
      <c r="D927" s="75"/>
      <c r="E927" s="75"/>
      <c r="F927" s="75"/>
      <c r="G927" s="109"/>
      <c r="H927" s="109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112"/>
      <c r="Z927" s="114"/>
      <c r="AA927" s="116"/>
      <c r="AB927" s="115"/>
      <c r="AC927" s="112"/>
      <c r="AD927" s="114"/>
      <c r="AE927" s="116"/>
      <c r="AF927" s="115"/>
      <c r="AG927" s="75"/>
      <c r="AH927" s="75"/>
    </row>
    <row r="928" spans="2:34">
      <c r="B928" s="75"/>
      <c r="C928" s="75"/>
      <c r="D928" s="75"/>
      <c r="E928" s="75"/>
      <c r="F928" s="75"/>
      <c r="G928" s="109"/>
      <c r="H928" s="109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112"/>
      <c r="Z928" s="114"/>
      <c r="AA928" s="116"/>
      <c r="AB928" s="115"/>
      <c r="AC928" s="112"/>
      <c r="AD928" s="114"/>
      <c r="AE928" s="116"/>
      <c r="AF928" s="115"/>
      <c r="AG928" s="75"/>
      <c r="AH928" s="75"/>
    </row>
    <row r="929" spans="2:34">
      <c r="B929" s="75"/>
      <c r="C929" s="75"/>
      <c r="D929" s="75"/>
      <c r="E929" s="75"/>
      <c r="F929" s="75"/>
      <c r="G929" s="109"/>
      <c r="H929" s="109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112"/>
      <c r="Z929" s="114"/>
      <c r="AA929" s="116"/>
      <c r="AB929" s="115"/>
      <c r="AC929" s="112"/>
      <c r="AD929" s="114"/>
      <c r="AE929" s="116"/>
      <c r="AF929" s="115"/>
      <c r="AG929" s="75"/>
      <c r="AH929" s="75"/>
    </row>
    <row r="930" spans="2:34">
      <c r="B930" s="75"/>
      <c r="C930" s="75"/>
      <c r="D930" s="75"/>
      <c r="E930" s="75"/>
      <c r="F930" s="75"/>
      <c r="G930" s="109"/>
      <c r="H930" s="109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112"/>
      <c r="Z930" s="114"/>
      <c r="AA930" s="116"/>
      <c r="AB930" s="115"/>
      <c r="AC930" s="112"/>
      <c r="AD930" s="114"/>
      <c r="AE930" s="116"/>
      <c r="AF930" s="115"/>
      <c r="AG930" s="75"/>
      <c r="AH930" s="75"/>
    </row>
    <row r="931" spans="2:34">
      <c r="B931" s="75"/>
      <c r="C931" s="75"/>
      <c r="D931" s="75"/>
      <c r="E931" s="75"/>
      <c r="F931" s="75"/>
      <c r="G931" s="109"/>
      <c r="H931" s="109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112"/>
      <c r="Z931" s="114"/>
      <c r="AA931" s="116"/>
      <c r="AB931" s="115"/>
      <c r="AC931" s="112"/>
      <c r="AD931" s="114"/>
      <c r="AE931" s="116"/>
      <c r="AF931" s="115"/>
      <c r="AG931" s="75"/>
      <c r="AH931" s="75"/>
    </row>
    <row r="932" spans="2:34">
      <c r="B932" s="75"/>
      <c r="C932" s="75"/>
      <c r="D932" s="75"/>
      <c r="E932" s="75"/>
      <c r="F932" s="75"/>
      <c r="G932" s="109"/>
      <c r="H932" s="109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112"/>
      <c r="Z932" s="114"/>
      <c r="AA932" s="116"/>
      <c r="AB932" s="115"/>
      <c r="AC932" s="112"/>
      <c r="AD932" s="114"/>
      <c r="AE932" s="116"/>
      <c r="AF932" s="115"/>
      <c r="AG932" s="75"/>
      <c r="AH932" s="75"/>
    </row>
    <row r="933" spans="2:34">
      <c r="B933" s="75"/>
      <c r="C933" s="75"/>
      <c r="D933" s="75"/>
      <c r="E933" s="75"/>
      <c r="F933" s="75"/>
      <c r="G933" s="109"/>
      <c r="H933" s="109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112"/>
      <c r="Z933" s="114"/>
      <c r="AA933" s="116"/>
      <c r="AB933" s="115"/>
      <c r="AC933" s="112"/>
      <c r="AD933" s="114"/>
      <c r="AE933" s="116"/>
      <c r="AF933" s="115"/>
      <c r="AG933" s="75"/>
      <c r="AH933" s="75"/>
    </row>
    <row r="934" spans="2:34">
      <c r="B934" s="75"/>
      <c r="C934" s="75"/>
      <c r="D934" s="75"/>
      <c r="E934" s="75"/>
      <c r="F934" s="75"/>
      <c r="G934" s="109"/>
      <c r="H934" s="109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112"/>
      <c r="Z934" s="114"/>
      <c r="AA934" s="116"/>
      <c r="AB934" s="115"/>
      <c r="AC934" s="112"/>
      <c r="AD934" s="114"/>
      <c r="AE934" s="116"/>
      <c r="AF934" s="115"/>
      <c r="AG934" s="75"/>
      <c r="AH934" s="75"/>
    </row>
    <row r="935" spans="2:34">
      <c r="B935" s="75"/>
      <c r="C935" s="75"/>
      <c r="D935" s="75"/>
      <c r="E935" s="75"/>
      <c r="F935" s="75"/>
      <c r="G935" s="109"/>
      <c r="H935" s="109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112"/>
      <c r="Z935" s="114"/>
      <c r="AA935" s="116"/>
      <c r="AB935" s="115"/>
      <c r="AC935" s="112"/>
      <c r="AD935" s="114"/>
      <c r="AE935" s="116"/>
      <c r="AF935" s="115"/>
      <c r="AG935" s="75"/>
      <c r="AH935" s="75"/>
    </row>
    <row r="936" spans="2:34">
      <c r="B936" s="75"/>
      <c r="C936" s="75"/>
      <c r="D936" s="75"/>
      <c r="E936" s="75"/>
      <c r="F936" s="75"/>
      <c r="G936" s="109"/>
      <c r="H936" s="109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112"/>
      <c r="Z936" s="114"/>
      <c r="AA936" s="116"/>
      <c r="AB936" s="115"/>
      <c r="AC936" s="112"/>
      <c r="AD936" s="114"/>
      <c r="AE936" s="116"/>
      <c r="AF936" s="115"/>
      <c r="AG936" s="75"/>
      <c r="AH936" s="75"/>
    </row>
    <row r="937" spans="2:34">
      <c r="B937" s="75"/>
      <c r="C937" s="75"/>
      <c r="D937" s="75"/>
      <c r="E937" s="75"/>
      <c r="F937" s="75"/>
      <c r="G937" s="109"/>
      <c r="H937" s="109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112"/>
      <c r="Z937" s="114"/>
      <c r="AA937" s="116"/>
      <c r="AB937" s="115"/>
      <c r="AC937" s="112"/>
      <c r="AD937" s="114"/>
      <c r="AE937" s="116"/>
      <c r="AF937" s="115"/>
      <c r="AG937" s="75"/>
      <c r="AH937" s="75"/>
    </row>
    <row r="938" spans="2:34">
      <c r="B938" s="75"/>
      <c r="C938" s="75"/>
      <c r="D938" s="75"/>
      <c r="E938" s="75"/>
      <c r="F938" s="75"/>
      <c r="G938" s="109"/>
      <c r="H938" s="109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112"/>
      <c r="Z938" s="114"/>
      <c r="AA938" s="116"/>
      <c r="AB938" s="115"/>
      <c r="AC938" s="112"/>
      <c r="AD938" s="114"/>
      <c r="AE938" s="116"/>
      <c r="AF938" s="115"/>
      <c r="AG938" s="75"/>
      <c r="AH938" s="75"/>
    </row>
    <row r="939" spans="2:34">
      <c r="B939" s="75"/>
      <c r="C939" s="75"/>
      <c r="D939" s="75"/>
      <c r="E939" s="75"/>
      <c r="F939" s="75"/>
      <c r="G939" s="109"/>
      <c r="H939" s="109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112"/>
      <c r="Z939" s="114"/>
      <c r="AA939" s="116"/>
      <c r="AB939" s="115"/>
      <c r="AC939" s="112"/>
      <c r="AD939" s="114"/>
      <c r="AE939" s="116"/>
      <c r="AF939" s="115"/>
      <c r="AG939" s="75"/>
      <c r="AH939" s="75"/>
    </row>
    <row r="940" spans="2:34">
      <c r="B940" s="75"/>
      <c r="C940" s="75"/>
      <c r="D940" s="75"/>
      <c r="E940" s="75"/>
      <c r="F940" s="75"/>
      <c r="G940" s="109"/>
      <c r="H940" s="109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112"/>
      <c r="Z940" s="114"/>
      <c r="AA940" s="116"/>
      <c r="AB940" s="115"/>
      <c r="AC940" s="112"/>
      <c r="AD940" s="114"/>
      <c r="AE940" s="116"/>
      <c r="AF940" s="115"/>
      <c r="AG940" s="75"/>
      <c r="AH940" s="75"/>
    </row>
    <row r="941" spans="2:34">
      <c r="B941" s="75"/>
      <c r="C941" s="75"/>
      <c r="D941" s="75"/>
      <c r="E941" s="75"/>
      <c r="F941" s="75"/>
      <c r="G941" s="109"/>
      <c r="H941" s="109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112"/>
      <c r="Z941" s="114"/>
      <c r="AA941" s="116"/>
      <c r="AB941" s="115"/>
      <c r="AC941" s="112"/>
      <c r="AD941" s="114"/>
      <c r="AE941" s="116"/>
      <c r="AF941" s="115"/>
      <c r="AG941" s="75"/>
      <c r="AH941" s="75"/>
    </row>
    <row r="942" spans="2:34">
      <c r="B942" s="75"/>
      <c r="C942" s="75"/>
      <c r="D942" s="75"/>
      <c r="E942" s="75"/>
      <c r="F942" s="75"/>
      <c r="G942" s="109"/>
      <c r="H942" s="109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112"/>
      <c r="Z942" s="114"/>
      <c r="AA942" s="116"/>
      <c r="AB942" s="115"/>
      <c r="AC942" s="112"/>
      <c r="AD942" s="114"/>
      <c r="AE942" s="116"/>
      <c r="AF942" s="115"/>
      <c r="AG942" s="75"/>
      <c r="AH942" s="75"/>
    </row>
    <row r="943" spans="2:34">
      <c r="B943" s="75"/>
      <c r="C943" s="75"/>
      <c r="D943" s="75"/>
      <c r="E943" s="75"/>
      <c r="F943" s="75"/>
      <c r="G943" s="109"/>
      <c r="H943" s="109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112"/>
      <c r="Z943" s="114"/>
      <c r="AA943" s="116"/>
      <c r="AB943" s="115"/>
      <c r="AC943" s="112"/>
      <c r="AD943" s="114"/>
      <c r="AE943" s="116"/>
      <c r="AF943" s="115"/>
      <c r="AG943" s="75"/>
      <c r="AH943" s="75"/>
    </row>
    <row r="944" spans="2:34">
      <c r="B944" s="75"/>
      <c r="C944" s="75"/>
      <c r="D944" s="75"/>
      <c r="E944" s="75"/>
      <c r="F944" s="75"/>
      <c r="G944" s="109"/>
      <c r="H944" s="109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112"/>
      <c r="Z944" s="114"/>
      <c r="AA944" s="116"/>
      <c r="AB944" s="115"/>
      <c r="AC944" s="112"/>
      <c r="AD944" s="114"/>
      <c r="AE944" s="116"/>
      <c r="AF944" s="115"/>
      <c r="AG944" s="75"/>
      <c r="AH944" s="75"/>
    </row>
    <row r="945" spans="2:34">
      <c r="B945" s="75"/>
      <c r="C945" s="75"/>
      <c r="D945" s="75"/>
      <c r="E945" s="75"/>
      <c r="F945" s="75"/>
      <c r="G945" s="109"/>
      <c r="H945" s="109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112"/>
      <c r="Z945" s="114"/>
      <c r="AA945" s="116"/>
      <c r="AB945" s="115"/>
      <c r="AC945" s="112"/>
      <c r="AD945" s="114"/>
      <c r="AE945" s="116"/>
      <c r="AF945" s="115"/>
      <c r="AG945" s="75"/>
      <c r="AH945" s="75"/>
    </row>
    <row r="946" spans="2:34">
      <c r="B946" s="75"/>
      <c r="C946" s="75"/>
      <c r="D946" s="75"/>
      <c r="E946" s="75"/>
      <c r="F946" s="75"/>
      <c r="G946" s="109"/>
      <c r="H946" s="109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112"/>
      <c r="Z946" s="114"/>
      <c r="AA946" s="116"/>
      <c r="AB946" s="115"/>
      <c r="AC946" s="112"/>
      <c r="AD946" s="114"/>
      <c r="AE946" s="116"/>
      <c r="AF946" s="115"/>
      <c r="AG946" s="75"/>
      <c r="AH946" s="75"/>
    </row>
    <row r="947" spans="2:34">
      <c r="B947" s="75"/>
      <c r="C947" s="75"/>
      <c r="D947" s="75"/>
      <c r="E947" s="75"/>
      <c r="F947" s="75"/>
      <c r="G947" s="109"/>
      <c r="H947" s="109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112"/>
      <c r="Z947" s="114"/>
      <c r="AA947" s="116"/>
      <c r="AB947" s="115"/>
      <c r="AC947" s="112"/>
      <c r="AD947" s="114"/>
      <c r="AE947" s="116"/>
      <c r="AF947" s="115"/>
      <c r="AG947" s="75"/>
      <c r="AH947" s="75"/>
    </row>
    <row r="948" spans="2:34">
      <c r="B948" s="75"/>
      <c r="C948" s="75"/>
      <c r="D948" s="75"/>
      <c r="E948" s="75"/>
      <c r="F948" s="75"/>
      <c r="G948" s="109"/>
      <c r="H948" s="109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112"/>
      <c r="Z948" s="114"/>
      <c r="AA948" s="116"/>
      <c r="AB948" s="115"/>
      <c r="AC948" s="112"/>
      <c r="AD948" s="114"/>
      <c r="AE948" s="116"/>
      <c r="AF948" s="115"/>
      <c r="AG948" s="75"/>
      <c r="AH948" s="75"/>
    </row>
    <row r="949" spans="2:34">
      <c r="B949" s="75"/>
      <c r="C949" s="75"/>
      <c r="D949" s="75"/>
      <c r="E949" s="75"/>
      <c r="F949" s="75"/>
      <c r="G949" s="109"/>
      <c r="H949" s="109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112"/>
      <c r="Z949" s="114"/>
      <c r="AA949" s="116"/>
      <c r="AB949" s="115"/>
      <c r="AC949" s="112"/>
      <c r="AD949" s="114"/>
      <c r="AE949" s="116"/>
      <c r="AF949" s="115"/>
      <c r="AG949" s="75"/>
      <c r="AH949" s="75"/>
    </row>
    <row r="950" spans="2:34">
      <c r="B950" s="75"/>
      <c r="C950" s="75"/>
      <c r="D950" s="75"/>
      <c r="E950" s="75"/>
      <c r="F950" s="75"/>
      <c r="G950" s="109"/>
      <c r="H950" s="109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112"/>
      <c r="Z950" s="114"/>
      <c r="AA950" s="116"/>
      <c r="AB950" s="115"/>
      <c r="AC950" s="112"/>
      <c r="AD950" s="114"/>
      <c r="AE950" s="116"/>
      <c r="AF950" s="115"/>
      <c r="AG950" s="75"/>
      <c r="AH950" s="75"/>
    </row>
    <row r="951" spans="2:34">
      <c r="B951" s="75"/>
      <c r="C951" s="75"/>
      <c r="D951" s="75"/>
      <c r="E951" s="75"/>
      <c r="F951" s="75"/>
      <c r="G951" s="109"/>
      <c r="H951" s="109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112"/>
      <c r="Z951" s="114"/>
      <c r="AA951" s="116"/>
      <c r="AB951" s="115"/>
      <c r="AC951" s="112"/>
      <c r="AD951" s="114"/>
      <c r="AE951" s="116"/>
      <c r="AF951" s="115"/>
      <c r="AG951" s="75"/>
      <c r="AH951" s="75"/>
    </row>
    <row r="952" spans="2:34">
      <c r="B952" s="75"/>
      <c r="C952" s="75"/>
      <c r="D952" s="75"/>
      <c r="E952" s="75"/>
      <c r="F952" s="75"/>
      <c r="G952" s="109"/>
      <c r="H952" s="109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112"/>
      <c r="Z952" s="114"/>
      <c r="AA952" s="116"/>
      <c r="AB952" s="115"/>
      <c r="AC952" s="112"/>
      <c r="AD952" s="114"/>
      <c r="AE952" s="116"/>
      <c r="AF952" s="115"/>
      <c r="AG952" s="75"/>
      <c r="AH952" s="75"/>
    </row>
    <row r="953" spans="2:34">
      <c r="B953" s="75"/>
      <c r="C953" s="75"/>
      <c r="D953" s="75"/>
      <c r="E953" s="75"/>
      <c r="F953" s="75"/>
      <c r="G953" s="109"/>
      <c r="H953" s="109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112"/>
      <c r="Z953" s="114"/>
      <c r="AA953" s="116"/>
      <c r="AB953" s="115"/>
      <c r="AC953" s="112"/>
      <c r="AD953" s="114"/>
      <c r="AE953" s="116"/>
      <c r="AF953" s="115"/>
      <c r="AG953" s="75"/>
      <c r="AH953" s="75"/>
    </row>
    <row r="954" spans="2:34">
      <c r="B954" s="75"/>
      <c r="C954" s="75"/>
      <c r="D954" s="75"/>
      <c r="E954" s="75"/>
      <c r="F954" s="75"/>
      <c r="G954" s="109"/>
      <c r="H954" s="109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112"/>
      <c r="Z954" s="114"/>
      <c r="AA954" s="116"/>
      <c r="AB954" s="115"/>
      <c r="AC954" s="112"/>
      <c r="AD954" s="114"/>
      <c r="AE954" s="116"/>
      <c r="AF954" s="115"/>
      <c r="AG954" s="75"/>
      <c r="AH954" s="75"/>
    </row>
    <row r="955" spans="2:34">
      <c r="B955" s="75"/>
      <c r="C955" s="75"/>
      <c r="D955" s="75"/>
      <c r="E955" s="75"/>
      <c r="F955" s="75"/>
      <c r="G955" s="109"/>
      <c r="H955" s="109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112"/>
      <c r="Z955" s="114"/>
      <c r="AA955" s="116"/>
      <c r="AB955" s="115"/>
      <c r="AC955" s="112"/>
      <c r="AD955" s="114"/>
      <c r="AE955" s="116"/>
      <c r="AF955" s="115"/>
      <c r="AG955" s="75"/>
      <c r="AH955" s="75"/>
    </row>
    <row r="956" spans="2:34">
      <c r="B956" s="75"/>
      <c r="C956" s="75"/>
      <c r="D956" s="75"/>
      <c r="E956" s="75"/>
      <c r="F956" s="75"/>
      <c r="G956" s="109"/>
      <c r="H956" s="109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112"/>
      <c r="Z956" s="114"/>
      <c r="AA956" s="116"/>
      <c r="AB956" s="115"/>
      <c r="AC956" s="112"/>
      <c r="AD956" s="114"/>
      <c r="AE956" s="116"/>
      <c r="AF956" s="115"/>
      <c r="AG956" s="75"/>
      <c r="AH956" s="75"/>
    </row>
    <row r="957" spans="2:34">
      <c r="B957" s="75"/>
      <c r="C957" s="75"/>
      <c r="D957" s="75"/>
      <c r="E957" s="75"/>
      <c r="F957" s="75"/>
      <c r="G957" s="109"/>
      <c r="H957" s="109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112"/>
      <c r="Z957" s="114"/>
      <c r="AA957" s="116"/>
      <c r="AB957" s="115"/>
      <c r="AC957" s="112"/>
      <c r="AD957" s="114"/>
      <c r="AE957" s="116"/>
      <c r="AF957" s="115"/>
      <c r="AG957" s="75"/>
      <c r="AH957" s="75"/>
    </row>
    <row r="958" spans="2:34">
      <c r="B958" s="75"/>
      <c r="C958" s="75"/>
      <c r="D958" s="75"/>
      <c r="E958" s="75"/>
      <c r="F958" s="75"/>
      <c r="G958" s="109"/>
      <c r="H958" s="109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112"/>
      <c r="Z958" s="114"/>
      <c r="AA958" s="116"/>
      <c r="AB958" s="115"/>
      <c r="AC958" s="112"/>
      <c r="AD958" s="114"/>
      <c r="AE958" s="116"/>
      <c r="AF958" s="115"/>
      <c r="AG958" s="75"/>
      <c r="AH958" s="75"/>
    </row>
    <row r="959" spans="2:34">
      <c r="B959" s="75"/>
      <c r="C959" s="75"/>
      <c r="D959" s="75"/>
      <c r="E959" s="75"/>
      <c r="F959" s="75"/>
      <c r="G959" s="109"/>
      <c r="H959" s="109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112"/>
      <c r="Z959" s="114"/>
      <c r="AA959" s="116"/>
      <c r="AB959" s="115"/>
      <c r="AC959" s="112"/>
      <c r="AD959" s="114"/>
      <c r="AE959" s="116"/>
      <c r="AF959" s="115"/>
      <c r="AG959" s="75"/>
      <c r="AH959" s="75"/>
    </row>
    <row r="960" spans="2:34">
      <c r="B960" s="75"/>
      <c r="C960" s="75"/>
      <c r="D960" s="75"/>
      <c r="E960" s="75"/>
      <c r="F960" s="75"/>
      <c r="G960" s="109"/>
      <c r="H960" s="109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112"/>
      <c r="Z960" s="114"/>
      <c r="AA960" s="116"/>
      <c r="AB960" s="115"/>
      <c r="AC960" s="112"/>
      <c r="AD960" s="114"/>
      <c r="AE960" s="116"/>
      <c r="AF960" s="115"/>
      <c r="AG960" s="75"/>
      <c r="AH960" s="75"/>
    </row>
    <row r="961" spans="2:34">
      <c r="B961" s="75"/>
      <c r="C961" s="75"/>
      <c r="D961" s="75"/>
      <c r="E961" s="75"/>
      <c r="F961" s="75"/>
      <c r="G961" s="109"/>
      <c r="H961" s="109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112"/>
      <c r="Z961" s="114"/>
      <c r="AA961" s="116"/>
      <c r="AB961" s="115"/>
      <c r="AC961" s="112"/>
      <c r="AD961" s="114"/>
      <c r="AE961" s="116"/>
      <c r="AF961" s="115"/>
      <c r="AG961" s="75"/>
      <c r="AH961" s="75"/>
    </row>
    <row r="962" spans="2:34">
      <c r="B962" s="75"/>
      <c r="C962" s="75"/>
      <c r="D962" s="75"/>
      <c r="E962" s="75"/>
      <c r="F962" s="75"/>
      <c r="G962" s="109"/>
      <c r="H962" s="109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112"/>
      <c r="Z962" s="114"/>
      <c r="AA962" s="116"/>
      <c r="AB962" s="115"/>
      <c r="AC962" s="112"/>
      <c r="AD962" s="114"/>
      <c r="AE962" s="116"/>
      <c r="AF962" s="115"/>
      <c r="AG962" s="75"/>
      <c r="AH962" s="75"/>
    </row>
    <row r="963" spans="2:34">
      <c r="B963" s="75"/>
      <c r="C963" s="75"/>
      <c r="D963" s="75"/>
      <c r="E963" s="75"/>
      <c r="F963" s="75"/>
      <c r="G963" s="109"/>
      <c r="H963" s="109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112"/>
      <c r="Z963" s="114"/>
      <c r="AA963" s="116"/>
      <c r="AB963" s="115"/>
      <c r="AC963" s="112"/>
      <c r="AD963" s="114"/>
      <c r="AE963" s="116"/>
      <c r="AF963" s="115"/>
      <c r="AG963" s="75"/>
      <c r="AH963" s="75"/>
    </row>
    <row r="964" spans="2:34">
      <c r="B964" s="75"/>
      <c r="C964" s="75"/>
      <c r="D964" s="75"/>
      <c r="E964" s="75"/>
      <c r="F964" s="75"/>
      <c r="G964" s="109"/>
      <c r="H964" s="109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112"/>
      <c r="Z964" s="114"/>
      <c r="AA964" s="116"/>
      <c r="AB964" s="115"/>
      <c r="AC964" s="112"/>
      <c r="AD964" s="114"/>
      <c r="AE964" s="116"/>
      <c r="AF964" s="115"/>
      <c r="AG964" s="75"/>
      <c r="AH964" s="75"/>
    </row>
    <row r="965" spans="2:34">
      <c r="B965" s="75"/>
      <c r="C965" s="75"/>
      <c r="D965" s="75"/>
      <c r="E965" s="75"/>
      <c r="F965" s="75"/>
      <c r="G965" s="109"/>
      <c r="H965" s="109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112"/>
      <c r="Z965" s="114"/>
      <c r="AA965" s="116"/>
      <c r="AB965" s="115"/>
      <c r="AC965" s="112"/>
      <c r="AD965" s="114"/>
      <c r="AE965" s="116"/>
      <c r="AF965" s="115"/>
      <c r="AG965" s="75"/>
      <c r="AH965" s="75"/>
    </row>
    <row r="966" spans="2:34">
      <c r="B966" s="75"/>
      <c r="C966" s="75"/>
      <c r="D966" s="75"/>
      <c r="E966" s="75"/>
      <c r="F966" s="75"/>
      <c r="G966" s="109"/>
      <c r="H966" s="109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112"/>
      <c r="Z966" s="114"/>
      <c r="AA966" s="116"/>
      <c r="AB966" s="115"/>
      <c r="AC966" s="112"/>
      <c r="AD966" s="114"/>
      <c r="AE966" s="116"/>
      <c r="AF966" s="115"/>
      <c r="AG966" s="75"/>
      <c r="AH966" s="75"/>
    </row>
    <row r="967" spans="2:34">
      <c r="B967" s="75"/>
      <c r="C967" s="75"/>
      <c r="D967" s="75"/>
      <c r="E967" s="75"/>
      <c r="F967" s="75"/>
      <c r="G967" s="109"/>
      <c r="H967" s="109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112"/>
      <c r="Z967" s="114"/>
      <c r="AA967" s="116"/>
      <c r="AB967" s="115"/>
      <c r="AC967" s="112"/>
      <c r="AD967" s="114"/>
      <c r="AE967" s="116"/>
      <c r="AF967" s="115"/>
      <c r="AG967" s="75"/>
      <c r="AH967" s="75"/>
    </row>
    <row r="968" spans="2:34">
      <c r="B968" s="75"/>
      <c r="C968" s="75"/>
      <c r="D968" s="75"/>
      <c r="E968" s="75"/>
      <c r="F968" s="75"/>
      <c r="G968" s="109"/>
      <c r="H968" s="109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112"/>
      <c r="Z968" s="114"/>
      <c r="AA968" s="116"/>
      <c r="AB968" s="115"/>
      <c r="AC968" s="112"/>
      <c r="AD968" s="114"/>
      <c r="AE968" s="116"/>
      <c r="AF968" s="115"/>
      <c r="AG968" s="75"/>
      <c r="AH968" s="75"/>
    </row>
    <row r="969" spans="2:34">
      <c r="B969" s="75"/>
      <c r="C969" s="75"/>
      <c r="D969" s="75"/>
      <c r="E969" s="75"/>
      <c r="F969" s="75"/>
      <c r="G969" s="109"/>
      <c r="H969" s="109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112"/>
      <c r="Z969" s="114"/>
      <c r="AA969" s="116"/>
      <c r="AB969" s="115"/>
      <c r="AC969" s="112"/>
      <c r="AD969" s="114"/>
      <c r="AE969" s="116"/>
      <c r="AF969" s="115"/>
      <c r="AG969" s="75"/>
      <c r="AH969" s="75"/>
    </row>
    <row r="970" spans="2:34">
      <c r="B970" s="75"/>
      <c r="C970" s="75"/>
      <c r="D970" s="75"/>
      <c r="E970" s="75"/>
      <c r="F970" s="75"/>
      <c r="G970" s="109"/>
      <c r="H970" s="109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112"/>
      <c r="Z970" s="114"/>
      <c r="AA970" s="116"/>
      <c r="AB970" s="115"/>
      <c r="AC970" s="112"/>
      <c r="AD970" s="114"/>
      <c r="AE970" s="116"/>
      <c r="AF970" s="115"/>
      <c r="AG970" s="75"/>
      <c r="AH970" s="75"/>
    </row>
    <row r="971" spans="2:34">
      <c r="B971" s="75"/>
      <c r="C971" s="75"/>
      <c r="D971" s="75"/>
      <c r="E971" s="75"/>
      <c r="F971" s="75"/>
      <c r="G971" s="109"/>
      <c r="H971" s="109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112"/>
      <c r="Z971" s="114"/>
      <c r="AA971" s="116"/>
      <c r="AB971" s="115"/>
      <c r="AC971" s="112"/>
      <c r="AD971" s="114"/>
      <c r="AE971" s="116"/>
      <c r="AF971" s="115"/>
      <c r="AG971" s="75"/>
      <c r="AH971" s="75"/>
    </row>
    <row r="972" spans="2:34">
      <c r="B972" s="75"/>
      <c r="C972" s="75"/>
      <c r="D972" s="75"/>
      <c r="E972" s="75"/>
      <c r="F972" s="75"/>
      <c r="G972" s="109"/>
      <c r="H972" s="109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112"/>
      <c r="Z972" s="114"/>
      <c r="AA972" s="116"/>
      <c r="AB972" s="115"/>
      <c r="AC972" s="112"/>
      <c r="AD972" s="114"/>
      <c r="AE972" s="116"/>
      <c r="AF972" s="115"/>
      <c r="AG972" s="75"/>
      <c r="AH972" s="75"/>
    </row>
    <row r="973" spans="2:34">
      <c r="B973" s="75"/>
      <c r="C973" s="75"/>
      <c r="D973" s="75"/>
      <c r="E973" s="75"/>
      <c r="F973" s="75"/>
      <c r="G973" s="109"/>
      <c r="H973" s="109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112"/>
      <c r="Z973" s="114"/>
      <c r="AA973" s="116"/>
      <c r="AB973" s="115"/>
      <c r="AC973" s="112"/>
      <c r="AD973" s="114"/>
      <c r="AE973" s="116"/>
      <c r="AF973" s="115"/>
      <c r="AG973" s="75"/>
      <c r="AH973" s="75"/>
    </row>
    <row r="974" spans="2:34">
      <c r="B974" s="75"/>
      <c r="C974" s="75"/>
      <c r="D974" s="75"/>
      <c r="E974" s="75"/>
      <c r="F974" s="75"/>
      <c r="G974" s="109"/>
      <c r="H974" s="109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112"/>
      <c r="Z974" s="114"/>
      <c r="AA974" s="116"/>
      <c r="AB974" s="115"/>
      <c r="AC974" s="112"/>
      <c r="AD974" s="114"/>
      <c r="AE974" s="116"/>
      <c r="AF974" s="115"/>
      <c r="AG974" s="75"/>
      <c r="AH974" s="75"/>
    </row>
    <row r="975" spans="2:34">
      <c r="B975" s="75"/>
      <c r="C975" s="75"/>
      <c r="D975" s="75"/>
      <c r="E975" s="75"/>
      <c r="F975" s="75"/>
      <c r="G975" s="109"/>
      <c r="H975" s="109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112"/>
      <c r="Z975" s="114"/>
      <c r="AA975" s="116"/>
      <c r="AB975" s="115"/>
      <c r="AC975" s="112"/>
      <c r="AD975" s="114"/>
      <c r="AE975" s="116"/>
      <c r="AF975" s="115"/>
      <c r="AG975" s="75"/>
      <c r="AH975" s="75"/>
    </row>
    <row r="976" spans="2:34">
      <c r="B976" s="75"/>
      <c r="C976" s="75"/>
      <c r="D976" s="75"/>
      <c r="E976" s="75"/>
      <c r="F976" s="75"/>
      <c r="G976" s="109"/>
      <c r="H976" s="109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112"/>
      <c r="Z976" s="114"/>
      <c r="AA976" s="116"/>
      <c r="AB976" s="115"/>
      <c r="AC976" s="112"/>
      <c r="AD976" s="114"/>
      <c r="AE976" s="116"/>
      <c r="AF976" s="115"/>
      <c r="AG976" s="75"/>
      <c r="AH976" s="75"/>
    </row>
    <row r="977" spans="2:34">
      <c r="B977" s="75"/>
      <c r="C977" s="75"/>
      <c r="D977" s="75"/>
      <c r="E977" s="75"/>
      <c r="F977" s="75"/>
      <c r="G977" s="109"/>
      <c r="H977" s="109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112"/>
      <c r="Z977" s="114"/>
      <c r="AA977" s="116"/>
      <c r="AB977" s="115"/>
      <c r="AC977" s="112"/>
      <c r="AD977" s="114"/>
      <c r="AE977" s="116"/>
      <c r="AF977" s="115"/>
      <c r="AG977" s="75"/>
      <c r="AH977" s="75"/>
    </row>
    <row r="978" spans="2:34">
      <c r="B978" s="75"/>
      <c r="C978" s="75"/>
      <c r="D978" s="75"/>
      <c r="E978" s="75"/>
      <c r="F978" s="75"/>
      <c r="G978" s="109"/>
      <c r="H978" s="109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112"/>
      <c r="Z978" s="114"/>
      <c r="AA978" s="116"/>
      <c r="AB978" s="115"/>
      <c r="AC978" s="112"/>
      <c r="AD978" s="114"/>
      <c r="AE978" s="116"/>
      <c r="AF978" s="115"/>
      <c r="AG978" s="75"/>
      <c r="AH978" s="75"/>
    </row>
    <row r="979" spans="2:34">
      <c r="B979" s="75"/>
      <c r="C979" s="75"/>
      <c r="D979" s="75"/>
      <c r="E979" s="75"/>
      <c r="F979" s="75"/>
      <c r="G979" s="109"/>
      <c r="H979" s="109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112"/>
      <c r="Z979" s="114"/>
      <c r="AA979" s="116"/>
      <c r="AB979" s="115"/>
      <c r="AC979" s="112"/>
      <c r="AD979" s="114"/>
      <c r="AE979" s="116"/>
      <c r="AF979" s="115"/>
      <c r="AG979" s="75"/>
      <c r="AH979" s="75"/>
    </row>
    <row r="980" spans="2:34">
      <c r="B980" s="75"/>
      <c r="C980" s="75"/>
      <c r="D980" s="75"/>
      <c r="E980" s="75"/>
      <c r="F980" s="75"/>
      <c r="G980" s="109"/>
      <c r="H980" s="109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112"/>
      <c r="Z980" s="114"/>
      <c r="AA980" s="116"/>
      <c r="AB980" s="115"/>
      <c r="AC980" s="112"/>
      <c r="AD980" s="114"/>
      <c r="AE980" s="116"/>
      <c r="AF980" s="115"/>
      <c r="AG980" s="75"/>
      <c r="AH980" s="75"/>
    </row>
    <row r="981" spans="2:34">
      <c r="B981" s="75"/>
      <c r="C981" s="75"/>
      <c r="D981" s="75"/>
      <c r="E981" s="75"/>
      <c r="F981" s="75"/>
      <c r="G981" s="109"/>
      <c r="H981" s="109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112"/>
      <c r="Z981" s="114"/>
      <c r="AA981" s="116"/>
      <c r="AB981" s="115"/>
      <c r="AC981" s="112"/>
      <c r="AD981" s="114"/>
      <c r="AE981" s="116"/>
      <c r="AF981" s="115"/>
      <c r="AG981" s="75"/>
      <c r="AH981" s="75"/>
    </row>
    <row r="982" spans="2:34">
      <c r="B982" s="75"/>
      <c r="C982" s="75"/>
      <c r="D982" s="75"/>
      <c r="E982" s="75"/>
      <c r="F982" s="75"/>
      <c r="G982" s="109"/>
      <c r="H982" s="109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112"/>
      <c r="Z982" s="114"/>
      <c r="AA982" s="116"/>
      <c r="AB982" s="115"/>
      <c r="AC982" s="112"/>
      <c r="AD982" s="114"/>
      <c r="AE982" s="116"/>
      <c r="AF982" s="115"/>
      <c r="AG982" s="75"/>
      <c r="AH982" s="75"/>
    </row>
    <row r="983" spans="2:34">
      <c r="B983" s="75"/>
      <c r="C983" s="75"/>
      <c r="D983" s="75"/>
      <c r="E983" s="75"/>
      <c r="F983" s="75"/>
      <c r="G983" s="109"/>
      <c r="H983" s="109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112"/>
      <c r="Z983" s="114"/>
      <c r="AA983" s="116"/>
      <c r="AB983" s="115"/>
      <c r="AC983" s="112"/>
      <c r="AD983" s="114"/>
      <c r="AE983" s="116"/>
      <c r="AF983" s="115"/>
      <c r="AG983" s="75"/>
      <c r="AH983" s="75"/>
    </row>
    <row r="984" spans="2:34">
      <c r="B984" s="75"/>
      <c r="C984" s="75"/>
      <c r="D984" s="75"/>
      <c r="E984" s="75"/>
      <c r="F984" s="75"/>
      <c r="G984" s="109"/>
      <c r="H984" s="109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112"/>
      <c r="Z984" s="114"/>
      <c r="AA984" s="116"/>
      <c r="AB984" s="115"/>
      <c r="AC984" s="112"/>
      <c r="AD984" s="114"/>
      <c r="AE984" s="116"/>
      <c r="AF984" s="115"/>
      <c r="AG984" s="75"/>
      <c r="AH984" s="75"/>
    </row>
    <row r="985" spans="2:34">
      <c r="B985" s="75"/>
      <c r="C985" s="75"/>
      <c r="D985" s="75"/>
      <c r="E985" s="75"/>
      <c r="F985" s="75"/>
      <c r="G985" s="109"/>
      <c r="H985" s="109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112"/>
      <c r="Z985" s="114"/>
      <c r="AA985" s="116"/>
      <c r="AB985" s="115"/>
      <c r="AC985" s="112"/>
      <c r="AD985" s="114"/>
      <c r="AE985" s="116"/>
      <c r="AF985" s="115"/>
      <c r="AG985" s="75"/>
      <c r="AH985" s="75"/>
    </row>
    <row r="986" spans="2:34">
      <c r="B986" s="75"/>
      <c r="C986" s="75"/>
      <c r="D986" s="75"/>
      <c r="E986" s="75"/>
      <c r="F986" s="75"/>
      <c r="G986" s="109"/>
      <c r="H986" s="109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112"/>
      <c r="Z986" s="114"/>
      <c r="AA986" s="116"/>
      <c r="AB986" s="115"/>
      <c r="AC986" s="112"/>
      <c r="AD986" s="114"/>
      <c r="AE986" s="116"/>
      <c r="AF986" s="115"/>
      <c r="AG986" s="75"/>
      <c r="AH986" s="75"/>
    </row>
    <row r="987" spans="2:34">
      <c r="B987" s="75"/>
      <c r="C987" s="75"/>
      <c r="D987" s="75"/>
      <c r="E987" s="75"/>
      <c r="F987" s="75"/>
      <c r="G987" s="109"/>
      <c r="H987" s="109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112"/>
      <c r="Z987" s="114"/>
      <c r="AA987" s="116"/>
      <c r="AB987" s="115"/>
      <c r="AC987" s="112"/>
      <c r="AD987" s="114"/>
      <c r="AE987" s="116"/>
      <c r="AF987" s="115"/>
      <c r="AG987" s="75"/>
      <c r="AH987" s="75"/>
    </row>
    <row r="988" spans="2:34">
      <c r="B988" s="75"/>
      <c r="C988" s="75"/>
      <c r="D988" s="75"/>
      <c r="E988" s="75"/>
      <c r="F988" s="75"/>
      <c r="G988" s="109"/>
      <c r="H988" s="109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112"/>
      <c r="Z988" s="114"/>
      <c r="AA988" s="116"/>
      <c r="AB988" s="115"/>
      <c r="AC988" s="112"/>
      <c r="AD988" s="114"/>
      <c r="AE988" s="116"/>
      <c r="AF988" s="115"/>
      <c r="AG988" s="75"/>
      <c r="AH988" s="75"/>
    </row>
    <row r="989" spans="2:34">
      <c r="B989" s="75"/>
      <c r="C989" s="75"/>
      <c r="D989" s="75"/>
      <c r="E989" s="75"/>
      <c r="F989" s="75"/>
      <c r="G989" s="109"/>
      <c r="H989" s="109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112"/>
      <c r="Z989" s="114"/>
      <c r="AA989" s="116"/>
      <c r="AB989" s="115"/>
      <c r="AC989" s="112"/>
      <c r="AD989" s="114"/>
      <c r="AE989" s="116"/>
      <c r="AF989" s="115"/>
      <c r="AG989" s="75"/>
      <c r="AH989" s="75"/>
    </row>
    <row r="990" spans="2:34">
      <c r="B990" s="75"/>
      <c r="C990" s="75"/>
      <c r="D990" s="75"/>
      <c r="E990" s="75"/>
      <c r="F990" s="75"/>
      <c r="G990" s="109"/>
      <c r="H990" s="109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112"/>
      <c r="Z990" s="114"/>
      <c r="AA990" s="116"/>
      <c r="AB990" s="115"/>
      <c r="AC990" s="112"/>
      <c r="AD990" s="114"/>
      <c r="AE990" s="116"/>
      <c r="AF990" s="115"/>
      <c r="AG990" s="75"/>
      <c r="AH990" s="75"/>
    </row>
    <row r="991" spans="2:34">
      <c r="B991" s="75"/>
      <c r="C991" s="75"/>
      <c r="D991" s="75"/>
      <c r="E991" s="75"/>
      <c r="F991" s="75"/>
      <c r="G991" s="109"/>
      <c r="H991" s="109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112"/>
      <c r="Z991" s="114"/>
      <c r="AA991" s="116"/>
      <c r="AB991" s="115"/>
      <c r="AC991" s="112"/>
      <c r="AD991" s="114"/>
      <c r="AE991" s="116"/>
      <c r="AF991" s="115"/>
      <c r="AG991" s="75"/>
      <c r="AH991" s="75"/>
    </row>
    <row r="992" spans="2:34">
      <c r="B992" s="75"/>
      <c r="C992" s="75"/>
      <c r="D992" s="75"/>
      <c r="E992" s="75"/>
      <c r="F992" s="75"/>
      <c r="G992" s="109"/>
      <c r="H992" s="109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112"/>
      <c r="Z992" s="114"/>
      <c r="AA992" s="116"/>
      <c r="AB992" s="115"/>
      <c r="AC992" s="112"/>
      <c r="AD992" s="114"/>
      <c r="AE992" s="116"/>
      <c r="AF992" s="115"/>
      <c r="AG992" s="75"/>
      <c r="AH992" s="75"/>
    </row>
    <row r="993" spans="2:34">
      <c r="B993" s="75"/>
      <c r="C993" s="75"/>
      <c r="D993" s="75"/>
      <c r="E993" s="75"/>
      <c r="F993" s="75"/>
      <c r="G993" s="109"/>
      <c r="H993" s="109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112"/>
      <c r="Z993" s="114"/>
      <c r="AA993" s="116"/>
      <c r="AB993" s="115"/>
      <c r="AC993" s="112"/>
      <c r="AD993" s="114"/>
      <c r="AE993" s="116"/>
      <c r="AF993" s="115"/>
      <c r="AG993" s="75"/>
      <c r="AH993" s="75"/>
    </row>
    <row r="994" spans="2:34">
      <c r="B994" s="75"/>
      <c r="C994" s="75"/>
      <c r="D994" s="75"/>
      <c r="E994" s="75"/>
      <c r="F994" s="75"/>
      <c r="G994" s="109"/>
      <c r="H994" s="109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112"/>
      <c r="Z994" s="114"/>
      <c r="AA994" s="116"/>
      <c r="AB994" s="115"/>
      <c r="AC994" s="112"/>
      <c r="AD994" s="114"/>
      <c r="AE994" s="116"/>
      <c r="AF994" s="115"/>
      <c r="AG994" s="75"/>
      <c r="AH994" s="75"/>
    </row>
    <row r="995" spans="2:34">
      <c r="B995" s="75"/>
      <c r="C995" s="75"/>
      <c r="D995" s="75"/>
      <c r="E995" s="75"/>
      <c r="F995" s="75"/>
      <c r="G995" s="109"/>
      <c r="H995" s="109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112"/>
      <c r="Z995" s="114"/>
      <c r="AA995" s="116"/>
      <c r="AB995" s="115"/>
      <c r="AC995" s="112"/>
      <c r="AD995" s="114"/>
      <c r="AE995" s="116"/>
      <c r="AF995" s="115"/>
      <c r="AG995" s="75"/>
      <c r="AH995" s="75"/>
    </row>
    <row r="996" spans="2:34">
      <c r="B996" s="75"/>
      <c r="C996" s="75"/>
      <c r="D996" s="75"/>
      <c r="E996" s="75"/>
      <c r="F996" s="75"/>
      <c r="G996" s="109"/>
      <c r="H996" s="109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112"/>
      <c r="Z996" s="114"/>
      <c r="AA996" s="116"/>
      <c r="AB996" s="115"/>
      <c r="AC996" s="112"/>
      <c r="AD996" s="114"/>
      <c r="AE996" s="116"/>
      <c r="AF996" s="115"/>
      <c r="AG996" s="75"/>
      <c r="AH996" s="75"/>
    </row>
    <row r="997" spans="2:34">
      <c r="B997" s="75"/>
      <c r="C997" s="75"/>
      <c r="D997" s="75"/>
      <c r="E997" s="75"/>
      <c r="F997" s="75"/>
      <c r="G997" s="109"/>
      <c r="H997" s="109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112"/>
      <c r="Z997" s="114"/>
      <c r="AA997" s="116"/>
      <c r="AB997" s="115"/>
      <c r="AC997" s="112"/>
      <c r="AD997" s="114"/>
      <c r="AE997" s="116"/>
      <c r="AF997" s="115"/>
      <c r="AG997" s="75"/>
      <c r="AH997" s="75"/>
    </row>
    <row r="998" spans="2:34">
      <c r="B998" s="75"/>
      <c r="C998" s="75"/>
      <c r="D998" s="75"/>
      <c r="E998" s="75"/>
      <c r="F998" s="75"/>
      <c r="G998" s="109"/>
      <c r="H998" s="109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112"/>
      <c r="Z998" s="114"/>
      <c r="AA998" s="116"/>
      <c r="AB998" s="115"/>
      <c r="AC998" s="112"/>
      <c r="AD998" s="114"/>
      <c r="AE998" s="116"/>
      <c r="AF998" s="115"/>
      <c r="AG998" s="75"/>
      <c r="AH998" s="75"/>
    </row>
    <row r="999" spans="2:34">
      <c r="B999" s="75"/>
      <c r="C999" s="75"/>
      <c r="D999" s="75"/>
      <c r="E999" s="75"/>
      <c r="F999" s="75"/>
      <c r="G999" s="109"/>
      <c r="H999" s="109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112"/>
      <c r="Z999" s="114"/>
      <c r="AA999" s="116"/>
      <c r="AB999" s="115"/>
      <c r="AC999" s="112"/>
      <c r="AD999" s="114"/>
      <c r="AE999" s="116"/>
      <c r="AF999" s="115"/>
      <c r="AG999" s="75"/>
      <c r="AH999" s="75"/>
    </row>
    <row r="1000" spans="2:34">
      <c r="B1000" s="75"/>
      <c r="C1000" s="75"/>
      <c r="D1000" s="75"/>
      <c r="E1000" s="75"/>
      <c r="F1000" s="75"/>
      <c r="G1000" s="109"/>
      <c r="H1000" s="109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112"/>
      <c r="Z1000" s="114"/>
      <c r="AA1000" s="116"/>
      <c r="AB1000" s="115"/>
      <c r="AC1000" s="112"/>
      <c r="AD1000" s="114"/>
      <c r="AE1000" s="116"/>
      <c r="AF1000" s="115"/>
      <c r="AG1000" s="75"/>
      <c r="AH1000" s="75"/>
    </row>
    <row r="1001" spans="2:34">
      <c r="B1001" s="75"/>
      <c r="C1001" s="75"/>
      <c r="D1001" s="75"/>
      <c r="E1001" s="75"/>
      <c r="F1001" s="75"/>
      <c r="G1001" s="109"/>
      <c r="H1001" s="109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112"/>
      <c r="Z1001" s="114"/>
      <c r="AA1001" s="116"/>
      <c r="AB1001" s="115"/>
      <c r="AC1001" s="112"/>
      <c r="AD1001" s="114"/>
      <c r="AE1001" s="116"/>
      <c r="AF1001" s="115"/>
      <c r="AG1001" s="75"/>
      <c r="AH1001" s="75"/>
    </row>
    <row r="1002" spans="2:34">
      <c r="B1002" s="75"/>
      <c r="C1002" s="75"/>
      <c r="D1002" s="75"/>
      <c r="E1002" s="75"/>
      <c r="F1002" s="75"/>
      <c r="G1002" s="109"/>
      <c r="H1002" s="109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112"/>
      <c r="Z1002" s="114"/>
      <c r="AA1002" s="116"/>
      <c r="AB1002" s="115"/>
      <c r="AC1002" s="112"/>
      <c r="AD1002" s="114"/>
      <c r="AE1002" s="116"/>
      <c r="AF1002" s="115"/>
      <c r="AG1002" s="75"/>
      <c r="AH1002" s="75"/>
    </row>
    <row r="1003" spans="2:34">
      <c r="B1003" s="75"/>
      <c r="C1003" s="75"/>
      <c r="D1003" s="75"/>
      <c r="E1003" s="75"/>
      <c r="F1003" s="75"/>
      <c r="G1003" s="109"/>
      <c r="H1003" s="109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112"/>
      <c r="Z1003" s="114"/>
      <c r="AA1003" s="116"/>
      <c r="AB1003" s="115"/>
      <c r="AC1003" s="112"/>
      <c r="AD1003" s="114"/>
      <c r="AE1003" s="116"/>
      <c r="AF1003" s="115"/>
      <c r="AG1003" s="75"/>
      <c r="AH1003" s="75"/>
    </row>
    <row r="1004" spans="2:34">
      <c r="B1004" s="75"/>
      <c r="C1004" s="75"/>
      <c r="D1004" s="75"/>
      <c r="E1004" s="75"/>
      <c r="F1004" s="75"/>
      <c r="G1004" s="109"/>
      <c r="H1004" s="109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112"/>
      <c r="Z1004" s="114"/>
      <c r="AA1004" s="116"/>
      <c r="AB1004" s="115"/>
      <c r="AC1004" s="112"/>
      <c r="AD1004" s="114"/>
      <c r="AE1004" s="116"/>
      <c r="AF1004" s="115"/>
      <c r="AG1004" s="75"/>
      <c r="AH1004" s="75"/>
    </row>
    <row r="1005" spans="2:34">
      <c r="B1005" s="75"/>
      <c r="C1005" s="75"/>
      <c r="D1005" s="75"/>
      <c r="E1005" s="75"/>
      <c r="F1005" s="75"/>
      <c r="G1005" s="109"/>
      <c r="H1005" s="109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112"/>
      <c r="Z1005" s="114"/>
      <c r="AA1005" s="116"/>
      <c r="AB1005" s="115"/>
      <c r="AC1005" s="112"/>
      <c r="AD1005" s="114"/>
      <c r="AE1005" s="116"/>
      <c r="AF1005" s="115"/>
      <c r="AG1005" s="75"/>
      <c r="AH1005" s="75"/>
    </row>
    <row r="1006" spans="2:34">
      <c r="B1006" s="75"/>
      <c r="C1006" s="75"/>
      <c r="D1006" s="75"/>
      <c r="E1006" s="75"/>
      <c r="F1006" s="75"/>
      <c r="G1006" s="109"/>
      <c r="H1006" s="109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112"/>
      <c r="Z1006" s="114"/>
      <c r="AA1006" s="116"/>
      <c r="AB1006" s="115"/>
      <c r="AC1006" s="112"/>
      <c r="AD1006" s="114"/>
      <c r="AE1006" s="116"/>
      <c r="AF1006" s="115"/>
      <c r="AG1006" s="75"/>
      <c r="AH1006" s="75"/>
    </row>
    <row r="1007" spans="2:34">
      <c r="B1007" s="75"/>
      <c r="C1007" s="75"/>
      <c r="D1007" s="75"/>
      <c r="E1007" s="75"/>
      <c r="F1007" s="75"/>
      <c r="G1007" s="109"/>
      <c r="H1007" s="109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112"/>
      <c r="Z1007" s="114"/>
      <c r="AA1007" s="116"/>
      <c r="AB1007" s="115"/>
      <c r="AC1007" s="112"/>
      <c r="AD1007" s="114"/>
      <c r="AE1007" s="116"/>
      <c r="AF1007" s="115"/>
      <c r="AG1007" s="75"/>
      <c r="AH1007" s="75"/>
    </row>
    <row r="1008" spans="2:34">
      <c r="B1008" s="75"/>
      <c r="C1008" s="75"/>
      <c r="D1008" s="75"/>
      <c r="E1008" s="75"/>
      <c r="F1008" s="75"/>
      <c r="G1008" s="109"/>
      <c r="H1008" s="109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112"/>
      <c r="Z1008" s="114"/>
      <c r="AA1008" s="116"/>
      <c r="AB1008" s="115"/>
      <c r="AC1008" s="112"/>
      <c r="AD1008" s="114"/>
      <c r="AE1008" s="116"/>
      <c r="AF1008" s="115"/>
      <c r="AG1008" s="75"/>
      <c r="AH1008" s="75"/>
    </row>
    <row r="1009" spans="2:34">
      <c r="B1009" s="75"/>
      <c r="C1009" s="75"/>
      <c r="D1009" s="75"/>
      <c r="E1009" s="75"/>
      <c r="F1009" s="75"/>
      <c r="G1009" s="109"/>
      <c r="H1009" s="109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112"/>
      <c r="Z1009" s="114"/>
      <c r="AA1009" s="116"/>
      <c r="AB1009" s="115"/>
      <c r="AC1009" s="112"/>
      <c r="AD1009" s="114"/>
      <c r="AE1009" s="116"/>
      <c r="AF1009" s="115"/>
      <c r="AG1009" s="75"/>
      <c r="AH1009" s="75"/>
    </row>
    <row r="1010" spans="2:34">
      <c r="B1010" s="75"/>
      <c r="C1010" s="75"/>
      <c r="D1010" s="75"/>
      <c r="E1010" s="75"/>
      <c r="F1010" s="75"/>
      <c r="G1010" s="109"/>
      <c r="H1010" s="109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112"/>
      <c r="Z1010" s="114"/>
      <c r="AA1010" s="116"/>
      <c r="AB1010" s="115"/>
      <c r="AC1010" s="112"/>
      <c r="AD1010" s="114"/>
      <c r="AE1010" s="116"/>
      <c r="AF1010" s="115"/>
      <c r="AG1010" s="75"/>
      <c r="AH1010" s="75"/>
    </row>
    <row r="1011" spans="2:34">
      <c r="B1011" s="75"/>
      <c r="C1011" s="75"/>
      <c r="D1011" s="75"/>
      <c r="E1011" s="75"/>
      <c r="F1011" s="75"/>
      <c r="G1011" s="109"/>
      <c r="H1011" s="109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112"/>
      <c r="Z1011" s="114"/>
      <c r="AA1011" s="116"/>
      <c r="AB1011" s="115"/>
      <c r="AC1011" s="112"/>
      <c r="AD1011" s="114"/>
      <c r="AE1011" s="116"/>
      <c r="AF1011" s="115"/>
      <c r="AG1011" s="75"/>
      <c r="AH1011" s="75"/>
    </row>
    <row r="1012" spans="2:34">
      <c r="B1012" s="75"/>
      <c r="C1012" s="75"/>
      <c r="D1012" s="75"/>
      <c r="E1012" s="75"/>
      <c r="F1012" s="75"/>
      <c r="G1012" s="109"/>
      <c r="H1012" s="109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112"/>
      <c r="Z1012" s="114"/>
      <c r="AA1012" s="116"/>
      <c r="AB1012" s="115"/>
      <c r="AC1012" s="112"/>
      <c r="AD1012" s="114"/>
      <c r="AE1012" s="116"/>
      <c r="AF1012" s="115"/>
      <c r="AG1012" s="75"/>
      <c r="AH1012" s="75"/>
    </row>
    <row r="1013" spans="2:34">
      <c r="B1013" s="75"/>
      <c r="C1013" s="75"/>
      <c r="D1013" s="75"/>
      <c r="E1013" s="75"/>
      <c r="F1013" s="75"/>
      <c r="G1013" s="109"/>
      <c r="H1013" s="109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112"/>
      <c r="Z1013" s="114"/>
      <c r="AA1013" s="116"/>
      <c r="AB1013" s="115"/>
      <c r="AC1013" s="112"/>
      <c r="AD1013" s="114"/>
      <c r="AE1013" s="116"/>
      <c r="AF1013" s="115"/>
      <c r="AG1013" s="75"/>
      <c r="AH1013" s="75"/>
    </row>
    <row r="1014" spans="2:34">
      <c r="B1014" s="75"/>
      <c r="C1014" s="75"/>
      <c r="D1014" s="75"/>
      <c r="E1014" s="75"/>
      <c r="F1014" s="75"/>
      <c r="G1014" s="109"/>
      <c r="H1014" s="109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112"/>
      <c r="Z1014" s="114"/>
      <c r="AA1014" s="116"/>
      <c r="AB1014" s="115"/>
      <c r="AC1014" s="112"/>
      <c r="AD1014" s="114"/>
      <c r="AE1014" s="116"/>
      <c r="AF1014" s="115"/>
      <c r="AG1014" s="75"/>
      <c r="AH1014" s="75"/>
    </row>
    <row r="1015" spans="2:34">
      <c r="B1015" s="75"/>
      <c r="C1015" s="75"/>
      <c r="D1015" s="75"/>
      <c r="E1015" s="75"/>
      <c r="F1015" s="75"/>
      <c r="G1015" s="109"/>
      <c r="H1015" s="109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112"/>
      <c r="Z1015" s="114"/>
      <c r="AA1015" s="116"/>
      <c r="AB1015" s="115"/>
      <c r="AC1015" s="112"/>
      <c r="AD1015" s="114"/>
      <c r="AE1015" s="116"/>
      <c r="AF1015" s="115"/>
      <c r="AG1015" s="75"/>
      <c r="AH1015" s="75"/>
    </row>
    <row r="1016" spans="2:34">
      <c r="B1016" s="75"/>
      <c r="C1016" s="75"/>
      <c r="D1016" s="75"/>
      <c r="E1016" s="75"/>
      <c r="F1016" s="75"/>
      <c r="G1016" s="109"/>
      <c r="H1016" s="109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112"/>
      <c r="Z1016" s="114"/>
      <c r="AA1016" s="116"/>
      <c r="AB1016" s="115"/>
      <c r="AC1016" s="112"/>
      <c r="AD1016" s="114"/>
      <c r="AE1016" s="116"/>
      <c r="AF1016" s="115"/>
      <c r="AG1016" s="75"/>
      <c r="AH1016" s="75"/>
    </row>
    <row r="1017" spans="2:34">
      <c r="B1017" s="75"/>
      <c r="C1017" s="75"/>
      <c r="D1017" s="75"/>
      <c r="E1017" s="75"/>
      <c r="F1017" s="75"/>
      <c r="G1017" s="109"/>
      <c r="H1017" s="109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112"/>
      <c r="Z1017" s="114"/>
      <c r="AA1017" s="116"/>
      <c r="AB1017" s="115"/>
      <c r="AC1017" s="112"/>
      <c r="AD1017" s="114"/>
      <c r="AE1017" s="116"/>
      <c r="AF1017" s="115"/>
      <c r="AG1017" s="75"/>
      <c r="AH1017" s="75"/>
    </row>
    <row r="1018" spans="2:34">
      <c r="B1018" s="75"/>
      <c r="C1018" s="75"/>
      <c r="D1018" s="75"/>
      <c r="E1018" s="75"/>
      <c r="F1018" s="75"/>
      <c r="G1018" s="109"/>
      <c r="H1018" s="109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112"/>
      <c r="Z1018" s="114"/>
      <c r="AA1018" s="116"/>
      <c r="AB1018" s="115"/>
      <c r="AC1018" s="112"/>
      <c r="AD1018" s="114"/>
      <c r="AE1018" s="116"/>
      <c r="AF1018" s="115"/>
      <c r="AG1018" s="75"/>
      <c r="AH1018" s="75"/>
    </row>
    <row r="1019" spans="2:34">
      <c r="B1019" s="75"/>
      <c r="C1019" s="75"/>
      <c r="D1019" s="75"/>
      <c r="E1019" s="75"/>
      <c r="F1019" s="75"/>
      <c r="G1019" s="109"/>
      <c r="H1019" s="109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112"/>
      <c r="Z1019" s="114"/>
      <c r="AA1019" s="116"/>
      <c r="AB1019" s="115"/>
      <c r="AC1019" s="112"/>
      <c r="AD1019" s="114"/>
      <c r="AE1019" s="116"/>
      <c r="AF1019" s="115"/>
      <c r="AG1019" s="75"/>
      <c r="AH1019" s="75"/>
    </row>
    <row r="1020" spans="2:34">
      <c r="B1020" s="75"/>
      <c r="C1020" s="75"/>
      <c r="D1020" s="75"/>
      <c r="E1020" s="75"/>
      <c r="F1020" s="75"/>
      <c r="G1020" s="109"/>
      <c r="H1020" s="109"/>
      <c r="I1020" s="75"/>
      <c r="J1020" s="75"/>
      <c r="K1020" s="75"/>
      <c r="L1020" s="75"/>
      <c r="M1020" s="75"/>
      <c r="N1020" s="75"/>
      <c r="O1020" s="75"/>
      <c r="P1020" s="75"/>
      <c r="Q1020" s="75"/>
      <c r="R1020" s="75"/>
      <c r="S1020" s="75"/>
      <c r="T1020" s="75"/>
      <c r="U1020" s="75"/>
      <c r="V1020" s="75"/>
      <c r="W1020" s="75"/>
      <c r="X1020" s="75"/>
      <c r="Y1020" s="112"/>
      <c r="Z1020" s="114"/>
      <c r="AA1020" s="116"/>
      <c r="AB1020" s="115"/>
      <c r="AC1020" s="112"/>
      <c r="AD1020" s="114"/>
      <c r="AE1020" s="116"/>
      <c r="AF1020" s="115"/>
      <c r="AG1020" s="75"/>
      <c r="AH1020" s="75"/>
    </row>
    <row r="1021" spans="2:34">
      <c r="B1021" s="75"/>
      <c r="C1021" s="75"/>
      <c r="D1021" s="75"/>
      <c r="E1021" s="75"/>
      <c r="F1021" s="75"/>
      <c r="G1021" s="109"/>
      <c r="H1021" s="109"/>
      <c r="I1021" s="75"/>
      <c r="J1021" s="75"/>
      <c r="K1021" s="75"/>
      <c r="L1021" s="75"/>
      <c r="M1021" s="75"/>
      <c r="N1021" s="75"/>
      <c r="O1021" s="75"/>
      <c r="P1021" s="75"/>
      <c r="Q1021" s="75"/>
      <c r="R1021" s="75"/>
      <c r="S1021" s="75"/>
      <c r="T1021" s="75"/>
      <c r="U1021" s="75"/>
      <c r="V1021" s="75"/>
      <c r="W1021" s="75"/>
      <c r="X1021" s="75"/>
      <c r="Y1021" s="112"/>
      <c r="Z1021" s="114"/>
      <c r="AA1021" s="116"/>
      <c r="AB1021" s="115"/>
      <c r="AC1021" s="112"/>
      <c r="AD1021" s="114"/>
      <c r="AE1021" s="116"/>
      <c r="AF1021" s="115"/>
      <c r="AG1021" s="75"/>
      <c r="AH1021" s="75"/>
    </row>
    <row r="1022" spans="2:34">
      <c r="B1022" s="75"/>
      <c r="C1022" s="75"/>
      <c r="D1022" s="75"/>
      <c r="E1022" s="75"/>
      <c r="F1022" s="75"/>
      <c r="G1022" s="109"/>
      <c r="H1022" s="109"/>
      <c r="I1022" s="75"/>
      <c r="J1022" s="75"/>
      <c r="K1022" s="75"/>
      <c r="L1022" s="75"/>
      <c r="M1022" s="75"/>
      <c r="N1022" s="75"/>
      <c r="O1022" s="75"/>
      <c r="P1022" s="75"/>
      <c r="Q1022" s="75"/>
      <c r="R1022" s="75"/>
      <c r="S1022" s="75"/>
      <c r="T1022" s="75"/>
      <c r="U1022" s="75"/>
      <c r="V1022" s="75"/>
      <c r="W1022" s="75"/>
      <c r="X1022" s="75"/>
      <c r="Y1022" s="112"/>
      <c r="Z1022" s="114"/>
      <c r="AA1022" s="116"/>
      <c r="AB1022" s="115"/>
      <c r="AC1022" s="112"/>
      <c r="AD1022" s="114"/>
      <c r="AE1022" s="116"/>
      <c r="AF1022" s="115"/>
      <c r="AG1022" s="75"/>
      <c r="AH1022" s="75"/>
    </row>
    <row r="1023" spans="2:34">
      <c r="B1023" s="75"/>
      <c r="C1023" s="75"/>
      <c r="D1023" s="75"/>
      <c r="E1023" s="75"/>
      <c r="F1023" s="75"/>
      <c r="G1023" s="109"/>
      <c r="H1023" s="109"/>
      <c r="I1023" s="75"/>
      <c r="J1023" s="75"/>
      <c r="K1023" s="75"/>
      <c r="L1023" s="75"/>
      <c r="M1023" s="75"/>
      <c r="N1023" s="75"/>
      <c r="O1023" s="75"/>
      <c r="P1023" s="75"/>
      <c r="Q1023" s="75"/>
      <c r="R1023" s="75"/>
      <c r="S1023" s="75"/>
      <c r="T1023" s="75"/>
      <c r="U1023" s="75"/>
      <c r="V1023" s="75"/>
      <c r="W1023" s="75"/>
      <c r="X1023" s="75"/>
      <c r="Y1023" s="112"/>
      <c r="Z1023" s="114"/>
      <c r="AA1023" s="116"/>
      <c r="AB1023" s="115"/>
      <c r="AC1023" s="112"/>
      <c r="AD1023" s="114"/>
      <c r="AE1023" s="116"/>
      <c r="AF1023" s="115"/>
      <c r="AG1023" s="75"/>
      <c r="AH1023" s="75"/>
    </row>
    <row r="1024" spans="2:34">
      <c r="B1024" s="75"/>
      <c r="C1024" s="75"/>
      <c r="D1024" s="75"/>
      <c r="E1024" s="75"/>
      <c r="F1024" s="75"/>
      <c r="G1024" s="109"/>
      <c r="H1024" s="109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112"/>
      <c r="Z1024" s="114"/>
      <c r="AA1024" s="116"/>
      <c r="AB1024" s="115"/>
      <c r="AC1024" s="112"/>
      <c r="AD1024" s="114"/>
      <c r="AE1024" s="116"/>
      <c r="AF1024" s="115"/>
      <c r="AG1024" s="75"/>
      <c r="AH1024" s="75"/>
    </row>
    <row r="1025" spans="2:34">
      <c r="B1025" s="75"/>
      <c r="C1025" s="75"/>
      <c r="D1025" s="75"/>
      <c r="E1025" s="75"/>
      <c r="F1025" s="75"/>
      <c r="G1025" s="109"/>
      <c r="H1025" s="109"/>
      <c r="I1025" s="75"/>
      <c r="J1025" s="75"/>
      <c r="K1025" s="75"/>
      <c r="L1025" s="75"/>
      <c r="M1025" s="75"/>
      <c r="N1025" s="75"/>
      <c r="O1025" s="75"/>
      <c r="P1025" s="75"/>
      <c r="Q1025" s="75"/>
      <c r="R1025" s="75"/>
      <c r="S1025" s="75"/>
      <c r="T1025" s="75"/>
      <c r="U1025" s="75"/>
      <c r="V1025" s="75"/>
      <c r="W1025" s="75"/>
      <c r="X1025" s="75"/>
      <c r="Y1025" s="112"/>
      <c r="Z1025" s="114"/>
      <c r="AA1025" s="116"/>
      <c r="AB1025" s="115"/>
      <c r="AC1025" s="112"/>
      <c r="AD1025" s="114"/>
      <c r="AE1025" s="116"/>
      <c r="AF1025" s="115"/>
      <c r="AG1025" s="75"/>
      <c r="AH1025" s="75"/>
    </row>
    <row r="1026" spans="2:34">
      <c r="B1026" s="75"/>
      <c r="C1026" s="75"/>
      <c r="D1026" s="75"/>
      <c r="E1026" s="75"/>
      <c r="F1026" s="75"/>
      <c r="G1026" s="109"/>
      <c r="H1026" s="109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112"/>
      <c r="Z1026" s="114"/>
      <c r="AA1026" s="116"/>
      <c r="AB1026" s="115"/>
      <c r="AC1026" s="112"/>
      <c r="AD1026" s="114"/>
      <c r="AE1026" s="116"/>
      <c r="AF1026" s="115"/>
      <c r="AG1026" s="75"/>
      <c r="AH1026" s="75"/>
    </row>
    <row r="1027" spans="2:34">
      <c r="B1027" s="75"/>
      <c r="C1027" s="75"/>
      <c r="D1027" s="75"/>
      <c r="E1027" s="75"/>
      <c r="F1027" s="75"/>
      <c r="G1027" s="109"/>
      <c r="H1027" s="109"/>
      <c r="I1027" s="75"/>
      <c r="J1027" s="75"/>
      <c r="K1027" s="75"/>
      <c r="L1027" s="75"/>
      <c r="M1027" s="75"/>
      <c r="N1027" s="75"/>
      <c r="O1027" s="75"/>
      <c r="P1027" s="75"/>
      <c r="Q1027" s="75"/>
      <c r="R1027" s="75"/>
      <c r="S1027" s="75"/>
      <c r="T1027" s="75"/>
      <c r="U1027" s="75"/>
      <c r="V1027" s="75"/>
      <c r="W1027" s="75"/>
      <c r="X1027" s="75"/>
      <c r="Y1027" s="112"/>
      <c r="Z1027" s="114"/>
      <c r="AA1027" s="116"/>
      <c r="AB1027" s="115"/>
      <c r="AC1027" s="112"/>
      <c r="AD1027" s="114"/>
      <c r="AE1027" s="116"/>
      <c r="AF1027" s="115"/>
      <c r="AG1027" s="75"/>
      <c r="AH1027" s="75"/>
    </row>
    <row r="1028" spans="2:34">
      <c r="B1028" s="75"/>
      <c r="C1028" s="75"/>
      <c r="D1028" s="75"/>
      <c r="E1028" s="75"/>
      <c r="F1028" s="75"/>
      <c r="G1028" s="109"/>
      <c r="H1028" s="109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112"/>
      <c r="Z1028" s="114"/>
      <c r="AA1028" s="116"/>
      <c r="AB1028" s="115"/>
      <c r="AC1028" s="112"/>
      <c r="AD1028" s="114"/>
      <c r="AE1028" s="116"/>
      <c r="AF1028" s="115"/>
      <c r="AG1028" s="75"/>
      <c r="AH1028" s="75"/>
    </row>
    <row r="1029" spans="2:34">
      <c r="B1029" s="75"/>
      <c r="C1029" s="75"/>
      <c r="D1029" s="75"/>
      <c r="E1029" s="75"/>
      <c r="F1029" s="75"/>
      <c r="G1029" s="109"/>
      <c r="H1029" s="109"/>
      <c r="I1029" s="75"/>
      <c r="J1029" s="75"/>
      <c r="K1029" s="75"/>
      <c r="L1029" s="75"/>
      <c r="M1029" s="75"/>
      <c r="N1029" s="75"/>
      <c r="O1029" s="75"/>
      <c r="P1029" s="75"/>
      <c r="Q1029" s="75"/>
      <c r="R1029" s="75"/>
      <c r="S1029" s="75"/>
      <c r="T1029" s="75"/>
      <c r="U1029" s="75"/>
      <c r="V1029" s="75"/>
      <c r="W1029" s="75"/>
      <c r="X1029" s="75"/>
      <c r="Y1029" s="112"/>
      <c r="Z1029" s="114"/>
      <c r="AA1029" s="116"/>
      <c r="AB1029" s="115"/>
      <c r="AC1029" s="112"/>
      <c r="AD1029" s="114"/>
      <c r="AE1029" s="116"/>
      <c r="AF1029" s="115"/>
      <c r="AG1029" s="75"/>
      <c r="AH1029" s="75"/>
    </row>
    <row r="1030" spans="2:34">
      <c r="B1030" s="75"/>
      <c r="C1030" s="75"/>
      <c r="D1030" s="75"/>
      <c r="E1030" s="75"/>
      <c r="F1030" s="75"/>
      <c r="G1030" s="109"/>
      <c r="H1030" s="109"/>
      <c r="I1030" s="75"/>
      <c r="J1030" s="75"/>
      <c r="K1030" s="75"/>
      <c r="L1030" s="75"/>
      <c r="M1030" s="75"/>
      <c r="N1030" s="75"/>
      <c r="O1030" s="75"/>
      <c r="P1030" s="75"/>
      <c r="Q1030" s="75"/>
      <c r="R1030" s="75"/>
      <c r="S1030" s="75"/>
      <c r="T1030" s="75"/>
      <c r="U1030" s="75"/>
      <c r="V1030" s="75"/>
      <c r="W1030" s="75"/>
      <c r="X1030" s="75"/>
      <c r="Y1030" s="112"/>
      <c r="Z1030" s="114"/>
      <c r="AA1030" s="116"/>
      <c r="AB1030" s="115"/>
      <c r="AC1030" s="112"/>
      <c r="AD1030" s="114"/>
      <c r="AE1030" s="116"/>
      <c r="AF1030" s="115"/>
      <c r="AG1030" s="75"/>
      <c r="AH1030" s="75"/>
    </row>
    <row r="1031" spans="2:34">
      <c r="B1031" s="75"/>
      <c r="C1031" s="75"/>
      <c r="D1031" s="75"/>
      <c r="E1031" s="75"/>
      <c r="F1031" s="75"/>
      <c r="G1031" s="109"/>
      <c r="H1031" s="109"/>
      <c r="I1031" s="75"/>
      <c r="J1031" s="75"/>
      <c r="K1031" s="75"/>
      <c r="L1031" s="75"/>
      <c r="M1031" s="75"/>
      <c r="N1031" s="75"/>
      <c r="O1031" s="75"/>
      <c r="P1031" s="75"/>
      <c r="Q1031" s="75"/>
      <c r="R1031" s="75"/>
      <c r="S1031" s="75"/>
      <c r="T1031" s="75"/>
      <c r="U1031" s="75"/>
      <c r="V1031" s="75"/>
      <c r="W1031" s="75"/>
      <c r="X1031" s="75"/>
      <c r="Y1031" s="112"/>
      <c r="Z1031" s="114"/>
      <c r="AA1031" s="116"/>
      <c r="AB1031" s="115"/>
      <c r="AC1031" s="112"/>
      <c r="AD1031" s="114"/>
      <c r="AE1031" s="116"/>
      <c r="AF1031" s="115"/>
      <c r="AG1031" s="75"/>
      <c r="AH1031" s="75"/>
    </row>
    <row r="1032" spans="2:34">
      <c r="B1032" s="75"/>
      <c r="C1032" s="75"/>
      <c r="D1032" s="75"/>
      <c r="E1032" s="75"/>
      <c r="F1032" s="75"/>
      <c r="G1032" s="109"/>
      <c r="H1032" s="109"/>
      <c r="I1032" s="75"/>
      <c r="J1032" s="75"/>
      <c r="K1032" s="75"/>
      <c r="L1032" s="75"/>
      <c r="M1032" s="75"/>
      <c r="N1032" s="75"/>
      <c r="O1032" s="75"/>
      <c r="P1032" s="75"/>
      <c r="Q1032" s="75"/>
      <c r="R1032" s="75"/>
      <c r="S1032" s="75"/>
      <c r="T1032" s="75"/>
      <c r="U1032" s="75"/>
      <c r="V1032" s="75"/>
      <c r="W1032" s="75"/>
      <c r="X1032" s="75"/>
      <c r="Y1032" s="112"/>
      <c r="Z1032" s="114"/>
      <c r="AA1032" s="116"/>
      <c r="AB1032" s="115"/>
      <c r="AC1032" s="112"/>
      <c r="AD1032" s="114"/>
      <c r="AE1032" s="116"/>
      <c r="AF1032" s="115"/>
      <c r="AG1032" s="75"/>
      <c r="AH1032" s="75"/>
    </row>
    <row r="1033" spans="2:34">
      <c r="B1033" s="75"/>
      <c r="C1033" s="75"/>
      <c r="D1033" s="75"/>
      <c r="E1033" s="75"/>
      <c r="F1033" s="75"/>
      <c r="G1033" s="109"/>
      <c r="H1033" s="109"/>
      <c r="I1033" s="75"/>
      <c r="J1033" s="75"/>
      <c r="K1033" s="75"/>
      <c r="L1033" s="75"/>
      <c r="M1033" s="75"/>
      <c r="N1033" s="75"/>
      <c r="O1033" s="75"/>
      <c r="P1033" s="75"/>
      <c r="Q1033" s="75"/>
      <c r="R1033" s="75"/>
      <c r="S1033" s="75"/>
      <c r="T1033" s="75"/>
      <c r="U1033" s="75"/>
      <c r="V1033" s="75"/>
      <c r="W1033" s="75"/>
      <c r="X1033" s="75"/>
      <c r="Y1033" s="112"/>
      <c r="Z1033" s="114"/>
      <c r="AA1033" s="116"/>
      <c r="AB1033" s="115"/>
      <c r="AC1033" s="112"/>
      <c r="AD1033" s="114"/>
      <c r="AE1033" s="116"/>
      <c r="AF1033" s="115"/>
      <c r="AG1033" s="75"/>
      <c r="AH1033" s="75"/>
    </row>
    <row r="1034" spans="2:34">
      <c r="B1034" s="75"/>
      <c r="C1034" s="75"/>
      <c r="D1034" s="75"/>
      <c r="E1034" s="75"/>
      <c r="F1034" s="75"/>
      <c r="G1034" s="109"/>
      <c r="H1034" s="109"/>
      <c r="I1034" s="75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112"/>
      <c r="Z1034" s="114"/>
      <c r="AA1034" s="116"/>
      <c r="AB1034" s="115"/>
      <c r="AC1034" s="112"/>
      <c r="AD1034" s="114"/>
      <c r="AE1034" s="116"/>
      <c r="AF1034" s="115"/>
      <c r="AG1034" s="75"/>
      <c r="AH1034" s="75"/>
    </row>
    <row r="1035" spans="2:34">
      <c r="B1035" s="75"/>
      <c r="C1035" s="75"/>
      <c r="D1035" s="75"/>
      <c r="E1035" s="75"/>
      <c r="F1035" s="75"/>
      <c r="G1035" s="109"/>
      <c r="H1035" s="109"/>
      <c r="I1035" s="75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112"/>
      <c r="Z1035" s="114"/>
      <c r="AA1035" s="116"/>
      <c r="AB1035" s="115"/>
      <c r="AC1035" s="112"/>
      <c r="AD1035" s="114"/>
      <c r="AE1035" s="116"/>
      <c r="AF1035" s="115"/>
      <c r="AG1035" s="75"/>
      <c r="AH1035" s="75"/>
    </row>
    <row r="1036" spans="2:34">
      <c r="B1036" s="75"/>
      <c r="C1036" s="75"/>
      <c r="D1036" s="75"/>
      <c r="E1036" s="75"/>
      <c r="F1036" s="75"/>
      <c r="G1036" s="109"/>
      <c r="H1036" s="109"/>
      <c r="I1036" s="75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112"/>
      <c r="Z1036" s="114"/>
      <c r="AA1036" s="116"/>
      <c r="AB1036" s="115"/>
      <c r="AC1036" s="112"/>
      <c r="AD1036" s="114"/>
      <c r="AE1036" s="116"/>
      <c r="AF1036" s="115"/>
      <c r="AG1036" s="75"/>
      <c r="AH1036" s="75"/>
    </row>
    <row r="1037" spans="2:34">
      <c r="B1037" s="75"/>
      <c r="C1037" s="75"/>
      <c r="D1037" s="75"/>
      <c r="E1037" s="75"/>
      <c r="F1037" s="75"/>
      <c r="G1037" s="109"/>
      <c r="H1037" s="109"/>
      <c r="I1037" s="75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112"/>
      <c r="Z1037" s="114"/>
      <c r="AA1037" s="116"/>
      <c r="AB1037" s="115"/>
      <c r="AC1037" s="112"/>
      <c r="AD1037" s="114"/>
      <c r="AE1037" s="116"/>
      <c r="AF1037" s="115"/>
      <c r="AG1037" s="75"/>
      <c r="AH1037" s="75"/>
    </row>
    <row r="1038" spans="2:34">
      <c r="B1038" s="75"/>
      <c r="C1038" s="75"/>
      <c r="D1038" s="75"/>
      <c r="E1038" s="75"/>
      <c r="F1038" s="75"/>
      <c r="G1038" s="109"/>
      <c r="H1038" s="109"/>
      <c r="I1038" s="75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112"/>
      <c r="Z1038" s="114"/>
      <c r="AA1038" s="116"/>
      <c r="AB1038" s="115"/>
      <c r="AC1038" s="112"/>
      <c r="AD1038" s="114"/>
      <c r="AE1038" s="116"/>
      <c r="AF1038" s="115"/>
      <c r="AG1038" s="75"/>
      <c r="AH1038" s="75"/>
    </row>
    <row r="1039" spans="2:34">
      <c r="B1039" s="75"/>
      <c r="C1039" s="75"/>
      <c r="D1039" s="75"/>
      <c r="E1039" s="75"/>
      <c r="F1039" s="75"/>
      <c r="G1039" s="109"/>
      <c r="H1039" s="109"/>
      <c r="I1039" s="75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  <c r="U1039" s="75"/>
      <c r="V1039" s="75"/>
      <c r="W1039" s="75"/>
      <c r="X1039" s="75"/>
      <c r="Y1039" s="112"/>
      <c r="Z1039" s="114"/>
      <c r="AA1039" s="116"/>
      <c r="AB1039" s="115"/>
      <c r="AC1039" s="112"/>
      <c r="AD1039" s="114"/>
      <c r="AE1039" s="116"/>
      <c r="AF1039" s="115"/>
      <c r="AG1039" s="75"/>
      <c r="AH1039" s="75"/>
    </row>
    <row r="1040" spans="2:34">
      <c r="B1040" s="75"/>
      <c r="C1040" s="75"/>
      <c r="D1040" s="75"/>
      <c r="E1040" s="75"/>
      <c r="F1040" s="75"/>
      <c r="G1040" s="109"/>
      <c r="H1040" s="109"/>
      <c r="I1040" s="75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  <c r="U1040" s="75"/>
      <c r="V1040" s="75"/>
      <c r="W1040" s="75"/>
      <c r="X1040" s="75"/>
      <c r="Y1040" s="112"/>
      <c r="Z1040" s="114"/>
      <c r="AA1040" s="116"/>
      <c r="AB1040" s="115"/>
      <c r="AC1040" s="112"/>
      <c r="AD1040" s="114"/>
      <c r="AE1040" s="116"/>
      <c r="AF1040" s="115"/>
      <c r="AG1040" s="75"/>
      <c r="AH1040" s="75"/>
    </row>
    <row r="1041" spans="2:34">
      <c r="B1041" s="75"/>
      <c r="C1041" s="75"/>
      <c r="D1041" s="75"/>
      <c r="E1041" s="75"/>
      <c r="F1041" s="75"/>
      <c r="G1041" s="109"/>
      <c r="H1041" s="109"/>
      <c r="I1041" s="75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75"/>
      <c r="U1041" s="75"/>
      <c r="V1041" s="75"/>
      <c r="W1041" s="75"/>
      <c r="X1041" s="75"/>
      <c r="Y1041" s="112"/>
      <c r="Z1041" s="114"/>
      <c r="AA1041" s="116"/>
      <c r="AB1041" s="115"/>
      <c r="AC1041" s="112"/>
      <c r="AD1041" s="114"/>
      <c r="AE1041" s="116"/>
      <c r="AF1041" s="115"/>
      <c r="AG1041" s="75"/>
      <c r="AH1041" s="75"/>
    </row>
    <row r="1042" spans="2:34">
      <c r="B1042" s="75"/>
      <c r="C1042" s="75"/>
      <c r="D1042" s="75"/>
      <c r="E1042" s="75"/>
      <c r="F1042" s="75"/>
      <c r="G1042" s="109"/>
      <c r="H1042" s="109"/>
      <c r="I1042" s="75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  <c r="T1042" s="75"/>
      <c r="U1042" s="75"/>
      <c r="V1042" s="75"/>
      <c r="W1042" s="75"/>
      <c r="X1042" s="75"/>
      <c r="Y1042" s="112"/>
      <c r="Z1042" s="114"/>
      <c r="AA1042" s="116"/>
      <c r="AB1042" s="115"/>
      <c r="AC1042" s="112"/>
      <c r="AD1042" s="114"/>
      <c r="AE1042" s="116"/>
      <c r="AF1042" s="115"/>
      <c r="AG1042" s="75"/>
      <c r="AH1042" s="75"/>
    </row>
    <row r="1043" spans="2:34">
      <c r="B1043" s="75"/>
      <c r="C1043" s="75"/>
      <c r="D1043" s="75"/>
      <c r="E1043" s="75"/>
      <c r="F1043" s="75"/>
      <c r="G1043" s="109"/>
      <c r="H1043" s="109"/>
      <c r="I1043" s="75"/>
      <c r="J1043" s="75"/>
      <c r="K1043" s="75"/>
      <c r="L1043" s="75"/>
      <c r="M1043" s="75"/>
      <c r="N1043" s="75"/>
      <c r="O1043" s="75"/>
      <c r="P1043" s="75"/>
      <c r="Q1043" s="75"/>
      <c r="R1043" s="75"/>
      <c r="S1043" s="75"/>
      <c r="T1043" s="75"/>
      <c r="U1043" s="75"/>
      <c r="V1043" s="75"/>
      <c r="W1043" s="75"/>
      <c r="X1043" s="75"/>
      <c r="Y1043" s="112"/>
      <c r="Z1043" s="114"/>
      <c r="AA1043" s="116"/>
      <c r="AB1043" s="115"/>
      <c r="AC1043" s="112"/>
      <c r="AD1043" s="114"/>
      <c r="AE1043" s="116"/>
      <c r="AF1043" s="115"/>
      <c r="AG1043" s="75"/>
      <c r="AH1043" s="75"/>
    </row>
    <row r="1044" spans="2:34">
      <c r="B1044" s="75"/>
      <c r="C1044" s="75"/>
      <c r="D1044" s="75"/>
      <c r="E1044" s="75"/>
      <c r="F1044" s="75"/>
      <c r="G1044" s="109"/>
      <c r="H1044" s="109"/>
      <c r="I1044" s="75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112"/>
      <c r="Z1044" s="114"/>
      <c r="AA1044" s="116"/>
      <c r="AB1044" s="115"/>
      <c r="AC1044" s="112"/>
      <c r="AD1044" s="114"/>
      <c r="AE1044" s="116"/>
      <c r="AF1044" s="115"/>
      <c r="AG1044" s="75"/>
      <c r="AH1044" s="75"/>
    </row>
    <row r="1045" spans="2:34">
      <c r="B1045" s="75"/>
      <c r="C1045" s="75"/>
      <c r="D1045" s="75"/>
      <c r="E1045" s="75"/>
      <c r="F1045" s="75"/>
      <c r="G1045" s="109"/>
      <c r="H1045" s="109"/>
      <c r="I1045" s="75"/>
      <c r="J1045" s="75"/>
      <c r="K1045" s="75"/>
      <c r="L1045" s="75"/>
      <c r="M1045" s="75"/>
      <c r="N1045" s="75"/>
      <c r="O1045" s="75"/>
      <c r="P1045" s="75"/>
      <c r="Q1045" s="75"/>
      <c r="R1045" s="75"/>
      <c r="S1045" s="75"/>
      <c r="T1045" s="75"/>
      <c r="U1045" s="75"/>
      <c r="V1045" s="75"/>
      <c r="W1045" s="75"/>
      <c r="X1045" s="75"/>
      <c r="Y1045" s="112"/>
      <c r="Z1045" s="114"/>
      <c r="AA1045" s="116"/>
      <c r="AB1045" s="115"/>
      <c r="AC1045" s="112"/>
      <c r="AD1045" s="114"/>
      <c r="AE1045" s="116"/>
      <c r="AF1045" s="115"/>
      <c r="AG1045" s="75"/>
      <c r="AH1045" s="75"/>
    </row>
    <row r="1046" spans="2:34">
      <c r="B1046" s="75"/>
      <c r="C1046" s="75"/>
      <c r="D1046" s="75"/>
      <c r="E1046" s="75"/>
      <c r="F1046" s="75"/>
      <c r="G1046" s="109"/>
      <c r="H1046" s="109"/>
      <c r="I1046" s="75"/>
      <c r="J1046" s="75"/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  <c r="U1046" s="75"/>
      <c r="V1046" s="75"/>
      <c r="W1046" s="75"/>
      <c r="X1046" s="75"/>
      <c r="Y1046" s="112"/>
      <c r="Z1046" s="114"/>
      <c r="AA1046" s="116"/>
      <c r="AB1046" s="115"/>
      <c r="AC1046" s="112"/>
      <c r="AD1046" s="114"/>
      <c r="AE1046" s="116"/>
      <c r="AF1046" s="115"/>
      <c r="AG1046" s="75"/>
      <c r="AH1046" s="75"/>
    </row>
    <row r="1047" spans="2:34">
      <c r="B1047" s="75"/>
      <c r="C1047" s="75"/>
      <c r="D1047" s="75"/>
      <c r="E1047" s="75"/>
      <c r="F1047" s="75"/>
      <c r="G1047" s="109"/>
      <c r="H1047" s="109"/>
      <c r="I1047" s="75"/>
      <c r="J1047" s="75"/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  <c r="U1047" s="75"/>
      <c r="V1047" s="75"/>
      <c r="W1047" s="75"/>
      <c r="X1047" s="75"/>
      <c r="Y1047" s="112"/>
      <c r="Z1047" s="114"/>
      <c r="AA1047" s="116"/>
      <c r="AB1047" s="115"/>
      <c r="AC1047" s="112"/>
      <c r="AD1047" s="114"/>
      <c r="AE1047" s="116"/>
      <c r="AF1047" s="115"/>
      <c r="AG1047" s="75"/>
      <c r="AH1047" s="75"/>
    </row>
    <row r="1048" spans="2:34">
      <c r="B1048" s="75"/>
      <c r="C1048" s="75"/>
      <c r="D1048" s="75"/>
      <c r="E1048" s="75"/>
      <c r="F1048" s="75"/>
      <c r="G1048" s="109"/>
      <c r="H1048" s="109"/>
      <c r="I1048" s="75"/>
      <c r="J1048" s="75"/>
      <c r="K1048" s="75"/>
      <c r="L1048" s="75"/>
      <c r="M1048" s="75"/>
      <c r="N1048" s="75"/>
      <c r="O1048" s="75"/>
      <c r="P1048" s="75"/>
      <c r="Q1048" s="75"/>
      <c r="R1048" s="75"/>
      <c r="S1048" s="75"/>
      <c r="T1048" s="75"/>
      <c r="U1048" s="75"/>
      <c r="V1048" s="75"/>
      <c r="W1048" s="75"/>
      <c r="X1048" s="75"/>
      <c r="Y1048" s="112"/>
      <c r="Z1048" s="114"/>
      <c r="AA1048" s="116"/>
      <c r="AB1048" s="115"/>
      <c r="AC1048" s="112"/>
      <c r="AD1048" s="114"/>
      <c r="AE1048" s="116"/>
      <c r="AF1048" s="115"/>
      <c r="AG1048" s="75"/>
      <c r="AH1048" s="75"/>
    </row>
    <row r="1049" spans="2:34">
      <c r="B1049" s="75"/>
      <c r="C1049" s="75"/>
      <c r="D1049" s="75"/>
      <c r="E1049" s="75"/>
      <c r="F1049" s="75"/>
      <c r="G1049" s="109"/>
      <c r="H1049" s="109"/>
      <c r="I1049" s="75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75"/>
      <c r="U1049" s="75"/>
      <c r="V1049" s="75"/>
      <c r="W1049" s="75"/>
      <c r="X1049" s="75"/>
      <c r="Y1049" s="112"/>
      <c r="Z1049" s="114"/>
      <c r="AA1049" s="116"/>
      <c r="AB1049" s="115"/>
      <c r="AC1049" s="112"/>
      <c r="AD1049" s="114"/>
      <c r="AE1049" s="116"/>
      <c r="AF1049" s="115"/>
      <c r="AG1049" s="75"/>
      <c r="AH1049" s="75"/>
    </row>
    <row r="1050" spans="2:34">
      <c r="B1050" s="75"/>
      <c r="C1050" s="75"/>
      <c r="D1050" s="75"/>
      <c r="E1050" s="75"/>
      <c r="F1050" s="75"/>
      <c r="G1050" s="109"/>
      <c r="H1050" s="109"/>
      <c r="I1050" s="75"/>
      <c r="J1050" s="75"/>
      <c r="K1050" s="75"/>
      <c r="L1050" s="75"/>
      <c r="M1050" s="75"/>
      <c r="N1050" s="75"/>
      <c r="O1050" s="75"/>
      <c r="P1050" s="75"/>
      <c r="Q1050" s="75"/>
      <c r="R1050" s="75"/>
      <c r="S1050" s="75"/>
      <c r="T1050" s="75"/>
      <c r="U1050" s="75"/>
      <c r="V1050" s="75"/>
      <c r="W1050" s="75"/>
      <c r="X1050" s="75"/>
      <c r="Y1050" s="112"/>
      <c r="Z1050" s="114"/>
      <c r="AA1050" s="116"/>
      <c r="AB1050" s="115"/>
      <c r="AC1050" s="112"/>
      <c r="AD1050" s="114"/>
      <c r="AE1050" s="116"/>
      <c r="AF1050" s="115"/>
      <c r="AG1050" s="75"/>
      <c r="AH1050" s="75"/>
    </row>
    <row r="1051" spans="2:34">
      <c r="B1051" s="75"/>
      <c r="C1051" s="75"/>
      <c r="D1051" s="75"/>
      <c r="E1051" s="75"/>
      <c r="F1051" s="75"/>
      <c r="G1051" s="109"/>
      <c r="H1051" s="109"/>
      <c r="I1051" s="75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75"/>
      <c r="U1051" s="75"/>
      <c r="V1051" s="75"/>
      <c r="W1051" s="75"/>
      <c r="X1051" s="75"/>
      <c r="Y1051" s="112"/>
      <c r="Z1051" s="114"/>
      <c r="AA1051" s="116"/>
      <c r="AB1051" s="115"/>
      <c r="AC1051" s="112"/>
      <c r="AD1051" s="114"/>
      <c r="AE1051" s="116"/>
      <c r="AF1051" s="115"/>
      <c r="AG1051" s="75"/>
      <c r="AH1051" s="75"/>
    </row>
    <row r="1052" spans="2:34">
      <c r="B1052" s="75"/>
      <c r="C1052" s="75"/>
      <c r="D1052" s="75"/>
      <c r="E1052" s="75"/>
      <c r="F1052" s="75"/>
      <c r="G1052" s="109"/>
      <c r="H1052" s="109"/>
      <c r="I1052" s="75"/>
      <c r="J1052" s="75"/>
      <c r="K1052" s="75"/>
      <c r="L1052" s="75"/>
      <c r="M1052" s="75"/>
      <c r="N1052" s="75"/>
      <c r="O1052" s="75"/>
      <c r="P1052" s="75"/>
      <c r="Q1052" s="75"/>
      <c r="R1052" s="75"/>
      <c r="S1052" s="75"/>
      <c r="T1052" s="75"/>
      <c r="U1052" s="75"/>
      <c r="V1052" s="75"/>
      <c r="W1052" s="75"/>
      <c r="X1052" s="75"/>
      <c r="Y1052" s="112"/>
      <c r="Z1052" s="114"/>
      <c r="AA1052" s="116"/>
      <c r="AB1052" s="115"/>
      <c r="AC1052" s="112"/>
      <c r="AD1052" s="114"/>
      <c r="AE1052" s="116"/>
      <c r="AF1052" s="115"/>
      <c r="AG1052" s="75"/>
      <c r="AH1052" s="75"/>
    </row>
    <row r="1053" spans="2:34">
      <c r="B1053" s="75"/>
      <c r="C1053" s="75"/>
      <c r="D1053" s="75"/>
      <c r="E1053" s="75"/>
      <c r="F1053" s="75"/>
      <c r="G1053" s="109"/>
      <c r="H1053" s="109"/>
      <c r="I1053" s="75"/>
      <c r="J1053" s="75"/>
      <c r="K1053" s="75"/>
      <c r="L1053" s="75"/>
      <c r="M1053" s="75"/>
      <c r="N1053" s="75"/>
      <c r="O1053" s="75"/>
      <c r="P1053" s="75"/>
      <c r="Q1053" s="75"/>
      <c r="R1053" s="75"/>
      <c r="S1053" s="75"/>
      <c r="T1053" s="75"/>
      <c r="U1053" s="75"/>
      <c r="V1053" s="75"/>
      <c r="W1053" s="75"/>
      <c r="X1053" s="75"/>
      <c r="Y1053" s="112"/>
      <c r="Z1053" s="114"/>
      <c r="AA1053" s="116"/>
      <c r="AB1053" s="115"/>
      <c r="AC1053" s="112"/>
      <c r="AD1053" s="114"/>
      <c r="AE1053" s="116"/>
      <c r="AF1053" s="115"/>
      <c r="AG1053" s="75"/>
      <c r="AH1053" s="75"/>
    </row>
    <row r="1054" spans="2:34">
      <c r="B1054" s="75"/>
      <c r="C1054" s="75"/>
      <c r="D1054" s="75"/>
      <c r="E1054" s="75"/>
      <c r="F1054" s="75"/>
      <c r="G1054" s="109"/>
      <c r="H1054" s="109"/>
      <c r="I1054" s="75"/>
      <c r="J1054" s="75"/>
      <c r="K1054" s="75"/>
      <c r="L1054" s="75"/>
      <c r="M1054" s="75"/>
      <c r="N1054" s="75"/>
      <c r="O1054" s="75"/>
      <c r="P1054" s="75"/>
      <c r="Q1054" s="75"/>
      <c r="R1054" s="75"/>
      <c r="S1054" s="75"/>
      <c r="T1054" s="75"/>
      <c r="U1054" s="75"/>
      <c r="V1054" s="75"/>
      <c r="W1054" s="75"/>
      <c r="X1054" s="75"/>
      <c r="Y1054" s="112"/>
      <c r="Z1054" s="114"/>
      <c r="AA1054" s="116"/>
      <c r="AB1054" s="115"/>
      <c r="AC1054" s="112"/>
      <c r="AD1054" s="114"/>
      <c r="AE1054" s="116"/>
      <c r="AF1054" s="115"/>
      <c r="AG1054" s="75"/>
      <c r="AH1054" s="75"/>
    </row>
    <row r="1055" spans="2:34">
      <c r="B1055" s="75"/>
      <c r="C1055" s="75"/>
      <c r="D1055" s="75"/>
      <c r="E1055" s="75"/>
      <c r="F1055" s="75"/>
      <c r="G1055" s="109"/>
      <c r="H1055" s="109"/>
      <c r="I1055" s="75"/>
      <c r="J1055" s="75"/>
      <c r="K1055" s="75"/>
      <c r="L1055" s="75"/>
      <c r="M1055" s="75"/>
      <c r="N1055" s="75"/>
      <c r="O1055" s="75"/>
      <c r="P1055" s="75"/>
      <c r="Q1055" s="75"/>
      <c r="R1055" s="75"/>
      <c r="S1055" s="75"/>
      <c r="T1055" s="75"/>
      <c r="U1055" s="75"/>
      <c r="V1055" s="75"/>
      <c r="W1055" s="75"/>
      <c r="X1055" s="75"/>
      <c r="Y1055" s="112"/>
      <c r="Z1055" s="114"/>
      <c r="AA1055" s="116"/>
      <c r="AB1055" s="115"/>
      <c r="AC1055" s="112"/>
      <c r="AD1055" s="114"/>
      <c r="AE1055" s="116"/>
      <c r="AF1055" s="115"/>
      <c r="AG1055" s="75"/>
      <c r="AH1055" s="75"/>
    </row>
    <row r="1056" spans="2:34">
      <c r="B1056" s="75"/>
      <c r="C1056" s="75"/>
      <c r="D1056" s="75"/>
      <c r="E1056" s="75"/>
      <c r="F1056" s="75"/>
      <c r="G1056" s="109"/>
      <c r="H1056" s="109"/>
      <c r="I1056" s="75"/>
      <c r="J1056" s="75"/>
      <c r="K1056" s="75"/>
      <c r="L1056" s="75"/>
      <c r="M1056" s="75"/>
      <c r="N1056" s="75"/>
      <c r="O1056" s="75"/>
      <c r="P1056" s="75"/>
      <c r="Q1056" s="75"/>
      <c r="R1056" s="75"/>
      <c r="S1056" s="75"/>
      <c r="T1056" s="75"/>
      <c r="U1056" s="75"/>
      <c r="V1056" s="75"/>
      <c r="W1056" s="75"/>
      <c r="X1056" s="75"/>
      <c r="Y1056" s="112"/>
      <c r="Z1056" s="114"/>
      <c r="AA1056" s="116"/>
      <c r="AB1056" s="115"/>
      <c r="AC1056" s="112"/>
      <c r="AD1056" s="114"/>
      <c r="AE1056" s="116"/>
      <c r="AF1056" s="115"/>
      <c r="AG1056" s="75"/>
      <c r="AH1056" s="75"/>
    </row>
    <row r="1057" spans="2:34">
      <c r="B1057" s="75"/>
      <c r="C1057" s="75"/>
      <c r="D1057" s="75"/>
      <c r="E1057" s="75"/>
      <c r="F1057" s="75"/>
      <c r="G1057" s="109"/>
      <c r="H1057" s="109"/>
      <c r="I1057" s="75"/>
      <c r="J1057" s="75"/>
      <c r="K1057" s="75"/>
      <c r="L1057" s="75"/>
      <c r="M1057" s="75"/>
      <c r="N1057" s="75"/>
      <c r="O1057" s="75"/>
      <c r="P1057" s="75"/>
      <c r="Q1057" s="75"/>
      <c r="R1057" s="75"/>
      <c r="S1057" s="75"/>
      <c r="T1057" s="75"/>
      <c r="U1057" s="75"/>
      <c r="V1057" s="75"/>
      <c r="W1057" s="75"/>
      <c r="X1057" s="75"/>
      <c r="Y1057" s="112"/>
      <c r="Z1057" s="114"/>
      <c r="AA1057" s="116"/>
      <c r="AB1057" s="115"/>
      <c r="AC1057" s="112"/>
      <c r="AD1057" s="114"/>
      <c r="AE1057" s="116"/>
      <c r="AF1057" s="115"/>
      <c r="AG1057" s="75"/>
      <c r="AH1057" s="75"/>
    </row>
    <row r="1058" spans="2:34">
      <c r="B1058" s="75"/>
      <c r="C1058" s="75"/>
      <c r="D1058" s="75"/>
      <c r="E1058" s="75"/>
      <c r="F1058" s="75"/>
      <c r="G1058" s="109"/>
      <c r="H1058" s="109"/>
      <c r="I1058" s="75"/>
      <c r="J1058" s="75"/>
      <c r="K1058" s="75"/>
      <c r="L1058" s="75"/>
      <c r="M1058" s="75"/>
      <c r="N1058" s="75"/>
      <c r="O1058" s="75"/>
      <c r="P1058" s="75"/>
      <c r="Q1058" s="75"/>
      <c r="R1058" s="75"/>
      <c r="S1058" s="75"/>
      <c r="T1058" s="75"/>
      <c r="U1058" s="75"/>
      <c r="V1058" s="75"/>
      <c r="W1058" s="75"/>
      <c r="X1058" s="75"/>
      <c r="Y1058" s="112"/>
      <c r="Z1058" s="114"/>
      <c r="AA1058" s="116"/>
      <c r="AB1058" s="115"/>
      <c r="AC1058" s="112"/>
      <c r="AD1058" s="114"/>
      <c r="AE1058" s="116"/>
      <c r="AF1058" s="115"/>
      <c r="AG1058" s="75"/>
      <c r="AH1058" s="75"/>
    </row>
    <row r="1059" spans="2:34">
      <c r="B1059" s="75"/>
      <c r="C1059" s="75"/>
      <c r="D1059" s="75"/>
      <c r="E1059" s="75"/>
      <c r="F1059" s="75"/>
      <c r="G1059" s="109"/>
      <c r="H1059" s="109"/>
      <c r="I1059" s="75"/>
      <c r="J1059" s="75"/>
      <c r="K1059" s="75"/>
      <c r="L1059" s="75"/>
      <c r="M1059" s="75"/>
      <c r="N1059" s="75"/>
      <c r="O1059" s="75"/>
      <c r="P1059" s="75"/>
      <c r="Q1059" s="75"/>
      <c r="R1059" s="75"/>
      <c r="S1059" s="75"/>
      <c r="T1059" s="75"/>
      <c r="U1059" s="75"/>
      <c r="V1059" s="75"/>
      <c r="W1059" s="75"/>
      <c r="X1059" s="75"/>
      <c r="Y1059" s="112"/>
      <c r="Z1059" s="114"/>
      <c r="AA1059" s="116"/>
      <c r="AB1059" s="115"/>
      <c r="AC1059" s="112"/>
      <c r="AD1059" s="114"/>
      <c r="AE1059" s="116"/>
      <c r="AF1059" s="115"/>
      <c r="AG1059" s="75"/>
      <c r="AH1059" s="75"/>
    </row>
    <row r="1060" spans="2:34">
      <c r="B1060" s="75"/>
      <c r="C1060" s="75"/>
      <c r="D1060" s="75"/>
      <c r="E1060" s="75"/>
      <c r="F1060" s="75"/>
      <c r="G1060" s="109"/>
      <c r="H1060" s="109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5"/>
      <c r="U1060" s="75"/>
      <c r="V1060" s="75"/>
      <c r="W1060" s="75"/>
      <c r="X1060" s="75"/>
      <c r="Y1060" s="112"/>
      <c r="Z1060" s="114"/>
      <c r="AA1060" s="116"/>
      <c r="AB1060" s="115"/>
      <c r="AC1060" s="112"/>
      <c r="AD1060" s="114"/>
      <c r="AE1060" s="116"/>
      <c r="AF1060" s="115"/>
      <c r="AG1060" s="75"/>
      <c r="AH1060" s="75"/>
    </row>
    <row r="1061" spans="2:34">
      <c r="B1061" s="75"/>
      <c r="C1061" s="75"/>
      <c r="D1061" s="75"/>
      <c r="E1061" s="75"/>
      <c r="F1061" s="75"/>
      <c r="G1061" s="109"/>
      <c r="H1061" s="109"/>
      <c r="I1061" s="75"/>
      <c r="J1061" s="75"/>
      <c r="K1061" s="75"/>
      <c r="L1061" s="75"/>
      <c r="M1061" s="75"/>
      <c r="N1061" s="75"/>
      <c r="O1061" s="75"/>
      <c r="P1061" s="75"/>
      <c r="Q1061" s="75"/>
      <c r="R1061" s="75"/>
      <c r="S1061" s="75"/>
      <c r="T1061" s="75"/>
      <c r="U1061" s="75"/>
      <c r="V1061" s="75"/>
      <c r="W1061" s="75"/>
      <c r="X1061" s="75"/>
      <c r="Y1061" s="112"/>
      <c r="Z1061" s="114"/>
      <c r="AA1061" s="116"/>
      <c r="AB1061" s="115"/>
      <c r="AC1061" s="112"/>
      <c r="AD1061" s="114"/>
      <c r="AE1061" s="116"/>
      <c r="AF1061" s="115"/>
      <c r="AG1061" s="75"/>
      <c r="AH1061" s="75"/>
    </row>
    <row r="1062" spans="2:34">
      <c r="B1062" s="75"/>
      <c r="C1062" s="75"/>
      <c r="D1062" s="75"/>
      <c r="E1062" s="75"/>
      <c r="F1062" s="75"/>
      <c r="G1062" s="109"/>
      <c r="H1062" s="109"/>
      <c r="I1062" s="75"/>
      <c r="J1062" s="75"/>
      <c r="K1062" s="75"/>
      <c r="L1062" s="75"/>
      <c r="M1062" s="75"/>
      <c r="N1062" s="75"/>
      <c r="O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112"/>
      <c r="Z1062" s="114"/>
      <c r="AA1062" s="116"/>
      <c r="AB1062" s="115"/>
      <c r="AC1062" s="112"/>
      <c r="AD1062" s="114"/>
      <c r="AE1062" s="116"/>
      <c r="AF1062" s="115"/>
      <c r="AG1062" s="75"/>
      <c r="AH1062" s="75"/>
    </row>
    <row r="1063" spans="2:34">
      <c r="B1063" s="75"/>
      <c r="C1063" s="75"/>
      <c r="D1063" s="75"/>
      <c r="E1063" s="75"/>
      <c r="F1063" s="75"/>
      <c r="G1063" s="109"/>
      <c r="H1063" s="109"/>
      <c r="I1063" s="75"/>
      <c r="J1063" s="75"/>
      <c r="K1063" s="75"/>
      <c r="L1063" s="75"/>
      <c r="M1063" s="75"/>
      <c r="N1063" s="75"/>
      <c r="O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112"/>
      <c r="Z1063" s="114"/>
      <c r="AA1063" s="116"/>
      <c r="AB1063" s="115"/>
      <c r="AC1063" s="112"/>
      <c r="AD1063" s="114"/>
      <c r="AE1063" s="116"/>
      <c r="AF1063" s="115"/>
      <c r="AG1063" s="75"/>
      <c r="AH1063" s="75"/>
    </row>
    <row r="1064" spans="2:34">
      <c r="B1064" s="75"/>
      <c r="C1064" s="75"/>
      <c r="D1064" s="75"/>
      <c r="E1064" s="75"/>
      <c r="F1064" s="75"/>
      <c r="G1064" s="109"/>
      <c r="H1064" s="109"/>
      <c r="I1064" s="75"/>
      <c r="J1064" s="75"/>
      <c r="K1064" s="75"/>
      <c r="L1064" s="75"/>
      <c r="M1064" s="75"/>
      <c r="N1064" s="75"/>
      <c r="O1064" s="75"/>
      <c r="P1064" s="75"/>
      <c r="Q1064" s="75"/>
      <c r="R1064" s="75"/>
      <c r="S1064" s="75"/>
      <c r="T1064" s="75"/>
      <c r="U1064" s="75"/>
      <c r="V1064" s="75"/>
      <c r="W1064" s="75"/>
      <c r="X1064" s="75"/>
      <c r="Y1064" s="112"/>
      <c r="Z1064" s="114"/>
      <c r="AA1064" s="116"/>
      <c r="AB1064" s="115"/>
      <c r="AC1064" s="112"/>
      <c r="AD1064" s="114"/>
      <c r="AE1064" s="116"/>
      <c r="AF1064" s="115"/>
      <c r="AG1064" s="75"/>
      <c r="AH1064" s="75"/>
    </row>
    <row r="1065" spans="2:34">
      <c r="B1065" s="75"/>
      <c r="C1065" s="75"/>
      <c r="D1065" s="75"/>
      <c r="E1065" s="75"/>
      <c r="F1065" s="75"/>
      <c r="G1065" s="109"/>
      <c r="H1065" s="109"/>
      <c r="I1065" s="75"/>
      <c r="J1065" s="75"/>
      <c r="K1065" s="75"/>
      <c r="L1065" s="75"/>
      <c r="M1065" s="75"/>
      <c r="N1065" s="75"/>
      <c r="O1065" s="75"/>
      <c r="P1065" s="75"/>
      <c r="Q1065" s="75"/>
      <c r="R1065" s="75"/>
      <c r="S1065" s="75"/>
      <c r="T1065" s="75"/>
      <c r="U1065" s="75"/>
      <c r="V1065" s="75"/>
      <c r="W1065" s="75"/>
      <c r="X1065" s="75"/>
      <c r="Y1065" s="112"/>
      <c r="Z1065" s="114"/>
      <c r="AA1065" s="116"/>
      <c r="AB1065" s="115"/>
      <c r="AC1065" s="112"/>
      <c r="AD1065" s="114"/>
      <c r="AE1065" s="116"/>
      <c r="AF1065" s="115"/>
      <c r="AG1065" s="75"/>
      <c r="AH1065" s="75"/>
    </row>
    <row r="1066" spans="2:34">
      <c r="B1066" s="75"/>
      <c r="C1066" s="75"/>
      <c r="D1066" s="75"/>
      <c r="E1066" s="75"/>
      <c r="F1066" s="75"/>
      <c r="G1066" s="109"/>
      <c r="H1066" s="109"/>
      <c r="I1066" s="75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  <c r="T1066" s="75"/>
      <c r="U1066" s="75"/>
      <c r="V1066" s="75"/>
      <c r="W1066" s="75"/>
      <c r="X1066" s="75"/>
      <c r="Y1066" s="112"/>
      <c r="Z1066" s="114"/>
      <c r="AA1066" s="116"/>
      <c r="AB1066" s="115"/>
      <c r="AC1066" s="112"/>
      <c r="AD1066" s="114"/>
      <c r="AE1066" s="116"/>
      <c r="AF1066" s="115"/>
      <c r="AG1066" s="75"/>
      <c r="AH1066" s="75"/>
    </row>
    <row r="1067" spans="2:34">
      <c r="B1067" s="75"/>
      <c r="C1067" s="75"/>
      <c r="D1067" s="75"/>
      <c r="E1067" s="75"/>
      <c r="F1067" s="75"/>
      <c r="G1067" s="109"/>
      <c r="H1067" s="109"/>
      <c r="I1067" s="75"/>
      <c r="J1067" s="75"/>
      <c r="K1067" s="75"/>
      <c r="L1067" s="75"/>
      <c r="M1067" s="75"/>
      <c r="N1067" s="75"/>
      <c r="O1067" s="75"/>
      <c r="P1067" s="75"/>
      <c r="Q1067" s="75"/>
      <c r="R1067" s="75"/>
      <c r="S1067" s="75"/>
      <c r="T1067" s="75"/>
      <c r="U1067" s="75"/>
      <c r="V1067" s="75"/>
      <c r="W1067" s="75"/>
      <c r="X1067" s="75"/>
      <c r="Y1067" s="112"/>
      <c r="Z1067" s="114"/>
      <c r="AA1067" s="116"/>
      <c r="AB1067" s="115"/>
      <c r="AC1067" s="112"/>
      <c r="AD1067" s="114"/>
      <c r="AE1067" s="116"/>
      <c r="AF1067" s="115"/>
      <c r="AG1067" s="75"/>
      <c r="AH1067" s="75"/>
    </row>
    <row r="1068" spans="2:34">
      <c r="B1068" s="75"/>
      <c r="C1068" s="75"/>
      <c r="D1068" s="75"/>
      <c r="E1068" s="75"/>
      <c r="F1068" s="75"/>
      <c r="G1068" s="109"/>
      <c r="H1068" s="109"/>
      <c r="I1068" s="75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  <c r="T1068" s="75"/>
      <c r="U1068" s="75"/>
      <c r="V1068" s="75"/>
      <c r="W1068" s="75"/>
      <c r="X1068" s="75"/>
      <c r="Y1068" s="112"/>
      <c r="Z1068" s="114"/>
      <c r="AA1068" s="116"/>
      <c r="AB1068" s="115"/>
      <c r="AC1068" s="112"/>
      <c r="AD1068" s="114"/>
      <c r="AE1068" s="116"/>
      <c r="AF1068" s="115"/>
      <c r="AG1068" s="75"/>
      <c r="AH1068" s="75"/>
    </row>
    <row r="1069" spans="2:34">
      <c r="B1069" s="75"/>
      <c r="C1069" s="75"/>
      <c r="D1069" s="75"/>
      <c r="E1069" s="75"/>
      <c r="F1069" s="75"/>
      <c r="G1069" s="109"/>
      <c r="H1069" s="109"/>
      <c r="I1069" s="75"/>
      <c r="J1069" s="75"/>
      <c r="K1069" s="75"/>
      <c r="L1069" s="75"/>
      <c r="M1069" s="75"/>
      <c r="N1069" s="75"/>
      <c r="O1069" s="75"/>
      <c r="P1069" s="75"/>
      <c r="Q1069" s="75"/>
      <c r="R1069" s="75"/>
      <c r="S1069" s="75"/>
      <c r="T1069" s="75"/>
      <c r="U1069" s="75"/>
      <c r="V1069" s="75"/>
      <c r="W1069" s="75"/>
      <c r="X1069" s="75"/>
      <c r="Y1069" s="112"/>
      <c r="Z1069" s="114"/>
      <c r="AA1069" s="116"/>
      <c r="AB1069" s="115"/>
      <c r="AC1069" s="112"/>
      <c r="AD1069" s="114"/>
      <c r="AE1069" s="116"/>
      <c r="AF1069" s="115"/>
      <c r="AG1069" s="75"/>
      <c r="AH1069" s="75"/>
    </row>
    <row r="1070" spans="2:34">
      <c r="B1070" s="75"/>
      <c r="C1070" s="75"/>
      <c r="D1070" s="75"/>
      <c r="E1070" s="75"/>
      <c r="F1070" s="75"/>
      <c r="G1070" s="109"/>
      <c r="H1070" s="109"/>
      <c r="I1070" s="75"/>
      <c r="J1070" s="75"/>
      <c r="K1070" s="75"/>
      <c r="L1070" s="75"/>
      <c r="M1070" s="75"/>
      <c r="N1070" s="75"/>
      <c r="O1070" s="75"/>
      <c r="P1070" s="75"/>
      <c r="Q1070" s="75"/>
      <c r="R1070" s="75"/>
      <c r="S1070" s="75"/>
      <c r="T1070" s="75"/>
      <c r="U1070" s="75"/>
      <c r="V1070" s="75"/>
      <c r="W1070" s="75"/>
      <c r="X1070" s="75"/>
      <c r="Y1070" s="112"/>
      <c r="Z1070" s="114"/>
      <c r="AA1070" s="116"/>
      <c r="AB1070" s="115"/>
      <c r="AC1070" s="112"/>
      <c r="AD1070" s="114"/>
      <c r="AE1070" s="116"/>
      <c r="AF1070" s="115"/>
      <c r="AG1070" s="75"/>
      <c r="AH1070" s="75"/>
    </row>
    <row r="1071" spans="2:34">
      <c r="B1071" s="75"/>
      <c r="C1071" s="75"/>
      <c r="D1071" s="75"/>
      <c r="E1071" s="75"/>
      <c r="F1071" s="75"/>
      <c r="G1071" s="109"/>
      <c r="H1071" s="109"/>
      <c r="I1071" s="75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  <c r="U1071" s="75"/>
      <c r="V1071" s="75"/>
      <c r="W1071" s="75"/>
      <c r="X1071" s="75"/>
      <c r="Y1071" s="112"/>
      <c r="Z1071" s="114"/>
      <c r="AA1071" s="116"/>
      <c r="AB1071" s="115"/>
      <c r="AC1071" s="112"/>
      <c r="AD1071" s="114"/>
      <c r="AE1071" s="116"/>
      <c r="AF1071" s="115"/>
      <c r="AG1071" s="75"/>
      <c r="AH1071" s="75"/>
    </row>
    <row r="1072" spans="2:34">
      <c r="B1072" s="75"/>
      <c r="C1072" s="75"/>
      <c r="D1072" s="75"/>
      <c r="E1072" s="75"/>
      <c r="F1072" s="75"/>
      <c r="G1072" s="109"/>
      <c r="H1072" s="109"/>
      <c r="I1072" s="75"/>
      <c r="J1072" s="75"/>
      <c r="K1072" s="75"/>
      <c r="L1072" s="75"/>
      <c r="M1072" s="75"/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112"/>
      <c r="Z1072" s="114"/>
      <c r="AA1072" s="116"/>
      <c r="AB1072" s="115"/>
      <c r="AC1072" s="112"/>
      <c r="AD1072" s="114"/>
      <c r="AE1072" s="116"/>
      <c r="AF1072" s="115"/>
      <c r="AG1072" s="75"/>
      <c r="AH1072" s="75"/>
    </row>
    <row r="1073" spans="2:34">
      <c r="B1073" s="75"/>
      <c r="C1073" s="75"/>
      <c r="D1073" s="75"/>
      <c r="E1073" s="75"/>
      <c r="F1073" s="75"/>
      <c r="G1073" s="109"/>
      <c r="H1073" s="109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112"/>
      <c r="Z1073" s="114"/>
      <c r="AA1073" s="116"/>
      <c r="AB1073" s="115"/>
      <c r="AC1073" s="112"/>
      <c r="AD1073" s="114"/>
      <c r="AE1073" s="116"/>
      <c r="AF1073" s="115"/>
      <c r="AG1073" s="75"/>
      <c r="AH1073" s="75"/>
    </row>
    <row r="1074" spans="2:34">
      <c r="B1074" s="75"/>
      <c r="C1074" s="75"/>
      <c r="D1074" s="75"/>
      <c r="E1074" s="75"/>
      <c r="F1074" s="75"/>
      <c r="G1074" s="109"/>
      <c r="H1074" s="109"/>
      <c r="I1074" s="75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112"/>
      <c r="Z1074" s="114"/>
      <c r="AA1074" s="116"/>
      <c r="AB1074" s="115"/>
      <c r="AC1074" s="112"/>
      <c r="AD1074" s="114"/>
      <c r="AE1074" s="116"/>
      <c r="AF1074" s="115"/>
      <c r="AG1074" s="75"/>
      <c r="AH1074" s="75"/>
    </row>
    <row r="1075" spans="2:34">
      <c r="B1075" s="75"/>
      <c r="C1075" s="75"/>
      <c r="D1075" s="75"/>
      <c r="E1075" s="75"/>
      <c r="F1075" s="75"/>
      <c r="G1075" s="109"/>
      <c r="H1075" s="109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112"/>
      <c r="Z1075" s="114"/>
      <c r="AA1075" s="116"/>
      <c r="AB1075" s="115"/>
      <c r="AC1075" s="112"/>
      <c r="AD1075" s="114"/>
      <c r="AE1075" s="116"/>
      <c r="AF1075" s="115"/>
      <c r="AG1075" s="75"/>
      <c r="AH1075" s="75"/>
    </row>
    <row r="1076" spans="2:34">
      <c r="B1076" s="75"/>
      <c r="C1076" s="75"/>
      <c r="D1076" s="75"/>
      <c r="E1076" s="75"/>
      <c r="F1076" s="75"/>
      <c r="G1076" s="109"/>
      <c r="H1076" s="109"/>
      <c r="I1076" s="75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112"/>
      <c r="Z1076" s="114"/>
      <c r="AA1076" s="116"/>
      <c r="AB1076" s="115"/>
      <c r="AC1076" s="112"/>
      <c r="AD1076" s="114"/>
      <c r="AE1076" s="116"/>
      <c r="AF1076" s="115"/>
      <c r="AG1076" s="75"/>
      <c r="AH1076" s="75"/>
    </row>
    <row r="1077" spans="2:34">
      <c r="B1077" s="75"/>
      <c r="C1077" s="75"/>
      <c r="D1077" s="75"/>
      <c r="E1077" s="75"/>
      <c r="F1077" s="75"/>
      <c r="G1077" s="109"/>
      <c r="H1077" s="109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112"/>
      <c r="Z1077" s="114"/>
      <c r="AA1077" s="116"/>
      <c r="AB1077" s="115"/>
      <c r="AC1077" s="112"/>
      <c r="AD1077" s="114"/>
      <c r="AE1077" s="116"/>
      <c r="AF1077" s="115"/>
      <c r="AG1077" s="75"/>
      <c r="AH1077" s="75"/>
    </row>
    <row r="1078" spans="2:34">
      <c r="B1078" s="75"/>
      <c r="C1078" s="75"/>
      <c r="D1078" s="75"/>
      <c r="E1078" s="75"/>
      <c r="F1078" s="75"/>
      <c r="G1078" s="109"/>
      <c r="H1078" s="109"/>
      <c r="I1078" s="75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112"/>
      <c r="Z1078" s="114"/>
      <c r="AA1078" s="116"/>
      <c r="AB1078" s="115"/>
      <c r="AC1078" s="112"/>
      <c r="AD1078" s="114"/>
      <c r="AE1078" s="116"/>
      <c r="AF1078" s="115"/>
      <c r="AG1078" s="75"/>
      <c r="AH1078" s="75"/>
    </row>
    <row r="1079" spans="2:34">
      <c r="B1079" s="75"/>
      <c r="C1079" s="75"/>
      <c r="D1079" s="75"/>
      <c r="E1079" s="75"/>
      <c r="F1079" s="75"/>
      <c r="G1079" s="109"/>
      <c r="H1079" s="109"/>
      <c r="I1079" s="75"/>
      <c r="J1079" s="75"/>
      <c r="K1079" s="75"/>
      <c r="L1079" s="75"/>
      <c r="M1079" s="75"/>
      <c r="N1079" s="75"/>
      <c r="O1079" s="75"/>
      <c r="P1079" s="75"/>
      <c r="Q1079" s="75"/>
      <c r="R1079" s="75"/>
      <c r="S1079" s="75"/>
      <c r="T1079" s="75"/>
      <c r="U1079" s="75"/>
      <c r="V1079" s="75"/>
      <c r="W1079" s="75"/>
      <c r="X1079" s="75"/>
      <c r="Y1079" s="112"/>
      <c r="Z1079" s="114"/>
      <c r="AA1079" s="116"/>
      <c r="AB1079" s="115"/>
      <c r="AC1079" s="112"/>
      <c r="AD1079" s="114"/>
      <c r="AE1079" s="116"/>
      <c r="AF1079" s="115"/>
      <c r="AG1079" s="75"/>
      <c r="AH1079" s="75"/>
    </row>
    <row r="1080" spans="2:34">
      <c r="B1080" s="75"/>
      <c r="C1080" s="75"/>
      <c r="D1080" s="75"/>
      <c r="E1080" s="75"/>
      <c r="F1080" s="75"/>
      <c r="G1080" s="109"/>
      <c r="H1080" s="109"/>
      <c r="I1080" s="75"/>
      <c r="J1080" s="75"/>
      <c r="K1080" s="75"/>
      <c r="L1080" s="75"/>
      <c r="M1080" s="75"/>
      <c r="N1080" s="75"/>
      <c r="O1080" s="75"/>
      <c r="P1080" s="75"/>
      <c r="Q1080" s="75"/>
      <c r="R1080" s="75"/>
      <c r="S1080" s="75"/>
      <c r="T1080" s="75"/>
      <c r="U1080" s="75"/>
      <c r="V1080" s="75"/>
      <c r="W1080" s="75"/>
      <c r="X1080" s="75"/>
      <c r="Y1080" s="112"/>
      <c r="Z1080" s="114"/>
      <c r="AA1080" s="116"/>
      <c r="AB1080" s="115"/>
      <c r="AC1080" s="112"/>
      <c r="AD1080" s="114"/>
      <c r="AE1080" s="116"/>
      <c r="AF1080" s="115"/>
      <c r="AG1080" s="75"/>
      <c r="AH1080" s="75"/>
    </row>
    <row r="1081" spans="2:34">
      <c r="B1081" s="75"/>
      <c r="C1081" s="75"/>
      <c r="D1081" s="75"/>
      <c r="E1081" s="75"/>
      <c r="F1081" s="75"/>
      <c r="G1081" s="109"/>
      <c r="H1081" s="109"/>
      <c r="I1081" s="75"/>
      <c r="J1081" s="75"/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  <c r="U1081" s="75"/>
      <c r="V1081" s="75"/>
      <c r="W1081" s="75"/>
      <c r="X1081" s="75"/>
      <c r="Y1081" s="112"/>
      <c r="Z1081" s="114"/>
      <c r="AA1081" s="116"/>
      <c r="AB1081" s="115"/>
      <c r="AC1081" s="112"/>
      <c r="AD1081" s="114"/>
      <c r="AE1081" s="116"/>
      <c r="AF1081" s="115"/>
      <c r="AG1081" s="75"/>
      <c r="AH1081" s="75"/>
    </row>
    <row r="1082" spans="2:34">
      <c r="B1082" s="75"/>
      <c r="C1082" s="75"/>
      <c r="D1082" s="75"/>
      <c r="E1082" s="75"/>
      <c r="F1082" s="75"/>
      <c r="G1082" s="109"/>
      <c r="H1082" s="109"/>
      <c r="I1082" s="75"/>
      <c r="J1082" s="75"/>
      <c r="K1082" s="75"/>
      <c r="L1082" s="75"/>
      <c r="M1082" s="75"/>
      <c r="N1082" s="75"/>
      <c r="O1082" s="75"/>
      <c r="P1082" s="75"/>
      <c r="Q1082" s="75"/>
      <c r="R1082" s="75"/>
      <c r="S1082" s="75"/>
      <c r="T1082" s="75"/>
      <c r="U1082" s="75"/>
      <c r="V1082" s="75"/>
      <c r="W1082" s="75"/>
      <c r="X1082" s="75"/>
      <c r="Y1082" s="112"/>
      <c r="Z1082" s="114"/>
      <c r="AA1082" s="116"/>
      <c r="AB1082" s="115"/>
      <c r="AC1082" s="112"/>
      <c r="AD1082" s="114"/>
      <c r="AE1082" s="116"/>
      <c r="AF1082" s="115"/>
      <c r="AG1082" s="75"/>
      <c r="AH1082" s="75"/>
    </row>
    <row r="1083" spans="2:34">
      <c r="B1083" s="75"/>
      <c r="C1083" s="75"/>
      <c r="D1083" s="75"/>
      <c r="E1083" s="75"/>
      <c r="F1083" s="75"/>
      <c r="G1083" s="109"/>
      <c r="H1083" s="109"/>
      <c r="I1083" s="75"/>
      <c r="J1083" s="75"/>
      <c r="K1083" s="75"/>
      <c r="L1083" s="75"/>
      <c r="M1083" s="75"/>
      <c r="N1083" s="75"/>
      <c r="O1083" s="75"/>
      <c r="P1083" s="75"/>
      <c r="Q1083" s="75"/>
      <c r="R1083" s="75"/>
      <c r="S1083" s="75"/>
      <c r="T1083" s="75"/>
      <c r="U1083" s="75"/>
      <c r="V1083" s="75"/>
      <c r="W1083" s="75"/>
      <c r="X1083" s="75"/>
      <c r="Y1083" s="112"/>
      <c r="Z1083" s="114"/>
      <c r="AA1083" s="116"/>
      <c r="AB1083" s="115"/>
      <c r="AC1083" s="112"/>
      <c r="AD1083" s="114"/>
      <c r="AE1083" s="116"/>
      <c r="AF1083" s="115"/>
      <c r="AG1083" s="75"/>
      <c r="AH1083" s="75"/>
    </row>
    <row r="1084" spans="2:34">
      <c r="B1084" s="75"/>
      <c r="C1084" s="75"/>
      <c r="D1084" s="75"/>
      <c r="E1084" s="75"/>
      <c r="F1084" s="75"/>
      <c r="G1084" s="109"/>
      <c r="H1084" s="109"/>
      <c r="I1084" s="75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  <c r="T1084" s="75"/>
      <c r="U1084" s="75"/>
      <c r="V1084" s="75"/>
      <c r="W1084" s="75"/>
      <c r="X1084" s="75"/>
      <c r="Y1084" s="112"/>
      <c r="Z1084" s="114"/>
      <c r="AA1084" s="116"/>
      <c r="AB1084" s="115"/>
      <c r="AC1084" s="112"/>
      <c r="AD1084" s="114"/>
      <c r="AE1084" s="116"/>
      <c r="AF1084" s="115"/>
      <c r="AG1084" s="75"/>
      <c r="AH1084" s="75"/>
    </row>
    <row r="1085" spans="2:34">
      <c r="B1085" s="75"/>
      <c r="C1085" s="75"/>
      <c r="D1085" s="75"/>
      <c r="E1085" s="75"/>
      <c r="F1085" s="75"/>
      <c r="G1085" s="109"/>
      <c r="H1085" s="109"/>
      <c r="I1085" s="75"/>
      <c r="J1085" s="75"/>
      <c r="K1085" s="75"/>
      <c r="L1085" s="75"/>
      <c r="M1085" s="75"/>
      <c r="N1085" s="75"/>
      <c r="O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112"/>
      <c r="Z1085" s="114"/>
      <c r="AA1085" s="116"/>
      <c r="AB1085" s="115"/>
      <c r="AC1085" s="112"/>
      <c r="AD1085" s="114"/>
      <c r="AE1085" s="116"/>
      <c r="AF1085" s="115"/>
      <c r="AG1085" s="75"/>
      <c r="AH1085" s="75"/>
    </row>
    <row r="1086" spans="2:34">
      <c r="B1086" s="75"/>
      <c r="C1086" s="75"/>
      <c r="D1086" s="75"/>
      <c r="E1086" s="75"/>
      <c r="F1086" s="75"/>
      <c r="G1086" s="109"/>
      <c r="H1086" s="109"/>
      <c r="I1086" s="75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112"/>
      <c r="Z1086" s="114"/>
      <c r="AA1086" s="116"/>
      <c r="AB1086" s="115"/>
      <c r="AC1086" s="112"/>
      <c r="AD1086" s="114"/>
      <c r="AE1086" s="116"/>
      <c r="AF1086" s="115"/>
      <c r="AG1086" s="75"/>
      <c r="AH1086" s="75"/>
    </row>
    <row r="1087" spans="2:34">
      <c r="B1087" s="75"/>
      <c r="C1087" s="75"/>
      <c r="D1087" s="75"/>
      <c r="E1087" s="75"/>
      <c r="F1087" s="75"/>
      <c r="G1087" s="109"/>
      <c r="H1087" s="109"/>
      <c r="I1087" s="75"/>
      <c r="J1087" s="75"/>
      <c r="K1087" s="75"/>
      <c r="L1087" s="75"/>
      <c r="M1087" s="75"/>
      <c r="N1087" s="75"/>
      <c r="O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112"/>
      <c r="Z1087" s="114"/>
      <c r="AA1087" s="116"/>
      <c r="AB1087" s="115"/>
      <c r="AC1087" s="112"/>
      <c r="AD1087" s="114"/>
      <c r="AE1087" s="116"/>
      <c r="AF1087" s="115"/>
      <c r="AG1087" s="75"/>
      <c r="AH1087" s="75"/>
    </row>
    <row r="1088" spans="2:34">
      <c r="B1088" s="75"/>
      <c r="C1088" s="75"/>
      <c r="D1088" s="75"/>
      <c r="E1088" s="75"/>
      <c r="F1088" s="75"/>
      <c r="G1088" s="109"/>
      <c r="H1088" s="109"/>
      <c r="I1088" s="75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75"/>
      <c r="U1088" s="75"/>
      <c r="V1088" s="75"/>
      <c r="W1088" s="75"/>
      <c r="X1088" s="75"/>
      <c r="Y1088" s="112"/>
      <c r="Z1088" s="114"/>
      <c r="AA1088" s="116"/>
      <c r="AB1088" s="115"/>
      <c r="AC1088" s="112"/>
      <c r="AD1088" s="114"/>
      <c r="AE1088" s="116"/>
      <c r="AF1088" s="115"/>
      <c r="AG1088" s="75"/>
      <c r="AH1088" s="75"/>
    </row>
    <row r="1089" spans="2:34">
      <c r="B1089" s="75"/>
      <c r="C1089" s="75"/>
      <c r="D1089" s="75"/>
      <c r="E1089" s="75"/>
      <c r="F1089" s="75"/>
      <c r="G1089" s="109"/>
      <c r="H1089" s="109"/>
      <c r="I1089" s="75"/>
      <c r="J1089" s="75"/>
      <c r="K1089" s="75"/>
      <c r="L1089" s="75"/>
      <c r="M1089" s="75"/>
      <c r="N1089" s="75"/>
      <c r="O1089" s="75"/>
      <c r="P1089" s="75"/>
      <c r="Q1089" s="75"/>
      <c r="R1089" s="75"/>
      <c r="S1089" s="75"/>
      <c r="T1089" s="75"/>
      <c r="U1089" s="75"/>
      <c r="V1089" s="75"/>
      <c r="W1089" s="75"/>
      <c r="X1089" s="75"/>
      <c r="Y1089" s="112"/>
      <c r="Z1089" s="114"/>
      <c r="AA1089" s="116"/>
      <c r="AB1089" s="115"/>
      <c r="AC1089" s="112"/>
      <c r="AD1089" s="114"/>
      <c r="AE1089" s="116"/>
      <c r="AF1089" s="115"/>
      <c r="AG1089" s="75"/>
      <c r="AH1089" s="75"/>
    </row>
    <row r="1090" spans="2:34">
      <c r="B1090" s="75"/>
      <c r="C1090" s="75"/>
      <c r="D1090" s="75"/>
      <c r="E1090" s="75"/>
      <c r="F1090" s="75"/>
      <c r="G1090" s="109"/>
      <c r="H1090" s="109"/>
      <c r="I1090" s="75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  <c r="T1090" s="75"/>
      <c r="U1090" s="75"/>
      <c r="V1090" s="75"/>
      <c r="W1090" s="75"/>
      <c r="X1090" s="75"/>
      <c r="Y1090" s="112"/>
      <c r="Z1090" s="114"/>
      <c r="AA1090" s="116"/>
      <c r="AB1090" s="115"/>
      <c r="AC1090" s="112"/>
      <c r="AD1090" s="114"/>
      <c r="AE1090" s="116"/>
      <c r="AF1090" s="115"/>
      <c r="AG1090" s="75"/>
      <c r="AH1090" s="75"/>
    </row>
    <row r="1091" spans="2:34">
      <c r="B1091" s="75"/>
      <c r="C1091" s="75"/>
      <c r="D1091" s="75"/>
      <c r="E1091" s="75"/>
      <c r="F1091" s="75"/>
      <c r="G1091" s="75"/>
      <c r="H1091" s="75"/>
      <c r="I1091" s="75"/>
      <c r="J1091" s="75"/>
      <c r="K1091" s="75"/>
      <c r="L1091" s="75"/>
      <c r="M1091" s="75"/>
      <c r="N1091" s="75"/>
      <c r="O1091" s="75"/>
      <c r="P1091" s="75"/>
      <c r="Q1091" s="75"/>
      <c r="R1091" s="75"/>
      <c r="S1091" s="75"/>
      <c r="T1091" s="75"/>
      <c r="U1091" s="75"/>
      <c r="V1091" s="75"/>
      <c r="W1091" s="75"/>
      <c r="X1091" s="75"/>
      <c r="Y1091" s="112"/>
      <c r="Z1091" s="114"/>
      <c r="AA1091" s="116"/>
      <c r="AB1091" s="115"/>
      <c r="AC1091" s="112"/>
      <c r="AD1091" s="114"/>
      <c r="AE1091" s="116"/>
      <c r="AF1091" s="115"/>
      <c r="AG1091" s="75"/>
      <c r="AH1091" s="75"/>
    </row>
    <row r="1092" spans="2:34">
      <c r="B1092" s="75"/>
      <c r="C1092" s="75"/>
      <c r="D1092" s="75"/>
      <c r="E1092" s="75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  <c r="T1092" s="75"/>
      <c r="U1092" s="75"/>
      <c r="V1092" s="75"/>
      <c r="W1092" s="75"/>
      <c r="X1092" s="75"/>
      <c r="Y1092" s="112"/>
      <c r="Z1092" s="114"/>
      <c r="AA1092" s="116"/>
      <c r="AB1092" s="115"/>
      <c r="AC1092" s="112"/>
      <c r="AD1092" s="114"/>
      <c r="AE1092" s="116"/>
      <c r="AF1092" s="115"/>
      <c r="AG1092" s="75"/>
      <c r="AH1092" s="75"/>
    </row>
    <row r="1093" spans="2:34">
      <c r="B1093" s="75"/>
      <c r="C1093" s="75"/>
      <c r="D1093" s="75"/>
      <c r="E1093" s="75"/>
      <c r="F1093" s="75"/>
      <c r="G1093" s="75"/>
      <c r="H1093" s="75"/>
      <c r="I1093" s="75"/>
      <c r="J1093" s="75"/>
      <c r="K1093" s="75"/>
      <c r="L1093" s="75"/>
      <c r="M1093" s="75"/>
      <c r="N1093" s="75"/>
      <c r="O1093" s="75"/>
      <c r="P1093" s="75"/>
      <c r="Q1093" s="75"/>
      <c r="R1093" s="75"/>
      <c r="S1093" s="75"/>
      <c r="T1093" s="75"/>
      <c r="U1093" s="75"/>
      <c r="V1093" s="75"/>
      <c r="W1093" s="75"/>
      <c r="X1093" s="75"/>
      <c r="Y1093" s="112"/>
      <c r="Z1093" s="114"/>
      <c r="AA1093" s="116"/>
      <c r="AB1093" s="115"/>
      <c r="AC1093" s="112"/>
      <c r="AD1093" s="114"/>
      <c r="AE1093" s="116"/>
      <c r="AF1093" s="115"/>
      <c r="AG1093" s="75"/>
      <c r="AH1093" s="75"/>
    </row>
    <row r="1094" spans="2:34">
      <c r="B1094" s="75"/>
      <c r="C1094" s="75"/>
      <c r="D1094" s="75"/>
      <c r="E1094" s="75"/>
      <c r="F1094" s="75"/>
      <c r="G1094" s="75"/>
      <c r="H1094" s="75"/>
      <c r="I1094" s="75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112"/>
      <c r="Z1094" s="114"/>
      <c r="AA1094" s="116"/>
      <c r="AB1094" s="115"/>
      <c r="AC1094" s="112"/>
      <c r="AD1094" s="114"/>
      <c r="AE1094" s="116"/>
      <c r="AF1094" s="115"/>
      <c r="AG1094" s="75"/>
      <c r="AH1094" s="75"/>
    </row>
    <row r="1095" spans="2:34">
      <c r="B1095" s="75"/>
      <c r="C1095" s="75"/>
      <c r="D1095" s="75"/>
      <c r="E1095" s="75"/>
      <c r="F1095" s="75"/>
      <c r="G1095" s="75"/>
      <c r="H1095" s="75"/>
      <c r="I1095" s="75"/>
      <c r="J1095" s="75"/>
      <c r="K1095" s="75"/>
      <c r="L1095" s="75"/>
      <c r="M1095" s="75"/>
      <c r="N1095" s="75"/>
      <c r="O1095" s="75"/>
      <c r="P1095" s="75"/>
      <c r="Q1095" s="75"/>
      <c r="R1095" s="75"/>
      <c r="S1095" s="75"/>
      <c r="T1095" s="75"/>
      <c r="U1095" s="75"/>
      <c r="V1095" s="75"/>
      <c r="W1095" s="75"/>
      <c r="X1095" s="75"/>
      <c r="Y1095" s="112"/>
      <c r="Z1095" s="114"/>
      <c r="AA1095" s="75"/>
      <c r="AB1095" s="115"/>
      <c r="AC1095" s="112"/>
      <c r="AD1095" s="114"/>
      <c r="AE1095" s="75"/>
      <c r="AF1095" s="115"/>
      <c r="AG1095" s="75"/>
      <c r="AH1095" s="75"/>
    </row>
    <row r="1096" spans="2:34">
      <c r="B1096" s="75"/>
      <c r="C1096" s="75"/>
      <c r="D1096" s="75"/>
      <c r="E1096" s="75"/>
      <c r="F1096" s="75"/>
      <c r="G1096" s="75"/>
      <c r="H1096" s="75"/>
      <c r="I1096" s="75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112"/>
      <c r="Z1096" s="114"/>
      <c r="AA1096" s="75"/>
      <c r="AB1096" s="115"/>
      <c r="AC1096" s="112"/>
      <c r="AD1096" s="114"/>
      <c r="AE1096" s="75"/>
      <c r="AF1096" s="115"/>
      <c r="AG1096" s="75"/>
      <c r="AH1096" s="75"/>
    </row>
    <row r="1097" spans="2:34">
      <c r="B1097" s="75"/>
      <c r="C1097" s="75"/>
      <c r="D1097" s="75"/>
      <c r="E1097" s="75"/>
      <c r="F1097" s="75"/>
      <c r="G1097" s="75"/>
      <c r="H1097" s="75"/>
      <c r="I1097" s="75"/>
      <c r="J1097" s="75"/>
      <c r="K1097" s="75"/>
      <c r="L1097" s="75"/>
      <c r="M1097" s="75"/>
      <c r="N1097" s="75"/>
      <c r="O1097" s="75"/>
      <c r="P1097" s="75"/>
      <c r="Q1097" s="75"/>
      <c r="R1097" s="75"/>
      <c r="S1097" s="75"/>
      <c r="T1097" s="75"/>
      <c r="U1097" s="75"/>
      <c r="V1097" s="75"/>
      <c r="W1097" s="75"/>
      <c r="X1097" s="75"/>
      <c r="Y1097" s="112"/>
      <c r="Z1097" s="114"/>
      <c r="AA1097" s="75"/>
      <c r="AB1097" s="115"/>
      <c r="AC1097" s="112"/>
      <c r="AD1097" s="114"/>
      <c r="AE1097" s="75"/>
      <c r="AF1097" s="115"/>
      <c r="AG1097" s="75"/>
      <c r="AH1097" s="75"/>
    </row>
    <row r="1098" spans="2:34">
      <c r="B1098" s="75"/>
      <c r="C1098" s="75"/>
      <c r="D1098" s="75"/>
      <c r="E1098" s="75"/>
      <c r="F1098" s="75"/>
      <c r="G1098" s="75"/>
      <c r="H1098" s="75"/>
      <c r="I1098" s="75"/>
      <c r="J1098" s="75"/>
      <c r="K1098" s="75"/>
      <c r="L1098" s="75"/>
      <c r="M1098" s="75"/>
      <c r="N1098" s="75"/>
      <c r="O1098" s="75"/>
      <c r="P1098" s="75"/>
      <c r="Q1098" s="75"/>
      <c r="R1098" s="75"/>
      <c r="S1098" s="75"/>
      <c r="T1098" s="75"/>
      <c r="U1098" s="75"/>
      <c r="V1098" s="75"/>
      <c r="W1098" s="75"/>
      <c r="X1098" s="75"/>
      <c r="Y1098" s="112"/>
      <c r="Z1098" s="114"/>
      <c r="AA1098" s="75"/>
      <c r="AB1098" s="115"/>
      <c r="AC1098" s="112"/>
      <c r="AD1098" s="114"/>
      <c r="AE1098" s="75"/>
      <c r="AF1098" s="115"/>
      <c r="AG1098" s="75"/>
      <c r="AH1098" s="75"/>
    </row>
    <row r="1099" spans="2:34">
      <c r="B1099" s="75"/>
      <c r="C1099" s="75"/>
      <c r="D1099" s="75"/>
      <c r="E1099" s="75"/>
      <c r="F1099" s="75"/>
      <c r="G1099" s="75"/>
      <c r="H1099" s="75"/>
      <c r="I1099" s="75"/>
      <c r="J1099" s="75"/>
      <c r="K1099" s="75"/>
      <c r="L1099" s="75"/>
      <c r="M1099" s="75"/>
      <c r="N1099" s="75"/>
      <c r="O1099" s="75"/>
      <c r="P1099" s="75"/>
      <c r="Q1099" s="75"/>
      <c r="R1099" s="75"/>
      <c r="S1099" s="75"/>
      <c r="T1099" s="75"/>
      <c r="U1099" s="75"/>
      <c r="V1099" s="75"/>
      <c r="W1099" s="75"/>
      <c r="X1099" s="75"/>
      <c r="Y1099" s="112"/>
      <c r="Z1099" s="114"/>
      <c r="AA1099" s="75"/>
      <c r="AB1099" s="115"/>
      <c r="AC1099" s="112"/>
      <c r="AD1099" s="114"/>
      <c r="AE1099" s="75"/>
      <c r="AF1099" s="115"/>
      <c r="AG1099" s="75"/>
      <c r="AH1099" s="75"/>
    </row>
    <row r="1100" spans="2:34">
      <c r="B1100" s="75"/>
      <c r="C1100" s="75"/>
      <c r="D1100" s="75"/>
      <c r="E1100" s="75"/>
      <c r="F1100" s="75"/>
      <c r="G1100" s="75"/>
      <c r="H1100" s="75"/>
      <c r="I1100" s="75"/>
      <c r="J1100" s="75"/>
      <c r="K1100" s="75"/>
      <c r="L1100" s="75"/>
      <c r="M1100" s="75"/>
      <c r="N1100" s="75"/>
      <c r="O1100" s="75"/>
      <c r="P1100" s="75"/>
      <c r="Q1100" s="75"/>
      <c r="R1100" s="75"/>
      <c r="S1100" s="75"/>
      <c r="T1100" s="75"/>
      <c r="U1100" s="75"/>
      <c r="V1100" s="75"/>
      <c r="W1100" s="75"/>
      <c r="X1100" s="75"/>
      <c r="Y1100" s="112"/>
      <c r="Z1100" s="114"/>
      <c r="AA1100" s="75"/>
      <c r="AB1100" s="115"/>
      <c r="AC1100" s="112"/>
      <c r="AD1100" s="114"/>
      <c r="AE1100" s="75"/>
      <c r="AF1100" s="115"/>
      <c r="AG1100" s="75"/>
      <c r="AH1100" s="75"/>
    </row>
    <row r="1101" spans="2:34">
      <c r="B1101" s="75"/>
      <c r="C1101" s="75"/>
      <c r="D1101" s="75"/>
      <c r="E1101" s="75"/>
      <c r="F1101" s="75"/>
      <c r="G1101" s="75"/>
      <c r="H1101" s="75"/>
      <c r="I1101" s="75"/>
      <c r="J1101" s="75"/>
      <c r="K1101" s="75"/>
      <c r="L1101" s="75"/>
      <c r="M1101" s="75"/>
      <c r="N1101" s="75"/>
      <c r="O1101" s="75"/>
      <c r="P1101" s="75"/>
      <c r="Q1101" s="75"/>
      <c r="R1101" s="75"/>
      <c r="S1101" s="75"/>
      <c r="T1101" s="75"/>
      <c r="U1101" s="75"/>
      <c r="V1101" s="75"/>
      <c r="W1101" s="75"/>
      <c r="X1101" s="75"/>
      <c r="Y1101" s="112"/>
      <c r="Z1101" s="114"/>
      <c r="AA1101" s="75"/>
      <c r="AB1101" s="115"/>
      <c r="AC1101" s="112"/>
      <c r="AD1101" s="114"/>
      <c r="AE1101" s="75"/>
      <c r="AF1101" s="115"/>
      <c r="AG1101" s="75"/>
      <c r="AH1101" s="75"/>
    </row>
  </sheetData>
  <mergeCells count="14">
    <mergeCell ref="C839:C840"/>
    <mergeCell ref="AG3:AH3"/>
    <mergeCell ref="Q4:R4"/>
    <mergeCell ref="S4:T4"/>
    <mergeCell ref="U4:V4"/>
    <mergeCell ref="W4:X4"/>
    <mergeCell ref="C830:C831"/>
    <mergeCell ref="F3:J4"/>
    <mergeCell ref="K3:M4"/>
    <mergeCell ref="N3:P4"/>
    <mergeCell ref="Q3:X3"/>
    <mergeCell ref="Y3:AB3"/>
    <mergeCell ref="AC3:AF3"/>
    <mergeCell ref="C834:C835"/>
  </mergeCells>
  <pageMargins left="0.7" right="0.7" top="0.75" bottom="0.75" header="0.3" footer="0.3"/>
  <pageSetup paperSize="9" orientation="portrait" r:id="rId1"/>
  <ignoredErrors>
    <ignoredError sqref="O11:P11 Q43 Q110:T110 Y113 S105:T105 S106:T106 S107:T107 S108:T108 S109:T109 Q113:R113 Q111:R111 S142 Y632 U832:U833 AB832:AB833" formula="1"/>
    <ignoredError sqref="I114" formula="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1101"/>
  <sheetViews>
    <sheetView workbookViewId="0">
      <pane ySplit="5" topLeftCell="A6" activePane="bottomLeft" state="frozen"/>
      <selection pane="bottomLeft" activeCell="Q21" sqref="Q21"/>
    </sheetView>
  </sheetViews>
  <sheetFormatPr defaultRowHeight="12.75" outlineLevelRow="1"/>
  <cols>
    <col min="1" max="1" width="2.7109375" customWidth="1"/>
    <col min="2" max="2" width="11.42578125" customWidth="1"/>
    <col min="3" max="3" width="25.7109375" customWidth="1"/>
    <col min="4" max="4" width="13.28515625" customWidth="1"/>
  </cols>
  <sheetData>
    <row r="2" spans="1:34" ht="13.5" thickBot="1">
      <c r="A2" s="106" t="s">
        <v>40</v>
      </c>
      <c r="B2" s="106"/>
      <c r="C2" s="106"/>
      <c r="D2" s="107" t="s">
        <v>43</v>
      </c>
      <c r="E2" s="107">
        <v>2</v>
      </c>
      <c r="F2" s="107"/>
      <c r="G2" s="107"/>
      <c r="H2" s="107"/>
    </row>
    <row r="3" spans="1:34" ht="36" customHeight="1" thickBot="1">
      <c r="B3" s="1074"/>
      <c r="C3" s="1089"/>
      <c r="D3" s="1089"/>
      <c r="E3" s="1075"/>
      <c r="F3" s="1943" t="s">
        <v>42</v>
      </c>
      <c r="G3" s="1944"/>
      <c r="H3" s="1944"/>
      <c r="I3" s="1944"/>
      <c r="J3" s="1945"/>
      <c r="K3" s="1943" t="s">
        <v>45</v>
      </c>
      <c r="L3" s="1944"/>
      <c r="M3" s="1945"/>
      <c r="N3" s="1949" t="s">
        <v>46</v>
      </c>
      <c r="O3" s="1950"/>
      <c r="P3" s="1951"/>
      <c r="Q3" s="1955" t="s">
        <v>44</v>
      </c>
      <c r="R3" s="1956"/>
      <c r="S3" s="1956"/>
      <c r="T3" s="1956"/>
      <c r="U3" s="1956"/>
      <c r="V3" s="1956"/>
      <c r="W3" s="1956"/>
      <c r="X3" s="1957"/>
      <c r="Y3" s="1940" t="s">
        <v>63</v>
      </c>
      <c r="Z3" s="1941"/>
      <c r="AA3" s="1941"/>
      <c r="AB3" s="1942"/>
      <c r="AC3" s="1940" t="s">
        <v>64</v>
      </c>
      <c r="AD3" s="1941"/>
      <c r="AE3" s="1941"/>
      <c r="AF3" s="1942"/>
      <c r="AG3" s="1936" t="s">
        <v>62</v>
      </c>
      <c r="AH3" s="1937"/>
    </row>
    <row r="4" spans="1:34" ht="38.25">
      <c r="B4" s="83"/>
      <c r="C4" s="75"/>
      <c r="D4" s="75"/>
      <c r="E4" s="1058"/>
      <c r="F4" s="1946"/>
      <c r="G4" s="1947"/>
      <c r="H4" s="1947"/>
      <c r="I4" s="1947"/>
      <c r="J4" s="1948"/>
      <c r="K4" s="1946"/>
      <c r="L4" s="1947"/>
      <c r="M4" s="1948"/>
      <c r="N4" s="1952"/>
      <c r="O4" s="1953"/>
      <c r="P4" s="1954"/>
      <c r="Q4" s="1938">
        <v>150</v>
      </c>
      <c r="R4" s="1939"/>
      <c r="S4" s="1938">
        <v>130</v>
      </c>
      <c r="T4" s="1939"/>
      <c r="U4" s="1938">
        <v>100</v>
      </c>
      <c r="V4" s="1939"/>
      <c r="W4" s="1938">
        <v>25</v>
      </c>
      <c r="X4" s="1939"/>
      <c r="Y4" s="1054" t="s">
        <v>47</v>
      </c>
      <c r="Z4" s="113" t="s">
        <v>48</v>
      </c>
      <c r="AA4" s="1471" t="s">
        <v>49</v>
      </c>
      <c r="AB4" s="1055" t="s">
        <v>50</v>
      </c>
      <c r="AC4" s="1054" t="s">
        <v>47</v>
      </c>
      <c r="AD4" s="113" t="s">
        <v>48</v>
      </c>
      <c r="AE4" s="1471" t="s">
        <v>49</v>
      </c>
      <c r="AF4" s="1055" t="s">
        <v>50</v>
      </c>
      <c r="AG4" s="1064" t="s">
        <v>60</v>
      </c>
      <c r="AH4" s="1065" t="s">
        <v>61</v>
      </c>
    </row>
    <row r="5" spans="1:34" ht="26.25" thickBot="1">
      <c r="B5" s="1078" t="s">
        <v>42</v>
      </c>
      <c r="C5" s="1060" t="s">
        <v>59</v>
      </c>
      <c r="D5" s="1060" t="s">
        <v>41</v>
      </c>
      <c r="E5" s="1079" t="s">
        <v>23</v>
      </c>
      <c r="F5" s="1078" t="s">
        <v>432</v>
      </c>
      <c r="G5" s="1060" t="s">
        <v>51</v>
      </c>
      <c r="H5" s="1060" t="s">
        <v>52</v>
      </c>
      <c r="I5" s="1060" t="s">
        <v>53</v>
      </c>
      <c r="J5" s="1079" t="s">
        <v>54</v>
      </c>
      <c r="K5" s="1078" t="s">
        <v>55</v>
      </c>
      <c r="L5" s="1060" t="s">
        <v>53</v>
      </c>
      <c r="M5" s="1079" t="s">
        <v>56</v>
      </c>
      <c r="N5" s="1078" t="s">
        <v>57</v>
      </c>
      <c r="O5" s="1060" t="s">
        <v>53</v>
      </c>
      <c r="P5" s="1079" t="s">
        <v>56</v>
      </c>
      <c r="Q5" s="1078" t="s">
        <v>56</v>
      </c>
      <c r="R5" s="1079" t="s">
        <v>58</v>
      </c>
      <c r="S5" s="1078" t="s">
        <v>56</v>
      </c>
      <c r="T5" s="1079" t="s">
        <v>58</v>
      </c>
      <c r="U5" s="1078" t="s">
        <v>56</v>
      </c>
      <c r="V5" s="1079" t="s">
        <v>58</v>
      </c>
      <c r="W5" s="1078" t="s">
        <v>56</v>
      </c>
      <c r="X5" s="1079" t="s">
        <v>58</v>
      </c>
      <c r="Y5" s="1061" t="s">
        <v>56</v>
      </c>
      <c r="Z5" s="1062" t="s">
        <v>56</v>
      </c>
      <c r="AA5" s="1060" t="s">
        <v>56</v>
      </c>
      <c r="AB5" s="1063" t="s">
        <v>56</v>
      </c>
      <c r="AC5" s="1061" t="s">
        <v>56</v>
      </c>
      <c r="AD5" s="1062" t="s">
        <v>56</v>
      </c>
      <c r="AE5" s="1060" t="s">
        <v>56</v>
      </c>
      <c r="AF5" s="1063" t="s">
        <v>56</v>
      </c>
      <c r="AG5" s="1076" t="s">
        <v>55</v>
      </c>
      <c r="AH5" s="1077" t="s">
        <v>55</v>
      </c>
    </row>
    <row r="6" spans="1:34" ht="16.5" thickBot="1">
      <c r="B6" s="1247" t="s">
        <v>672</v>
      </c>
      <c r="C6" s="1243" t="s">
        <v>638</v>
      </c>
      <c r="D6" s="1248"/>
      <c r="E6" s="1249"/>
      <c r="F6" s="1247"/>
      <c r="G6" s="1248"/>
      <c r="H6" s="1248"/>
      <c r="I6" s="1248"/>
      <c r="J6" s="1249"/>
      <c r="K6" s="1247"/>
      <c r="L6" s="1248"/>
      <c r="M6" s="1249"/>
      <c r="N6" s="1247"/>
      <c r="O6" s="1248"/>
      <c r="P6" s="1249"/>
      <c r="Q6" s="1250">
        <f>SUM(Q7:Q15)</f>
        <v>84.37</v>
      </c>
      <c r="R6" s="1251">
        <f>SUM(R7:R15)</f>
        <v>12.654999999999999</v>
      </c>
      <c r="S6" s="1252"/>
      <c r="T6" s="1253"/>
      <c r="U6" s="1252"/>
      <c r="V6" s="1253"/>
      <c r="W6" s="1252"/>
      <c r="X6" s="1253"/>
      <c r="Y6" s="1254"/>
      <c r="Z6" s="1255">
        <f>SUM(Z7:Z15)</f>
        <v>84.37</v>
      </c>
      <c r="AA6" s="1254"/>
      <c r="AB6" s="1256"/>
      <c r="AC6" s="1254"/>
      <c r="AD6" s="1255">
        <f>SUM(AD7:AD15)</f>
        <v>5.77</v>
      </c>
      <c r="AE6" s="1254"/>
      <c r="AF6" s="1257"/>
      <c r="AG6" s="1258"/>
      <c r="AH6" s="1259">
        <f>SUM(AH7:AH15)</f>
        <v>1.68</v>
      </c>
    </row>
    <row r="7" spans="1:34" ht="15.75" hidden="1" outlineLevel="1" thickBot="1">
      <c r="B7" s="1226"/>
      <c r="C7" s="1245"/>
      <c r="D7" s="1225"/>
      <c r="E7" s="1246"/>
      <c r="F7" s="1226"/>
      <c r="G7" s="1225"/>
      <c r="H7" s="1225"/>
      <c r="I7" s="1225"/>
      <c r="J7" s="1246"/>
      <c r="K7" s="1226"/>
      <c r="L7" s="1225"/>
      <c r="M7" s="1246"/>
      <c r="N7" s="1226"/>
      <c r="O7" s="1225"/>
      <c r="P7" s="1246"/>
      <c r="Q7" s="1260"/>
      <c r="R7" s="1261"/>
      <c r="S7" s="1260"/>
      <c r="T7" s="1261"/>
      <c r="U7" s="1260"/>
      <c r="V7" s="1261"/>
      <c r="W7" s="1260"/>
      <c r="X7" s="1261"/>
      <c r="Y7" s="1262"/>
      <c r="Z7" s="1263"/>
      <c r="AA7" s="1264"/>
      <c r="AB7" s="1265"/>
      <c r="AC7" s="1266"/>
      <c r="AD7" s="1263"/>
      <c r="AE7" s="1267"/>
      <c r="AF7" s="1268"/>
      <c r="AG7" s="1260"/>
      <c r="AH7" s="1261"/>
    </row>
    <row r="8" spans="1:34" ht="15.75" hidden="1" outlineLevel="1" thickBot="1">
      <c r="B8" s="1064">
        <v>1</v>
      </c>
      <c r="C8" s="1239"/>
      <c r="D8" s="1473" t="s">
        <v>639</v>
      </c>
      <c r="E8" s="1065"/>
      <c r="F8" s="1064">
        <v>37.33</v>
      </c>
      <c r="G8" s="1050">
        <v>0.84</v>
      </c>
      <c r="H8" s="1050">
        <v>3.66</v>
      </c>
      <c r="I8" s="1471">
        <f>H8-G8</f>
        <v>2.82</v>
      </c>
      <c r="J8" s="1086">
        <f>F8*I8</f>
        <v>105.27</v>
      </c>
      <c r="K8" s="1064"/>
      <c r="L8" s="1471"/>
      <c r="M8" s="1065"/>
      <c r="N8" s="1064"/>
      <c r="O8" s="1471"/>
      <c r="P8" s="1065"/>
      <c r="Q8" s="1269">
        <f>J8</f>
        <v>105.27</v>
      </c>
      <c r="R8" s="1179">
        <f>ROUND($Q$4/1000*Q8,3)</f>
        <v>15.791</v>
      </c>
      <c r="S8" s="1270"/>
      <c r="T8" s="1271"/>
      <c r="U8" s="1270"/>
      <c r="V8" s="1271"/>
      <c r="W8" s="1270"/>
      <c r="X8" s="1271"/>
      <c r="Y8" s="1272"/>
      <c r="Z8" s="1273">
        <f>J8</f>
        <v>105.27</v>
      </c>
      <c r="AA8" s="1274"/>
      <c r="AB8" s="1275"/>
      <c r="AC8" s="1276"/>
      <c r="AD8" s="1277"/>
      <c r="AE8" s="1278"/>
      <c r="AF8" s="1279"/>
      <c r="AG8" s="1270"/>
      <c r="AH8" s="1271"/>
    </row>
    <row r="9" spans="1:34" ht="12.75" hidden="1" customHeight="1" outlineLevel="1">
      <c r="B9" s="1064"/>
      <c r="C9" s="1236" t="s">
        <v>494</v>
      </c>
      <c r="D9" s="1471" t="s">
        <v>640</v>
      </c>
      <c r="E9" s="1065"/>
      <c r="F9" s="1064"/>
      <c r="G9" s="1471"/>
      <c r="H9" s="1471"/>
      <c r="I9" s="1471"/>
      <c r="J9" s="1065"/>
      <c r="K9" s="1064"/>
      <c r="L9" s="1471"/>
      <c r="M9" s="1065"/>
      <c r="N9" s="1064"/>
      <c r="O9" s="1471"/>
      <c r="P9" s="1065"/>
      <c r="Q9" s="1270"/>
      <c r="R9" s="1280"/>
      <c r="S9" s="1270"/>
      <c r="T9" s="1271"/>
      <c r="U9" s="1270"/>
      <c r="V9" s="1271"/>
      <c r="W9" s="1270"/>
      <c r="X9" s="1271"/>
      <c r="Y9" s="1272"/>
      <c r="Z9" s="1277"/>
      <c r="AA9" s="1274"/>
      <c r="AB9" s="1275"/>
      <c r="AC9" s="1276"/>
      <c r="AD9" s="1277"/>
      <c r="AE9" s="1278"/>
      <c r="AF9" s="1279"/>
      <c r="AG9" s="1270"/>
      <c r="AH9" s="1271"/>
    </row>
    <row r="10" spans="1:34" ht="12.75" hidden="1" customHeight="1" outlineLevel="1">
      <c r="B10" s="83"/>
      <c r="C10" s="1237" t="s">
        <v>110</v>
      </c>
      <c r="D10" s="1473"/>
      <c r="E10" s="877">
        <v>1</v>
      </c>
      <c r="F10" s="871"/>
      <c r="G10" s="75"/>
      <c r="H10" s="75"/>
      <c r="I10" s="75"/>
      <c r="J10" s="1058"/>
      <c r="K10" s="83">
        <v>1.68</v>
      </c>
      <c r="L10" s="75">
        <v>1.36</v>
      </c>
      <c r="M10" s="1058">
        <f>ROUND(-E10*K10*L10,2)</f>
        <v>-2.2799999999999998</v>
      </c>
      <c r="N10" s="83">
        <v>0.15</v>
      </c>
      <c r="O10" s="75">
        <f>2*L10+K10</f>
        <v>4.4000000000000004</v>
      </c>
      <c r="P10" s="1058">
        <f>E10*N10*O10</f>
        <v>0.66</v>
      </c>
      <c r="Q10" s="1281">
        <f>M10</f>
        <v>-2.2799999999999998</v>
      </c>
      <c r="R10" s="1280">
        <f t="shared" ref="R10:R14" si="0">ROUND($Q$4/1000*Q10,3)</f>
        <v>-0.34200000000000003</v>
      </c>
      <c r="S10" s="1281"/>
      <c r="T10" s="1280"/>
      <c r="U10" s="1281"/>
      <c r="V10" s="1280"/>
      <c r="W10" s="1281"/>
      <c r="X10" s="1280"/>
      <c r="Y10" s="1282"/>
      <c r="Z10" s="1283">
        <f>M10</f>
        <v>-2.2799999999999998</v>
      </c>
      <c r="AA10" s="1110"/>
      <c r="AB10" s="1284"/>
      <c r="AC10" s="1285"/>
      <c r="AD10" s="1283">
        <f>P10</f>
        <v>0.66</v>
      </c>
      <c r="AE10" s="1286"/>
      <c r="AF10" s="1287"/>
      <c r="AG10" s="1281"/>
      <c r="AH10" s="1280">
        <f>K10*E10</f>
        <v>1.68</v>
      </c>
    </row>
    <row r="11" spans="1:34" ht="12.75" hidden="1" customHeight="1" outlineLevel="1">
      <c r="B11" s="83"/>
      <c r="C11" s="1237" t="s">
        <v>111</v>
      </c>
      <c r="D11" s="1473"/>
      <c r="E11" s="877">
        <v>1</v>
      </c>
      <c r="F11" s="871"/>
      <c r="G11" s="75"/>
      <c r="H11" s="75"/>
      <c r="I11" s="75"/>
      <c r="J11" s="1058"/>
      <c r="K11" s="83">
        <v>0.77</v>
      </c>
      <c r="L11" s="75">
        <v>2.11</v>
      </c>
      <c r="M11" s="1058">
        <f>ROUND(-E11*K11*L11,2)</f>
        <v>-1.62</v>
      </c>
      <c r="N11" s="83">
        <v>0.15</v>
      </c>
      <c r="O11" s="75">
        <f>K11+L11</f>
        <v>2.88</v>
      </c>
      <c r="P11" s="1080">
        <f>E11*N11*O11</f>
        <v>0.43</v>
      </c>
      <c r="Q11" s="1281">
        <f>M11</f>
        <v>-1.62</v>
      </c>
      <c r="R11" s="1280">
        <f t="shared" si="0"/>
        <v>-0.24299999999999999</v>
      </c>
      <c r="S11" s="1281"/>
      <c r="T11" s="1280"/>
      <c r="U11" s="1281"/>
      <c r="V11" s="1280"/>
      <c r="W11" s="1281"/>
      <c r="X11" s="1280"/>
      <c r="Y11" s="1282"/>
      <c r="Z11" s="1283">
        <f>M11</f>
        <v>-1.62</v>
      </c>
      <c r="AA11" s="1110"/>
      <c r="AB11" s="1284"/>
      <c r="AC11" s="1285"/>
      <c r="AD11" s="1283"/>
      <c r="AE11" s="1286"/>
      <c r="AF11" s="1287"/>
      <c r="AG11" s="1281"/>
      <c r="AH11" s="1280"/>
    </row>
    <row r="12" spans="1:34" ht="13.5" hidden="1" outlineLevel="1" thickBot="1">
      <c r="B12" s="83"/>
      <c r="C12" s="1237" t="s">
        <v>497</v>
      </c>
      <c r="D12" s="75"/>
      <c r="E12" s="877">
        <v>3</v>
      </c>
      <c r="F12" s="871"/>
      <c r="G12" s="75"/>
      <c r="H12" s="75"/>
      <c r="I12" s="75"/>
      <c r="J12" s="1058"/>
      <c r="K12" s="83">
        <v>1.31</v>
      </c>
      <c r="L12" s="75">
        <v>2.19</v>
      </c>
      <c r="M12" s="1058">
        <f>ROUND(-E12*K12*L12,2)</f>
        <v>-8.61</v>
      </c>
      <c r="N12" s="83">
        <v>0.15</v>
      </c>
      <c r="O12" s="75">
        <f>2*L12+K12</f>
        <v>5.69</v>
      </c>
      <c r="P12" s="1080">
        <f>E12*N12*O12</f>
        <v>2.56</v>
      </c>
      <c r="Q12" s="1281">
        <f>M12</f>
        <v>-8.61</v>
      </c>
      <c r="R12" s="1280">
        <f t="shared" si="0"/>
        <v>-1.292</v>
      </c>
      <c r="S12" s="1281"/>
      <c r="T12" s="1280"/>
      <c r="U12" s="1281"/>
      <c r="V12" s="1280"/>
      <c r="W12" s="1281"/>
      <c r="X12" s="1280"/>
      <c r="Y12" s="1282"/>
      <c r="Z12" s="1283">
        <f>M12</f>
        <v>-8.61</v>
      </c>
      <c r="AA12" s="1110"/>
      <c r="AB12" s="1284"/>
      <c r="AC12" s="1285"/>
      <c r="AD12" s="1283">
        <f>P12</f>
        <v>2.56</v>
      </c>
      <c r="AE12" s="1286"/>
      <c r="AF12" s="1287"/>
      <c r="AG12" s="1281"/>
      <c r="AH12" s="1280"/>
    </row>
    <row r="13" spans="1:34" ht="13.5" hidden="1" outlineLevel="1" thickBot="1">
      <c r="B13" s="83"/>
      <c r="C13" s="1237" t="s">
        <v>496</v>
      </c>
      <c r="D13" s="75"/>
      <c r="E13" s="877">
        <v>2</v>
      </c>
      <c r="F13" s="871"/>
      <c r="G13" s="75"/>
      <c r="H13" s="75"/>
      <c r="I13" s="75"/>
      <c r="J13" s="1058"/>
      <c r="K13" s="83">
        <v>1.41</v>
      </c>
      <c r="L13" s="75">
        <v>2.19</v>
      </c>
      <c r="M13" s="1058">
        <f>ROUND(-E13*K13*L13,2)</f>
        <v>-6.18</v>
      </c>
      <c r="N13" s="83">
        <v>0.15</v>
      </c>
      <c r="O13" s="75">
        <f>2*L13+K13</f>
        <v>5.79</v>
      </c>
      <c r="P13" s="1080">
        <f>E13*N13*O13</f>
        <v>1.74</v>
      </c>
      <c r="Q13" s="1281">
        <f>M13</f>
        <v>-6.18</v>
      </c>
      <c r="R13" s="1280">
        <f t="shared" si="0"/>
        <v>-0.92700000000000005</v>
      </c>
      <c r="S13" s="1281"/>
      <c r="T13" s="1280"/>
      <c r="U13" s="1281"/>
      <c r="V13" s="1280"/>
      <c r="W13" s="1281"/>
      <c r="X13" s="1280"/>
      <c r="Y13" s="1282"/>
      <c r="Z13" s="1283">
        <f>M13</f>
        <v>-6.18</v>
      </c>
      <c r="AA13" s="1110"/>
      <c r="AB13" s="1284"/>
      <c r="AC13" s="1285"/>
      <c r="AD13" s="1283">
        <f>P13</f>
        <v>1.74</v>
      </c>
      <c r="AE13" s="1286"/>
      <c r="AF13" s="1287"/>
      <c r="AG13" s="1281"/>
      <c r="AH13" s="1280"/>
    </row>
    <row r="14" spans="1:34" ht="13.5" hidden="1" outlineLevel="1" thickBot="1">
      <c r="B14" s="83"/>
      <c r="C14" s="1237" t="s">
        <v>495</v>
      </c>
      <c r="D14" s="75"/>
      <c r="E14" s="877">
        <v>1</v>
      </c>
      <c r="F14" s="871"/>
      <c r="G14" s="75"/>
      <c r="H14" s="75"/>
      <c r="I14" s="75"/>
      <c r="J14" s="1058"/>
      <c r="K14" s="83">
        <v>1.01</v>
      </c>
      <c r="L14" s="75">
        <v>2.19</v>
      </c>
      <c r="M14" s="1058">
        <f>ROUND(-E14*K14*L14,2)</f>
        <v>-2.21</v>
      </c>
      <c r="N14" s="83">
        <v>0.15</v>
      </c>
      <c r="O14" s="75">
        <f>2*L14+K14</f>
        <v>5.39</v>
      </c>
      <c r="P14" s="1080">
        <f>E14*N14*O14</f>
        <v>0.81</v>
      </c>
      <c r="Q14" s="1281">
        <f>M14</f>
        <v>-2.21</v>
      </c>
      <c r="R14" s="1280">
        <f t="shared" si="0"/>
        <v>-0.33200000000000002</v>
      </c>
      <c r="S14" s="1281"/>
      <c r="T14" s="1280"/>
      <c r="U14" s="1281"/>
      <c r="V14" s="1280"/>
      <c r="W14" s="1281"/>
      <c r="X14" s="1280"/>
      <c r="Y14" s="1282"/>
      <c r="Z14" s="1283">
        <f>M14</f>
        <v>-2.21</v>
      </c>
      <c r="AA14" s="1110"/>
      <c r="AB14" s="1284"/>
      <c r="AC14" s="1285"/>
      <c r="AD14" s="1283">
        <f>P14</f>
        <v>0.81</v>
      </c>
      <c r="AE14" s="1286"/>
      <c r="AF14" s="1287"/>
      <c r="AG14" s="1281"/>
      <c r="AH14" s="1280"/>
    </row>
    <row r="15" spans="1:34" ht="13.5" hidden="1" outlineLevel="1" thickBot="1">
      <c r="B15" s="83"/>
      <c r="C15" s="1237"/>
      <c r="D15" s="75"/>
      <c r="E15" s="877"/>
      <c r="F15" s="871"/>
      <c r="G15" s="75"/>
      <c r="H15" s="75"/>
      <c r="I15" s="75"/>
      <c r="J15" s="1058"/>
      <c r="K15" s="83"/>
      <c r="L15" s="75"/>
      <c r="M15" s="1058"/>
      <c r="N15" s="83"/>
      <c r="O15" s="75"/>
      <c r="P15" s="1058"/>
      <c r="Q15" s="1281"/>
      <c r="R15" s="1280"/>
      <c r="S15" s="1281"/>
      <c r="T15" s="1280"/>
      <c r="U15" s="1281"/>
      <c r="V15" s="1280"/>
      <c r="W15" s="1281"/>
      <c r="X15" s="1280"/>
      <c r="Y15" s="1282"/>
      <c r="Z15" s="1283"/>
      <c r="AA15" s="1110"/>
      <c r="AB15" s="1284"/>
      <c r="AC15" s="1285"/>
      <c r="AD15" s="1283"/>
      <c r="AE15" s="1286"/>
      <c r="AF15" s="1287"/>
      <c r="AG15" s="1281"/>
      <c r="AH15" s="1280"/>
    </row>
    <row r="16" spans="1:34" ht="16.5" collapsed="1" thickBot="1">
      <c r="B16" s="1247" t="s">
        <v>672</v>
      </c>
      <c r="C16" s="1243" t="s">
        <v>637</v>
      </c>
      <c r="D16" s="1182"/>
      <c r="E16" s="1205"/>
      <c r="F16" s="1207"/>
      <c r="G16" s="1182"/>
      <c r="H16" s="1182"/>
      <c r="I16" s="1182"/>
      <c r="J16" s="1188"/>
      <c r="K16" s="1180"/>
      <c r="L16" s="1182"/>
      <c r="M16" s="1188"/>
      <c r="N16" s="1180"/>
      <c r="O16" s="1182"/>
      <c r="P16" s="1188"/>
      <c r="Q16" s="1230">
        <f>SUM(Q17:Q20)</f>
        <v>79.95</v>
      </c>
      <c r="R16" s="1231">
        <f>SUM(R17:R20)</f>
        <v>11.992000000000001</v>
      </c>
      <c r="S16" s="1232"/>
      <c r="T16" s="1233"/>
      <c r="U16" s="1232"/>
      <c r="V16" s="1233"/>
      <c r="W16" s="1232"/>
      <c r="X16" s="1233"/>
      <c r="Y16" s="1232"/>
      <c r="Z16" s="1234">
        <f>SUM(Z17:Z20)</f>
        <v>79.95</v>
      </c>
      <c r="AA16" s="1235"/>
      <c r="AB16" s="1233"/>
      <c r="AC16" s="1232"/>
      <c r="AD16" s="1234">
        <f>SUM(AD17:AD20)</f>
        <v>0.96</v>
      </c>
      <c r="AE16" s="1235"/>
      <c r="AF16" s="1233"/>
      <c r="AG16" s="1232"/>
      <c r="AH16" s="1234">
        <f>SUM(AH17:AH20)</f>
        <v>1.8</v>
      </c>
    </row>
    <row r="17" spans="2:34" hidden="1" outlineLevel="1">
      <c r="B17" s="90" t="s">
        <v>502</v>
      </c>
      <c r="C17" s="1237" t="s">
        <v>493</v>
      </c>
      <c r="D17" s="1473" t="s">
        <v>639</v>
      </c>
      <c r="E17" s="877"/>
      <c r="F17" s="871">
        <v>37.33</v>
      </c>
      <c r="G17" s="1052">
        <v>3.66</v>
      </c>
      <c r="H17" s="1052">
        <v>5.85</v>
      </c>
      <c r="I17" s="111">
        <f>H17-G17</f>
        <v>2.19</v>
      </c>
      <c r="J17" s="1084">
        <f>F17*I17</f>
        <v>81.75</v>
      </c>
      <c r="K17" s="83"/>
      <c r="L17" s="75"/>
      <c r="M17" s="1058"/>
      <c r="N17" s="83"/>
      <c r="O17" s="75"/>
      <c r="P17" s="1058"/>
      <c r="Q17" s="1174">
        <f>J17</f>
        <v>81.75</v>
      </c>
      <c r="R17" s="1179">
        <f>ROUND($Q$4/1000*Q17,3)</f>
        <v>12.263</v>
      </c>
      <c r="S17" s="1281"/>
      <c r="T17" s="1280"/>
      <c r="U17" s="1281"/>
      <c r="V17" s="1280"/>
      <c r="W17" s="1281"/>
      <c r="X17" s="1280"/>
      <c r="Y17" s="1282"/>
      <c r="Z17" s="1306">
        <f>J17</f>
        <v>81.75</v>
      </c>
      <c r="AA17" s="1286"/>
      <c r="AB17" s="1307"/>
      <c r="AC17" s="1282"/>
      <c r="AD17" s="1308"/>
      <c r="AE17" s="1286"/>
      <c r="AF17" s="1307"/>
      <c r="AG17" s="1281"/>
      <c r="AH17" s="1280"/>
    </row>
    <row r="18" spans="2:34" hidden="1" outlineLevel="1">
      <c r="B18" s="83"/>
      <c r="C18" s="1237" t="s">
        <v>109</v>
      </c>
      <c r="D18" s="1471" t="s">
        <v>640</v>
      </c>
      <c r="E18" s="877">
        <v>1</v>
      </c>
      <c r="F18" s="871"/>
      <c r="G18" s="109"/>
      <c r="H18" s="109"/>
      <c r="I18" s="75"/>
      <c r="J18" s="1058"/>
      <c r="K18" s="83">
        <v>1.8</v>
      </c>
      <c r="L18" s="75">
        <v>0.86</v>
      </c>
      <c r="M18" s="1058">
        <f>ROUND(-E18*K18*L18,2)</f>
        <v>-1.55</v>
      </c>
      <c r="N18" s="83">
        <v>0.15</v>
      </c>
      <c r="O18" s="75">
        <f>2*L18+K18</f>
        <v>3.52</v>
      </c>
      <c r="P18" s="1080">
        <f>N18*O18</f>
        <v>0.53</v>
      </c>
      <c r="Q18" s="1281">
        <f>M18</f>
        <v>-1.55</v>
      </c>
      <c r="R18" s="1179">
        <f>ROUND($Q$4/1000*Q18,3)</f>
        <v>-0.23300000000000001</v>
      </c>
      <c r="S18" s="1281"/>
      <c r="T18" s="1280"/>
      <c r="U18" s="1281"/>
      <c r="V18" s="1280"/>
      <c r="W18" s="1281"/>
      <c r="X18" s="1280"/>
      <c r="Y18" s="1282"/>
      <c r="Z18" s="1308">
        <f>M18</f>
        <v>-1.55</v>
      </c>
      <c r="AA18" s="1286"/>
      <c r="AB18" s="1307"/>
      <c r="AC18" s="1282"/>
      <c r="AD18" s="1306">
        <f>P18</f>
        <v>0.53</v>
      </c>
      <c r="AE18" s="1286"/>
      <c r="AF18" s="1307"/>
      <c r="AG18" s="1281"/>
      <c r="AH18" s="1280">
        <f>K18</f>
        <v>1.8</v>
      </c>
    </row>
    <row r="19" spans="2:34" hidden="1" outlineLevel="1">
      <c r="B19" s="83"/>
      <c r="C19" s="1237" t="s">
        <v>91</v>
      </c>
      <c r="D19" s="75"/>
      <c r="E19" s="877">
        <v>2</v>
      </c>
      <c r="F19" s="871"/>
      <c r="G19" s="109"/>
      <c r="H19" s="109"/>
      <c r="I19" s="75"/>
      <c r="J19" s="1058"/>
      <c r="K19" s="83">
        <v>0.4</v>
      </c>
      <c r="L19" s="75">
        <v>0.31</v>
      </c>
      <c r="M19" s="1080">
        <f>ROUND(-E19*K19*L19,2)</f>
        <v>-0.25</v>
      </c>
      <c r="N19" s="83">
        <v>0.15</v>
      </c>
      <c r="O19" s="75">
        <f>2*(K19+L19)</f>
        <v>1.42</v>
      </c>
      <c r="P19" s="1080">
        <f>E19*N19*O19</f>
        <v>0.43</v>
      </c>
      <c r="Q19" s="1174">
        <f>M19</f>
        <v>-0.25</v>
      </c>
      <c r="R19" s="1179">
        <f>ROUND($Q$4/1000*Q19,3)</f>
        <v>-3.7999999999999999E-2</v>
      </c>
      <c r="S19" s="1281"/>
      <c r="T19" s="1280"/>
      <c r="U19" s="1281"/>
      <c r="V19" s="1280"/>
      <c r="W19" s="1281"/>
      <c r="X19" s="1280"/>
      <c r="Y19" s="1282"/>
      <c r="Z19" s="1306">
        <f>M19</f>
        <v>-0.25</v>
      </c>
      <c r="AA19" s="1286"/>
      <c r="AB19" s="1307"/>
      <c r="AC19" s="1282"/>
      <c r="AD19" s="1306">
        <f>P19</f>
        <v>0.43</v>
      </c>
      <c r="AE19" s="1286"/>
      <c r="AF19" s="1307"/>
      <c r="AG19" s="1281"/>
      <c r="AH19" s="1280"/>
    </row>
    <row r="20" spans="2:34" ht="13.5" hidden="1" outlineLevel="1" thickBot="1">
      <c r="B20" s="83"/>
      <c r="C20" s="1237"/>
      <c r="D20" s="75"/>
      <c r="E20" s="877"/>
      <c r="F20" s="871"/>
      <c r="G20" s="109"/>
      <c r="H20" s="109"/>
      <c r="I20" s="75"/>
      <c r="J20" s="1058"/>
      <c r="K20" s="83"/>
      <c r="L20" s="75"/>
      <c r="M20" s="1058"/>
      <c r="N20" s="83"/>
      <c r="O20" s="75"/>
      <c r="P20" s="1058"/>
      <c r="Q20" s="1281"/>
      <c r="R20" s="1280"/>
      <c r="S20" s="1281"/>
      <c r="T20" s="1280"/>
      <c r="U20" s="1281"/>
      <c r="V20" s="1280"/>
      <c r="W20" s="1281"/>
      <c r="X20" s="1280"/>
      <c r="Y20" s="1282"/>
      <c r="Z20" s="1308"/>
      <c r="AA20" s="1286"/>
      <c r="AB20" s="1307"/>
      <c r="AC20" s="1282"/>
      <c r="AD20" s="1308"/>
      <c r="AE20" s="1286"/>
      <c r="AF20" s="1307"/>
      <c r="AG20" s="1281"/>
      <c r="AH20" s="1280"/>
    </row>
    <row r="21" spans="2:34" ht="16.5" collapsed="1" thickBot="1">
      <c r="B21" s="1247" t="s">
        <v>672</v>
      </c>
      <c r="C21" s="1238" t="s">
        <v>636</v>
      </c>
      <c r="D21" s="1182"/>
      <c r="E21" s="1205"/>
      <c r="F21" s="1207"/>
      <c r="G21" s="1182"/>
      <c r="H21" s="1182"/>
      <c r="I21" s="1182"/>
      <c r="J21" s="1188"/>
      <c r="K21" s="1180"/>
      <c r="L21" s="1182"/>
      <c r="M21" s="1188"/>
      <c r="N21" s="1180"/>
      <c r="O21" s="1182"/>
      <c r="P21" s="1188"/>
      <c r="Q21" s="1401">
        <f t="shared" ref="Q21:AH21" si="1">SUM(Q22:Q98)</f>
        <v>36.49</v>
      </c>
      <c r="R21" s="1317">
        <f t="shared" si="1"/>
        <v>5.4729999999999999</v>
      </c>
      <c r="S21" s="1316">
        <f t="shared" si="1"/>
        <v>97.25</v>
      </c>
      <c r="T21" s="1317">
        <f t="shared" si="1"/>
        <v>12.641</v>
      </c>
      <c r="U21" s="1316">
        <f t="shared" si="1"/>
        <v>0</v>
      </c>
      <c r="V21" s="1318">
        <f t="shared" si="1"/>
        <v>0</v>
      </c>
      <c r="W21" s="1316">
        <f t="shared" si="1"/>
        <v>37.979999999999997</v>
      </c>
      <c r="X21" s="1319">
        <f t="shared" si="1"/>
        <v>0.95099999999999996</v>
      </c>
      <c r="Y21" s="1316">
        <f t="shared" si="1"/>
        <v>164.93</v>
      </c>
      <c r="Z21" s="1320">
        <f t="shared" si="1"/>
        <v>0</v>
      </c>
      <c r="AA21" s="1321">
        <f t="shared" si="1"/>
        <v>27.7</v>
      </c>
      <c r="AB21" s="1318">
        <f t="shared" si="1"/>
        <v>0</v>
      </c>
      <c r="AC21" s="1316">
        <f t="shared" si="1"/>
        <v>12.13</v>
      </c>
      <c r="AD21" s="1320">
        <f t="shared" si="1"/>
        <v>0</v>
      </c>
      <c r="AE21" s="1321">
        <f t="shared" si="1"/>
        <v>0</v>
      </c>
      <c r="AF21" s="1318">
        <f t="shared" si="1"/>
        <v>0</v>
      </c>
      <c r="AG21" s="1316">
        <f t="shared" si="1"/>
        <v>26.19</v>
      </c>
      <c r="AH21" s="1322">
        <f t="shared" si="1"/>
        <v>13.37</v>
      </c>
    </row>
    <row r="22" spans="2:34" outlineLevel="1">
      <c r="B22" s="1087">
        <v>2</v>
      </c>
      <c r="C22" s="1224" t="s">
        <v>643</v>
      </c>
      <c r="D22" s="1225" t="s">
        <v>642</v>
      </c>
      <c r="E22" s="1091"/>
      <c r="F22" s="1226">
        <v>3.74</v>
      </c>
      <c r="G22" s="1227">
        <v>5.85</v>
      </c>
      <c r="H22" s="1227">
        <v>6.25</v>
      </c>
      <c r="I22" s="1228">
        <f>H22-G22</f>
        <v>0.4</v>
      </c>
      <c r="J22" s="1418">
        <f>F22*I22</f>
        <v>1.5</v>
      </c>
      <c r="K22" s="1074"/>
      <c r="L22" s="1089"/>
      <c r="M22" s="1075"/>
      <c r="N22" s="1074"/>
      <c r="O22" s="1089"/>
      <c r="P22" s="1075"/>
      <c r="Q22" s="1407"/>
      <c r="R22" s="1323"/>
      <c r="S22" s="1300"/>
      <c r="T22" s="1324"/>
      <c r="U22" s="1300"/>
      <c r="V22" s="1301"/>
      <c r="W22" s="1300"/>
      <c r="X22" s="1324"/>
      <c r="Y22" s="1302"/>
      <c r="Z22" s="1303"/>
      <c r="AA22" s="1325">
        <f>J22</f>
        <v>1.5</v>
      </c>
      <c r="AB22" s="1305"/>
      <c r="AC22" s="1302"/>
      <c r="AD22" s="1303"/>
      <c r="AE22" s="1304"/>
      <c r="AF22" s="1305"/>
      <c r="AG22" s="1300"/>
      <c r="AH22" s="1301"/>
    </row>
    <row r="23" spans="2:34" outlineLevel="1">
      <c r="B23" s="871"/>
      <c r="C23" s="1472" t="s">
        <v>551</v>
      </c>
      <c r="D23" s="1471"/>
      <c r="E23" s="877"/>
      <c r="F23" s="1064">
        <v>3.74</v>
      </c>
      <c r="G23" s="1052">
        <v>6.25</v>
      </c>
      <c r="H23" s="1052">
        <v>8.85</v>
      </c>
      <c r="I23" s="1053">
        <f>H23-G23</f>
        <v>2.6</v>
      </c>
      <c r="J23" s="1419">
        <f>F23*I23</f>
        <v>9.7200000000000006</v>
      </c>
      <c r="K23" s="83"/>
      <c r="L23" s="75"/>
      <c r="M23" s="1058"/>
      <c r="N23" s="83"/>
      <c r="O23" s="75"/>
      <c r="P23" s="1058"/>
      <c r="Q23" s="1394"/>
      <c r="R23" s="1179"/>
      <c r="S23" s="1281"/>
      <c r="T23" s="1326"/>
      <c r="U23" s="1281"/>
      <c r="V23" s="1280"/>
      <c r="W23" s="1281"/>
      <c r="X23" s="1326"/>
      <c r="Y23" s="1327">
        <f>J23</f>
        <v>9.7200000000000006</v>
      </c>
      <c r="Z23" s="1308"/>
      <c r="AA23" s="1286"/>
      <c r="AB23" s="1307"/>
      <c r="AC23" s="1282"/>
      <c r="AD23" s="1308"/>
      <c r="AE23" s="1286"/>
      <c r="AF23" s="1307"/>
      <c r="AG23" s="1281"/>
      <c r="AH23" s="1280"/>
    </row>
    <row r="24" spans="2:34" outlineLevel="1">
      <c r="B24" s="871"/>
      <c r="C24" s="1472"/>
      <c r="D24" s="1472"/>
      <c r="E24" s="877"/>
      <c r="F24" s="1064"/>
      <c r="G24" s="1052"/>
      <c r="H24" s="1052"/>
      <c r="I24" s="1053"/>
      <c r="J24" s="1419"/>
      <c r="K24" s="83"/>
      <c r="L24" s="75"/>
      <c r="M24" s="1058"/>
      <c r="N24" s="83"/>
      <c r="O24" s="75"/>
      <c r="P24" s="1058"/>
      <c r="Q24" s="1394"/>
      <c r="R24" s="1179"/>
      <c r="S24" s="1281"/>
      <c r="T24" s="1326"/>
      <c r="U24" s="1281"/>
      <c r="V24" s="1280"/>
      <c r="W24" s="1174"/>
      <c r="X24" s="1326"/>
      <c r="Y24" s="1282"/>
      <c r="Z24" s="1308"/>
      <c r="AA24" s="1328"/>
      <c r="AB24" s="1307"/>
      <c r="AC24" s="1282"/>
      <c r="AD24" s="1308"/>
      <c r="AE24" s="1286"/>
      <c r="AF24" s="1307"/>
      <c r="AG24" s="1281"/>
      <c r="AH24" s="1280"/>
    </row>
    <row r="25" spans="2:34" outlineLevel="1">
      <c r="B25" s="83"/>
      <c r="C25" s="1472"/>
      <c r="D25" s="1472" t="s">
        <v>644</v>
      </c>
      <c r="E25" s="877"/>
      <c r="F25" s="871"/>
      <c r="G25" s="1052"/>
      <c r="H25" s="1052"/>
      <c r="I25" s="1053"/>
      <c r="J25" s="1419"/>
      <c r="K25" s="83"/>
      <c r="L25" s="75"/>
      <c r="M25" s="1058"/>
      <c r="N25" s="83"/>
      <c r="O25" s="75"/>
      <c r="P25" s="1058"/>
      <c r="Q25" s="1394"/>
      <c r="R25" s="1280"/>
      <c r="S25" s="1281"/>
      <c r="T25" s="1326"/>
      <c r="U25" s="1281"/>
      <c r="V25" s="1280"/>
      <c r="W25" s="1174"/>
      <c r="X25" s="1326"/>
      <c r="Y25" s="1327"/>
      <c r="Z25" s="1308"/>
      <c r="AA25" s="1286"/>
      <c r="AB25" s="1307"/>
      <c r="AC25" s="1282"/>
      <c r="AD25" s="1308"/>
      <c r="AE25" s="1286"/>
      <c r="AF25" s="1307"/>
      <c r="AG25" s="1281"/>
      <c r="AH25" s="1280"/>
    </row>
    <row r="26" spans="2:34" outlineLevel="1">
      <c r="B26" s="83"/>
      <c r="C26" s="1472" t="s">
        <v>506</v>
      </c>
      <c r="D26" s="75"/>
      <c r="E26" s="877"/>
      <c r="F26" s="871">
        <v>7.08</v>
      </c>
      <c r="G26" s="1052">
        <v>5.85</v>
      </c>
      <c r="H26" s="1052">
        <v>6.25</v>
      </c>
      <c r="I26" s="1053">
        <f>H26-G26</f>
        <v>0.4</v>
      </c>
      <c r="J26" s="1419">
        <f>F26*I26</f>
        <v>2.83</v>
      </c>
      <c r="K26" s="83"/>
      <c r="L26" s="75"/>
      <c r="M26" s="1058"/>
      <c r="N26" s="83"/>
      <c r="O26" s="75"/>
      <c r="P26" s="1058"/>
      <c r="Q26" s="1421"/>
      <c r="R26" s="1179"/>
      <c r="S26" s="1174">
        <f>J26</f>
        <v>2.83</v>
      </c>
      <c r="T26" s="1335">
        <f>ROUND($S$4/1000*S26,3)</f>
        <v>0.36799999999999999</v>
      </c>
      <c r="U26" s="1281"/>
      <c r="V26" s="1280"/>
      <c r="W26" s="1281"/>
      <c r="X26" s="1326"/>
      <c r="Y26" s="1327"/>
      <c r="Z26" s="1308"/>
      <c r="AA26" s="1328">
        <f>J26</f>
        <v>2.83</v>
      </c>
      <c r="AB26" s="1307"/>
      <c r="AC26" s="1282"/>
      <c r="AD26" s="1308"/>
      <c r="AE26" s="1286"/>
      <c r="AF26" s="1307"/>
      <c r="AG26" s="1281"/>
      <c r="AH26" s="1280"/>
    </row>
    <row r="27" spans="2:34" outlineLevel="1">
      <c r="B27" s="83"/>
      <c r="C27" s="1472" t="s">
        <v>493</v>
      </c>
      <c r="D27" s="75"/>
      <c r="E27" s="877"/>
      <c r="F27" s="871">
        <v>7.08</v>
      </c>
      <c r="G27" s="1052">
        <v>6.25</v>
      </c>
      <c r="H27" s="1052">
        <v>8.85</v>
      </c>
      <c r="I27" s="1053">
        <f>H27-G27</f>
        <v>2.6</v>
      </c>
      <c r="J27" s="1419">
        <f>F27*I27</f>
        <v>18.41</v>
      </c>
      <c r="K27" s="1109"/>
      <c r="L27" s="1110"/>
      <c r="M27" s="1085"/>
      <c r="N27" s="83"/>
      <c r="O27" s="75"/>
      <c r="P27" s="1080"/>
      <c r="Q27" s="1421"/>
      <c r="R27" s="1179"/>
      <c r="S27" s="1174">
        <f>J27</f>
        <v>18.41</v>
      </c>
      <c r="T27" s="1335">
        <f>ROUND($S$4/1000*S27,3)</f>
        <v>2.3929999999999998</v>
      </c>
      <c r="U27" s="1281"/>
      <c r="V27" s="1280"/>
      <c r="W27" s="1281"/>
      <c r="X27" s="1326"/>
      <c r="Y27" s="1327">
        <f>J27</f>
        <v>18.41</v>
      </c>
      <c r="Z27" s="1308"/>
      <c r="AA27" s="1286"/>
      <c r="AB27" s="1307"/>
      <c r="AC27" s="1327"/>
      <c r="AD27" s="1308"/>
      <c r="AE27" s="1286"/>
      <c r="AF27" s="1307"/>
      <c r="AG27" s="1281"/>
      <c r="AH27" s="1280"/>
    </row>
    <row r="28" spans="2:34" outlineLevel="1">
      <c r="B28" s="83"/>
      <c r="C28" s="1472" t="s">
        <v>25</v>
      </c>
      <c r="D28" s="1472"/>
      <c r="E28" s="877">
        <v>2</v>
      </c>
      <c r="F28" s="871"/>
      <c r="G28" s="75"/>
      <c r="H28" s="75"/>
      <c r="I28" s="75"/>
      <c r="J28" s="123"/>
      <c r="K28" s="1114">
        <v>1.68</v>
      </c>
      <c r="L28" s="940">
        <v>1.59</v>
      </c>
      <c r="M28" s="1080">
        <f>ROUND(-E28*K28*L28,2)</f>
        <v>-5.34</v>
      </c>
      <c r="N28" s="1114">
        <v>0.13</v>
      </c>
      <c r="O28" s="940">
        <f>2*L28+K28</f>
        <v>4.8600000000000003</v>
      </c>
      <c r="P28" s="1116">
        <f>E28*N28*O28</f>
        <v>1.26</v>
      </c>
      <c r="Q28" s="1394"/>
      <c r="R28" s="1280"/>
      <c r="S28" s="1174">
        <f>M28</f>
        <v>-5.34</v>
      </c>
      <c r="T28" s="1335">
        <f>ROUND($S$4/1000*S28,3)</f>
        <v>-0.69399999999999995</v>
      </c>
      <c r="U28" s="1281"/>
      <c r="V28" s="1280"/>
      <c r="W28" s="1281"/>
      <c r="X28" s="1326"/>
      <c r="Y28" s="1327">
        <f>M28</f>
        <v>-5.34</v>
      </c>
      <c r="Z28" s="1308"/>
      <c r="AA28" s="1286"/>
      <c r="AB28" s="1307"/>
      <c r="AC28" s="1327">
        <f>P28</f>
        <v>1.26</v>
      </c>
      <c r="AD28" s="1308"/>
      <c r="AE28" s="1286"/>
      <c r="AF28" s="1307"/>
      <c r="AG28" s="1281"/>
      <c r="AH28" s="1280">
        <f>E28*K28</f>
        <v>3.36</v>
      </c>
    </row>
    <row r="29" spans="2:34" outlineLevel="1">
      <c r="B29" s="83"/>
      <c r="C29" s="1472"/>
      <c r="D29" s="75"/>
      <c r="E29" s="877"/>
      <c r="F29" s="871"/>
      <c r="G29" s="1052"/>
      <c r="H29" s="1052"/>
      <c r="I29" s="1053"/>
      <c r="J29" s="1144"/>
      <c r="K29" s="83"/>
      <c r="L29" s="75"/>
      <c r="M29" s="1058"/>
      <c r="N29" s="83"/>
      <c r="O29" s="75"/>
      <c r="P29" s="1058"/>
      <c r="Q29" s="1394"/>
      <c r="R29" s="1179"/>
      <c r="S29" s="1281"/>
      <c r="T29" s="1326"/>
      <c r="U29" s="1281"/>
      <c r="V29" s="1280"/>
      <c r="W29" s="1281"/>
      <c r="X29" s="1326"/>
      <c r="Y29" s="1282"/>
      <c r="Z29" s="1308"/>
      <c r="AA29" s="1286"/>
      <c r="AB29" s="1307"/>
      <c r="AC29" s="1282"/>
      <c r="AD29" s="1308"/>
      <c r="AE29" s="1286"/>
      <c r="AF29" s="1307"/>
      <c r="AG29" s="1281"/>
      <c r="AH29" s="1280"/>
    </row>
    <row r="30" spans="2:34" outlineLevel="1">
      <c r="B30" s="83"/>
      <c r="C30" s="1472" t="s">
        <v>504</v>
      </c>
      <c r="D30" s="1473" t="s">
        <v>645</v>
      </c>
      <c r="E30" s="877"/>
      <c r="F30" s="871">
        <v>3.22</v>
      </c>
      <c r="G30" s="1052">
        <v>5.85</v>
      </c>
      <c r="H30" s="1052">
        <v>6.25</v>
      </c>
      <c r="I30" s="1053">
        <f>H30-G30</f>
        <v>0.4</v>
      </c>
      <c r="J30" s="1420">
        <f>F30*I30</f>
        <v>1.29</v>
      </c>
      <c r="K30" s="83"/>
      <c r="L30" s="75"/>
      <c r="M30" s="1058"/>
      <c r="N30" s="83"/>
      <c r="O30" s="75"/>
      <c r="P30" s="1058"/>
      <c r="Q30" s="1394"/>
      <c r="R30" s="1179"/>
      <c r="S30" s="1281"/>
      <c r="T30" s="1326"/>
      <c r="U30" s="1281"/>
      <c r="V30" s="1280"/>
      <c r="W30" s="1174">
        <f>J30</f>
        <v>1.29</v>
      </c>
      <c r="X30" s="1326">
        <f>ROUND($W$4/1000*W30,3)</f>
        <v>3.2000000000000001E-2</v>
      </c>
      <c r="Y30" s="1282"/>
      <c r="Z30" s="1308"/>
      <c r="AA30" s="1328">
        <f>J30</f>
        <v>1.29</v>
      </c>
      <c r="AB30" s="1307"/>
      <c r="AC30" s="1282"/>
      <c r="AD30" s="1308"/>
      <c r="AE30" s="1286"/>
      <c r="AF30" s="1307"/>
      <c r="AG30" s="1281">
        <f>F30</f>
        <v>3.22</v>
      </c>
      <c r="AH30" s="1280"/>
    </row>
    <row r="31" spans="2:34" outlineLevel="1">
      <c r="B31" s="83"/>
      <c r="C31" s="1472"/>
      <c r="D31" s="75"/>
      <c r="E31" s="877"/>
      <c r="F31" s="871">
        <v>3.22</v>
      </c>
      <c r="G31" s="1082">
        <v>6.25</v>
      </c>
      <c r="H31" s="1082">
        <v>7.23</v>
      </c>
      <c r="I31" s="1475">
        <f>H31-G31</f>
        <v>0.98</v>
      </c>
      <c r="J31" s="1420">
        <f>F31*I31</f>
        <v>3.16</v>
      </c>
      <c r="K31" s="83"/>
      <c r="L31" s="75"/>
      <c r="M31" s="1080"/>
      <c r="N31" s="83"/>
      <c r="O31" s="75"/>
      <c r="P31" s="1080"/>
      <c r="Q31" s="1421"/>
      <c r="R31" s="1179"/>
      <c r="S31" s="1281"/>
      <c r="T31" s="1326"/>
      <c r="U31" s="1281"/>
      <c r="V31" s="1280"/>
      <c r="W31" s="1174">
        <f>J31</f>
        <v>3.16</v>
      </c>
      <c r="X31" s="1326">
        <f>ROUND($W$4/1000*W31,3)</f>
        <v>7.9000000000000001E-2</v>
      </c>
      <c r="Y31" s="1327">
        <f>J31</f>
        <v>3.16</v>
      </c>
      <c r="Z31" s="1308"/>
      <c r="AA31" s="1286"/>
      <c r="AB31" s="1307"/>
      <c r="AC31" s="1327"/>
      <c r="AD31" s="1308"/>
      <c r="AE31" s="1286"/>
      <c r="AF31" s="1307"/>
      <c r="AG31" s="1281"/>
      <c r="AH31" s="1280"/>
    </row>
    <row r="32" spans="2:34" outlineLevel="1">
      <c r="B32" s="1106"/>
      <c r="C32" s="97" t="s">
        <v>646</v>
      </c>
      <c r="D32" s="1107"/>
      <c r="E32" s="1103"/>
      <c r="F32" s="1104">
        <f>1.33+1.33</f>
        <v>2.66</v>
      </c>
      <c r="G32" s="1082">
        <v>6.03</v>
      </c>
      <c r="H32" s="1082">
        <v>8.85</v>
      </c>
      <c r="I32" s="1475">
        <f>H32-G32</f>
        <v>2.82</v>
      </c>
      <c r="J32" s="1420">
        <f>F32*I32</f>
        <v>7.5</v>
      </c>
      <c r="K32" s="1106"/>
      <c r="L32" s="1102"/>
      <c r="M32" s="1105"/>
      <c r="N32" s="1106"/>
      <c r="O32" s="1102"/>
      <c r="P32" s="1105"/>
      <c r="Q32" s="1422">
        <f>J32</f>
        <v>7.5</v>
      </c>
      <c r="R32" s="1179">
        <f>ROUND($Q$4/1000*Q32,3)</f>
        <v>1.125</v>
      </c>
      <c r="S32" s="1329"/>
      <c r="T32" s="1331"/>
      <c r="U32" s="1329"/>
      <c r="V32" s="1330"/>
      <c r="W32" s="1329"/>
      <c r="X32" s="1331"/>
      <c r="Y32" s="1380">
        <f>J32</f>
        <v>7.5</v>
      </c>
      <c r="Z32" s="1332"/>
      <c r="AA32" s="1312"/>
      <c r="AB32" s="1313"/>
      <c r="AC32" s="1310"/>
      <c r="AD32" s="1332"/>
      <c r="AE32" s="1312"/>
      <c r="AF32" s="1313"/>
      <c r="AG32" s="1329"/>
      <c r="AH32" s="1330"/>
    </row>
    <row r="33" spans="2:34" outlineLevel="1">
      <c r="B33" s="83"/>
      <c r="C33" s="1474"/>
      <c r="D33" s="1107"/>
      <c r="E33" s="1113"/>
      <c r="F33" s="871">
        <v>3.22</v>
      </c>
      <c r="G33" s="1082">
        <v>6.03</v>
      </c>
      <c r="H33" s="1082">
        <v>8.85</v>
      </c>
      <c r="I33" s="1475">
        <f>H33-G33</f>
        <v>2.82</v>
      </c>
      <c r="J33" s="1420">
        <f>F33*I33</f>
        <v>9.08</v>
      </c>
      <c r="K33" s="1114"/>
      <c r="L33" s="940"/>
      <c r="M33" s="1113"/>
      <c r="N33" s="1114"/>
      <c r="O33" s="940"/>
      <c r="P33" s="1113"/>
      <c r="Q33" s="1126"/>
      <c r="R33" s="1333"/>
      <c r="S33" s="1334">
        <f>J33</f>
        <v>9.08</v>
      </c>
      <c r="T33" s="1335">
        <f>ROUND($S$4/1000*S33,3)</f>
        <v>1.18</v>
      </c>
      <c r="U33" s="1109"/>
      <c r="V33" s="1333"/>
      <c r="W33" s="1109"/>
      <c r="X33" s="1336"/>
      <c r="Y33" s="1338">
        <f>J33</f>
        <v>9.08</v>
      </c>
      <c r="Z33" s="1283"/>
      <c r="AA33" s="1337"/>
      <c r="AB33" s="1284"/>
      <c r="AC33" s="1285"/>
      <c r="AD33" s="1283"/>
      <c r="AE33" s="1110"/>
      <c r="AF33" s="1284"/>
      <c r="AG33" s="1109"/>
      <c r="AH33" s="1333"/>
    </row>
    <row r="34" spans="2:34" outlineLevel="1">
      <c r="B34" s="83"/>
      <c r="C34" s="1473" t="s">
        <v>26</v>
      </c>
      <c r="D34" s="940"/>
      <c r="E34" s="877">
        <v>1</v>
      </c>
      <c r="F34" s="871"/>
      <c r="G34" s="1082"/>
      <c r="H34" s="1082"/>
      <c r="I34" s="1475"/>
      <c r="J34" s="1420"/>
      <c r="K34" s="1114">
        <v>0.51</v>
      </c>
      <c r="L34" s="940">
        <v>1.59</v>
      </c>
      <c r="M34" s="1080">
        <f>ROUND(-E34*K34*L34,2)</f>
        <v>-0.81</v>
      </c>
      <c r="N34" s="1114">
        <v>0.13</v>
      </c>
      <c r="O34" s="1108">
        <f>2*K34+L34</f>
        <v>2.61</v>
      </c>
      <c r="P34" s="1116">
        <f>E34*N34*O34</f>
        <v>0.34</v>
      </c>
      <c r="Q34" s="1126"/>
      <c r="R34" s="1333"/>
      <c r="S34" s="1334">
        <f>M34</f>
        <v>-0.81</v>
      </c>
      <c r="T34" s="1335">
        <f>ROUND($S$4/1000*S34,3)</f>
        <v>-0.105</v>
      </c>
      <c r="U34" s="1109"/>
      <c r="V34" s="1333"/>
      <c r="W34" s="1109"/>
      <c r="X34" s="1336"/>
      <c r="Y34" s="1338">
        <f>M34</f>
        <v>-0.81</v>
      </c>
      <c r="Z34" s="1283"/>
      <c r="AA34" s="1110"/>
      <c r="AB34" s="1284"/>
      <c r="AC34" s="1338">
        <f>P34</f>
        <v>0.34</v>
      </c>
      <c r="AD34" s="1283"/>
      <c r="AE34" s="1110"/>
      <c r="AF34" s="1284"/>
      <c r="AG34" s="1109"/>
      <c r="AH34" s="1333"/>
    </row>
    <row r="35" spans="2:34" outlineLevel="1">
      <c r="B35" s="83"/>
      <c r="C35" s="1473" t="s">
        <v>90</v>
      </c>
      <c r="D35" s="940"/>
      <c r="E35" s="877">
        <v>1</v>
      </c>
      <c r="F35" s="1114"/>
      <c r="G35" s="940"/>
      <c r="H35" s="940"/>
      <c r="I35" s="940"/>
      <c r="J35" s="1122"/>
      <c r="K35" s="1114">
        <v>0.77</v>
      </c>
      <c r="L35" s="940">
        <v>2.34</v>
      </c>
      <c r="M35" s="1080">
        <f>ROUND(-E35*K35*L35,2)</f>
        <v>-1.8</v>
      </c>
      <c r="N35" s="1114">
        <v>0.13</v>
      </c>
      <c r="O35" s="940">
        <f>K35+L35+0.75</f>
        <v>3.86</v>
      </c>
      <c r="P35" s="1116">
        <f>E35*N35*O35</f>
        <v>0.5</v>
      </c>
      <c r="Q35" s="1126"/>
      <c r="R35" s="1333"/>
      <c r="S35" s="1334">
        <f>M35</f>
        <v>-1.8</v>
      </c>
      <c r="T35" s="1335">
        <f>ROUND($S$4/1000*S35,3)</f>
        <v>-0.23400000000000001</v>
      </c>
      <c r="U35" s="1109"/>
      <c r="V35" s="1333"/>
      <c r="W35" s="1109"/>
      <c r="X35" s="1336"/>
      <c r="Y35" s="1338">
        <f>M35</f>
        <v>-1.8</v>
      </c>
      <c r="Z35" s="1283"/>
      <c r="AA35" s="1110"/>
      <c r="AB35" s="1284"/>
      <c r="AC35" s="1338">
        <f>P35</f>
        <v>0.5</v>
      </c>
      <c r="AD35" s="1283"/>
      <c r="AE35" s="1110"/>
      <c r="AF35" s="1284"/>
      <c r="AG35" s="1109"/>
      <c r="AH35" s="1333"/>
    </row>
    <row r="36" spans="2:34" outlineLevel="1">
      <c r="B36" s="83"/>
      <c r="C36" s="1474"/>
      <c r="D36" s="940"/>
      <c r="E36" s="877"/>
      <c r="F36" s="1114"/>
      <c r="G36" s="940"/>
      <c r="H36" s="940"/>
      <c r="I36" s="940"/>
      <c r="J36" s="1122"/>
      <c r="K36" s="1114"/>
      <c r="L36" s="940"/>
      <c r="M36" s="1080"/>
      <c r="N36" s="1114"/>
      <c r="O36" s="940"/>
      <c r="P36" s="1116"/>
      <c r="Q36" s="1126"/>
      <c r="R36" s="1333"/>
      <c r="S36" s="1334"/>
      <c r="T36" s="1335"/>
      <c r="U36" s="1109"/>
      <c r="V36" s="1333"/>
      <c r="W36" s="1109"/>
      <c r="X36" s="1336"/>
      <c r="Y36" s="1338"/>
      <c r="Z36" s="1283"/>
      <c r="AA36" s="1110"/>
      <c r="AB36" s="1284"/>
      <c r="AC36" s="1338"/>
      <c r="AD36" s="1283"/>
      <c r="AE36" s="1110"/>
      <c r="AF36" s="1284"/>
      <c r="AG36" s="1109"/>
      <c r="AH36" s="1333"/>
    </row>
    <row r="37" spans="2:34" outlineLevel="1">
      <c r="B37" s="83"/>
      <c r="C37" s="1473" t="s">
        <v>521</v>
      </c>
      <c r="D37" s="1473" t="s">
        <v>647</v>
      </c>
      <c r="E37" s="1113"/>
      <c r="F37" s="1115">
        <v>10.14</v>
      </c>
      <c r="G37" s="1082">
        <v>5.85</v>
      </c>
      <c r="H37" s="1082">
        <v>6.03</v>
      </c>
      <c r="I37" s="1475">
        <f>H37-G37</f>
        <v>0.18</v>
      </c>
      <c r="J37" s="1420">
        <f>F37*I37</f>
        <v>1.83</v>
      </c>
      <c r="K37" s="1114"/>
      <c r="L37" s="940"/>
      <c r="M37" s="1113"/>
      <c r="N37" s="1114"/>
      <c r="O37" s="940"/>
      <c r="P37" s="1113"/>
      <c r="Q37" s="1126"/>
      <c r="R37" s="1333"/>
      <c r="S37" s="1109"/>
      <c r="T37" s="1336"/>
      <c r="U37" s="1109"/>
      <c r="V37" s="1333"/>
      <c r="W37" s="1109">
        <f>J37</f>
        <v>1.83</v>
      </c>
      <c r="X37" s="1326">
        <f>ROUND($W$4/1000*W37,3)</f>
        <v>4.5999999999999999E-2</v>
      </c>
      <c r="Y37" s="1285"/>
      <c r="Z37" s="1283"/>
      <c r="AA37" s="1110">
        <f>J37</f>
        <v>1.83</v>
      </c>
      <c r="AB37" s="1284"/>
      <c r="AC37" s="1285"/>
      <c r="AD37" s="1283"/>
      <c r="AE37" s="1110"/>
      <c r="AF37" s="1284"/>
      <c r="AG37" s="1334"/>
      <c r="AH37" s="1333"/>
    </row>
    <row r="38" spans="2:34" outlineLevel="1">
      <c r="B38" s="83"/>
      <c r="C38" s="1473" t="s">
        <v>648</v>
      </c>
      <c r="D38" s="1473" t="s">
        <v>649</v>
      </c>
      <c r="E38" s="1113"/>
      <c r="F38" s="1115">
        <f>0.44+4.64</f>
        <v>5.08</v>
      </c>
      <c r="G38" s="1052">
        <v>5.85</v>
      </c>
      <c r="H38" s="1052">
        <v>6.25</v>
      </c>
      <c r="I38" s="1053">
        <f>H38-G38</f>
        <v>0.4</v>
      </c>
      <c r="J38" s="1420">
        <f>F38*I38</f>
        <v>2.0299999999999998</v>
      </c>
      <c r="K38" s="1114"/>
      <c r="L38" s="940"/>
      <c r="M38" s="1113"/>
      <c r="N38" s="1114"/>
      <c r="O38" s="940"/>
      <c r="P38" s="1113"/>
      <c r="Q38" s="1365">
        <f>J38</f>
        <v>2.0299999999999998</v>
      </c>
      <c r="R38" s="1179">
        <f>ROUND($Q$4/1000*Q38,3)</f>
        <v>0.30499999999999999</v>
      </c>
      <c r="S38" s="1109"/>
      <c r="T38" s="1336"/>
      <c r="U38" s="1109"/>
      <c r="V38" s="1333"/>
      <c r="W38" s="1334"/>
      <c r="X38" s="1326"/>
      <c r="Y38" s="1338"/>
      <c r="Z38" s="1283"/>
      <c r="AA38" s="1337">
        <f>J38</f>
        <v>2.0299999999999998</v>
      </c>
      <c r="AB38" s="1284"/>
      <c r="AC38" s="1285"/>
      <c r="AD38" s="1283"/>
      <c r="AE38" s="1110"/>
      <c r="AF38" s="1284"/>
      <c r="AG38" s="1109"/>
      <c r="AH38" s="1333"/>
    </row>
    <row r="39" spans="2:34" outlineLevel="1">
      <c r="B39" s="83"/>
      <c r="C39" s="1474"/>
      <c r="D39" s="1473" t="s">
        <v>650</v>
      </c>
      <c r="E39" s="1113"/>
      <c r="F39" s="1114"/>
      <c r="G39" s="940"/>
      <c r="H39" s="940"/>
      <c r="I39" s="940"/>
      <c r="J39" s="1122"/>
      <c r="K39" s="1114"/>
      <c r="L39" s="940"/>
      <c r="M39" s="1113"/>
      <c r="N39" s="1114"/>
      <c r="O39" s="940"/>
      <c r="P39" s="1113"/>
      <c r="Q39" s="1126"/>
      <c r="R39" s="1333"/>
      <c r="S39" s="1109"/>
      <c r="T39" s="1336"/>
      <c r="U39" s="1109"/>
      <c r="V39" s="1333"/>
      <c r="W39" s="1109"/>
      <c r="X39" s="1336"/>
      <c r="Y39" s="1285"/>
      <c r="Z39" s="1283"/>
      <c r="AA39" s="1110"/>
      <c r="AB39" s="1284"/>
      <c r="AC39" s="1285"/>
      <c r="AD39" s="1283"/>
      <c r="AE39" s="1110"/>
      <c r="AF39" s="1284"/>
      <c r="AG39" s="1109"/>
      <c r="AH39" s="1333"/>
    </row>
    <row r="40" spans="2:34" outlineLevel="1">
      <c r="B40" s="83"/>
      <c r="C40" s="1473" t="s">
        <v>651</v>
      </c>
      <c r="D40" s="941"/>
      <c r="E40" s="1113"/>
      <c r="F40" s="871">
        <v>7.53</v>
      </c>
      <c r="G40" s="1082">
        <v>6.03</v>
      </c>
      <c r="H40" s="1082">
        <v>6.25</v>
      </c>
      <c r="I40" s="1475">
        <f>H40-G40</f>
        <v>0.22</v>
      </c>
      <c r="J40" s="1420">
        <f>F40*I40</f>
        <v>1.66</v>
      </c>
      <c r="K40" s="1114"/>
      <c r="L40" s="940"/>
      <c r="M40" s="1113"/>
      <c r="N40" s="1114"/>
      <c r="O40" s="940"/>
      <c r="P40" s="1113"/>
      <c r="Q40" s="1365">
        <f>J40</f>
        <v>1.66</v>
      </c>
      <c r="R40" s="1179">
        <f t="shared" ref="R40:R46" si="2">ROUND($Q$4/1000*Q40,3)</f>
        <v>0.249</v>
      </c>
      <c r="S40" s="1109"/>
      <c r="T40" s="1336"/>
      <c r="U40" s="1109"/>
      <c r="V40" s="1333"/>
      <c r="W40" s="1109"/>
      <c r="X40" s="1336"/>
      <c r="Y40" s="1285"/>
      <c r="Z40" s="1283"/>
      <c r="AA40" s="1337">
        <f>J40</f>
        <v>1.66</v>
      </c>
      <c r="AB40" s="1284"/>
      <c r="AC40" s="1285"/>
      <c r="AD40" s="1283"/>
      <c r="AE40" s="1110"/>
      <c r="AF40" s="1284"/>
      <c r="AG40" s="1109"/>
      <c r="AH40" s="1333"/>
    </row>
    <row r="41" spans="2:34" outlineLevel="1">
      <c r="B41" s="83"/>
      <c r="C41" s="1473" t="s">
        <v>69</v>
      </c>
      <c r="D41" s="940"/>
      <c r="E41" s="877">
        <v>1</v>
      </c>
      <c r="F41" s="1115"/>
      <c r="G41" s="1082"/>
      <c r="H41" s="1082"/>
      <c r="I41" s="1475"/>
      <c r="J41" s="1420"/>
      <c r="K41" s="1114">
        <v>1.31</v>
      </c>
      <c r="L41" s="940">
        <v>0.22</v>
      </c>
      <c r="M41" s="1080">
        <f>ROUND(-E41*K41*L41,2)</f>
        <v>-0.28999999999999998</v>
      </c>
      <c r="N41" s="1114">
        <v>0.15</v>
      </c>
      <c r="O41" s="940">
        <f>L41+L41</f>
        <v>0.44</v>
      </c>
      <c r="P41" s="1116">
        <f>N41*O41</f>
        <v>7.0000000000000007E-2</v>
      </c>
      <c r="Q41" s="1365">
        <f>M41</f>
        <v>-0.28999999999999998</v>
      </c>
      <c r="R41" s="1179">
        <f t="shared" si="2"/>
        <v>-4.3999999999999997E-2</v>
      </c>
      <c r="S41" s="1334"/>
      <c r="T41" s="1335"/>
      <c r="U41" s="1109"/>
      <c r="V41" s="1333"/>
      <c r="W41" s="1109"/>
      <c r="X41" s="1336"/>
      <c r="Y41" s="1338"/>
      <c r="Z41" s="1283"/>
      <c r="AA41" s="1337">
        <f>M41</f>
        <v>-0.28999999999999998</v>
      </c>
      <c r="AB41" s="1284"/>
      <c r="AC41" s="1338">
        <f>P41</f>
        <v>7.0000000000000007E-2</v>
      </c>
      <c r="AD41" s="1283"/>
      <c r="AE41" s="1110"/>
      <c r="AF41" s="1284"/>
      <c r="AG41" s="1109"/>
      <c r="AH41" s="1333"/>
    </row>
    <row r="42" spans="2:34" outlineLevel="1">
      <c r="B42" s="83"/>
      <c r="C42" s="1473" t="s">
        <v>68</v>
      </c>
      <c r="D42" s="940"/>
      <c r="E42" s="877">
        <v>1</v>
      </c>
      <c r="F42" s="1114"/>
      <c r="G42" s="940"/>
      <c r="H42" s="940"/>
      <c r="I42" s="940"/>
      <c r="J42" s="1122"/>
      <c r="K42" s="1114">
        <v>1.31</v>
      </c>
      <c r="L42" s="940">
        <v>0.22</v>
      </c>
      <c r="M42" s="1080">
        <f>ROUND(-E42*K42*L42,2)</f>
        <v>-0.28999999999999998</v>
      </c>
      <c r="N42" s="1114">
        <v>0.15</v>
      </c>
      <c r="O42" s="940">
        <f>L42+L42</f>
        <v>0.44</v>
      </c>
      <c r="P42" s="1116">
        <f>N42*O42</f>
        <v>7.0000000000000007E-2</v>
      </c>
      <c r="Q42" s="1365">
        <f>M42</f>
        <v>-0.28999999999999998</v>
      </c>
      <c r="R42" s="1179">
        <f t="shared" si="2"/>
        <v>-4.3999999999999997E-2</v>
      </c>
      <c r="S42" s="1334"/>
      <c r="T42" s="1335"/>
      <c r="U42" s="1109"/>
      <c r="V42" s="1333"/>
      <c r="W42" s="1109"/>
      <c r="X42" s="1336"/>
      <c r="Y42" s="1338"/>
      <c r="Z42" s="1283"/>
      <c r="AA42" s="1337">
        <f>M42</f>
        <v>-0.28999999999999998</v>
      </c>
      <c r="AB42" s="1284"/>
      <c r="AC42" s="1338">
        <f>P42</f>
        <v>7.0000000000000007E-2</v>
      </c>
      <c r="AD42" s="1283"/>
      <c r="AE42" s="1110"/>
      <c r="AF42" s="1284"/>
      <c r="AG42" s="1109"/>
      <c r="AH42" s="1333"/>
    </row>
    <row r="43" spans="2:34" outlineLevel="1">
      <c r="B43" s="83"/>
      <c r="C43" s="1473" t="s">
        <v>652</v>
      </c>
      <c r="D43" s="940"/>
      <c r="E43" s="1113"/>
      <c r="F43" s="871">
        <v>12.61</v>
      </c>
      <c r="G43" s="1052">
        <v>6.25</v>
      </c>
      <c r="H43" s="1052">
        <v>8.85</v>
      </c>
      <c r="I43" s="1053">
        <f>H43-G43</f>
        <v>2.6</v>
      </c>
      <c r="J43" s="1419">
        <f>F43*I43</f>
        <v>32.79</v>
      </c>
      <c r="K43" s="1114"/>
      <c r="L43" s="940"/>
      <c r="M43" s="1113"/>
      <c r="N43" s="1114"/>
      <c r="O43" s="940"/>
      <c r="P43" s="1113"/>
      <c r="Q43" s="1365">
        <f>J43</f>
        <v>32.79</v>
      </c>
      <c r="R43" s="1179">
        <f t="shared" si="2"/>
        <v>4.9189999999999996</v>
      </c>
      <c r="S43" s="1109"/>
      <c r="T43" s="1336"/>
      <c r="U43" s="1109"/>
      <c r="V43" s="1333"/>
      <c r="W43" s="1109"/>
      <c r="X43" s="1336"/>
      <c r="Y43" s="1338">
        <f>J43</f>
        <v>32.79</v>
      </c>
      <c r="Z43" s="1283"/>
      <c r="AA43" s="1110"/>
      <c r="AB43" s="1284"/>
      <c r="AC43" s="1285"/>
      <c r="AD43" s="1283"/>
      <c r="AE43" s="1110"/>
      <c r="AF43" s="1284"/>
      <c r="AG43" s="1109"/>
      <c r="AH43" s="1333"/>
    </row>
    <row r="44" spans="2:34" outlineLevel="1">
      <c r="B44" s="83"/>
      <c r="C44" s="1474" t="s">
        <v>519</v>
      </c>
      <c r="D44" s="940"/>
      <c r="E44" s="877">
        <v>1</v>
      </c>
      <c r="F44" s="1114"/>
      <c r="G44" s="940"/>
      <c r="H44" s="940"/>
      <c r="I44" s="940"/>
      <c r="J44" s="1122"/>
      <c r="K44" s="1114">
        <v>1.31</v>
      </c>
      <c r="L44" s="1108">
        <v>2</v>
      </c>
      <c r="M44" s="1080">
        <f>ROUND(-E44*K44*L44,2)</f>
        <v>-2.62</v>
      </c>
      <c r="N44" s="1114">
        <v>0.15</v>
      </c>
      <c r="O44" s="940">
        <f>K44+L44+0.37</f>
        <v>3.68</v>
      </c>
      <c r="P44" s="1116">
        <f>N44*O44</f>
        <v>0.55000000000000004</v>
      </c>
      <c r="Q44" s="1365">
        <f>M44</f>
        <v>-2.62</v>
      </c>
      <c r="R44" s="1179">
        <f t="shared" si="2"/>
        <v>-0.39300000000000002</v>
      </c>
      <c r="S44" s="1109"/>
      <c r="T44" s="1336"/>
      <c r="U44" s="1109"/>
      <c r="V44" s="1333"/>
      <c r="W44" s="1109"/>
      <c r="X44" s="1336"/>
      <c r="Y44" s="1338">
        <f>M44</f>
        <v>-2.62</v>
      </c>
      <c r="Z44" s="1283"/>
      <c r="AA44" s="1110"/>
      <c r="AB44" s="1284"/>
      <c r="AC44" s="1338">
        <f>P44</f>
        <v>0.55000000000000004</v>
      </c>
      <c r="AD44" s="1283"/>
      <c r="AE44" s="1110"/>
      <c r="AF44" s="1284"/>
      <c r="AG44" s="1109"/>
      <c r="AH44" s="1333"/>
    </row>
    <row r="45" spans="2:34" outlineLevel="1">
      <c r="B45" s="83"/>
      <c r="C45" s="1474" t="s">
        <v>71</v>
      </c>
      <c r="D45" s="940"/>
      <c r="E45" s="877">
        <v>1</v>
      </c>
      <c r="F45" s="1114"/>
      <c r="G45" s="940"/>
      <c r="H45" s="940"/>
      <c r="I45" s="940"/>
      <c r="J45" s="1122"/>
      <c r="K45" s="1114">
        <v>0.93</v>
      </c>
      <c r="L45" s="1108">
        <v>1.8</v>
      </c>
      <c r="M45" s="1080">
        <f>ROUND(-E45*K45*L45,2)</f>
        <v>-1.67</v>
      </c>
      <c r="N45" s="1114">
        <v>0.15</v>
      </c>
      <c r="O45" s="940">
        <f>K45+L45</f>
        <v>2.73</v>
      </c>
      <c r="P45" s="1116">
        <f>N45*O45</f>
        <v>0.41</v>
      </c>
      <c r="Q45" s="1365">
        <f>M45</f>
        <v>-1.67</v>
      </c>
      <c r="R45" s="1179">
        <f t="shared" si="2"/>
        <v>-0.251</v>
      </c>
      <c r="S45" s="1109"/>
      <c r="T45" s="1336"/>
      <c r="U45" s="1109"/>
      <c r="V45" s="1333"/>
      <c r="W45" s="1109"/>
      <c r="X45" s="1336"/>
      <c r="Y45" s="1338">
        <f>M45</f>
        <v>-1.67</v>
      </c>
      <c r="Z45" s="1283"/>
      <c r="AA45" s="1110"/>
      <c r="AB45" s="1284"/>
      <c r="AC45" s="1338">
        <f>P45</f>
        <v>0.41</v>
      </c>
      <c r="AD45" s="1283"/>
      <c r="AE45" s="1110"/>
      <c r="AF45" s="1284"/>
      <c r="AG45" s="1109"/>
      <c r="AH45" s="1333">
        <f>K45</f>
        <v>0.93</v>
      </c>
    </row>
    <row r="46" spans="2:34" outlineLevel="1">
      <c r="B46" s="83"/>
      <c r="C46" s="1474" t="s">
        <v>497</v>
      </c>
      <c r="D46" s="940"/>
      <c r="E46" s="877">
        <v>1</v>
      </c>
      <c r="F46" s="1114"/>
      <c r="G46" s="940"/>
      <c r="H46" s="940"/>
      <c r="I46" s="940"/>
      <c r="J46" s="1122"/>
      <c r="K46" s="1114">
        <v>1.31</v>
      </c>
      <c r="L46" s="1108">
        <v>2</v>
      </c>
      <c r="M46" s="1080">
        <f>ROUND(-E46*K46*L46,2)</f>
        <v>-2.62</v>
      </c>
      <c r="N46" s="1114">
        <v>0.15</v>
      </c>
      <c r="O46" s="940">
        <f>2*L46+K46</f>
        <v>5.31</v>
      </c>
      <c r="P46" s="1116">
        <f>N46*O46</f>
        <v>0.8</v>
      </c>
      <c r="Q46" s="1365">
        <f>M46</f>
        <v>-2.62</v>
      </c>
      <c r="R46" s="1179">
        <f t="shared" si="2"/>
        <v>-0.39300000000000002</v>
      </c>
      <c r="S46" s="1109"/>
      <c r="T46" s="1336"/>
      <c r="U46" s="1109"/>
      <c r="V46" s="1333"/>
      <c r="W46" s="1109"/>
      <c r="X46" s="1336"/>
      <c r="Y46" s="1338">
        <f>M46</f>
        <v>-2.62</v>
      </c>
      <c r="Z46" s="1283"/>
      <c r="AA46" s="1110"/>
      <c r="AB46" s="1284"/>
      <c r="AC46" s="1338">
        <f>P46</f>
        <v>0.8</v>
      </c>
      <c r="AD46" s="1283"/>
      <c r="AE46" s="1110"/>
      <c r="AF46" s="1284"/>
      <c r="AG46" s="1109"/>
      <c r="AH46" s="1333"/>
    </row>
    <row r="47" spans="2:34" outlineLevel="1">
      <c r="B47" s="83"/>
      <c r="C47" s="1474"/>
      <c r="D47" s="940"/>
      <c r="E47" s="877"/>
      <c r="F47" s="1115"/>
      <c r="G47" s="1082"/>
      <c r="H47" s="1082"/>
      <c r="I47" s="1475"/>
      <c r="J47" s="1420"/>
      <c r="K47" s="1114"/>
      <c r="L47" s="940"/>
      <c r="M47" s="1113"/>
      <c r="N47" s="1114"/>
      <c r="O47" s="940"/>
      <c r="P47" s="1113"/>
      <c r="Q47" s="1126"/>
      <c r="R47" s="1333"/>
      <c r="S47" s="1109"/>
      <c r="T47" s="1336"/>
      <c r="U47" s="1109"/>
      <c r="V47" s="1333"/>
      <c r="W47" s="1334"/>
      <c r="X47" s="1326"/>
      <c r="Y47" s="1338"/>
      <c r="Z47" s="1283"/>
      <c r="AA47" s="1110"/>
      <c r="AB47" s="1284"/>
      <c r="AC47" s="1285"/>
      <c r="AD47" s="1283"/>
      <c r="AE47" s="1110"/>
      <c r="AF47" s="1284"/>
      <c r="AG47" s="1109"/>
      <c r="AH47" s="1333"/>
    </row>
    <row r="48" spans="2:34" outlineLevel="1">
      <c r="B48" s="83"/>
      <c r="C48" s="1473" t="s">
        <v>506</v>
      </c>
      <c r="D48" s="1473" t="s">
        <v>653</v>
      </c>
      <c r="E48" s="1113"/>
      <c r="F48" s="871">
        <v>6.75</v>
      </c>
      <c r="G48" s="1052">
        <v>5.85</v>
      </c>
      <c r="H48" s="1052">
        <v>6.25</v>
      </c>
      <c r="I48" s="1053">
        <f>H48-G48</f>
        <v>0.4</v>
      </c>
      <c r="J48" s="1420">
        <f>F48*I48</f>
        <v>2.7</v>
      </c>
      <c r="K48" s="1114"/>
      <c r="L48" s="940"/>
      <c r="M48" s="1113"/>
      <c r="N48" s="1114"/>
      <c r="O48" s="940"/>
      <c r="P48" s="1113"/>
      <c r="Q48" s="1126"/>
      <c r="R48" s="1333"/>
      <c r="S48" s="1334">
        <f>J48</f>
        <v>2.7</v>
      </c>
      <c r="T48" s="1335">
        <f>ROUND($S$4/1000*S48,3)</f>
        <v>0.35099999999999998</v>
      </c>
      <c r="U48" s="1109"/>
      <c r="V48" s="1333"/>
      <c r="W48" s="1109"/>
      <c r="X48" s="1336"/>
      <c r="Y48" s="1285"/>
      <c r="Z48" s="1283"/>
      <c r="AA48" s="1337">
        <f>J48</f>
        <v>2.7</v>
      </c>
      <c r="AB48" s="1284"/>
      <c r="AC48" s="1285"/>
      <c r="AD48" s="1283"/>
      <c r="AE48" s="1110"/>
      <c r="AF48" s="1284"/>
      <c r="AG48" s="1109"/>
      <c r="AH48" s="1333"/>
    </row>
    <row r="49" spans="2:34" outlineLevel="1">
      <c r="B49" s="83"/>
      <c r="C49" s="1473" t="s">
        <v>493</v>
      </c>
      <c r="D49" s="1474"/>
      <c r="E49" s="1113"/>
      <c r="F49" s="871">
        <v>6.75</v>
      </c>
      <c r="G49" s="1052">
        <v>6.25</v>
      </c>
      <c r="H49" s="1052">
        <v>8.85</v>
      </c>
      <c r="I49" s="1053">
        <f>H49-G49</f>
        <v>2.6</v>
      </c>
      <c r="J49" s="1419">
        <f>F49*I49</f>
        <v>17.55</v>
      </c>
      <c r="K49" s="1114"/>
      <c r="L49" s="940"/>
      <c r="M49" s="1113"/>
      <c r="N49" s="1114"/>
      <c r="O49" s="940"/>
      <c r="P49" s="1113"/>
      <c r="Q49" s="1126"/>
      <c r="R49" s="1333"/>
      <c r="S49" s="1334">
        <f>J49</f>
        <v>17.55</v>
      </c>
      <c r="T49" s="1335">
        <f>ROUND($S$4/1000*S49,3)</f>
        <v>2.282</v>
      </c>
      <c r="U49" s="1109"/>
      <c r="V49" s="1333"/>
      <c r="W49" s="1109"/>
      <c r="X49" s="1336"/>
      <c r="Y49" s="1338">
        <f>J49</f>
        <v>17.55</v>
      </c>
      <c r="Z49" s="1283"/>
      <c r="AA49" s="1110"/>
      <c r="AB49" s="1284"/>
      <c r="AC49" s="1285"/>
      <c r="AD49" s="1283"/>
      <c r="AE49" s="1110"/>
      <c r="AF49" s="1284"/>
      <c r="AG49" s="1109"/>
      <c r="AH49" s="1333"/>
    </row>
    <row r="50" spans="2:34" outlineLevel="1">
      <c r="B50" s="83"/>
      <c r="C50" s="1473" t="s">
        <v>25</v>
      </c>
      <c r="D50" s="1474"/>
      <c r="E50" s="877">
        <v>1</v>
      </c>
      <c r="F50" s="871"/>
      <c r="G50" s="1082"/>
      <c r="H50" s="1082"/>
      <c r="I50" s="1475"/>
      <c r="J50" s="1145"/>
      <c r="K50" s="1114">
        <v>1.68</v>
      </c>
      <c r="L50" s="940">
        <v>1.59</v>
      </c>
      <c r="M50" s="1080">
        <f>ROUND(-E50*K50*L50,2)</f>
        <v>-2.67</v>
      </c>
      <c r="N50" s="1114">
        <v>0.13</v>
      </c>
      <c r="O50" s="940">
        <f>2*L50+K50</f>
        <v>4.8600000000000003</v>
      </c>
      <c r="P50" s="1116">
        <f>N50*O50</f>
        <v>0.63</v>
      </c>
      <c r="Q50" s="1126"/>
      <c r="R50" s="1179"/>
      <c r="S50" s="1334">
        <f>M50</f>
        <v>-2.67</v>
      </c>
      <c r="T50" s="1335">
        <f>ROUND($S$4/1000*S50,3)</f>
        <v>-0.34699999999999998</v>
      </c>
      <c r="U50" s="1109"/>
      <c r="V50" s="1333"/>
      <c r="W50" s="1109"/>
      <c r="X50" s="1336"/>
      <c r="Y50" s="1338">
        <f>M50</f>
        <v>-2.67</v>
      </c>
      <c r="Z50" s="1283"/>
      <c r="AA50" s="1110"/>
      <c r="AB50" s="1284"/>
      <c r="AC50" s="1338">
        <f>P50</f>
        <v>0.63</v>
      </c>
      <c r="AD50" s="1283"/>
      <c r="AE50" s="1110"/>
      <c r="AF50" s="1284"/>
      <c r="AG50" s="1109"/>
      <c r="AH50" s="1333">
        <f>K50</f>
        <v>1.68</v>
      </c>
    </row>
    <row r="51" spans="2:34" outlineLevel="1">
      <c r="B51" s="83"/>
      <c r="C51" s="1473" t="s">
        <v>24</v>
      </c>
      <c r="D51" s="940"/>
      <c r="E51" s="877">
        <v>1</v>
      </c>
      <c r="F51" s="871"/>
      <c r="G51" s="1082"/>
      <c r="H51" s="1082"/>
      <c r="I51" s="1475"/>
      <c r="J51" s="1145"/>
      <c r="K51" s="1423">
        <v>1.48</v>
      </c>
      <c r="L51" s="110">
        <v>1.59</v>
      </c>
      <c r="M51" s="1424">
        <f>ROUND(-E51*K51*L51,2)</f>
        <v>-2.35</v>
      </c>
      <c r="N51" s="1425">
        <v>0.13</v>
      </c>
      <c r="O51" s="1274">
        <f>2*L51+K51</f>
        <v>4.66</v>
      </c>
      <c r="P51" s="1427">
        <f>E51*N51*O51</f>
        <v>0.61</v>
      </c>
      <c r="Q51" s="1126"/>
      <c r="R51" s="1179"/>
      <c r="S51" s="1334">
        <f>M51</f>
        <v>-2.35</v>
      </c>
      <c r="T51" s="1335">
        <f>ROUND($S$4/1000*S51,3)</f>
        <v>-0.30599999999999999</v>
      </c>
      <c r="U51" s="1109"/>
      <c r="V51" s="1333"/>
      <c r="W51" s="1109"/>
      <c r="X51" s="1336"/>
      <c r="Y51" s="1338">
        <f>M51</f>
        <v>-2.35</v>
      </c>
      <c r="Z51" s="1283"/>
      <c r="AA51" s="1110"/>
      <c r="AB51" s="1284"/>
      <c r="AC51" s="1338">
        <f>P51</f>
        <v>0.61</v>
      </c>
      <c r="AD51" s="1283"/>
      <c r="AE51" s="1110"/>
      <c r="AF51" s="1284"/>
      <c r="AG51" s="1109"/>
      <c r="AH51" s="1333">
        <f>K51</f>
        <v>1.48</v>
      </c>
    </row>
    <row r="52" spans="2:34" outlineLevel="1">
      <c r="B52" s="83"/>
      <c r="C52" s="940"/>
      <c r="D52" s="940"/>
      <c r="E52" s="1113"/>
      <c r="F52" s="1114"/>
      <c r="G52" s="940"/>
      <c r="H52" s="940"/>
      <c r="I52" s="940"/>
      <c r="J52" s="1122"/>
      <c r="K52" s="1425"/>
      <c r="L52" s="1274"/>
      <c r="M52" s="1426"/>
      <c r="N52" s="1425"/>
      <c r="O52" s="1274"/>
      <c r="P52" s="1426"/>
      <c r="Q52" s="1126"/>
      <c r="R52" s="1333"/>
      <c r="S52" s="1109"/>
      <c r="T52" s="1336"/>
      <c r="U52" s="1109"/>
      <c r="V52" s="1333"/>
      <c r="W52" s="1109"/>
      <c r="X52" s="1336"/>
      <c r="Y52" s="1285"/>
      <c r="Z52" s="1283"/>
      <c r="AA52" s="1110"/>
      <c r="AB52" s="1284"/>
      <c r="AC52" s="1285"/>
      <c r="AD52" s="1283"/>
      <c r="AE52" s="1110"/>
      <c r="AF52" s="1284"/>
      <c r="AG52" s="1109"/>
      <c r="AH52" s="1333"/>
    </row>
    <row r="53" spans="2:34" outlineLevel="1">
      <c r="B53" s="1428" t="s">
        <v>641</v>
      </c>
      <c r="C53" s="940"/>
      <c r="D53" s="1473" t="s">
        <v>654</v>
      </c>
      <c r="E53" s="1113"/>
      <c r="F53" s="1114"/>
      <c r="G53" s="940"/>
      <c r="H53" s="940"/>
      <c r="I53" s="940"/>
      <c r="J53" s="1122"/>
      <c r="K53" s="1114"/>
      <c r="L53" s="940"/>
      <c r="M53" s="1113"/>
      <c r="N53" s="1114"/>
      <c r="O53" s="940"/>
      <c r="P53" s="1113"/>
      <c r="Q53" s="1126"/>
      <c r="R53" s="1333"/>
      <c r="S53" s="1109"/>
      <c r="T53" s="1336"/>
      <c r="U53" s="1109"/>
      <c r="V53" s="1333"/>
      <c r="W53" s="1109"/>
      <c r="X53" s="1336"/>
      <c r="Y53" s="1285"/>
      <c r="Z53" s="1283"/>
      <c r="AA53" s="1110"/>
      <c r="AB53" s="1284"/>
      <c r="AC53" s="1285"/>
      <c r="AD53" s="1283"/>
      <c r="AE53" s="1110"/>
      <c r="AF53" s="1284"/>
      <c r="AG53" s="1109"/>
      <c r="AH53" s="1333"/>
    </row>
    <row r="54" spans="2:34" outlineLevel="1">
      <c r="B54" s="83"/>
      <c r="C54" s="1474" t="s">
        <v>506</v>
      </c>
      <c r="D54" s="940"/>
      <c r="E54" s="877"/>
      <c r="F54" s="1115">
        <v>6.45</v>
      </c>
      <c r="G54" s="1082">
        <v>5.85</v>
      </c>
      <c r="H54" s="1082">
        <v>6.25</v>
      </c>
      <c r="I54" s="1475">
        <f>H54-G54</f>
        <v>0.4</v>
      </c>
      <c r="J54" s="1420">
        <f>F54*I54</f>
        <v>2.58</v>
      </c>
      <c r="K54" s="1114"/>
      <c r="L54" s="940"/>
      <c r="M54" s="1113"/>
      <c r="N54" s="1114"/>
      <c r="O54" s="940"/>
      <c r="P54" s="1113"/>
      <c r="Q54" s="1365"/>
      <c r="R54" s="1179"/>
      <c r="S54" s="1334">
        <f>J54</f>
        <v>2.58</v>
      </c>
      <c r="T54" s="1335">
        <f>ROUND($S$4/1000*S54,3)</f>
        <v>0.33500000000000002</v>
      </c>
      <c r="U54" s="1109"/>
      <c r="V54" s="1333"/>
      <c r="W54" s="1109"/>
      <c r="X54" s="1336"/>
      <c r="Y54" s="1285"/>
      <c r="Z54" s="1283"/>
      <c r="AA54" s="1337">
        <f>J54</f>
        <v>2.58</v>
      </c>
      <c r="AB54" s="1284"/>
      <c r="AC54" s="1285"/>
      <c r="AD54" s="1283"/>
      <c r="AE54" s="1110"/>
      <c r="AF54" s="1284"/>
      <c r="AG54" s="1109"/>
      <c r="AH54" s="1333"/>
    </row>
    <row r="55" spans="2:34" outlineLevel="1">
      <c r="B55" s="83"/>
      <c r="C55" s="1473" t="s">
        <v>493</v>
      </c>
      <c r="D55" s="940"/>
      <c r="E55" s="877"/>
      <c r="F55" s="1115">
        <v>6.45</v>
      </c>
      <c r="G55" s="1082">
        <v>6.25</v>
      </c>
      <c r="H55" s="1082">
        <v>8.85</v>
      </c>
      <c r="I55" s="1475">
        <f>H55-G55</f>
        <v>2.6</v>
      </c>
      <c r="J55" s="1420">
        <f>F55*I55</f>
        <v>16.77</v>
      </c>
      <c r="K55" s="1114"/>
      <c r="L55" s="940"/>
      <c r="M55" s="1113"/>
      <c r="N55" s="1114"/>
      <c r="O55" s="940"/>
      <c r="P55" s="1113"/>
      <c r="Q55" s="1365"/>
      <c r="R55" s="1179"/>
      <c r="S55" s="1334">
        <f>J55</f>
        <v>16.77</v>
      </c>
      <c r="T55" s="1335">
        <f>ROUND($S$4/1000*S55,3)</f>
        <v>2.1800000000000002</v>
      </c>
      <c r="U55" s="1109"/>
      <c r="V55" s="1333"/>
      <c r="W55" s="1109"/>
      <c r="X55" s="1336"/>
      <c r="Y55" s="1338">
        <f>J55</f>
        <v>16.77</v>
      </c>
      <c r="Z55" s="1283"/>
      <c r="AA55" s="1110"/>
      <c r="AB55" s="1284"/>
      <c r="AC55" s="1285"/>
      <c r="AD55" s="1283"/>
      <c r="AE55" s="1110"/>
      <c r="AF55" s="1284"/>
      <c r="AG55" s="1109"/>
      <c r="AH55" s="1333"/>
    </row>
    <row r="56" spans="2:34" outlineLevel="1">
      <c r="B56" s="83"/>
      <c r="C56" s="1473" t="s">
        <v>24</v>
      </c>
      <c r="D56" s="940"/>
      <c r="E56" s="877">
        <v>2</v>
      </c>
      <c r="F56" s="1114"/>
      <c r="G56" s="940"/>
      <c r="H56" s="940"/>
      <c r="I56" s="940"/>
      <c r="J56" s="1122"/>
      <c r="K56" s="1423">
        <v>1.48</v>
      </c>
      <c r="L56" s="110">
        <v>1.59</v>
      </c>
      <c r="M56" s="1424">
        <f>ROUND(-E56*K56*L56,2)</f>
        <v>-4.71</v>
      </c>
      <c r="N56" s="1425">
        <v>0.13</v>
      </c>
      <c r="O56" s="1274">
        <f>2*L56+K56</f>
        <v>4.66</v>
      </c>
      <c r="P56" s="1427">
        <f>E56*N56*O56</f>
        <v>1.21</v>
      </c>
      <c r="Q56" s="1126"/>
      <c r="R56" s="1179"/>
      <c r="S56" s="1334">
        <f>M56</f>
        <v>-4.71</v>
      </c>
      <c r="T56" s="1335">
        <f>ROUND($S$4/1000*S56,3)</f>
        <v>-0.61199999999999999</v>
      </c>
      <c r="U56" s="1109"/>
      <c r="V56" s="1333"/>
      <c r="W56" s="1109"/>
      <c r="X56" s="1336"/>
      <c r="Y56" s="1338">
        <f>M56</f>
        <v>-4.71</v>
      </c>
      <c r="Z56" s="1283"/>
      <c r="AA56" s="1110"/>
      <c r="AB56" s="1284"/>
      <c r="AC56" s="1338">
        <f>P56</f>
        <v>1.21</v>
      </c>
      <c r="AD56" s="1283"/>
      <c r="AE56" s="1110"/>
      <c r="AF56" s="1284"/>
      <c r="AG56" s="1109"/>
      <c r="AH56" s="1333">
        <f>E56*K56</f>
        <v>2.96</v>
      </c>
    </row>
    <row r="57" spans="2:34" outlineLevel="1">
      <c r="B57" s="83"/>
      <c r="C57" s="940"/>
      <c r="D57" s="1474"/>
      <c r="E57" s="1113"/>
      <c r="F57" s="1114"/>
      <c r="G57" s="940"/>
      <c r="H57" s="940"/>
      <c r="I57" s="940"/>
      <c r="J57" s="1122"/>
      <c r="K57" s="1114"/>
      <c r="L57" s="940"/>
      <c r="M57" s="1113"/>
      <c r="N57" s="1114"/>
      <c r="O57" s="940"/>
      <c r="P57" s="1113"/>
      <c r="Q57" s="1126"/>
      <c r="R57" s="1333"/>
      <c r="S57" s="1109"/>
      <c r="T57" s="1336"/>
      <c r="U57" s="1109"/>
      <c r="V57" s="1333"/>
      <c r="W57" s="1109"/>
      <c r="X57" s="1336"/>
      <c r="Y57" s="1285"/>
      <c r="Z57" s="1283"/>
      <c r="AA57" s="1110"/>
      <c r="AB57" s="1284"/>
      <c r="AC57" s="1285"/>
      <c r="AD57" s="1283"/>
      <c r="AE57" s="1110"/>
      <c r="AF57" s="1284"/>
      <c r="AG57" s="1109"/>
      <c r="AH57" s="1333"/>
    </row>
    <row r="58" spans="2:34" outlineLevel="1">
      <c r="B58" s="83"/>
      <c r="C58" s="1473" t="s">
        <v>551</v>
      </c>
      <c r="D58" s="1473" t="s">
        <v>655</v>
      </c>
      <c r="E58" s="877">
        <v>1</v>
      </c>
      <c r="F58" s="1115">
        <v>2</v>
      </c>
      <c r="G58" s="1082">
        <v>5.85</v>
      </c>
      <c r="H58" s="1082">
        <v>6.25</v>
      </c>
      <c r="I58" s="1475">
        <f>H58-G58</f>
        <v>0.4</v>
      </c>
      <c r="J58" s="1145">
        <f>F58*I58</f>
        <v>0.8</v>
      </c>
      <c r="K58" s="1114"/>
      <c r="L58" s="940"/>
      <c r="M58" s="1113"/>
      <c r="N58" s="1114"/>
      <c r="O58" s="940"/>
      <c r="P58" s="1113"/>
      <c r="Q58" s="1126"/>
      <c r="R58" s="1179"/>
      <c r="S58" s="1109"/>
      <c r="T58" s="1335"/>
      <c r="U58" s="1109"/>
      <c r="V58" s="1333"/>
      <c r="W58" s="1109"/>
      <c r="X58" s="1336"/>
      <c r="Y58" s="1285"/>
      <c r="Z58" s="1283"/>
      <c r="AA58" s="1110">
        <f>J58</f>
        <v>0.8</v>
      </c>
      <c r="AB58" s="1284"/>
      <c r="AC58" s="1285"/>
      <c r="AD58" s="1283"/>
      <c r="AE58" s="1110"/>
      <c r="AF58" s="1284"/>
      <c r="AG58" s="1109"/>
      <c r="AH58" s="1333"/>
    </row>
    <row r="59" spans="2:34" outlineLevel="1">
      <c r="B59" s="83"/>
      <c r="C59" s="1474"/>
      <c r="D59" s="940"/>
      <c r="E59" s="877">
        <v>1</v>
      </c>
      <c r="F59" s="1115">
        <v>2</v>
      </c>
      <c r="G59" s="1082">
        <v>6.25</v>
      </c>
      <c r="H59" s="1082">
        <v>8.85</v>
      </c>
      <c r="I59" s="1475">
        <f>H59-G59</f>
        <v>2.6</v>
      </c>
      <c r="J59" s="1145">
        <f>F59*I59</f>
        <v>5.2</v>
      </c>
      <c r="K59" s="1114"/>
      <c r="L59" s="940"/>
      <c r="M59" s="1113"/>
      <c r="N59" s="1114"/>
      <c r="O59" s="940"/>
      <c r="P59" s="1113"/>
      <c r="Q59" s="1126"/>
      <c r="R59" s="1179"/>
      <c r="S59" s="1109"/>
      <c r="T59" s="1335"/>
      <c r="U59" s="1109"/>
      <c r="V59" s="1333"/>
      <c r="W59" s="1109"/>
      <c r="X59" s="1336"/>
      <c r="Y59" s="1285">
        <f>J59</f>
        <v>5.2</v>
      </c>
      <c r="Z59" s="1283"/>
      <c r="AA59" s="1110"/>
      <c r="AB59" s="1284"/>
      <c r="AC59" s="1285"/>
      <c r="AD59" s="1283"/>
      <c r="AE59" s="1110"/>
      <c r="AF59" s="1284"/>
      <c r="AG59" s="1109"/>
      <c r="AH59" s="1333"/>
    </row>
    <row r="60" spans="2:34" outlineLevel="1">
      <c r="B60" s="83"/>
      <c r="C60" s="1474"/>
      <c r="D60" s="940"/>
      <c r="E60" s="877"/>
      <c r="F60" s="1114"/>
      <c r="G60" s="940"/>
      <c r="H60" s="940"/>
      <c r="I60" s="940"/>
      <c r="J60" s="1122"/>
      <c r="K60" s="1114"/>
      <c r="L60" s="940"/>
      <c r="M60" s="1080"/>
      <c r="N60" s="1114"/>
      <c r="O60" s="940"/>
      <c r="P60" s="1116"/>
      <c r="Q60" s="1126"/>
      <c r="R60" s="1333"/>
      <c r="S60" s="1334"/>
      <c r="T60" s="1335"/>
      <c r="U60" s="1109"/>
      <c r="V60" s="1333"/>
      <c r="W60" s="1109"/>
      <c r="X60" s="1336"/>
      <c r="Y60" s="1338"/>
      <c r="Z60" s="1283"/>
      <c r="AA60" s="1110"/>
      <c r="AB60" s="1284"/>
      <c r="AC60" s="1338"/>
      <c r="AD60" s="1283"/>
      <c r="AE60" s="1110"/>
      <c r="AF60" s="1284"/>
      <c r="AG60" s="1109"/>
      <c r="AH60" s="1333"/>
    </row>
    <row r="61" spans="2:34" outlineLevel="1">
      <c r="B61" s="83"/>
      <c r="C61" s="1473" t="s">
        <v>504</v>
      </c>
      <c r="D61" s="1473" t="s">
        <v>656</v>
      </c>
      <c r="E61" s="877"/>
      <c r="F61" s="871">
        <v>5.9</v>
      </c>
      <c r="G61" s="1082">
        <v>5.85</v>
      </c>
      <c r="H61" s="1082">
        <v>6.25</v>
      </c>
      <c r="I61" s="1475">
        <f>H61-G61</f>
        <v>0.4</v>
      </c>
      <c r="J61" s="1420">
        <f>F61*I61</f>
        <v>2.36</v>
      </c>
      <c r="K61" s="1114"/>
      <c r="L61" s="940"/>
      <c r="M61" s="1113"/>
      <c r="N61" s="1114"/>
      <c r="O61" s="940"/>
      <c r="P61" s="1113"/>
      <c r="Q61" s="1126"/>
      <c r="R61" s="1333"/>
      <c r="S61" s="1109"/>
      <c r="T61" s="1336"/>
      <c r="U61" s="1109"/>
      <c r="V61" s="1333"/>
      <c r="W61" s="1334">
        <f>J61</f>
        <v>2.36</v>
      </c>
      <c r="X61" s="1326">
        <f>ROUND($W$4/1000*W61,3)</f>
        <v>5.8999999999999997E-2</v>
      </c>
      <c r="Y61" s="1285"/>
      <c r="Z61" s="1283"/>
      <c r="AA61" s="1337">
        <f>J61</f>
        <v>2.36</v>
      </c>
      <c r="AB61" s="1284"/>
      <c r="AC61" s="1285"/>
      <c r="AD61" s="1283"/>
      <c r="AE61" s="1110"/>
      <c r="AF61" s="1284"/>
      <c r="AG61" s="1109">
        <f>F61</f>
        <v>5.9</v>
      </c>
      <c r="AH61" s="1333"/>
    </row>
    <row r="62" spans="2:34" outlineLevel="1">
      <c r="B62" s="83"/>
      <c r="C62" s="1474"/>
      <c r="D62" s="940"/>
      <c r="E62" s="877"/>
      <c r="F62" s="871">
        <v>5.9</v>
      </c>
      <c r="G62" s="1082">
        <v>6.25</v>
      </c>
      <c r="H62" s="1082">
        <v>7.23</v>
      </c>
      <c r="I62" s="1475">
        <f>H62-G62</f>
        <v>0.98</v>
      </c>
      <c r="J62" s="1420">
        <f>F62*I62</f>
        <v>5.78</v>
      </c>
      <c r="K62" s="1114"/>
      <c r="L62" s="940"/>
      <c r="M62" s="1113"/>
      <c r="N62" s="1114"/>
      <c r="O62" s="940"/>
      <c r="P62" s="1113"/>
      <c r="Q62" s="1126"/>
      <c r="R62" s="1333"/>
      <c r="S62" s="1109"/>
      <c r="T62" s="1336"/>
      <c r="U62" s="1109"/>
      <c r="V62" s="1333"/>
      <c r="W62" s="1334">
        <f>J62</f>
        <v>5.78</v>
      </c>
      <c r="X62" s="1326">
        <f>ROUND($W$4/1000*W62,3)</f>
        <v>0.14499999999999999</v>
      </c>
      <c r="Y62" s="1338">
        <f>J62</f>
        <v>5.78</v>
      </c>
      <c r="Z62" s="1283"/>
      <c r="AA62" s="1110"/>
      <c r="AB62" s="1284"/>
      <c r="AC62" s="1285"/>
      <c r="AD62" s="1283"/>
      <c r="AE62" s="1110"/>
      <c r="AF62" s="1284"/>
      <c r="AG62" s="1109"/>
      <c r="AH62" s="1333"/>
    </row>
    <row r="63" spans="2:34" outlineLevel="1">
      <c r="B63" s="83"/>
      <c r="C63" s="1474" t="s">
        <v>65</v>
      </c>
      <c r="D63" s="940"/>
      <c r="E63" s="877"/>
      <c r="F63" s="1115">
        <v>3.28</v>
      </c>
      <c r="G63" s="1082">
        <v>6.03</v>
      </c>
      <c r="H63" s="1082">
        <v>8.85</v>
      </c>
      <c r="I63" s="1475">
        <f>H63-G63</f>
        <v>2.82</v>
      </c>
      <c r="J63" s="1420">
        <f>F63*I63</f>
        <v>9.25</v>
      </c>
      <c r="K63" s="1114"/>
      <c r="L63" s="940"/>
      <c r="M63" s="1113"/>
      <c r="N63" s="1114"/>
      <c r="O63" s="940"/>
      <c r="P63" s="1113"/>
      <c r="Q63" s="1126"/>
      <c r="R63" s="1333"/>
      <c r="S63" s="1109">
        <f>J63</f>
        <v>9.25</v>
      </c>
      <c r="T63" s="1335">
        <f>ROUND($S$4/1000*S63,3)</f>
        <v>1.2030000000000001</v>
      </c>
      <c r="U63" s="1109"/>
      <c r="V63" s="1333"/>
      <c r="W63" s="1109"/>
      <c r="X63" s="1336"/>
      <c r="Y63" s="1285">
        <f>S63</f>
        <v>9.25</v>
      </c>
      <c r="Z63" s="1283"/>
      <c r="AA63" s="1110"/>
      <c r="AB63" s="1284"/>
      <c r="AC63" s="1285"/>
      <c r="AD63" s="1283"/>
      <c r="AE63" s="1110"/>
      <c r="AF63" s="1284"/>
      <c r="AG63" s="1109"/>
      <c r="AH63" s="1333"/>
    </row>
    <row r="64" spans="2:34" outlineLevel="1">
      <c r="B64" s="83"/>
      <c r="C64" s="1474" t="s">
        <v>516</v>
      </c>
      <c r="D64" s="940"/>
      <c r="E64" s="877">
        <v>1</v>
      </c>
      <c r="F64" s="1114"/>
      <c r="G64" s="940"/>
      <c r="H64" s="940"/>
      <c r="I64" s="940"/>
      <c r="J64" s="1122"/>
      <c r="K64" s="1114">
        <f>1.68-0.77</f>
        <v>0.91</v>
      </c>
      <c r="L64" s="940">
        <f>1.65-0.06</f>
        <v>1.59</v>
      </c>
      <c r="M64" s="1080">
        <f>ROUND(-E64*K64*L64,2)</f>
        <v>-1.45</v>
      </c>
      <c r="N64" s="1114">
        <v>0.13</v>
      </c>
      <c r="O64" s="940">
        <f>2*K64+L64</f>
        <v>3.41</v>
      </c>
      <c r="P64" s="1116">
        <f>N64*O64</f>
        <v>0.44</v>
      </c>
      <c r="Q64" s="1126"/>
      <c r="R64" s="1333"/>
      <c r="S64" s="1334">
        <f>M64</f>
        <v>-1.45</v>
      </c>
      <c r="T64" s="1335">
        <f>ROUND($S$4/1000*S64,3)</f>
        <v>-0.189</v>
      </c>
      <c r="U64" s="1109"/>
      <c r="V64" s="1333"/>
      <c r="W64" s="1109"/>
      <c r="X64" s="1336"/>
      <c r="Y64" s="1338">
        <f>S64</f>
        <v>-1.45</v>
      </c>
      <c r="Z64" s="1283"/>
      <c r="AA64" s="1110"/>
      <c r="AB64" s="1284"/>
      <c r="AC64" s="1338">
        <f>P64</f>
        <v>0.44</v>
      </c>
      <c r="AD64" s="1283"/>
      <c r="AE64" s="1110"/>
      <c r="AF64" s="1284"/>
      <c r="AG64" s="1109"/>
      <c r="AH64" s="1333"/>
    </row>
    <row r="65" spans="2:34" outlineLevel="1">
      <c r="B65" s="83"/>
      <c r="C65" s="1474" t="s">
        <v>90</v>
      </c>
      <c r="D65" s="940"/>
      <c r="E65" s="877">
        <v>1</v>
      </c>
      <c r="F65" s="1114"/>
      <c r="G65" s="940"/>
      <c r="H65" s="940"/>
      <c r="I65" s="940"/>
      <c r="J65" s="1122"/>
      <c r="K65" s="1114">
        <v>0.77</v>
      </c>
      <c r="L65" s="940">
        <f>2.4-0.06</f>
        <v>2.34</v>
      </c>
      <c r="M65" s="1080">
        <f>ROUND(-E65*K65*L65,2)</f>
        <v>-1.8</v>
      </c>
      <c r="N65" s="1114">
        <v>0.13</v>
      </c>
      <c r="O65" s="940">
        <f>K65+L65+0.75</f>
        <v>3.86</v>
      </c>
      <c r="P65" s="1116">
        <f>N65*O65</f>
        <v>0.5</v>
      </c>
      <c r="Q65" s="1126"/>
      <c r="R65" s="1333"/>
      <c r="S65" s="1334">
        <f>M65</f>
        <v>-1.8</v>
      </c>
      <c r="T65" s="1335">
        <f>ROUND($S$4/1000*S65,3)</f>
        <v>-0.23400000000000001</v>
      </c>
      <c r="U65" s="1109"/>
      <c r="V65" s="1333"/>
      <c r="W65" s="1109"/>
      <c r="X65" s="1336"/>
      <c r="Y65" s="1338">
        <f>S65</f>
        <v>-1.8</v>
      </c>
      <c r="Z65" s="1283"/>
      <c r="AA65" s="1110"/>
      <c r="AB65" s="1284"/>
      <c r="AC65" s="1338">
        <f>P65</f>
        <v>0.5</v>
      </c>
      <c r="AD65" s="1283"/>
      <c r="AE65" s="1110"/>
      <c r="AF65" s="1284"/>
      <c r="AG65" s="1109"/>
      <c r="AH65" s="1333"/>
    </row>
    <row r="66" spans="2:34" outlineLevel="1">
      <c r="B66" s="83"/>
      <c r="C66" s="940"/>
      <c r="D66" s="940"/>
      <c r="E66" s="1113"/>
      <c r="F66" s="1115">
        <v>0.4</v>
      </c>
      <c r="G66" s="1082">
        <v>5.85</v>
      </c>
      <c r="H66" s="1082">
        <v>6.25</v>
      </c>
      <c r="I66" s="1475">
        <f>H66-G66</f>
        <v>0.4</v>
      </c>
      <c r="J66" s="1420">
        <f>F66*I66</f>
        <v>0.16</v>
      </c>
      <c r="K66" s="1114"/>
      <c r="L66" s="940"/>
      <c r="M66" s="1113"/>
      <c r="N66" s="1114"/>
      <c r="O66" s="940"/>
      <c r="P66" s="1113"/>
      <c r="Q66" s="1126"/>
      <c r="R66" s="1333"/>
      <c r="S66" s="1109"/>
      <c r="T66" s="1336"/>
      <c r="U66" s="1109"/>
      <c r="V66" s="1333"/>
      <c r="W66" s="1109"/>
      <c r="X66" s="1336"/>
      <c r="Y66" s="1285"/>
      <c r="Z66" s="1283"/>
      <c r="AA66" s="1337">
        <f>J66</f>
        <v>0.16</v>
      </c>
      <c r="AB66" s="1284"/>
      <c r="AC66" s="1285"/>
      <c r="AD66" s="1283"/>
      <c r="AE66" s="1110"/>
      <c r="AF66" s="1284"/>
      <c r="AG66" s="1109"/>
      <c r="AH66" s="1333"/>
    </row>
    <row r="67" spans="2:34" outlineLevel="1">
      <c r="B67" s="83"/>
      <c r="C67" s="940"/>
      <c r="D67" s="940"/>
      <c r="E67" s="1113"/>
      <c r="F67" s="1115">
        <v>0.4</v>
      </c>
      <c r="G67" s="1082">
        <v>6.25</v>
      </c>
      <c r="H67" s="1082">
        <v>8.85</v>
      </c>
      <c r="I67" s="1475">
        <f>H67-G67</f>
        <v>2.6</v>
      </c>
      <c r="J67" s="1145">
        <f>F67*I67</f>
        <v>1.04</v>
      </c>
      <c r="K67" s="1114"/>
      <c r="L67" s="940"/>
      <c r="M67" s="1113"/>
      <c r="N67" s="1114"/>
      <c r="O67" s="940"/>
      <c r="P67" s="1113"/>
      <c r="Q67" s="1126"/>
      <c r="R67" s="1333"/>
      <c r="S67" s="1109"/>
      <c r="T67" s="1336"/>
      <c r="U67" s="1109"/>
      <c r="V67" s="1333"/>
      <c r="W67" s="1109"/>
      <c r="X67" s="1336"/>
      <c r="Y67" s="1285">
        <f>J67</f>
        <v>1.04</v>
      </c>
      <c r="Z67" s="1283"/>
      <c r="AA67" s="1110"/>
      <c r="AB67" s="1284"/>
      <c r="AC67" s="1285"/>
      <c r="AD67" s="1283"/>
      <c r="AE67" s="1110"/>
      <c r="AF67" s="1284"/>
      <c r="AG67" s="1109"/>
      <c r="AH67" s="1333"/>
    </row>
    <row r="68" spans="2:34" outlineLevel="1">
      <c r="B68" s="83"/>
      <c r="C68" s="940"/>
      <c r="D68" s="940"/>
      <c r="E68" s="1113"/>
      <c r="F68" s="1114"/>
      <c r="G68" s="940"/>
      <c r="H68" s="940"/>
      <c r="I68" s="940"/>
      <c r="J68" s="1122"/>
      <c r="K68" s="1114"/>
      <c r="L68" s="940"/>
      <c r="M68" s="1113"/>
      <c r="N68" s="1114"/>
      <c r="O68" s="940"/>
      <c r="P68" s="1113"/>
      <c r="Q68" s="1126"/>
      <c r="R68" s="1333"/>
      <c r="S68" s="1109"/>
      <c r="T68" s="1336"/>
      <c r="U68" s="1109"/>
      <c r="V68" s="1333"/>
      <c r="W68" s="1109"/>
      <c r="X68" s="1336"/>
      <c r="Y68" s="1285"/>
      <c r="Z68" s="1283"/>
      <c r="AA68" s="1110"/>
      <c r="AB68" s="1284"/>
      <c r="AC68" s="1285"/>
      <c r="AD68" s="1283"/>
      <c r="AE68" s="1110"/>
      <c r="AF68" s="1284"/>
      <c r="AG68" s="1109"/>
      <c r="AH68" s="1333"/>
    </row>
    <row r="69" spans="2:34" outlineLevel="1">
      <c r="B69" s="83"/>
      <c r="C69" s="1473" t="s">
        <v>506</v>
      </c>
      <c r="D69" s="1473" t="s">
        <v>657</v>
      </c>
      <c r="E69" s="877"/>
      <c r="F69" s="1115">
        <v>3.25</v>
      </c>
      <c r="G69" s="1082">
        <v>5.85</v>
      </c>
      <c r="H69" s="1082">
        <v>6.25</v>
      </c>
      <c r="I69" s="1475">
        <f>H69-G69</f>
        <v>0.4</v>
      </c>
      <c r="J69" s="1420">
        <f>F69*I69</f>
        <v>1.3</v>
      </c>
      <c r="K69" s="1114"/>
      <c r="L69" s="940"/>
      <c r="M69" s="1113"/>
      <c r="N69" s="1114"/>
      <c r="O69" s="940"/>
      <c r="P69" s="1113"/>
      <c r="Q69" s="1126"/>
      <c r="R69" s="1333"/>
      <c r="S69" s="1334">
        <f>J69</f>
        <v>1.3</v>
      </c>
      <c r="T69" s="1335">
        <f>ROUND($S$4/1000*S69,3)</f>
        <v>0.16900000000000001</v>
      </c>
      <c r="U69" s="1109"/>
      <c r="V69" s="1333"/>
      <c r="W69" s="1109"/>
      <c r="X69" s="1326"/>
      <c r="Y69" s="1285"/>
      <c r="Z69" s="1283"/>
      <c r="AA69" s="1110">
        <f>J69</f>
        <v>1.3</v>
      </c>
      <c r="AB69" s="1284"/>
      <c r="AC69" s="1285"/>
      <c r="AD69" s="1283"/>
      <c r="AE69" s="1110"/>
      <c r="AF69" s="1284"/>
      <c r="AG69" s="1334"/>
      <c r="AH69" s="1333"/>
    </row>
    <row r="70" spans="2:34" outlineLevel="1">
      <c r="B70" s="83"/>
      <c r="C70" s="1473" t="s">
        <v>493</v>
      </c>
      <c r="D70" s="940"/>
      <c r="E70" s="877"/>
      <c r="F70" s="1115">
        <v>3.25</v>
      </c>
      <c r="G70" s="1082">
        <v>6.25</v>
      </c>
      <c r="H70" s="1082">
        <v>8.85</v>
      </c>
      <c r="I70" s="1475">
        <f>H70-G70</f>
        <v>2.6</v>
      </c>
      <c r="J70" s="1145">
        <f>F70*I70</f>
        <v>8.4499999999999993</v>
      </c>
      <c r="K70" s="1114"/>
      <c r="L70" s="940"/>
      <c r="M70" s="1113"/>
      <c r="N70" s="1114"/>
      <c r="O70" s="940"/>
      <c r="P70" s="1113"/>
      <c r="Q70" s="1126"/>
      <c r="R70" s="1333"/>
      <c r="S70" s="1109">
        <f>J70</f>
        <v>8.4499999999999993</v>
      </c>
      <c r="T70" s="1335">
        <f>ROUND($S$4/1000*S70,3)</f>
        <v>1.099</v>
      </c>
      <c r="U70" s="1109"/>
      <c r="V70" s="1333"/>
      <c r="W70" s="1334"/>
      <c r="X70" s="1326"/>
      <c r="Y70" s="1338">
        <f>J70</f>
        <v>8.4499999999999993</v>
      </c>
      <c r="Z70" s="1283"/>
      <c r="AA70" s="1110"/>
      <c r="AB70" s="1284"/>
      <c r="AC70" s="1285"/>
      <c r="AD70" s="1283"/>
      <c r="AE70" s="1110"/>
      <c r="AF70" s="1284"/>
      <c r="AG70" s="1109"/>
      <c r="AH70" s="1333"/>
    </row>
    <row r="71" spans="2:34" outlineLevel="1">
      <c r="B71" s="83"/>
      <c r="C71" s="1473" t="s">
        <v>24</v>
      </c>
      <c r="D71" s="940"/>
      <c r="E71" s="877">
        <v>1</v>
      </c>
      <c r="F71" s="1115"/>
      <c r="G71" s="1082"/>
      <c r="H71" s="1082"/>
      <c r="I71" s="1475"/>
      <c r="J71" s="1420"/>
      <c r="K71" s="1423">
        <v>1.48</v>
      </c>
      <c r="L71" s="110">
        <v>1.59</v>
      </c>
      <c r="M71" s="1424">
        <f>ROUND(-E71*K71*L71,2)</f>
        <v>-2.35</v>
      </c>
      <c r="N71" s="1425">
        <v>0.13</v>
      </c>
      <c r="O71" s="1274">
        <f>2*L71+K71</f>
        <v>4.66</v>
      </c>
      <c r="P71" s="1427">
        <f>E71*N71*O71</f>
        <v>0.61</v>
      </c>
      <c r="Q71" s="1126"/>
      <c r="R71" s="1333"/>
      <c r="S71" s="1334">
        <f>M71</f>
        <v>-2.35</v>
      </c>
      <c r="T71" s="1335">
        <f>ROUND($S$4/1000*S71,3)</f>
        <v>-0.30599999999999999</v>
      </c>
      <c r="U71" s="1109"/>
      <c r="V71" s="1333"/>
      <c r="W71" s="1109"/>
      <c r="X71" s="1336"/>
      <c r="Y71" s="1338">
        <f>M71</f>
        <v>-2.35</v>
      </c>
      <c r="Z71" s="1283"/>
      <c r="AA71" s="1110"/>
      <c r="AB71" s="1284"/>
      <c r="AC71" s="1338">
        <f>P71</f>
        <v>0.61</v>
      </c>
      <c r="AD71" s="1283"/>
      <c r="AE71" s="1110"/>
      <c r="AF71" s="1284"/>
      <c r="AG71" s="1109"/>
      <c r="AH71" s="1333">
        <f>K71</f>
        <v>1.48</v>
      </c>
    </row>
    <row r="72" spans="2:34" outlineLevel="1">
      <c r="B72" s="83"/>
      <c r="C72" s="1474"/>
      <c r="D72" s="940"/>
      <c r="E72" s="877"/>
      <c r="F72" s="1114"/>
      <c r="G72" s="940"/>
      <c r="H72" s="940"/>
      <c r="I72" s="940"/>
      <c r="J72" s="1122"/>
      <c r="K72" s="1114"/>
      <c r="L72" s="940"/>
      <c r="M72" s="1080"/>
      <c r="N72" s="1114"/>
      <c r="O72" s="940"/>
      <c r="P72" s="1116"/>
      <c r="Q72" s="1126"/>
      <c r="R72" s="1333"/>
      <c r="S72" s="1334"/>
      <c r="T72" s="1335"/>
      <c r="U72" s="1109"/>
      <c r="V72" s="1333"/>
      <c r="W72" s="1109"/>
      <c r="X72" s="1336"/>
      <c r="Y72" s="1338"/>
      <c r="Z72" s="1283"/>
      <c r="AA72" s="1110"/>
      <c r="AB72" s="1284"/>
      <c r="AC72" s="1285"/>
      <c r="AD72" s="1283"/>
      <c r="AE72" s="1110"/>
      <c r="AF72" s="1284"/>
      <c r="AG72" s="1109"/>
      <c r="AH72" s="1333"/>
    </row>
    <row r="73" spans="2:34" outlineLevel="1">
      <c r="B73" s="83"/>
      <c r="C73" s="1473" t="s">
        <v>504</v>
      </c>
      <c r="D73" s="1473" t="s">
        <v>658</v>
      </c>
      <c r="E73" s="877"/>
      <c r="F73" s="871">
        <v>8.17</v>
      </c>
      <c r="G73" s="1082">
        <v>5.85</v>
      </c>
      <c r="H73" s="1082">
        <v>6.25</v>
      </c>
      <c r="I73" s="1475">
        <f>H73-G73</f>
        <v>0.4</v>
      </c>
      <c r="J73" s="1420">
        <f>F73*I73</f>
        <v>3.27</v>
      </c>
      <c r="K73" s="1114"/>
      <c r="L73" s="940"/>
      <c r="M73" s="1080"/>
      <c r="N73" s="1114"/>
      <c r="O73" s="940"/>
      <c r="P73" s="1116"/>
      <c r="Q73" s="1126"/>
      <c r="R73" s="1333"/>
      <c r="S73" s="1334"/>
      <c r="T73" s="1335"/>
      <c r="U73" s="1109"/>
      <c r="V73" s="1333"/>
      <c r="W73" s="1334">
        <f>J73</f>
        <v>3.27</v>
      </c>
      <c r="X73" s="1326">
        <f>ROUND($W$4/1000*W73,3)</f>
        <v>8.2000000000000003E-2</v>
      </c>
      <c r="Y73" s="1338"/>
      <c r="Z73" s="1283"/>
      <c r="AA73" s="1337">
        <f>J73</f>
        <v>3.27</v>
      </c>
      <c r="AB73" s="1284"/>
      <c r="AC73" s="1338"/>
      <c r="AD73" s="1283"/>
      <c r="AE73" s="1110"/>
      <c r="AF73" s="1284"/>
      <c r="AG73" s="1109">
        <f>F73</f>
        <v>8.17</v>
      </c>
      <c r="AH73" s="1333"/>
    </row>
    <row r="74" spans="2:34" outlineLevel="1">
      <c r="B74" s="83"/>
      <c r="C74" s="940"/>
      <c r="D74" s="940"/>
      <c r="E74" s="1113"/>
      <c r="F74" s="871">
        <v>8.17</v>
      </c>
      <c r="G74" s="1082">
        <v>6.25</v>
      </c>
      <c r="H74" s="1082">
        <v>7.23</v>
      </c>
      <c r="I74" s="1475">
        <f>H74-G74</f>
        <v>0.98</v>
      </c>
      <c r="J74" s="1420">
        <f>F74*I74</f>
        <v>8.01</v>
      </c>
      <c r="K74" s="1114"/>
      <c r="L74" s="940"/>
      <c r="M74" s="1113"/>
      <c r="N74" s="1114"/>
      <c r="O74" s="940"/>
      <c r="P74" s="1113"/>
      <c r="Q74" s="1126"/>
      <c r="R74" s="1333"/>
      <c r="S74" s="1109"/>
      <c r="T74" s="1336"/>
      <c r="U74" s="1109"/>
      <c r="V74" s="1333"/>
      <c r="W74" s="1334">
        <f>J74</f>
        <v>8.01</v>
      </c>
      <c r="X74" s="1335">
        <f>ROUND($W$4/1000*W74,3)</f>
        <v>0.2</v>
      </c>
      <c r="Y74" s="1338">
        <f>J74</f>
        <v>8.01</v>
      </c>
      <c r="Z74" s="1283"/>
      <c r="AA74" s="1110"/>
      <c r="AB74" s="1284"/>
      <c r="AC74" s="1338"/>
      <c r="AD74" s="1283"/>
      <c r="AE74" s="1110"/>
      <c r="AF74" s="1284"/>
      <c r="AG74" s="1109"/>
      <c r="AH74" s="1333"/>
    </row>
    <row r="75" spans="2:34" outlineLevel="1">
      <c r="B75" s="83"/>
      <c r="C75" s="1473" t="s">
        <v>65</v>
      </c>
      <c r="D75" s="940"/>
      <c r="E75" s="877"/>
      <c r="F75" s="871">
        <v>5.55</v>
      </c>
      <c r="G75" s="1082">
        <v>6.03</v>
      </c>
      <c r="H75" s="1082">
        <v>8.85</v>
      </c>
      <c r="I75" s="1475">
        <f>H75-G75</f>
        <v>2.82</v>
      </c>
      <c r="J75" s="1420">
        <f>F75*I75</f>
        <v>15.65</v>
      </c>
      <c r="K75" s="1114"/>
      <c r="L75" s="940"/>
      <c r="M75" s="1113"/>
      <c r="N75" s="1114"/>
      <c r="O75" s="940"/>
      <c r="P75" s="1113"/>
      <c r="Q75" s="1126"/>
      <c r="R75" s="1333"/>
      <c r="S75" s="1334">
        <f>J75</f>
        <v>15.65</v>
      </c>
      <c r="T75" s="1335">
        <f>ROUND($S$4/1000*S75,3)</f>
        <v>2.0350000000000001</v>
      </c>
      <c r="U75" s="1109"/>
      <c r="V75" s="1333"/>
      <c r="W75" s="1109"/>
      <c r="X75" s="1336"/>
      <c r="Y75" s="1338">
        <f>J75</f>
        <v>15.65</v>
      </c>
      <c r="Z75" s="1283"/>
      <c r="AA75" s="1337"/>
      <c r="AB75" s="1284"/>
      <c r="AC75" s="1285"/>
      <c r="AD75" s="1283"/>
      <c r="AE75" s="1110"/>
      <c r="AF75" s="1284"/>
      <c r="AG75" s="1109"/>
      <c r="AH75" s="1333"/>
    </row>
    <row r="76" spans="2:34" outlineLevel="1">
      <c r="B76" s="83"/>
      <c r="C76" s="1473" t="s">
        <v>67</v>
      </c>
      <c r="D76" s="940"/>
      <c r="E76" s="877">
        <v>1</v>
      </c>
      <c r="F76" s="871"/>
      <c r="G76" s="1082"/>
      <c r="H76" s="1082"/>
      <c r="I76" s="1475"/>
      <c r="J76" s="1161"/>
      <c r="K76" s="1114">
        <f>1.68-0.77</f>
        <v>0.91</v>
      </c>
      <c r="L76" s="940">
        <f>1.65-0.06</f>
        <v>1.59</v>
      </c>
      <c r="M76" s="1080">
        <f>ROUND(-E76*K76*L76,2)</f>
        <v>-1.45</v>
      </c>
      <c r="N76" s="1114">
        <v>0.13</v>
      </c>
      <c r="O76" s="940">
        <f>2*K76+L76</f>
        <v>3.41</v>
      </c>
      <c r="P76" s="1116">
        <f>N76*O76</f>
        <v>0.44</v>
      </c>
      <c r="Q76" s="1126"/>
      <c r="R76" s="1333"/>
      <c r="S76" s="1334">
        <f>M76</f>
        <v>-1.45</v>
      </c>
      <c r="T76" s="1335">
        <f>ROUND($S$4/1000*S76,3)</f>
        <v>-0.189</v>
      </c>
      <c r="U76" s="1109"/>
      <c r="V76" s="1333"/>
      <c r="W76" s="1109"/>
      <c r="X76" s="1336"/>
      <c r="Y76" s="1338">
        <f>M76</f>
        <v>-1.45</v>
      </c>
      <c r="Z76" s="1283"/>
      <c r="AA76" s="1110"/>
      <c r="AB76" s="1284"/>
      <c r="AC76" s="1338">
        <f>P76</f>
        <v>0.44</v>
      </c>
      <c r="AD76" s="1283"/>
      <c r="AE76" s="1110"/>
      <c r="AF76" s="1284"/>
      <c r="AG76" s="1109"/>
      <c r="AH76" s="1333"/>
    </row>
    <row r="77" spans="2:34" outlineLevel="1">
      <c r="B77" s="83"/>
      <c r="C77" s="1473" t="s">
        <v>70</v>
      </c>
      <c r="D77" s="940"/>
      <c r="E77" s="877">
        <v>1</v>
      </c>
      <c r="F77" s="1114"/>
      <c r="G77" s="940"/>
      <c r="H77" s="940"/>
      <c r="I77" s="940"/>
      <c r="J77" s="1122"/>
      <c r="K77" s="1114">
        <v>0.77</v>
      </c>
      <c r="L77" s="940">
        <f>2.4-0.06</f>
        <v>2.34</v>
      </c>
      <c r="M77" s="1080">
        <f>ROUND(-E77*K77*L77,2)</f>
        <v>-1.8</v>
      </c>
      <c r="N77" s="1114">
        <v>0.13</v>
      </c>
      <c r="O77" s="940">
        <f>K77+L77+0.75</f>
        <v>3.86</v>
      </c>
      <c r="P77" s="1116">
        <f>N77*O77</f>
        <v>0.5</v>
      </c>
      <c r="Q77" s="1126"/>
      <c r="R77" s="1333"/>
      <c r="S77" s="1334">
        <f>M77</f>
        <v>-1.8</v>
      </c>
      <c r="T77" s="1335">
        <f>ROUND($S$4/1000*S77,3)</f>
        <v>-0.23400000000000001</v>
      </c>
      <c r="U77" s="1109"/>
      <c r="V77" s="1333"/>
      <c r="W77" s="1109"/>
      <c r="X77" s="1336"/>
      <c r="Y77" s="1338">
        <f>M77</f>
        <v>-1.8</v>
      </c>
      <c r="Z77" s="1283"/>
      <c r="AA77" s="1110"/>
      <c r="AB77" s="1284"/>
      <c r="AC77" s="1338">
        <f>P77</f>
        <v>0.5</v>
      </c>
      <c r="AD77" s="1283"/>
      <c r="AE77" s="1110"/>
      <c r="AF77" s="1284"/>
      <c r="AG77" s="1109"/>
      <c r="AH77" s="1333"/>
    </row>
    <row r="78" spans="2:34" outlineLevel="1">
      <c r="B78" s="83"/>
      <c r="C78" s="1473" t="s">
        <v>24</v>
      </c>
      <c r="D78" s="940"/>
      <c r="E78" s="877">
        <v>1</v>
      </c>
      <c r="F78" s="1114"/>
      <c r="G78" s="940"/>
      <c r="H78" s="940"/>
      <c r="I78" s="940"/>
      <c r="J78" s="1122"/>
      <c r="K78" s="1423">
        <v>1.48</v>
      </c>
      <c r="L78" s="110">
        <v>1.59</v>
      </c>
      <c r="M78" s="1424">
        <f>ROUND(-E78*K78*L78,2)</f>
        <v>-2.35</v>
      </c>
      <c r="N78" s="1425">
        <v>0.13</v>
      </c>
      <c r="O78" s="1274">
        <f>2*(L78+K78)</f>
        <v>6.14</v>
      </c>
      <c r="P78" s="1427">
        <f>E78*N78*O78</f>
        <v>0.8</v>
      </c>
      <c r="Q78" s="1126"/>
      <c r="R78" s="1333"/>
      <c r="S78" s="1334">
        <f>M78</f>
        <v>-2.35</v>
      </c>
      <c r="T78" s="1335">
        <f>ROUND($S$4/1000*S78,3)</f>
        <v>-0.30599999999999999</v>
      </c>
      <c r="U78" s="1109"/>
      <c r="V78" s="1333"/>
      <c r="W78" s="1109"/>
      <c r="X78" s="1336"/>
      <c r="Y78" s="1338">
        <f>M78</f>
        <v>-2.35</v>
      </c>
      <c r="Z78" s="1283"/>
      <c r="AA78" s="1110"/>
      <c r="AB78" s="1284"/>
      <c r="AC78" s="1338">
        <f>P78</f>
        <v>0.8</v>
      </c>
      <c r="AD78" s="1283"/>
      <c r="AE78" s="1110"/>
      <c r="AF78" s="1284"/>
      <c r="AG78" s="1109"/>
      <c r="AH78" s="1333"/>
    </row>
    <row r="79" spans="2:34" outlineLevel="1">
      <c r="B79" s="83"/>
      <c r="C79" s="940"/>
      <c r="D79" s="940"/>
      <c r="E79" s="1113"/>
      <c r="F79" s="1114"/>
      <c r="G79" s="940"/>
      <c r="H79" s="940"/>
      <c r="I79" s="940"/>
      <c r="J79" s="1122"/>
      <c r="K79" s="1114"/>
      <c r="L79" s="940"/>
      <c r="M79" s="1113"/>
      <c r="N79" s="1114"/>
      <c r="O79" s="940"/>
      <c r="P79" s="1113"/>
      <c r="Q79" s="1126"/>
      <c r="R79" s="1333"/>
      <c r="S79" s="1109"/>
      <c r="T79" s="1336"/>
      <c r="U79" s="1109"/>
      <c r="V79" s="1333"/>
      <c r="W79" s="1109"/>
      <c r="X79" s="1336"/>
      <c r="Y79" s="1285"/>
      <c r="Z79" s="1283"/>
      <c r="AA79" s="1110"/>
      <c r="AB79" s="1284"/>
      <c r="AC79" s="1285"/>
      <c r="AD79" s="1283"/>
      <c r="AE79" s="1110"/>
      <c r="AF79" s="1284"/>
      <c r="AG79" s="1109"/>
      <c r="AH79" s="1333"/>
    </row>
    <row r="80" spans="2:34" outlineLevel="1">
      <c r="B80" s="83"/>
      <c r="C80" s="1473" t="s">
        <v>506</v>
      </c>
      <c r="D80" s="1473" t="s">
        <v>659</v>
      </c>
      <c r="E80" s="877"/>
      <c r="F80" s="871">
        <v>3.03</v>
      </c>
      <c r="G80" s="1082">
        <v>5.85</v>
      </c>
      <c r="H80" s="1082">
        <v>6.25</v>
      </c>
      <c r="I80" s="1475">
        <f>H80-G80</f>
        <v>0.4</v>
      </c>
      <c r="J80" s="1420">
        <f>F80*I80</f>
        <v>1.21</v>
      </c>
      <c r="K80" s="1114"/>
      <c r="L80" s="940"/>
      <c r="M80" s="1113"/>
      <c r="N80" s="1114"/>
      <c r="O80" s="940"/>
      <c r="P80" s="1113"/>
      <c r="Q80" s="1365"/>
      <c r="R80" s="1179"/>
      <c r="S80" s="1334">
        <f>J80</f>
        <v>1.21</v>
      </c>
      <c r="T80" s="1335">
        <f>ROUND($S$4/1000*S80,3)</f>
        <v>0.157</v>
      </c>
      <c r="U80" s="1109"/>
      <c r="V80" s="1333"/>
      <c r="W80" s="1109"/>
      <c r="X80" s="1336"/>
      <c r="Y80" s="1285"/>
      <c r="Z80" s="1283"/>
      <c r="AA80" s="1337">
        <f>J80</f>
        <v>1.21</v>
      </c>
      <c r="AB80" s="1284"/>
      <c r="AC80" s="1285"/>
      <c r="AD80" s="1283"/>
      <c r="AE80" s="1110"/>
      <c r="AF80" s="1284"/>
      <c r="AG80" s="1109"/>
      <c r="AH80" s="1333"/>
    </row>
    <row r="81" spans="2:34" outlineLevel="1">
      <c r="B81" s="83"/>
      <c r="C81" s="1473" t="s">
        <v>493</v>
      </c>
      <c r="D81" s="940"/>
      <c r="E81" s="1113"/>
      <c r="F81" s="871">
        <v>3.03</v>
      </c>
      <c r="G81" s="1082">
        <v>6.25</v>
      </c>
      <c r="H81" s="1082">
        <v>8.85</v>
      </c>
      <c r="I81" s="1475">
        <f>H81-G81</f>
        <v>2.6</v>
      </c>
      <c r="J81" s="1420">
        <f>F81*I81</f>
        <v>7.88</v>
      </c>
      <c r="K81" s="1114"/>
      <c r="L81" s="940"/>
      <c r="M81" s="1113"/>
      <c r="N81" s="1114"/>
      <c r="O81" s="940"/>
      <c r="P81" s="1113"/>
      <c r="Q81" s="1365"/>
      <c r="R81" s="1179"/>
      <c r="S81" s="1334">
        <f>J81</f>
        <v>7.88</v>
      </c>
      <c r="T81" s="1335">
        <f>ROUND($S$4/1000*S81,3)</f>
        <v>1.024</v>
      </c>
      <c r="U81" s="1109"/>
      <c r="V81" s="1333"/>
      <c r="W81" s="1109"/>
      <c r="X81" s="1336"/>
      <c r="Y81" s="1338">
        <f>J81</f>
        <v>7.88</v>
      </c>
      <c r="Z81" s="1283"/>
      <c r="AA81" s="1110"/>
      <c r="AB81" s="1284"/>
      <c r="AC81" s="1285"/>
      <c r="AD81" s="1283"/>
      <c r="AE81" s="1110"/>
      <c r="AF81" s="1284"/>
      <c r="AG81" s="1109"/>
      <c r="AH81" s="1333"/>
    </row>
    <row r="82" spans="2:34" outlineLevel="1">
      <c r="B82" s="83"/>
      <c r="C82" s="1473" t="s">
        <v>24</v>
      </c>
      <c r="D82" s="940"/>
      <c r="E82" s="877">
        <v>1</v>
      </c>
      <c r="F82" s="871"/>
      <c r="G82" s="940"/>
      <c r="H82" s="940"/>
      <c r="I82" s="940"/>
      <c r="J82" s="1122"/>
      <c r="K82" s="1423">
        <v>1.48</v>
      </c>
      <c r="L82" s="110">
        <v>1.59</v>
      </c>
      <c r="M82" s="1424">
        <f>ROUND(-E82*K82*L82,2)</f>
        <v>-2.35</v>
      </c>
      <c r="N82" s="1425">
        <v>0.13</v>
      </c>
      <c r="O82" s="1274">
        <f>2*L82+K82</f>
        <v>4.66</v>
      </c>
      <c r="P82" s="1427">
        <f>E82*N82*O82</f>
        <v>0.61</v>
      </c>
      <c r="Q82" s="1126"/>
      <c r="R82" s="1333"/>
      <c r="S82" s="1334">
        <f>M82</f>
        <v>-2.35</v>
      </c>
      <c r="T82" s="1335">
        <f>ROUND($S$4/1000*S82,3)</f>
        <v>-0.30599999999999999</v>
      </c>
      <c r="U82" s="1109"/>
      <c r="V82" s="1333"/>
      <c r="W82" s="1109"/>
      <c r="X82" s="1336"/>
      <c r="Y82" s="1338">
        <f>M82</f>
        <v>-2.35</v>
      </c>
      <c r="Z82" s="1283"/>
      <c r="AA82" s="1110"/>
      <c r="AB82" s="1284"/>
      <c r="AC82" s="1338">
        <f>P82</f>
        <v>0.61</v>
      </c>
      <c r="AD82" s="1283"/>
      <c r="AE82" s="1110"/>
      <c r="AF82" s="1284"/>
      <c r="AG82" s="1109"/>
      <c r="AH82" s="1333">
        <f>K82</f>
        <v>1.48</v>
      </c>
    </row>
    <row r="83" spans="2:34" outlineLevel="1">
      <c r="B83" s="83"/>
      <c r="C83" s="1473"/>
      <c r="D83" s="940"/>
      <c r="E83" s="877"/>
      <c r="F83" s="871"/>
      <c r="G83" s="940"/>
      <c r="H83" s="940"/>
      <c r="I83" s="940"/>
      <c r="J83" s="1122"/>
      <c r="K83" s="1423"/>
      <c r="L83" s="110"/>
      <c r="M83" s="1424"/>
      <c r="N83" s="1425"/>
      <c r="O83" s="1274"/>
      <c r="P83" s="1427"/>
      <c r="Q83" s="1126"/>
      <c r="R83" s="1333"/>
      <c r="S83" s="1334"/>
      <c r="T83" s="1335"/>
      <c r="U83" s="1109"/>
      <c r="V83" s="1333"/>
      <c r="W83" s="1109"/>
      <c r="X83" s="1336"/>
      <c r="Y83" s="1338"/>
      <c r="Z83" s="1283"/>
      <c r="AA83" s="1110"/>
      <c r="AB83" s="1284"/>
      <c r="AC83" s="1338"/>
      <c r="AD83" s="1283"/>
      <c r="AE83" s="1110"/>
      <c r="AF83" s="1284"/>
      <c r="AG83" s="1109"/>
      <c r="AH83" s="1333"/>
    </row>
    <row r="84" spans="2:34" outlineLevel="1">
      <c r="B84" s="83"/>
      <c r="C84" s="1474" t="s">
        <v>530</v>
      </c>
      <c r="D84" s="1473" t="s">
        <v>660</v>
      </c>
      <c r="E84" s="877"/>
      <c r="F84" s="1115">
        <v>5.9</v>
      </c>
      <c r="G84" s="1082">
        <v>5.85</v>
      </c>
      <c r="H84" s="1082">
        <v>6.25</v>
      </c>
      <c r="I84" s="1475">
        <f>H84-G84</f>
        <v>0.4</v>
      </c>
      <c r="J84" s="1161">
        <f>F84*I84</f>
        <v>2.36</v>
      </c>
      <c r="K84" s="1114"/>
      <c r="L84" s="940"/>
      <c r="M84" s="1113"/>
      <c r="N84" s="1114"/>
      <c r="O84" s="940"/>
      <c r="P84" s="1113"/>
      <c r="Q84" s="1126"/>
      <c r="R84" s="1333"/>
      <c r="S84" s="1109"/>
      <c r="T84" s="1336"/>
      <c r="U84" s="1109"/>
      <c r="V84" s="1333"/>
      <c r="W84" s="1334">
        <f>J84</f>
        <v>2.36</v>
      </c>
      <c r="X84" s="1326">
        <f>ROUND($W$4/1000*W84,3)</f>
        <v>5.8999999999999997E-2</v>
      </c>
      <c r="Y84" s="1285"/>
      <c r="Z84" s="1283"/>
      <c r="AA84" s="1337">
        <f>W84</f>
        <v>2.36</v>
      </c>
      <c r="AB84" s="1284"/>
      <c r="AC84" s="1285"/>
      <c r="AD84" s="1283"/>
      <c r="AE84" s="1110"/>
      <c r="AF84" s="1284"/>
      <c r="AG84" s="1334">
        <f>F84</f>
        <v>5.9</v>
      </c>
      <c r="AH84" s="1333"/>
    </row>
    <row r="85" spans="2:34" outlineLevel="1">
      <c r="B85" s="83"/>
      <c r="C85" s="940"/>
      <c r="D85" s="940"/>
      <c r="E85" s="877"/>
      <c r="F85" s="1115">
        <v>5.9</v>
      </c>
      <c r="G85" s="1082">
        <v>6.25</v>
      </c>
      <c r="H85" s="1082">
        <v>7.23</v>
      </c>
      <c r="I85" s="1475">
        <f>H85-G85</f>
        <v>0.98</v>
      </c>
      <c r="J85" s="1161">
        <f>F85*I85</f>
        <v>5.78</v>
      </c>
      <c r="K85" s="1114"/>
      <c r="L85" s="940"/>
      <c r="M85" s="1113"/>
      <c r="N85" s="1114"/>
      <c r="O85" s="940"/>
      <c r="P85" s="1113"/>
      <c r="Q85" s="1126"/>
      <c r="R85" s="1333"/>
      <c r="S85" s="1109"/>
      <c r="T85" s="1336"/>
      <c r="U85" s="1109"/>
      <c r="V85" s="1333"/>
      <c r="W85" s="1334">
        <f>J85</f>
        <v>5.78</v>
      </c>
      <c r="X85" s="1326">
        <f>ROUND($W$4/1000*W85,3)</f>
        <v>0.14499999999999999</v>
      </c>
      <c r="Y85" s="1338">
        <f>W85</f>
        <v>5.78</v>
      </c>
      <c r="Z85" s="1283"/>
      <c r="AA85" s="1110"/>
      <c r="AB85" s="1284"/>
      <c r="AC85" s="1285"/>
      <c r="AD85" s="1283"/>
      <c r="AE85" s="1110"/>
      <c r="AF85" s="1284"/>
      <c r="AG85" s="1109"/>
      <c r="AH85" s="1333"/>
    </row>
    <row r="86" spans="2:34" outlineLevel="1">
      <c r="B86" s="83"/>
      <c r="C86" s="1474" t="s">
        <v>65</v>
      </c>
      <c r="D86" s="940"/>
      <c r="E86" s="877"/>
      <c r="F86" s="871">
        <v>3.28</v>
      </c>
      <c r="G86" s="1082">
        <v>6.03</v>
      </c>
      <c r="H86" s="1082">
        <v>8.85</v>
      </c>
      <c r="I86" s="1475">
        <f>H86-G86</f>
        <v>2.82</v>
      </c>
      <c r="J86" s="1161">
        <f>F86*I86</f>
        <v>9.25</v>
      </c>
      <c r="K86" s="1114"/>
      <c r="L86" s="940"/>
      <c r="M86" s="1113"/>
      <c r="N86" s="1114"/>
      <c r="O86" s="940"/>
      <c r="P86" s="1113"/>
      <c r="Q86" s="1126"/>
      <c r="R86" s="1333"/>
      <c r="S86" s="1334">
        <f>J86</f>
        <v>9.25</v>
      </c>
      <c r="T86" s="1335">
        <f>ROUND($S$4/1000*S86,3)</f>
        <v>1.2030000000000001</v>
      </c>
      <c r="U86" s="1109"/>
      <c r="V86" s="1333"/>
      <c r="W86" s="1109"/>
      <c r="X86" s="1336"/>
      <c r="Y86" s="1338">
        <f>J86</f>
        <v>9.25</v>
      </c>
      <c r="Z86" s="1283"/>
      <c r="AA86" s="1110"/>
      <c r="AB86" s="1284"/>
      <c r="AC86" s="1285"/>
      <c r="AD86" s="1283"/>
      <c r="AE86" s="1110"/>
      <c r="AF86" s="1284"/>
      <c r="AG86" s="1109"/>
      <c r="AH86" s="1333"/>
    </row>
    <row r="87" spans="2:34" outlineLevel="1">
      <c r="B87" s="83"/>
      <c r="C87" s="1473" t="s">
        <v>516</v>
      </c>
      <c r="D87" s="940"/>
      <c r="E87" s="877">
        <v>1</v>
      </c>
      <c r="F87" s="1114"/>
      <c r="G87" s="940"/>
      <c r="H87" s="940"/>
      <c r="I87" s="940"/>
      <c r="J87" s="1122"/>
      <c r="K87" s="1114">
        <f>1.68-0.77</f>
        <v>0.91</v>
      </c>
      <c r="L87" s="940">
        <f>1.65-0.06</f>
        <v>1.59</v>
      </c>
      <c r="M87" s="1080">
        <f>ROUND(-E87*K87*L87,2)</f>
        <v>-1.45</v>
      </c>
      <c r="N87" s="1114">
        <v>0.13</v>
      </c>
      <c r="O87" s="940">
        <f>2*K87+L87</f>
        <v>3.41</v>
      </c>
      <c r="P87" s="1116">
        <f>N87*O87</f>
        <v>0.44</v>
      </c>
      <c r="Q87" s="1126"/>
      <c r="R87" s="1333"/>
      <c r="S87" s="1334">
        <f>M87</f>
        <v>-1.45</v>
      </c>
      <c r="T87" s="1335">
        <f>ROUND($S$4/1000*S87,3)</f>
        <v>-0.189</v>
      </c>
      <c r="U87" s="1109"/>
      <c r="V87" s="1333"/>
      <c r="W87" s="1109"/>
      <c r="X87" s="1336"/>
      <c r="Y87" s="1338">
        <f>M87</f>
        <v>-1.45</v>
      </c>
      <c r="Z87" s="1283"/>
      <c r="AA87" s="1110"/>
      <c r="AB87" s="1284"/>
      <c r="AC87" s="1338">
        <f>P87</f>
        <v>0.44</v>
      </c>
      <c r="AD87" s="1283"/>
      <c r="AE87" s="1110"/>
      <c r="AF87" s="1284"/>
      <c r="AG87" s="1109"/>
      <c r="AH87" s="1333"/>
    </row>
    <row r="88" spans="2:34" outlineLevel="1">
      <c r="B88" s="83"/>
      <c r="C88" s="1473" t="s">
        <v>90</v>
      </c>
      <c r="D88" s="940"/>
      <c r="E88" s="877">
        <v>1</v>
      </c>
      <c r="F88" s="1114"/>
      <c r="G88" s="940"/>
      <c r="H88" s="940"/>
      <c r="I88" s="940"/>
      <c r="J88" s="1122"/>
      <c r="K88" s="1114">
        <v>0.77</v>
      </c>
      <c r="L88" s="940">
        <f>2.4-0.06</f>
        <v>2.34</v>
      </c>
      <c r="M88" s="1080">
        <f>ROUND(-E88*K88*L88,2)</f>
        <v>-1.8</v>
      </c>
      <c r="N88" s="1114">
        <v>0.13</v>
      </c>
      <c r="O88" s="940">
        <f>K88+L88+0.75</f>
        <v>3.86</v>
      </c>
      <c r="P88" s="1116">
        <f>N88*O88</f>
        <v>0.5</v>
      </c>
      <c r="Q88" s="1126"/>
      <c r="R88" s="1333"/>
      <c r="S88" s="1334">
        <f>M88</f>
        <v>-1.8</v>
      </c>
      <c r="T88" s="1335">
        <f>ROUND($S$4/1000*S88,3)</f>
        <v>-0.23400000000000001</v>
      </c>
      <c r="U88" s="1109"/>
      <c r="V88" s="1333"/>
      <c r="W88" s="1109"/>
      <c r="X88" s="1336"/>
      <c r="Y88" s="1338">
        <f>M88</f>
        <v>-1.8</v>
      </c>
      <c r="Z88" s="1283"/>
      <c r="AA88" s="1110"/>
      <c r="AB88" s="1284"/>
      <c r="AC88" s="1338">
        <f>P88</f>
        <v>0.5</v>
      </c>
      <c r="AD88" s="1283"/>
      <c r="AE88" s="1110"/>
      <c r="AF88" s="1284"/>
      <c r="AG88" s="1109"/>
      <c r="AH88" s="1333"/>
    </row>
    <row r="89" spans="2:34" outlineLevel="1">
      <c r="B89" s="83"/>
      <c r="C89" s="940"/>
      <c r="D89" s="1474"/>
      <c r="E89" s="1113"/>
      <c r="F89" s="1114"/>
      <c r="G89" s="940"/>
      <c r="H89" s="940"/>
      <c r="I89" s="940"/>
      <c r="J89" s="1122"/>
      <c r="K89" s="1114"/>
      <c r="L89" s="940"/>
      <c r="M89" s="1113"/>
      <c r="N89" s="1114"/>
      <c r="O89" s="940"/>
      <c r="P89" s="1113"/>
      <c r="Q89" s="1126"/>
      <c r="R89" s="1333"/>
      <c r="S89" s="1109"/>
      <c r="T89" s="1336"/>
      <c r="U89" s="1109"/>
      <c r="V89" s="1333"/>
      <c r="W89" s="1109"/>
      <c r="X89" s="1336"/>
      <c r="Y89" s="1285"/>
      <c r="Z89" s="1283"/>
      <c r="AA89" s="1110"/>
      <c r="AB89" s="1284"/>
      <c r="AC89" s="1285"/>
      <c r="AD89" s="1283"/>
      <c r="AE89" s="1110"/>
      <c r="AF89" s="1284"/>
      <c r="AG89" s="1109"/>
      <c r="AH89" s="1333"/>
    </row>
    <row r="90" spans="2:34" outlineLevel="1">
      <c r="B90" s="83"/>
      <c r="C90" s="1473" t="s">
        <v>551</v>
      </c>
      <c r="D90" s="940"/>
      <c r="E90" s="877"/>
      <c r="F90" s="871">
        <v>0.99</v>
      </c>
      <c r="G90" s="1082">
        <v>5.85</v>
      </c>
      <c r="H90" s="1082">
        <v>6.25</v>
      </c>
      <c r="I90" s="1475">
        <f>H90-G90</f>
        <v>0.4</v>
      </c>
      <c r="J90" s="1161">
        <f>F90*I90</f>
        <v>0.4</v>
      </c>
      <c r="K90" s="1114"/>
      <c r="L90" s="940"/>
      <c r="M90" s="1113"/>
      <c r="N90" s="1114"/>
      <c r="O90" s="940"/>
      <c r="P90" s="1113"/>
      <c r="Q90" s="1126"/>
      <c r="R90" s="1333"/>
      <c r="S90" s="1334">
        <f>J90</f>
        <v>0.4</v>
      </c>
      <c r="T90" s="1335">
        <f>ROUND($S$4/1000*S90,3)</f>
        <v>5.1999999999999998E-2</v>
      </c>
      <c r="U90" s="1109"/>
      <c r="V90" s="1333"/>
      <c r="W90" s="1109"/>
      <c r="X90" s="1336"/>
      <c r="Y90" s="1285"/>
      <c r="Z90" s="1283"/>
      <c r="AA90" s="1337">
        <f>J90</f>
        <v>0.4</v>
      </c>
      <c r="AB90" s="1284"/>
      <c r="AC90" s="1285"/>
      <c r="AD90" s="1283"/>
      <c r="AE90" s="1110"/>
      <c r="AF90" s="1284"/>
      <c r="AG90" s="1109"/>
      <c r="AH90" s="1333"/>
    </row>
    <row r="91" spans="2:34" outlineLevel="1">
      <c r="B91" s="83"/>
      <c r="C91" s="1474"/>
      <c r="D91" s="940"/>
      <c r="E91" s="877"/>
      <c r="F91" s="871">
        <v>0.99</v>
      </c>
      <c r="G91" s="1082">
        <v>6.25</v>
      </c>
      <c r="H91" s="1082">
        <v>8.85</v>
      </c>
      <c r="I91" s="1475">
        <f>H91-G91</f>
        <v>2.6</v>
      </c>
      <c r="J91" s="1161">
        <f>F91*I91</f>
        <v>2.57</v>
      </c>
      <c r="K91" s="1114"/>
      <c r="L91" s="940"/>
      <c r="M91" s="1113"/>
      <c r="N91" s="1114"/>
      <c r="O91" s="940"/>
      <c r="P91" s="1113"/>
      <c r="Q91" s="1126"/>
      <c r="R91" s="1333"/>
      <c r="S91" s="1334">
        <f>J91</f>
        <v>2.57</v>
      </c>
      <c r="T91" s="1335">
        <f>ROUND($S$4/1000*S91,3)</f>
        <v>0.33400000000000002</v>
      </c>
      <c r="U91" s="1109"/>
      <c r="V91" s="1333"/>
      <c r="W91" s="1109"/>
      <c r="X91" s="1336"/>
      <c r="Y91" s="1338">
        <f>J91</f>
        <v>2.57</v>
      </c>
      <c r="Z91" s="1283"/>
      <c r="AA91" s="1110"/>
      <c r="AB91" s="1284"/>
      <c r="AC91" s="1285"/>
      <c r="AD91" s="1283"/>
      <c r="AE91" s="1110"/>
      <c r="AF91" s="1284"/>
      <c r="AG91" s="1109"/>
      <c r="AH91" s="1333"/>
    </row>
    <row r="92" spans="2:34" outlineLevel="1">
      <c r="B92" s="83"/>
      <c r="C92" s="1474"/>
      <c r="D92" s="940"/>
      <c r="E92" s="1113"/>
      <c r="F92" s="1114"/>
      <c r="G92" s="940"/>
      <c r="H92" s="940"/>
      <c r="I92" s="940"/>
      <c r="J92" s="1122"/>
      <c r="K92" s="1114"/>
      <c r="L92" s="940"/>
      <c r="M92" s="1113"/>
      <c r="N92" s="1114"/>
      <c r="O92" s="940"/>
      <c r="P92" s="1113"/>
      <c r="Q92" s="1126"/>
      <c r="R92" s="1333"/>
      <c r="S92" s="1109"/>
      <c r="T92" s="1336"/>
      <c r="U92" s="1109"/>
      <c r="V92" s="1333"/>
      <c r="W92" s="1109"/>
      <c r="X92" s="1336"/>
      <c r="Y92" s="1338"/>
      <c r="Z92" s="1283"/>
      <c r="AA92" s="1110"/>
      <c r="AB92" s="1284"/>
      <c r="AC92" s="1338"/>
      <c r="AD92" s="1283"/>
      <c r="AE92" s="1110"/>
      <c r="AF92" s="1284"/>
      <c r="AG92" s="1109"/>
      <c r="AH92" s="1333"/>
    </row>
    <row r="93" spans="2:34" outlineLevel="1">
      <c r="B93" s="83"/>
      <c r="C93" s="1473" t="s">
        <v>504</v>
      </c>
      <c r="D93" s="1473" t="s">
        <v>661</v>
      </c>
      <c r="E93" s="877"/>
      <c r="F93" s="1115">
        <v>3</v>
      </c>
      <c r="G93" s="1082">
        <v>5.85</v>
      </c>
      <c r="H93" s="1082">
        <v>6.25</v>
      </c>
      <c r="I93" s="1475">
        <f>H93-G93</f>
        <v>0.4</v>
      </c>
      <c r="J93" s="1161">
        <f>F93*I93</f>
        <v>1.2</v>
      </c>
      <c r="K93" s="1114"/>
      <c r="L93" s="940"/>
      <c r="M93" s="1080"/>
      <c r="N93" s="1114"/>
      <c r="O93" s="940"/>
      <c r="P93" s="1116"/>
      <c r="Q93" s="1126"/>
      <c r="R93" s="1333"/>
      <c r="S93" s="1334"/>
      <c r="T93" s="1335"/>
      <c r="U93" s="1109"/>
      <c r="V93" s="1333"/>
      <c r="W93" s="1334">
        <f>J93</f>
        <v>1.2</v>
      </c>
      <c r="X93" s="1326">
        <f>ROUND($W$4/1000*W93,3)</f>
        <v>0.03</v>
      </c>
      <c r="Y93" s="1285"/>
      <c r="Z93" s="1283"/>
      <c r="AA93" s="1110"/>
      <c r="AB93" s="1284"/>
      <c r="AC93" s="1285"/>
      <c r="AD93" s="1283"/>
      <c r="AE93" s="1110"/>
      <c r="AF93" s="1284"/>
      <c r="AG93" s="1334">
        <f>F93</f>
        <v>3</v>
      </c>
      <c r="AH93" s="1333"/>
    </row>
    <row r="94" spans="2:34" outlineLevel="1">
      <c r="B94" s="83"/>
      <c r="C94" s="940"/>
      <c r="D94" s="940"/>
      <c r="E94" s="1113"/>
      <c r="F94" s="1115">
        <v>3</v>
      </c>
      <c r="G94" s="1082">
        <v>6.25</v>
      </c>
      <c r="H94" s="1082">
        <v>7.23</v>
      </c>
      <c r="I94" s="1475">
        <f>H94-G94</f>
        <v>0.98</v>
      </c>
      <c r="J94" s="1161">
        <f>F94*I94</f>
        <v>2.94</v>
      </c>
      <c r="K94" s="1114"/>
      <c r="L94" s="940"/>
      <c r="M94" s="1113"/>
      <c r="N94" s="1114"/>
      <c r="O94" s="940"/>
      <c r="P94" s="1113"/>
      <c r="Q94" s="1126"/>
      <c r="R94" s="1333"/>
      <c r="S94" s="1109"/>
      <c r="T94" s="1336"/>
      <c r="U94" s="1109"/>
      <c r="V94" s="1333"/>
      <c r="W94" s="1334">
        <f>J94</f>
        <v>2.94</v>
      </c>
      <c r="X94" s="1326">
        <f>ROUND($W$4/1000*W94,3)</f>
        <v>7.3999999999999996E-2</v>
      </c>
      <c r="Y94" s="1338">
        <f>J94</f>
        <v>2.94</v>
      </c>
      <c r="Z94" s="1283"/>
      <c r="AA94" s="1110"/>
      <c r="AB94" s="1284"/>
      <c r="AC94" s="1285"/>
      <c r="AD94" s="1283"/>
      <c r="AE94" s="1110"/>
      <c r="AF94" s="1284"/>
      <c r="AG94" s="1109"/>
      <c r="AH94" s="1333"/>
    </row>
    <row r="95" spans="2:34" outlineLevel="1">
      <c r="B95" s="83"/>
      <c r="C95" s="1473" t="s">
        <v>65</v>
      </c>
      <c r="D95" s="1474"/>
      <c r="E95" s="877"/>
      <c r="F95" s="871">
        <v>1.31</v>
      </c>
      <c r="G95" s="1082">
        <v>6.03</v>
      </c>
      <c r="H95" s="1082">
        <v>8.85</v>
      </c>
      <c r="I95" s="1475">
        <f>H95-G95</f>
        <v>2.82</v>
      </c>
      <c r="J95" s="1161">
        <f>F95*I95</f>
        <v>3.69</v>
      </c>
      <c r="K95" s="1114"/>
      <c r="L95" s="940"/>
      <c r="M95" s="1113"/>
      <c r="N95" s="1114"/>
      <c r="O95" s="940"/>
      <c r="P95" s="1113"/>
      <c r="Q95" s="1365"/>
      <c r="R95" s="1179"/>
      <c r="S95" s="1109"/>
      <c r="T95" s="1336"/>
      <c r="U95" s="1109"/>
      <c r="V95" s="1333"/>
      <c r="W95" s="1334"/>
      <c r="X95" s="1326"/>
      <c r="Y95" s="1338">
        <f>J95</f>
        <v>3.69</v>
      </c>
      <c r="Z95" s="1283"/>
      <c r="AA95" s="1337"/>
      <c r="AB95" s="1284"/>
      <c r="AC95" s="1285"/>
      <c r="AD95" s="1283"/>
      <c r="AE95" s="1110"/>
      <c r="AF95" s="1284"/>
      <c r="AG95" s="1109"/>
      <c r="AH95" s="1333"/>
    </row>
    <row r="96" spans="2:34" outlineLevel="1">
      <c r="B96" s="83"/>
      <c r="C96" s="940"/>
      <c r="D96" s="940"/>
      <c r="E96" s="877"/>
      <c r="F96" s="1115">
        <v>3</v>
      </c>
      <c r="G96" s="1082">
        <v>6.03</v>
      </c>
      <c r="H96" s="1082">
        <v>8.85</v>
      </c>
      <c r="I96" s="1475">
        <f>H96-G96</f>
        <v>2.82</v>
      </c>
      <c r="J96" s="1161">
        <f>F96*I96</f>
        <v>8.4600000000000009</v>
      </c>
      <c r="K96" s="1114"/>
      <c r="L96" s="940"/>
      <c r="M96" s="1113"/>
      <c r="N96" s="1114"/>
      <c r="O96" s="940"/>
      <c r="P96" s="1113"/>
      <c r="Q96" s="1126"/>
      <c r="R96" s="1333"/>
      <c r="S96" s="1334">
        <f>J96</f>
        <v>8.4600000000000009</v>
      </c>
      <c r="T96" s="1335">
        <f>ROUND($S$4/1000*S96,3)</f>
        <v>1.1000000000000001</v>
      </c>
      <c r="U96" s="1109"/>
      <c r="V96" s="1333"/>
      <c r="W96" s="1334"/>
      <c r="X96" s="1326"/>
      <c r="Y96" s="1338">
        <f>J96</f>
        <v>8.4600000000000009</v>
      </c>
      <c r="Z96" s="1283"/>
      <c r="AA96" s="1110"/>
      <c r="AB96" s="1284"/>
      <c r="AC96" s="1285"/>
      <c r="AD96" s="1283"/>
      <c r="AE96" s="1110"/>
      <c r="AF96" s="1284"/>
      <c r="AG96" s="1109"/>
      <c r="AH96" s="1333"/>
    </row>
    <row r="97" spans="2:34" outlineLevel="1">
      <c r="B97" s="83"/>
      <c r="C97" s="1473" t="s">
        <v>72</v>
      </c>
      <c r="D97" s="940"/>
      <c r="E97" s="877">
        <v>1</v>
      </c>
      <c r="F97" s="1114"/>
      <c r="G97" s="940"/>
      <c r="H97" s="940"/>
      <c r="I97" s="940"/>
      <c r="J97" s="1122"/>
      <c r="K97" s="1114">
        <v>0.51</v>
      </c>
      <c r="L97" s="940">
        <v>1.59</v>
      </c>
      <c r="M97" s="1080">
        <f>ROUND(-E97*K97*L97,2)</f>
        <v>-0.81</v>
      </c>
      <c r="N97" s="1114">
        <v>0.13</v>
      </c>
      <c r="O97" s="1108">
        <f>2*K97+L97</f>
        <v>2.61</v>
      </c>
      <c r="P97" s="1116">
        <f>E97*N97*O97</f>
        <v>0.34</v>
      </c>
      <c r="Q97" s="1126"/>
      <c r="R97" s="1333"/>
      <c r="S97" s="1334">
        <f>M97</f>
        <v>-0.81</v>
      </c>
      <c r="T97" s="1335">
        <f>ROUND($S$4/1000*S97,3)</f>
        <v>-0.105</v>
      </c>
      <c r="U97" s="1109"/>
      <c r="V97" s="1333"/>
      <c r="W97" s="1109"/>
      <c r="X97" s="1336"/>
      <c r="Y97" s="1338">
        <f>M97</f>
        <v>-0.81</v>
      </c>
      <c r="Z97" s="1283"/>
      <c r="AA97" s="1110"/>
      <c r="AB97" s="1284"/>
      <c r="AC97" s="1338">
        <f>P97</f>
        <v>0.34</v>
      </c>
      <c r="AD97" s="1283"/>
      <c r="AE97" s="1110"/>
      <c r="AF97" s="1284"/>
      <c r="AG97" s="1109"/>
      <c r="AH97" s="1333"/>
    </row>
    <row r="98" spans="2:34" ht="13.5" outlineLevel="1" thickBot="1">
      <c r="B98" s="83"/>
      <c r="C98" s="1473" t="s">
        <v>70</v>
      </c>
      <c r="D98" s="940"/>
      <c r="E98" s="877">
        <v>1</v>
      </c>
      <c r="F98" s="1114"/>
      <c r="G98" s="940"/>
      <c r="H98" s="940"/>
      <c r="I98" s="940"/>
      <c r="J98" s="1122"/>
      <c r="K98" s="1114">
        <v>0.77</v>
      </c>
      <c r="L98" s="940">
        <f>2.4-0.06</f>
        <v>2.34</v>
      </c>
      <c r="M98" s="1080">
        <f>ROUND(-E98*K98*L98,2)</f>
        <v>-1.8</v>
      </c>
      <c r="N98" s="1114">
        <v>0.13</v>
      </c>
      <c r="O98" s="940">
        <f>K98+L98+0.75</f>
        <v>3.86</v>
      </c>
      <c r="P98" s="1116">
        <f>N98*O98</f>
        <v>0.5</v>
      </c>
      <c r="Q98" s="1126"/>
      <c r="R98" s="1333"/>
      <c r="S98" s="1334">
        <f>M98</f>
        <v>-1.8</v>
      </c>
      <c r="T98" s="1335">
        <f>ROUND($S$4/1000*S98,3)</f>
        <v>-0.23400000000000001</v>
      </c>
      <c r="U98" s="1109"/>
      <c r="V98" s="1333"/>
      <c r="W98" s="1109"/>
      <c r="X98" s="1336"/>
      <c r="Y98" s="1338">
        <f>M98</f>
        <v>-1.8</v>
      </c>
      <c r="Z98" s="1283"/>
      <c r="AA98" s="1110"/>
      <c r="AB98" s="1284"/>
      <c r="AC98" s="1338">
        <f>P98</f>
        <v>0.5</v>
      </c>
      <c r="AD98" s="1283"/>
      <c r="AE98" s="1110"/>
      <c r="AF98" s="1284"/>
      <c r="AG98" s="1109"/>
      <c r="AH98" s="1333"/>
    </row>
    <row r="99" spans="2:34" ht="16.5" thickBot="1">
      <c r="B99" s="1247" t="s">
        <v>672</v>
      </c>
      <c r="C99" s="1219" t="s">
        <v>635</v>
      </c>
      <c r="D99" s="1210"/>
      <c r="E99" s="1205"/>
      <c r="F99" s="1220"/>
      <c r="G99" s="1210"/>
      <c r="H99" s="1210"/>
      <c r="I99" s="1210"/>
      <c r="J99" s="1221"/>
      <c r="K99" s="1222"/>
      <c r="L99" s="1223"/>
      <c r="M99" s="1201"/>
      <c r="N99" s="1209"/>
      <c r="O99" s="1210"/>
      <c r="P99" s="1211"/>
      <c r="Q99" s="1250">
        <f t="shared" ref="Q99:AH99" si="3">SUM(Q100:Q198)</f>
        <v>287</v>
      </c>
      <c r="R99" s="1349">
        <f t="shared" si="3"/>
        <v>43.05</v>
      </c>
      <c r="S99" s="1230">
        <f t="shared" si="3"/>
        <v>486.19</v>
      </c>
      <c r="T99" s="1349">
        <f t="shared" si="3"/>
        <v>63.209000000000003</v>
      </c>
      <c r="U99" s="1230">
        <f t="shared" si="3"/>
        <v>0</v>
      </c>
      <c r="V99" s="1350">
        <f t="shared" si="3"/>
        <v>0</v>
      </c>
      <c r="W99" s="1230">
        <f t="shared" si="3"/>
        <v>189.84</v>
      </c>
      <c r="X99" s="1349">
        <f t="shared" si="3"/>
        <v>4.7469999999999999</v>
      </c>
      <c r="Y99" s="1230">
        <f t="shared" si="3"/>
        <v>823.53</v>
      </c>
      <c r="Z99" s="1351">
        <f t="shared" si="3"/>
        <v>0</v>
      </c>
      <c r="AA99" s="1234">
        <f t="shared" si="3"/>
        <v>139.54</v>
      </c>
      <c r="AB99" s="1352">
        <f t="shared" si="3"/>
        <v>0</v>
      </c>
      <c r="AC99" s="1230">
        <f t="shared" si="3"/>
        <v>43.25</v>
      </c>
      <c r="AD99" s="1351">
        <f t="shared" si="3"/>
        <v>0</v>
      </c>
      <c r="AE99" s="1234">
        <f t="shared" si="3"/>
        <v>21.57</v>
      </c>
      <c r="AF99" s="1352">
        <f t="shared" si="3"/>
        <v>0</v>
      </c>
      <c r="AG99" s="1230">
        <f t="shared" si="3"/>
        <v>101.45</v>
      </c>
      <c r="AH99" s="1259">
        <f t="shared" si="3"/>
        <v>66.849999999999994</v>
      </c>
    </row>
    <row r="100" spans="2:34" ht="13.5" hidden="1" outlineLevel="1" thickBot="1">
      <c r="B100" s="1128" t="s">
        <v>569</v>
      </c>
      <c r="C100" s="1129" t="s">
        <v>662</v>
      </c>
      <c r="D100" s="1129" t="s">
        <v>642</v>
      </c>
      <c r="E100" s="1112"/>
      <c r="F100" s="1433">
        <v>3.74</v>
      </c>
      <c r="G100" s="1438">
        <v>8.85</v>
      </c>
      <c r="H100" s="1438">
        <v>23.85</v>
      </c>
      <c r="I100" s="1434">
        <f>H100-G100</f>
        <v>15</v>
      </c>
      <c r="J100" s="1435">
        <f>F100*I100</f>
        <v>56.1</v>
      </c>
      <c r="K100" s="1135"/>
      <c r="L100" s="1130"/>
      <c r="M100" s="1136"/>
      <c r="N100" s="1135"/>
      <c r="O100" s="1130"/>
      <c r="P100" s="1136"/>
      <c r="Q100" s="1353">
        <f>J100</f>
        <v>56.1</v>
      </c>
      <c r="R100" s="1354">
        <f t="shared" ref="R100" si="4">ROUND($Q$4/1000*Q100,3)</f>
        <v>8.4149999999999991</v>
      </c>
      <c r="S100" s="1353"/>
      <c r="T100" s="1355"/>
      <c r="U100" s="1353"/>
      <c r="V100" s="1355"/>
      <c r="W100" s="1353"/>
      <c r="X100" s="1356"/>
      <c r="Y100" s="1357">
        <f>J100</f>
        <v>56.1</v>
      </c>
      <c r="Z100" s="1358"/>
      <c r="AA100" s="1359"/>
      <c r="AB100" s="1360"/>
      <c r="AC100" s="1361"/>
      <c r="AD100" s="1362"/>
      <c r="AE100" s="1363"/>
      <c r="AF100" s="1364"/>
      <c r="AG100" s="1353"/>
      <c r="AH100" s="1355"/>
    </row>
    <row r="101" spans="2:34" ht="13.5" hidden="1" outlineLevel="1" thickBot="1">
      <c r="B101" s="83"/>
      <c r="C101" s="940"/>
      <c r="D101" s="940"/>
      <c r="E101" s="1113"/>
      <c r="F101" s="1127"/>
      <c r="G101" s="1082"/>
      <c r="H101" s="1082"/>
      <c r="I101" s="1474"/>
      <c r="J101" s="877"/>
      <c r="K101" s="1114"/>
      <c r="L101" s="940"/>
      <c r="M101" s="1113"/>
      <c r="N101" s="1114"/>
      <c r="O101" s="940"/>
      <c r="P101" s="1113"/>
      <c r="Q101" s="1109"/>
      <c r="R101" s="1336"/>
      <c r="S101" s="1109"/>
      <c r="T101" s="1333"/>
      <c r="U101" s="1109"/>
      <c r="V101" s="1333"/>
      <c r="W101" s="1109"/>
      <c r="X101" s="1336"/>
      <c r="Y101" s="1285"/>
      <c r="Z101" s="1283"/>
      <c r="AA101" s="1110"/>
      <c r="AB101" s="1284"/>
      <c r="AC101" s="1285"/>
      <c r="AD101" s="1283"/>
      <c r="AE101" s="1110"/>
      <c r="AF101" s="1284"/>
      <c r="AG101" s="1109"/>
      <c r="AH101" s="1333"/>
    </row>
    <row r="102" spans="2:34" ht="13.5" hidden="1" outlineLevel="1" thickBot="1">
      <c r="B102" s="1440" t="s">
        <v>587</v>
      </c>
      <c r="C102" s="1474" t="s">
        <v>493</v>
      </c>
      <c r="D102" s="1474" t="s">
        <v>663</v>
      </c>
      <c r="E102" s="877"/>
      <c r="F102" s="1127">
        <v>7.08</v>
      </c>
      <c r="G102" s="1082">
        <v>8.85</v>
      </c>
      <c r="H102" s="1082">
        <v>23.85</v>
      </c>
      <c r="I102" s="1475">
        <f>H102-G102</f>
        <v>15</v>
      </c>
      <c r="J102" s="1088">
        <f>F102*I102</f>
        <v>106.2</v>
      </c>
      <c r="K102" s="1114"/>
      <c r="L102" s="940"/>
      <c r="M102" s="1113"/>
      <c r="N102" s="1114"/>
      <c r="O102" s="940"/>
      <c r="P102" s="1113"/>
      <c r="Q102" s="1109"/>
      <c r="R102" s="1336"/>
      <c r="S102" s="1334">
        <f>J102</f>
        <v>106.2</v>
      </c>
      <c r="T102" s="1335">
        <f>ROUND($S$4/1000*S102,3)</f>
        <v>13.805999999999999</v>
      </c>
      <c r="U102" s="1109"/>
      <c r="V102" s="1333"/>
      <c r="W102" s="1334"/>
      <c r="X102" s="1326"/>
      <c r="Y102" s="1338"/>
      <c r="Z102" s="1283"/>
      <c r="AA102" s="1110"/>
      <c r="AB102" s="1284"/>
      <c r="AC102" s="1285"/>
      <c r="AD102" s="1283"/>
      <c r="AE102" s="1110"/>
      <c r="AF102" s="1284"/>
      <c r="AG102" s="1334"/>
      <c r="AH102" s="1333"/>
    </row>
    <row r="103" spans="2:34" ht="13.5" hidden="1" outlineLevel="1" thickBot="1">
      <c r="B103" s="83"/>
      <c r="C103" s="1474" t="s">
        <v>25</v>
      </c>
      <c r="D103" s="940"/>
      <c r="E103" s="877">
        <v>10</v>
      </c>
      <c r="F103" s="1127"/>
      <c r="G103" s="1082"/>
      <c r="H103" s="1082"/>
      <c r="I103" s="1474"/>
      <c r="J103" s="1088"/>
      <c r="K103" s="1114">
        <v>1.68</v>
      </c>
      <c r="L103" s="940">
        <v>1.59</v>
      </c>
      <c r="M103" s="1080">
        <f>ROUND(-E103*K103*L103,2)</f>
        <v>-26.71</v>
      </c>
      <c r="N103" s="1114">
        <v>0.13</v>
      </c>
      <c r="O103" s="940">
        <f>2*L103+K103</f>
        <v>4.8600000000000003</v>
      </c>
      <c r="P103" s="1116">
        <f>N103*O103</f>
        <v>0.63</v>
      </c>
      <c r="Q103" s="1334"/>
      <c r="R103" s="1335"/>
      <c r="S103" s="1334">
        <f>M103</f>
        <v>-26.71</v>
      </c>
      <c r="T103" s="1335">
        <f>ROUND($S$4/1000*S103,3)</f>
        <v>-3.472</v>
      </c>
      <c r="U103" s="1109"/>
      <c r="V103" s="1333"/>
      <c r="W103" s="1109"/>
      <c r="X103" s="1336"/>
      <c r="Y103" s="1338"/>
      <c r="Z103" s="1283"/>
      <c r="AA103" s="1110"/>
      <c r="AB103" s="1284"/>
      <c r="AC103" s="1285"/>
      <c r="AD103" s="1283"/>
      <c r="AE103" s="1110"/>
      <c r="AF103" s="1284"/>
      <c r="AG103" s="1109"/>
      <c r="AH103" s="1333"/>
    </row>
    <row r="104" spans="2:34" ht="13.5" hidden="1" outlineLevel="1" thickBot="1">
      <c r="B104" s="83"/>
      <c r="C104" s="1474"/>
      <c r="D104" s="940"/>
      <c r="E104" s="877"/>
      <c r="F104" s="1111"/>
      <c r="G104" s="1439"/>
      <c r="H104" s="1439"/>
      <c r="I104" s="940"/>
      <c r="J104" s="1113"/>
      <c r="K104" s="1109"/>
      <c r="L104" s="1110"/>
      <c r="M104" s="1085"/>
      <c r="N104" s="83"/>
      <c r="O104" s="75"/>
      <c r="P104" s="1080"/>
      <c r="Q104" s="1334"/>
      <c r="R104" s="1335"/>
      <c r="S104" s="1109"/>
      <c r="T104" s="1333"/>
      <c r="U104" s="1109"/>
      <c r="V104" s="1333"/>
      <c r="W104" s="1109"/>
      <c r="X104" s="1336"/>
      <c r="Y104" s="1338"/>
      <c r="Z104" s="1283"/>
      <c r="AA104" s="1110"/>
      <c r="AB104" s="1284"/>
      <c r="AC104" s="1338"/>
      <c r="AD104" s="1283"/>
      <c r="AE104" s="1110"/>
      <c r="AF104" s="1284"/>
      <c r="AG104" s="1109"/>
      <c r="AH104" s="1333"/>
    </row>
    <row r="105" spans="2:34" ht="13.5" hidden="1" outlineLevel="1" thickBot="1">
      <c r="B105" s="1440" t="s">
        <v>664</v>
      </c>
      <c r="C105" s="1474" t="s">
        <v>595</v>
      </c>
      <c r="D105" s="1474"/>
      <c r="E105" s="877"/>
      <c r="F105" s="1127">
        <v>7.08</v>
      </c>
      <c r="G105" s="1082">
        <v>8.85</v>
      </c>
      <c r="H105" s="1082">
        <v>9.93</v>
      </c>
      <c r="I105" s="1475">
        <f>H105-G105</f>
        <v>1.08</v>
      </c>
      <c r="J105" s="1088">
        <f>F105*I105</f>
        <v>7.65</v>
      </c>
      <c r="K105" s="1114"/>
      <c r="L105" s="940"/>
      <c r="M105" s="1113"/>
      <c r="N105" s="1114"/>
      <c r="O105" s="940"/>
      <c r="P105" s="1113"/>
      <c r="Q105" s="1109"/>
      <c r="R105" s="1335"/>
      <c r="S105" s="1109"/>
      <c r="T105" s="1333"/>
      <c r="U105" s="1109"/>
      <c r="V105" s="1333"/>
      <c r="W105" s="1109"/>
      <c r="X105" s="1336"/>
      <c r="Y105" s="1338">
        <f>J105</f>
        <v>7.65</v>
      </c>
      <c r="Z105" s="1283"/>
      <c r="AA105" s="1110"/>
      <c r="AB105" s="1284"/>
      <c r="AC105" s="1285"/>
      <c r="AD105" s="1283"/>
      <c r="AE105" s="1110"/>
      <c r="AF105" s="1284"/>
      <c r="AG105" s="1109"/>
      <c r="AH105" s="1333"/>
    </row>
    <row r="106" spans="2:34" ht="13.5" hidden="1" outlineLevel="1" thickBot="1">
      <c r="B106" s="83"/>
      <c r="C106" s="1474"/>
      <c r="D106" s="940"/>
      <c r="E106" s="877"/>
      <c r="F106" s="1127">
        <v>0.95</v>
      </c>
      <c r="G106" s="1082">
        <v>9.93</v>
      </c>
      <c r="H106" s="1082">
        <v>23.85</v>
      </c>
      <c r="I106" s="1475">
        <f>H106-G106</f>
        <v>13.92</v>
      </c>
      <c r="J106" s="1088">
        <f>F106*I106</f>
        <v>13.22</v>
      </c>
      <c r="K106" s="1114"/>
      <c r="L106" s="940"/>
      <c r="M106" s="1113"/>
      <c r="N106" s="1114"/>
      <c r="O106" s="940"/>
      <c r="P106" s="1113"/>
      <c r="Q106" s="1334"/>
      <c r="R106" s="1335"/>
      <c r="S106" s="1109"/>
      <c r="T106" s="1333"/>
      <c r="U106" s="1109"/>
      <c r="V106" s="1333"/>
      <c r="W106" s="1109"/>
      <c r="X106" s="1336"/>
      <c r="Y106" s="1338">
        <f>J106</f>
        <v>13.22</v>
      </c>
      <c r="Z106" s="1283"/>
      <c r="AA106" s="1110"/>
      <c r="AB106" s="1284"/>
      <c r="AC106" s="1285"/>
      <c r="AD106" s="1283"/>
      <c r="AE106" s="1110"/>
      <c r="AF106" s="1284"/>
      <c r="AG106" s="1109"/>
      <c r="AH106" s="1333"/>
    </row>
    <row r="107" spans="2:34" ht="13.5" hidden="1" outlineLevel="1" thickBot="1">
      <c r="B107" s="83"/>
      <c r="C107" s="940"/>
      <c r="D107" s="940"/>
      <c r="E107" s="1113"/>
      <c r="F107" s="1127">
        <v>0.95</v>
      </c>
      <c r="G107" s="1082">
        <v>9.93</v>
      </c>
      <c r="H107" s="1082">
        <v>23.85</v>
      </c>
      <c r="I107" s="1474">
        <f>H107-G107</f>
        <v>13.92</v>
      </c>
      <c r="J107" s="1088">
        <f>F107*I107</f>
        <v>13.22</v>
      </c>
      <c r="K107" s="1114"/>
      <c r="L107" s="940"/>
      <c r="M107" s="1113"/>
      <c r="N107" s="1114"/>
      <c r="O107" s="940"/>
      <c r="P107" s="1113"/>
      <c r="Q107" s="1334"/>
      <c r="R107" s="1335"/>
      <c r="S107" s="1109"/>
      <c r="T107" s="1333"/>
      <c r="U107" s="1109"/>
      <c r="V107" s="1333"/>
      <c r="W107" s="1109"/>
      <c r="X107" s="1336"/>
      <c r="Y107" s="1338">
        <f>J107</f>
        <v>13.22</v>
      </c>
      <c r="Z107" s="1283"/>
      <c r="AA107" s="1337"/>
      <c r="AB107" s="1284"/>
      <c r="AC107" s="1285"/>
      <c r="AD107" s="1283"/>
      <c r="AE107" s="1110"/>
      <c r="AF107" s="1284"/>
      <c r="AG107" s="1109"/>
      <c r="AH107" s="1333"/>
    </row>
    <row r="108" spans="2:34" ht="13.5" hidden="1" outlineLevel="1" thickBot="1">
      <c r="B108" s="83"/>
      <c r="C108" s="1474" t="s">
        <v>588</v>
      </c>
      <c r="D108" s="940"/>
      <c r="E108" s="877"/>
      <c r="F108" s="1127">
        <v>5.18</v>
      </c>
      <c r="G108" s="1082">
        <v>9.93</v>
      </c>
      <c r="H108" s="1082">
        <v>20.57</v>
      </c>
      <c r="I108" s="1475">
        <f>H108-G108</f>
        <v>10.64</v>
      </c>
      <c r="J108" s="1088">
        <f>F108*I108</f>
        <v>55.12</v>
      </c>
      <c r="K108" s="1114"/>
      <c r="L108" s="940"/>
      <c r="M108" s="1085"/>
      <c r="N108" s="1114"/>
      <c r="O108" s="940"/>
      <c r="P108" s="1116"/>
      <c r="Q108" s="1334"/>
      <c r="R108" s="1336"/>
      <c r="S108" s="1109"/>
      <c r="T108" s="1333"/>
      <c r="U108" s="1109"/>
      <c r="V108" s="1333"/>
      <c r="W108" s="1109"/>
      <c r="X108" s="1336"/>
      <c r="Y108" s="1285"/>
      <c r="Z108" s="1283"/>
      <c r="AA108" s="1337">
        <f>J108</f>
        <v>55.12</v>
      </c>
      <c r="AB108" s="1284"/>
      <c r="AC108" s="1285"/>
      <c r="AD108" s="1283"/>
      <c r="AE108" s="1337"/>
      <c r="AF108" s="1284"/>
      <c r="AG108" s="1109"/>
      <c r="AH108" s="1333"/>
    </row>
    <row r="109" spans="2:34" ht="13.5" hidden="1" outlineLevel="1" thickBot="1">
      <c r="B109" s="83"/>
      <c r="C109" s="1474" t="s">
        <v>25</v>
      </c>
      <c r="D109" s="940"/>
      <c r="E109" s="877">
        <v>8</v>
      </c>
      <c r="F109" s="1127"/>
      <c r="G109" s="1082"/>
      <c r="H109" s="1082"/>
      <c r="I109" s="1475"/>
      <c r="J109" s="877"/>
      <c r="K109" s="1114">
        <v>1.68</v>
      </c>
      <c r="L109" s="940">
        <v>1.59</v>
      </c>
      <c r="M109" s="1080">
        <f>ROUND(-E109*K109*L109,2)</f>
        <v>-21.37</v>
      </c>
      <c r="N109" s="1114">
        <v>0.13</v>
      </c>
      <c r="O109" s="940">
        <f>2*L109+K109</f>
        <v>4.8600000000000003</v>
      </c>
      <c r="P109" s="1116">
        <f>E109*N109*O109</f>
        <v>5.05</v>
      </c>
      <c r="Q109" s="1109"/>
      <c r="R109" s="1336"/>
      <c r="S109" s="1109"/>
      <c r="T109" s="1333"/>
      <c r="U109" s="1109"/>
      <c r="V109" s="1333"/>
      <c r="W109" s="1109"/>
      <c r="X109" s="1336"/>
      <c r="Y109" s="1285"/>
      <c r="Z109" s="1283"/>
      <c r="AA109" s="1337">
        <f>M109</f>
        <v>-21.37</v>
      </c>
      <c r="AB109" s="1284"/>
      <c r="AC109" s="1285"/>
      <c r="AD109" s="1283"/>
      <c r="AE109" s="1337">
        <f>P109</f>
        <v>5.05</v>
      </c>
      <c r="AF109" s="1284"/>
      <c r="AG109" s="1109"/>
      <c r="AH109" s="1333">
        <f>E109*K109</f>
        <v>13.44</v>
      </c>
    </row>
    <row r="110" spans="2:34" ht="13.5" hidden="1" outlineLevel="1" thickBot="1">
      <c r="B110" s="83"/>
      <c r="C110" s="1474" t="s">
        <v>595</v>
      </c>
      <c r="D110" s="1474"/>
      <c r="E110" s="1113"/>
      <c r="F110" s="1127">
        <v>5.18</v>
      </c>
      <c r="G110" s="1082">
        <v>20.57</v>
      </c>
      <c r="H110" s="1082">
        <v>23.85</v>
      </c>
      <c r="I110" s="1475">
        <f>H110-G110</f>
        <v>3.28</v>
      </c>
      <c r="J110" s="1088">
        <f>F110*I110</f>
        <v>16.989999999999998</v>
      </c>
      <c r="K110" s="1114"/>
      <c r="L110" s="940"/>
      <c r="M110" s="1113"/>
      <c r="N110" s="1114"/>
      <c r="O110" s="940"/>
      <c r="P110" s="1113"/>
      <c r="Q110" s="1109"/>
      <c r="R110" s="1336"/>
      <c r="S110" s="1109"/>
      <c r="T110" s="1333"/>
      <c r="U110" s="1109"/>
      <c r="V110" s="1333"/>
      <c r="W110" s="1109"/>
      <c r="X110" s="1336"/>
      <c r="Y110" s="1338">
        <f>J110</f>
        <v>16.989999999999998</v>
      </c>
      <c r="Z110" s="1283"/>
      <c r="AA110" s="1110"/>
      <c r="AB110" s="1284"/>
      <c r="AC110" s="1285"/>
      <c r="AD110" s="1283"/>
      <c r="AE110" s="1110"/>
      <c r="AF110" s="1284"/>
      <c r="AG110" s="1109"/>
      <c r="AH110" s="1333"/>
    </row>
    <row r="111" spans="2:34" ht="13.5" hidden="1" outlineLevel="1" thickBot="1">
      <c r="B111" s="83"/>
      <c r="C111" s="1474" t="s">
        <v>25</v>
      </c>
      <c r="D111" s="1474"/>
      <c r="E111" s="877">
        <v>2</v>
      </c>
      <c r="F111" s="1127"/>
      <c r="G111" s="1082"/>
      <c r="H111" s="1082"/>
      <c r="I111" s="1475"/>
      <c r="J111" s="1088"/>
      <c r="K111" s="1114">
        <v>1.68</v>
      </c>
      <c r="L111" s="940">
        <v>1.59</v>
      </c>
      <c r="M111" s="1080">
        <f>ROUND(-E111*K111*L111,2)</f>
        <v>-5.34</v>
      </c>
      <c r="N111" s="1114">
        <v>0.13</v>
      </c>
      <c r="O111" s="940">
        <f>2*L111+K111</f>
        <v>4.8600000000000003</v>
      </c>
      <c r="P111" s="1116">
        <f>E111*N111*O111</f>
        <v>1.26</v>
      </c>
      <c r="Q111" s="1109"/>
      <c r="R111" s="1336"/>
      <c r="S111" s="1334"/>
      <c r="T111" s="1179"/>
      <c r="U111" s="1109"/>
      <c r="V111" s="1333"/>
      <c r="W111" s="1109"/>
      <c r="X111" s="1336"/>
      <c r="Y111" s="1338">
        <f>M111</f>
        <v>-5.34</v>
      </c>
      <c r="Z111" s="1283"/>
      <c r="AA111" s="1110"/>
      <c r="AB111" s="1284"/>
      <c r="AC111" s="1338">
        <f>P111</f>
        <v>1.26</v>
      </c>
      <c r="AD111" s="1283"/>
      <c r="AE111" s="1110"/>
      <c r="AF111" s="1284"/>
      <c r="AG111" s="1109"/>
      <c r="AH111" s="1333">
        <f>E111*K111</f>
        <v>3.36</v>
      </c>
    </row>
    <row r="112" spans="2:34" ht="13.5" hidden="1" outlineLevel="1" thickBot="1">
      <c r="B112" s="83"/>
      <c r="C112" s="940"/>
      <c r="D112" s="940"/>
      <c r="E112" s="877"/>
      <c r="F112" s="1127"/>
      <c r="G112" s="1082"/>
      <c r="H112" s="1082"/>
      <c r="I112" s="1474"/>
      <c r="J112" s="877"/>
      <c r="K112" s="1114"/>
      <c r="L112" s="940"/>
      <c r="M112" s="1080"/>
      <c r="N112" s="1114"/>
      <c r="O112" s="940"/>
      <c r="P112" s="1116"/>
      <c r="Q112" s="1109"/>
      <c r="R112" s="1336"/>
      <c r="S112" s="1334"/>
      <c r="T112" s="1179"/>
      <c r="U112" s="1109"/>
      <c r="V112" s="1333"/>
      <c r="W112" s="1109"/>
      <c r="X112" s="1336"/>
      <c r="Y112" s="1338"/>
      <c r="Z112" s="1283"/>
      <c r="AA112" s="1110"/>
      <c r="AB112" s="1284"/>
      <c r="AC112" s="1338"/>
      <c r="AD112" s="1283"/>
      <c r="AE112" s="1110"/>
      <c r="AF112" s="1284"/>
      <c r="AG112" s="1109"/>
      <c r="AH112" s="1333"/>
    </row>
    <row r="113" spans="2:34" ht="13.5" hidden="1" outlineLevel="1" thickBot="1">
      <c r="B113" s="83"/>
      <c r="C113" s="1474" t="s">
        <v>504</v>
      </c>
      <c r="D113" s="1474" t="s">
        <v>645</v>
      </c>
      <c r="E113" s="877">
        <v>5</v>
      </c>
      <c r="F113" s="1127">
        <v>3.22</v>
      </c>
      <c r="G113" s="1082">
        <v>8.85</v>
      </c>
      <c r="H113" s="1082">
        <v>10.23</v>
      </c>
      <c r="I113" s="1475">
        <f>H113-G113</f>
        <v>1.38</v>
      </c>
      <c r="J113" s="1088">
        <f>E113*F113*I113</f>
        <v>22.22</v>
      </c>
      <c r="K113" s="1114"/>
      <c r="L113" s="940"/>
      <c r="M113" s="1113"/>
      <c r="N113" s="1114"/>
      <c r="O113" s="940"/>
      <c r="P113" s="1113"/>
      <c r="Q113" s="1109"/>
      <c r="R113" s="1336"/>
      <c r="S113" s="1334"/>
      <c r="T113" s="1179"/>
      <c r="U113" s="1109"/>
      <c r="V113" s="1333"/>
      <c r="W113" s="1334">
        <f>J113</f>
        <v>22.22</v>
      </c>
      <c r="X113" s="1326">
        <f>ROUND($W$4/1000*W113,3)</f>
        <v>0.55600000000000005</v>
      </c>
      <c r="Y113" s="1338">
        <f>J113</f>
        <v>22.22</v>
      </c>
      <c r="Z113" s="1283"/>
      <c r="AA113" s="1110"/>
      <c r="AB113" s="1284"/>
      <c r="AC113" s="1285"/>
      <c r="AD113" s="1283"/>
      <c r="AE113" s="1110"/>
      <c r="AF113" s="1284"/>
      <c r="AG113" s="1109">
        <f>E113*F113</f>
        <v>16.100000000000001</v>
      </c>
      <c r="AH113" s="1333"/>
    </row>
    <row r="114" spans="2:34" ht="13.5" hidden="1" outlineLevel="1" thickBot="1">
      <c r="B114" s="83"/>
      <c r="C114" s="1474" t="s">
        <v>65</v>
      </c>
      <c r="D114" s="940"/>
      <c r="E114" s="877">
        <v>5</v>
      </c>
      <c r="F114" s="1127">
        <v>2.66</v>
      </c>
      <c r="G114" s="1082">
        <v>9.0299999999999994</v>
      </c>
      <c r="H114" s="1082">
        <v>11.85</v>
      </c>
      <c r="I114" s="1474">
        <f>H114:H115-G114</f>
        <v>2.82</v>
      </c>
      <c r="J114" s="1088">
        <f>E114*F114*I114</f>
        <v>37.51</v>
      </c>
      <c r="K114" s="1114"/>
      <c r="L114" s="940"/>
      <c r="M114" s="1113"/>
      <c r="N114" s="1114"/>
      <c r="O114" s="940"/>
      <c r="P114" s="1113"/>
      <c r="Q114" s="1334">
        <f>J114</f>
        <v>37.51</v>
      </c>
      <c r="R114" s="1179">
        <f>ROUND($Q$4/1000*Q114,3)</f>
        <v>5.6269999999999998</v>
      </c>
      <c r="S114" s="1334"/>
      <c r="T114" s="1179"/>
      <c r="U114" s="1109"/>
      <c r="V114" s="1333"/>
      <c r="W114" s="1109"/>
      <c r="X114" s="1336"/>
      <c r="Y114" s="1338">
        <f>J114</f>
        <v>37.51</v>
      </c>
      <c r="Z114" s="1283"/>
      <c r="AA114" s="1110"/>
      <c r="AB114" s="1284"/>
      <c r="AC114" s="1285"/>
      <c r="AD114" s="1283"/>
      <c r="AE114" s="1110"/>
      <c r="AF114" s="1284"/>
      <c r="AG114" s="1109"/>
      <c r="AH114" s="1333"/>
    </row>
    <row r="115" spans="2:34" ht="13.5" hidden="1" outlineLevel="1" thickBot="1">
      <c r="B115" s="83"/>
      <c r="C115" s="1474"/>
      <c r="D115" s="940"/>
      <c r="E115" s="877">
        <v>5</v>
      </c>
      <c r="F115" s="1127">
        <v>3.22</v>
      </c>
      <c r="G115" s="1082">
        <v>9.0299999999999994</v>
      </c>
      <c r="H115" s="1082">
        <v>11.85</v>
      </c>
      <c r="I115" s="1474">
        <f>H115-G115</f>
        <v>2.82</v>
      </c>
      <c r="J115" s="1088">
        <f>E115*F115*I115</f>
        <v>45.4</v>
      </c>
      <c r="K115" s="1114"/>
      <c r="L115" s="940"/>
      <c r="M115" s="1113"/>
      <c r="N115" s="1114"/>
      <c r="O115" s="940"/>
      <c r="P115" s="1113"/>
      <c r="Q115" s="1109"/>
      <c r="R115" s="1336"/>
      <c r="S115" s="1334">
        <f>J115</f>
        <v>45.4</v>
      </c>
      <c r="T115" s="1179">
        <f>ROUND($S$4/1000*S115,3)</f>
        <v>5.9020000000000001</v>
      </c>
      <c r="U115" s="1109"/>
      <c r="V115" s="1333"/>
      <c r="W115" s="1109"/>
      <c r="X115" s="1336"/>
      <c r="Y115" s="1338">
        <f>J115</f>
        <v>45.4</v>
      </c>
      <c r="Z115" s="1283"/>
      <c r="AA115" s="1337"/>
      <c r="AB115" s="1284"/>
      <c r="AC115" s="1285"/>
      <c r="AD115" s="1283"/>
      <c r="AE115" s="1110"/>
      <c r="AF115" s="1284"/>
      <c r="AG115" s="1109"/>
      <c r="AH115" s="1333"/>
    </row>
    <row r="116" spans="2:34" ht="13.5" hidden="1" outlineLevel="1" thickBot="1">
      <c r="B116" s="83"/>
      <c r="C116" s="1474" t="s">
        <v>26</v>
      </c>
      <c r="D116" s="940"/>
      <c r="E116" s="877">
        <v>5</v>
      </c>
      <c r="F116" s="1127"/>
      <c r="G116" s="1082"/>
      <c r="H116" s="1082"/>
      <c r="I116" s="1474"/>
      <c r="J116" s="877"/>
      <c r="K116" s="1114">
        <v>0.51</v>
      </c>
      <c r="L116" s="940">
        <v>1.59</v>
      </c>
      <c r="M116" s="1080">
        <f>ROUND(-E116*K116*L116,2)</f>
        <v>-4.05</v>
      </c>
      <c r="N116" s="1114">
        <v>0.13</v>
      </c>
      <c r="O116" s="1108">
        <f>2*K116+L116</f>
        <v>2.61</v>
      </c>
      <c r="P116" s="1116">
        <f>E116*N116*O116</f>
        <v>1.7</v>
      </c>
      <c r="Q116" s="1109"/>
      <c r="R116" s="1336"/>
      <c r="S116" s="1334">
        <f>M116</f>
        <v>-4.05</v>
      </c>
      <c r="T116" s="1179">
        <f>ROUND($S$4/1000*S116,3)</f>
        <v>-0.52700000000000002</v>
      </c>
      <c r="U116" s="1109"/>
      <c r="V116" s="1333"/>
      <c r="W116" s="1109"/>
      <c r="X116" s="1336"/>
      <c r="Y116" s="1338">
        <f>M116</f>
        <v>-4.05</v>
      </c>
      <c r="Z116" s="1283"/>
      <c r="AA116" s="1110"/>
      <c r="AB116" s="1284"/>
      <c r="AC116" s="1338">
        <f>P116</f>
        <v>1.7</v>
      </c>
      <c r="AD116" s="1283"/>
      <c r="AE116" s="1110"/>
      <c r="AF116" s="1284"/>
      <c r="AG116" s="1109"/>
      <c r="AH116" s="1333"/>
    </row>
    <row r="117" spans="2:34" ht="13.5" hidden="1" outlineLevel="1" thickBot="1">
      <c r="B117" s="83"/>
      <c r="C117" s="1474" t="s">
        <v>90</v>
      </c>
      <c r="D117" s="940"/>
      <c r="E117" s="877">
        <v>5</v>
      </c>
      <c r="F117" s="1127"/>
      <c r="G117" s="1082"/>
      <c r="H117" s="1082"/>
      <c r="I117" s="1474"/>
      <c r="J117" s="877"/>
      <c r="K117" s="1114">
        <v>0.77</v>
      </c>
      <c r="L117" s="940">
        <v>2.34</v>
      </c>
      <c r="M117" s="1080">
        <f>ROUND(-E117*K117*L117,2)</f>
        <v>-9.01</v>
      </c>
      <c r="N117" s="1114">
        <v>0.13</v>
      </c>
      <c r="O117" s="940">
        <f>K117+L117+0.75</f>
        <v>3.86</v>
      </c>
      <c r="P117" s="1116">
        <f>E117*N117*O117</f>
        <v>2.5099999999999998</v>
      </c>
      <c r="Q117" s="1109"/>
      <c r="R117" s="1336"/>
      <c r="S117" s="1334">
        <f>M117</f>
        <v>-9.01</v>
      </c>
      <c r="T117" s="1179">
        <f>ROUND($S$4/1000*S117,3)</f>
        <v>-1.171</v>
      </c>
      <c r="U117" s="1109"/>
      <c r="V117" s="1333"/>
      <c r="W117" s="1109"/>
      <c r="X117" s="1336"/>
      <c r="Y117" s="1338">
        <f>M117</f>
        <v>-9.01</v>
      </c>
      <c r="Z117" s="1283"/>
      <c r="AA117" s="1337"/>
      <c r="AB117" s="1284"/>
      <c r="AC117" s="1338">
        <f>P117</f>
        <v>2.5099999999999998</v>
      </c>
      <c r="AD117" s="1283"/>
      <c r="AE117" s="1110"/>
      <c r="AF117" s="1284"/>
      <c r="AG117" s="1109"/>
      <c r="AH117" s="1333"/>
    </row>
    <row r="118" spans="2:34" ht="13.5" hidden="1" outlineLevel="1" thickBot="1">
      <c r="B118" s="83"/>
      <c r="C118" s="940"/>
      <c r="D118" s="940"/>
      <c r="E118" s="1113"/>
      <c r="F118" s="1127"/>
      <c r="G118" s="1082"/>
      <c r="H118" s="1082"/>
      <c r="I118" s="1475"/>
      <c r="J118" s="877"/>
      <c r="K118" s="1114"/>
      <c r="L118" s="940"/>
      <c r="M118" s="1113"/>
      <c r="N118" s="1114"/>
      <c r="O118" s="940"/>
      <c r="P118" s="1113"/>
      <c r="Q118" s="1109"/>
      <c r="R118" s="1336"/>
      <c r="S118" s="1109"/>
      <c r="T118" s="1179"/>
      <c r="U118" s="1109"/>
      <c r="V118" s="1333"/>
      <c r="W118" s="1109"/>
      <c r="X118" s="1336"/>
      <c r="Y118" s="1285"/>
      <c r="Z118" s="1283"/>
      <c r="AA118" s="1110"/>
      <c r="AB118" s="1284"/>
      <c r="AC118" s="1285"/>
      <c r="AD118" s="1283"/>
      <c r="AE118" s="1110"/>
      <c r="AF118" s="1284"/>
      <c r="AG118" s="1109"/>
      <c r="AH118" s="1333"/>
    </row>
    <row r="119" spans="2:34" ht="13.5" hidden="1" outlineLevel="1" thickBot="1">
      <c r="B119" s="83"/>
      <c r="C119" s="1474" t="s">
        <v>557</v>
      </c>
      <c r="D119" s="1474" t="s">
        <v>647</v>
      </c>
      <c r="E119" s="1113"/>
      <c r="F119" s="1127"/>
      <c r="G119" s="1082"/>
      <c r="H119" s="1082"/>
      <c r="I119" s="1474"/>
      <c r="J119" s="877"/>
      <c r="K119" s="1114"/>
      <c r="L119" s="940"/>
      <c r="M119" s="1113"/>
      <c r="N119" s="1114"/>
      <c r="O119" s="940"/>
      <c r="P119" s="1113"/>
      <c r="Q119" s="1109"/>
      <c r="R119" s="1336"/>
      <c r="S119" s="1109"/>
      <c r="T119" s="1333"/>
      <c r="U119" s="1109"/>
      <c r="V119" s="1333"/>
      <c r="W119" s="1109"/>
      <c r="X119" s="1336"/>
      <c r="Y119" s="1285"/>
      <c r="Z119" s="1283"/>
      <c r="AA119" s="1110"/>
      <c r="AB119" s="1284"/>
      <c r="AC119" s="1285"/>
      <c r="AD119" s="1283"/>
      <c r="AE119" s="1110"/>
      <c r="AF119" s="1284"/>
      <c r="AG119" s="1109"/>
      <c r="AH119" s="1333"/>
    </row>
    <row r="120" spans="2:34" ht="13.5" hidden="1" outlineLevel="1" thickBot="1">
      <c r="B120" s="83"/>
      <c r="C120" s="1474" t="s">
        <v>665</v>
      </c>
      <c r="D120" s="1474"/>
      <c r="E120" s="877">
        <v>5</v>
      </c>
      <c r="F120" s="1127">
        <v>10.14</v>
      </c>
      <c r="G120" s="1082">
        <v>8.85</v>
      </c>
      <c r="H120" s="1082">
        <v>9.0299999999999994</v>
      </c>
      <c r="I120" s="1474">
        <f>H120-G120</f>
        <v>0.18</v>
      </c>
      <c r="J120" s="1088">
        <f>E120*F120*I120</f>
        <v>9.1300000000000008</v>
      </c>
      <c r="K120" s="1114"/>
      <c r="L120" s="940"/>
      <c r="M120" s="1113"/>
      <c r="N120" s="1114"/>
      <c r="O120" s="940"/>
      <c r="P120" s="1113"/>
      <c r="Q120" s="1109"/>
      <c r="R120" s="1336"/>
      <c r="S120" s="1109"/>
      <c r="T120" s="1333"/>
      <c r="U120" s="1109"/>
      <c r="V120" s="1333"/>
      <c r="W120" s="1334">
        <f>J120</f>
        <v>9.1300000000000008</v>
      </c>
      <c r="X120" s="1335">
        <f>ROUND($W$4/1000*W120,3)</f>
        <v>0.22800000000000001</v>
      </c>
      <c r="Y120" s="1338">
        <f>J120</f>
        <v>9.1300000000000008</v>
      </c>
      <c r="Z120" s="1283"/>
      <c r="AA120" s="1110"/>
      <c r="AB120" s="1284"/>
      <c r="AC120" s="1285"/>
      <c r="AD120" s="1283"/>
      <c r="AE120" s="1110"/>
      <c r="AF120" s="1284"/>
      <c r="AG120" s="1334"/>
      <c r="AH120" s="1333"/>
    </row>
    <row r="121" spans="2:34" ht="13.5" hidden="1" outlineLevel="1" thickBot="1">
      <c r="B121" s="83"/>
      <c r="C121" s="1474" t="s">
        <v>666</v>
      </c>
      <c r="D121" s="940"/>
      <c r="E121" s="877">
        <v>5</v>
      </c>
      <c r="F121" s="1127">
        <v>7.53</v>
      </c>
      <c r="G121" s="1082">
        <v>9.0299999999999994</v>
      </c>
      <c r="H121" s="1082">
        <v>11.85</v>
      </c>
      <c r="I121" s="1474">
        <f>H121-G121</f>
        <v>2.82</v>
      </c>
      <c r="J121" s="1088">
        <f>E121*F121*I121</f>
        <v>106.17</v>
      </c>
      <c r="K121" s="1114"/>
      <c r="L121" s="940"/>
      <c r="M121" s="1113"/>
      <c r="N121" s="1114"/>
      <c r="O121" s="940"/>
      <c r="P121" s="1113"/>
      <c r="Q121" s="1334">
        <f>J121</f>
        <v>106.17</v>
      </c>
      <c r="R121" s="1179">
        <f>ROUND($Q$4/1000*Q121,3)</f>
        <v>15.926</v>
      </c>
      <c r="S121" s="1109"/>
      <c r="T121" s="1179"/>
      <c r="U121" s="1109"/>
      <c r="V121" s="1333"/>
      <c r="W121" s="1109"/>
      <c r="X121" s="1336"/>
      <c r="Y121" s="1338">
        <f>J121</f>
        <v>106.17</v>
      </c>
      <c r="Z121" s="1283"/>
      <c r="AA121" s="1110"/>
      <c r="AB121" s="1284"/>
      <c r="AC121" s="1285"/>
      <c r="AD121" s="1283"/>
      <c r="AE121" s="1110"/>
      <c r="AF121" s="1284"/>
      <c r="AG121" s="1109"/>
      <c r="AH121" s="1333"/>
    </row>
    <row r="122" spans="2:34" ht="13.5" hidden="1" outlineLevel="1" thickBot="1">
      <c r="B122" s="83"/>
      <c r="C122" s="1474" t="s">
        <v>519</v>
      </c>
      <c r="D122" s="940"/>
      <c r="E122" s="877">
        <v>5</v>
      </c>
      <c r="F122" s="1114"/>
      <c r="G122" s="940"/>
      <c r="H122" s="940"/>
      <c r="I122" s="940"/>
      <c r="J122" s="1122"/>
      <c r="K122" s="1114">
        <v>1.31</v>
      </c>
      <c r="L122" s="1108">
        <v>2.2200000000000002</v>
      </c>
      <c r="M122" s="1080">
        <f>ROUND(-E122*K122*L122,2)</f>
        <v>-14.54</v>
      </c>
      <c r="N122" s="1114">
        <v>0.15</v>
      </c>
      <c r="O122" s="940">
        <f>K122+L122+0.37</f>
        <v>3.9</v>
      </c>
      <c r="P122" s="1116">
        <f>E122*N122*O122</f>
        <v>2.93</v>
      </c>
      <c r="Q122" s="1334">
        <f>M122</f>
        <v>-14.54</v>
      </c>
      <c r="R122" s="1179">
        <f>ROUND($Q$4/1000*Q122,3)</f>
        <v>-2.181</v>
      </c>
      <c r="S122" s="1334"/>
      <c r="T122" s="1179"/>
      <c r="U122" s="1109"/>
      <c r="V122" s="1333"/>
      <c r="W122" s="1109"/>
      <c r="X122" s="1336"/>
      <c r="Y122" s="1338">
        <f>M122</f>
        <v>-14.54</v>
      </c>
      <c r="Z122" s="1283"/>
      <c r="AA122" s="1110"/>
      <c r="AB122" s="1284"/>
      <c r="AC122" s="1338">
        <f>P122</f>
        <v>2.93</v>
      </c>
      <c r="AD122" s="1283"/>
      <c r="AE122" s="1110"/>
      <c r="AF122" s="1284"/>
      <c r="AG122" s="1109"/>
      <c r="AH122" s="1333"/>
    </row>
    <row r="123" spans="2:34" ht="13.5" hidden="1" outlineLevel="1" thickBot="1">
      <c r="B123" s="83"/>
      <c r="C123" s="1474" t="s">
        <v>71</v>
      </c>
      <c r="D123" s="940"/>
      <c r="E123" s="877">
        <v>5</v>
      </c>
      <c r="F123" s="1114"/>
      <c r="G123" s="940"/>
      <c r="H123" s="940"/>
      <c r="I123" s="940"/>
      <c r="J123" s="1122"/>
      <c r="K123" s="1114">
        <v>0.93</v>
      </c>
      <c r="L123" s="1108">
        <v>1.8</v>
      </c>
      <c r="M123" s="1080">
        <f>ROUND(-E123*K123*L123,2)</f>
        <v>-8.3699999999999992</v>
      </c>
      <c r="N123" s="1114">
        <v>0.15</v>
      </c>
      <c r="O123" s="940">
        <f>K123+L123</f>
        <v>2.73</v>
      </c>
      <c r="P123" s="1116">
        <f>E123*N123*O123</f>
        <v>2.0499999999999998</v>
      </c>
      <c r="Q123" s="1334">
        <f>M123</f>
        <v>-8.3699999999999992</v>
      </c>
      <c r="R123" s="1179">
        <f>ROUND($Q$4/1000*Q123,3)</f>
        <v>-1.256</v>
      </c>
      <c r="S123" s="1334"/>
      <c r="T123" s="1179"/>
      <c r="U123" s="1109"/>
      <c r="V123" s="1333"/>
      <c r="W123" s="1109"/>
      <c r="X123" s="1336"/>
      <c r="Y123" s="1338">
        <f>M123</f>
        <v>-8.3699999999999992</v>
      </c>
      <c r="Z123" s="1283"/>
      <c r="AA123" s="1110"/>
      <c r="AB123" s="1284"/>
      <c r="AC123" s="1338">
        <f>P123</f>
        <v>2.0499999999999998</v>
      </c>
      <c r="AD123" s="1283"/>
      <c r="AE123" s="1110"/>
      <c r="AF123" s="1284"/>
      <c r="AG123" s="1109"/>
      <c r="AH123" s="1333">
        <f>E123*K123</f>
        <v>4.6500000000000004</v>
      </c>
    </row>
    <row r="124" spans="2:34" ht="13.5" hidden="1" outlineLevel="1" thickBot="1">
      <c r="B124" s="83"/>
      <c r="C124" s="1474" t="s">
        <v>497</v>
      </c>
      <c r="D124" s="940"/>
      <c r="E124" s="877">
        <v>5</v>
      </c>
      <c r="F124" s="1114"/>
      <c r="G124" s="940"/>
      <c r="H124" s="940"/>
      <c r="I124" s="940"/>
      <c r="J124" s="1122"/>
      <c r="K124" s="1114">
        <v>1.31</v>
      </c>
      <c r="L124" s="1108">
        <v>2.2200000000000002</v>
      </c>
      <c r="M124" s="1080">
        <f>ROUND(-E124*K124*L124,2)</f>
        <v>-14.54</v>
      </c>
      <c r="N124" s="1114">
        <v>0.15</v>
      </c>
      <c r="O124" s="940">
        <f>2*L124+K124</f>
        <v>5.75</v>
      </c>
      <c r="P124" s="1116">
        <f>E124*N124*O124</f>
        <v>4.3099999999999996</v>
      </c>
      <c r="Q124" s="1334">
        <f>M124</f>
        <v>-14.54</v>
      </c>
      <c r="R124" s="1179">
        <f>ROUND($Q$4/1000*Q124,3)</f>
        <v>-2.181</v>
      </c>
      <c r="S124" s="1109"/>
      <c r="T124" s="1333"/>
      <c r="U124" s="1109"/>
      <c r="V124" s="1333"/>
      <c r="W124" s="1109"/>
      <c r="X124" s="1336"/>
      <c r="Y124" s="1338">
        <f>M124</f>
        <v>-14.54</v>
      </c>
      <c r="Z124" s="1283"/>
      <c r="AA124" s="1126"/>
      <c r="AB124" s="1284"/>
      <c r="AC124" s="1338">
        <f>P124</f>
        <v>4.3099999999999996</v>
      </c>
      <c r="AD124" s="1283"/>
      <c r="AE124" s="1110"/>
      <c r="AF124" s="1284"/>
      <c r="AG124" s="1109"/>
      <c r="AH124" s="1333"/>
    </row>
    <row r="125" spans="2:34" ht="13.5" hidden="1" outlineLevel="1" thickBot="1">
      <c r="B125" s="83"/>
      <c r="C125" s="940"/>
      <c r="D125" s="1474"/>
      <c r="E125" s="877"/>
      <c r="F125" s="1127"/>
      <c r="G125" s="1082"/>
      <c r="H125" s="1082"/>
      <c r="I125" s="1475"/>
      <c r="J125" s="877"/>
      <c r="K125" s="1114"/>
      <c r="L125" s="940"/>
      <c r="M125" s="1113"/>
      <c r="N125" s="1114"/>
      <c r="O125" s="940"/>
      <c r="P125" s="1113"/>
      <c r="Q125" s="1109"/>
      <c r="R125" s="1336"/>
      <c r="S125" s="1109"/>
      <c r="T125" s="1179"/>
      <c r="U125" s="1109"/>
      <c r="V125" s="1333"/>
      <c r="W125" s="1109"/>
      <c r="X125" s="1336"/>
      <c r="Y125" s="1285"/>
      <c r="Z125" s="1283"/>
      <c r="AA125" s="1126"/>
      <c r="AB125" s="1284"/>
      <c r="AC125" s="1285"/>
      <c r="AD125" s="1283"/>
      <c r="AE125" s="1110"/>
      <c r="AF125" s="1284"/>
      <c r="AG125" s="1109"/>
      <c r="AH125" s="1333"/>
    </row>
    <row r="126" spans="2:34" ht="13.5" hidden="1" outlineLevel="1" thickBot="1">
      <c r="B126" s="83"/>
      <c r="C126" s="940" t="s">
        <v>667</v>
      </c>
      <c r="D126" s="1474" t="s">
        <v>650</v>
      </c>
      <c r="E126" s="1113"/>
      <c r="F126" s="1127">
        <f>0.44+4.64</f>
        <v>5.08</v>
      </c>
      <c r="G126" s="1082">
        <v>8.85</v>
      </c>
      <c r="H126" s="1082">
        <v>23.85</v>
      </c>
      <c r="I126" s="1475">
        <f>H126-G126</f>
        <v>15</v>
      </c>
      <c r="J126" s="1088">
        <f>F126*I126</f>
        <v>76.2</v>
      </c>
      <c r="K126" s="1114"/>
      <c r="L126" s="940"/>
      <c r="M126" s="1113"/>
      <c r="N126" s="1114"/>
      <c r="O126" s="940"/>
      <c r="P126" s="1113"/>
      <c r="Q126" s="1334">
        <f>J126</f>
        <v>76.2</v>
      </c>
      <c r="R126" s="1179">
        <f>ROUND($Q$4/1000*Q126,3)</f>
        <v>11.43</v>
      </c>
      <c r="S126" s="1334"/>
      <c r="T126" s="1179"/>
      <c r="U126" s="1109"/>
      <c r="V126" s="1333"/>
      <c r="W126" s="1109"/>
      <c r="X126" s="1336"/>
      <c r="Y126" s="1338">
        <f>J126</f>
        <v>76.2</v>
      </c>
      <c r="Z126" s="1283"/>
      <c r="AA126" s="1126"/>
      <c r="AB126" s="1284"/>
      <c r="AC126" s="1285"/>
      <c r="AD126" s="1283"/>
      <c r="AE126" s="1110"/>
      <c r="AF126" s="1284"/>
      <c r="AG126" s="1109"/>
      <c r="AH126" s="1333"/>
    </row>
    <row r="127" spans="2:34" ht="13.5" hidden="1" outlineLevel="1" thickBot="1">
      <c r="B127" s="83"/>
      <c r="C127" s="940"/>
      <c r="D127" s="940"/>
      <c r="E127" s="1113"/>
      <c r="F127" s="1127"/>
      <c r="G127" s="1082"/>
      <c r="H127" s="1082"/>
      <c r="I127" s="1474"/>
      <c r="J127" s="1088"/>
      <c r="K127" s="1114"/>
      <c r="L127" s="940"/>
      <c r="M127" s="1113"/>
      <c r="N127" s="1114"/>
      <c r="O127" s="940"/>
      <c r="P127" s="1113"/>
      <c r="Q127" s="1109"/>
      <c r="R127" s="1336"/>
      <c r="S127" s="1334"/>
      <c r="T127" s="1179"/>
      <c r="U127" s="1109"/>
      <c r="V127" s="1333"/>
      <c r="W127" s="1109"/>
      <c r="X127" s="1336"/>
      <c r="Y127" s="1285"/>
      <c r="Z127" s="1283"/>
      <c r="AA127" s="1365"/>
      <c r="AB127" s="1284"/>
      <c r="AC127" s="1285"/>
      <c r="AD127" s="1283"/>
      <c r="AE127" s="1110"/>
      <c r="AF127" s="1284"/>
      <c r="AG127" s="1109"/>
      <c r="AH127" s="1333"/>
    </row>
    <row r="128" spans="2:34" ht="13.5" hidden="1" outlineLevel="1" thickBot="1">
      <c r="B128" s="871" t="s">
        <v>587</v>
      </c>
      <c r="C128" s="1474" t="s">
        <v>493</v>
      </c>
      <c r="D128" s="1474" t="s">
        <v>668</v>
      </c>
      <c r="E128" s="1113"/>
      <c r="F128" s="1127">
        <v>6.75</v>
      </c>
      <c r="G128" s="1082">
        <v>8.85</v>
      </c>
      <c r="H128" s="1082">
        <v>23.85</v>
      </c>
      <c r="I128" s="1475">
        <f>H128-G128</f>
        <v>15</v>
      </c>
      <c r="J128" s="877">
        <f>F128*I128</f>
        <v>101.25</v>
      </c>
      <c r="K128" s="1114"/>
      <c r="L128" s="940"/>
      <c r="M128" s="1113"/>
      <c r="N128" s="1114"/>
      <c r="O128" s="940"/>
      <c r="P128" s="1113"/>
      <c r="Q128" s="1109"/>
      <c r="R128" s="1336"/>
      <c r="S128" s="1109">
        <f>J128</f>
        <v>101.25</v>
      </c>
      <c r="T128" s="1179">
        <f>ROUND($S$4/1000*S128,3)</f>
        <v>13.163</v>
      </c>
      <c r="U128" s="1109"/>
      <c r="V128" s="1333"/>
      <c r="W128" s="1109"/>
      <c r="X128" s="1336"/>
      <c r="Y128" s="1285"/>
      <c r="Z128" s="1283"/>
      <c r="AA128" s="1126"/>
      <c r="AB128" s="1284"/>
      <c r="AC128" s="1285"/>
      <c r="AD128" s="1283"/>
      <c r="AE128" s="1110"/>
      <c r="AF128" s="1284"/>
      <c r="AG128" s="1109"/>
      <c r="AH128" s="1333"/>
    </row>
    <row r="129" spans="2:34" ht="13.5" hidden="1" outlineLevel="1" thickBot="1">
      <c r="B129" s="83"/>
      <c r="C129" s="1474" t="s">
        <v>24</v>
      </c>
      <c r="D129" s="940"/>
      <c r="E129" s="877">
        <v>5</v>
      </c>
      <c r="F129" s="1127"/>
      <c r="G129" s="1082"/>
      <c r="H129" s="1082"/>
      <c r="I129" s="1474"/>
      <c r="J129" s="877"/>
      <c r="K129" s="1114">
        <v>1.48</v>
      </c>
      <c r="L129" s="940">
        <v>1.59</v>
      </c>
      <c r="M129" s="1085">
        <f>ROUND(-E129*K129*L129,2)</f>
        <v>-11.77</v>
      </c>
      <c r="N129" s="1114">
        <v>0.15</v>
      </c>
      <c r="O129" s="940">
        <f>2*L129+K129</f>
        <v>4.66</v>
      </c>
      <c r="P129" s="1116">
        <f>E129*N129*O129</f>
        <v>3.5</v>
      </c>
      <c r="Q129" s="1109"/>
      <c r="R129" s="1336"/>
      <c r="S129" s="1334">
        <f>M129</f>
        <v>-11.77</v>
      </c>
      <c r="T129" s="1179">
        <f>ROUND($S$4/1000*S129,3)</f>
        <v>-1.53</v>
      </c>
      <c r="U129" s="1109"/>
      <c r="V129" s="1333"/>
      <c r="W129" s="1109"/>
      <c r="X129" s="1336"/>
      <c r="Y129" s="1285"/>
      <c r="Z129" s="1283"/>
      <c r="AA129" s="1365"/>
      <c r="AB129" s="1284"/>
      <c r="AC129" s="1285"/>
      <c r="AD129" s="1283"/>
      <c r="AE129" s="1337"/>
      <c r="AF129" s="1284"/>
      <c r="AG129" s="1109"/>
      <c r="AH129" s="1333"/>
    </row>
    <row r="130" spans="2:34" ht="13.5" hidden="1" outlineLevel="1" thickBot="1">
      <c r="B130" s="83"/>
      <c r="C130" s="1474" t="s">
        <v>25</v>
      </c>
      <c r="D130" s="940"/>
      <c r="E130" s="877">
        <v>5</v>
      </c>
      <c r="F130" s="1127"/>
      <c r="G130" s="1082"/>
      <c r="H130" s="1082"/>
      <c r="I130" s="1475"/>
      <c r="J130" s="877"/>
      <c r="K130" s="1114">
        <v>1.68</v>
      </c>
      <c r="L130" s="940">
        <v>1.59</v>
      </c>
      <c r="M130" s="1080">
        <f>ROUND(-E130*K130*L130,2)</f>
        <v>-13.36</v>
      </c>
      <c r="N130" s="1114">
        <v>0.13</v>
      </c>
      <c r="O130" s="940">
        <f>2*L130+K130</f>
        <v>4.8600000000000003</v>
      </c>
      <c r="P130" s="1116">
        <f>E130*N130*O130</f>
        <v>3.16</v>
      </c>
      <c r="Q130" s="1109"/>
      <c r="R130" s="1336"/>
      <c r="S130" s="1334">
        <f>M130</f>
        <v>-13.36</v>
      </c>
      <c r="T130" s="1179">
        <f>ROUND($S$4/1000*S130,3)</f>
        <v>-1.7370000000000001</v>
      </c>
      <c r="U130" s="1109"/>
      <c r="V130" s="1333"/>
      <c r="W130" s="1109"/>
      <c r="X130" s="1336"/>
      <c r="Y130" s="1285"/>
      <c r="Z130" s="1283"/>
      <c r="AA130" s="1126"/>
      <c r="AB130" s="1284"/>
      <c r="AC130" s="1285"/>
      <c r="AD130" s="1283"/>
      <c r="AE130" s="1110"/>
      <c r="AF130" s="1284"/>
      <c r="AG130" s="1109"/>
      <c r="AH130" s="1333"/>
    </row>
    <row r="131" spans="2:34" ht="13.5" hidden="1" outlineLevel="1" thickBot="1">
      <c r="B131" s="1440" t="s">
        <v>664</v>
      </c>
      <c r="C131" s="1474" t="s">
        <v>595</v>
      </c>
      <c r="D131" s="940"/>
      <c r="E131" s="1113"/>
      <c r="F131" s="1127">
        <v>6.75</v>
      </c>
      <c r="G131" s="1082">
        <v>8.85</v>
      </c>
      <c r="H131" s="1082">
        <v>9.93</v>
      </c>
      <c r="I131" s="1475">
        <f>H131-G131</f>
        <v>1.08</v>
      </c>
      <c r="J131" s="877">
        <f>F131*I131</f>
        <v>7.29</v>
      </c>
      <c r="K131" s="1114"/>
      <c r="L131" s="940"/>
      <c r="M131" s="1113"/>
      <c r="N131" s="1114"/>
      <c r="O131" s="940"/>
      <c r="P131" s="1113"/>
      <c r="Q131" s="1109"/>
      <c r="R131" s="1336"/>
      <c r="S131" s="1109"/>
      <c r="T131" s="1333"/>
      <c r="U131" s="1109"/>
      <c r="V131" s="1333"/>
      <c r="W131" s="1109"/>
      <c r="X131" s="1336"/>
      <c r="Y131" s="1285">
        <f>J131</f>
        <v>7.29</v>
      </c>
      <c r="Z131" s="1283"/>
      <c r="AA131" s="1126"/>
      <c r="AB131" s="1284"/>
      <c r="AC131" s="1285"/>
      <c r="AD131" s="1283"/>
      <c r="AE131" s="1110"/>
      <c r="AF131" s="1284"/>
      <c r="AG131" s="1109"/>
      <c r="AH131" s="1333"/>
    </row>
    <row r="132" spans="2:34" ht="13.5" hidden="1" outlineLevel="1" thickBot="1">
      <c r="B132" s="83"/>
      <c r="C132" s="1474"/>
      <c r="D132" s="1474"/>
      <c r="E132" s="877"/>
      <c r="F132" s="1436">
        <v>0.9</v>
      </c>
      <c r="G132" s="1082">
        <v>9.93</v>
      </c>
      <c r="H132" s="1082">
        <v>23.85</v>
      </c>
      <c r="I132" s="1474">
        <f>H132-G132</f>
        <v>13.92</v>
      </c>
      <c r="J132" s="1088">
        <f>F132*I132</f>
        <v>12.53</v>
      </c>
      <c r="K132" s="1114"/>
      <c r="L132" s="940"/>
      <c r="M132" s="1113"/>
      <c r="N132" s="1114"/>
      <c r="O132" s="940"/>
      <c r="P132" s="1113"/>
      <c r="Q132" s="1334"/>
      <c r="R132" s="1336"/>
      <c r="S132" s="1109"/>
      <c r="T132" s="1333"/>
      <c r="U132" s="1109"/>
      <c r="V132" s="1333"/>
      <c r="W132" s="1109"/>
      <c r="X132" s="1336"/>
      <c r="Y132" s="1338">
        <f>J132</f>
        <v>12.53</v>
      </c>
      <c r="Z132" s="1283"/>
      <c r="AA132" s="1126"/>
      <c r="AB132" s="1284"/>
      <c r="AC132" s="1285"/>
      <c r="AD132" s="1283"/>
      <c r="AE132" s="1110"/>
      <c r="AF132" s="1284"/>
      <c r="AG132" s="1109"/>
      <c r="AH132" s="1333"/>
    </row>
    <row r="133" spans="2:34" ht="13.5" hidden="1" outlineLevel="1" thickBot="1">
      <c r="B133" s="83"/>
      <c r="C133" s="1474"/>
      <c r="D133" s="940"/>
      <c r="E133" s="877"/>
      <c r="F133" s="1127">
        <v>1.18</v>
      </c>
      <c r="G133" s="1082">
        <v>9.93</v>
      </c>
      <c r="H133" s="1082">
        <v>23.85</v>
      </c>
      <c r="I133" s="1474">
        <f>H133-G133</f>
        <v>13.92</v>
      </c>
      <c r="J133" s="1088">
        <f>F133*I133</f>
        <v>16.43</v>
      </c>
      <c r="K133" s="1114"/>
      <c r="L133" s="940"/>
      <c r="M133" s="1080"/>
      <c r="N133" s="1114"/>
      <c r="O133" s="940"/>
      <c r="P133" s="1116"/>
      <c r="Q133" s="1334"/>
      <c r="R133" s="1336"/>
      <c r="S133" s="1109"/>
      <c r="T133" s="1333"/>
      <c r="U133" s="1109"/>
      <c r="V133" s="1333"/>
      <c r="W133" s="1109"/>
      <c r="X133" s="1336"/>
      <c r="Y133" s="1338">
        <f>J133</f>
        <v>16.43</v>
      </c>
      <c r="Z133" s="1283"/>
      <c r="AA133" s="1126"/>
      <c r="AB133" s="1284"/>
      <c r="AC133" s="1285"/>
      <c r="AD133" s="1283"/>
      <c r="AE133" s="1110"/>
      <c r="AF133" s="1284"/>
      <c r="AG133" s="1109"/>
      <c r="AH133" s="1333"/>
    </row>
    <row r="134" spans="2:34" ht="13.5" hidden="1" outlineLevel="1" thickBot="1">
      <c r="B134" s="83"/>
      <c r="C134" s="1474" t="s">
        <v>588</v>
      </c>
      <c r="D134" s="940"/>
      <c r="E134" s="877"/>
      <c r="F134" s="1127">
        <v>4.67</v>
      </c>
      <c r="G134" s="1082">
        <v>9.93</v>
      </c>
      <c r="H134" s="1082">
        <v>20.57</v>
      </c>
      <c r="I134" s="1475">
        <f>H134-G134</f>
        <v>10.64</v>
      </c>
      <c r="J134" s="1088">
        <f>F134*I134</f>
        <v>49.69</v>
      </c>
      <c r="K134" s="1114"/>
      <c r="L134" s="940"/>
      <c r="M134" s="1080"/>
      <c r="N134" s="1114"/>
      <c r="O134" s="940"/>
      <c r="P134" s="1116"/>
      <c r="Q134" s="1334"/>
      <c r="R134" s="1336"/>
      <c r="S134" s="1109"/>
      <c r="T134" s="1333"/>
      <c r="U134" s="1109"/>
      <c r="V134" s="1333"/>
      <c r="W134" s="1109"/>
      <c r="X134" s="1336"/>
      <c r="Y134" s="1338"/>
      <c r="Z134" s="1283"/>
      <c r="AA134" s="1365">
        <f>J134</f>
        <v>49.69</v>
      </c>
      <c r="AB134" s="1284"/>
      <c r="AC134" s="1285"/>
      <c r="AD134" s="1283"/>
      <c r="AE134" s="1110"/>
      <c r="AF134" s="1284"/>
      <c r="AG134" s="1109"/>
      <c r="AH134" s="1333"/>
    </row>
    <row r="135" spans="2:34" ht="13.5" hidden="1" outlineLevel="1" thickBot="1">
      <c r="B135" s="83"/>
      <c r="C135" s="1474" t="s">
        <v>24</v>
      </c>
      <c r="D135" s="940"/>
      <c r="E135" s="877">
        <v>4</v>
      </c>
      <c r="F135" s="1127"/>
      <c r="G135" s="1082"/>
      <c r="H135" s="1082"/>
      <c r="I135" s="1474"/>
      <c r="J135" s="877"/>
      <c r="K135" s="1114">
        <v>1.48</v>
      </c>
      <c r="L135" s="940">
        <v>1.59</v>
      </c>
      <c r="M135" s="1085">
        <f>ROUND(-E135*K135*L135,2)</f>
        <v>-9.41</v>
      </c>
      <c r="N135" s="1114">
        <v>0.15</v>
      </c>
      <c r="O135" s="940">
        <f>2*L135+K135</f>
        <v>4.66</v>
      </c>
      <c r="P135" s="1116">
        <f>E135*N135*O135</f>
        <v>2.8</v>
      </c>
      <c r="Q135" s="1334"/>
      <c r="R135" s="1336"/>
      <c r="S135" s="1109"/>
      <c r="T135" s="1333"/>
      <c r="U135" s="1109"/>
      <c r="V135" s="1333"/>
      <c r="W135" s="1109"/>
      <c r="X135" s="1336"/>
      <c r="Y135" s="1338"/>
      <c r="Z135" s="1283"/>
      <c r="AA135" s="1365">
        <f>M135</f>
        <v>-9.41</v>
      </c>
      <c r="AB135" s="1284"/>
      <c r="AC135" s="1285"/>
      <c r="AD135" s="1283"/>
      <c r="AE135" s="1337">
        <f>P135</f>
        <v>2.8</v>
      </c>
      <c r="AF135" s="1284"/>
      <c r="AG135" s="1109"/>
      <c r="AH135" s="1333">
        <f>E135*K135</f>
        <v>5.92</v>
      </c>
    </row>
    <row r="136" spans="2:34" ht="13.5" hidden="1" outlineLevel="1" thickBot="1">
      <c r="B136" s="83"/>
      <c r="C136" s="1474" t="s">
        <v>25</v>
      </c>
      <c r="D136" s="940"/>
      <c r="E136" s="877">
        <v>4</v>
      </c>
      <c r="F136" s="1127"/>
      <c r="G136" s="1082"/>
      <c r="H136" s="1082"/>
      <c r="I136" s="1474"/>
      <c r="J136" s="877"/>
      <c r="K136" s="1114">
        <v>1.68</v>
      </c>
      <c r="L136" s="940">
        <v>1.59</v>
      </c>
      <c r="M136" s="1080">
        <f>ROUND(-E136*K136*L136,2)</f>
        <v>-10.68</v>
      </c>
      <c r="N136" s="1114">
        <v>0.13</v>
      </c>
      <c r="O136" s="940">
        <f>2*L136+K136</f>
        <v>4.8600000000000003</v>
      </c>
      <c r="P136" s="1116">
        <f>E136*N136*O136</f>
        <v>2.5299999999999998</v>
      </c>
      <c r="Q136" s="1109"/>
      <c r="R136" s="1336"/>
      <c r="S136" s="1109"/>
      <c r="T136" s="1333"/>
      <c r="U136" s="1109"/>
      <c r="V136" s="1333"/>
      <c r="W136" s="1109"/>
      <c r="X136" s="1335"/>
      <c r="Y136" s="1285"/>
      <c r="Z136" s="1283"/>
      <c r="AA136" s="1365">
        <f>M136</f>
        <v>-10.68</v>
      </c>
      <c r="AB136" s="1284"/>
      <c r="AC136" s="1285"/>
      <c r="AD136" s="1283"/>
      <c r="AE136" s="1337">
        <f>P136</f>
        <v>2.5299999999999998</v>
      </c>
      <c r="AF136" s="1284"/>
      <c r="AG136" s="1109"/>
      <c r="AH136" s="1333">
        <f>E136*K136</f>
        <v>6.72</v>
      </c>
    </row>
    <row r="137" spans="2:34" ht="13.5" hidden="1" outlineLevel="1" thickBot="1">
      <c r="B137" s="83"/>
      <c r="C137" s="1474" t="s">
        <v>595</v>
      </c>
      <c r="D137" s="1474"/>
      <c r="E137" s="1113"/>
      <c r="F137" s="1127">
        <v>4.67</v>
      </c>
      <c r="G137" s="1082">
        <v>20.57</v>
      </c>
      <c r="H137" s="1082">
        <v>23.85</v>
      </c>
      <c r="I137" s="1475">
        <f>H137-G137</f>
        <v>3.28</v>
      </c>
      <c r="J137" s="1088">
        <f>F137*I137</f>
        <v>15.32</v>
      </c>
      <c r="K137" s="1114"/>
      <c r="L137" s="940"/>
      <c r="M137" s="1113"/>
      <c r="N137" s="1114"/>
      <c r="O137" s="940"/>
      <c r="P137" s="1113"/>
      <c r="Q137" s="1109"/>
      <c r="R137" s="1336"/>
      <c r="S137" s="1109"/>
      <c r="T137" s="1333"/>
      <c r="U137" s="1109"/>
      <c r="V137" s="1333"/>
      <c r="W137" s="1109"/>
      <c r="X137" s="1366"/>
      <c r="Y137" s="1338">
        <f>J137</f>
        <v>15.32</v>
      </c>
      <c r="Z137" s="1283"/>
      <c r="AA137" s="1126"/>
      <c r="AB137" s="1284"/>
      <c r="AC137" s="1285"/>
      <c r="AD137" s="1283"/>
      <c r="AE137" s="1110"/>
      <c r="AF137" s="1284"/>
      <c r="AG137" s="1109"/>
      <c r="AH137" s="1333"/>
    </row>
    <row r="138" spans="2:34" ht="13.5" hidden="1" outlineLevel="1" thickBot="1">
      <c r="B138" s="83"/>
      <c r="C138" s="1474" t="s">
        <v>24</v>
      </c>
      <c r="D138" s="1474"/>
      <c r="E138" s="877">
        <v>1</v>
      </c>
      <c r="F138" s="1127"/>
      <c r="G138" s="1082"/>
      <c r="H138" s="1082"/>
      <c r="I138" s="1474"/>
      <c r="J138" s="877"/>
      <c r="K138" s="1114">
        <v>1.48</v>
      </c>
      <c r="L138" s="940">
        <v>1.59</v>
      </c>
      <c r="M138" s="1085">
        <f>ROUND(-E138*K138*L138,2)</f>
        <v>-2.35</v>
      </c>
      <c r="N138" s="1114">
        <v>0.15</v>
      </c>
      <c r="O138" s="940">
        <f>2*L138+K138</f>
        <v>4.66</v>
      </c>
      <c r="P138" s="1116">
        <f>E138*N138*O138</f>
        <v>0.7</v>
      </c>
      <c r="Q138" s="1109"/>
      <c r="R138" s="1336"/>
      <c r="S138" s="1109"/>
      <c r="T138" s="1333"/>
      <c r="U138" s="1109"/>
      <c r="V138" s="1333"/>
      <c r="W138" s="1109"/>
      <c r="X138" s="1366"/>
      <c r="Y138" s="1338">
        <f>M138</f>
        <v>-2.35</v>
      </c>
      <c r="Z138" s="1283"/>
      <c r="AA138" s="1126"/>
      <c r="AB138" s="1284"/>
      <c r="AC138" s="1338">
        <f>P138</f>
        <v>0.7</v>
      </c>
      <c r="AD138" s="1283"/>
      <c r="AE138" s="1110"/>
      <c r="AF138" s="1284"/>
      <c r="AG138" s="1109"/>
      <c r="AH138" s="1333">
        <f>E138*K138</f>
        <v>1.48</v>
      </c>
    </row>
    <row r="139" spans="2:34" ht="13.5" hidden="1" outlineLevel="1" thickBot="1">
      <c r="B139" s="83"/>
      <c r="C139" s="1474" t="s">
        <v>25</v>
      </c>
      <c r="D139" s="940"/>
      <c r="E139" s="877">
        <v>1</v>
      </c>
      <c r="F139" s="1127"/>
      <c r="G139" s="1082"/>
      <c r="H139" s="1082"/>
      <c r="I139" s="1475"/>
      <c r="J139" s="877"/>
      <c r="K139" s="1114">
        <v>1.68</v>
      </c>
      <c r="L139" s="940">
        <v>1.59</v>
      </c>
      <c r="M139" s="1080">
        <f>ROUND(-E139*K139*L139,2)</f>
        <v>-2.67</v>
      </c>
      <c r="N139" s="1114">
        <v>0.13</v>
      </c>
      <c r="O139" s="940">
        <f>2*L139+K139</f>
        <v>4.8600000000000003</v>
      </c>
      <c r="P139" s="1116">
        <f>E139*N139*O139</f>
        <v>0.63</v>
      </c>
      <c r="Q139" s="1109"/>
      <c r="R139" s="1336"/>
      <c r="S139" s="1109"/>
      <c r="T139" s="1333"/>
      <c r="U139" s="1109"/>
      <c r="V139" s="1333"/>
      <c r="W139" s="1109"/>
      <c r="X139" s="1366"/>
      <c r="Y139" s="1338">
        <f>M139</f>
        <v>-2.67</v>
      </c>
      <c r="Z139" s="1283"/>
      <c r="AA139" s="1126"/>
      <c r="AB139" s="1284"/>
      <c r="AC139" s="1338">
        <f>P139</f>
        <v>0.63</v>
      </c>
      <c r="AD139" s="1283"/>
      <c r="AE139" s="1126"/>
      <c r="AF139" s="1284"/>
      <c r="AG139" s="1109"/>
      <c r="AH139" s="1333">
        <f>E139*K139</f>
        <v>1.68</v>
      </c>
    </row>
    <row r="140" spans="2:34" ht="13.5" hidden="1" outlineLevel="1" thickBot="1">
      <c r="B140" s="83"/>
      <c r="C140" s="940"/>
      <c r="D140" s="940"/>
      <c r="E140" s="1113"/>
      <c r="F140" s="1111"/>
      <c r="G140" s="1439"/>
      <c r="H140" s="1439"/>
      <c r="I140" s="940"/>
      <c r="J140" s="1113"/>
      <c r="K140" s="1114"/>
      <c r="L140" s="940"/>
      <c r="M140" s="1113"/>
      <c r="N140" s="1114"/>
      <c r="O140" s="940"/>
      <c r="P140" s="1113"/>
      <c r="Q140" s="1109"/>
      <c r="R140" s="1336"/>
      <c r="S140" s="1109"/>
      <c r="T140" s="1333"/>
      <c r="U140" s="1109"/>
      <c r="V140" s="1333"/>
      <c r="W140" s="1109"/>
      <c r="X140" s="1366"/>
      <c r="Y140" s="1285"/>
      <c r="Z140" s="1283"/>
      <c r="AA140" s="1126"/>
      <c r="AB140" s="1284"/>
      <c r="AC140" s="1285"/>
      <c r="AD140" s="1283"/>
      <c r="AE140" s="1126"/>
      <c r="AF140" s="1284"/>
      <c r="AG140" s="1109"/>
      <c r="AH140" s="1333"/>
    </row>
    <row r="141" spans="2:34" ht="13.5" hidden="1" outlineLevel="1" thickBot="1">
      <c r="B141" s="1445" t="s">
        <v>641</v>
      </c>
      <c r="C141" s="1474" t="s">
        <v>493</v>
      </c>
      <c r="D141" s="1474" t="s">
        <v>654</v>
      </c>
      <c r="E141" s="877"/>
      <c r="F141" s="1127">
        <v>6.45</v>
      </c>
      <c r="G141" s="1082">
        <v>8.85</v>
      </c>
      <c r="H141" s="1082">
        <v>23.85</v>
      </c>
      <c r="I141" s="1475">
        <f>H141-G141</f>
        <v>15</v>
      </c>
      <c r="J141" s="877">
        <f>F141*I141</f>
        <v>96.75</v>
      </c>
      <c r="K141" s="1114"/>
      <c r="L141" s="940"/>
      <c r="M141" s="1113"/>
      <c r="N141" s="1114"/>
      <c r="O141" s="940"/>
      <c r="P141" s="1113"/>
      <c r="Q141" s="1109"/>
      <c r="R141" s="1336"/>
      <c r="S141" s="1109">
        <f>J141</f>
        <v>96.75</v>
      </c>
      <c r="T141" s="1179">
        <f>ROUND($S$4/1000*S141,3)</f>
        <v>12.577999999999999</v>
      </c>
      <c r="U141" s="1109"/>
      <c r="V141" s="1333"/>
      <c r="W141" s="1109"/>
      <c r="X141" s="1366"/>
      <c r="Y141" s="1285"/>
      <c r="Z141" s="1283"/>
      <c r="AA141" s="1126"/>
      <c r="AB141" s="1284"/>
      <c r="AC141" s="1285"/>
      <c r="AD141" s="1283"/>
      <c r="AE141" s="1126"/>
      <c r="AF141" s="1284"/>
      <c r="AG141" s="1109"/>
      <c r="AH141" s="1333"/>
    </row>
    <row r="142" spans="2:34" ht="13.5" hidden="1" outlineLevel="1" thickBot="1">
      <c r="B142" s="1440" t="s">
        <v>587</v>
      </c>
      <c r="C142" s="1474" t="s">
        <v>24</v>
      </c>
      <c r="D142" s="940"/>
      <c r="E142" s="877">
        <v>10</v>
      </c>
      <c r="F142" s="1127"/>
      <c r="G142" s="1082"/>
      <c r="H142" s="1082"/>
      <c r="I142" s="1474"/>
      <c r="J142" s="877"/>
      <c r="K142" s="1114">
        <v>1.48</v>
      </c>
      <c r="L142" s="940">
        <v>1.59</v>
      </c>
      <c r="M142" s="1085">
        <f>ROUND(-E142*K142*L142,2)</f>
        <v>-23.53</v>
      </c>
      <c r="N142" s="1114">
        <v>0.15</v>
      </c>
      <c r="O142" s="940">
        <f>2*L142+K142</f>
        <v>4.66</v>
      </c>
      <c r="P142" s="1116">
        <f>E142*N142*O142</f>
        <v>6.99</v>
      </c>
      <c r="Q142" s="1109"/>
      <c r="R142" s="1336"/>
      <c r="S142" s="1334">
        <f>M142</f>
        <v>-23.53</v>
      </c>
      <c r="T142" s="1179">
        <f>ROUND($S$4/1000*S142,3)</f>
        <v>-3.0590000000000002</v>
      </c>
      <c r="U142" s="1109"/>
      <c r="V142" s="1333"/>
      <c r="W142" s="1109"/>
      <c r="X142" s="1366"/>
      <c r="Y142" s="1285"/>
      <c r="Z142" s="1283"/>
      <c r="AA142" s="1126"/>
      <c r="AB142" s="1284"/>
      <c r="AC142" s="1285"/>
      <c r="AD142" s="1283"/>
      <c r="AE142" s="1126"/>
      <c r="AF142" s="1284"/>
      <c r="AG142" s="1109"/>
      <c r="AH142" s="1333"/>
    </row>
    <row r="143" spans="2:34" ht="13.5" hidden="1" outlineLevel="1" thickBot="1">
      <c r="B143" s="1440" t="s">
        <v>664</v>
      </c>
      <c r="C143" s="1474" t="s">
        <v>595</v>
      </c>
      <c r="D143" s="1474"/>
      <c r="E143" s="877"/>
      <c r="F143" s="1436">
        <v>6.45</v>
      </c>
      <c r="G143" s="1082">
        <v>8.85</v>
      </c>
      <c r="H143" s="1082">
        <v>9.93</v>
      </c>
      <c r="I143" s="1475">
        <f>H143-G143</f>
        <v>1.08</v>
      </c>
      <c r="J143" s="1088">
        <f>F143*I143</f>
        <v>6.97</v>
      </c>
      <c r="K143" s="1114"/>
      <c r="L143" s="940"/>
      <c r="M143" s="1113"/>
      <c r="N143" s="1114"/>
      <c r="O143" s="940"/>
      <c r="P143" s="1113"/>
      <c r="Q143" s="1109"/>
      <c r="R143" s="1336"/>
      <c r="S143" s="1109"/>
      <c r="T143" s="1179"/>
      <c r="U143" s="1109"/>
      <c r="V143" s="1333"/>
      <c r="W143" s="1109"/>
      <c r="X143" s="1366"/>
      <c r="Y143" s="1285">
        <f>J143</f>
        <v>6.97</v>
      </c>
      <c r="Z143" s="1283"/>
      <c r="AA143" s="1126"/>
      <c r="AB143" s="1284"/>
      <c r="AC143" s="1285"/>
      <c r="AD143" s="1283"/>
      <c r="AE143" s="1126"/>
      <c r="AF143" s="1284"/>
      <c r="AG143" s="1109"/>
      <c r="AH143" s="1333"/>
    </row>
    <row r="144" spans="2:34" ht="13.5" hidden="1" outlineLevel="1" thickBot="1">
      <c r="B144" s="83"/>
      <c r="C144" s="940"/>
      <c r="D144" s="940"/>
      <c r="E144" s="1113"/>
      <c r="F144" s="1127">
        <v>0.91</v>
      </c>
      <c r="G144" s="1082">
        <v>9.93</v>
      </c>
      <c r="H144" s="1082">
        <v>23.85</v>
      </c>
      <c r="I144" s="1474">
        <f>H144-G144</f>
        <v>13.92</v>
      </c>
      <c r="J144" s="1088">
        <f>F144*I144</f>
        <v>12.67</v>
      </c>
      <c r="K144" s="1114"/>
      <c r="L144" s="940"/>
      <c r="M144" s="1113"/>
      <c r="N144" s="1114"/>
      <c r="O144" s="940"/>
      <c r="P144" s="1113"/>
      <c r="Q144" s="1109"/>
      <c r="R144" s="1336"/>
      <c r="S144" s="1334"/>
      <c r="T144" s="1179"/>
      <c r="U144" s="1109"/>
      <c r="V144" s="1333"/>
      <c r="W144" s="1109"/>
      <c r="X144" s="1366"/>
      <c r="Y144" s="1338">
        <f>J144</f>
        <v>12.67</v>
      </c>
      <c r="Z144" s="1283"/>
      <c r="AA144" s="1367"/>
      <c r="AB144" s="1284"/>
      <c r="AC144" s="1285"/>
      <c r="AD144" s="1283"/>
      <c r="AE144" s="1126"/>
      <c r="AF144" s="1284"/>
      <c r="AG144" s="1109"/>
      <c r="AH144" s="1333"/>
    </row>
    <row r="145" spans="2:34" ht="13.5" hidden="1" outlineLevel="1" thickBot="1">
      <c r="B145" s="83"/>
      <c r="C145" s="940"/>
      <c r="D145" s="940"/>
      <c r="E145" s="1113"/>
      <c r="F145" s="1127">
        <v>0.98</v>
      </c>
      <c r="G145" s="1082">
        <v>9.93</v>
      </c>
      <c r="H145" s="1082">
        <v>23.85</v>
      </c>
      <c r="I145" s="1474">
        <f>H145-G145</f>
        <v>13.92</v>
      </c>
      <c r="J145" s="1088">
        <f>F145*I145</f>
        <v>13.64</v>
      </c>
      <c r="K145" s="1114"/>
      <c r="L145" s="940"/>
      <c r="M145" s="1113"/>
      <c r="N145" s="1114"/>
      <c r="O145" s="940"/>
      <c r="P145" s="1113"/>
      <c r="Q145" s="1109"/>
      <c r="R145" s="1336"/>
      <c r="S145" s="1334"/>
      <c r="T145" s="1179"/>
      <c r="U145" s="1109"/>
      <c r="V145" s="1333"/>
      <c r="W145" s="1109"/>
      <c r="X145" s="1366"/>
      <c r="Y145" s="1338">
        <f>J145</f>
        <v>13.64</v>
      </c>
      <c r="Z145" s="1283"/>
      <c r="AA145" s="1368"/>
      <c r="AB145" s="1284"/>
      <c r="AC145" s="1285"/>
      <c r="AD145" s="1283"/>
      <c r="AE145" s="1126"/>
      <c r="AF145" s="1284"/>
      <c r="AG145" s="1109"/>
      <c r="AH145" s="1333"/>
    </row>
    <row r="146" spans="2:34" ht="13.5" hidden="1" outlineLevel="1" thickBot="1">
      <c r="B146" s="83"/>
      <c r="C146" s="1474" t="s">
        <v>588</v>
      </c>
      <c r="D146" s="940"/>
      <c r="E146" s="877"/>
      <c r="F146" s="1127">
        <v>4.5599999999999996</v>
      </c>
      <c r="G146" s="1082">
        <v>9.93</v>
      </c>
      <c r="H146" s="1082">
        <v>20.57</v>
      </c>
      <c r="I146" s="1475">
        <f>H146-G146</f>
        <v>10.64</v>
      </c>
      <c r="J146" s="1088">
        <f>F146*I146</f>
        <v>48.52</v>
      </c>
      <c r="K146" s="1114"/>
      <c r="L146" s="940"/>
      <c r="M146" s="1113"/>
      <c r="N146" s="1114"/>
      <c r="O146" s="940"/>
      <c r="P146" s="1113"/>
      <c r="Q146" s="1109"/>
      <c r="R146" s="1336"/>
      <c r="S146" s="1109"/>
      <c r="T146" s="1333"/>
      <c r="U146" s="1109"/>
      <c r="V146" s="1333"/>
      <c r="W146" s="1109"/>
      <c r="X146" s="1366"/>
      <c r="Y146" s="1285"/>
      <c r="Z146" s="1283"/>
      <c r="AA146" s="1368">
        <f>J146</f>
        <v>48.52</v>
      </c>
      <c r="AB146" s="1284"/>
      <c r="AC146" s="1285"/>
      <c r="AD146" s="1283"/>
      <c r="AE146" s="1126"/>
      <c r="AF146" s="1284"/>
      <c r="AG146" s="1109"/>
      <c r="AH146" s="1333"/>
    </row>
    <row r="147" spans="2:34" ht="13.5" hidden="1" outlineLevel="1" thickBot="1">
      <c r="B147" s="83"/>
      <c r="C147" s="1474" t="s">
        <v>24</v>
      </c>
      <c r="D147" s="940"/>
      <c r="E147" s="877">
        <v>8</v>
      </c>
      <c r="F147" s="1127"/>
      <c r="G147" s="1474"/>
      <c r="H147" s="1474"/>
      <c r="I147" s="1474"/>
      <c r="J147" s="877"/>
      <c r="K147" s="1114">
        <v>1.48</v>
      </c>
      <c r="L147" s="940">
        <v>1.59</v>
      </c>
      <c r="M147" s="1085">
        <f>ROUND(-E147*K147*L147,2)</f>
        <v>-18.829999999999998</v>
      </c>
      <c r="N147" s="1114">
        <v>0.15</v>
      </c>
      <c r="O147" s="940">
        <f>2*L147+K147</f>
        <v>4.66</v>
      </c>
      <c r="P147" s="1116">
        <f>E147*N147*O147</f>
        <v>5.59</v>
      </c>
      <c r="Q147" s="1109"/>
      <c r="R147" s="1336"/>
      <c r="S147" s="1334"/>
      <c r="T147" s="1179"/>
      <c r="U147" s="1109"/>
      <c r="V147" s="1333"/>
      <c r="W147" s="1109"/>
      <c r="X147" s="1366"/>
      <c r="Y147" s="1285"/>
      <c r="Z147" s="1283"/>
      <c r="AA147" s="1368">
        <f>M147</f>
        <v>-18.829999999999998</v>
      </c>
      <c r="AB147" s="1284"/>
      <c r="AC147" s="1285"/>
      <c r="AD147" s="1283"/>
      <c r="AE147" s="1365">
        <f>P147</f>
        <v>5.59</v>
      </c>
      <c r="AF147" s="1284"/>
      <c r="AG147" s="1109"/>
      <c r="AH147" s="1333">
        <f>E147*K147</f>
        <v>11.84</v>
      </c>
    </row>
    <row r="148" spans="2:34" ht="13.5" hidden="1" outlineLevel="1" thickBot="1">
      <c r="B148" s="83"/>
      <c r="C148" s="1474" t="s">
        <v>595</v>
      </c>
      <c r="D148" s="940"/>
      <c r="E148" s="877"/>
      <c r="F148" s="1127">
        <v>4.5599999999999996</v>
      </c>
      <c r="G148" s="1082">
        <v>20.57</v>
      </c>
      <c r="H148" s="1082">
        <v>23.85</v>
      </c>
      <c r="I148" s="1475">
        <f>H148-G148</f>
        <v>3.28</v>
      </c>
      <c r="J148" s="1088">
        <f>F148*I148</f>
        <v>14.96</v>
      </c>
      <c r="K148" s="1114"/>
      <c r="L148" s="940"/>
      <c r="M148" s="1113"/>
      <c r="N148" s="1114"/>
      <c r="O148" s="940"/>
      <c r="P148" s="1113"/>
      <c r="Q148" s="1109"/>
      <c r="R148" s="1336"/>
      <c r="S148" s="1109"/>
      <c r="T148" s="1179"/>
      <c r="U148" s="1109"/>
      <c r="V148" s="1333"/>
      <c r="W148" s="1109"/>
      <c r="X148" s="1366"/>
      <c r="Y148" s="1338">
        <f>J148</f>
        <v>14.96</v>
      </c>
      <c r="Z148" s="1283"/>
      <c r="AA148" s="1367"/>
      <c r="AB148" s="1284"/>
      <c r="AC148" s="1285"/>
      <c r="AD148" s="1283"/>
      <c r="AE148" s="1126"/>
      <c r="AF148" s="1284"/>
      <c r="AG148" s="1109"/>
      <c r="AH148" s="1333"/>
    </row>
    <row r="149" spans="2:34" ht="13.5" hidden="1" outlineLevel="1" thickBot="1">
      <c r="B149" s="83"/>
      <c r="C149" s="1474" t="s">
        <v>24</v>
      </c>
      <c r="D149" s="940"/>
      <c r="E149" s="877">
        <v>2</v>
      </c>
      <c r="F149" s="1127"/>
      <c r="G149" s="1082"/>
      <c r="H149" s="1082"/>
      <c r="I149" s="1474"/>
      <c r="J149" s="877"/>
      <c r="K149" s="1114">
        <v>1.48</v>
      </c>
      <c r="L149" s="940">
        <v>1.59</v>
      </c>
      <c r="M149" s="1085">
        <f>ROUND(-E149*K149*L149,2)</f>
        <v>-4.71</v>
      </c>
      <c r="N149" s="1114">
        <v>0.15</v>
      </c>
      <c r="O149" s="940">
        <f>2*L149+K149</f>
        <v>4.66</v>
      </c>
      <c r="P149" s="1116">
        <f>E149*N149*O149</f>
        <v>1.4</v>
      </c>
      <c r="Q149" s="1109"/>
      <c r="R149" s="1336"/>
      <c r="S149" s="1109"/>
      <c r="T149" s="1333"/>
      <c r="U149" s="1109"/>
      <c r="V149" s="1333"/>
      <c r="W149" s="1109"/>
      <c r="X149" s="1366"/>
      <c r="Y149" s="1338">
        <f>M149</f>
        <v>-4.71</v>
      </c>
      <c r="Z149" s="1283"/>
      <c r="AA149" s="1367"/>
      <c r="AB149" s="1284"/>
      <c r="AC149" s="1338">
        <f>P149</f>
        <v>1.4</v>
      </c>
      <c r="AD149" s="1283"/>
      <c r="AE149" s="1126"/>
      <c r="AF149" s="1284"/>
      <c r="AG149" s="1109"/>
      <c r="AH149" s="1333">
        <f>E149*K149</f>
        <v>2.96</v>
      </c>
    </row>
    <row r="150" spans="2:34" ht="13.5" hidden="1" outlineLevel="1" thickBot="1">
      <c r="B150" s="83"/>
      <c r="C150" s="1474"/>
      <c r="D150" s="1474"/>
      <c r="E150" s="877"/>
      <c r="F150" s="1127"/>
      <c r="G150" s="1082"/>
      <c r="H150" s="1082"/>
      <c r="I150" s="1474"/>
      <c r="J150" s="1088"/>
      <c r="K150" s="1114"/>
      <c r="L150" s="940"/>
      <c r="M150" s="1113"/>
      <c r="N150" s="1114"/>
      <c r="O150" s="940"/>
      <c r="P150" s="1113"/>
      <c r="Q150" s="1109"/>
      <c r="R150" s="1336"/>
      <c r="S150" s="1109"/>
      <c r="T150" s="1333"/>
      <c r="U150" s="1109"/>
      <c r="V150" s="1333"/>
      <c r="W150" s="1334"/>
      <c r="X150" s="1335"/>
      <c r="Y150" s="1338"/>
      <c r="Z150" s="1283"/>
      <c r="AA150" s="1367"/>
      <c r="AB150" s="1284"/>
      <c r="AC150" s="1285"/>
      <c r="AD150" s="1283"/>
      <c r="AE150" s="1367"/>
      <c r="AF150" s="1284"/>
      <c r="AG150" s="1109"/>
      <c r="AH150" s="1333"/>
    </row>
    <row r="151" spans="2:34" ht="13.5" hidden="1" outlineLevel="1" thickBot="1">
      <c r="B151" s="83"/>
      <c r="C151" s="1474" t="s">
        <v>551</v>
      </c>
      <c r="D151" s="1474" t="s">
        <v>655</v>
      </c>
      <c r="E151" s="1113"/>
      <c r="F151" s="1436">
        <v>2</v>
      </c>
      <c r="G151" s="1082">
        <v>8.85</v>
      </c>
      <c r="H151" s="1082">
        <v>23.85</v>
      </c>
      <c r="I151" s="1475">
        <f>H151-G151</f>
        <v>15</v>
      </c>
      <c r="J151" s="1088">
        <f>F151*I151</f>
        <v>30</v>
      </c>
      <c r="K151" s="1114"/>
      <c r="L151" s="940"/>
      <c r="M151" s="1113"/>
      <c r="N151" s="1114"/>
      <c r="O151" s="940"/>
      <c r="P151" s="1113"/>
      <c r="Q151" s="1334">
        <f>J151</f>
        <v>30</v>
      </c>
      <c r="R151" s="1085">
        <f>ROUND($Q$4/1000*Q151,3)</f>
        <v>4.5</v>
      </c>
      <c r="S151" s="1109"/>
      <c r="T151" s="1333"/>
      <c r="U151" s="1109"/>
      <c r="V151" s="1333"/>
      <c r="W151" s="1109"/>
      <c r="X151" s="1366"/>
      <c r="Y151" s="1338">
        <f>J151</f>
        <v>30</v>
      </c>
      <c r="Z151" s="1283"/>
      <c r="AA151" s="1367"/>
      <c r="AB151" s="1284"/>
      <c r="AC151" s="1285"/>
      <c r="AD151" s="1283"/>
      <c r="AE151" s="1367"/>
      <c r="AF151" s="1284"/>
      <c r="AG151" s="1109"/>
      <c r="AH151" s="1333"/>
    </row>
    <row r="152" spans="2:34" ht="13.5" hidden="1" outlineLevel="1" thickBot="1">
      <c r="B152" s="83"/>
      <c r="C152" s="111"/>
      <c r="D152" s="75"/>
      <c r="E152" s="1083"/>
      <c r="F152" s="1437"/>
      <c r="G152" s="1052"/>
      <c r="H152" s="1052"/>
      <c r="I152" s="111"/>
      <c r="J152" s="1084"/>
      <c r="K152" s="83"/>
      <c r="L152" s="75"/>
      <c r="M152" s="1058"/>
      <c r="N152" s="83"/>
      <c r="O152" s="75"/>
      <c r="P152" s="1058"/>
      <c r="Q152" s="1281"/>
      <c r="R152" s="1326"/>
      <c r="S152" s="1174"/>
      <c r="T152" s="1179"/>
      <c r="U152" s="1281"/>
      <c r="V152" s="1280"/>
      <c r="W152" s="1281"/>
      <c r="X152" s="1335"/>
      <c r="Y152" s="1327"/>
      <c r="Z152" s="1308"/>
      <c r="AA152" s="1286"/>
      <c r="AB152" s="1307"/>
      <c r="AC152" s="1282"/>
      <c r="AD152" s="1308"/>
      <c r="AE152" s="1286"/>
      <c r="AF152" s="1307"/>
      <c r="AG152" s="1281"/>
      <c r="AH152" s="1280"/>
    </row>
    <row r="153" spans="2:34" ht="13.5" hidden="1" outlineLevel="1" thickBot="1">
      <c r="B153" s="83"/>
      <c r="C153" s="1474" t="s">
        <v>504</v>
      </c>
      <c r="D153" s="111" t="s">
        <v>656</v>
      </c>
      <c r="E153" s="1083">
        <v>5</v>
      </c>
      <c r="F153" s="1444">
        <v>5.9</v>
      </c>
      <c r="G153" s="1082">
        <v>8.85</v>
      </c>
      <c r="H153" s="1082">
        <v>10.23</v>
      </c>
      <c r="I153" s="1475">
        <f>H153-G153</f>
        <v>1.38</v>
      </c>
      <c r="J153" s="1083">
        <f>E153*F153*I153</f>
        <v>40.71</v>
      </c>
      <c r="K153" s="1114"/>
      <c r="L153" s="940"/>
      <c r="M153" s="1080"/>
      <c r="N153" s="1114"/>
      <c r="O153" s="940"/>
      <c r="P153" s="1116"/>
      <c r="Q153" s="1281"/>
      <c r="R153" s="1326"/>
      <c r="S153" s="1174"/>
      <c r="T153" s="1179"/>
      <c r="U153" s="1281"/>
      <c r="V153" s="1280"/>
      <c r="W153" s="1281">
        <f>J153</f>
        <v>40.71</v>
      </c>
      <c r="X153" s="1335">
        <f>ROUND($W$4/1000*W153,3)</f>
        <v>1.018</v>
      </c>
      <c r="Y153" s="1327">
        <f>J153</f>
        <v>40.71</v>
      </c>
      <c r="Z153" s="1308"/>
      <c r="AA153" s="1286"/>
      <c r="AB153" s="1307"/>
      <c r="AC153" s="1282"/>
      <c r="AD153" s="1308"/>
      <c r="AE153" s="1286"/>
      <c r="AF153" s="1307"/>
      <c r="AG153" s="1281">
        <f>E153*F153</f>
        <v>29.5</v>
      </c>
      <c r="AH153" s="1280"/>
    </row>
    <row r="154" spans="2:34" ht="13.5" hidden="1" outlineLevel="1" thickBot="1">
      <c r="B154" s="83"/>
      <c r="C154" s="1474" t="s">
        <v>65</v>
      </c>
      <c r="D154" s="75"/>
      <c r="E154" s="1083">
        <v>5</v>
      </c>
      <c r="F154" s="1127">
        <v>3.28</v>
      </c>
      <c r="G154" s="1082">
        <v>9.0299999999999994</v>
      </c>
      <c r="H154" s="1082">
        <v>11.85</v>
      </c>
      <c r="I154" s="1475">
        <f>H154-G154</f>
        <v>2.82</v>
      </c>
      <c r="J154" s="1088">
        <f>E154*F154*I154</f>
        <v>46.25</v>
      </c>
      <c r="K154" s="1114"/>
      <c r="L154" s="940"/>
      <c r="M154" s="1080"/>
      <c r="N154" s="1114"/>
      <c r="O154" s="940"/>
      <c r="P154" s="1116"/>
      <c r="Q154" s="1281"/>
      <c r="R154" s="1326"/>
      <c r="S154" s="1174">
        <f>J154</f>
        <v>46.25</v>
      </c>
      <c r="T154" s="1179">
        <f>ROUND($S$4/1000*S154,3)</f>
        <v>6.0129999999999999</v>
      </c>
      <c r="U154" s="1281"/>
      <c r="V154" s="1280"/>
      <c r="W154" s="1281"/>
      <c r="X154" s="1335"/>
      <c r="Y154" s="1327">
        <f>S154</f>
        <v>46.25</v>
      </c>
      <c r="Z154" s="1308"/>
      <c r="AA154" s="1286"/>
      <c r="AB154" s="1307"/>
      <c r="AC154" s="1282"/>
      <c r="AD154" s="1308"/>
      <c r="AE154" s="1286"/>
      <c r="AF154" s="1307"/>
      <c r="AG154" s="1281"/>
      <c r="AH154" s="1280"/>
    </row>
    <row r="155" spans="2:34" ht="13.5" hidden="1" outlineLevel="1" thickBot="1">
      <c r="B155" s="83"/>
      <c r="C155" s="1474" t="s">
        <v>516</v>
      </c>
      <c r="D155" s="75"/>
      <c r="E155" s="1083">
        <v>5</v>
      </c>
      <c r="F155" s="1127"/>
      <c r="G155" s="1082"/>
      <c r="H155" s="1082"/>
      <c r="I155" s="1475"/>
      <c r="J155" s="1088"/>
      <c r="K155" s="1114">
        <f>1.68-0.77</f>
        <v>0.91</v>
      </c>
      <c r="L155" s="940">
        <f>1.65-0.06</f>
        <v>1.59</v>
      </c>
      <c r="M155" s="1080">
        <f>ROUND(-E155*K155*L155,2)</f>
        <v>-7.23</v>
      </c>
      <c r="N155" s="1114">
        <v>0.13</v>
      </c>
      <c r="O155" s="940">
        <f>2*K155+L155</f>
        <v>3.41</v>
      </c>
      <c r="P155" s="1116">
        <f>E155*N155*O155</f>
        <v>2.2200000000000002</v>
      </c>
      <c r="Q155" s="1281"/>
      <c r="R155" s="1326"/>
      <c r="S155" s="1174">
        <f>M155</f>
        <v>-7.23</v>
      </c>
      <c r="T155" s="1179">
        <f>ROUND($S$4/1000*S155,3)</f>
        <v>-0.94</v>
      </c>
      <c r="U155" s="1281"/>
      <c r="V155" s="1280"/>
      <c r="W155" s="1281"/>
      <c r="X155" s="1335"/>
      <c r="Y155" s="1327">
        <f>M155</f>
        <v>-7.23</v>
      </c>
      <c r="Z155" s="1308"/>
      <c r="AA155" s="1286"/>
      <c r="AB155" s="1307"/>
      <c r="AC155" s="1327">
        <f>P155</f>
        <v>2.2200000000000002</v>
      </c>
      <c r="AD155" s="1308"/>
      <c r="AE155" s="1286"/>
      <c r="AF155" s="1307"/>
      <c r="AG155" s="1281"/>
      <c r="AH155" s="1280"/>
    </row>
    <row r="156" spans="2:34" ht="13.5" hidden="1" outlineLevel="1" thickBot="1">
      <c r="B156" s="83"/>
      <c r="C156" s="1474" t="s">
        <v>90</v>
      </c>
      <c r="D156" s="75"/>
      <c r="E156" s="1083">
        <v>5</v>
      </c>
      <c r="F156" s="1127"/>
      <c r="G156" s="1082"/>
      <c r="H156" s="1082"/>
      <c r="I156" s="1475"/>
      <c r="J156" s="1088"/>
      <c r="K156" s="1114">
        <v>0.77</v>
      </c>
      <c r="L156" s="940">
        <f>2.4-0.06</f>
        <v>2.34</v>
      </c>
      <c r="M156" s="1080">
        <f>ROUND(-E156*K156*L156,2)</f>
        <v>-9.01</v>
      </c>
      <c r="N156" s="1114">
        <v>0.13</v>
      </c>
      <c r="O156" s="940">
        <f>K156+L156+0.75</f>
        <v>3.86</v>
      </c>
      <c r="P156" s="1116">
        <f>E155*N156*O156</f>
        <v>2.5099999999999998</v>
      </c>
      <c r="Q156" s="1281"/>
      <c r="R156" s="1326"/>
      <c r="S156" s="1174">
        <f>M156</f>
        <v>-9.01</v>
      </c>
      <c r="T156" s="1179">
        <f>ROUND($S$4/1000*S156,3)</f>
        <v>-1.171</v>
      </c>
      <c r="U156" s="1281"/>
      <c r="V156" s="1280"/>
      <c r="W156" s="1281"/>
      <c r="X156" s="1335"/>
      <c r="Y156" s="1327">
        <f>M156</f>
        <v>-9.01</v>
      </c>
      <c r="Z156" s="1308"/>
      <c r="AA156" s="1286"/>
      <c r="AB156" s="1307"/>
      <c r="AC156" s="1282">
        <f>O156</f>
        <v>3.86</v>
      </c>
      <c r="AD156" s="1308"/>
      <c r="AE156" s="1286"/>
      <c r="AF156" s="1307"/>
      <c r="AG156" s="1281"/>
      <c r="AH156" s="1280"/>
    </row>
    <row r="157" spans="2:34" ht="13.5" hidden="1" outlineLevel="1" thickBot="1">
      <c r="B157" s="83"/>
      <c r="C157" s="75"/>
      <c r="D157" s="75"/>
      <c r="E157" s="1058"/>
      <c r="F157" s="1127"/>
      <c r="G157" s="1082"/>
      <c r="H157" s="1082"/>
      <c r="I157" s="1475"/>
      <c r="J157" s="1088"/>
      <c r="K157" s="83"/>
      <c r="L157" s="75"/>
      <c r="M157" s="1058"/>
      <c r="N157" s="83"/>
      <c r="O157" s="75"/>
      <c r="P157" s="1058"/>
      <c r="Q157" s="1281"/>
      <c r="R157" s="1326"/>
      <c r="S157" s="1174"/>
      <c r="T157" s="1179"/>
      <c r="U157" s="1281"/>
      <c r="V157" s="1280"/>
      <c r="W157" s="1281"/>
      <c r="X157" s="1335"/>
      <c r="Y157" s="1327"/>
      <c r="Z157" s="1308"/>
      <c r="AA157" s="1286"/>
      <c r="AB157" s="1307"/>
      <c r="AC157" s="1282"/>
      <c r="AD157" s="1308"/>
      <c r="AE157" s="1286"/>
      <c r="AF157" s="1307"/>
      <c r="AG157" s="1281"/>
      <c r="AH157" s="1280"/>
    </row>
    <row r="158" spans="2:34" ht="13.5" hidden="1" outlineLevel="1" thickBot="1">
      <c r="B158" s="83" t="s">
        <v>587</v>
      </c>
      <c r="C158" s="1474" t="s">
        <v>493</v>
      </c>
      <c r="D158" s="1474" t="s">
        <v>657</v>
      </c>
      <c r="E158" s="1083"/>
      <c r="F158" s="1127">
        <v>3.25</v>
      </c>
      <c r="G158" s="1082">
        <v>8.85</v>
      </c>
      <c r="H158" s="1082">
        <v>23.85</v>
      </c>
      <c r="I158" s="1475">
        <f>H158-G158</f>
        <v>15</v>
      </c>
      <c r="J158" s="877">
        <f>F158*I158</f>
        <v>48.75</v>
      </c>
      <c r="K158" s="83"/>
      <c r="L158" s="75"/>
      <c r="M158" s="1058"/>
      <c r="N158" s="83"/>
      <c r="O158" s="75"/>
      <c r="P158" s="1058"/>
      <c r="Q158" s="1281"/>
      <c r="R158" s="1326"/>
      <c r="S158" s="1281">
        <f>J158</f>
        <v>48.75</v>
      </c>
      <c r="T158" s="1179">
        <f>ROUND($S$4/1000*S158,3)</f>
        <v>6.3380000000000001</v>
      </c>
      <c r="U158" s="1281"/>
      <c r="V158" s="1280"/>
      <c r="W158" s="1281"/>
      <c r="X158" s="1335"/>
      <c r="Y158" s="1282"/>
      <c r="Z158" s="1308"/>
      <c r="AA158" s="1286"/>
      <c r="AB158" s="1307"/>
      <c r="AC158" s="1282"/>
      <c r="AD158" s="1308"/>
      <c r="AE158" s="1286"/>
      <c r="AF158" s="1307"/>
      <c r="AG158" s="1174"/>
      <c r="AH158" s="1280"/>
    </row>
    <row r="159" spans="2:34" ht="13.5" hidden="1" outlineLevel="1" thickBot="1">
      <c r="B159" s="83"/>
      <c r="C159" s="111" t="s">
        <v>24</v>
      </c>
      <c r="D159" s="75"/>
      <c r="E159" s="877">
        <v>5</v>
      </c>
      <c r="F159" s="1127"/>
      <c r="G159" s="1082"/>
      <c r="H159" s="1082"/>
      <c r="I159" s="1474"/>
      <c r="J159" s="877"/>
      <c r="K159" s="1114">
        <v>1.48</v>
      </c>
      <c r="L159" s="940">
        <v>1.59</v>
      </c>
      <c r="M159" s="1085">
        <f>ROUND(-E159*K159*L159,2)</f>
        <v>-11.77</v>
      </c>
      <c r="N159" s="1114">
        <v>0.15</v>
      </c>
      <c r="O159" s="940">
        <f>2*L159+K159</f>
        <v>4.66</v>
      </c>
      <c r="P159" s="1116">
        <f>E159*N159*O159</f>
        <v>3.5</v>
      </c>
      <c r="Q159" s="1281"/>
      <c r="R159" s="1326"/>
      <c r="S159" s="1174">
        <f>M159</f>
        <v>-11.77</v>
      </c>
      <c r="T159" s="1179">
        <f>ROUND($S$4/1000*S159,3)</f>
        <v>-1.53</v>
      </c>
      <c r="U159" s="1281"/>
      <c r="V159" s="1280"/>
      <c r="W159" s="1281"/>
      <c r="X159" s="1326"/>
      <c r="Y159" s="1282"/>
      <c r="Z159" s="1308"/>
      <c r="AA159" s="1286"/>
      <c r="AB159" s="1307"/>
      <c r="AC159" s="1282"/>
      <c r="AD159" s="1308"/>
      <c r="AE159" s="1286"/>
      <c r="AF159" s="1307"/>
      <c r="AG159" s="1281"/>
      <c r="AH159" s="1280"/>
    </row>
    <row r="160" spans="2:34" ht="13.5" hidden="1" outlineLevel="1" thickBot="1">
      <c r="B160" s="83"/>
      <c r="C160" s="75"/>
      <c r="D160" s="75"/>
      <c r="E160" s="1083"/>
      <c r="F160" s="1127"/>
      <c r="G160" s="1082"/>
      <c r="H160" s="1082"/>
      <c r="I160" s="1475"/>
      <c r="J160" s="877"/>
      <c r="K160" s="83"/>
      <c r="L160" s="75"/>
      <c r="M160" s="1058"/>
      <c r="N160" s="83"/>
      <c r="O160" s="75"/>
      <c r="P160" s="1058"/>
      <c r="Q160" s="1281"/>
      <c r="R160" s="1326"/>
      <c r="S160" s="1281"/>
      <c r="T160" s="1179"/>
      <c r="U160" s="1281"/>
      <c r="V160" s="1280"/>
      <c r="W160" s="1281"/>
      <c r="X160" s="1326"/>
      <c r="Y160" s="1282"/>
      <c r="Z160" s="1308"/>
      <c r="AA160" s="1286"/>
      <c r="AB160" s="1307"/>
      <c r="AC160" s="1282"/>
      <c r="AD160" s="1308"/>
      <c r="AE160" s="1286"/>
      <c r="AF160" s="1307"/>
      <c r="AG160" s="1281"/>
      <c r="AH160" s="1280"/>
    </row>
    <row r="161" spans="2:34" ht="13.5" hidden="1" outlineLevel="1" thickBot="1">
      <c r="B161" s="83" t="s">
        <v>664</v>
      </c>
      <c r="C161" s="1474" t="s">
        <v>595</v>
      </c>
      <c r="D161" s="75"/>
      <c r="E161" s="877"/>
      <c r="F161" s="1127">
        <v>3.25</v>
      </c>
      <c r="G161" s="1082">
        <v>8.85</v>
      </c>
      <c r="H161" s="1082">
        <v>9.93</v>
      </c>
      <c r="I161" s="1475">
        <f>H161-G161</f>
        <v>1.08</v>
      </c>
      <c r="J161" s="877">
        <f>F161*I161</f>
        <v>3.51</v>
      </c>
      <c r="K161" s="1114"/>
      <c r="L161" s="940"/>
      <c r="M161" s="1080"/>
      <c r="N161" s="1114"/>
      <c r="O161" s="940"/>
      <c r="P161" s="1116"/>
      <c r="Q161" s="1281"/>
      <c r="R161" s="1326"/>
      <c r="S161" s="1174"/>
      <c r="T161" s="1179"/>
      <c r="U161" s="1281"/>
      <c r="V161" s="1280"/>
      <c r="W161" s="1281"/>
      <c r="X161" s="1326"/>
      <c r="Y161" s="1327">
        <f>J161</f>
        <v>3.51</v>
      </c>
      <c r="Z161" s="1308"/>
      <c r="AA161" s="1286"/>
      <c r="AB161" s="1307"/>
      <c r="AC161" s="1327"/>
      <c r="AD161" s="1308"/>
      <c r="AE161" s="1286"/>
      <c r="AF161" s="1307"/>
      <c r="AG161" s="1281"/>
      <c r="AH161" s="1280"/>
    </row>
    <row r="162" spans="2:34" ht="13.5" hidden="1" outlineLevel="1" thickBot="1">
      <c r="B162" s="83"/>
      <c r="C162" s="75"/>
      <c r="D162" s="75"/>
      <c r="E162" s="877"/>
      <c r="F162" s="1127">
        <v>0.22</v>
      </c>
      <c r="G162" s="1082">
        <v>9.93</v>
      </c>
      <c r="H162" s="1082">
        <v>23.85</v>
      </c>
      <c r="I162" s="1475">
        <f>H162-G162</f>
        <v>13.92</v>
      </c>
      <c r="J162" s="1088">
        <f>F162*I162</f>
        <v>3.06</v>
      </c>
      <c r="K162" s="1114"/>
      <c r="L162" s="940"/>
      <c r="M162" s="1080"/>
      <c r="N162" s="1114"/>
      <c r="O162" s="940"/>
      <c r="P162" s="1116"/>
      <c r="Q162" s="1281"/>
      <c r="R162" s="1326"/>
      <c r="S162" s="1174"/>
      <c r="T162" s="1179"/>
      <c r="U162" s="1281"/>
      <c r="V162" s="1280"/>
      <c r="W162" s="1281"/>
      <c r="X162" s="1326"/>
      <c r="Y162" s="1327">
        <f>J162</f>
        <v>3.06</v>
      </c>
      <c r="Z162" s="1308"/>
      <c r="AA162" s="1286"/>
      <c r="AB162" s="1307"/>
      <c r="AC162" s="1327"/>
      <c r="AD162" s="1308"/>
      <c r="AE162" s="1286"/>
      <c r="AF162" s="1307"/>
      <c r="AG162" s="1281"/>
      <c r="AH162" s="1280"/>
    </row>
    <row r="163" spans="2:34" ht="13.5" hidden="1" outlineLevel="1" thickBot="1">
      <c r="B163" s="83"/>
      <c r="C163" s="75"/>
      <c r="D163" s="75"/>
      <c r="E163" s="1058"/>
      <c r="F163" s="1127">
        <v>1.55</v>
      </c>
      <c r="G163" s="1082">
        <v>9.93</v>
      </c>
      <c r="H163" s="1082">
        <v>23.85</v>
      </c>
      <c r="I163" s="1475">
        <f>H163-G163</f>
        <v>13.92</v>
      </c>
      <c r="J163" s="1088">
        <f>F163*I163</f>
        <v>21.58</v>
      </c>
      <c r="K163" s="83"/>
      <c r="L163" s="75"/>
      <c r="M163" s="1058"/>
      <c r="N163" s="83"/>
      <c r="O163" s="75"/>
      <c r="P163" s="1058"/>
      <c r="Q163" s="1281"/>
      <c r="R163" s="1326"/>
      <c r="S163" s="1281"/>
      <c r="T163" s="1179"/>
      <c r="U163" s="1281"/>
      <c r="V163" s="1280"/>
      <c r="W163" s="1281"/>
      <c r="X163" s="1326"/>
      <c r="Y163" s="1282">
        <f>J163</f>
        <v>21.58</v>
      </c>
      <c r="Z163" s="1308"/>
      <c r="AA163" s="1286"/>
      <c r="AB163" s="1307"/>
      <c r="AC163" s="1282"/>
      <c r="AD163" s="1308"/>
      <c r="AE163" s="1286"/>
      <c r="AF163" s="1307"/>
      <c r="AG163" s="1281"/>
      <c r="AH163" s="1280"/>
    </row>
    <row r="164" spans="2:34" ht="13.5" hidden="1" outlineLevel="1" thickBot="1">
      <c r="B164" s="83"/>
      <c r="C164" s="1474" t="s">
        <v>588</v>
      </c>
      <c r="D164" s="75"/>
      <c r="E164" s="877"/>
      <c r="F164" s="1127">
        <v>1.48</v>
      </c>
      <c r="G164" s="1082">
        <v>9.93</v>
      </c>
      <c r="H164" s="1082">
        <v>20.57</v>
      </c>
      <c r="I164" s="1474">
        <f>H164-G164</f>
        <v>10.64</v>
      </c>
      <c r="J164" s="1088">
        <f>F164*I164</f>
        <v>15.75</v>
      </c>
      <c r="K164" s="871"/>
      <c r="L164" s="1474"/>
      <c r="M164" s="1080"/>
      <c r="N164" s="83"/>
      <c r="O164" s="75"/>
      <c r="P164" s="1058"/>
      <c r="Q164" s="1281"/>
      <c r="R164" s="1326"/>
      <c r="S164" s="1174"/>
      <c r="T164" s="1179"/>
      <c r="U164" s="1281"/>
      <c r="V164" s="1280"/>
      <c r="W164" s="1281"/>
      <c r="X164" s="1326"/>
      <c r="Y164" s="1369"/>
      <c r="Z164" s="1308"/>
      <c r="AA164" s="1328">
        <f>J164</f>
        <v>15.75</v>
      </c>
      <c r="AB164" s="1307"/>
      <c r="AC164" s="1282"/>
      <c r="AD164" s="1308"/>
      <c r="AE164" s="1286"/>
      <c r="AF164" s="1307"/>
      <c r="AG164" s="1281"/>
      <c r="AH164" s="1280"/>
    </row>
    <row r="165" spans="2:34" ht="13.5" hidden="1" outlineLevel="1" thickBot="1">
      <c r="B165" s="83"/>
      <c r="C165" s="111" t="s">
        <v>24</v>
      </c>
      <c r="D165" s="75"/>
      <c r="E165" s="877">
        <v>4</v>
      </c>
      <c r="F165" s="1127"/>
      <c r="G165" s="1082"/>
      <c r="H165" s="1082"/>
      <c r="I165" s="1474"/>
      <c r="J165" s="1088"/>
      <c r="K165" s="1114">
        <v>1.48</v>
      </c>
      <c r="L165" s="940">
        <v>1.59</v>
      </c>
      <c r="M165" s="1085">
        <f>ROUND(-E165*K165*L165,2)</f>
        <v>-9.41</v>
      </c>
      <c r="N165" s="1114">
        <v>0.15</v>
      </c>
      <c r="O165" s="940">
        <f>2*L165+K165</f>
        <v>4.66</v>
      </c>
      <c r="P165" s="1116">
        <f>E165*N165*O165</f>
        <v>2.8</v>
      </c>
      <c r="Q165" s="1281"/>
      <c r="R165" s="1326"/>
      <c r="S165" s="1174"/>
      <c r="T165" s="1179"/>
      <c r="U165" s="1281"/>
      <c r="V165" s="1280"/>
      <c r="W165" s="1281"/>
      <c r="X165" s="1326"/>
      <c r="Y165" s="1370"/>
      <c r="Z165" s="1308"/>
      <c r="AA165" s="1328">
        <f>M165</f>
        <v>-9.41</v>
      </c>
      <c r="AB165" s="1307"/>
      <c r="AC165" s="1282"/>
      <c r="AD165" s="1308"/>
      <c r="AE165" s="1328">
        <f>P165</f>
        <v>2.8</v>
      </c>
      <c r="AF165" s="1307"/>
      <c r="AG165" s="1281"/>
      <c r="AH165" s="1280">
        <f>E165*K165</f>
        <v>5.92</v>
      </c>
    </row>
    <row r="166" spans="2:34" ht="13.5" hidden="1" outlineLevel="1" thickBot="1">
      <c r="B166" s="83"/>
      <c r="C166" s="111" t="s">
        <v>595</v>
      </c>
      <c r="D166" s="75"/>
      <c r="E166" s="1083"/>
      <c r="F166" s="1127">
        <v>1.48</v>
      </c>
      <c r="G166" s="1082">
        <v>20.57</v>
      </c>
      <c r="H166" s="1082">
        <v>23.85</v>
      </c>
      <c r="I166" s="1475">
        <f>H166-G166</f>
        <v>3.28</v>
      </c>
      <c r="J166" s="1088">
        <f>F166*I166</f>
        <v>4.8499999999999996</v>
      </c>
      <c r="K166" s="871"/>
      <c r="L166" s="1474"/>
      <c r="M166" s="1080"/>
      <c r="N166" s="1114"/>
      <c r="O166" s="940"/>
      <c r="P166" s="1116"/>
      <c r="Q166" s="1281"/>
      <c r="R166" s="1326"/>
      <c r="S166" s="1174"/>
      <c r="T166" s="1179"/>
      <c r="U166" s="1281"/>
      <c r="V166" s="1280"/>
      <c r="W166" s="1281"/>
      <c r="X166" s="1326"/>
      <c r="Y166" s="1369">
        <f>J166</f>
        <v>4.8499999999999996</v>
      </c>
      <c r="Z166" s="1308"/>
      <c r="AA166" s="1328"/>
      <c r="AB166" s="1307"/>
      <c r="AC166" s="1282"/>
      <c r="AD166" s="1308"/>
      <c r="AE166" s="1328"/>
      <c r="AF166" s="1307"/>
      <c r="AG166" s="1281"/>
      <c r="AH166" s="1280"/>
    </row>
    <row r="167" spans="2:34" ht="13.5" hidden="1" outlineLevel="1" thickBot="1">
      <c r="B167" s="83"/>
      <c r="C167" s="111" t="s">
        <v>24</v>
      </c>
      <c r="D167" s="75"/>
      <c r="E167" s="1083">
        <v>1</v>
      </c>
      <c r="F167" s="1127"/>
      <c r="G167" s="1082"/>
      <c r="H167" s="1082"/>
      <c r="I167" s="1474"/>
      <c r="J167" s="1088"/>
      <c r="K167" s="1114">
        <v>1.48</v>
      </c>
      <c r="L167" s="940">
        <v>1.59</v>
      </c>
      <c r="M167" s="1085">
        <f>ROUND(-E167*K167*L167,2)</f>
        <v>-2.35</v>
      </c>
      <c r="N167" s="1114">
        <v>0.15</v>
      </c>
      <c r="O167" s="940">
        <f>2*L167+K167</f>
        <v>4.66</v>
      </c>
      <c r="P167" s="1116">
        <f>E167*N167*O167</f>
        <v>0.7</v>
      </c>
      <c r="Q167" s="1281"/>
      <c r="R167" s="1326"/>
      <c r="S167" s="1174"/>
      <c r="T167" s="1179"/>
      <c r="U167" s="1281"/>
      <c r="V167" s="1280"/>
      <c r="W167" s="1281"/>
      <c r="X167" s="1326"/>
      <c r="Y167" s="1369">
        <f>M167</f>
        <v>-2.35</v>
      </c>
      <c r="Z167" s="1308"/>
      <c r="AA167" s="1286"/>
      <c r="AB167" s="1307"/>
      <c r="AC167" s="1327">
        <f>P167</f>
        <v>0.7</v>
      </c>
      <c r="AD167" s="1308"/>
      <c r="AE167" s="1286"/>
      <c r="AF167" s="1307"/>
      <c r="AG167" s="1281"/>
      <c r="AH167" s="1280">
        <f>E167*K167</f>
        <v>1.48</v>
      </c>
    </row>
    <row r="168" spans="2:34" ht="13.5" hidden="1" outlineLevel="1" thickBot="1">
      <c r="B168" s="83"/>
      <c r="C168" s="75"/>
      <c r="D168" s="75"/>
      <c r="E168" s="877"/>
      <c r="F168" s="1127"/>
      <c r="G168" s="1082"/>
      <c r="H168" s="1082"/>
      <c r="I168" s="1474"/>
      <c r="J168" s="877"/>
      <c r="K168" s="871"/>
      <c r="L168" s="1474"/>
      <c r="M168" s="1080"/>
      <c r="N168" s="1114"/>
      <c r="O168" s="940"/>
      <c r="P168" s="1116"/>
      <c r="Q168" s="1281"/>
      <c r="R168" s="1326"/>
      <c r="S168" s="1174"/>
      <c r="T168" s="1179"/>
      <c r="U168" s="1281"/>
      <c r="V168" s="1280"/>
      <c r="W168" s="1281"/>
      <c r="X168" s="1326"/>
      <c r="Y168" s="1369"/>
      <c r="Z168" s="1308"/>
      <c r="AA168" s="1286"/>
      <c r="AB168" s="1307"/>
      <c r="AC168" s="1327"/>
      <c r="AD168" s="1308"/>
      <c r="AE168" s="1286"/>
      <c r="AF168" s="1307"/>
      <c r="AG168" s="1281"/>
      <c r="AH168" s="1280"/>
    </row>
    <row r="169" spans="2:34" ht="13.5" hidden="1" outlineLevel="1" thickBot="1">
      <c r="B169" s="871" t="s">
        <v>587</v>
      </c>
      <c r="C169" s="111" t="s">
        <v>504</v>
      </c>
      <c r="D169" s="1474" t="s">
        <v>669</v>
      </c>
      <c r="E169" s="1083">
        <v>5</v>
      </c>
      <c r="F169" s="1127">
        <v>8.17</v>
      </c>
      <c r="G169" s="1082">
        <v>8.85</v>
      </c>
      <c r="H169" s="1082">
        <v>10.23</v>
      </c>
      <c r="I169" s="1474">
        <f>H169-G169</f>
        <v>1.38</v>
      </c>
      <c r="J169" s="1088">
        <f>E169*F169*I169</f>
        <v>56.37</v>
      </c>
      <c r="K169" s="83"/>
      <c r="L169" s="75"/>
      <c r="M169" s="1058"/>
      <c r="N169" s="83"/>
      <c r="O169" s="75"/>
      <c r="P169" s="1058"/>
      <c r="Q169" s="1281"/>
      <c r="R169" s="1326"/>
      <c r="S169" s="1281"/>
      <c r="T169" s="1280"/>
      <c r="U169" s="1281"/>
      <c r="V169" s="1280"/>
      <c r="W169" s="1174">
        <f>J169</f>
        <v>56.37</v>
      </c>
      <c r="X169" s="1335">
        <f>ROUND($W$4/1000*W169,3)</f>
        <v>1.409</v>
      </c>
      <c r="Y169" s="1370"/>
      <c r="Z169" s="1308"/>
      <c r="AA169" s="1286"/>
      <c r="AB169" s="1307"/>
      <c r="AC169" s="1282"/>
      <c r="AD169" s="1308"/>
      <c r="AE169" s="1286"/>
      <c r="AF169" s="1307"/>
      <c r="AG169" s="1281"/>
      <c r="AH169" s="1280"/>
    </row>
    <row r="170" spans="2:34" ht="13.5" hidden="1" outlineLevel="1" thickBot="1">
      <c r="B170" s="1440" t="s">
        <v>664</v>
      </c>
      <c r="C170" s="1474" t="s">
        <v>595</v>
      </c>
      <c r="D170" s="1474"/>
      <c r="E170" s="877">
        <v>2</v>
      </c>
      <c r="F170" s="1127">
        <v>8.17</v>
      </c>
      <c r="G170" s="1082">
        <v>8.85</v>
      </c>
      <c r="H170" s="1082">
        <v>10.23</v>
      </c>
      <c r="I170" s="1474">
        <f>H170-G170</f>
        <v>1.38</v>
      </c>
      <c r="J170" s="1088">
        <f>E170*F170*I170</f>
        <v>22.55</v>
      </c>
      <c r="K170" s="83"/>
      <c r="L170" s="75"/>
      <c r="M170" s="1058"/>
      <c r="N170" s="83"/>
      <c r="O170" s="75"/>
      <c r="P170" s="1058"/>
      <c r="Q170" s="1281"/>
      <c r="R170" s="1336"/>
      <c r="S170" s="1281"/>
      <c r="T170" s="1280"/>
      <c r="U170" s="1281"/>
      <c r="V170" s="1280"/>
      <c r="W170" s="1281"/>
      <c r="X170" s="1326"/>
      <c r="Y170" s="1369">
        <f>J170</f>
        <v>22.55</v>
      </c>
      <c r="Z170" s="1308"/>
      <c r="AA170" s="1286"/>
      <c r="AB170" s="1307"/>
      <c r="AC170" s="1282"/>
      <c r="AD170" s="1308"/>
      <c r="AE170" s="1286"/>
      <c r="AF170" s="1307"/>
      <c r="AG170" s="1281">
        <f>E170*F170</f>
        <v>16.34</v>
      </c>
      <c r="AH170" s="1280"/>
    </row>
    <row r="171" spans="2:34" ht="13.5" hidden="1" outlineLevel="1" thickBot="1">
      <c r="B171" s="83"/>
      <c r="C171" s="1474" t="s">
        <v>588</v>
      </c>
      <c r="D171" s="75"/>
      <c r="E171" s="1083">
        <v>3</v>
      </c>
      <c r="F171" s="1127">
        <v>8.17</v>
      </c>
      <c r="G171" s="1082">
        <v>8.85</v>
      </c>
      <c r="H171" s="1082">
        <v>10.23</v>
      </c>
      <c r="I171" s="1474">
        <f>H171-G171</f>
        <v>1.38</v>
      </c>
      <c r="J171" s="1088">
        <f>E171*F171*I171</f>
        <v>33.82</v>
      </c>
      <c r="K171" s="83"/>
      <c r="L171" s="75"/>
      <c r="M171" s="1058"/>
      <c r="N171" s="83"/>
      <c r="O171" s="75"/>
      <c r="P171" s="1058"/>
      <c r="Q171" s="1281"/>
      <c r="R171" s="1326"/>
      <c r="S171" s="1281"/>
      <c r="T171" s="1280"/>
      <c r="U171" s="1281"/>
      <c r="V171" s="1280"/>
      <c r="W171" s="1281"/>
      <c r="X171" s="1326"/>
      <c r="Y171" s="1370"/>
      <c r="Z171" s="1308"/>
      <c r="AA171" s="1328">
        <f>J171</f>
        <v>33.82</v>
      </c>
      <c r="AB171" s="1307"/>
      <c r="AC171" s="1282"/>
      <c r="AD171" s="1308"/>
      <c r="AE171" s="1286"/>
      <c r="AF171" s="1307"/>
      <c r="AG171" s="1281">
        <f>E171*F171</f>
        <v>24.51</v>
      </c>
      <c r="AH171" s="1280"/>
    </row>
    <row r="172" spans="2:34" ht="13.5" hidden="1" outlineLevel="1" thickBot="1">
      <c r="B172" s="83"/>
      <c r="C172" s="1474" t="s">
        <v>65</v>
      </c>
      <c r="D172" s="75"/>
      <c r="E172" s="877">
        <v>5</v>
      </c>
      <c r="F172" s="1127">
        <v>5.55</v>
      </c>
      <c r="G172" s="1082">
        <v>9.0299999999999994</v>
      </c>
      <c r="H172" s="1082">
        <v>11.85</v>
      </c>
      <c r="I172" s="1474">
        <f>H172-G172</f>
        <v>2.82</v>
      </c>
      <c r="J172" s="1088">
        <f>E172*F172*I172</f>
        <v>78.260000000000005</v>
      </c>
      <c r="K172" s="83"/>
      <c r="L172" s="75"/>
      <c r="M172" s="1058"/>
      <c r="N172" s="83"/>
      <c r="O172" s="75"/>
      <c r="P172" s="1058"/>
      <c r="Q172" s="1281"/>
      <c r="R172" s="1326"/>
      <c r="S172" s="1174">
        <f>J172</f>
        <v>78.260000000000005</v>
      </c>
      <c r="T172" s="1179">
        <f>ROUND($S$4/1000*S172,3)</f>
        <v>10.173999999999999</v>
      </c>
      <c r="U172" s="1281"/>
      <c r="V172" s="1280"/>
      <c r="W172" s="1281"/>
      <c r="X172" s="1326"/>
      <c r="Y172" s="1369">
        <f>J172</f>
        <v>78.260000000000005</v>
      </c>
      <c r="Z172" s="1308"/>
      <c r="AA172" s="1286"/>
      <c r="AB172" s="1307"/>
      <c r="AC172" s="1282"/>
      <c r="AD172" s="1308"/>
      <c r="AE172" s="1286"/>
      <c r="AF172" s="1307"/>
      <c r="AG172" s="1281"/>
      <c r="AH172" s="1280"/>
    </row>
    <row r="173" spans="2:34" ht="13.5" hidden="1" outlineLevel="1" thickBot="1">
      <c r="B173" s="83"/>
      <c r="C173" s="1474" t="s">
        <v>67</v>
      </c>
      <c r="D173" s="75"/>
      <c r="E173" s="877">
        <v>5</v>
      </c>
      <c r="F173" s="1127"/>
      <c r="G173" s="1082"/>
      <c r="H173" s="1082"/>
      <c r="I173" s="1474"/>
      <c r="J173" s="877"/>
      <c r="K173" s="1114">
        <f>1.68-0.77</f>
        <v>0.91</v>
      </c>
      <c r="L173" s="940">
        <f>1.65-0.06</f>
        <v>1.59</v>
      </c>
      <c r="M173" s="1080">
        <f>ROUND(-E173*K173*L173,2)</f>
        <v>-7.23</v>
      </c>
      <c r="N173" s="1114">
        <v>0.13</v>
      </c>
      <c r="O173" s="1108">
        <f>2*K173+L173</f>
        <v>3.41</v>
      </c>
      <c r="P173" s="1116">
        <f>E173*N173*O173</f>
        <v>2.2200000000000002</v>
      </c>
      <c r="Q173" s="1281"/>
      <c r="R173" s="1326"/>
      <c r="S173" s="1174">
        <f>M173</f>
        <v>-7.23</v>
      </c>
      <c r="T173" s="1179">
        <f t="shared" ref="T173:T198" si="5">ROUND($S$4/1000*S173,3)</f>
        <v>-0.94</v>
      </c>
      <c r="U173" s="1281"/>
      <c r="V173" s="1280"/>
      <c r="W173" s="1281"/>
      <c r="X173" s="1326"/>
      <c r="Y173" s="1369">
        <f>M173</f>
        <v>-7.23</v>
      </c>
      <c r="Z173" s="1308"/>
      <c r="AA173" s="1286"/>
      <c r="AB173" s="1307"/>
      <c r="AC173" s="1327">
        <f>P173</f>
        <v>2.2200000000000002</v>
      </c>
      <c r="AD173" s="1308"/>
      <c r="AE173" s="1286"/>
      <c r="AF173" s="1307"/>
      <c r="AG173" s="1281"/>
      <c r="AH173" s="1280"/>
    </row>
    <row r="174" spans="2:34" ht="13.5" hidden="1" outlineLevel="1" thickBot="1">
      <c r="B174" s="83"/>
      <c r="C174" s="1474" t="s">
        <v>70</v>
      </c>
      <c r="D174" s="75"/>
      <c r="E174" s="877">
        <v>5</v>
      </c>
      <c r="F174" s="1127"/>
      <c r="G174" s="1082"/>
      <c r="H174" s="1082"/>
      <c r="I174" s="1474"/>
      <c r="J174" s="877"/>
      <c r="K174" s="1114">
        <v>0.77</v>
      </c>
      <c r="L174" s="940">
        <f>2.4-0.06</f>
        <v>2.34</v>
      </c>
      <c r="M174" s="1080">
        <f>ROUND(-E174*K174*L174,2)</f>
        <v>-9.01</v>
      </c>
      <c r="N174" s="1114">
        <v>0.13</v>
      </c>
      <c r="O174" s="940">
        <f>K174+L174+0.75</f>
        <v>3.86</v>
      </c>
      <c r="P174" s="1116">
        <f>E174*N174*O174</f>
        <v>2.5099999999999998</v>
      </c>
      <c r="Q174" s="1281"/>
      <c r="R174" s="1326"/>
      <c r="S174" s="1174">
        <f>M174</f>
        <v>-9.01</v>
      </c>
      <c r="T174" s="1179">
        <f t="shared" si="5"/>
        <v>-1.171</v>
      </c>
      <c r="U174" s="1281"/>
      <c r="V174" s="1280"/>
      <c r="W174" s="1281"/>
      <c r="X174" s="1326"/>
      <c r="Y174" s="1369">
        <f>M174</f>
        <v>-9.01</v>
      </c>
      <c r="Z174" s="1308"/>
      <c r="AA174" s="1286"/>
      <c r="AB174" s="1307"/>
      <c r="AC174" s="1327">
        <f>P174</f>
        <v>2.5099999999999998</v>
      </c>
      <c r="AD174" s="1308"/>
      <c r="AE174" s="1286"/>
      <c r="AF174" s="1307"/>
      <c r="AG174" s="1281"/>
      <c r="AH174" s="1280"/>
    </row>
    <row r="175" spans="2:34" ht="13.5" hidden="1" outlineLevel="1" thickBot="1">
      <c r="B175" s="83"/>
      <c r="C175" s="1474" t="s">
        <v>24</v>
      </c>
      <c r="D175" s="75"/>
      <c r="E175" s="877">
        <v>5</v>
      </c>
      <c r="F175" s="1127"/>
      <c r="G175" s="1082"/>
      <c r="H175" s="1082"/>
      <c r="I175" s="1474"/>
      <c r="J175" s="877"/>
      <c r="K175" s="1114">
        <v>1.48</v>
      </c>
      <c r="L175" s="940">
        <v>1.59</v>
      </c>
      <c r="M175" s="1085">
        <f>ROUND(-E175*K175*L175,2)</f>
        <v>-11.77</v>
      </c>
      <c r="N175" s="1114">
        <v>0.15</v>
      </c>
      <c r="O175" s="940">
        <f>2*(L175+K175)</f>
        <v>6.14</v>
      </c>
      <c r="P175" s="1116">
        <f>E175*N175*O175</f>
        <v>4.6100000000000003</v>
      </c>
      <c r="Q175" s="1281"/>
      <c r="R175" s="1326"/>
      <c r="S175" s="1174">
        <f>M175</f>
        <v>-11.77</v>
      </c>
      <c r="T175" s="1179">
        <f t="shared" si="5"/>
        <v>-1.53</v>
      </c>
      <c r="U175" s="1281"/>
      <c r="V175" s="1280"/>
      <c r="W175" s="1281"/>
      <c r="X175" s="1326"/>
      <c r="Y175" s="1369">
        <f>M175</f>
        <v>-11.77</v>
      </c>
      <c r="Z175" s="1308"/>
      <c r="AA175" s="1286"/>
      <c r="AB175" s="1307"/>
      <c r="AC175" s="1327">
        <f>P175</f>
        <v>4.6100000000000003</v>
      </c>
      <c r="AD175" s="1308"/>
      <c r="AE175" s="1286"/>
      <c r="AF175" s="1307"/>
      <c r="AG175" s="1281"/>
      <c r="AH175" s="1280"/>
    </row>
    <row r="176" spans="2:34" ht="13.5" hidden="1" outlineLevel="1" thickBot="1">
      <c r="B176" s="83"/>
      <c r="C176" s="75"/>
      <c r="D176" s="111"/>
      <c r="E176" s="877"/>
      <c r="F176" s="1127"/>
      <c r="G176" s="1082"/>
      <c r="H176" s="1082"/>
      <c r="I176" s="1475"/>
      <c r="J176" s="1088"/>
      <c r="K176" s="83"/>
      <c r="L176" s="75"/>
      <c r="M176" s="1058"/>
      <c r="N176" s="83"/>
      <c r="O176" s="75"/>
      <c r="P176" s="1058"/>
      <c r="Q176" s="1281"/>
      <c r="R176" s="1326"/>
      <c r="S176" s="1174"/>
      <c r="T176" s="1179"/>
      <c r="U176" s="1281"/>
      <c r="V176" s="1280"/>
      <c r="W176" s="1281"/>
      <c r="X176" s="1326"/>
      <c r="Y176" s="1369"/>
      <c r="Z176" s="1308"/>
      <c r="AA176" s="1286"/>
      <c r="AB176" s="1307"/>
      <c r="AC176" s="1282"/>
      <c r="AD176" s="1308"/>
      <c r="AE176" s="1286"/>
      <c r="AF176" s="1307"/>
      <c r="AG176" s="1281"/>
      <c r="AH176" s="1280"/>
    </row>
    <row r="177" spans="2:34" ht="13.5" hidden="1" outlineLevel="1" thickBot="1">
      <c r="B177" s="83" t="s">
        <v>587</v>
      </c>
      <c r="C177" s="1474" t="s">
        <v>493</v>
      </c>
      <c r="D177" s="1474" t="s">
        <v>659</v>
      </c>
      <c r="E177" s="877"/>
      <c r="F177" s="1127">
        <v>3.03</v>
      </c>
      <c r="G177" s="1082">
        <v>8.85</v>
      </c>
      <c r="H177" s="1082">
        <v>23.85</v>
      </c>
      <c r="I177" s="1475">
        <f>H177-G177</f>
        <v>15</v>
      </c>
      <c r="J177" s="1088">
        <f>F177*I177</f>
        <v>45.45</v>
      </c>
      <c r="K177" s="83"/>
      <c r="L177" s="75"/>
      <c r="M177" s="1058"/>
      <c r="N177" s="83"/>
      <c r="O177" s="75"/>
      <c r="P177" s="1058"/>
      <c r="Q177" s="1281"/>
      <c r="R177" s="1326"/>
      <c r="S177" s="1174">
        <f>J177</f>
        <v>45.45</v>
      </c>
      <c r="T177" s="1179">
        <f t="shared" si="5"/>
        <v>5.9089999999999998</v>
      </c>
      <c r="U177" s="1281"/>
      <c r="V177" s="1280"/>
      <c r="W177" s="1281"/>
      <c r="X177" s="1326"/>
      <c r="Y177" s="1369"/>
      <c r="Z177" s="1308"/>
      <c r="AA177" s="1286"/>
      <c r="AB177" s="1307"/>
      <c r="AC177" s="1282"/>
      <c r="AD177" s="1308"/>
      <c r="AE177" s="1286"/>
      <c r="AF177" s="1307"/>
      <c r="AG177" s="1281"/>
      <c r="AH177" s="1280"/>
    </row>
    <row r="178" spans="2:34" ht="13.5" hidden="1" outlineLevel="1" thickBot="1">
      <c r="B178" s="83"/>
      <c r="C178" s="1474" t="s">
        <v>24</v>
      </c>
      <c r="D178" s="75"/>
      <c r="E178" s="877">
        <v>5</v>
      </c>
      <c r="F178" s="1127"/>
      <c r="G178" s="1082"/>
      <c r="H178" s="1082"/>
      <c r="I178" s="1474"/>
      <c r="J178" s="1088"/>
      <c r="K178" s="1114">
        <v>1.48</v>
      </c>
      <c r="L178" s="940">
        <v>1.59</v>
      </c>
      <c r="M178" s="1085">
        <f>ROUND(-E178*K178*L178,2)</f>
        <v>-11.77</v>
      </c>
      <c r="N178" s="1114"/>
      <c r="O178" s="940"/>
      <c r="P178" s="1116"/>
      <c r="Q178" s="1281"/>
      <c r="R178" s="1326"/>
      <c r="S178" s="1174">
        <f>M178</f>
        <v>-11.77</v>
      </c>
      <c r="T178" s="1179">
        <f t="shared" si="5"/>
        <v>-1.53</v>
      </c>
      <c r="U178" s="1281"/>
      <c r="V178" s="1280"/>
      <c r="W178" s="1281"/>
      <c r="X178" s="1326"/>
      <c r="Y178" s="1370"/>
      <c r="Z178" s="1308"/>
      <c r="AA178" s="1328"/>
      <c r="AB178" s="1307"/>
      <c r="AC178" s="1282"/>
      <c r="AD178" s="1308"/>
      <c r="AE178" s="1286"/>
      <c r="AF178" s="1307"/>
      <c r="AG178" s="1281"/>
      <c r="AH178" s="1280"/>
    </row>
    <row r="179" spans="2:34" ht="13.5" hidden="1" outlineLevel="1" thickBot="1">
      <c r="B179" s="83" t="s">
        <v>664</v>
      </c>
      <c r="C179" s="1473" t="s">
        <v>595</v>
      </c>
      <c r="D179" s="75"/>
      <c r="E179" s="877"/>
      <c r="F179" s="1127">
        <v>3.03</v>
      </c>
      <c r="G179" s="1082">
        <v>8.85</v>
      </c>
      <c r="H179" s="1082">
        <v>9.93</v>
      </c>
      <c r="I179" s="1475">
        <f>H179-G179</f>
        <v>1.08</v>
      </c>
      <c r="J179" s="1088">
        <f>F179*I179</f>
        <v>3.27</v>
      </c>
      <c r="K179" s="871"/>
      <c r="L179" s="1474"/>
      <c r="M179" s="1080"/>
      <c r="N179" s="1114"/>
      <c r="O179" s="940"/>
      <c r="P179" s="1116"/>
      <c r="Q179" s="1281"/>
      <c r="R179" s="1326"/>
      <c r="S179" s="1174"/>
      <c r="T179" s="1179"/>
      <c r="U179" s="1281"/>
      <c r="V179" s="1280"/>
      <c r="W179" s="1281"/>
      <c r="X179" s="1326"/>
      <c r="Y179" s="1369">
        <f>J179</f>
        <v>3.27</v>
      </c>
      <c r="Z179" s="1308"/>
      <c r="AA179" s="1328"/>
      <c r="AB179" s="1307"/>
      <c r="AC179" s="1282"/>
      <c r="AD179" s="1308"/>
      <c r="AE179" s="1328"/>
      <c r="AF179" s="1307"/>
      <c r="AG179" s="1281"/>
      <c r="AH179" s="1280"/>
    </row>
    <row r="180" spans="2:34" ht="13.5" hidden="1" outlineLevel="1" thickBot="1">
      <c r="B180" s="83"/>
      <c r="C180" s="75"/>
      <c r="D180" s="75"/>
      <c r="E180" s="877"/>
      <c r="F180" s="1127">
        <v>1.33</v>
      </c>
      <c r="G180" s="1082">
        <v>9.93</v>
      </c>
      <c r="H180" s="1082">
        <v>23.85</v>
      </c>
      <c r="I180" s="1474">
        <f>H180-G180</f>
        <v>13.92</v>
      </c>
      <c r="J180" s="1088">
        <f>F180*I180</f>
        <v>18.510000000000002</v>
      </c>
      <c r="K180" s="83"/>
      <c r="L180" s="75"/>
      <c r="M180" s="1058"/>
      <c r="N180" s="83"/>
      <c r="O180" s="75"/>
      <c r="P180" s="1058"/>
      <c r="Q180" s="1281"/>
      <c r="R180" s="1326"/>
      <c r="S180" s="1174"/>
      <c r="T180" s="1179"/>
      <c r="U180" s="1281"/>
      <c r="V180" s="1280"/>
      <c r="W180" s="1281"/>
      <c r="X180" s="1326"/>
      <c r="Y180" s="1369">
        <f>J180</f>
        <v>18.510000000000002</v>
      </c>
      <c r="Z180" s="1308"/>
      <c r="AA180" s="1286"/>
      <c r="AB180" s="1307"/>
      <c r="AC180" s="1282"/>
      <c r="AD180" s="1308"/>
      <c r="AE180" s="1286"/>
      <c r="AF180" s="1307"/>
      <c r="AG180" s="1281"/>
      <c r="AH180" s="1280"/>
    </row>
    <row r="181" spans="2:34" ht="13.5" hidden="1" outlineLevel="1" thickBot="1">
      <c r="B181" s="83"/>
      <c r="C181" s="88"/>
      <c r="D181" s="75"/>
      <c r="E181" s="877"/>
      <c r="F181" s="1127">
        <v>0.22</v>
      </c>
      <c r="G181" s="1082">
        <v>9.93</v>
      </c>
      <c r="H181" s="1082">
        <v>23.85</v>
      </c>
      <c r="I181" s="1474">
        <f>H181-G181</f>
        <v>13.92</v>
      </c>
      <c r="J181" s="1088">
        <f>F181*I181</f>
        <v>3.06</v>
      </c>
      <c r="K181" s="871"/>
      <c r="L181" s="1474"/>
      <c r="M181" s="1080"/>
      <c r="N181" s="1114"/>
      <c r="O181" s="940"/>
      <c r="P181" s="1116"/>
      <c r="Q181" s="1281"/>
      <c r="R181" s="1326"/>
      <c r="S181" s="1174"/>
      <c r="T181" s="1280"/>
      <c r="U181" s="1281"/>
      <c r="V181" s="1280"/>
      <c r="W181" s="1281"/>
      <c r="X181" s="1326"/>
      <c r="Y181" s="1369">
        <f>J181</f>
        <v>3.06</v>
      </c>
      <c r="Z181" s="1308"/>
      <c r="AA181" s="1286"/>
      <c r="AB181" s="1307"/>
      <c r="AC181" s="1327"/>
      <c r="AD181" s="1308"/>
      <c r="AE181" s="1286"/>
      <c r="AF181" s="1307"/>
      <c r="AG181" s="1281"/>
      <c r="AH181" s="1280"/>
    </row>
    <row r="182" spans="2:34" ht="13.5" hidden="1" outlineLevel="1" thickBot="1">
      <c r="B182" s="83"/>
      <c r="C182" s="1474" t="s">
        <v>588</v>
      </c>
      <c r="D182" s="75"/>
      <c r="E182" s="877"/>
      <c r="F182" s="1127">
        <v>1.48</v>
      </c>
      <c r="G182" s="1082">
        <v>9.93</v>
      </c>
      <c r="H182" s="1082">
        <v>20.57</v>
      </c>
      <c r="I182" s="1475">
        <f>H182-G182</f>
        <v>10.64</v>
      </c>
      <c r="J182" s="1088">
        <f>F182*I182</f>
        <v>15.75</v>
      </c>
      <c r="K182" s="83"/>
      <c r="L182" s="75"/>
      <c r="M182" s="1058"/>
      <c r="N182" s="83"/>
      <c r="O182" s="75"/>
      <c r="P182" s="1058"/>
      <c r="Q182" s="1281"/>
      <c r="R182" s="1326"/>
      <c r="S182" s="1281"/>
      <c r="T182" s="1280"/>
      <c r="U182" s="1281"/>
      <c r="V182" s="1280"/>
      <c r="W182" s="1281"/>
      <c r="X182" s="1335"/>
      <c r="Y182" s="1370"/>
      <c r="Z182" s="1308"/>
      <c r="AA182" s="1328">
        <f>J182</f>
        <v>15.75</v>
      </c>
      <c r="AB182" s="1307"/>
      <c r="AC182" s="1282"/>
      <c r="AD182" s="1308"/>
      <c r="AE182" s="1286"/>
      <c r="AF182" s="1307"/>
      <c r="AG182" s="1281"/>
      <c r="AH182" s="1280"/>
    </row>
    <row r="183" spans="2:34" ht="13.5" hidden="1" outlineLevel="1" thickBot="1">
      <c r="B183" s="83"/>
      <c r="C183" s="1473" t="s">
        <v>24</v>
      </c>
      <c r="D183" s="1473"/>
      <c r="E183" s="877">
        <v>4</v>
      </c>
      <c r="F183" s="1127"/>
      <c r="G183" s="1082"/>
      <c r="H183" s="1082"/>
      <c r="I183" s="1474"/>
      <c r="J183" s="1088"/>
      <c r="K183" s="1114">
        <v>1.48</v>
      </c>
      <c r="L183" s="940">
        <v>1.59</v>
      </c>
      <c r="M183" s="1085">
        <f>ROUND(-E183*K183*L183,2)</f>
        <v>-9.41</v>
      </c>
      <c r="N183" s="1114">
        <v>0.15</v>
      </c>
      <c r="O183" s="940">
        <f>2*L183+K183</f>
        <v>4.66</v>
      </c>
      <c r="P183" s="1116">
        <f>E183*N183*O183</f>
        <v>2.8</v>
      </c>
      <c r="Q183" s="1281"/>
      <c r="R183" s="1326"/>
      <c r="S183" s="1281"/>
      <c r="T183" s="1280"/>
      <c r="U183" s="1281"/>
      <c r="V183" s="1280"/>
      <c r="W183" s="1174"/>
      <c r="X183" s="1335"/>
      <c r="Y183" s="1369"/>
      <c r="Z183" s="1308"/>
      <c r="AA183" s="1328">
        <f>M183</f>
        <v>-9.41</v>
      </c>
      <c r="AB183" s="1307"/>
      <c r="AC183" s="1282"/>
      <c r="AD183" s="1308"/>
      <c r="AE183" s="1328">
        <f>P183</f>
        <v>2.8</v>
      </c>
      <c r="AF183" s="1307"/>
      <c r="AG183" s="1281"/>
      <c r="AH183" s="1280">
        <f>E183*K183</f>
        <v>5.92</v>
      </c>
    </row>
    <row r="184" spans="2:34" ht="13.5" hidden="1" outlineLevel="1" thickBot="1">
      <c r="B184" s="83"/>
      <c r="C184" s="1473" t="s">
        <v>595</v>
      </c>
      <c r="D184" s="75"/>
      <c r="E184" s="877"/>
      <c r="F184" s="1127">
        <v>1.48</v>
      </c>
      <c r="G184" s="1082">
        <v>20.57</v>
      </c>
      <c r="H184" s="1082">
        <v>23.85</v>
      </c>
      <c r="I184" s="1474">
        <f>H184-G184</f>
        <v>3.28</v>
      </c>
      <c r="J184" s="1088">
        <f>F184*I184</f>
        <v>4.8499999999999996</v>
      </c>
      <c r="K184" s="83"/>
      <c r="L184" s="75"/>
      <c r="M184" s="1058"/>
      <c r="N184" s="83"/>
      <c r="O184" s="75"/>
      <c r="P184" s="1058"/>
      <c r="Q184" s="1281"/>
      <c r="R184" s="1326"/>
      <c r="S184" s="1174"/>
      <c r="T184" s="1280"/>
      <c r="U184" s="1281"/>
      <c r="V184" s="1280"/>
      <c r="W184" s="1281"/>
      <c r="X184" s="1326"/>
      <c r="Y184" s="1369">
        <f>J184</f>
        <v>4.8499999999999996</v>
      </c>
      <c r="Z184" s="1308"/>
      <c r="AA184" s="1286"/>
      <c r="AB184" s="1307"/>
      <c r="AC184" s="1282"/>
      <c r="AD184" s="1308"/>
      <c r="AE184" s="1286"/>
      <c r="AF184" s="1307"/>
      <c r="AG184" s="1281"/>
      <c r="AH184" s="1280"/>
    </row>
    <row r="185" spans="2:34" ht="13.5" hidden="1" outlineLevel="1" thickBot="1">
      <c r="B185" s="83"/>
      <c r="C185" s="1473" t="s">
        <v>24</v>
      </c>
      <c r="D185" s="75"/>
      <c r="E185" s="877">
        <v>1</v>
      </c>
      <c r="F185" s="1127"/>
      <c r="G185" s="1082"/>
      <c r="H185" s="1082"/>
      <c r="I185" s="1474"/>
      <c r="J185" s="877"/>
      <c r="K185" s="1114">
        <v>1.48</v>
      </c>
      <c r="L185" s="940">
        <v>1.59</v>
      </c>
      <c r="M185" s="1085">
        <f>ROUND(-E185*K185*L185,2)</f>
        <v>-2.35</v>
      </c>
      <c r="N185" s="1114">
        <v>0.15</v>
      </c>
      <c r="O185" s="940">
        <f>2*L185+K185</f>
        <v>4.66</v>
      </c>
      <c r="P185" s="1116">
        <f>E185*N185*O185</f>
        <v>0.7</v>
      </c>
      <c r="Q185" s="1281"/>
      <c r="R185" s="1326"/>
      <c r="S185" s="1174"/>
      <c r="T185" s="1280"/>
      <c r="U185" s="1281"/>
      <c r="V185" s="1280"/>
      <c r="W185" s="1281"/>
      <c r="X185" s="1326"/>
      <c r="Y185" s="1369">
        <f>M185</f>
        <v>-2.35</v>
      </c>
      <c r="Z185" s="1308"/>
      <c r="AA185" s="1286"/>
      <c r="AB185" s="1307"/>
      <c r="AC185" s="1327">
        <f>P185</f>
        <v>0.7</v>
      </c>
      <c r="AD185" s="1308"/>
      <c r="AE185" s="1286"/>
      <c r="AF185" s="1307"/>
      <c r="AG185" s="1281"/>
      <c r="AH185" s="1280">
        <f>E185*K185</f>
        <v>1.48</v>
      </c>
    </row>
    <row r="186" spans="2:34" ht="13.5" hidden="1" outlineLevel="1" thickBot="1">
      <c r="B186" s="83"/>
      <c r="C186" s="1473"/>
      <c r="D186" s="75"/>
      <c r="E186" s="877"/>
      <c r="F186" s="1127"/>
      <c r="G186" s="1082"/>
      <c r="H186" s="1082"/>
      <c r="I186" s="1474"/>
      <c r="J186" s="877"/>
      <c r="K186" s="1114"/>
      <c r="L186" s="940"/>
      <c r="M186" s="1080"/>
      <c r="N186" s="1114"/>
      <c r="O186" s="940"/>
      <c r="P186" s="1116"/>
      <c r="Q186" s="1281"/>
      <c r="R186" s="1326"/>
      <c r="S186" s="1174"/>
      <c r="T186" s="1280"/>
      <c r="U186" s="1281"/>
      <c r="V186" s="1280"/>
      <c r="W186" s="1281"/>
      <c r="X186" s="1326"/>
      <c r="Y186" s="1369"/>
      <c r="Z186" s="1308"/>
      <c r="AA186" s="1286"/>
      <c r="AB186" s="1307"/>
      <c r="AC186" s="1327"/>
      <c r="AD186" s="1308"/>
      <c r="AE186" s="1286"/>
      <c r="AF186" s="1307"/>
      <c r="AG186" s="1281"/>
      <c r="AH186" s="1280"/>
    </row>
    <row r="187" spans="2:34" ht="13.5" hidden="1" outlineLevel="1" thickBot="1">
      <c r="B187" s="83"/>
      <c r="C187" s="1474" t="s">
        <v>504</v>
      </c>
      <c r="D187" s="1474" t="s">
        <v>670</v>
      </c>
      <c r="E187" s="877">
        <v>5</v>
      </c>
      <c r="F187" s="1436">
        <v>5.9</v>
      </c>
      <c r="G187" s="1082">
        <v>8.85</v>
      </c>
      <c r="H187" s="1082">
        <v>10.23</v>
      </c>
      <c r="I187" s="1475">
        <f>H187-G187</f>
        <v>1.38</v>
      </c>
      <c r="J187" s="877">
        <f>E187*F187*I187</f>
        <v>40.71</v>
      </c>
      <c r="K187" s="83"/>
      <c r="L187" s="75"/>
      <c r="M187" s="1058"/>
      <c r="N187" s="83"/>
      <c r="O187" s="75"/>
      <c r="P187" s="1058"/>
      <c r="Q187" s="1281"/>
      <c r="R187" s="1326"/>
      <c r="S187" s="1281"/>
      <c r="T187" s="1280"/>
      <c r="U187" s="1281"/>
      <c r="V187" s="1280"/>
      <c r="W187" s="1281">
        <f>J187</f>
        <v>40.71</v>
      </c>
      <c r="X187" s="1335">
        <f>ROUND($W$4/1000*W187,3)</f>
        <v>1.018</v>
      </c>
      <c r="Y187" s="1370">
        <f>J187</f>
        <v>40.71</v>
      </c>
      <c r="Z187" s="1308"/>
      <c r="AA187" s="1286"/>
      <c r="AB187" s="1307"/>
      <c r="AC187" s="1282"/>
      <c r="AD187" s="1308"/>
      <c r="AE187" s="1286"/>
      <c r="AF187" s="1307"/>
      <c r="AG187" s="1281"/>
      <c r="AH187" s="1280"/>
    </row>
    <row r="188" spans="2:34" ht="13.5" hidden="1" outlineLevel="1" thickBot="1">
      <c r="B188" s="83"/>
      <c r="C188" s="1473" t="s">
        <v>65</v>
      </c>
      <c r="D188" s="88"/>
      <c r="E188" s="877">
        <v>5</v>
      </c>
      <c r="F188" s="1127">
        <v>3.28</v>
      </c>
      <c r="G188" s="1082">
        <v>9.0299999999999994</v>
      </c>
      <c r="H188" s="1082">
        <v>11.85</v>
      </c>
      <c r="I188" s="1475">
        <f>H188-G188</f>
        <v>2.82</v>
      </c>
      <c r="J188" s="1088">
        <f>E188*F188*I188</f>
        <v>46.25</v>
      </c>
      <c r="K188" s="83"/>
      <c r="L188" s="75"/>
      <c r="M188" s="1058"/>
      <c r="N188" s="83"/>
      <c r="O188" s="75"/>
      <c r="P188" s="1058"/>
      <c r="Q188" s="1281"/>
      <c r="R188" s="1326"/>
      <c r="S188" s="1281">
        <f>J188</f>
        <v>46.25</v>
      </c>
      <c r="T188" s="1280">
        <f t="shared" si="5"/>
        <v>6.0129999999999999</v>
      </c>
      <c r="U188" s="1281"/>
      <c r="V188" s="1280"/>
      <c r="W188" s="1281"/>
      <c r="X188" s="1326"/>
      <c r="Y188" s="1370">
        <f>J188</f>
        <v>46.25</v>
      </c>
      <c r="Z188" s="1308"/>
      <c r="AA188" s="1286"/>
      <c r="AB188" s="1307"/>
      <c r="AC188" s="1282"/>
      <c r="AD188" s="1308"/>
      <c r="AE188" s="1286"/>
      <c r="AF188" s="1307"/>
      <c r="AG188" s="1281"/>
      <c r="AH188" s="1280"/>
    </row>
    <row r="189" spans="2:34" ht="13.5" hidden="1" outlineLevel="1" thickBot="1">
      <c r="B189" s="83"/>
      <c r="C189" s="1474" t="s">
        <v>516</v>
      </c>
      <c r="D189" s="75"/>
      <c r="E189" s="877">
        <v>5</v>
      </c>
      <c r="F189" s="1127"/>
      <c r="G189" s="1082"/>
      <c r="H189" s="1082"/>
      <c r="I189" s="1474"/>
      <c r="J189" s="1088"/>
      <c r="K189" s="1114">
        <f>1.68-0.77</f>
        <v>0.91</v>
      </c>
      <c r="L189" s="940">
        <f>1.65-0.06</f>
        <v>1.59</v>
      </c>
      <c r="M189" s="1080">
        <f>ROUND(-E189*K189*L189,2)</f>
        <v>-7.23</v>
      </c>
      <c r="N189" s="1114">
        <v>0.13</v>
      </c>
      <c r="O189" s="1108">
        <f>2*K189+L189</f>
        <v>3.41</v>
      </c>
      <c r="P189" s="1116">
        <f>E189*N189*O189</f>
        <v>2.2200000000000002</v>
      </c>
      <c r="Q189" s="1281"/>
      <c r="R189" s="1326"/>
      <c r="S189" s="1174">
        <f>M189</f>
        <v>-7.23</v>
      </c>
      <c r="T189" s="1179">
        <f t="shared" si="5"/>
        <v>-0.94</v>
      </c>
      <c r="U189" s="1281"/>
      <c r="V189" s="1280"/>
      <c r="W189" s="1281"/>
      <c r="X189" s="1326"/>
      <c r="Y189" s="1369">
        <f>M189</f>
        <v>-7.23</v>
      </c>
      <c r="Z189" s="1308"/>
      <c r="AA189" s="1286"/>
      <c r="AB189" s="1307"/>
      <c r="AC189" s="1327">
        <f>P189</f>
        <v>2.2200000000000002</v>
      </c>
      <c r="AD189" s="1308"/>
      <c r="AE189" s="1286"/>
      <c r="AF189" s="1307"/>
      <c r="AG189" s="1281"/>
      <c r="AH189" s="1280"/>
    </row>
    <row r="190" spans="2:34" ht="13.5" hidden="1" outlineLevel="1" thickBot="1">
      <c r="B190" s="83"/>
      <c r="C190" s="1474" t="s">
        <v>90</v>
      </c>
      <c r="D190" s="75"/>
      <c r="E190" s="877">
        <v>5</v>
      </c>
      <c r="F190" s="1127"/>
      <c r="G190" s="1082"/>
      <c r="H190" s="1082"/>
      <c r="I190" s="1474"/>
      <c r="J190" s="1088"/>
      <c r="K190" s="1114">
        <v>0.77</v>
      </c>
      <c r="L190" s="940">
        <f>2.4-0.06</f>
        <v>2.34</v>
      </c>
      <c r="M190" s="1080">
        <f>ROUND(-E190*K190*L190,2)</f>
        <v>-9.01</v>
      </c>
      <c r="N190" s="1114">
        <v>0.13</v>
      </c>
      <c r="O190" s="940">
        <f>K190+L190+0.75</f>
        <v>3.86</v>
      </c>
      <c r="P190" s="1116">
        <f>E190*N190*O190</f>
        <v>2.5099999999999998</v>
      </c>
      <c r="Q190" s="1281"/>
      <c r="R190" s="1326"/>
      <c r="S190" s="1174">
        <f>M190</f>
        <v>-9.01</v>
      </c>
      <c r="T190" s="1280">
        <f t="shared" si="5"/>
        <v>-1.171</v>
      </c>
      <c r="U190" s="1281"/>
      <c r="V190" s="1280"/>
      <c r="W190" s="1281"/>
      <c r="X190" s="1326"/>
      <c r="Y190" s="1369">
        <f>M190</f>
        <v>-9.01</v>
      </c>
      <c r="Z190" s="1308"/>
      <c r="AA190" s="1328"/>
      <c r="AB190" s="1307"/>
      <c r="AC190" s="1327">
        <f>P190</f>
        <v>2.5099999999999998</v>
      </c>
      <c r="AD190" s="1308"/>
      <c r="AE190" s="1286"/>
      <c r="AF190" s="1307"/>
      <c r="AG190" s="1281"/>
      <c r="AH190" s="1280"/>
    </row>
    <row r="191" spans="2:34" ht="13.5" hidden="1" outlineLevel="1" thickBot="1">
      <c r="B191" s="83"/>
      <c r="C191" s="88"/>
      <c r="D191" s="75"/>
      <c r="E191" s="1083"/>
      <c r="F191" s="1127"/>
      <c r="G191" s="1082"/>
      <c r="H191" s="1082"/>
      <c r="I191" s="1474"/>
      <c r="J191" s="877"/>
      <c r="K191" s="871"/>
      <c r="L191" s="1474"/>
      <c r="M191" s="1080"/>
      <c r="N191" s="1114"/>
      <c r="O191" s="940"/>
      <c r="P191" s="1116"/>
      <c r="Q191" s="1281"/>
      <c r="R191" s="1326"/>
      <c r="S191" s="1174"/>
      <c r="T191" s="1280"/>
      <c r="U191" s="1281"/>
      <c r="V191" s="1280"/>
      <c r="W191" s="1281"/>
      <c r="X191" s="1326"/>
      <c r="Y191" s="1370"/>
      <c r="Z191" s="1308"/>
      <c r="AA191" s="1328"/>
      <c r="AB191" s="1307"/>
      <c r="AC191" s="1282"/>
      <c r="AD191" s="1308"/>
      <c r="AE191" s="1328"/>
      <c r="AF191" s="1307"/>
      <c r="AG191" s="1281"/>
      <c r="AH191" s="1280"/>
    </row>
    <row r="192" spans="2:34" ht="13.5" hidden="1" outlineLevel="1" thickBot="1">
      <c r="B192" s="83"/>
      <c r="C192" s="1474" t="s">
        <v>551</v>
      </c>
      <c r="D192" s="1474" t="s">
        <v>671</v>
      </c>
      <c r="E192" s="1058"/>
      <c r="F192" s="1127">
        <v>0.99</v>
      </c>
      <c r="G192" s="1082">
        <v>8.85</v>
      </c>
      <c r="H192" s="1082">
        <v>23.85</v>
      </c>
      <c r="I192" s="1475">
        <f>H192-G192</f>
        <v>15</v>
      </c>
      <c r="J192" s="1088">
        <f>F192*I192</f>
        <v>14.85</v>
      </c>
      <c r="K192" s="83"/>
      <c r="L192" s="75"/>
      <c r="M192" s="1058"/>
      <c r="N192" s="83"/>
      <c r="O192" s="75"/>
      <c r="P192" s="1058"/>
      <c r="Q192" s="1281"/>
      <c r="R192" s="1326"/>
      <c r="S192" s="1174">
        <f>J192</f>
        <v>14.85</v>
      </c>
      <c r="T192" s="1280">
        <f t="shared" si="5"/>
        <v>1.931</v>
      </c>
      <c r="U192" s="1281"/>
      <c r="V192" s="1280"/>
      <c r="W192" s="1281"/>
      <c r="X192" s="1326"/>
      <c r="Y192" s="1369">
        <f>J192</f>
        <v>14.85</v>
      </c>
      <c r="Z192" s="1308"/>
      <c r="AA192" s="1286"/>
      <c r="AB192" s="1307"/>
      <c r="AC192" s="1282"/>
      <c r="AD192" s="1308"/>
      <c r="AE192" s="1286"/>
      <c r="AF192" s="1307"/>
      <c r="AG192" s="1281"/>
      <c r="AH192" s="1280"/>
    </row>
    <row r="193" spans="2:34" ht="13.5" hidden="1" outlineLevel="1" thickBot="1">
      <c r="B193" s="83"/>
      <c r="C193" s="88"/>
      <c r="D193" s="75"/>
      <c r="E193" s="1083"/>
      <c r="F193" s="1127"/>
      <c r="G193" s="1082"/>
      <c r="H193" s="1082"/>
      <c r="I193" s="1474"/>
      <c r="J193" s="877"/>
      <c r="K193" s="871"/>
      <c r="L193" s="1474"/>
      <c r="M193" s="1080"/>
      <c r="N193" s="1114"/>
      <c r="O193" s="940"/>
      <c r="P193" s="1116"/>
      <c r="Q193" s="1281"/>
      <c r="R193" s="1326"/>
      <c r="S193" s="1174"/>
      <c r="T193" s="1280"/>
      <c r="U193" s="1281"/>
      <c r="V193" s="1280"/>
      <c r="W193" s="1281"/>
      <c r="X193" s="1326"/>
      <c r="Y193" s="1369"/>
      <c r="Z193" s="1308"/>
      <c r="AA193" s="1286"/>
      <c r="AB193" s="1307"/>
      <c r="AC193" s="1327"/>
      <c r="AD193" s="1308"/>
      <c r="AE193" s="1286"/>
      <c r="AF193" s="1307"/>
      <c r="AG193" s="1281"/>
      <c r="AH193" s="1280"/>
    </row>
    <row r="194" spans="2:34" ht="13.5" hidden="1" outlineLevel="1" thickBot="1">
      <c r="B194" s="83"/>
      <c r="C194" s="1474" t="s">
        <v>504</v>
      </c>
      <c r="D194" s="1474" t="s">
        <v>661</v>
      </c>
      <c r="E194" s="877">
        <v>5</v>
      </c>
      <c r="F194" s="1436">
        <v>3</v>
      </c>
      <c r="G194" s="1082">
        <v>8.85</v>
      </c>
      <c r="H194" s="1082">
        <v>10.23</v>
      </c>
      <c r="I194" s="1475">
        <f>H194-G194</f>
        <v>1.38</v>
      </c>
      <c r="J194" s="1088">
        <f>E194*F194*I194</f>
        <v>20.7</v>
      </c>
      <c r="K194" s="83"/>
      <c r="L194" s="75"/>
      <c r="M194" s="1058"/>
      <c r="N194" s="83"/>
      <c r="O194" s="75"/>
      <c r="P194" s="1058"/>
      <c r="Q194" s="1281"/>
      <c r="R194" s="1326"/>
      <c r="S194" s="1371"/>
      <c r="T194" s="1280"/>
      <c r="U194" s="1281"/>
      <c r="V194" s="1280"/>
      <c r="W194" s="1174">
        <f>J194</f>
        <v>20.7</v>
      </c>
      <c r="X194" s="1335">
        <f>ROUND($W$4/1000*W194,3)</f>
        <v>0.51800000000000002</v>
      </c>
      <c r="Y194" s="1369">
        <f>J194</f>
        <v>20.7</v>
      </c>
      <c r="Z194" s="1308"/>
      <c r="AA194" s="1286"/>
      <c r="AB194" s="1307"/>
      <c r="AC194" s="1282"/>
      <c r="AD194" s="1308"/>
      <c r="AE194" s="1286"/>
      <c r="AF194" s="1307"/>
      <c r="AG194" s="1174">
        <f>E194*F194</f>
        <v>15</v>
      </c>
      <c r="AH194" s="1280"/>
    </row>
    <row r="195" spans="2:34" ht="13.5" hidden="1" outlineLevel="1" thickBot="1">
      <c r="B195" s="83"/>
      <c r="C195" s="1472" t="s">
        <v>65</v>
      </c>
      <c r="D195" s="88"/>
      <c r="E195" s="877">
        <v>5</v>
      </c>
      <c r="F195" s="1127">
        <v>1.31</v>
      </c>
      <c r="G195" s="1082">
        <v>9.0299999999999994</v>
      </c>
      <c r="H195" s="1082">
        <v>11.85</v>
      </c>
      <c r="I195" s="1475">
        <f>H195-G195</f>
        <v>2.82</v>
      </c>
      <c r="J195" s="1088">
        <f>E195*F195*I195</f>
        <v>18.47</v>
      </c>
      <c r="K195" s="83"/>
      <c r="L195" s="75"/>
      <c r="M195" s="1058"/>
      <c r="N195" s="83"/>
      <c r="O195" s="75"/>
      <c r="P195" s="1058"/>
      <c r="Q195" s="1174">
        <f>J195</f>
        <v>18.47</v>
      </c>
      <c r="R195" s="1085">
        <f>ROUND($Q$4/1000*Q195,3)</f>
        <v>2.77</v>
      </c>
      <c r="S195" s="1281"/>
      <c r="T195" s="1280"/>
      <c r="U195" s="1281"/>
      <c r="V195" s="1280"/>
      <c r="W195" s="1281"/>
      <c r="X195" s="1326"/>
      <c r="Y195" s="1369">
        <f>J195</f>
        <v>18.47</v>
      </c>
      <c r="Z195" s="1308"/>
      <c r="AA195" s="1286"/>
      <c r="AB195" s="1307"/>
      <c r="AC195" s="1282"/>
      <c r="AD195" s="1308"/>
      <c r="AE195" s="1286"/>
      <c r="AF195" s="1307"/>
      <c r="AG195" s="1281"/>
      <c r="AH195" s="1280"/>
    </row>
    <row r="196" spans="2:34" ht="13.5" hidden="1" outlineLevel="1" thickBot="1">
      <c r="B196" s="83"/>
      <c r="C196" s="88"/>
      <c r="D196" s="88"/>
      <c r="E196" s="877">
        <v>5</v>
      </c>
      <c r="F196" s="1436">
        <v>3</v>
      </c>
      <c r="G196" s="1082">
        <v>9.0299999999999994</v>
      </c>
      <c r="H196" s="1082">
        <v>11.85</v>
      </c>
      <c r="I196" s="1475">
        <f>H196-G196</f>
        <v>2.82</v>
      </c>
      <c r="J196" s="1088">
        <f>E196*F196*I196</f>
        <v>42.3</v>
      </c>
      <c r="K196" s="83"/>
      <c r="L196" s="75"/>
      <c r="M196" s="1058"/>
      <c r="N196" s="83"/>
      <c r="O196" s="75"/>
      <c r="P196" s="1058"/>
      <c r="Q196" s="1281"/>
      <c r="R196" s="1326"/>
      <c r="S196" s="1281">
        <f>J196</f>
        <v>42.3</v>
      </c>
      <c r="T196" s="1280">
        <f t="shared" si="5"/>
        <v>5.4989999999999997</v>
      </c>
      <c r="U196" s="1281"/>
      <c r="V196" s="1280"/>
      <c r="W196" s="1281"/>
      <c r="X196" s="1326"/>
      <c r="Y196" s="1370">
        <f>J196</f>
        <v>42.3</v>
      </c>
      <c r="Z196" s="1308"/>
      <c r="AA196" s="1286"/>
      <c r="AB196" s="1307"/>
      <c r="AC196" s="1282"/>
      <c r="AD196" s="1308"/>
      <c r="AE196" s="1286"/>
      <c r="AF196" s="1307"/>
      <c r="AG196" s="1281"/>
      <c r="AH196" s="1280"/>
    </row>
    <row r="197" spans="2:34" ht="13.5" hidden="1" outlineLevel="1" thickBot="1">
      <c r="B197" s="83"/>
      <c r="C197" s="1474" t="s">
        <v>72</v>
      </c>
      <c r="D197" s="75"/>
      <c r="E197" s="1083">
        <v>5</v>
      </c>
      <c r="F197" s="1127"/>
      <c r="G197" s="1082"/>
      <c r="H197" s="1082"/>
      <c r="I197" s="1474"/>
      <c r="J197" s="1088"/>
      <c r="K197" s="1114">
        <v>0.51</v>
      </c>
      <c r="L197" s="940">
        <v>1.59</v>
      </c>
      <c r="M197" s="1080">
        <f>ROUND(-E197*K197*L197,2)</f>
        <v>-4.05</v>
      </c>
      <c r="N197" s="1114">
        <v>0.13</v>
      </c>
      <c r="O197" s="1108">
        <f>2*K197+L197</f>
        <v>2.61</v>
      </c>
      <c r="P197" s="1116">
        <f>E197*N197*O197</f>
        <v>1.7</v>
      </c>
      <c r="Q197" s="1281"/>
      <c r="R197" s="1326"/>
      <c r="S197" s="1174">
        <f>M197</f>
        <v>-4.05</v>
      </c>
      <c r="T197" s="1280">
        <f t="shared" si="5"/>
        <v>-0.52700000000000002</v>
      </c>
      <c r="U197" s="1281"/>
      <c r="V197" s="1280"/>
      <c r="W197" s="1281"/>
      <c r="X197" s="1326"/>
      <c r="Y197" s="1369">
        <f>M197</f>
        <v>-4.05</v>
      </c>
      <c r="Z197" s="1308"/>
      <c r="AA197" s="1286"/>
      <c r="AB197" s="1307"/>
      <c r="AC197" s="1327">
        <f>P197</f>
        <v>1.7</v>
      </c>
      <c r="AD197" s="1308"/>
      <c r="AE197" s="1286"/>
      <c r="AF197" s="1307"/>
      <c r="AG197" s="1281"/>
      <c r="AH197" s="1280"/>
    </row>
    <row r="198" spans="2:34" ht="13.5" hidden="1" outlineLevel="1" thickBot="1">
      <c r="B198" s="83"/>
      <c r="C198" s="1474" t="s">
        <v>70</v>
      </c>
      <c r="D198" s="75"/>
      <c r="E198" s="1083">
        <v>5</v>
      </c>
      <c r="F198" s="1127"/>
      <c r="G198" s="1082"/>
      <c r="H198" s="1082"/>
      <c r="I198" s="1474"/>
      <c r="J198" s="1088"/>
      <c r="K198" s="1114">
        <v>0.77</v>
      </c>
      <c r="L198" s="940">
        <v>2.34</v>
      </c>
      <c r="M198" s="1080">
        <f>ROUND(-E198*K198*L198,2)</f>
        <v>-9.01</v>
      </c>
      <c r="N198" s="1114">
        <v>0.13</v>
      </c>
      <c r="O198" s="940">
        <f>K198+L198+0.75</f>
        <v>3.86</v>
      </c>
      <c r="P198" s="1116">
        <f>E198*N198*O198</f>
        <v>2.5099999999999998</v>
      </c>
      <c r="Q198" s="1281"/>
      <c r="R198" s="1326"/>
      <c r="S198" s="1174">
        <f>M198</f>
        <v>-9.01</v>
      </c>
      <c r="T198" s="1280">
        <f t="shared" si="5"/>
        <v>-1.171</v>
      </c>
      <c r="U198" s="1281"/>
      <c r="V198" s="1280"/>
      <c r="W198" s="1281"/>
      <c r="X198" s="1326"/>
      <c r="Y198" s="1374">
        <f>M198</f>
        <v>-9.01</v>
      </c>
      <c r="Z198" s="1332"/>
      <c r="AA198" s="1454"/>
      <c r="AB198" s="1313"/>
      <c r="AC198" s="1327">
        <f>P198</f>
        <v>2.5099999999999998</v>
      </c>
      <c r="AD198" s="1308"/>
      <c r="AE198" s="1286"/>
      <c r="AF198" s="1307"/>
      <c r="AG198" s="1281"/>
      <c r="AH198" s="1280"/>
    </row>
    <row r="199" spans="2:34" ht="16.5" collapsed="1" thickBot="1">
      <c r="B199" s="1247" t="s">
        <v>672</v>
      </c>
      <c r="C199" s="1181" t="s">
        <v>634</v>
      </c>
      <c r="D199" s="1185"/>
      <c r="E199" s="1206"/>
      <c r="F199" s="1180"/>
      <c r="G199" s="1441"/>
      <c r="H199" s="1441"/>
      <c r="I199" s="1182"/>
      <c r="J199" s="1188"/>
      <c r="K199" s="1209"/>
      <c r="L199" s="1210"/>
      <c r="M199" s="1186"/>
      <c r="N199" s="1491"/>
      <c r="O199" s="1210"/>
      <c r="P199" s="1218"/>
      <c r="Q199" s="1401">
        <f t="shared" ref="Q199:AH199" si="6">SUM(Q200:Q309)</f>
        <v>57.39</v>
      </c>
      <c r="R199" s="1376">
        <f t="shared" si="6"/>
        <v>8.609</v>
      </c>
      <c r="S199" s="1401">
        <f t="shared" si="6"/>
        <v>97.25</v>
      </c>
      <c r="T199" s="1317">
        <f t="shared" si="6"/>
        <v>12.641</v>
      </c>
      <c r="U199" s="1469">
        <f t="shared" si="6"/>
        <v>0</v>
      </c>
      <c r="V199" s="1376">
        <f t="shared" si="6"/>
        <v>0</v>
      </c>
      <c r="W199" s="1401">
        <f t="shared" si="6"/>
        <v>37.979999999999997</v>
      </c>
      <c r="X199" s="1377">
        <f t="shared" si="6"/>
        <v>0.95099999999999996</v>
      </c>
      <c r="Y199" s="1469">
        <f t="shared" si="6"/>
        <v>0</v>
      </c>
      <c r="Z199" s="1321">
        <f t="shared" si="6"/>
        <v>123.43</v>
      </c>
      <c r="AA199" s="1455">
        <f t="shared" si="6"/>
        <v>28.54</v>
      </c>
      <c r="AB199" s="1376">
        <f t="shared" si="6"/>
        <v>40.67</v>
      </c>
      <c r="AC199" s="1401">
        <f t="shared" si="6"/>
        <v>0</v>
      </c>
      <c r="AD199" s="1321">
        <f t="shared" si="6"/>
        <v>12.1</v>
      </c>
      <c r="AE199" s="1455">
        <f t="shared" si="6"/>
        <v>0</v>
      </c>
      <c r="AF199" s="1376">
        <f t="shared" si="6"/>
        <v>0</v>
      </c>
      <c r="AG199" s="1401">
        <f t="shared" si="6"/>
        <v>26.19</v>
      </c>
      <c r="AH199" s="1376">
        <f t="shared" si="6"/>
        <v>11.89</v>
      </c>
    </row>
    <row r="200" spans="2:34" ht="13.5" hidden="1" outlineLevel="1" thickBot="1">
      <c r="B200" s="1477" t="s">
        <v>673</v>
      </c>
      <c r="C200" s="1166" t="s">
        <v>674</v>
      </c>
      <c r="D200" s="1449" t="s">
        <v>642</v>
      </c>
      <c r="E200" s="1159"/>
      <c r="F200" s="1074">
        <v>3.74</v>
      </c>
      <c r="G200" s="1177">
        <v>23.85</v>
      </c>
      <c r="H200" s="1177">
        <v>24.25</v>
      </c>
      <c r="I200" s="1152">
        <f>H200-G200</f>
        <v>0.4</v>
      </c>
      <c r="J200" s="1154">
        <f>F200*I200</f>
        <v>1.5</v>
      </c>
      <c r="K200" s="1074"/>
      <c r="L200" s="1089"/>
      <c r="M200" s="1075"/>
      <c r="N200" s="1074"/>
      <c r="O200" s="1089"/>
      <c r="P200" s="1121"/>
      <c r="Q200" s="1384">
        <f>J200</f>
        <v>1.5</v>
      </c>
      <c r="R200" s="1355">
        <f t="shared" ref="R200:R201" si="7">ROUND($Q$4/1000*Q200,3)</f>
        <v>0.22500000000000001</v>
      </c>
      <c r="S200" s="1381"/>
      <c r="T200" s="1383"/>
      <c r="U200" s="1381"/>
      <c r="V200" s="1383"/>
      <c r="W200" s="1381"/>
      <c r="X200" s="1383"/>
      <c r="Y200" s="1379"/>
      <c r="Z200" s="1303"/>
      <c r="AA200" s="1325">
        <f>J200</f>
        <v>1.5</v>
      </c>
      <c r="AB200" s="1305"/>
      <c r="AC200" s="1386"/>
      <c r="AD200" s="1387"/>
      <c r="AE200" s="1388"/>
      <c r="AF200" s="1389"/>
      <c r="AG200" s="1381"/>
      <c r="AH200" s="1383"/>
    </row>
    <row r="201" spans="2:34" ht="13.5" hidden="1" outlineLevel="1" thickBot="1">
      <c r="B201" s="83"/>
      <c r="C201" s="1474" t="s">
        <v>675</v>
      </c>
      <c r="D201" s="1145"/>
      <c r="E201" s="1145"/>
      <c r="F201" s="83">
        <v>3.74</v>
      </c>
      <c r="G201" s="109">
        <v>24.25</v>
      </c>
      <c r="H201" s="109">
        <v>26.85</v>
      </c>
      <c r="I201" s="108">
        <f>H201-G201</f>
        <v>2.6</v>
      </c>
      <c r="J201" s="1080">
        <f>F201*I201</f>
        <v>9.7200000000000006</v>
      </c>
      <c r="K201" s="83"/>
      <c r="L201" s="75"/>
      <c r="M201" s="1058"/>
      <c r="N201" s="83"/>
      <c r="O201" s="75"/>
      <c r="P201" s="123"/>
      <c r="Q201" s="1174">
        <f>J201</f>
        <v>9.7200000000000006</v>
      </c>
      <c r="R201" s="1333">
        <f t="shared" si="7"/>
        <v>1.458</v>
      </c>
      <c r="S201" s="1281"/>
      <c r="T201" s="1280"/>
      <c r="U201" s="1174"/>
      <c r="V201" s="1280"/>
      <c r="W201" s="1281"/>
      <c r="X201" s="1280"/>
      <c r="Y201" s="1370"/>
      <c r="Z201" s="1306">
        <f>J201</f>
        <v>9.7200000000000006</v>
      </c>
      <c r="AA201" s="1286"/>
      <c r="AB201" s="1307"/>
      <c r="AC201" s="1282"/>
      <c r="AD201" s="1308"/>
      <c r="AE201" s="1286"/>
      <c r="AF201" s="1307"/>
      <c r="AG201" s="1281"/>
      <c r="AH201" s="1280"/>
    </row>
    <row r="202" spans="2:34" ht="13.5" hidden="1" outlineLevel="1" thickBot="1">
      <c r="B202" s="83"/>
      <c r="C202" s="1472"/>
      <c r="D202" s="1146"/>
      <c r="E202" s="1145"/>
      <c r="F202" s="83"/>
      <c r="G202" s="109"/>
      <c r="H202" s="109"/>
      <c r="I202" s="75"/>
      <c r="J202" s="1080"/>
      <c r="K202" s="83"/>
      <c r="L202" s="75"/>
      <c r="M202" s="1058"/>
      <c r="N202" s="83"/>
      <c r="O202" s="75"/>
      <c r="P202" s="123"/>
      <c r="Q202" s="1281"/>
      <c r="R202" s="1280"/>
      <c r="S202" s="1281"/>
      <c r="T202" s="1280"/>
      <c r="U202" s="1281"/>
      <c r="V202" s="1280"/>
      <c r="W202" s="1174"/>
      <c r="X202" s="1179"/>
      <c r="Y202" s="1369"/>
      <c r="Z202" s="1308"/>
      <c r="AA202" s="1286"/>
      <c r="AB202" s="1307"/>
      <c r="AC202" s="1282"/>
      <c r="AD202" s="1308"/>
      <c r="AE202" s="1286"/>
      <c r="AF202" s="1307"/>
      <c r="AG202" s="1281"/>
      <c r="AH202" s="1280"/>
    </row>
    <row r="203" spans="2:34" ht="13.5" hidden="1" outlineLevel="1" thickBot="1">
      <c r="B203" s="83"/>
      <c r="C203" s="1472" t="s">
        <v>503</v>
      </c>
      <c r="D203" s="1145" t="s">
        <v>676</v>
      </c>
      <c r="E203" s="1145"/>
      <c r="F203" s="83">
        <v>7.08</v>
      </c>
      <c r="G203" s="109">
        <v>23.85</v>
      </c>
      <c r="H203" s="109">
        <v>24.25</v>
      </c>
      <c r="I203" s="108">
        <f>H203-G203</f>
        <v>0.4</v>
      </c>
      <c r="J203" s="1080">
        <f>F203*I203</f>
        <v>2.83</v>
      </c>
      <c r="K203" s="83"/>
      <c r="L203" s="75"/>
      <c r="M203" s="1058"/>
      <c r="N203" s="83"/>
      <c r="O203" s="75"/>
      <c r="P203" s="123"/>
      <c r="Q203" s="1174"/>
      <c r="R203" s="1333"/>
      <c r="S203" s="1174">
        <f>J203</f>
        <v>2.83</v>
      </c>
      <c r="T203" s="1280">
        <f t="shared" ref="T203:T205" si="8">ROUND($S$4/1000*S203,3)</f>
        <v>0.36799999999999999</v>
      </c>
      <c r="U203" s="1281"/>
      <c r="V203" s="1280"/>
      <c r="W203" s="1281"/>
      <c r="X203" s="1280"/>
      <c r="Y203" s="1369"/>
      <c r="Z203" s="1308"/>
      <c r="AA203" s="1328">
        <f>J203</f>
        <v>2.83</v>
      </c>
      <c r="AB203" s="1307"/>
      <c r="AC203" s="1282"/>
      <c r="AD203" s="1308"/>
      <c r="AE203" s="1286"/>
      <c r="AF203" s="1307"/>
      <c r="AG203" s="1281"/>
      <c r="AH203" s="1280"/>
    </row>
    <row r="204" spans="2:34" ht="13.5" hidden="1" outlineLevel="1" thickBot="1">
      <c r="B204" s="83" t="s">
        <v>587</v>
      </c>
      <c r="C204" s="1472" t="s">
        <v>493</v>
      </c>
      <c r="D204" s="1145"/>
      <c r="E204" s="1145"/>
      <c r="F204" s="83">
        <v>7.08</v>
      </c>
      <c r="G204" s="109">
        <v>24.25</v>
      </c>
      <c r="H204" s="109">
        <v>26.85</v>
      </c>
      <c r="I204" s="108">
        <f>H204-G204</f>
        <v>2.6</v>
      </c>
      <c r="J204" s="1080">
        <f>F204*I204</f>
        <v>18.41</v>
      </c>
      <c r="K204" s="1109"/>
      <c r="L204" s="1110"/>
      <c r="M204" s="1085"/>
      <c r="N204" s="83"/>
      <c r="O204" s="75"/>
      <c r="P204" s="1160"/>
      <c r="Q204" s="1174"/>
      <c r="R204" s="1333"/>
      <c r="S204" s="1174">
        <f>J204</f>
        <v>18.41</v>
      </c>
      <c r="T204" s="1280">
        <f t="shared" si="8"/>
        <v>2.3929999999999998</v>
      </c>
      <c r="U204" s="1281"/>
      <c r="V204" s="1280"/>
      <c r="W204" s="1281"/>
      <c r="X204" s="1280"/>
      <c r="Y204" s="1369"/>
      <c r="Z204" s="1308"/>
      <c r="AA204" s="1286"/>
      <c r="AB204" s="1307"/>
      <c r="AC204" s="1327"/>
      <c r="AD204" s="1308"/>
      <c r="AE204" s="1286"/>
      <c r="AF204" s="1307"/>
      <c r="AG204" s="1281"/>
      <c r="AH204" s="1280"/>
    </row>
    <row r="205" spans="2:34" ht="13.5" hidden="1" outlineLevel="1" thickBot="1">
      <c r="B205" s="83"/>
      <c r="C205" s="111" t="s">
        <v>25</v>
      </c>
      <c r="D205" s="1145"/>
      <c r="E205" s="1145">
        <v>2</v>
      </c>
      <c r="F205" s="83"/>
      <c r="G205" s="109"/>
      <c r="H205" s="109"/>
      <c r="I205" s="75"/>
      <c r="J205" s="1058"/>
      <c r="K205" s="871">
        <v>1.68</v>
      </c>
      <c r="L205" s="1474">
        <v>1.59</v>
      </c>
      <c r="M205" s="1080">
        <f>ROUND(-E205*K205*L205,2)</f>
        <v>-5.34</v>
      </c>
      <c r="N205" s="1114">
        <v>0.13</v>
      </c>
      <c r="O205" s="940">
        <f>2*L205+K205</f>
        <v>4.8600000000000003</v>
      </c>
      <c r="P205" s="1161">
        <f>E205*N205*O205</f>
        <v>1.26</v>
      </c>
      <c r="Q205" s="1281"/>
      <c r="R205" s="1280"/>
      <c r="S205" s="1174">
        <f>M205</f>
        <v>-5.34</v>
      </c>
      <c r="T205" s="1280">
        <f t="shared" si="8"/>
        <v>-0.69399999999999995</v>
      </c>
      <c r="U205" s="1281"/>
      <c r="V205" s="1280"/>
      <c r="W205" s="1281"/>
      <c r="X205" s="1280"/>
      <c r="Y205" s="1370"/>
      <c r="Z205" s="1308"/>
      <c r="AA205" s="1286"/>
      <c r="AB205" s="1307"/>
      <c r="AC205" s="1282"/>
      <c r="AD205" s="1308"/>
      <c r="AE205" s="1286"/>
      <c r="AF205" s="1307"/>
      <c r="AG205" s="1281"/>
      <c r="AH205" s="1280"/>
    </row>
    <row r="206" spans="2:34" ht="13.5" hidden="1" outlineLevel="1" thickBot="1">
      <c r="B206" s="83" t="s">
        <v>664</v>
      </c>
      <c r="C206" s="1472"/>
      <c r="D206" s="1146"/>
      <c r="E206" s="1145"/>
      <c r="F206" s="83">
        <v>0.96</v>
      </c>
      <c r="G206" s="109">
        <v>24.25</v>
      </c>
      <c r="H206" s="109">
        <v>26.85</v>
      </c>
      <c r="I206" s="108">
        <f>H206-G206</f>
        <v>2.6</v>
      </c>
      <c r="J206" s="1080">
        <f>F206*I206</f>
        <v>2.5</v>
      </c>
      <c r="K206" s="83"/>
      <c r="L206" s="75"/>
      <c r="M206" s="1058"/>
      <c r="N206" s="83"/>
      <c r="O206" s="75"/>
      <c r="P206" s="123"/>
      <c r="Q206" s="1281"/>
      <c r="R206" s="1333"/>
      <c r="S206" s="1281"/>
      <c r="T206" s="1280"/>
      <c r="U206" s="1281"/>
      <c r="V206" s="1280"/>
      <c r="W206" s="1281"/>
      <c r="X206" s="1280"/>
      <c r="Y206" s="1370"/>
      <c r="Z206" s="1306">
        <f>J206</f>
        <v>2.5</v>
      </c>
      <c r="AA206" s="1286"/>
      <c r="AB206" s="1307"/>
      <c r="AC206" s="1282"/>
      <c r="AD206" s="1308"/>
      <c r="AE206" s="1286"/>
      <c r="AF206" s="1307"/>
      <c r="AG206" s="1281"/>
      <c r="AH206" s="1280"/>
    </row>
    <row r="207" spans="2:34" ht="13.5" hidden="1" outlineLevel="1" thickBot="1">
      <c r="B207" s="83"/>
      <c r="C207" s="111"/>
      <c r="D207" s="1145"/>
      <c r="E207" s="1145"/>
      <c r="F207" s="83">
        <v>1.68</v>
      </c>
      <c r="G207" s="109">
        <v>24.25</v>
      </c>
      <c r="H207" s="109">
        <v>26.85</v>
      </c>
      <c r="I207" s="108">
        <f>H207-G207</f>
        <v>2.6</v>
      </c>
      <c r="J207" s="1080">
        <f>F207*I207</f>
        <v>4.37</v>
      </c>
      <c r="K207" s="83"/>
      <c r="L207" s="75"/>
      <c r="M207" s="1058"/>
      <c r="N207" s="83"/>
      <c r="O207" s="75"/>
      <c r="P207" s="123"/>
      <c r="Q207" s="1174"/>
      <c r="R207" s="1333"/>
      <c r="S207" s="1281"/>
      <c r="T207" s="1280"/>
      <c r="U207" s="1281"/>
      <c r="V207" s="1280"/>
      <c r="W207" s="1281"/>
      <c r="X207" s="1280"/>
      <c r="Y207" s="1369"/>
      <c r="Z207" s="1308"/>
      <c r="AA207" s="1328"/>
      <c r="AB207" s="1390">
        <f>J207</f>
        <v>4.37</v>
      </c>
      <c r="AC207" s="1282"/>
      <c r="AD207" s="1308"/>
      <c r="AE207" s="1286"/>
      <c r="AF207" s="1307"/>
      <c r="AG207" s="1281"/>
      <c r="AH207" s="1280"/>
    </row>
    <row r="208" spans="2:34" ht="13.5" hidden="1" outlineLevel="1" thickBot="1">
      <c r="B208" s="83"/>
      <c r="C208" s="1472" t="s">
        <v>25</v>
      </c>
      <c r="D208" s="1474"/>
      <c r="E208" s="1145">
        <v>1</v>
      </c>
      <c r="F208" s="83"/>
      <c r="G208" s="109"/>
      <c r="H208" s="109"/>
      <c r="I208" s="75"/>
      <c r="J208" s="1058"/>
      <c r="K208" s="871">
        <v>1.68</v>
      </c>
      <c r="L208" s="1474">
        <v>1.59</v>
      </c>
      <c r="M208" s="1080">
        <f>ROUND(-E208*K208*L208,2)</f>
        <v>-2.67</v>
      </c>
      <c r="N208" s="1114">
        <v>0.13</v>
      </c>
      <c r="O208" s="940">
        <f>2*L208+K208</f>
        <v>4.8600000000000003</v>
      </c>
      <c r="P208" s="1161">
        <f>E208*N208*O208</f>
        <v>0.63</v>
      </c>
      <c r="Q208" s="1174"/>
      <c r="R208" s="1333"/>
      <c r="S208" s="1281"/>
      <c r="T208" s="1280"/>
      <c r="U208" s="1281"/>
      <c r="V208" s="1280"/>
      <c r="W208" s="1281"/>
      <c r="X208" s="1280"/>
      <c r="Y208" s="1327"/>
      <c r="Z208" s="1306"/>
      <c r="AA208" s="1328"/>
      <c r="AB208" s="1390">
        <f>M208</f>
        <v>-2.67</v>
      </c>
      <c r="AC208" s="1282"/>
      <c r="AD208" s="1306">
        <f>P208</f>
        <v>0.63</v>
      </c>
      <c r="AE208" s="1328"/>
      <c r="AF208" s="1307"/>
      <c r="AG208" s="1281"/>
      <c r="AH208" s="1280">
        <f>E208*K208</f>
        <v>1.68</v>
      </c>
    </row>
    <row r="209" spans="2:34" ht="13.5" hidden="1" outlineLevel="1" thickBot="1">
      <c r="B209" s="83"/>
      <c r="C209" s="111"/>
      <c r="D209" s="1474"/>
      <c r="E209" s="1145"/>
      <c r="F209" s="83">
        <v>1.82</v>
      </c>
      <c r="G209" s="109">
        <v>24.25</v>
      </c>
      <c r="H209" s="109">
        <v>26.85</v>
      </c>
      <c r="I209" s="108">
        <f>H209-G209</f>
        <v>2.6</v>
      </c>
      <c r="J209" s="1080">
        <f>F209*I209</f>
        <v>4.7300000000000004</v>
      </c>
      <c r="K209" s="83"/>
      <c r="L209" s="75"/>
      <c r="M209" s="1058"/>
      <c r="N209" s="83"/>
      <c r="O209" s="75"/>
      <c r="P209" s="123"/>
      <c r="Q209" s="1174"/>
      <c r="R209" s="1333"/>
      <c r="S209" s="1281"/>
      <c r="T209" s="1280"/>
      <c r="U209" s="1281"/>
      <c r="V209" s="1280"/>
      <c r="W209" s="1281"/>
      <c r="X209" s="1280"/>
      <c r="Y209" s="1327"/>
      <c r="Z209" s="1306">
        <f>J209</f>
        <v>4.7300000000000004</v>
      </c>
      <c r="AA209" s="1286"/>
      <c r="AB209" s="1307"/>
      <c r="AC209" s="1282"/>
      <c r="AD209" s="1308"/>
      <c r="AE209" s="1286"/>
      <c r="AF209" s="1307"/>
      <c r="AG209" s="1281"/>
      <c r="AH209" s="1280"/>
    </row>
    <row r="210" spans="2:34" ht="13.5" hidden="1" outlineLevel="1" thickBot="1">
      <c r="B210" s="83"/>
      <c r="C210" s="1472"/>
      <c r="D210" s="1474"/>
      <c r="E210" s="1145"/>
      <c r="F210" s="83">
        <v>1.68</v>
      </c>
      <c r="G210" s="109">
        <v>24.25</v>
      </c>
      <c r="H210" s="109">
        <v>26.85</v>
      </c>
      <c r="I210" s="108">
        <f>H210-G210</f>
        <v>2.6</v>
      </c>
      <c r="J210" s="1080">
        <f>F210*I210</f>
        <v>4.37</v>
      </c>
      <c r="K210" s="1114"/>
      <c r="L210" s="940"/>
      <c r="M210" s="1085"/>
      <c r="N210" s="1114"/>
      <c r="O210" s="940"/>
      <c r="P210" s="1161"/>
      <c r="Q210" s="1174"/>
      <c r="R210" s="1333"/>
      <c r="S210" s="1281"/>
      <c r="T210" s="1280"/>
      <c r="U210" s="1281"/>
      <c r="V210" s="1280"/>
      <c r="W210" s="1281"/>
      <c r="X210" s="1280"/>
      <c r="Y210" s="1327"/>
      <c r="Z210" s="1308"/>
      <c r="AA210" s="1286"/>
      <c r="AB210" s="1390">
        <f>J210</f>
        <v>4.37</v>
      </c>
      <c r="AC210" s="1327"/>
      <c r="AD210" s="1308"/>
      <c r="AE210" s="1286"/>
      <c r="AF210" s="1307"/>
      <c r="AG210" s="1281"/>
      <c r="AH210" s="1280"/>
    </row>
    <row r="211" spans="2:34" ht="13.5" hidden="1" outlineLevel="1" thickBot="1">
      <c r="B211" s="83"/>
      <c r="C211" s="1472" t="s">
        <v>25</v>
      </c>
      <c r="D211" s="1474"/>
      <c r="E211" s="1145">
        <v>1</v>
      </c>
      <c r="F211" s="83"/>
      <c r="G211" s="109"/>
      <c r="H211" s="109"/>
      <c r="I211" s="75"/>
      <c r="J211" s="1058"/>
      <c r="K211" s="871">
        <v>1.68</v>
      </c>
      <c r="L211" s="1474">
        <v>1.59</v>
      </c>
      <c r="M211" s="1080">
        <f>ROUND(-E211*K211*L211,2)</f>
        <v>-2.67</v>
      </c>
      <c r="N211" s="1114">
        <v>0.13</v>
      </c>
      <c r="O211" s="940">
        <f>2*L211+K211</f>
        <v>4.8600000000000003</v>
      </c>
      <c r="P211" s="1161">
        <f>E211*N211*O211</f>
        <v>0.63</v>
      </c>
      <c r="Q211" s="1281"/>
      <c r="R211" s="1333"/>
      <c r="S211" s="1281"/>
      <c r="T211" s="1280"/>
      <c r="U211" s="1281"/>
      <c r="V211" s="1280"/>
      <c r="W211" s="1281"/>
      <c r="X211" s="1280"/>
      <c r="Y211" s="1282"/>
      <c r="Z211" s="1308"/>
      <c r="AA211" s="1286"/>
      <c r="AB211" s="1390">
        <f>M211</f>
        <v>-2.67</v>
      </c>
      <c r="AC211" s="1282"/>
      <c r="AD211" s="1306">
        <f>P211</f>
        <v>0.63</v>
      </c>
      <c r="AE211" s="1286"/>
      <c r="AF211" s="1307"/>
      <c r="AG211" s="1281"/>
      <c r="AH211" s="1280">
        <f>E211*K211</f>
        <v>1.68</v>
      </c>
    </row>
    <row r="212" spans="2:34" ht="13.5" hidden="1" outlineLevel="1" thickBot="1">
      <c r="B212" s="83"/>
      <c r="C212" s="1472"/>
      <c r="D212" s="1473"/>
      <c r="E212" s="1145"/>
      <c r="F212" s="83">
        <v>0.94</v>
      </c>
      <c r="G212" s="109">
        <v>24.25</v>
      </c>
      <c r="H212" s="109">
        <v>26.85</v>
      </c>
      <c r="I212" s="108">
        <f>H212-G212</f>
        <v>2.6</v>
      </c>
      <c r="J212" s="1080">
        <f>F212*I212</f>
        <v>2.44</v>
      </c>
      <c r="K212" s="83"/>
      <c r="L212" s="75"/>
      <c r="M212" s="1058"/>
      <c r="N212" s="83"/>
      <c r="O212" s="75"/>
      <c r="P212" s="123"/>
      <c r="Q212" s="1281"/>
      <c r="R212" s="1280"/>
      <c r="S212" s="1281"/>
      <c r="T212" s="1280"/>
      <c r="U212" s="1281"/>
      <c r="V212" s="1280"/>
      <c r="W212" s="1281"/>
      <c r="X212" s="1280"/>
      <c r="Y212" s="1282"/>
      <c r="Z212" s="1306">
        <f>J212</f>
        <v>2.44</v>
      </c>
      <c r="AA212" s="1286"/>
      <c r="AB212" s="1307"/>
      <c r="AC212" s="1282"/>
      <c r="AD212" s="1308"/>
      <c r="AE212" s="1286"/>
      <c r="AF212" s="1307"/>
      <c r="AG212" s="1281"/>
      <c r="AH212" s="1280"/>
    </row>
    <row r="213" spans="2:34" ht="13.5" hidden="1" outlineLevel="1" thickBot="1">
      <c r="B213" s="83"/>
      <c r="C213" s="1472"/>
      <c r="D213" s="1474"/>
      <c r="E213" s="1145"/>
      <c r="F213" s="83"/>
      <c r="G213" s="109"/>
      <c r="H213" s="109"/>
      <c r="I213" s="75"/>
      <c r="J213" s="1058"/>
      <c r="K213" s="1114"/>
      <c r="L213" s="940"/>
      <c r="M213" s="1080"/>
      <c r="N213" s="1114"/>
      <c r="O213" s="940"/>
      <c r="P213" s="1161"/>
      <c r="Q213" s="1281"/>
      <c r="R213" s="1280"/>
      <c r="S213" s="1174"/>
      <c r="T213" s="1280"/>
      <c r="U213" s="1281"/>
      <c r="V213" s="1280"/>
      <c r="W213" s="1281"/>
      <c r="X213" s="1280"/>
      <c r="Y213" s="1327"/>
      <c r="Z213" s="1308"/>
      <c r="AA213" s="1286"/>
      <c r="AB213" s="1307"/>
      <c r="AC213" s="1327"/>
      <c r="AD213" s="1308"/>
      <c r="AE213" s="1286"/>
      <c r="AF213" s="1307"/>
      <c r="AG213" s="1281"/>
      <c r="AH213" s="1280"/>
    </row>
    <row r="214" spans="2:34" ht="13.5" hidden="1" outlineLevel="1" thickBot="1">
      <c r="B214" s="83"/>
      <c r="C214" s="111" t="s">
        <v>504</v>
      </c>
      <c r="D214" s="1474" t="s">
        <v>645</v>
      </c>
      <c r="E214" s="1145"/>
      <c r="F214" s="83">
        <v>3.22</v>
      </c>
      <c r="G214" s="109">
        <v>23.85</v>
      </c>
      <c r="H214" s="109">
        <v>24.25</v>
      </c>
      <c r="I214" s="108">
        <f>H214-G214</f>
        <v>0.4</v>
      </c>
      <c r="J214" s="1080">
        <f>F214*I214</f>
        <v>1.29</v>
      </c>
      <c r="K214" s="83"/>
      <c r="L214" s="75"/>
      <c r="M214" s="1058"/>
      <c r="N214" s="83"/>
      <c r="O214" s="75"/>
      <c r="P214" s="123"/>
      <c r="Q214" s="1281"/>
      <c r="R214" s="1280"/>
      <c r="S214" s="1281"/>
      <c r="T214" s="1280"/>
      <c r="U214" s="1281"/>
      <c r="V214" s="1280"/>
      <c r="W214" s="1174">
        <f>J214</f>
        <v>1.29</v>
      </c>
      <c r="X214" s="1179">
        <f>ROUND($W$4/1000*W214,3)</f>
        <v>3.2000000000000001E-2</v>
      </c>
      <c r="Y214" s="1282"/>
      <c r="Z214" s="1308"/>
      <c r="AA214" s="1328">
        <f>J214</f>
        <v>1.29</v>
      </c>
      <c r="AB214" s="1307"/>
      <c r="AC214" s="1282"/>
      <c r="AD214" s="1308"/>
      <c r="AE214" s="1286"/>
      <c r="AF214" s="1307"/>
      <c r="AG214" s="1281">
        <f>F214</f>
        <v>3.22</v>
      </c>
      <c r="AH214" s="1280"/>
    </row>
    <row r="215" spans="2:34" ht="13.5" hidden="1" outlineLevel="1" thickBot="1">
      <c r="B215" s="83"/>
      <c r="C215" s="1472"/>
      <c r="D215" s="1473"/>
      <c r="E215" s="1145"/>
      <c r="F215" s="83">
        <v>3.22</v>
      </c>
      <c r="G215" s="109">
        <v>24.25</v>
      </c>
      <c r="H215" s="109">
        <v>25.23</v>
      </c>
      <c r="I215" s="75">
        <f>H215-G215</f>
        <v>0.98</v>
      </c>
      <c r="J215" s="1080">
        <f>F215*I215</f>
        <v>3.16</v>
      </c>
      <c r="K215" s="83"/>
      <c r="L215" s="75"/>
      <c r="M215" s="1058"/>
      <c r="N215" s="83"/>
      <c r="O215" s="75"/>
      <c r="P215" s="123"/>
      <c r="Q215" s="1281"/>
      <c r="R215" s="1280"/>
      <c r="S215" s="1174"/>
      <c r="T215" s="1280"/>
      <c r="U215" s="1281"/>
      <c r="V215" s="1280"/>
      <c r="W215" s="1174">
        <f>J215</f>
        <v>3.16</v>
      </c>
      <c r="X215" s="1179">
        <f>ROUND($W$4/1000*W215,3)</f>
        <v>7.9000000000000001E-2</v>
      </c>
      <c r="Y215" s="1327"/>
      <c r="Z215" s="1308"/>
      <c r="AA215" s="1286"/>
      <c r="AB215" s="1390">
        <f>J215</f>
        <v>3.16</v>
      </c>
      <c r="AC215" s="1282"/>
      <c r="AD215" s="1308"/>
      <c r="AE215" s="1286"/>
      <c r="AF215" s="1307"/>
      <c r="AG215" s="1281"/>
      <c r="AH215" s="1280"/>
    </row>
    <row r="216" spans="2:34" ht="13.5" hidden="1" outlineLevel="1" thickBot="1">
      <c r="B216" s="83"/>
      <c r="C216" s="111" t="s">
        <v>65</v>
      </c>
      <c r="D216" s="1474"/>
      <c r="E216" s="1145"/>
      <c r="F216" s="83">
        <f>1.33+1.33</f>
        <v>2.66</v>
      </c>
      <c r="G216" s="109">
        <v>24.03</v>
      </c>
      <c r="H216" s="109">
        <v>26.85</v>
      </c>
      <c r="I216" s="75">
        <f>H216-G216</f>
        <v>2.82</v>
      </c>
      <c r="J216" s="1080">
        <f>F216*I216</f>
        <v>7.5</v>
      </c>
      <c r="K216" s="83"/>
      <c r="L216" s="75"/>
      <c r="M216" s="1058"/>
      <c r="N216" s="83"/>
      <c r="O216" s="75"/>
      <c r="P216" s="123"/>
      <c r="Q216" s="1174">
        <f>J216</f>
        <v>7.5</v>
      </c>
      <c r="R216" s="1333">
        <f t="shared" ref="R216" si="9">ROUND($Q$4/1000*Q216,3)</f>
        <v>1.125</v>
      </c>
      <c r="S216" s="1174"/>
      <c r="T216" s="1280"/>
      <c r="U216" s="1281"/>
      <c r="V216" s="1280"/>
      <c r="W216" s="1281"/>
      <c r="X216" s="1280"/>
      <c r="Y216" s="1282"/>
      <c r="Z216" s="1306">
        <f>J216</f>
        <v>7.5</v>
      </c>
      <c r="AA216" s="1328"/>
      <c r="AB216" s="1307"/>
      <c r="AC216" s="1282"/>
      <c r="AD216" s="1308"/>
      <c r="AE216" s="1286"/>
      <c r="AF216" s="1307"/>
      <c r="AG216" s="1281"/>
      <c r="AH216" s="1280"/>
    </row>
    <row r="217" spans="2:34" ht="13.5" hidden="1" outlineLevel="1" thickBot="1">
      <c r="B217" s="83"/>
      <c r="C217" s="111"/>
      <c r="D217" s="1474"/>
      <c r="E217" s="1145"/>
      <c r="F217" s="83">
        <v>3.22</v>
      </c>
      <c r="G217" s="109">
        <v>24.03</v>
      </c>
      <c r="H217" s="109">
        <v>26.85</v>
      </c>
      <c r="I217" s="75">
        <f>H217-G217</f>
        <v>2.82</v>
      </c>
      <c r="J217" s="1080">
        <f>F217*I217</f>
        <v>9.08</v>
      </c>
      <c r="K217" s="871"/>
      <c r="L217" s="1474"/>
      <c r="M217" s="1080"/>
      <c r="N217" s="1114"/>
      <c r="O217" s="940"/>
      <c r="P217" s="1161"/>
      <c r="Q217" s="1281"/>
      <c r="R217" s="1280"/>
      <c r="S217" s="1174">
        <f>J217</f>
        <v>9.08</v>
      </c>
      <c r="T217" s="1280">
        <f t="shared" ref="T217:T219" si="10">ROUND($S$4/1000*S217,3)</f>
        <v>1.18</v>
      </c>
      <c r="U217" s="1281"/>
      <c r="V217" s="1280"/>
      <c r="W217" s="1281"/>
      <c r="X217" s="1280"/>
      <c r="Y217" s="1282"/>
      <c r="Z217" s="1306">
        <f>J217</f>
        <v>9.08</v>
      </c>
      <c r="AA217" s="1328"/>
      <c r="AB217" s="1307"/>
      <c r="AC217" s="1282"/>
      <c r="AD217" s="1308"/>
      <c r="AE217" s="1328"/>
      <c r="AF217" s="1307"/>
      <c r="AG217" s="1281"/>
      <c r="AH217" s="1280"/>
    </row>
    <row r="218" spans="2:34" ht="13.5" hidden="1" outlineLevel="1" thickBot="1">
      <c r="B218" s="83"/>
      <c r="C218" s="111" t="s">
        <v>26</v>
      </c>
      <c r="D218" s="1474"/>
      <c r="E218" s="1144">
        <v>1</v>
      </c>
      <c r="F218" s="83"/>
      <c r="G218" s="109"/>
      <c r="H218" s="109"/>
      <c r="I218" s="75"/>
      <c r="J218" s="1080"/>
      <c r="K218" s="1114">
        <v>0.51</v>
      </c>
      <c r="L218" s="940">
        <v>1.59</v>
      </c>
      <c r="M218" s="1080">
        <f>ROUND(-E218*K218*L218,2)</f>
        <v>-0.81</v>
      </c>
      <c r="N218" s="1114">
        <v>0.13</v>
      </c>
      <c r="O218" s="1108">
        <f>2*K218+L218</f>
        <v>2.61</v>
      </c>
      <c r="P218" s="1161">
        <f>E218*N218*O218</f>
        <v>0.34</v>
      </c>
      <c r="Q218" s="1281"/>
      <c r="R218" s="1280"/>
      <c r="S218" s="1174">
        <f>M218</f>
        <v>-0.81</v>
      </c>
      <c r="T218" s="1280">
        <f t="shared" si="10"/>
        <v>-0.105</v>
      </c>
      <c r="U218" s="1281"/>
      <c r="V218" s="1280"/>
      <c r="W218" s="1281"/>
      <c r="X218" s="1280"/>
      <c r="Y218" s="1327"/>
      <c r="Z218" s="1306">
        <f>M218</f>
        <v>-0.81</v>
      </c>
      <c r="AA218" s="1286"/>
      <c r="AB218" s="1307"/>
      <c r="AC218" s="1282"/>
      <c r="AD218" s="1306">
        <f>P218</f>
        <v>0.34</v>
      </c>
      <c r="AE218" s="1286"/>
      <c r="AF218" s="1307"/>
      <c r="AG218" s="1281"/>
      <c r="AH218" s="1280"/>
    </row>
    <row r="219" spans="2:34" ht="13.5" hidden="1" outlineLevel="1" thickBot="1">
      <c r="B219" s="83"/>
      <c r="C219" s="111" t="s">
        <v>90</v>
      </c>
      <c r="D219" s="1474"/>
      <c r="E219" s="1145">
        <v>1</v>
      </c>
      <c r="F219" s="83"/>
      <c r="G219" s="109"/>
      <c r="H219" s="109"/>
      <c r="I219" s="75"/>
      <c r="J219" s="1080"/>
      <c r="K219" s="1114">
        <v>0.77</v>
      </c>
      <c r="L219" s="940">
        <v>2.34</v>
      </c>
      <c r="M219" s="1080">
        <f>ROUND(-E219*K219*L219,2)</f>
        <v>-1.8</v>
      </c>
      <c r="N219" s="1114">
        <v>0.13</v>
      </c>
      <c r="O219" s="940">
        <f>K219+L219+0.75</f>
        <v>3.86</v>
      </c>
      <c r="P219" s="1161">
        <f>E219*N219*O219</f>
        <v>0.5</v>
      </c>
      <c r="Q219" s="1281"/>
      <c r="R219" s="1280"/>
      <c r="S219" s="1174">
        <f>M219</f>
        <v>-1.8</v>
      </c>
      <c r="T219" s="1280">
        <f t="shared" si="10"/>
        <v>-0.23400000000000001</v>
      </c>
      <c r="U219" s="1281"/>
      <c r="V219" s="1280"/>
      <c r="W219" s="1281"/>
      <c r="X219" s="1280"/>
      <c r="Y219" s="1327"/>
      <c r="Z219" s="1306">
        <f>M219</f>
        <v>-1.8</v>
      </c>
      <c r="AA219" s="1286"/>
      <c r="AB219" s="1307"/>
      <c r="AC219" s="1282"/>
      <c r="AD219" s="1306">
        <f>P219</f>
        <v>0.5</v>
      </c>
      <c r="AE219" s="1286"/>
      <c r="AF219" s="1307"/>
      <c r="AG219" s="1281"/>
      <c r="AH219" s="1280"/>
    </row>
    <row r="220" spans="2:34" ht="13.5" hidden="1" outlineLevel="1" thickBot="1">
      <c r="B220" s="83"/>
      <c r="C220" s="111"/>
      <c r="D220" s="1474"/>
      <c r="E220" s="1145"/>
      <c r="F220" s="83"/>
      <c r="G220" s="109"/>
      <c r="H220" s="109"/>
      <c r="I220" s="75"/>
      <c r="J220" s="1058"/>
      <c r="K220" s="871"/>
      <c r="L220" s="1474"/>
      <c r="M220" s="1080"/>
      <c r="N220" s="1114"/>
      <c r="O220" s="940"/>
      <c r="P220" s="1161"/>
      <c r="Q220" s="1281"/>
      <c r="R220" s="1280"/>
      <c r="S220" s="1174"/>
      <c r="T220" s="1280"/>
      <c r="U220" s="1281"/>
      <c r="V220" s="1280"/>
      <c r="W220" s="1281"/>
      <c r="X220" s="1280"/>
      <c r="Y220" s="1327"/>
      <c r="Z220" s="1308"/>
      <c r="AA220" s="1286"/>
      <c r="AB220" s="1307"/>
      <c r="AC220" s="1327"/>
      <c r="AD220" s="1308"/>
      <c r="AE220" s="1286"/>
      <c r="AF220" s="1307"/>
      <c r="AG220" s="1281"/>
      <c r="AH220" s="1280"/>
    </row>
    <row r="221" spans="2:34" ht="13.5" hidden="1" outlineLevel="1" thickBot="1">
      <c r="B221" s="83"/>
      <c r="C221" s="111" t="s">
        <v>677</v>
      </c>
      <c r="D221" s="1474" t="s">
        <v>647</v>
      </c>
      <c r="E221" s="1145"/>
      <c r="F221" s="83">
        <v>10.14</v>
      </c>
      <c r="G221" s="109">
        <v>23.85</v>
      </c>
      <c r="H221" s="109">
        <v>24.03</v>
      </c>
      <c r="I221" s="75">
        <f>H221-G221</f>
        <v>0.18</v>
      </c>
      <c r="J221" s="1080">
        <f>F221*I221</f>
        <v>1.83</v>
      </c>
      <c r="K221" s="83"/>
      <c r="L221" s="75"/>
      <c r="M221" s="1058"/>
      <c r="N221" s="83"/>
      <c r="O221" s="75"/>
      <c r="P221" s="123"/>
      <c r="Q221" s="1281"/>
      <c r="R221" s="1280"/>
      <c r="S221" s="1174"/>
      <c r="T221" s="1280"/>
      <c r="U221" s="1281"/>
      <c r="V221" s="1280"/>
      <c r="W221" s="1174">
        <f>J221</f>
        <v>1.83</v>
      </c>
      <c r="X221" s="1179">
        <f>ROUND($W$4/1000*W221,3)</f>
        <v>4.5999999999999999E-2</v>
      </c>
      <c r="Y221" s="1327"/>
      <c r="Z221" s="1308"/>
      <c r="AA221" s="1328">
        <f>J221</f>
        <v>1.83</v>
      </c>
      <c r="AB221" s="1307"/>
      <c r="AC221" s="1282"/>
      <c r="AD221" s="1308"/>
      <c r="AE221" s="1286"/>
      <c r="AF221" s="1307"/>
      <c r="AG221" s="1281"/>
      <c r="AH221" s="1280"/>
    </row>
    <row r="222" spans="2:34" ht="13.5" hidden="1" outlineLevel="1" thickBot="1">
      <c r="B222" s="83" t="s">
        <v>678</v>
      </c>
      <c r="C222" s="111"/>
      <c r="D222" s="1474"/>
      <c r="E222" s="1145"/>
      <c r="F222" s="83">
        <v>7.53</v>
      </c>
      <c r="G222" s="109">
        <v>24.03</v>
      </c>
      <c r="H222" s="109">
        <v>26.85</v>
      </c>
      <c r="I222" s="75">
        <f>H222-G222</f>
        <v>2.82</v>
      </c>
      <c r="J222" s="1080">
        <f>F222*I222</f>
        <v>21.23</v>
      </c>
      <c r="K222" s="83"/>
      <c r="L222" s="75"/>
      <c r="M222" s="1058"/>
      <c r="N222" s="83"/>
      <c r="O222" s="75"/>
      <c r="P222" s="123"/>
      <c r="Q222" s="1174">
        <f>J222</f>
        <v>21.23</v>
      </c>
      <c r="R222" s="1333">
        <f t="shared" ref="R222:R225" si="11">ROUND($Q$4/1000*Q222,3)</f>
        <v>3.1850000000000001</v>
      </c>
      <c r="S222" s="1174"/>
      <c r="T222" s="1280"/>
      <c r="U222" s="1281"/>
      <c r="V222" s="1280"/>
      <c r="W222" s="1281"/>
      <c r="X222" s="1280"/>
      <c r="Y222" s="1282"/>
      <c r="Z222" s="1306"/>
      <c r="AA222" s="1328"/>
      <c r="AB222" s="1307"/>
      <c r="AC222" s="1282"/>
      <c r="AD222" s="1308"/>
      <c r="AE222" s="1286"/>
      <c r="AF222" s="1307"/>
      <c r="AG222" s="1281"/>
      <c r="AH222" s="1280"/>
    </row>
    <row r="223" spans="2:34" ht="13.5" hidden="1" outlineLevel="1" thickBot="1">
      <c r="B223" s="83"/>
      <c r="C223" s="1474" t="s">
        <v>519</v>
      </c>
      <c r="D223" s="940"/>
      <c r="E223" s="1145">
        <v>1</v>
      </c>
      <c r="F223" s="1114"/>
      <c r="G223" s="940"/>
      <c r="H223" s="940"/>
      <c r="I223" s="940"/>
      <c r="J223" s="1113"/>
      <c r="K223" s="1114">
        <v>1.31</v>
      </c>
      <c r="L223" s="1108">
        <v>2.2200000000000002</v>
      </c>
      <c r="M223" s="1080">
        <f>ROUND(-E223*K223*L223,2)</f>
        <v>-2.91</v>
      </c>
      <c r="N223" s="1114">
        <v>0.15</v>
      </c>
      <c r="O223" s="940">
        <f>K223+L223+0.37</f>
        <v>3.9</v>
      </c>
      <c r="P223" s="1161">
        <f>E223*N223*O223</f>
        <v>0.59</v>
      </c>
      <c r="Q223" s="1174">
        <f>M223</f>
        <v>-2.91</v>
      </c>
      <c r="R223" s="1333">
        <f t="shared" si="11"/>
        <v>-0.437</v>
      </c>
      <c r="S223" s="1174"/>
      <c r="T223" s="1280"/>
      <c r="U223" s="1281"/>
      <c r="V223" s="1280"/>
      <c r="W223" s="1281"/>
      <c r="X223" s="1280"/>
      <c r="Y223" s="1282"/>
      <c r="Z223" s="1308"/>
      <c r="AA223" s="1328"/>
      <c r="AB223" s="1307"/>
      <c r="AC223" s="1282"/>
      <c r="AD223" s="1306">
        <f>P223</f>
        <v>0.59</v>
      </c>
      <c r="AE223" s="1328"/>
      <c r="AF223" s="1307"/>
      <c r="AG223" s="1281"/>
      <c r="AH223" s="1280"/>
    </row>
    <row r="224" spans="2:34" ht="13.5" hidden="1" outlineLevel="1" thickBot="1">
      <c r="B224" s="83"/>
      <c r="C224" s="1474" t="s">
        <v>71</v>
      </c>
      <c r="D224" s="940"/>
      <c r="E224" s="1145">
        <v>1</v>
      </c>
      <c r="F224" s="1114"/>
      <c r="G224" s="940"/>
      <c r="H224" s="940"/>
      <c r="I224" s="940"/>
      <c r="J224" s="1113"/>
      <c r="K224" s="1114">
        <v>0.93</v>
      </c>
      <c r="L224" s="1108">
        <v>1.8</v>
      </c>
      <c r="M224" s="1080">
        <f>ROUND(-E224*K224*L224,2)</f>
        <v>-1.67</v>
      </c>
      <c r="N224" s="1114">
        <v>0.15</v>
      </c>
      <c r="O224" s="940">
        <f>K224+L224</f>
        <v>2.73</v>
      </c>
      <c r="P224" s="1161">
        <f>E224*N224*O224</f>
        <v>0.41</v>
      </c>
      <c r="Q224" s="1174">
        <f>M224</f>
        <v>-1.67</v>
      </c>
      <c r="R224" s="1333">
        <f t="shared" si="11"/>
        <v>-0.251</v>
      </c>
      <c r="S224" s="1174"/>
      <c r="T224" s="1280"/>
      <c r="U224" s="1281"/>
      <c r="V224" s="1280"/>
      <c r="W224" s="1281"/>
      <c r="X224" s="1280"/>
      <c r="Y224" s="1327"/>
      <c r="Z224" s="1308"/>
      <c r="AA224" s="1286"/>
      <c r="AB224" s="1307"/>
      <c r="AC224" s="1282"/>
      <c r="AD224" s="1306">
        <f>P224</f>
        <v>0.41</v>
      </c>
      <c r="AE224" s="1286"/>
      <c r="AF224" s="1307"/>
      <c r="AG224" s="1281"/>
      <c r="AH224" s="1280">
        <f>E224*K224</f>
        <v>0.93</v>
      </c>
    </row>
    <row r="225" spans="2:34" ht="13.5" hidden="1" outlineLevel="1" thickBot="1">
      <c r="B225" s="83"/>
      <c r="C225" s="1474" t="s">
        <v>497</v>
      </c>
      <c r="D225" s="940"/>
      <c r="E225" s="1145">
        <v>1</v>
      </c>
      <c r="F225" s="1114"/>
      <c r="G225" s="940"/>
      <c r="H225" s="940"/>
      <c r="I225" s="940"/>
      <c r="J225" s="1113"/>
      <c r="K225" s="1114">
        <v>1.31</v>
      </c>
      <c r="L225" s="1108">
        <v>2.2200000000000002</v>
      </c>
      <c r="M225" s="1080">
        <f>ROUND(-E225*K225*L225,2)</f>
        <v>-2.91</v>
      </c>
      <c r="N225" s="1114">
        <v>0.15</v>
      </c>
      <c r="O225" s="940">
        <f>2*L225+K225</f>
        <v>5.75</v>
      </c>
      <c r="P225" s="1161">
        <f>E225*N225*O225</f>
        <v>0.86</v>
      </c>
      <c r="Q225" s="1174">
        <f>M225</f>
        <v>-2.91</v>
      </c>
      <c r="R225" s="1333">
        <f t="shared" si="11"/>
        <v>-0.437</v>
      </c>
      <c r="S225" s="1174"/>
      <c r="T225" s="1280"/>
      <c r="U225" s="1281"/>
      <c r="V225" s="1280"/>
      <c r="W225" s="1281"/>
      <c r="X225" s="1280"/>
      <c r="Y225" s="1327"/>
      <c r="Z225" s="1308"/>
      <c r="AA225" s="1286"/>
      <c r="AB225" s="1307"/>
      <c r="AC225" s="1282"/>
      <c r="AD225" s="1306">
        <f>P225</f>
        <v>0.86</v>
      </c>
      <c r="AE225" s="1286"/>
      <c r="AF225" s="1307"/>
      <c r="AG225" s="1281"/>
      <c r="AH225" s="1280"/>
    </row>
    <row r="226" spans="2:34" ht="13.5" hidden="1" outlineLevel="1" thickBot="1">
      <c r="B226" s="83" t="s">
        <v>679</v>
      </c>
      <c r="C226" s="111"/>
      <c r="D226" s="75"/>
      <c r="E226" s="1145"/>
      <c r="F226" s="1095">
        <v>0.5</v>
      </c>
      <c r="G226" s="109">
        <v>24.03</v>
      </c>
      <c r="H226" s="109">
        <v>24.25</v>
      </c>
      <c r="I226" s="75">
        <f>H226-G226</f>
        <v>0.219999999999999</v>
      </c>
      <c r="J226" s="1080">
        <f>F226*I226</f>
        <v>0.11</v>
      </c>
      <c r="K226" s="1114"/>
      <c r="L226" s="940"/>
      <c r="M226" s="1085"/>
      <c r="N226" s="1114"/>
      <c r="O226" s="940"/>
      <c r="P226" s="1161"/>
      <c r="Q226" s="1281"/>
      <c r="R226" s="1333"/>
      <c r="S226" s="1174"/>
      <c r="T226" s="1280"/>
      <c r="U226" s="1281"/>
      <c r="V226" s="1280"/>
      <c r="W226" s="1281"/>
      <c r="X226" s="1280"/>
      <c r="Y226" s="1327"/>
      <c r="Z226" s="1308"/>
      <c r="AA226" s="1328">
        <f>J226</f>
        <v>0.11</v>
      </c>
      <c r="AB226" s="1307"/>
      <c r="AC226" s="1327"/>
      <c r="AD226" s="1308"/>
      <c r="AE226" s="1286"/>
      <c r="AF226" s="1307"/>
      <c r="AG226" s="1281"/>
      <c r="AH226" s="1280"/>
    </row>
    <row r="227" spans="2:34" ht="13.5" hidden="1" outlineLevel="1" thickBot="1">
      <c r="B227" s="83"/>
      <c r="C227" s="111"/>
      <c r="D227" s="1474"/>
      <c r="E227" s="1145"/>
      <c r="F227" s="1095">
        <v>0.5</v>
      </c>
      <c r="G227" s="109">
        <v>24.25</v>
      </c>
      <c r="H227" s="109">
        <v>26.85</v>
      </c>
      <c r="I227" s="75">
        <f>H227-G227</f>
        <v>2.6</v>
      </c>
      <c r="J227" s="1080">
        <f>F227*I227</f>
        <v>1.3</v>
      </c>
      <c r="K227" s="83"/>
      <c r="L227" s="75"/>
      <c r="M227" s="1058"/>
      <c r="N227" s="83"/>
      <c r="O227" s="75"/>
      <c r="P227" s="123"/>
      <c r="Q227" s="1281"/>
      <c r="R227" s="1280"/>
      <c r="S227" s="1174"/>
      <c r="T227" s="1280"/>
      <c r="U227" s="1281"/>
      <c r="V227" s="1280"/>
      <c r="W227" s="1281"/>
      <c r="X227" s="1280"/>
      <c r="Y227" s="1327"/>
      <c r="Z227" s="1306">
        <f>J227</f>
        <v>1.3</v>
      </c>
      <c r="AA227" s="1286"/>
      <c r="AB227" s="1307"/>
      <c r="AC227" s="1282"/>
      <c r="AD227" s="1308"/>
      <c r="AE227" s="1286"/>
      <c r="AF227" s="1307"/>
      <c r="AG227" s="1281"/>
      <c r="AH227" s="1280"/>
    </row>
    <row r="228" spans="2:34" ht="13.5" hidden="1" outlineLevel="1" thickBot="1">
      <c r="B228" s="83"/>
      <c r="C228" s="111"/>
      <c r="D228" s="1474"/>
      <c r="E228" s="1145"/>
      <c r="F228" s="83">
        <v>1.31</v>
      </c>
      <c r="G228" s="109">
        <v>24.03</v>
      </c>
      <c r="H228" s="109">
        <v>26.85</v>
      </c>
      <c r="I228" s="108">
        <f>H228-G228</f>
        <v>2.82</v>
      </c>
      <c r="J228" s="1080">
        <f>F228*I228</f>
        <v>3.69</v>
      </c>
      <c r="K228" s="83"/>
      <c r="L228" s="75"/>
      <c r="M228" s="1058"/>
      <c r="N228" s="83"/>
      <c r="O228" s="75"/>
      <c r="P228" s="123"/>
      <c r="Q228" s="1281"/>
      <c r="R228" s="1280"/>
      <c r="S228" s="1174"/>
      <c r="T228" s="1280"/>
      <c r="U228" s="1281"/>
      <c r="V228" s="1280"/>
      <c r="W228" s="1281"/>
      <c r="X228" s="1280"/>
      <c r="Y228" s="1282"/>
      <c r="Z228" s="1308"/>
      <c r="AA228" s="1328"/>
      <c r="AB228" s="1390">
        <f>J228</f>
        <v>3.69</v>
      </c>
      <c r="AC228" s="1282"/>
      <c r="AD228" s="1308"/>
      <c r="AE228" s="1286"/>
      <c r="AF228" s="1307"/>
      <c r="AG228" s="1281"/>
      <c r="AH228" s="1280"/>
    </row>
    <row r="229" spans="2:34" ht="13.5" hidden="1" outlineLevel="1" thickBot="1">
      <c r="B229" s="83"/>
      <c r="C229" s="111" t="s">
        <v>497</v>
      </c>
      <c r="D229" s="1474"/>
      <c r="E229" s="1145">
        <v>1</v>
      </c>
      <c r="F229" s="83"/>
      <c r="G229" s="109"/>
      <c r="H229" s="109"/>
      <c r="I229" s="75"/>
      <c r="J229" s="1058"/>
      <c r="K229" s="1114">
        <v>1.31</v>
      </c>
      <c r="L229" s="1108">
        <v>2.2200000000000002</v>
      </c>
      <c r="M229" s="1080">
        <f>ROUND(-E229*K229*L229,2)</f>
        <v>-2.91</v>
      </c>
      <c r="N229" s="1114"/>
      <c r="O229" s="940"/>
      <c r="P229" s="1161"/>
      <c r="Q229" s="1281"/>
      <c r="R229" s="1280"/>
      <c r="S229" s="1174"/>
      <c r="T229" s="1280"/>
      <c r="U229" s="1281"/>
      <c r="V229" s="1280"/>
      <c r="W229" s="1281"/>
      <c r="X229" s="1280"/>
      <c r="Y229" s="1282"/>
      <c r="Z229" s="1308"/>
      <c r="AA229" s="1328"/>
      <c r="AB229" s="1390">
        <f>M229</f>
        <v>-2.91</v>
      </c>
      <c r="AC229" s="1282"/>
      <c r="AD229" s="1308"/>
      <c r="AE229" s="1328"/>
      <c r="AF229" s="1307"/>
      <c r="AG229" s="1281"/>
      <c r="AH229" s="1280"/>
    </row>
    <row r="230" spans="2:34" ht="13.5" hidden="1" outlineLevel="1" thickBot="1">
      <c r="B230" s="83"/>
      <c r="C230" s="111"/>
      <c r="D230" s="1474"/>
      <c r="E230" s="1145"/>
      <c r="F230" s="83">
        <v>3.2</v>
      </c>
      <c r="G230" s="109">
        <v>24.03</v>
      </c>
      <c r="H230" s="109">
        <v>24.25</v>
      </c>
      <c r="I230" s="75">
        <f>H230-G230</f>
        <v>0.219999999999999</v>
      </c>
      <c r="J230" s="1080">
        <f>F230*I230</f>
        <v>0.7</v>
      </c>
      <c r="K230" s="83"/>
      <c r="L230" s="75"/>
      <c r="M230" s="1058"/>
      <c r="N230" s="83"/>
      <c r="O230" s="75"/>
      <c r="P230" s="123"/>
      <c r="Q230" s="1281"/>
      <c r="R230" s="1280"/>
      <c r="S230" s="1174"/>
      <c r="T230" s="1280"/>
      <c r="U230" s="1281"/>
      <c r="V230" s="1280"/>
      <c r="W230" s="1281"/>
      <c r="X230" s="1280"/>
      <c r="Y230" s="1327"/>
      <c r="Z230" s="1308"/>
      <c r="AA230" s="1328">
        <f>J230</f>
        <v>0.7</v>
      </c>
      <c r="AB230" s="1307"/>
      <c r="AC230" s="1282"/>
      <c r="AD230" s="1308"/>
      <c r="AE230" s="1286"/>
      <c r="AF230" s="1307"/>
      <c r="AG230" s="1281"/>
      <c r="AH230" s="1280"/>
    </row>
    <row r="231" spans="2:34" ht="13.5" hidden="1" outlineLevel="1" thickBot="1">
      <c r="B231" s="83"/>
      <c r="C231" s="111"/>
      <c r="D231" s="1474"/>
      <c r="E231" s="1145"/>
      <c r="F231" s="83">
        <v>3.2</v>
      </c>
      <c r="G231" s="109">
        <v>24.25</v>
      </c>
      <c r="H231" s="109">
        <v>26.85</v>
      </c>
      <c r="I231" s="75">
        <f>H231-G231</f>
        <v>2.6</v>
      </c>
      <c r="J231" s="1080">
        <f>F231*I231</f>
        <v>8.32</v>
      </c>
      <c r="K231" s="83"/>
      <c r="L231" s="75"/>
      <c r="M231" s="1058"/>
      <c r="N231" s="83"/>
      <c r="O231" s="75"/>
      <c r="P231" s="123"/>
      <c r="Q231" s="1281"/>
      <c r="R231" s="1280"/>
      <c r="S231" s="1174"/>
      <c r="T231" s="1280"/>
      <c r="U231" s="1281"/>
      <c r="V231" s="1280"/>
      <c r="W231" s="1281"/>
      <c r="X231" s="1280"/>
      <c r="Y231" s="1327"/>
      <c r="Z231" s="1306">
        <f>J231</f>
        <v>8.32</v>
      </c>
      <c r="AA231" s="1286"/>
      <c r="AB231" s="1307"/>
      <c r="AC231" s="1282"/>
      <c r="AD231" s="1308"/>
      <c r="AE231" s="1286"/>
      <c r="AF231" s="1307"/>
      <c r="AG231" s="1281"/>
      <c r="AH231" s="1280"/>
    </row>
    <row r="232" spans="2:34" ht="13.5" hidden="1" outlineLevel="1" thickBot="1">
      <c r="B232" s="83"/>
      <c r="C232" s="111"/>
      <c r="D232" s="1474"/>
      <c r="E232" s="1145"/>
      <c r="F232" s="83">
        <v>2.2000000000000002</v>
      </c>
      <c r="G232" s="109">
        <v>24.03</v>
      </c>
      <c r="H232" s="109">
        <v>26.85</v>
      </c>
      <c r="I232" s="108">
        <f>H232-G232</f>
        <v>2.82</v>
      </c>
      <c r="J232" s="1080">
        <f>F232*I232</f>
        <v>6.2</v>
      </c>
      <c r="K232" s="871"/>
      <c r="L232" s="1474"/>
      <c r="M232" s="1080"/>
      <c r="N232" s="1114"/>
      <c r="O232" s="940"/>
      <c r="P232" s="1161"/>
      <c r="Q232" s="1281"/>
      <c r="R232" s="1280"/>
      <c r="S232" s="1174"/>
      <c r="T232" s="1280"/>
      <c r="U232" s="1281"/>
      <c r="V232" s="1280"/>
      <c r="W232" s="1281"/>
      <c r="X232" s="1280"/>
      <c r="Y232" s="1327"/>
      <c r="Z232" s="1308"/>
      <c r="AA232" s="1286"/>
      <c r="AB232" s="1390">
        <f>J232</f>
        <v>6.2</v>
      </c>
      <c r="AC232" s="1327"/>
      <c r="AD232" s="1308"/>
      <c r="AE232" s="1286"/>
      <c r="AF232" s="1307"/>
      <c r="AG232" s="1281"/>
      <c r="AH232" s="1280"/>
    </row>
    <row r="233" spans="2:34" ht="13.5" hidden="1" outlineLevel="1" thickBot="1">
      <c r="B233" s="1440"/>
      <c r="C233" s="111" t="s">
        <v>68</v>
      </c>
      <c r="D233" s="1474"/>
      <c r="E233" s="1145">
        <v>1</v>
      </c>
      <c r="F233" s="83"/>
      <c r="G233" s="109"/>
      <c r="H233" s="109"/>
      <c r="I233" s="75"/>
      <c r="J233" s="1080"/>
      <c r="K233" s="1114">
        <v>1.31</v>
      </c>
      <c r="L233" s="1108">
        <v>2.2200000000000002</v>
      </c>
      <c r="M233" s="1080">
        <f>ROUND(-E233*K233*L233,2)</f>
        <v>-2.91</v>
      </c>
      <c r="N233" s="1114"/>
      <c r="O233" s="940"/>
      <c r="P233" s="1161"/>
      <c r="Q233" s="1281"/>
      <c r="R233" s="1280"/>
      <c r="S233" s="1281"/>
      <c r="T233" s="1280"/>
      <c r="U233" s="1281"/>
      <c r="V233" s="1280"/>
      <c r="W233" s="1174"/>
      <c r="X233" s="1179"/>
      <c r="Y233" s="1282"/>
      <c r="Z233" s="1308"/>
      <c r="AA233" s="1328"/>
      <c r="AB233" s="1390">
        <f>M233</f>
        <v>-2.91</v>
      </c>
      <c r="AC233" s="1282"/>
      <c r="AD233" s="1308"/>
      <c r="AE233" s="1286"/>
      <c r="AF233" s="1307"/>
      <c r="AG233" s="1281"/>
      <c r="AH233" s="1280"/>
    </row>
    <row r="234" spans="2:34" ht="13.5" hidden="1" outlineLevel="1" thickBot="1">
      <c r="B234" s="83"/>
      <c r="C234" s="111" t="s">
        <v>71</v>
      </c>
      <c r="D234" s="1474"/>
      <c r="E234" s="1145">
        <v>1</v>
      </c>
      <c r="F234" s="83"/>
      <c r="G234" s="109"/>
      <c r="H234" s="109"/>
      <c r="I234" s="75"/>
      <c r="J234" s="1080"/>
      <c r="K234" s="1114">
        <v>0.93</v>
      </c>
      <c r="L234" s="1108">
        <v>1.8</v>
      </c>
      <c r="M234" s="1080">
        <f>ROUND(-E234*K234*L234,2)</f>
        <v>-1.67</v>
      </c>
      <c r="N234" s="1114"/>
      <c r="O234" s="940"/>
      <c r="P234" s="1161"/>
      <c r="Q234" s="1281"/>
      <c r="R234" s="1280"/>
      <c r="S234" s="1281"/>
      <c r="T234" s="1280"/>
      <c r="U234" s="1281"/>
      <c r="V234" s="1280"/>
      <c r="W234" s="1174"/>
      <c r="X234" s="1179"/>
      <c r="Y234" s="1282"/>
      <c r="Z234" s="1308"/>
      <c r="AA234" s="1286"/>
      <c r="AB234" s="1390">
        <f>M234</f>
        <v>-1.67</v>
      </c>
      <c r="AC234" s="1282"/>
      <c r="AD234" s="1308"/>
      <c r="AE234" s="1286"/>
      <c r="AF234" s="1307"/>
      <c r="AG234" s="1281"/>
      <c r="AH234" s="1280"/>
    </row>
    <row r="235" spans="2:34" ht="13.5" hidden="1" outlineLevel="1" thickBot="1">
      <c r="B235" s="83"/>
      <c r="C235" s="111"/>
      <c r="D235" s="1474"/>
      <c r="E235" s="1145"/>
      <c r="F235" s="83">
        <v>0.32</v>
      </c>
      <c r="G235" s="109">
        <v>24.03</v>
      </c>
      <c r="H235" s="109">
        <v>24.25</v>
      </c>
      <c r="I235" s="75">
        <f>H235-G235</f>
        <v>0.219999999999999</v>
      </c>
      <c r="J235" s="1080">
        <f>F235*I235</f>
        <v>7.0000000000000007E-2</v>
      </c>
      <c r="K235" s="83"/>
      <c r="L235" s="75"/>
      <c r="M235" s="1058"/>
      <c r="N235" s="83"/>
      <c r="O235" s="75"/>
      <c r="P235" s="123"/>
      <c r="Q235" s="1281"/>
      <c r="R235" s="1280"/>
      <c r="S235" s="1281"/>
      <c r="T235" s="1280"/>
      <c r="U235" s="1281"/>
      <c r="V235" s="1280"/>
      <c r="W235" s="1281"/>
      <c r="X235" s="1280"/>
      <c r="Y235" s="1282"/>
      <c r="Z235" s="1308"/>
      <c r="AA235" s="1328">
        <f>J235</f>
        <v>7.0000000000000007E-2</v>
      </c>
      <c r="AB235" s="1307"/>
      <c r="AC235" s="1282"/>
      <c r="AD235" s="1308"/>
      <c r="AE235" s="1286"/>
      <c r="AF235" s="1307"/>
      <c r="AG235" s="1281"/>
      <c r="AH235" s="1280"/>
    </row>
    <row r="236" spans="2:34" ht="13.5" hidden="1" outlineLevel="1" thickBot="1">
      <c r="B236" s="83"/>
      <c r="C236" s="111"/>
      <c r="D236" s="1474"/>
      <c r="E236" s="1145"/>
      <c r="F236" s="83">
        <v>0.32</v>
      </c>
      <c r="G236" s="109">
        <v>24.25</v>
      </c>
      <c r="H236" s="109">
        <v>26.85</v>
      </c>
      <c r="I236" s="75">
        <f>H236-G236</f>
        <v>2.6</v>
      </c>
      <c r="J236" s="1080">
        <f>F236*I236</f>
        <v>0.83</v>
      </c>
      <c r="K236" s="1114"/>
      <c r="L236" s="940"/>
      <c r="M236" s="1080"/>
      <c r="N236" s="1114"/>
      <c r="O236" s="940"/>
      <c r="P236" s="1161"/>
      <c r="Q236" s="1281"/>
      <c r="R236" s="1280"/>
      <c r="S236" s="1174"/>
      <c r="T236" s="1280"/>
      <c r="U236" s="1281"/>
      <c r="V236" s="1280"/>
      <c r="W236" s="1281"/>
      <c r="X236" s="1280"/>
      <c r="Y236" s="1282"/>
      <c r="Z236" s="1306">
        <f>J236</f>
        <v>0.83</v>
      </c>
      <c r="AA236" s="1286"/>
      <c r="AB236" s="1307"/>
      <c r="AC236" s="1282"/>
      <c r="AD236" s="1306"/>
      <c r="AE236" s="1286"/>
      <c r="AF236" s="1307"/>
      <c r="AG236" s="1281"/>
      <c r="AH236" s="1280"/>
    </row>
    <row r="237" spans="2:34" ht="13.5" hidden="1" outlineLevel="1" thickBot="1">
      <c r="B237" s="83"/>
      <c r="C237" s="111" t="s">
        <v>667</v>
      </c>
      <c r="D237" s="1474" t="s">
        <v>681</v>
      </c>
      <c r="E237" s="1145"/>
      <c r="F237" s="83">
        <f>0.44+4.64</f>
        <v>5.08</v>
      </c>
      <c r="G237" s="109">
        <v>23.85</v>
      </c>
      <c r="H237" s="109">
        <v>24.25</v>
      </c>
      <c r="I237" s="108">
        <f>H237-G237</f>
        <v>0.4</v>
      </c>
      <c r="J237" s="1080">
        <f>F237*I237</f>
        <v>2.0299999999999998</v>
      </c>
      <c r="K237" s="1114"/>
      <c r="L237" s="940"/>
      <c r="M237" s="1080"/>
      <c r="N237" s="1114"/>
      <c r="O237" s="940"/>
      <c r="P237" s="1161"/>
      <c r="Q237" s="1174">
        <f>J237</f>
        <v>2.0299999999999998</v>
      </c>
      <c r="R237" s="1333">
        <f t="shared" ref="R237:R238" si="12">ROUND($Q$4/1000*Q237,3)</f>
        <v>0.30499999999999999</v>
      </c>
      <c r="S237" s="1174"/>
      <c r="T237" s="1280"/>
      <c r="U237" s="1281"/>
      <c r="V237" s="1280"/>
      <c r="W237" s="1281"/>
      <c r="X237" s="1280"/>
      <c r="Y237" s="1282"/>
      <c r="Z237" s="1306"/>
      <c r="AA237" s="1328">
        <f>J237</f>
        <v>2.0299999999999998</v>
      </c>
      <c r="AB237" s="1307"/>
      <c r="AC237" s="1282"/>
      <c r="AD237" s="1306"/>
      <c r="AE237" s="1286"/>
      <c r="AF237" s="1307"/>
      <c r="AG237" s="1281"/>
      <c r="AH237" s="1280"/>
    </row>
    <row r="238" spans="2:34" ht="13.5" hidden="1" outlineLevel="1" thickBot="1">
      <c r="B238" s="83"/>
      <c r="C238" s="111"/>
      <c r="D238" s="1474" t="s">
        <v>650</v>
      </c>
      <c r="E238" s="1145"/>
      <c r="F238" s="83">
        <v>5.08</v>
      </c>
      <c r="G238" s="109">
        <v>24.25</v>
      </c>
      <c r="H238" s="109">
        <v>26.85</v>
      </c>
      <c r="I238" s="75">
        <f>H238-G238</f>
        <v>2.6</v>
      </c>
      <c r="J238" s="1080">
        <f>F238*I238</f>
        <v>13.21</v>
      </c>
      <c r="K238" s="83"/>
      <c r="L238" s="75"/>
      <c r="M238" s="1058"/>
      <c r="N238" s="83"/>
      <c r="O238" s="75"/>
      <c r="P238" s="123"/>
      <c r="Q238" s="1174">
        <f>J238</f>
        <v>13.21</v>
      </c>
      <c r="R238" s="1333">
        <f t="shared" si="12"/>
        <v>1.982</v>
      </c>
      <c r="S238" s="1281"/>
      <c r="T238" s="1280"/>
      <c r="U238" s="1281"/>
      <c r="V238" s="1280"/>
      <c r="W238" s="1281"/>
      <c r="X238" s="1280"/>
      <c r="Y238" s="1282"/>
      <c r="Z238" s="1306">
        <f>J238</f>
        <v>13.21</v>
      </c>
      <c r="AA238" s="1286"/>
      <c r="AB238" s="1307"/>
      <c r="AC238" s="1282"/>
      <c r="AD238" s="1308"/>
      <c r="AE238" s="1286"/>
      <c r="AF238" s="1307"/>
      <c r="AG238" s="1281"/>
      <c r="AH238" s="1280"/>
    </row>
    <row r="239" spans="2:34" ht="13.5" hidden="1" outlineLevel="1" thickBot="1">
      <c r="B239" s="83"/>
      <c r="C239" s="111"/>
      <c r="D239" s="1474"/>
      <c r="E239" s="1145"/>
      <c r="F239" s="1095"/>
      <c r="G239" s="109"/>
      <c r="H239" s="109"/>
      <c r="I239" s="75"/>
      <c r="J239" s="1058"/>
      <c r="K239" s="83"/>
      <c r="L239" s="75"/>
      <c r="M239" s="1058"/>
      <c r="N239" s="83"/>
      <c r="O239" s="75"/>
      <c r="P239" s="123"/>
      <c r="Q239" s="1281"/>
      <c r="R239" s="1280"/>
      <c r="S239" s="1281"/>
      <c r="T239" s="1280"/>
      <c r="U239" s="1281"/>
      <c r="V239" s="1280"/>
      <c r="W239" s="1281"/>
      <c r="X239" s="1280"/>
      <c r="Y239" s="1282"/>
      <c r="Z239" s="1308"/>
      <c r="AA239" s="1286"/>
      <c r="AB239" s="1307"/>
      <c r="AC239" s="1282"/>
      <c r="AD239" s="1308"/>
      <c r="AE239" s="1286"/>
      <c r="AF239" s="1307"/>
      <c r="AG239" s="1281"/>
      <c r="AH239" s="1280"/>
    </row>
    <row r="240" spans="2:34" ht="13.5" hidden="1" outlineLevel="1" thickBot="1">
      <c r="B240" s="83" t="s">
        <v>587</v>
      </c>
      <c r="C240" s="111" t="s">
        <v>680</v>
      </c>
      <c r="D240" s="1474" t="s">
        <v>682</v>
      </c>
      <c r="E240" s="1145"/>
      <c r="F240" s="83">
        <v>6.75</v>
      </c>
      <c r="G240" s="109">
        <v>23.85</v>
      </c>
      <c r="H240" s="109">
        <v>24.25</v>
      </c>
      <c r="I240" s="108">
        <f>H240-G240</f>
        <v>0.4</v>
      </c>
      <c r="J240" s="1080">
        <f>F240*I240</f>
        <v>2.7</v>
      </c>
      <c r="K240" s="83"/>
      <c r="L240" s="75"/>
      <c r="M240" s="1058"/>
      <c r="N240" s="83"/>
      <c r="O240" s="75"/>
      <c r="P240" s="123"/>
      <c r="Q240" s="1281"/>
      <c r="R240" s="1280"/>
      <c r="S240" s="1174">
        <f>J240</f>
        <v>2.7</v>
      </c>
      <c r="T240" s="1280">
        <f t="shared" ref="T240:T243" si="13">ROUND($S$4/1000*S240,3)</f>
        <v>0.35099999999999998</v>
      </c>
      <c r="U240" s="1281"/>
      <c r="V240" s="1280"/>
      <c r="W240" s="1281"/>
      <c r="X240" s="1280"/>
      <c r="Y240" s="1282"/>
      <c r="Z240" s="1308"/>
      <c r="AA240" s="1328">
        <f>J240</f>
        <v>2.7</v>
      </c>
      <c r="AB240" s="1307"/>
      <c r="AC240" s="1282"/>
      <c r="AD240" s="1308"/>
      <c r="AE240" s="1286"/>
      <c r="AF240" s="1307"/>
      <c r="AG240" s="1281"/>
      <c r="AH240" s="1280"/>
    </row>
    <row r="241" spans="2:34" ht="13.5" hidden="1" outlineLevel="1" thickBot="1">
      <c r="B241" s="83"/>
      <c r="C241" s="111"/>
      <c r="D241" s="1474"/>
      <c r="E241" s="1145"/>
      <c r="F241" s="83">
        <v>6.75</v>
      </c>
      <c r="G241" s="109">
        <v>24.25</v>
      </c>
      <c r="H241" s="109">
        <v>26.85</v>
      </c>
      <c r="I241" s="75">
        <f>H241-G241</f>
        <v>2.6</v>
      </c>
      <c r="J241" s="1080">
        <f>F241*I241</f>
        <v>17.55</v>
      </c>
      <c r="K241" s="83"/>
      <c r="L241" s="75"/>
      <c r="M241" s="1058"/>
      <c r="N241" s="83"/>
      <c r="O241" s="75"/>
      <c r="P241" s="123"/>
      <c r="Q241" s="1281"/>
      <c r="R241" s="1280"/>
      <c r="S241" s="1174">
        <f>J241</f>
        <v>17.55</v>
      </c>
      <c r="T241" s="1280">
        <f t="shared" si="13"/>
        <v>2.282</v>
      </c>
      <c r="U241" s="1281"/>
      <c r="V241" s="1280"/>
      <c r="W241" s="1281"/>
      <c r="X241" s="1280"/>
      <c r="Y241" s="1282"/>
      <c r="Z241" s="1306"/>
      <c r="AA241" s="1286"/>
      <c r="AB241" s="1390"/>
      <c r="AC241" s="1282"/>
      <c r="AD241" s="1308"/>
      <c r="AE241" s="1286"/>
      <c r="AF241" s="1307"/>
      <c r="AG241" s="1281"/>
      <c r="AH241" s="1280"/>
    </row>
    <row r="242" spans="2:34" ht="13.5" hidden="1" outlineLevel="1" thickBot="1">
      <c r="B242" s="83"/>
      <c r="C242" s="111" t="s">
        <v>25</v>
      </c>
      <c r="D242" s="1474"/>
      <c r="E242" s="1145">
        <v>1</v>
      </c>
      <c r="F242" s="83"/>
      <c r="G242" s="109"/>
      <c r="H242" s="109"/>
      <c r="I242" s="75"/>
      <c r="J242" s="1058"/>
      <c r="K242" s="1109">
        <v>1.68</v>
      </c>
      <c r="L242" s="1110">
        <v>1.59</v>
      </c>
      <c r="M242" s="1085">
        <f>ROUND(-E242*K242*L242,2)</f>
        <v>-2.67</v>
      </c>
      <c r="N242" s="1114"/>
      <c r="O242" s="940"/>
      <c r="P242" s="1161"/>
      <c r="Q242" s="1281"/>
      <c r="R242" s="1280"/>
      <c r="S242" s="1174">
        <f>M242</f>
        <v>-2.67</v>
      </c>
      <c r="T242" s="1280">
        <f t="shared" si="13"/>
        <v>-0.34699999999999998</v>
      </c>
      <c r="U242" s="1281"/>
      <c r="V242" s="1280"/>
      <c r="W242" s="1281"/>
      <c r="X242" s="1280"/>
      <c r="Y242" s="1282"/>
      <c r="Z242" s="1306"/>
      <c r="AA242" s="1286"/>
      <c r="AB242" s="1390"/>
      <c r="AC242" s="1282"/>
      <c r="AD242" s="1306"/>
      <c r="AE242" s="1286"/>
      <c r="AF242" s="1390"/>
      <c r="AG242" s="1281"/>
      <c r="AH242" s="1280"/>
    </row>
    <row r="243" spans="2:34" ht="13.5" hidden="1" outlineLevel="1" thickBot="1">
      <c r="B243" s="83"/>
      <c r="C243" s="111" t="s">
        <v>24</v>
      </c>
      <c r="D243" s="1474"/>
      <c r="E243" s="1145">
        <v>1</v>
      </c>
      <c r="F243" s="83"/>
      <c r="G243" s="109"/>
      <c r="H243" s="109"/>
      <c r="I243" s="75"/>
      <c r="J243" s="1080"/>
      <c r="K243" s="1114">
        <v>1.48</v>
      </c>
      <c r="L243" s="940">
        <v>1.59</v>
      </c>
      <c r="M243" s="1085">
        <f>ROUND(-E243*K243*L243,2)</f>
        <v>-2.35</v>
      </c>
      <c r="N243" s="1114"/>
      <c r="O243" s="940"/>
      <c r="P243" s="1161"/>
      <c r="Q243" s="1281"/>
      <c r="R243" s="1280"/>
      <c r="S243" s="1174">
        <f>M243</f>
        <v>-2.35</v>
      </c>
      <c r="T243" s="1280">
        <f t="shared" si="13"/>
        <v>-0.30599999999999999</v>
      </c>
      <c r="U243" s="1281"/>
      <c r="V243" s="1280"/>
      <c r="W243" s="1281"/>
      <c r="X243" s="1280"/>
      <c r="Y243" s="1282"/>
      <c r="Z243" s="1306"/>
      <c r="AA243" s="1286"/>
      <c r="AB243" s="1307"/>
      <c r="AC243" s="1282"/>
      <c r="AD243" s="1308"/>
      <c r="AE243" s="1286"/>
      <c r="AF243" s="1307"/>
      <c r="AG243" s="1281"/>
      <c r="AH243" s="1280"/>
    </row>
    <row r="244" spans="2:34" ht="13.5" hidden="1" outlineLevel="1" thickBot="1">
      <c r="B244" s="83" t="s">
        <v>664</v>
      </c>
      <c r="C244" s="111"/>
      <c r="D244" s="1474"/>
      <c r="E244" s="1145"/>
      <c r="F244" s="83">
        <v>0.9</v>
      </c>
      <c r="G244" s="109">
        <v>24.25</v>
      </c>
      <c r="H244" s="109">
        <v>26.85</v>
      </c>
      <c r="I244" s="75">
        <f>H244-G244</f>
        <v>2.6</v>
      </c>
      <c r="J244" s="1080">
        <f>F244*I244</f>
        <v>2.34</v>
      </c>
      <c r="K244" s="83"/>
      <c r="L244" s="75"/>
      <c r="M244" s="1058"/>
      <c r="N244" s="83"/>
      <c r="O244" s="75"/>
      <c r="P244" s="123"/>
      <c r="Q244" s="1174"/>
      <c r="R244" s="1333"/>
      <c r="S244" s="1281"/>
      <c r="T244" s="1280"/>
      <c r="U244" s="1281"/>
      <c r="V244" s="1280"/>
      <c r="W244" s="1281"/>
      <c r="X244" s="1280"/>
      <c r="Y244" s="1282"/>
      <c r="Z244" s="1306">
        <f>J244</f>
        <v>2.34</v>
      </c>
      <c r="AA244" s="1328"/>
      <c r="AB244" s="1307"/>
      <c r="AC244" s="1282"/>
      <c r="AD244" s="1308"/>
      <c r="AE244" s="1286"/>
      <c r="AF244" s="1307"/>
      <c r="AG244" s="1281"/>
      <c r="AH244" s="1280"/>
    </row>
    <row r="245" spans="2:34" ht="13.5" hidden="1" outlineLevel="1" thickBot="1">
      <c r="B245" s="83"/>
      <c r="C245" s="111"/>
      <c r="D245" s="1474"/>
      <c r="E245" s="1145"/>
      <c r="F245" s="83">
        <v>1.48</v>
      </c>
      <c r="G245" s="109">
        <v>24.25</v>
      </c>
      <c r="H245" s="109">
        <v>26.85</v>
      </c>
      <c r="I245" s="75">
        <f>H245-G245</f>
        <v>2.6</v>
      </c>
      <c r="J245" s="1080">
        <f>F245*I245</f>
        <v>3.85</v>
      </c>
      <c r="K245" s="83"/>
      <c r="L245" s="75"/>
      <c r="M245" s="1058"/>
      <c r="N245" s="83"/>
      <c r="O245" s="75"/>
      <c r="P245" s="123"/>
      <c r="Q245" s="1174"/>
      <c r="R245" s="1333"/>
      <c r="S245" s="1281"/>
      <c r="T245" s="1280"/>
      <c r="U245" s="1281"/>
      <c r="V245" s="1280"/>
      <c r="W245" s="1281"/>
      <c r="X245" s="1280"/>
      <c r="Y245" s="1282"/>
      <c r="Z245" s="1306"/>
      <c r="AA245" s="1286"/>
      <c r="AB245" s="1307">
        <v>3.85</v>
      </c>
      <c r="AC245" s="1282"/>
      <c r="AD245" s="1308"/>
      <c r="AE245" s="1286"/>
      <c r="AF245" s="1307"/>
      <c r="AG245" s="1281"/>
      <c r="AH245" s="1280"/>
    </row>
    <row r="246" spans="2:34" ht="13.5" hidden="1" outlineLevel="1" thickBot="1">
      <c r="B246" s="83"/>
      <c r="C246" s="111" t="s">
        <v>24</v>
      </c>
      <c r="D246" s="1474"/>
      <c r="E246" s="1145">
        <v>1</v>
      </c>
      <c r="F246" s="83"/>
      <c r="G246" s="109"/>
      <c r="H246" s="109"/>
      <c r="I246" s="75"/>
      <c r="J246" s="1058"/>
      <c r="K246" s="1114">
        <v>1.48</v>
      </c>
      <c r="L246" s="940">
        <v>1.59</v>
      </c>
      <c r="M246" s="1085">
        <f>ROUND(-E246*K246*L246,2)</f>
        <v>-2.35</v>
      </c>
      <c r="N246" s="1114">
        <v>0.13</v>
      </c>
      <c r="O246" s="940">
        <f>2*L246+K246</f>
        <v>4.66</v>
      </c>
      <c r="P246" s="1161">
        <f>E246*N246*O246</f>
        <v>0.61</v>
      </c>
      <c r="Q246" s="1281"/>
      <c r="R246" s="1333"/>
      <c r="S246" s="1281"/>
      <c r="T246" s="1280"/>
      <c r="U246" s="1281"/>
      <c r="V246" s="1280"/>
      <c r="W246" s="1281"/>
      <c r="X246" s="1280"/>
      <c r="Y246" s="1282"/>
      <c r="Z246" s="1308"/>
      <c r="AA246" s="1286"/>
      <c r="AB246" s="1390">
        <f>M246</f>
        <v>-2.35</v>
      </c>
      <c r="AC246" s="1282"/>
      <c r="AD246" s="1306">
        <f>P246</f>
        <v>0.61</v>
      </c>
      <c r="AE246" s="1286"/>
      <c r="AF246" s="1307"/>
      <c r="AG246" s="1281"/>
      <c r="AH246" s="1280">
        <f>E246*K246</f>
        <v>1.48</v>
      </c>
    </row>
    <row r="247" spans="2:34" ht="13.5" hidden="1" outlineLevel="1" thickBot="1">
      <c r="B247" s="83"/>
      <c r="C247" s="111"/>
      <c r="D247" s="1474"/>
      <c r="E247" s="1145"/>
      <c r="F247" s="83">
        <v>1.51</v>
      </c>
      <c r="G247" s="109">
        <v>24.25</v>
      </c>
      <c r="H247" s="109">
        <v>26.85</v>
      </c>
      <c r="I247" s="75">
        <f>H247-G247</f>
        <v>2.6</v>
      </c>
      <c r="J247" s="1080">
        <f>F247*I247</f>
        <v>3.93</v>
      </c>
      <c r="K247" s="83"/>
      <c r="L247" s="75"/>
      <c r="M247" s="1058"/>
      <c r="N247" s="83"/>
      <c r="O247" s="75"/>
      <c r="P247" s="123"/>
      <c r="Q247" s="1281"/>
      <c r="R247" s="1333"/>
      <c r="S247" s="1281"/>
      <c r="T247" s="1280"/>
      <c r="U247" s="1281"/>
      <c r="V247" s="1280"/>
      <c r="W247" s="1281"/>
      <c r="X247" s="1280"/>
      <c r="Y247" s="1282"/>
      <c r="Z247" s="1306">
        <f>J247</f>
        <v>3.93</v>
      </c>
      <c r="AA247" s="1286"/>
      <c r="AB247" s="1307"/>
      <c r="AC247" s="1282"/>
      <c r="AD247" s="1308"/>
      <c r="AE247" s="1286"/>
      <c r="AF247" s="1307"/>
      <c r="AG247" s="1281"/>
      <c r="AH247" s="1280"/>
    </row>
    <row r="248" spans="2:34" ht="13.5" hidden="1" outlineLevel="1" thickBot="1">
      <c r="B248" s="83"/>
      <c r="C248" s="111"/>
      <c r="D248" s="1474"/>
      <c r="E248" s="1145"/>
      <c r="F248" s="83">
        <v>1.68</v>
      </c>
      <c r="G248" s="109">
        <v>24.25</v>
      </c>
      <c r="H248" s="109">
        <v>26.85</v>
      </c>
      <c r="I248" s="75">
        <f>H248-G248</f>
        <v>2.6</v>
      </c>
      <c r="J248" s="1080">
        <f>F248*I248</f>
        <v>4.37</v>
      </c>
      <c r="K248" s="83"/>
      <c r="L248" s="75"/>
      <c r="M248" s="1058"/>
      <c r="N248" s="83"/>
      <c r="O248" s="75"/>
      <c r="P248" s="123"/>
      <c r="Q248" s="1281"/>
      <c r="R248" s="1280"/>
      <c r="S248" s="1281"/>
      <c r="T248" s="1280"/>
      <c r="U248" s="1281"/>
      <c r="V248" s="1280"/>
      <c r="W248" s="1281"/>
      <c r="X248" s="1280"/>
      <c r="Y248" s="1282"/>
      <c r="Z248" s="1308"/>
      <c r="AA248" s="1286"/>
      <c r="AB248" s="1390">
        <f>J248</f>
        <v>4.37</v>
      </c>
      <c r="AC248" s="1282"/>
      <c r="AD248" s="1308"/>
      <c r="AE248" s="1286"/>
      <c r="AF248" s="1307"/>
      <c r="AG248" s="1281"/>
      <c r="AH248" s="1280"/>
    </row>
    <row r="249" spans="2:34" ht="13.5" hidden="1" outlineLevel="1" thickBot="1">
      <c r="B249" s="83"/>
      <c r="C249" s="111" t="s">
        <v>25</v>
      </c>
      <c r="D249" s="75"/>
      <c r="E249" s="1145">
        <v>1</v>
      </c>
      <c r="F249" s="1095"/>
      <c r="G249" s="109"/>
      <c r="H249" s="109"/>
      <c r="I249" s="75"/>
      <c r="J249" s="1080"/>
      <c r="K249" s="1109">
        <v>1.68</v>
      </c>
      <c r="L249" s="1110">
        <v>1.59</v>
      </c>
      <c r="M249" s="1085">
        <f>ROUND(-E249*K249*L249,2)</f>
        <v>-2.67</v>
      </c>
      <c r="N249" s="1114">
        <v>0.13</v>
      </c>
      <c r="O249" s="940">
        <f>2*L249+K249</f>
        <v>4.8600000000000003</v>
      </c>
      <c r="P249" s="1161">
        <f>E249*N249*O249</f>
        <v>0.63</v>
      </c>
      <c r="Q249" s="1281"/>
      <c r="R249" s="1280"/>
      <c r="S249" s="1281"/>
      <c r="T249" s="1280"/>
      <c r="U249" s="1281"/>
      <c r="V249" s="1280"/>
      <c r="W249" s="1174"/>
      <c r="X249" s="1179"/>
      <c r="Y249" s="1282"/>
      <c r="Z249" s="1308"/>
      <c r="AA249" s="1328"/>
      <c r="AB249" s="1390">
        <f>M249</f>
        <v>-2.67</v>
      </c>
      <c r="AC249" s="1282"/>
      <c r="AD249" s="1306">
        <f>P249</f>
        <v>0.63</v>
      </c>
      <c r="AE249" s="1286"/>
      <c r="AF249" s="1307"/>
      <c r="AG249" s="1281"/>
      <c r="AH249" s="1280">
        <f>E249*K249</f>
        <v>1.68</v>
      </c>
    </row>
    <row r="250" spans="2:34" ht="13.5" hidden="1" outlineLevel="1" thickBot="1">
      <c r="B250" s="83"/>
      <c r="C250" s="111"/>
      <c r="D250" s="75"/>
      <c r="E250" s="1145"/>
      <c r="F250" s="83">
        <v>1.18</v>
      </c>
      <c r="G250" s="109">
        <v>24.25</v>
      </c>
      <c r="H250" s="109">
        <v>26.85</v>
      </c>
      <c r="I250" s="75">
        <f>H250-G250</f>
        <v>2.6</v>
      </c>
      <c r="J250" s="1080">
        <f>F250*I250</f>
        <v>3.07</v>
      </c>
      <c r="K250" s="83"/>
      <c r="L250" s="75"/>
      <c r="M250" s="1058"/>
      <c r="N250" s="83"/>
      <c r="O250" s="75"/>
      <c r="P250" s="123"/>
      <c r="Q250" s="1174"/>
      <c r="R250" s="1333"/>
      <c r="S250" s="1281"/>
      <c r="T250" s="1280"/>
      <c r="U250" s="1281"/>
      <c r="V250" s="1280"/>
      <c r="W250" s="1281"/>
      <c r="X250" s="1280"/>
      <c r="Y250" s="1282"/>
      <c r="Z250" s="1306">
        <f>J250</f>
        <v>3.07</v>
      </c>
      <c r="AA250" s="1286"/>
      <c r="AB250" s="1307"/>
      <c r="AC250" s="1282"/>
      <c r="AD250" s="1308"/>
      <c r="AE250" s="1286"/>
      <c r="AF250" s="1307"/>
      <c r="AG250" s="1281"/>
      <c r="AH250" s="1280"/>
    </row>
    <row r="251" spans="2:34" ht="13.5" hidden="1" outlineLevel="1" thickBot="1">
      <c r="B251" s="83"/>
      <c r="C251" s="1474"/>
      <c r="D251" s="75"/>
      <c r="E251" s="1145"/>
      <c r="F251" s="83"/>
      <c r="G251" s="109"/>
      <c r="H251" s="109"/>
      <c r="I251" s="75"/>
      <c r="J251" s="1058"/>
      <c r="K251" s="1114"/>
      <c r="L251" s="940"/>
      <c r="M251" s="1080"/>
      <c r="N251" s="1114"/>
      <c r="O251" s="940"/>
      <c r="P251" s="1161"/>
      <c r="Q251" s="1334"/>
      <c r="R251" s="1333"/>
      <c r="S251" s="1281"/>
      <c r="T251" s="1280"/>
      <c r="U251" s="1281"/>
      <c r="V251" s="1280"/>
      <c r="W251" s="1281"/>
      <c r="X251" s="1280"/>
      <c r="Y251" s="1282"/>
      <c r="Z251" s="1308"/>
      <c r="AA251" s="1286"/>
      <c r="AB251" s="1307"/>
      <c r="AC251" s="1282"/>
      <c r="AD251" s="1306"/>
      <c r="AE251" s="1286"/>
      <c r="AF251" s="1307"/>
      <c r="AG251" s="1281"/>
      <c r="AH251" s="1280"/>
    </row>
    <row r="252" spans="2:34" ht="13.5" hidden="1" outlineLevel="1" thickBot="1">
      <c r="B252" s="83" t="s">
        <v>641</v>
      </c>
      <c r="C252" s="1474" t="s">
        <v>680</v>
      </c>
      <c r="D252" s="1474" t="s">
        <v>654</v>
      </c>
      <c r="E252" s="1145"/>
      <c r="F252" s="83">
        <v>6.45</v>
      </c>
      <c r="G252" s="109">
        <v>23.85</v>
      </c>
      <c r="H252" s="109">
        <v>24.25</v>
      </c>
      <c r="I252" s="108">
        <f>H252-G252</f>
        <v>0.4</v>
      </c>
      <c r="J252" s="1080">
        <f>F252*I252</f>
        <v>2.58</v>
      </c>
      <c r="K252" s="1114"/>
      <c r="L252" s="940"/>
      <c r="M252" s="1080"/>
      <c r="N252" s="1114"/>
      <c r="O252" s="940"/>
      <c r="P252" s="1161"/>
      <c r="Q252" s="1334"/>
      <c r="R252" s="1333"/>
      <c r="S252" s="1174">
        <f>J252</f>
        <v>2.58</v>
      </c>
      <c r="T252" s="1280">
        <f t="shared" ref="T252:T254" si="14">ROUND($S$4/1000*S252,3)</f>
        <v>0.33500000000000002</v>
      </c>
      <c r="U252" s="1281"/>
      <c r="V252" s="1280"/>
      <c r="W252" s="1281"/>
      <c r="X252" s="1280"/>
      <c r="Y252" s="1282"/>
      <c r="Z252" s="1308"/>
      <c r="AA252" s="1328">
        <f>J252</f>
        <v>2.58</v>
      </c>
      <c r="AB252" s="1307"/>
      <c r="AC252" s="1282"/>
      <c r="AD252" s="1306"/>
      <c r="AE252" s="1286"/>
      <c r="AF252" s="1307"/>
      <c r="AG252" s="1281"/>
      <c r="AH252" s="1280"/>
    </row>
    <row r="253" spans="2:34" ht="13.5" hidden="1" outlineLevel="1" thickBot="1">
      <c r="B253" s="83" t="s">
        <v>587</v>
      </c>
      <c r="C253" s="1474"/>
      <c r="D253" s="75"/>
      <c r="E253" s="1145"/>
      <c r="F253" s="83">
        <v>6.45</v>
      </c>
      <c r="G253" s="109">
        <v>24.25</v>
      </c>
      <c r="H253" s="109">
        <v>26.85</v>
      </c>
      <c r="I253" s="75">
        <f>H253-G253</f>
        <v>2.6</v>
      </c>
      <c r="J253" s="1080">
        <f>F253*I253</f>
        <v>16.77</v>
      </c>
      <c r="K253" s="1114"/>
      <c r="L253" s="940"/>
      <c r="M253" s="1080"/>
      <c r="N253" s="1114"/>
      <c r="O253" s="940"/>
      <c r="P253" s="1161"/>
      <c r="Q253" s="1334"/>
      <c r="R253" s="1333"/>
      <c r="S253" s="1174">
        <f>J253</f>
        <v>16.77</v>
      </c>
      <c r="T253" s="1280">
        <f t="shared" si="14"/>
        <v>2.1800000000000002</v>
      </c>
      <c r="U253" s="1281"/>
      <c r="V253" s="1280"/>
      <c r="W253" s="1281"/>
      <c r="X253" s="1280"/>
      <c r="Y253" s="1282"/>
      <c r="Z253" s="1308"/>
      <c r="AA253" s="1286"/>
      <c r="AB253" s="1307"/>
      <c r="AC253" s="1282"/>
      <c r="AD253" s="1306"/>
      <c r="AE253" s="1286"/>
      <c r="AF253" s="1307"/>
      <c r="AG253" s="1281"/>
      <c r="AH253" s="1280"/>
    </row>
    <row r="254" spans="2:34" ht="13.5" hidden="1" outlineLevel="1" thickBot="1">
      <c r="B254" s="83"/>
      <c r="C254" s="111" t="s">
        <v>24</v>
      </c>
      <c r="D254" s="75"/>
      <c r="E254" s="1145">
        <v>2</v>
      </c>
      <c r="F254" s="83"/>
      <c r="G254" s="109"/>
      <c r="H254" s="109"/>
      <c r="I254" s="75"/>
      <c r="J254" s="1080"/>
      <c r="K254" s="1114">
        <v>1.48</v>
      </c>
      <c r="L254" s="940">
        <v>1.59</v>
      </c>
      <c r="M254" s="1085">
        <f>ROUND(-E254*K254*L254,2)</f>
        <v>-4.71</v>
      </c>
      <c r="N254" s="1114"/>
      <c r="O254" s="940"/>
      <c r="P254" s="1161"/>
      <c r="Q254" s="1281"/>
      <c r="R254" s="1280"/>
      <c r="S254" s="1174">
        <f>M254</f>
        <v>-4.71</v>
      </c>
      <c r="T254" s="1280">
        <f t="shared" si="14"/>
        <v>-0.61199999999999999</v>
      </c>
      <c r="U254" s="1281"/>
      <c r="V254" s="1280"/>
      <c r="W254" s="1281"/>
      <c r="X254" s="1280"/>
      <c r="Y254" s="1282"/>
      <c r="Z254" s="1308"/>
      <c r="AA254" s="1328"/>
      <c r="AB254" s="1307"/>
      <c r="AC254" s="1282"/>
      <c r="AD254" s="1308"/>
      <c r="AE254" s="1286"/>
      <c r="AF254" s="1307"/>
      <c r="AG254" s="1281"/>
      <c r="AH254" s="1280"/>
    </row>
    <row r="255" spans="2:34" ht="13.5" hidden="1" outlineLevel="1" thickBot="1">
      <c r="B255" s="83" t="s">
        <v>664</v>
      </c>
      <c r="C255" s="111"/>
      <c r="D255" s="75"/>
      <c r="E255" s="1145"/>
      <c r="F255" s="83">
        <v>0.91</v>
      </c>
      <c r="G255" s="109">
        <v>24.25</v>
      </c>
      <c r="H255" s="109">
        <v>26.85</v>
      </c>
      <c r="I255" s="75">
        <f>H255-G255</f>
        <v>2.6</v>
      </c>
      <c r="J255" s="1080">
        <f>F255*I255</f>
        <v>2.37</v>
      </c>
      <c r="K255" s="83"/>
      <c r="L255" s="75"/>
      <c r="M255" s="1058"/>
      <c r="N255" s="83"/>
      <c r="O255" s="75"/>
      <c r="P255" s="123"/>
      <c r="Q255" s="1281"/>
      <c r="R255" s="1280"/>
      <c r="S255" s="1281"/>
      <c r="T255" s="1280"/>
      <c r="U255" s="1281"/>
      <c r="V255" s="1280"/>
      <c r="W255" s="1281"/>
      <c r="X255" s="1280"/>
      <c r="Y255" s="1282"/>
      <c r="Z255" s="1306">
        <f>J255</f>
        <v>2.37</v>
      </c>
      <c r="AA255" s="1286"/>
      <c r="AB255" s="1307"/>
      <c r="AC255" s="1282"/>
      <c r="AD255" s="1308"/>
      <c r="AE255" s="1286"/>
      <c r="AF255" s="1307"/>
      <c r="AG255" s="1281"/>
      <c r="AH255" s="1280"/>
    </row>
    <row r="256" spans="2:34" ht="13.5" hidden="1" outlineLevel="1" thickBot="1">
      <c r="B256" s="83"/>
      <c r="C256" s="111"/>
      <c r="D256" s="75"/>
      <c r="E256" s="1145"/>
      <c r="F256" s="83">
        <v>1.48</v>
      </c>
      <c r="G256" s="109">
        <v>24.25</v>
      </c>
      <c r="H256" s="109">
        <v>26.85</v>
      </c>
      <c r="I256" s="75">
        <f>H256-G256</f>
        <v>2.6</v>
      </c>
      <c r="J256" s="1080">
        <f>F256*I256</f>
        <v>3.85</v>
      </c>
      <c r="K256" s="83"/>
      <c r="L256" s="75"/>
      <c r="M256" s="1058"/>
      <c r="N256" s="83"/>
      <c r="O256" s="75"/>
      <c r="P256" s="123"/>
      <c r="Q256" s="1281"/>
      <c r="R256" s="1280"/>
      <c r="S256" s="1281"/>
      <c r="T256" s="1280"/>
      <c r="U256" s="1281"/>
      <c r="V256" s="1280"/>
      <c r="W256" s="1281"/>
      <c r="X256" s="1280"/>
      <c r="Y256" s="1282"/>
      <c r="Z256" s="1308"/>
      <c r="AA256" s="1286"/>
      <c r="AB256" s="1390">
        <f>J256</f>
        <v>3.85</v>
      </c>
      <c r="AC256" s="1282"/>
      <c r="AD256" s="1308"/>
      <c r="AE256" s="1286"/>
      <c r="AF256" s="1307"/>
      <c r="AG256" s="1281"/>
      <c r="AH256" s="1280"/>
    </row>
    <row r="257" spans="2:34" ht="13.5" hidden="1" outlineLevel="1" thickBot="1">
      <c r="B257" s="83"/>
      <c r="C257" s="111" t="s">
        <v>24</v>
      </c>
      <c r="D257" s="75"/>
      <c r="E257" s="1145">
        <v>1</v>
      </c>
      <c r="F257" s="83"/>
      <c r="G257" s="109"/>
      <c r="H257" s="109"/>
      <c r="I257" s="75"/>
      <c r="J257" s="1080"/>
      <c r="K257" s="1114">
        <v>1.48</v>
      </c>
      <c r="L257" s="940">
        <v>1.59</v>
      </c>
      <c r="M257" s="1085">
        <f>ROUND(-E257*K257*L257,2)</f>
        <v>-2.35</v>
      </c>
      <c r="N257" s="1114">
        <v>0.13</v>
      </c>
      <c r="O257" s="940">
        <f>2*L257+K257</f>
        <v>4.66</v>
      </c>
      <c r="P257" s="1161">
        <f>E257*N257*O257</f>
        <v>0.61</v>
      </c>
      <c r="Q257" s="1281"/>
      <c r="R257" s="1280"/>
      <c r="S257" s="1281"/>
      <c r="T257" s="1280"/>
      <c r="U257" s="1281"/>
      <c r="V257" s="1280"/>
      <c r="W257" s="1281"/>
      <c r="X257" s="1280"/>
      <c r="Y257" s="1282"/>
      <c r="Z257" s="1308"/>
      <c r="AA257" s="1328"/>
      <c r="AB257" s="1390">
        <f>M257</f>
        <v>-2.35</v>
      </c>
      <c r="AC257" s="1282"/>
      <c r="AD257" s="1306">
        <f>P257</f>
        <v>0.61</v>
      </c>
      <c r="AE257" s="1286"/>
      <c r="AF257" s="1307"/>
      <c r="AG257" s="1281"/>
      <c r="AH257" s="1280">
        <f>E257*K257</f>
        <v>1.48</v>
      </c>
    </row>
    <row r="258" spans="2:34" ht="13.5" hidden="1" outlineLevel="1" thickBot="1">
      <c r="B258" s="83"/>
      <c r="C258" s="111"/>
      <c r="D258" s="75"/>
      <c r="E258" s="1145"/>
      <c r="F258" s="83">
        <v>1.6</v>
      </c>
      <c r="G258" s="109">
        <v>24.25</v>
      </c>
      <c r="H258" s="109">
        <v>26.85</v>
      </c>
      <c r="I258" s="75">
        <f>H258-G258</f>
        <v>2.6</v>
      </c>
      <c r="J258" s="1080">
        <f>F258*I258</f>
        <v>4.16</v>
      </c>
      <c r="K258" s="83"/>
      <c r="L258" s="75"/>
      <c r="M258" s="1058"/>
      <c r="N258" s="83"/>
      <c r="O258" s="75"/>
      <c r="P258" s="123"/>
      <c r="Q258" s="1281"/>
      <c r="R258" s="1280"/>
      <c r="S258" s="1281"/>
      <c r="T258" s="1280"/>
      <c r="U258" s="1281"/>
      <c r="V258" s="1280"/>
      <c r="W258" s="1281"/>
      <c r="X258" s="1280"/>
      <c r="Y258" s="1282"/>
      <c r="Z258" s="1306">
        <f>J258</f>
        <v>4.16</v>
      </c>
      <c r="AA258" s="1328"/>
      <c r="AB258" s="1307"/>
      <c r="AC258" s="1282"/>
      <c r="AD258" s="1308"/>
      <c r="AE258" s="1286"/>
      <c r="AF258" s="1307"/>
      <c r="AG258" s="1281"/>
      <c r="AH258" s="1280"/>
    </row>
    <row r="259" spans="2:34" ht="13.5" hidden="1" outlineLevel="1" thickBot="1">
      <c r="B259" s="83"/>
      <c r="C259" s="111"/>
      <c r="D259" s="75"/>
      <c r="E259" s="1145"/>
      <c r="F259" s="83">
        <v>1.48</v>
      </c>
      <c r="G259" s="109">
        <v>24.25</v>
      </c>
      <c r="H259" s="109">
        <v>26.85</v>
      </c>
      <c r="I259" s="75">
        <f>H259-G259</f>
        <v>2.6</v>
      </c>
      <c r="J259" s="1080">
        <f>F259*I259</f>
        <v>3.85</v>
      </c>
      <c r="K259" s="83"/>
      <c r="L259" s="75"/>
      <c r="M259" s="1058"/>
      <c r="N259" s="83"/>
      <c r="O259" s="75"/>
      <c r="P259" s="123"/>
      <c r="Q259" s="1281"/>
      <c r="R259" s="1280"/>
      <c r="S259" s="1281"/>
      <c r="T259" s="1280"/>
      <c r="U259" s="1281"/>
      <c r="V259" s="1280"/>
      <c r="W259" s="1281"/>
      <c r="X259" s="1280"/>
      <c r="Y259" s="1282"/>
      <c r="Z259" s="1308"/>
      <c r="AA259" s="1286"/>
      <c r="AB259" s="1390">
        <f>J259</f>
        <v>3.85</v>
      </c>
      <c r="AC259" s="1282"/>
      <c r="AD259" s="1308"/>
      <c r="AE259" s="1286"/>
      <c r="AF259" s="1307"/>
      <c r="AG259" s="1281"/>
      <c r="AH259" s="1280"/>
    </row>
    <row r="260" spans="2:34" ht="13.5" hidden="1" outlineLevel="1" thickBot="1">
      <c r="B260" s="83"/>
      <c r="C260" s="111" t="s">
        <v>24</v>
      </c>
      <c r="D260" s="75"/>
      <c r="E260" s="1145">
        <v>1</v>
      </c>
      <c r="F260" s="83"/>
      <c r="G260" s="109"/>
      <c r="H260" s="109"/>
      <c r="I260" s="75"/>
      <c r="J260" s="1080"/>
      <c r="K260" s="1114">
        <v>1.48</v>
      </c>
      <c r="L260" s="940">
        <v>1.59</v>
      </c>
      <c r="M260" s="1085">
        <f>ROUND(-E260*K260*L260,2)</f>
        <v>-2.35</v>
      </c>
      <c r="N260" s="1114">
        <v>0.13</v>
      </c>
      <c r="O260" s="940">
        <f>2*L260+K260</f>
        <v>4.66</v>
      </c>
      <c r="P260" s="1161">
        <f>E260*N260*O260</f>
        <v>0.61</v>
      </c>
      <c r="Q260" s="1281"/>
      <c r="R260" s="1280"/>
      <c r="S260" s="1281"/>
      <c r="T260" s="1280"/>
      <c r="U260" s="1281"/>
      <c r="V260" s="1280"/>
      <c r="W260" s="1281"/>
      <c r="X260" s="1280"/>
      <c r="Y260" s="1282"/>
      <c r="Z260" s="1308"/>
      <c r="AA260" s="1328"/>
      <c r="AB260" s="1390">
        <f>M260</f>
        <v>-2.35</v>
      </c>
      <c r="AC260" s="1282"/>
      <c r="AD260" s="1306">
        <f>P260</f>
        <v>0.61</v>
      </c>
      <c r="AE260" s="1286"/>
      <c r="AF260" s="1307"/>
      <c r="AG260" s="1281"/>
      <c r="AH260" s="1280">
        <f>E260*K260</f>
        <v>1.48</v>
      </c>
    </row>
    <row r="261" spans="2:34" ht="13.5" hidden="1" outlineLevel="1" thickBot="1">
      <c r="B261" s="83"/>
      <c r="C261" s="111"/>
      <c r="D261" s="75"/>
      <c r="E261" s="1145"/>
      <c r="F261" s="83">
        <v>0.98</v>
      </c>
      <c r="G261" s="109">
        <v>24.25</v>
      </c>
      <c r="H261" s="109">
        <v>26.85</v>
      </c>
      <c r="I261" s="75">
        <f>H261-G261</f>
        <v>2.6</v>
      </c>
      <c r="J261" s="1080">
        <f>F261*I261</f>
        <v>2.5499999999999998</v>
      </c>
      <c r="K261" s="83"/>
      <c r="L261" s="75"/>
      <c r="M261" s="1058"/>
      <c r="N261" s="83"/>
      <c r="O261" s="75"/>
      <c r="P261" s="123"/>
      <c r="Q261" s="1281"/>
      <c r="R261" s="1280"/>
      <c r="S261" s="1281"/>
      <c r="T261" s="1280"/>
      <c r="U261" s="1281"/>
      <c r="V261" s="1280"/>
      <c r="W261" s="1281"/>
      <c r="X261" s="1280"/>
      <c r="Y261" s="1282"/>
      <c r="Z261" s="1306">
        <f>J261</f>
        <v>2.5499999999999998</v>
      </c>
      <c r="AA261" s="1286"/>
      <c r="AB261" s="1307"/>
      <c r="AC261" s="1282"/>
      <c r="AD261" s="1308"/>
      <c r="AE261" s="1286"/>
      <c r="AF261" s="1307"/>
      <c r="AG261" s="1281"/>
      <c r="AH261" s="1280"/>
    </row>
    <row r="262" spans="2:34" ht="13.5" hidden="1" outlineLevel="1" thickBot="1">
      <c r="B262" s="83"/>
      <c r="C262" s="111"/>
      <c r="D262" s="75"/>
      <c r="E262" s="1145"/>
      <c r="F262" s="83"/>
      <c r="G262" s="109"/>
      <c r="H262" s="109"/>
      <c r="I262" s="75"/>
      <c r="J262" s="1080"/>
      <c r="K262" s="83"/>
      <c r="L262" s="75"/>
      <c r="M262" s="1058"/>
      <c r="N262" s="83"/>
      <c r="O262" s="75"/>
      <c r="P262" s="123"/>
      <c r="Q262" s="1281"/>
      <c r="R262" s="1280"/>
      <c r="S262" s="1281"/>
      <c r="T262" s="1280"/>
      <c r="U262" s="1281"/>
      <c r="V262" s="1280"/>
      <c r="W262" s="1281"/>
      <c r="X262" s="1280"/>
      <c r="Y262" s="1282"/>
      <c r="Z262" s="1306"/>
      <c r="AA262" s="1286"/>
      <c r="AB262" s="1307"/>
      <c r="AC262" s="1282"/>
      <c r="AD262" s="1308"/>
      <c r="AE262" s="1286"/>
      <c r="AF262" s="1307"/>
      <c r="AG262" s="1281"/>
      <c r="AH262" s="1280"/>
    </row>
    <row r="263" spans="2:34" ht="13.5" hidden="1" outlineLevel="1" thickBot="1">
      <c r="B263" s="83"/>
      <c r="C263" s="1474" t="s">
        <v>683</v>
      </c>
      <c r="D263" s="1474" t="s">
        <v>655</v>
      </c>
      <c r="E263" s="1145"/>
      <c r="F263" s="1095">
        <v>2</v>
      </c>
      <c r="G263" s="109">
        <v>23.85</v>
      </c>
      <c r="H263" s="109">
        <v>24.25</v>
      </c>
      <c r="I263" s="108">
        <f>H263-G263</f>
        <v>0.4</v>
      </c>
      <c r="J263" s="1080">
        <f>F263*I263</f>
        <v>0.8</v>
      </c>
      <c r="K263" s="83"/>
      <c r="L263" s="75"/>
      <c r="M263" s="1058"/>
      <c r="N263" s="83"/>
      <c r="O263" s="75"/>
      <c r="P263" s="123"/>
      <c r="Q263" s="1174">
        <f>J263</f>
        <v>0.8</v>
      </c>
      <c r="R263" s="1333">
        <f t="shared" ref="R263:R264" si="15">ROUND($Q$4/1000*Q263,3)</f>
        <v>0.12</v>
      </c>
      <c r="S263" s="1174"/>
      <c r="T263" s="1280"/>
      <c r="U263" s="1281"/>
      <c r="V263" s="1280"/>
      <c r="W263" s="1281"/>
      <c r="X263" s="1280"/>
      <c r="Y263" s="1282"/>
      <c r="Z263" s="1308"/>
      <c r="AA263" s="1328">
        <f>J263</f>
        <v>0.8</v>
      </c>
      <c r="AB263" s="1307"/>
      <c r="AC263" s="1282"/>
      <c r="AD263" s="1308"/>
      <c r="AE263" s="1286"/>
      <c r="AF263" s="1307"/>
      <c r="AG263" s="1281"/>
      <c r="AH263" s="1280"/>
    </row>
    <row r="264" spans="2:34" ht="13.5" hidden="1" outlineLevel="1" thickBot="1">
      <c r="B264" s="83"/>
      <c r="C264" s="75"/>
      <c r="D264" s="1474"/>
      <c r="E264" s="1145"/>
      <c r="F264" s="1095">
        <v>2</v>
      </c>
      <c r="G264" s="109">
        <v>24.25</v>
      </c>
      <c r="H264" s="109">
        <v>26.85</v>
      </c>
      <c r="I264" s="75">
        <f>H264-G264</f>
        <v>2.6</v>
      </c>
      <c r="J264" s="1080">
        <f>F264*I264</f>
        <v>5.2</v>
      </c>
      <c r="K264" s="83"/>
      <c r="L264" s="75"/>
      <c r="M264" s="1058"/>
      <c r="N264" s="83"/>
      <c r="O264" s="75"/>
      <c r="P264" s="123"/>
      <c r="Q264" s="1174">
        <f>J264</f>
        <v>5.2</v>
      </c>
      <c r="R264" s="1333">
        <f t="shared" si="15"/>
        <v>0.78</v>
      </c>
      <c r="S264" s="1174"/>
      <c r="T264" s="1280"/>
      <c r="U264" s="1281"/>
      <c r="V264" s="1280"/>
      <c r="W264" s="1281"/>
      <c r="X264" s="1280"/>
      <c r="Y264" s="1282"/>
      <c r="Z264" s="1306">
        <f>J264</f>
        <v>5.2</v>
      </c>
      <c r="AA264" s="1286"/>
      <c r="AB264" s="1307"/>
      <c r="AC264" s="1282"/>
      <c r="AD264" s="1308"/>
      <c r="AE264" s="1286"/>
      <c r="AF264" s="1307"/>
      <c r="AG264" s="1281"/>
      <c r="AH264" s="1280"/>
    </row>
    <row r="265" spans="2:34" ht="13.5" hidden="1" outlineLevel="1" thickBot="1">
      <c r="B265" s="83"/>
      <c r="C265" s="111"/>
      <c r="D265" s="1474"/>
      <c r="E265" s="1145"/>
      <c r="F265" s="83"/>
      <c r="G265" s="109"/>
      <c r="H265" s="109"/>
      <c r="I265" s="75"/>
      <c r="J265" s="1080"/>
      <c r="K265" s="83"/>
      <c r="L265" s="75"/>
      <c r="M265" s="1058"/>
      <c r="N265" s="83"/>
      <c r="O265" s="75"/>
      <c r="P265" s="123"/>
      <c r="Q265" s="1281"/>
      <c r="R265" s="1280"/>
      <c r="S265" s="1174"/>
      <c r="T265" s="1280"/>
      <c r="U265" s="1281"/>
      <c r="V265" s="1280"/>
      <c r="W265" s="1281"/>
      <c r="X265" s="1280"/>
      <c r="Y265" s="1282"/>
      <c r="Z265" s="1308"/>
      <c r="AA265" s="1286"/>
      <c r="AB265" s="1390"/>
      <c r="AC265" s="1282"/>
      <c r="AD265" s="1308"/>
      <c r="AE265" s="1286"/>
      <c r="AF265" s="1307"/>
      <c r="AG265" s="1281"/>
      <c r="AH265" s="1280"/>
    </row>
    <row r="266" spans="2:34" ht="13.5" hidden="1" outlineLevel="1" thickBot="1">
      <c r="B266" s="83"/>
      <c r="C266" s="111" t="s">
        <v>504</v>
      </c>
      <c r="D266" s="1474" t="s">
        <v>656</v>
      </c>
      <c r="E266" s="1145"/>
      <c r="F266" s="83">
        <v>5.9</v>
      </c>
      <c r="G266" s="109">
        <v>23.85</v>
      </c>
      <c r="H266" s="109">
        <v>24.25</v>
      </c>
      <c r="I266" s="108">
        <f>H266-G266</f>
        <v>0.4</v>
      </c>
      <c r="J266" s="1080">
        <f>F266*I266</f>
        <v>2.36</v>
      </c>
      <c r="K266" s="1114"/>
      <c r="L266" s="940"/>
      <c r="M266" s="1085"/>
      <c r="N266" s="1114"/>
      <c r="O266" s="940"/>
      <c r="P266" s="1161"/>
      <c r="Q266" s="1281"/>
      <c r="R266" s="1280"/>
      <c r="S266" s="1174"/>
      <c r="T266" s="1280"/>
      <c r="U266" s="1281"/>
      <c r="V266" s="1280"/>
      <c r="W266" s="1174">
        <f>J266</f>
        <v>2.36</v>
      </c>
      <c r="X266" s="1179">
        <f t="shared" ref="X266:X267" si="16">ROUND($W$4/1000*W266,3)</f>
        <v>5.8999999999999997E-2</v>
      </c>
      <c r="Y266" s="1282"/>
      <c r="Z266" s="1308"/>
      <c r="AA266" s="1328">
        <f>J266</f>
        <v>2.36</v>
      </c>
      <c r="AB266" s="1390"/>
      <c r="AC266" s="1282"/>
      <c r="AD266" s="1306"/>
      <c r="AE266" s="1286"/>
      <c r="AF266" s="1390"/>
      <c r="AG266" s="1281">
        <f>F266</f>
        <v>5.9</v>
      </c>
      <c r="AH266" s="1280"/>
    </row>
    <row r="267" spans="2:34" ht="13.5" hidden="1" outlineLevel="1" thickBot="1">
      <c r="B267" s="83"/>
      <c r="C267" s="75"/>
      <c r="D267" s="1474"/>
      <c r="E267" s="1145"/>
      <c r="F267" s="83">
        <v>5.9</v>
      </c>
      <c r="G267" s="109">
        <v>24.25</v>
      </c>
      <c r="H267" s="109">
        <v>25.23</v>
      </c>
      <c r="I267" s="108">
        <f>H267-G267</f>
        <v>0.98</v>
      </c>
      <c r="J267" s="1080">
        <f>F267*I267</f>
        <v>5.78</v>
      </c>
      <c r="K267" s="83"/>
      <c r="L267" s="75"/>
      <c r="M267" s="1058"/>
      <c r="N267" s="83"/>
      <c r="O267" s="75"/>
      <c r="P267" s="123"/>
      <c r="Q267" s="1281"/>
      <c r="R267" s="1280"/>
      <c r="S267" s="1174"/>
      <c r="T267" s="1280"/>
      <c r="U267" s="1281"/>
      <c r="V267" s="1280"/>
      <c r="W267" s="1174">
        <f>J267</f>
        <v>5.78</v>
      </c>
      <c r="X267" s="1179">
        <f t="shared" si="16"/>
        <v>0.14499999999999999</v>
      </c>
      <c r="Y267" s="1282"/>
      <c r="Z267" s="1306"/>
      <c r="AA267" s="1286"/>
      <c r="AB267" s="1390">
        <f>J267</f>
        <v>5.78</v>
      </c>
      <c r="AC267" s="1282"/>
      <c r="AD267" s="1308"/>
      <c r="AE267" s="1286"/>
      <c r="AF267" s="1307"/>
      <c r="AG267" s="1281"/>
      <c r="AH267" s="1280"/>
    </row>
    <row r="268" spans="2:34" ht="13.5" hidden="1" outlineLevel="1" thickBot="1">
      <c r="B268" s="83"/>
      <c r="C268" s="1474" t="s">
        <v>65</v>
      </c>
      <c r="D268" s="1474"/>
      <c r="E268" s="1145"/>
      <c r="F268" s="83">
        <v>3.28</v>
      </c>
      <c r="G268" s="109">
        <v>24.03</v>
      </c>
      <c r="H268" s="109">
        <v>26.85</v>
      </c>
      <c r="I268" s="75">
        <f>H268-G268</f>
        <v>2.82</v>
      </c>
      <c r="J268" s="1080">
        <f>F268*I268</f>
        <v>9.25</v>
      </c>
      <c r="K268" s="83"/>
      <c r="L268" s="75"/>
      <c r="M268" s="1058"/>
      <c r="N268" s="83"/>
      <c r="O268" s="75"/>
      <c r="P268" s="123"/>
      <c r="Q268" s="1281"/>
      <c r="R268" s="1280"/>
      <c r="S268" s="1174">
        <f>J268</f>
        <v>9.25</v>
      </c>
      <c r="T268" s="1280">
        <f t="shared" ref="T268:T289" si="17">ROUND($S$4/1000*S268,3)</f>
        <v>1.2030000000000001</v>
      </c>
      <c r="U268" s="1281"/>
      <c r="V268" s="1280"/>
      <c r="W268" s="1281"/>
      <c r="X268" s="1179"/>
      <c r="Y268" s="1282"/>
      <c r="Z268" s="1306">
        <f>J268</f>
        <v>9.25</v>
      </c>
      <c r="AA268" s="1286"/>
      <c r="AB268" s="1307"/>
      <c r="AC268" s="1282"/>
      <c r="AD268" s="1308"/>
      <c r="AE268" s="1286"/>
      <c r="AF268" s="1307"/>
      <c r="AG268" s="1281"/>
      <c r="AH268" s="1280"/>
    </row>
    <row r="269" spans="2:34" ht="13.5" hidden="1" outlineLevel="1" thickBot="1">
      <c r="B269" s="83"/>
      <c r="C269" s="1474" t="s">
        <v>516</v>
      </c>
      <c r="D269" s="1474"/>
      <c r="E269" s="1145">
        <v>1</v>
      </c>
      <c r="F269" s="83"/>
      <c r="G269" s="109"/>
      <c r="H269" s="109"/>
      <c r="I269" s="75"/>
      <c r="J269" s="1080"/>
      <c r="K269" s="1114">
        <f>1.68-0.77</f>
        <v>0.91</v>
      </c>
      <c r="L269" s="940">
        <f>1.65-0.06</f>
        <v>1.59</v>
      </c>
      <c r="M269" s="1080">
        <f>ROUND(-E269*K269*L269,2)</f>
        <v>-1.45</v>
      </c>
      <c r="N269" s="1114">
        <v>0.13</v>
      </c>
      <c r="O269" s="940">
        <f>2*K269+L269</f>
        <v>3.41</v>
      </c>
      <c r="P269" s="1161">
        <f>E269*N269*O269</f>
        <v>0.44</v>
      </c>
      <c r="Q269" s="1281"/>
      <c r="R269" s="1280"/>
      <c r="S269" s="1174">
        <f>M269</f>
        <v>-1.45</v>
      </c>
      <c r="T269" s="1280">
        <f t="shared" si="17"/>
        <v>-0.189</v>
      </c>
      <c r="U269" s="1281"/>
      <c r="V269" s="1280"/>
      <c r="W269" s="1174"/>
      <c r="X269" s="1179"/>
      <c r="Y269" s="1282"/>
      <c r="Z269" s="1306">
        <f>M269</f>
        <v>-1.45</v>
      </c>
      <c r="AA269" s="1286"/>
      <c r="AB269" s="1390"/>
      <c r="AC269" s="1282"/>
      <c r="AD269" s="1306">
        <f>P269</f>
        <v>0.44</v>
      </c>
      <c r="AE269" s="1286"/>
      <c r="AF269" s="1307"/>
      <c r="AG269" s="1281"/>
      <c r="AH269" s="1280"/>
    </row>
    <row r="270" spans="2:34" ht="13.5" hidden="1" outlineLevel="1" thickBot="1">
      <c r="B270" s="83"/>
      <c r="C270" s="1474" t="s">
        <v>90</v>
      </c>
      <c r="D270" s="1474"/>
      <c r="E270" s="1145">
        <v>1</v>
      </c>
      <c r="F270" s="83"/>
      <c r="G270" s="109"/>
      <c r="H270" s="109"/>
      <c r="I270" s="75"/>
      <c r="J270" s="1080"/>
      <c r="K270" s="1114">
        <v>0.77</v>
      </c>
      <c r="L270" s="940">
        <f>2.4-0.06</f>
        <v>2.34</v>
      </c>
      <c r="M270" s="1080">
        <f>ROUND(-E270*K270*L270,2)</f>
        <v>-1.8</v>
      </c>
      <c r="N270" s="1114">
        <v>0.13</v>
      </c>
      <c r="O270" s="940">
        <f>K270+L270+0.75</f>
        <v>3.86</v>
      </c>
      <c r="P270" s="1161">
        <f>E270*N270*O270</f>
        <v>0.5</v>
      </c>
      <c r="Q270" s="1281"/>
      <c r="R270" s="1280"/>
      <c r="S270" s="1174">
        <f>M270</f>
        <v>-1.8</v>
      </c>
      <c r="T270" s="1280">
        <f t="shared" si="17"/>
        <v>-0.23400000000000001</v>
      </c>
      <c r="U270" s="1281"/>
      <c r="V270" s="1280"/>
      <c r="W270" s="1281"/>
      <c r="X270" s="1280"/>
      <c r="Y270" s="1282"/>
      <c r="Z270" s="1306">
        <f>M270</f>
        <v>-1.8</v>
      </c>
      <c r="AA270" s="1286"/>
      <c r="AB270" s="1390"/>
      <c r="AC270" s="1282"/>
      <c r="AD270" s="1306">
        <f>P270</f>
        <v>0.5</v>
      </c>
      <c r="AE270" s="1286"/>
      <c r="AF270" s="1307"/>
      <c r="AG270" s="1281"/>
      <c r="AH270" s="1280"/>
    </row>
    <row r="271" spans="2:34" ht="13.5" hidden="1" outlineLevel="1" thickBot="1">
      <c r="B271" s="83"/>
      <c r="C271" s="1474"/>
      <c r="D271" s="1474"/>
      <c r="E271" s="1145"/>
      <c r="F271" s="83"/>
      <c r="G271" s="109"/>
      <c r="H271" s="109"/>
      <c r="I271" s="75"/>
      <c r="J271" s="1058"/>
      <c r="K271" s="1114"/>
      <c r="L271" s="940"/>
      <c r="M271" s="1080"/>
      <c r="N271" s="1114"/>
      <c r="O271" s="940"/>
      <c r="P271" s="1161"/>
      <c r="Q271" s="1281"/>
      <c r="R271" s="1280"/>
      <c r="S271" s="1174"/>
      <c r="T271" s="1280"/>
      <c r="U271" s="1281"/>
      <c r="V271" s="1280"/>
      <c r="W271" s="1281"/>
      <c r="X271" s="1280"/>
      <c r="Y271" s="1282"/>
      <c r="Z271" s="1308"/>
      <c r="AA271" s="1286"/>
      <c r="AB271" s="1390"/>
      <c r="AC271" s="1282"/>
      <c r="AD271" s="1306"/>
      <c r="AE271" s="1286"/>
      <c r="AF271" s="1390"/>
      <c r="AG271" s="1281"/>
      <c r="AH271" s="1280"/>
    </row>
    <row r="272" spans="2:34" ht="13.5" hidden="1" outlineLevel="1" thickBot="1">
      <c r="B272" s="83" t="s">
        <v>587</v>
      </c>
      <c r="C272" s="1474" t="s">
        <v>680</v>
      </c>
      <c r="D272" s="1474" t="s">
        <v>684</v>
      </c>
      <c r="E272" s="1145"/>
      <c r="F272" s="83">
        <v>3.25</v>
      </c>
      <c r="G272" s="109">
        <v>23.85</v>
      </c>
      <c r="H272" s="109">
        <v>24.25</v>
      </c>
      <c r="I272" s="108">
        <f>H272-G272</f>
        <v>0.4</v>
      </c>
      <c r="J272" s="1080">
        <f>F272*I272</f>
        <v>1.3</v>
      </c>
      <c r="K272" s="1114"/>
      <c r="L272" s="940"/>
      <c r="M272" s="1080"/>
      <c r="N272" s="1114"/>
      <c r="O272" s="940"/>
      <c r="P272" s="1161"/>
      <c r="Q272" s="1281"/>
      <c r="R272" s="1280"/>
      <c r="S272" s="1174">
        <f>J272</f>
        <v>1.3</v>
      </c>
      <c r="T272" s="1280">
        <f t="shared" si="17"/>
        <v>0.16900000000000001</v>
      </c>
      <c r="U272" s="1281"/>
      <c r="V272" s="1280"/>
      <c r="W272" s="1281"/>
      <c r="X272" s="1280"/>
      <c r="Y272" s="1282"/>
      <c r="Z272" s="1308"/>
      <c r="AA272" s="1328">
        <f>J272</f>
        <v>1.3</v>
      </c>
      <c r="AB272" s="1390"/>
      <c r="AC272" s="1282"/>
      <c r="AD272" s="1306"/>
      <c r="AE272" s="1286"/>
      <c r="AF272" s="1390"/>
      <c r="AG272" s="1281"/>
      <c r="AH272" s="1280"/>
    </row>
    <row r="273" spans="2:34" ht="13.5" hidden="1" outlineLevel="1" thickBot="1">
      <c r="B273" s="83"/>
      <c r="C273" s="1474"/>
      <c r="D273" s="1474"/>
      <c r="E273" s="123"/>
      <c r="F273" s="83">
        <v>3.25</v>
      </c>
      <c r="G273" s="109">
        <v>24.25</v>
      </c>
      <c r="H273" s="109">
        <v>26.85</v>
      </c>
      <c r="I273" s="75">
        <f>H273-G273</f>
        <v>2.6</v>
      </c>
      <c r="J273" s="1080">
        <f>F273*I273</f>
        <v>8.4499999999999993</v>
      </c>
      <c r="K273" s="83"/>
      <c r="L273" s="75"/>
      <c r="M273" s="1058"/>
      <c r="N273" s="83"/>
      <c r="O273" s="75"/>
      <c r="P273" s="123"/>
      <c r="Q273" s="1281"/>
      <c r="R273" s="1280"/>
      <c r="S273" s="1174">
        <f>J273</f>
        <v>8.4499999999999993</v>
      </c>
      <c r="T273" s="1280">
        <f t="shared" si="17"/>
        <v>1.099</v>
      </c>
      <c r="U273" s="1281"/>
      <c r="V273" s="1280"/>
      <c r="W273" s="1281"/>
      <c r="X273" s="1280"/>
      <c r="Y273" s="1282"/>
      <c r="Z273" s="1308"/>
      <c r="AA273" s="1286"/>
      <c r="AB273" s="1307"/>
      <c r="AC273" s="1282"/>
      <c r="AD273" s="1308"/>
      <c r="AE273" s="1286"/>
      <c r="AF273" s="1307"/>
      <c r="AG273" s="1281"/>
      <c r="AH273" s="1280"/>
    </row>
    <row r="274" spans="2:34" ht="13.5" hidden="1" outlineLevel="1" thickBot="1">
      <c r="B274" s="83"/>
      <c r="C274" s="1474" t="s">
        <v>24</v>
      </c>
      <c r="D274" s="1474"/>
      <c r="E274" s="1145">
        <v>1</v>
      </c>
      <c r="F274" s="83"/>
      <c r="G274" s="109"/>
      <c r="H274" s="109"/>
      <c r="I274" s="75"/>
      <c r="J274" s="1080"/>
      <c r="K274" s="1114">
        <v>1.48</v>
      </c>
      <c r="L274" s="940">
        <v>1.59</v>
      </c>
      <c r="M274" s="1085">
        <f>ROUND(-E274*K274*L274,2)</f>
        <v>-2.35</v>
      </c>
      <c r="N274" s="1114">
        <v>0.13</v>
      </c>
      <c r="O274" s="940">
        <f>2*L274+K274</f>
        <v>4.66</v>
      </c>
      <c r="P274" s="1161">
        <f>E274*N274*O274</f>
        <v>0.61</v>
      </c>
      <c r="Q274" s="1281"/>
      <c r="R274" s="1280"/>
      <c r="S274" s="1174">
        <f>M274</f>
        <v>-2.35</v>
      </c>
      <c r="T274" s="1280">
        <f t="shared" si="17"/>
        <v>-0.30599999999999999</v>
      </c>
      <c r="U274" s="1281"/>
      <c r="V274" s="1280"/>
      <c r="W274" s="1281"/>
      <c r="X274" s="1280"/>
      <c r="Y274" s="1282"/>
      <c r="Z274" s="1308"/>
      <c r="AA274" s="1328"/>
      <c r="AB274" s="1307"/>
      <c r="AC274" s="1282"/>
      <c r="AD274" s="1308"/>
      <c r="AE274" s="1286"/>
      <c r="AF274" s="1307"/>
      <c r="AG274" s="1281"/>
      <c r="AH274" s="1280"/>
    </row>
    <row r="275" spans="2:34" ht="13.5" hidden="1" outlineLevel="1" thickBot="1">
      <c r="B275" s="83" t="s">
        <v>664</v>
      </c>
      <c r="C275" s="1474"/>
      <c r="D275" s="1474"/>
      <c r="E275" s="123"/>
      <c r="F275" s="83">
        <v>0.22</v>
      </c>
      <c r="G275" s="109">
        <v>24.25</v>
      </c>
      <c r="H275" s="109">
        <v>26.85</v>
      </c>
      <c r="I275" s="75">
        <f>H275-G275</f>
        <v>2.6</v>
      </c>
      <c r="J275" s="1080">
        <f>F275*I275</f>
        <v>0.56999999999999995</v>
      </c>
      <c r="K275" s="83"/>
      <c r="L275" s="75"/>
      <c r="M275" s="1058"/>
      <c r="N275" s="83"/>
      <c r="O275" s="75"/>
      <c r="P275" s="123"/>
      <c r="Q275" s="1281"/>
      <c r="R275" s="1280"/>
      <c r="S275" s="1174"/>
      <c r="T275" s="1280"/>
      <c r="U275" s="1281"/>
      <c r="V275" s="1280"/>
      <c r="W275" s="1281"/>
      <c r="X275" s="1280"/>
      <c r="Y275" s="1282"/>
      <c r="Z275" s="1306">
        <f>J275</f>
        <v>0.56999999999999995</v>
      </c>
      <c r="AA275" s="1286"/>
      <c r="AB275" s="1307"/>
      <c r="AC275" s="1282"/>
      <c r="AD275" s="1308"/>
      <c r="AE275" s="1286"/>
      <c r="AF275" s="1307"/>
      <c r="AG275" s="1281"/>
      <c r="AH275" s="1280"/>
    </row>
    <row r="276" spans="2:34" ht="13.5" hidden="1" outlineLevel="1" thickBot="1">
      <c r="B276" s="83"/>
      <c r="C276" s="1474"/>
      <c r="D276" s="1474"/>
      <c r="E276" s="123"/>
      <c r="F276" s="83">
        <v>1.48</v>
      </c>
      <c r="G276" s="109">
        <v>24.25</v>
      </c>
      <c r="H276" s="109">
        <v>26.85</v>
      </c>
      <c r="I276" s="75">
        <f>H276-G276</f>
        <v>2.6</v>
      </c>
      <c r="J276" s="1080">
        <f>F276*I276</f>
        <v>3.85</v>
      </c>
      <c r="K276" s="83"/>
      <c r="L276" s="75"/>
      <c r="M276" s="1058"/>
      <c r="N276" s="83"/>
      <c r="O276" s="75"/>
      <c r="P276" s="123"/>
      <c r="Q276" s="1281"/>
      <c r="R276" s="1280"/>
      <c r="S276" s="1174"/>
      <c r="T276" s="1280"/>
      <c r="U276" s="1281"/>
      <c r="V276" s="1280"/>
      <c r="W276" s="1281"/>
      <c r="X276" s="1280"/>
      <c r="Y276" s="1282"/>
      <c r="Z276" s="1308"/>
      <c r="AA276" s="1286"/>
      <c r="AB276" s="1390">
        <f>J276</f>
        <v>3.85</v>
      </c>
      <c r="AC276" s="1282"/>
      <c r="AD276" s="1308"/>
      <c r="AE276" s="1286"/>
      <c r="AF276" s="1307"/>
      <c r="AG276" s="1281"/>
      <c r="AH276" s="1280"/>
    </row>
    <row r="277" spans="2:34" ht="13.5" hidden="1" outlineLevel="1" thickBot="1">
      <c r="B277" s="83"/>
      <c r="C277" s="1474" t="s">
        <v>24</v>
      </c>
      <c r="D277" s="1474"/>
      <c r="E277" s="1145">
        <v>1</v>
      </c>
      <c r="F277" s="83"/>
      <c r="G277" s="109"/>
      <c r="H277" s="109"/>
      <c r="I277" s="75"/>
      <c r="J277" s="1058"/>
      <c r="K277" s="1114">
        <v>1.48</v>
      </c>
      <c r="L277" s="940">
        <v>1.59</v>
      </c>
      <c r="M277" s="1085">
        <f>ROUND(-E277*K277*L277,2)</f>
        <v>-2.35</v>
      </c>
      <c r="N277" s="1114">
        <v>0.13</v>
      </c>
      <c r="O277" s="940">
        <f>2*L277+K277</f>
        <v>4.66</v>
      </c>
      <c r="P277" s="1161">
        <f>E277*N277*O277</f>
        <v>0.61</v>
      </c>
      <c r="Q277" s="1281"/>
      <c r="R277" s="1280"/>
      <c r="S277" s="1174"/>
      <c r="T277" s="1280"/>
      <c r="U277" s="1281"/>
      <c r="V277" s="1280"/>
      <c r="W277" s="1281"/>
      <c r="X277" s="1280"/>
      <c r="Y277" s="1282"/>
      <c r="Z277" s="1308"/>
      <c r="AA277" s="1286"/>
      <c r="AB277" s="1390">
        <f>M277</f>
        <v>-2.35</v>
      </c>
      <c r="AC277" s="1282"/>
      <c r="AD277" s="1306">
        <f>P277</f>
        <v>0.61</v>
      </c>
      <c r="AE277" s="1286"/>
      <c r="AF277" s="1390"/>
      <c r="AG277" s="1281"/>
      <c r="AH277" s="1280"/>
    </row>
    <row r="278" spans="2:34" ht="13.5" hidden="1" outlineLevel="1" thickBot="1">
      <c r="B278" s="83"/>
      <c r="C278" s="1474"/>
      <c r="D278" s="1474"/>
      <c r="E278" s="123"/>
      <c r="F278" s="83">
        <v>1.55</v>
      </c>
      <c r="G278" s="109">
        <v>24.25</v>
      </c>
      <c r="H278" s="109">
        <v>26.85</v>
      </c>
      <c r="I278" s="75">
        <f>H278-G278</f>
        <v>2.6</v>
      </c>
      <c r="J278" s="1080">
        <f>F278*I278</f>
        <v>4.03</v>
      </c>
      <c r="K278" s="83"/>
      <c r="L278" s="75"/>
      <c r="M278" s="1058"/>
      <c r="N278" s="83"/>
      <c r="O278" s="75"/>
      <c r="P278" s="123"/>
      <c r="Q278" s="1281"/>
      <c r="R278" s="1280"/>
      <c r="S278" s="1174"/>
      <c r="T278" s="1280"/>
      <c r="U278" s="1281"/>
      <c r="V278" s="1280"/>
      <c r="W278" s="1281"/>
      <c r="X278" s="1280"/>
      <c r="Y278" s="1282"/>
      <c r="Z278" s="1306">
        <f>J278</f>
        <v>4.03</v>
      </c>
      <c r="AA278" s="1286"/>
      <c r="AB278" s="1307"/>
      <c r="AC278" s="1282"/>
      <c r="AD278" s="1308"/>
      <c r="AE278" s="1286"/>
      <c r="AF278" s="1307"/>
      <c r="AG278" s="1281"/>
      <c r="AH278" s="1280"/>
    </row>
    <row r="279" spans="2:34" ht="13.5" hidden="1" outlineLevel="1" thickBot="1">
      <c r="B279" s="83"/>
      <c r="C279" s="1474"/>
      <c r="D279" s="1474"/>
      <c r="E279" s="123"/>
      <c r="F279" s="83"/>
      <c r="G279" s="109"/>
      <c r="H279" s="109"/>
      <c r="I279" s="75"/>
      <c r="J279" s="1058"/>
      <c r="K279" s="83"/>
      <c r="L279" s="75"/>
      <c r="M279" s="1058"/>
      <c r="N279" s="83"/>
      <c r="O279" s="75"/>
      <c r="P279" s="123"/>
      <c r="Q279" s="1281"/>
      <c r="R279" s="1280"/>
      <c r="S279" s="1281"/>
      <c r="T279" s="1280"/>
      <c r="U279" s="1281"/>
      <c r="V279" s="1280"/>
      <c r="W279" s="1281"/>
      <c r="X279" s="1280"/>
      <c r="Y279" s="1282"/>
      <c r="Z279" s="1308"/>
      <c r="AA279" s="1286"/>
      <c r="AB279" s="1307"/>
      <c r="AC279" s="1282"/>
      <c r="AD279" s="1308"/>
      <c r="AE279" s="1286"/>
      <c r="AF279" s="1307"/>
      <c r="AG279" s="1281"/>
      <c r="AH279" s="1280"/>
    </row>
    <row r="280" spans="2:34" ht="13.5" hidden="1" outlineLevel="1" thickBot="1">
      <c r="B280" s="83"/>
      <c r="C280" s="1474" t="s">
        <v>504</v>
      </c>
      <c r="D280" s="1474"/>
      <c r="E280" s="1145"/>
      <c r="F280" s="83">
        <v>8.17</v>
      </c>
      <c r="G280" s="109">
        <v>23.85</v>
      </c>
      <c r="H280" s="109">
        <v>24.25</v>
      </c>
      <c r="I280" s="108">
        <f>H280-G280</f>
        <v>0.4</v>
      </c>
      <c r="J280" s="1080">
        <f>F280*I280</f>
        <v>3.27</v>
      </c>
      <c r="K280" s="83"/>
      <c r="L280" s="75"/>
      <c r="M280" s="1058"/>
      <c r="N280" s="83"/>
      <c r="O280" s="75"/>
      <c r="P280" s="123"/>
      <c r="Q280" s="1281"/>
      <c r="R280" s="1280"/>
      <c r="S280" s="1174"/>
      <c r="T280" s="1280"/>
      <c r="U280" s="1281"/>
      <c r="V280" s="1280"/>
      <c r="W280" s="1174">
        <f>J280</f>
        <v>3.27</v>
      </c>
      <c r="X280" s="1179">
        <f t="shared" ref="X280:X281" si="18">ROUND($W$4/1000*W280,3)</f>
        <v>8.2000000000000003E-2</v>
      </c>
      <c r="Y280" s="1282"/>
      <c r="Z280" s="1308"/>
      <c r="AA280" s="1328">
        <f>J280</f>
        <v>3.27</v>
      </c>
      <c r="AB280" s="1307"/>
      <c r="AC280" s="1282"/>
      <c r="AD280" s="1308"/>
      <c r="AE280" s="1286"/>
      <c r="AF280" s="1307"/>
      <c r="AG280" s="1281">
        <f>F280</f>
        <v>8.17</v>
      </c>
      <c r="AH280" s="1280"/>
    </row>
    <row r="281" spans="2:34" ht="13.5" hidden="1" outlineLevel="1" thickBot="1">
      <c r="B281" s="83"/>
      <c r="C281" s="1474"/>
      <c r="D281" s="1474"/>
      <c r="E281" s="1145"/>
      <c r="F281" s="83">
        <v>8.17</v>
      </c>
      <c r="G281" s="109">
        <v>24.25</v>
      </c>
      <c r="H281" s="109">
        <v>25.23</v>
      </c>
      <c r="I281" s="108">
        <f>H281-G281</f>
        <v>0.98</v>
      </c>
      <c r="J281" s="1080">
        <f>F281*I281</f>
        <v>8.01</v>
      </c>
      <c r="K281" s="83"/>
      <c r="L281" s="75"/>
      <c r="M281" s="1058"/>
      <c r="N281" s="83"/>
      <c r="O281" s="75"/>
      <c r="P281" s="123"/>
      <c r="Q281" s="1281"/>
      <c r="R281" s="1280"/>
      <c r="S281" s="1174"/>
      <c r="T281" s="1280"/>
      <c r="U281" s="1281"/>
      <c r="V281" s="1280"/>
      <c r="W281" s="1174">
        <f>J281</f>
        <v>8.01</v>
      </c>
      <c r="X281" s="1179">
        <f t="shared" si="18"/>
        <v>0.2</v>
      </c>
      <c r="Y281" s="1282"/>
      <c r="Z281" s="1306"/>
      <c r="AA281" s="1286"/>
      <c r="AB281" s="1390">
        <f>J281</f>
        <v>8.01</v>
      </c>
      <c r="AC281" s="1282"/>
      <c r="AD281" s="1308"/>
      <c r="AE281" s="1286"/>
      <c r="AF281" s="1307"/>
      <c r="AG281" s="1281"/>
      <c r="AH281" s="1280"/>
    </row>
    <row r="282" spans="2:34" ht="13.5" hidden="1" outlineLevel="1" thickBot="1">
      <c r="B282" s="83"/>
      <c r="C282" s="1474" t="s">
        <v>65</v>
      </c>
      <c r="D282" s="1474"/>
      <c r="E282" s="1145"/>
      <c r="F282" s="83">
        <v>5.55</v>
      </c>
      <c r="G282" s="109">
        <v>24.03</v>
      </c>
      <c r="H282" s="109">
        <v>26.85</v>
      </c>
      <c r="I282" s="75">
        <f>H282-G282</f>
        <v>2.82</v>
      </c>
      <c r="J282" s="1080">
        <f>F282*I282</f>
        <v>15.65</v>
      </c>
      <c r="K282" s="83"/>
      <c r="L282" s="75"/>
      <c r="M282" s="1058"/>
      <c r="N282" s="83"/>
      <c r="O282" s="75"/>
      <c r="P282" s="123"/>
      <c r="Q282" s="1281"/>
      <c r="R282" s="1280"/>
      <c r="S282" s="1174">
        <f>J282</f>
        <v>15.65</v>
      </c>
      <c r="T282" s="1280">
        <f t="shared" si="17"/>
        <v>2.0350000000000001</v>
      </c>
      <c r="U282" s="1281"/>
      <c r="V282" s="1280"/>
      <c r="W282" s="1281"/>
      <c r="X282" s="1280"/>
      <c r="Y282" s="1282"/>
      <c r="Z282" s="1306">
        <f>J282</f>
        <v>15.65</v>
      </c>
      <c r="AA282" s="1286"/>
      <c r="AB282" s="1390"/>
      <c r="AC282" s="1282"/>
      <c r="AD282" s="1308"/>
      <c r="AE282" s="1286"/>
      <c r="AF282" s="1307"/>
      <c r="AG282" s="1281"/>
      <c r="AH282" s="1280"/>
    </row>
    <row r="283" spans="2:34" ht="13.5" hidden="1" outlineLevel="1" thickBot="1">
      <c r="B283" s="83"/>
      <c r="C283" s="1474" t="s">
        <v>67</v>
      </c>
      <c r="D283" s="1474"/>
      <c r="E283" s="1145">
        <v>1</v>
      </c>
      <c r="F283" s="83"/>
      <c r="G283" s="109"/>
      <c r="H283" s="109"/>
      <c r="I283" s="75"/>
      <c r="J283" s="1058"/>
      <c r="K283" s="1114">
        <f>1.68-0.77</f>
        <v>0.91</v>
      </c>
      <c r="L283" s="940">
        <f>1.65-0.06</f>
        <v>1.59</v>
      </c>
      <c r="M283" s="1080">
        <f>ROUND(-E283*K283*L283,2)</f>
        <v>-1.45</v>
      </c>
      <c r="N283" s="1114">
        <v>0.13</v>
      </c>
      <c r="O283" s="940">
        <f>2*K283+L283</f>
        <v>3.41</v>
      </c>
      <c r="P283" s="1161">
        <f>E283*N283*O283</f>
        <v>0.44</v>
      </c>
      <c r="Q283" s="1281"/>
      <c r="R283" s="1280"/>
      <c r="S283" s="1174">
        <f>M283</f>
        <v>-1.45</v>
      </c>
      <c r="T283" s="1280">
        <f t="shared" si="17"/>
        <v>-0.189</v>
      </c>
      <c r="U283" s="1281"/>
      <c r="V283" s="1280"/>
      <c r="W283" s="1281"/>
      <c r="X283" s="1280"/>
      <c r="Y283" s="1282"/>
      <c r="Z283" s="1306">
        <f>M283</f>
        <v>-1.45</v>
      </c>
      <c r="AA283" s="1286"/>
      <c r="AB283" s="1390"/>
      <c r="AC283" s="1282"/>
      <c r="AD283" s="1306">
        <f>P283</f>
        <v>0.44</v>
      </c>
      <c r="AE283" s="1286"/>
      <c r="AF283" s="1390"/>
      <c r="AG283" s="1281"/>
      <c r="AH283" s="1280"/>
    </row>
    <row r="284" spans="2:34" ht="13.5" hidden="1" outlineLevel="1" thickBot="1">
      <c r="B284" s="83"/>
      <c r="C284" s="1474" t="s">
        <v>70</v>
      </c>
      <c r="D284" s="1474"/>
      <c r="E284" s="1145">
        <v>1</v>
      </c>
      <c r="F284" s="83"/>
      <c r="G284" s="109"/>
      <c r="H284" s="109"/>
      <c r="I284" s="75"/>
      <c r="J284" s="1058"/>
      <c r="K284" s="1114">
        <v>0.77</v>
      </c>
      <c r="L284" s="940">
        <f>2.4-0.06</f>
        <v>2.34</v>
      </c>
      <c r="M284" s="1080">
        <f>ROUND(-E284*K284*L284,2)</f>
        <v>-1.8</v>
      </c>
      <c r="N284" s="1114">
        <v>0.13</v>
      </c>
      <c r="O284" s="940">
        <f>K284+L284+0.75</f>
        <v>3.86</v>
      </c>
      <c r="P284" s="1161">
        <f>E284*N284*O284</f>
        <v>0.5</v>
      </c>
      <c r="Q284" s="1281"/>
      <c r="R284" s="1333"/>
      <c r="S284" s="1174">
        <f>M284</f>
        <v>-1.8</v>
      </c>
      <c r="T284" s="1280">
        <f t="shared" si="17"/>
        <v>-0.23400000000000001</v>
      </c>
      <c r="U284" s="1281"/>
      <c r="V284" s="1280"/>
      <c r="W284" s="1281"/>
      <c r="X284" s="1280"/>
      <c r="Y284" s="1282"/>
      <c r="Z284" s="1306">
        <f>M284</f>
        <v>-1.8</v>
      </c>
      <c r="AA284" s="1286"/>
      <c r="AB284" s="1307"/>
      <c r="AC284" s="1282"/>
      <c r="AD284" s="1306">
        <f>P284</f>
        <v>0.5</v>
      </c>
      <c r="AE284" s="1286"/>
      <c r="AF284" s="1307"/>
      <c r="AG284" s="1281"/>
      <c r="AH284" s="1280"/>
    </row>
    <row r="285" spans="2:34" ht="13.5" hidden="1" outlineLevel="1" thickBot="1">
      <c r="B285" s="83"/>
      <c r="C285" s="1474" t="s">
        <v>24</v>
      </c>
      <c r="D285" s="1474"/>
      <c r="E285" s="1145">
        <v>1</v>
      </c>
      <c r="F285" s="83"/>
      <c r="G285" s="109"/>
      <c r="H285" s="109"/>
      <c r="I285" s="75"/>
      <c r="J285" s="1080"/>
      <c r="K285" s="1114">
        <v>1.48</v>
      </c>
      <c r="L285" s="940">
        <v>1.59</v>
      </c>
      <c r="M285" s="1085">
        <f>ROUND(-E285*K285*L285,2)</f>
        <v>-2.35</v>
      </c>
      <c r="N285" s="1114">
        <v>0.13</v>
      </c>
      <c r="O285" s="940">
        <f>2*(L285+K285)</f>
        <v>6.14</v>
      </c>
      <c r="P285" s="1161">
        <f>E285*N285*O285</f>
        <v>0.8</v>
      </c>
      <c r="Q285" s="1174"/>
      <c r="R285" s="1333"/>
      <c r="S285" s="1174">
        <f>M285</f>
        <v>-2.35</v>
      </c>
      <c r="T285" s="1280">
        <f t="shared" si="17"/>
        <v>-0.30599999999999999</v>
      </c>
      <c r="U285" s="1281"/>
      <c r="V285" s="1280"/>
      <c r="W285" s="1281"/>
      <c r="X285" s="1280"/>
      <c r="Y285" s="1282"/>
      <c r="Z285" s="1306">
        <f>M285</f>
        <v>-2.35</v>
      </c>
      <c r="AA285" s="1286"/>
      <c r="AB285" s="1307"/>
      <c r="AC285" s="1282"/>
      <c r="AD285" s="1306">
        <f>P285</f>
        <v>0.8</v>
      </c>
      <c r="AE285" s="1286"/>
      <c r="AF285" s="1307"/>
      <c r="AG285" s="1281"/>
      <c r="AH285" s="1280"/>
    </row>
    <row r="286" spans="2:34" ht="13.5" hidden="1" outlineLevel="1" thickBot="1">
      <c r="B286" s="83"/>
      <c r="C286" s="1474"/>
      <c r="D286" s="1474"/>
      <c r="E286" s="1145"/>
      <c r="F286" s="83"/>
      <c r="G286" s="109"/>
      <c r="H286" s="109"/>
      <c r="I286" s="75"/>
      <c r="J286" s="1080"/>
      <c r="K286" s="83"/>
      <c r="L286" s="75"/>
      <c r="M286" s="1058"/>
      <c r="N286" s="83"/>
      <c r="O286" s="75"/>
      <c r="P286" s="123"/>
      <c r="Q286" s="1174"/>
      <c r="R286" s="1333"/>
      <c r="S286" s="1281"/>
      <c r="T286" s="1280"/>
      <c r="U286" s="1281"/>
      <c r="V286" s="1280"/>
      <c r="W286" s="1281"/>
      <c r="X286" s="1280"/>
      <c r="Y286" s="1282"/>
      <c r="Z286" s="1308"/>
      <c r="AA286" s="1286"/>
      <c r="AB286" s="1390"/>
      <c r="AC286" s="1282"/>
      <c r="AD286" s="1308"/>
      <c r="AE286" s="1286"/>
      <c r="AF286" s="1307"/>
      <c r="AG286" s="1281"/>
      <c r="AH286" s="1280"/>
    </row>
    <row r="287" spans="2:34" ht="13.5" hidden="1" outlineLevel="1" thickBot="1">
      <c r="B287" s="83" t="s">
        <v>587</v>
      </c>
      <c r="C287" s="1474" t="s">
        <v>680</v>
      </c>
      <c r="D287" s="1474" t="s">
        <v>659</v>
      </c>
      <c r="E287" s="1145"/>
      <c r="F287" s="83">
        <v>3.03</v>
      </c>
      <c r="G287" s="109">
        <v>23.85</v>
      </c>
      <c r="H287" s="109">
        <v>24.25</v>
      </c>
      <c r="I287" s="108">
        <f>H287-G287</f>
        <v>0.4</v>
      </c>
      <c r="J287" s="1080">
        <f>F287*I287</f>
        <v>1.21</v>
      </c>
      <c r="K287" s="1114"/>
      <c r="L287" s="940"/>
      <c r="M287" s="1085"/>
      <c r="N287" s="1114"/>
      <c r="O287" s="940"/>
      <c r="P287" s="1161"/>
      <c r="Q287" s="1174"/>
      <c r="R287" s="1333"/>
      <c r="S287" s="1174">
        <f>J287</f>
        <v>1.21</v>
      </c>
      <c r="T287" s="1280">
        <f t="shared" si="17"/>
        <v>0.157</v>
      </c>
      <c r="U287" s="1281"/>
      <c r="V287" s="1280"/>
      <c r="W287" s="1281"/>
      <c r="X287" s="1280"/>
      <c r="Y287" s="1282"/>
      <c r="Z287" s="1308"/>
      <c r="AA287" s="1328">
        <f>J287</f>
        <v>1.21</v>
      </c>
      <c r="AB287" s="1390"/>
      <c r="AC287" s="1282"/>
      <c r="AD287" s="1306"/>
      <c r="AE287" s="1286"/>
      <c r="AF287" s="1390"/>
      <c r="AG287" s="1281"/>
      <c r="AH287" s="1280"/>
    </row>
    <row r="288" spans="2:34" ht="13.5" hidden="1" outlineLevel="1" thickBot="1">
      <c r="B288" s="83"/>
      <c r="C288" s="1474"/>
      <c r="D288" s="1474"/>
      <c r="E288" s="1145"/>
      <c r="F288" s="83">
        <v>3.03</v>
      </c>
      <c r="G288" s="109">
        <v>24.25</v>
      </c>
      <c r="H288" s="109">
        <v>26.85</v>
      </c>
      <c r="I288" s="75">
        <f>H288-G288</f>
        <v>2.6</v>
      </c>
      <c r="J288" s="1080">
        <f>F288*I288</f>
        <v>7.88</v>
      </c>
      <c r="K288" s="83"/>
      <c r="L288" s="75"/>
      <c r="M288" s="1058"/>
      <c r="N288" s="83"/>
      <c r="O288" s="75"/>
      <c r="P288" s="123"/>
      <c r="Q288" s="1174"/>
      <c r="R288" s="1333"/>
      <c r="S288" s="1174">
        <f>J288</f>
        <v>7.88</v>
      </c>
      <c r="T288" s="1280">
        <f t="shared" si="17"/>
        <v>1.024</v>
      </c>
      <c r="U288" s="1281"/>
      <c r="V288" s="1280"/>
      <c r="W288" s="1281"/>
      <c r="X288" s="1280"/>
      <c r="Y288" s="1282"/>
      <c r="Z288" s="1306"/>
      <c r="AA288" s="1286"/>
      <c r="AB288" s="1307"/>
      <c r="AC288" s="1282"/>
      <c r="AD288" s="1308"/>
      <c r="AE288" s="1286"/>
      <c r="AF288" s="1307"/>
      <c r="AG288" s="1281"/>
      <c r="AH288" s="1280"/>
    </row>
    <row r="289" spans="2:34" ht="13.5" hidden="1" outlineLevel="1" thickBot="1">
      <c r="B289" s="83"/>
      <c r="C289" s="1474" t="s">
        <v>24</v>
      </c>
      <c r="D289" s="1474"/>
      <c r="E289" s="1145">
        <v>1</v>
      </c>
      <c r="F289" s="83"/>
      <c r="G289" s="109"/>
      <c r="H289" s="109"/>
      <c r="I289" s="75"/>
      <c r="J289" s="1080"/>
      <c r="K289" s="1114">
        <v>1.48</v>
      </c>
      <c r="L289" s="940">
        <v>1.59</v>
      </c>
      <c r="M289" s="1085">
        <f>ROUND(-E289*K289*L289,2)</f>
        <v>-2.35</v>
      </c>
      <c r="N289" s="1114">
        <v>0.13</v>
      </c>
      <c r="O289" s="940">
        <f>2*L289+K289</f>
        <v>4.66</v>
      </c>
      <c r="P289" s="1161">
        <f>E289*N289*O289</f>
        <v>0.61</v>
      </c>
      <c r="Q289" s="1174"/>
      <c r="R289" s="1280"/>
      <c r="S289" s="1174">
        <f>M289</f>
        <v>-2.35</v>
      </c>
      <c r="T289" s="1280">
        <f t="shared" si="17"/>
        <v>-0.30599999999999999</v>
      </c>
      <c r="U289" s="1281"/>
      <c r="V289" s="1280"/>
      <c r="W289" s="1281"/>
      <c r="X289" s="1280"/>
      <c r="Y289" s="1282"/>
      <c r="Z289" s="1308"/>
      <c r="AA289" s="1286"/>
      <c r="AB289" s="1390"/>
      <c r="AC289" s="1282"/>
      <c r="AD289" s="1308"/>
      <c r="AE289" s="1286"/>
      <c r="AF289" s="1307"/>
      <c r="AG289" s="1281"/>
      <c r="AH289" s="1280"/>
    </row>
    <row r="290" spans="2:34" ht="13.5" hidden="1" outlineLevel="1" thickBot="1">
      <c r="B290" s="83" t="s">
        <v>664</v>
      </c>
      <c r="C290" s="1474"/>
      <c r="D290" s="1474"/>
      <c r="E290" s="1145"/>
      <c r="F290" s="83">
        <v>1.33</v>
      </c>
      <c r="G290" s="109">
        <v>24.25</v>
      </c>
      <c r="H290" s="109">
        <v>26.85</v>
      </c>
      <c r="I290" s="75">
        <f>H290-G290</f>
        <v>2.6</v>
      </c>
      <c r="J290" s="1080">
        <f>F290*I290</f>
        <v>3.46</v>
      </c>
      <c r="K290" s="1114"/>
      <c r="L290" s="940"/>
      <c r="M290" s="1085"/>
      <c r="N290" s="1114"/>
      <c r="O290" s="940"/>
      <c r="P290" s="1161"/>
      <c r="Q290" s="1174"/>
      <c r="R290" s="1333"/>
      <c r="S290" s="1281"/>
      <c r="T290" s="1280"/>
      <c r="U290" s="1281"/>
      <c r="V290" s="1280"/>
      <c r="W290" s="1281"/>
      <c r="X290" s="1280"/>
      <c r="Y290" s="1282"/>
      <c r="Z290" s="1306">
        <f>J290</f>
        <v>3.46</v>
      </c>
      <c r="AA290" s="1286"/>
      <c r="AB290" s="1390"/>
      <c r="AC290" s="1282"/>
      <c r="AD290" s="1306"/>
      <c r="AE290" s="1286"/>
      <c r="AF290" s="1390"/>
      <c r="AG290" s="1281"/>
      <c r="AH290" s="1280"/>
    </row>
    <row r="291" spans="2:34" ht="13.5" hidden="1" outlineLevel="1" thickBot="1">
      <c r="B291" s="83"/>
      <c r="C291" s="1474"/>
      <c r="D291" s="1474"/>
      <c r="E291" s="1145"/>
      <c r="F291" s="83">
        <v>1.48</v>
      </c>
      <c r="G291" s="109">
        <v>24.25</v>
      </c>
      <c r="H291" s="109">
        <v>26.85</v>
      </c>
      <c r="I291" s="75">
        <f>H291-G291</f>
        <v>2.6</v>
      </c>
      <c r="J291" s="1080">
        <f>F291*I291</f>
        <v>3.85</v>
      </c>
      <c r="K291" s="83"/>
      <c r="L291" s="75"/>
      <c r="M291" s="1058"/>
      <c r="N291" s="83"/>
      <c r="O291" s="75"/>
      <c r="P291" s="123"/>
      <c r="Q291" s="1174"/>
      <c r="R291" s="1333"/>
      <c r="S291" s="1281"/>
      <c r="T291" s="1280"/>
      <c r="U291" s="1281"/>
      <c r="V291" s="1280"/>
      <c r="W291" s="1281"/>
      <c r="X291" s="1280"/>
      <c r="Y291" s="1282"/>
      <c r="Z291" s="1306"/>
      <c r="AA291" s="1286"/>
      <c r="AB291" s="1390">
        <f>J291</f>
        <v>3.85</v>
      </c>
      <c r="AC291" s="1282"/>
      <c r="AD291" s="1308"/>
      <c r="AE291" s="1286"/>
      <c r="AF291" s="1307"/>
      <c r="AG291" s="1281"/>
      <c r="AH291" s="1280"/>
    </row>
    <row r="292" spans="2:34" ht="13.5" hidden="1" outlineLevel="1" thickBot="1">
      <c r="B292" s="83"/>
      <c r="C292" s="1474" t="s">
        <v>24</v>
      </c>
      <c r="D292" s="1474"/>
      <c r="E292" s="1145">
        <v>1</v>
      </c>
      <c r="F292" s="83"/>
      <c r="G292" s="109"/>
      <c r="H292" s="109"/>
      <c r="I292" s="75"/>
      <c r="J292" s="1080"/>
      <c r="K292" s="1114">
        <v>1.48</v>
      </c>
      <c r="L292" s="940">
        <v>1.59</v>
      </c>
      <c r="M292" s="1085">
        <f>ROUND(-E292*K292*L292,2)</f>
        <v>-2.35</v>
      </c>
      <c r="N292" s="1114">
        <v>0.13</v>
      </c>
      <c r="O292" s="940">
        <f>2*L292+K292</f>
        <v>4.66</v>
      </c>
      <c r="P292" s="1161">
        <f>E292*N292*O292</f>
        <v>0.61</v>
      </c>
      <c r="Q292" s="1281"/>
      <c r="R292" s="1280"/>
      <c r="S292" s="1281"/>
      <c r="T292" s="1280"/>
      <c r="U292" s="1281"/>
      <c r="V292" s="1280"/>
      <c r="W292" s="1174"/>
      <c r="X292" s="1179"/>
      <c r="Y292" s="1282"/>
      <c r="Z292" s="1308"/>
      <c r="AA292" s="1328"/>
      <c r="AB292" s="1390">
        <f>M292</f>
        <v>-2.35</v>
      </c>
      <c r="AC292" s="1282"/>
      <c r="AD292" s="1306">
        <f>P292</f>
        <v>0.61</v>
      </c>
      <c r="AE292" s="1286"/>
      <c r="AF292" s="1307"/>
      <c r="AG292" s="1281"/>
      <c r="AH292" s="1280">
        <f>E292*K292</f>
        <v>1.48</v>
      </c>
    </row>
    <row r="293" spans="2:34" ht="13.5" hidden="1" outlineLevel="1" thickBot="1">
      <c r="B293" s="83"/>
      <c r="C293" s="1474"/>
      <c r="D293" s="1474"/>
      <c r="E293" s="1145"/>
      <c r="F293" s="83">
        <v>0.22</v>
      </c>
      <c r="G293" s="109">
        <v>24.25</v>
      </c>
      <c r="H293" s="109">
        <v>26.85</v>
      </c>
      <c r="I293" s="75">
        <f>H293-G293</f>
        <v>2.6</v>
      </c>
      <c r="J293" s="1080">
        <f>F293*I293</f>
        <v>0.56999999999999995</v>
      </c>
      <c r="K293" s="83"/>
      <c r="L293" s="75"/>
      <c r="M293" s="1058"/>
      <c r="N293" s="83"/>
      <c r="O293" s="75"/>
      <c r="P293" s="123"/>
      <c r="Q293" s="1281"/>
      <c r="R293" s="1280"/>
      <c r="S293" s="1281"/>
      <c r="T293" s="1280"/>
      <c r="U293" s="1281"/>
      <c r="V293" s="1280"/>
      <c r="W293" s="1174"/>
      <c r="X293" s="1179"/>
      <c r="Y293" s="1282"/>
      <c r="Z293" s="1306">
        <f>J293</f>
        <v>0.56999999999999995</v>
      </c>
      <c r="AA293" s="1286"/>
      <c r="AB293" s="1390"/>
      <c r="AC293" s="1282"/>
      <c r="AD293" s="1308"/>
      <c r="AE293" s="1286"/>
      <c r="AF293" s="1307"/>
      <c r="AG293" s="1281"/>
      <c r="AH293" s="1280"/>
    </row>
    <row r="294" spans="2:34" ht="13.5" hidden="1" outlineLevel="1" thickBot="1">
      <c r="B294" s="83"/>
      <c r="C294" s="1474"/>
      <c r="D294" s="1474"/>
      <c r="E294" s="1145"/>
      <c r="F294" s="83"/>
      <c r="G294" s="109"/>
      <c r="H294" s="109"/>
      <c r="I294" s="75"/>
      <c r="J294" s="1080"/>
      <c r="K294" s="83"/>
      <c r="L294" s="75"/>
      <c r="M294" s="1058"/>
      <c r="N294" s="83"/>
      <c r="O294" s="75"/>
      <c r="P294" s="123"/>
      <c r="Q294" s="1174"/>
      <c r="R294" s="1333"/>
      <c r="S294" s="1281"/>
      <c r="T294" s="1280"/>
      <c r="U294" s="1281"/>
      <c r="V294" s="1280"/>
      <c r="W294" s="1281"/>
      <c r="X294" s="1280"/>
      <c r="Y294" s="1282"/>
      <c r="Z294" s="1308"/>
      <c r="AA294" s="1286"/>
      <c r="AB294" s="1390"/>
      <c r="AC294" s="1282"/>
      <c r="AD294" s="1308"/>
      <c r="AE294" s="1286"/>
      <c r="AF294" s="1307"/>
      <c r="AG294" s="1281"/>
      <c r="AH294" s="1280"/>
    </row>
    <row r="295" spans="2:34" ht="13.5" hidden="1" outlineLevel="1" thickBot="1">
      <c r="B295" s="83"/>
      <c r="C295" s="1474" t="s">
        <v>504</v>
      </c>
      <c r="D295" s="1474" t="s">
        <v>670</v>
      </c>
      <c r="E295" s="1145"/>
      <c r="F295" s="83">
        <v>5.9</v>
      </c>
      <c r="G295" s="109">
        <v>23.85</v>
      </c>
      <c r="H295" s="109">
        <v>24.25</v>
      </c>
      <c r="I295" s="108">
        <f>H295-G295</f>
        <v>0.4</v>
      </c>
      <c r="J295" s="1080">
        <f>F295*I295</f>
        <v>2.36</v>
      </c>
      <c r="K295" s="1109"/>
      <c r="L295" s="1110"/>
      <c r="M295" s="1085"/>
      <c r="N295" s="83"/>
      <c r="O295" s="75"/>
      <c r="P295" s="1160"/>
      <c r="Q295" s="1174"/>
      <c r="R295" s="1333"/>
      <c r="S295" s="1281"/>
      <c r="T295" s="1280"/>
      <c r="U295" s="1281"/>
      <c r="V295" s="1280"/>
      <c r="W295" s="1174">
        <f>J295</f>
        <v>2.36</v>
      </c>
      <c r="X295" s="1179">
        <f t="shared" ref="X295:X296" si="19">ROUND($W$4/1000*W295,3)</f>
        <v>5.8999999999999997E-2</v>
      </c>
      <c r="Y295" s="1282"/>
      <c r="Z295" s="1308"/>
      <c r="AA295" s="1328">
        <f>J295</f>
        <v>2.36</v>
      </c>
      <c r="AB295" s="1390"/>
      <c r="AC295" s="1282"/>
      <c r="AD295" s="1306"/>
      <c r="AE295" s="1286"/>
      <c r="AF295" s="1390"/>
      <c r="AG295" s="1281">
        <f>F295</f>
        <v>5.9</v>
      </c>
      <c r="AH295" s="1280"/>
    </row>
    <row r="296" spans="2:34" ht="13.5" hidden="1" outlineLevel="1" thickBot="1">
      <c r="B296" s="83"/>
      <c r="C296" s="1474"/>
      <c r="D296" s="1474"/>
      <c r="E296" s="1145"/>
      <c r="F296" s="83">
        <v>5.9</v>
      </c>
      <c r="G296" s="109">
        <v>24.25</v>
      </c>
      <c r="H296" s="109">
        <v>25.23</v>
      </c>
      <c r="I296" s="108">
        <f t="shared" ref="I296" si="20">H296-G296</f>
        <v>0.98</v>
      </c>
      <c r="J296" s="1080">
        <f t="shared" ref="J296" si="21">F296*I296</f>
        <v>5.78</v>
      </c>
      <c r="K296" s="83"/>
      <c r="L296" s="75"/>
      <c r="M296" s="1058"/>
      <c r="N296" s="83"/>
      <c r="O296" s="75"/>
      <c r="P296" s="123"/>
      <c r="Q296" s="1174"/>
      <c r="R296" s="1333"/>
      <c r="S296" s="1281"/>
      <c r="T296" s="1280"/>
      <c r="U296" s="1281"/>
      <c r="V296" s="1280"/>
      <c r="W296" s="1174">
        <f>J296</f>
        <v>5.78</v>
      </c>
      <c r="X296" s="1179">
        <f t="shared" si="19"/>
        <v>0.14499999999999999</v>
      </c>
      <c r="Y296" s="1282"/>
      <c r="Z296" s="1308"/>
      <c r="AA296" s="1328"/>
      <c r="AB296" s="1390">
        <f>J296</f>
        <v>5.78</v>
      </c>
      <c r="AC296" s="1282"/>
      <c r="AD296" s="1308"/>
      <c r="AE296" s="1286"/>
      <c r="AF296" s="1307"/>
      <c r="AG296" s="1281"/>
      <c r="AH296" s="1280"/>
    </row>
    <row r="297" spans="2:34" ht="13.5" hidden="1" outlineLevel="1" thickBot="1">
      <c r="B297" s="83"/>
      <c r="C297" s="1474" t="s">
        <v>65</v>
      </c>
      <c r="D297" s="1474"/>
      <c r="E297" s="1145"/>
      <c r="F297" s="83">
        <v>3.28</v>
      </c>
      <c r="G297" s="109">
        <v>24.03</v>
      </c>
      <c r="H297" s="109">
        <v>26.85</v>
      </c>
      <c r="I297" s="75">
        <f>H297-G297</f>
        <v>2.82</v>
      </c>
      <c r="J297" s="1080">
        <f>F297*I297</f>
        <v>9.25</v>
      </c>
      <c r="K297" s="83"/>
      <c r="L297" s="75"/>
      <c r="M297" s="1058"/>
      <c r="N297" s="83"/>
      <c r="O297" s="75"/>
      <c r="P297" s="123"/>
      <c r="Q297" s="1174"/>
      <c r="R297" s="1333"/>
      <c r="S297" s="1174">
        <f>J297</f>
        <v>9.25</v>
      </c>
      <c r="T297" s="1280">
        <f t="shared" ref="T297:T302" si="22">ROUND($S$4/1000*S297,3)</f>
        <v>1.2030000000000001</v>
      </c>
      <c r="U297" s="1281"/>
      <c r="V297" s="1280"/>
      <c r="W297" s="1281"/>
      <c r="X297" s="1280"/>
      <c r="Y297" s="1282"/>
      <c r="Z297" s="1306">
        <f>J297</f>
        <v>9.25</v>
      </c>
      <c r="AA297" s="1286"/>
      <c r="AB297" s="1307"/>
      <c r="AC297" s="1282"/>
      <c r="AD297" s="1308"/>
      <c r="AE297" s="1286"/>
      <c r="AF297" s="1307"/>
      <c r="AG297" s="1281"/>
      <c r="AH297" s="1280"/>
    </row>
    <row r="298" spans="2:34" ht="13.5" hidden="1" outlineLevel="1" thickBot="1">
      <c r="B298" s="83"/>
      <c r="C298" s="1474" t="s">
        <v>516</v>
      </c>
      <c r="D298" s="1474"/>
      <c r="E298" s="1145">
        <v>1</v>
      </c>
      <c r="F298" s="83"/>
      <c r="G298" s="109"/>
      <c r="H298" s="109"/>
      <c r="I298" s="75"/>
      <c r="J298" s="1080"/>
      <c r="K298" s="1114">
        <f>1.68-0.77</f>
        <v>0.91</v>
      </c>
      <c r="L298" s="940">
        <f>1.65-0.06</f>
        <v>1.59</v>
      </c>
      <c r="M298" s="1080">
        <f>ROUND(-E298*K298*L298,2)</f>
        <v>-1.45</v>
      </c>
      <c r="N298" s="1114">
        <v>0.13</v>
      </c>
      <c r="O298" s="940">
        <f>2*K298+L298</f>
        <v>3.41</v>
      </c>
      <c r="P298" s="1161">
        <f>E298*N298*O298</f>
        <v>0.44</v>
      </c>
      <c r="Q298" s="1281"/>
      <c r="R298" s="1280"/>
      <c r="S298" s="1174">
        <f>M298</f>
        <v>-1.45</v>
      </c>
      <c r="T298" s="1280">
        <f t="shared" si="22"/>
        <v>-0.189</v>
      </c>
      <c r="U298" s="1281"/>
      <c r="V298" s="1280"/>
      <c r="W298" s="1174"/>
      <c r="X298" s="1179"/>
      <c r="Y298" s="1282"/>
      <c r="Z298" s="1306">
        <f>M298</f>
        <v>-1.45</v>
      </c>
      <c r="AA298" s="1328"/>
      <c r="AB298" s="1307"/>
      <c r="AC298" s="1282"/>
      <c r="AD298" s="1306">
        <f>P298</f>
        <v>0.44</v>
      </c>
      <c r="AE298" s="1286"/>
      <c r="AF298" s="1307"/>
      <c r="AG298" s="1281"/>
      <c r="AH298" s="1280"/>
    </row>
    <row r="299" spans="2:34" ht="13.5" hidden="1" outlineLevel="1" thickBot="1">
      <c r="B299" s="83"/>
      <c r="C299" s="1474" t="s">
        <v>90</v>
      </c>
      <c r="D299" s="1474"/>
      <c r="E299" s="1145">
        <v>1</v>
      </c>
      <c r="F299" s="83"/>
      <c r="G299" s="109"/>
      <c r="H299" s="109"/>
      <c r="I299" s="75"/>
      <c r="J299" s="1080"/>
      <c r="K299" s="1114">
        <v>0.77</v>
      </c>
      <c r="L299" s="940">
        <f>2.4-0.06</f>
        <v>2.34</v>
      </c>
      <c r="M299" s="1080">
        <f>ROUND(-E299*K299*L299,2)</f>
        <v>-1.8</v>
      </c>
      <c r="N299" s="1114">
        <v>0.13</v>
      </c>
      <c r="O299" s="940">
        <f>K299+L299+0.75</f>
        <v>3.86</v>
      </c>
      <c r="P299" s="1161">
        <f>E299*N299*O299</f>
        <v>0.5</v>
      </c>
      <c r="Q299" s="1281"/>
      <c r="R299" s="1280"/>
      <c r="S299" s="1174">
        <f>M299</f>
        <v>-1.8</v>
      </c>
      <c r="T299" s="1280">
        <f t="shared" si="22"/>
        <v>-0.23400000000000001</v>
      </c>
      <c r="U299" s="1281"/>
      <c r="V299" s="1280"/>
      <c r="W299" s="1174"/>
      <c r="X299" s="1179"/>
      <c r="Y299" s="1282"/>
      <c r="Z299" s="1306">
        <f>M299</f>
        <v>-1.8</v>
      </c>
      <c r="AA299" s="1286"/>
      <c r="AB299" s="1390"/>
      <c r="AC299" s="1282"/>
      <c r="AD299" s="1306">
        <f>P299</f>
        <v>0.5</v>
      </c>
      <c r="AE299" s="1286"/>
      <c r="AF299" s="1307"/>
      <c r="AG299" s="1281"/>
      <c r="AH299" s="1280"/>
    </row>
    <row r="300" spans="2:34" ht="13.5" hidden="1" outlineLevel="1" thickBot="1">
      <c r="B300" s="83"/>
      <c r="C300" s="1474"/>
      <c r="D300" s="1474"/>
      <c r="E300" s="1145"/>
      <c r="F300" s="83"/>
      <c r="G300" s="109"/>
      <c r="H300" s="109"/>
      <c r="I300" s="75"/>
      <c r="J300" s="1080"/>
      <c r="K300" s="83"/>
      <c r="L300" s="75"/>
      <c r="M300" s="1058"/>
      <c r="N300" s="83"/>
      <c r="O300" s="75"/>
      <c r="P300" s="123"/>
      <c r="Q300" s="1281"/>
      <c r="R300" s="1280"/>
      <c r="S300" s="1174"/>
      <c r="T300" s="1280"/>
      <c r="U300" s="1281"/>
      <c r="V300" s="1280"/>
      <c r="W300" s="1281"/>
      <c r="X300" s="1280"/>
      <c r="Y300" s="1282"/>
      <c r="Z300" s="1308"/>
      <c r="AA300" s="1286"/>
      <c r="AB300" s="1390"/>
      <c r="AC300" s="1282"/>
      <c r="AD300" s="1308"/>
      <c r="AE300" s="1286"/>
      <c r="AF300" s="1307"/>
      <c r="AG300" s="1281"/>
      <c r="AH300" s="1280"/>
    </row>
    <row r="301" spans="2:34" ht="13.5" hidden="1" outlineLevel="1" thickBot="1">
      <c r="B301" s="83"/>
      <c r="C301" s="1474" t="s">
        <v>551</v>
      </c>
      <c r="D301" s="1474" t="s">
        <v>671</v>
      </c>
      <c r="E301" s="1145"/>
      <c r="F301" s="83">
        <v>0.99</v>
      </c>
      <c r="G301" s="109">
        <v>23.85</v>
      </c>
      <c r="H301" s="109">
        <v>24.25</v>
      </c>
      <c r="I301" s="108">
        <f>H301-G301</f>
        <v>0.4</v>
      </c>
      <c r="J301" s="1080">
        <f>F301*I301</f>
        <v>0.4</v>
      </c>
      <c r="K301" s="1114"/>
      <c r="L301" s="940"/>
      <c r="M301" s="1080"/>
      <c r="N301" s="1114"/>
      <c r="O301" s="940"/>
      <c r="P301" s="1161"/>
      <c r="Q301" s="1281"/>
      <c r="R301" s="1280"/>
      <c r="S301" s="1174">
        <f>J301</f>
        <v>0.4</v>
      </c>
      <c r="T301" s="1280">
        <f t="shared" si="22"/>
        <v>5.1999999999999998E-2</v>
      </c>
      <c r="U301" s="1281"/>
      <c r="V301" s="1280"/>
      <c r="W301" s="1281"/>
      <c r="X301" s="1280"/>
      <c r="Y301" s="1282"/>
      <c r="Z301" s="1308"/>
      <c r="AA301" s="1328">
        <f>J301</f>
        <v>0.4</v>
      </c>
      <c r="AB301" s="1390"/>
      <c r="AC301" s="1282"/>
      <c r="AD301" s="1306"/>
      <c r="AE301" s="1286"/>
      <c r="AF301" s="1307"/>
      <c r="AG301" s="1281"/>
      <c r="AH301" s="1280"/>
    </row>
    <row r="302" spans="2:34" ht="13.5" hidden="1" outlineLevel="1" thickBot="1">
      <c r="B302" s="83"/>
      <c r="C302" s="1474"/>
      <c r="D302" s="1474"/>
      <c r="E302" s="1145"/>
      <c r="F302" s="83">
        <v>0.99</v>
      </c>
      <c r="G302" s="109">
        <v>24.25</v>
      </c>
      <c r="H302" s="109">
        <v>26.85</v>
      </c>
      <c r="I302" s="75">
        <f>H302-G302</f>
        <v>2.6</v>
      </c>
      <c r="J302" s="1080">
        <f>F302*I302</f>
        <v>2.57</v>
      </c>
      <c r="K302" s="1114"/>
      <c r="L302" s="940"/>
      <c r="M302" s="1080"/>
      <c r="N302" s="1114"/>
      <c r="O302" s="940"/>
      <c r="P302" s="1161"/>
      <c r="Q302" s="1281"/>
      <c r="R302" s="1280"/>
      <c r="S302" s="1174">
        <f>J302</f>
        <v>2.57</v>
      </c>
      <c r="T302" s="1280">
        <f t="shared" si="22"/>
        <v>0.33400000000000002</v>
      </c>
      <c r="U302" s="1281"/>
      <c r="V302" s="1280"/>
      <c r="W302" s="1281"/>
      <c r="X302" s="1280"/>
      <c r="Y302" s="1282"/>
      <c r="Z302" s="1306">
        <f>J302</f>
        <v>2.57</v>
      </c>
      <c r="AA302" s="1286"/>
      <c r="AB302" s="1390"/>
      <c r="AC302" s="1282"/>
      <c r="AD302" s="1306"/>
      <c r="AE302" s="1286"/>
      <c r="AF302" s="1307"/>
      <c r="AG302" s="1281"/>
      <c r="AH302" s="1280"/>
    </row>
    <row r="303" spans="2:34" ht="13.5" hidden="1" outlineLevel="1" thickBot="1">
      <c r="B303" s="83"/>
      <c r="C303" s="1474"/>
      <c r="D303" s="1474"/>
      <c r="E303" s="1145"/>
      <c r="F303" s="83"/>
      <c r="G303" s="109"/>
      <c r="H303" s="109"/>
      <c r="I303" s="75"/>
      <c r="J303" s="1058"/>
      <c r="K303" s="83"/>
      <c r="L303" s="75"/>
      <c r="M303" s="1058"/>
      <c r="N303" s="83"/>
      <c r="O303" s="75"/>
      <c r="P303" s="123"/>
      <c r="Q303" s="1281"/>
      <c r="R303" s="1280"/>
      <c r="S303" s="1281"/>
      <c r="T303" s="1280"/>
      <c r="U303" s="1281"/>
      <c r="V303" s="1280"/>
      <c r="W303" s="1281"/>
      <c r="X303" s="1280"/>
      <c r="Y303" s="1282"/>
      <c r="Z303" s="1308"/>
      <c r="AA303" s="1286"/>
      <c r="AB303" s="1307"/>
      <c r="AC303" s="1282"/>
      <c r="AD303" s="1308"/>
      <c r="AE303" s="1286"/>
      <c r="AF303" s="1307"/>
      <c r="AG303" s="1281"/>
      <c r="AH303" s="1280"/>
    </row>
    <row r="304" spans="2:34" ht="13.5" hidden="1" outlineLevel="1" thickBot="1">
      <c r="B304" s="83"/>
      <c r="C304" s="1474" t="s">
        <v>504</v>
      </c>
      <c r="D304" s="1474" t="s">
        <v>661</v>
      </c>
      <c r="E304" s="1145"/>
      <c r="F304" s="1095">
        <v>3</v>
      </c>
      <c r="G304" s="109">
        <v>23.85</v>
      </c>
      <c r="H304" s="109">
        <v>24.25</v>
      </c>
      <c r="I304" s="108">
        <f>H304-G304</f>
        <v>0.4</v>
      </c>
      <c r="J304" s="1080">
        <f>F304*I304</f>
        <v>1.2</v>
      </c>
      <c r="K304" s="83"/>
      <c r="L304" s="75"/>
      <c r="M304" s="1058"/>
      <c r="N304" s="83"/>
      <c r="O304" s="75"/>
      <c r="P304" s="123"/>
      <c r="Q304" s="1281"/>
      <c r="R304" s="1280"/>
      <c r="S304" s="1174"/>
      <c r="T304" s="1280"/>
      <c r="U304" s="1281"/>
      <c r="V304" s="1280"/>
      <c r="W304" s="1174">
        <f>J304</f>
        <v>1.2</v>
      </c>
      <c r="X304" s="1179">
        <f t="shared" ref="X304:X305" si="23">ROUND($W$4/1000*W304,3)</f>
        <v>0.03</v>
      </c>
      <c r="Y304" s="1282"/>
      <c r="Z304" s="1308"/>
      <c r="AA304" s="1328">
        <f>J304</f>
        <v>1.2</v>
      </c>
      <c r="AB304" s="1307"/>
      <c r="AC304" s="1282"/>
      <c r="AD304" s="1308"/>
      <c r="AE304" s="1286"/>
      <c r="AF304" s="1307"/>
      <c r="AG304" s="1174">
        <f>F304</f>
        <v>3</v>
      </c>
      <c r="AH304" s="1280"/>
    </row>
    <row r="305" spans="2:34" ht="13.5" hidden="1" outlineLevel="1" thickBot="1">
      <c r="B305" s="83"/>
      <c r="C305" s="1474"/>
      <c r="D305" s="1474"/>
      <c r="E305" s="1145"/>
      <c r="F305" s="1095">
        <v>3</v>
      </c>
      <c r="G305" s="109">
        <v>24.25</v>
      </c>
      <c r="H305" s="109">
        <v>25.23</v>
      </c>
      <c r="I305" s="108">
        <f t="shared" ref="I305" si="24">H305-G305</f>
        <v>0.98</v>
      </c>
      <c r="J305" s="1080">
        <f t="shared" ref="J305" si="25">F305*I305</f>
        <v>2.94</v>
      </c>
      <c r="K305" s="83"/>
      <c r="L305" s="75"/>
      <c r="M305" s="1058"/>
      <c r="N305" s="83"/>
      <c r="O305" s="75"/>
      <c r="P305" s="123"/>
      <c r="Q305" s="1281"/>
      <c r="R305" s="1280"/>
      <c r="S305" s="1281"/>
      <c r="T305" s="1280"/>
      <c r="U305" s="1281"/>
      <c r="V305" s="1280"/>
      <c r="W305" s="1174">
        <f>J305</f>
        <v>2.94</v>
      </c>
      <c r="X305" s="1179">
        <f t="shared" si="23"/>
        <v>7.3999999999999996E-2</v>
      </c>
      <c r="Y305" s="1282"/>
      <c r="Z305" s="1308"/>
      <c r="AA305" s="1286"/>
      <c r="AB305" s="1390">
        <f>J305</f>
        <v>2.94</v>
      </c>
      <c r="AC305" s="1282"/>
      <c r="AD305" s="1308"/>
      <c r="AE305" s="1286"/>
      <c r="AF305" s="1307"/>
      <c r="AG305" s="1281"/>
      <c r="AH305" s="1280"/>
    </row>
    <row r="306" spans="2:34" ht="13.5" hidden="1" outlineLevel="1" thickBot="1">
      <c r="B306" s="83"/>
      <c r="C306" s="1474" t="s">
        <v>65</v>
      </c>
      <c r="D306" s="1474"/>
      <c r="E306" s="1145"/>
      <c r="F306" s="83">
        <v>1.31</v>
      </c>
      <c r="G306" s="109">
        <v>24.03</v>
      </c>
      <c r="H306" s="109">
        <v>26.85</v>
      </c>
      <c r="I306" s="75">
        <f>H306-G306</f>
        <v>2.82</v>
      </c>
      <c r="J306" s="1080">
        <f>F306*I306</f>
        <v>3.69</v>
      </c>
      <c r="K306" s="83"/>
      <c r="L306" s="75"/>
      <c r="M306" s="1058"/>
      <c r="N306" s="83"/>
      <c r="O306" s="75"/>
      <c r="P306" s="123"/>
      <c r="Q306" s="1174">
        <f>J306</f>
        <v>3.69</v>
      </c>
      <c r="R306" s="1333">
        <f t="shared" ref="R306" si="26">ROUND($Q$4/1000*Q306,3)</f>
        <v>0.55400000000000005</v>
      </c>
      <c r="S306" s="1174"/>
      <c r="T306" s="1280"/>
      <c r="U306" s="1281"/>
      <c r="V306" s="1280"/>
      <c r="W306" s="1281"/>
      <c r="X306" s="1280"/>
      <c r="Y306" s="1282"/>
      <c r="Z306" s="1306">
        <f>J306</f>
        <v>3.69</v>
      </c>
      <c r="AA306" s="1328"/>
      <c r="AB306" s="1307"/>
      <c r="AC306" s="1282"/>
      <c r="AD306" s="1308"/>
      <c r="AE306" s="1286"/>
      <c r="AF306" s="1307"/>
      <c r="AG306" s="1281"/>
      <c r="AH306" s="1280"/>
    </row>
    <row r="307" spans="2:34" ht="13.5" hidden="1" outlineLevel="1" thickBot="1">
      <c r="B307" s="83"/>
      <c r="C307" s="1474"/>
      <c r="D307" s="1474"/>
      <c r="E307" s="1145"/>
      <c r="F307" s="1095">
        <v>3</v>
      </c>
      <c r="G307" s="109">
        <v>24.03</v>
      </c>
      <c r="H307" s="109">
        <v>26.85</v>
      </c>
      <c r="I307" s="75">
        <f>H307-G307</f>
        <v>2.82</v>
      </c>
      <c r="J307" s="1080">
        <f>F307*I307</f>
        <v>8.4600000000000009</v>
      </c>
      <c r="K307" s="871"/>
      <c r="L307" s="1474"/>
      <c r="M307" s="1080"/>
      <c r="N307" s="1114"/>
      <c r="O307" s="940"/>
      <c r="P307" s="1161"/>
      <c r="Q307" s="1281"/>
      <c r="R307" s="1280"/>
      <c r="S307" s="1174">
        <f>J307</f>
        <v>8.4600000000000009</v>
      </c>
      <c r="T307" s="1179">
        <f t="shared" ref="T307:T309" si="27">ROUND($S$4/1000*S307,3)</f>
        <v>1.1000000000000001</v>
      </c>
      <c r="U307" s="1281"/>
      <c r="V307" s="1280"/>
      <c r="W307" s="1281"/>
      <c r="X307" s="1280"/>
      <c r="Y307" s="1282"/>
      <c r="Z307" s="1306">
        <f>J307</f>
        <v>8.4600000000000009</v>
      </c>
      <c r="AA307" s="1328"/>
      <c r="AB307" s="1307"/>
      <c r="AC307" s="1282"/>
      <c r="AD307" s="1306"/>
      <c r="AE307" s="1328"/>
      <c r="AF307" s="1307"/>
      <c r="AG307" s="1281"/>
      <c r="AH307" s="1280"/>
    </row>
    <row r="308" spans="2:34" ht="13.5" hidden="1" outlineLevel="1" thickBot="1">
      <c r="B308" s="83"/>
      <c r="C308" s="1474" t="s">
        <v>72</v>
      </c>
      <c r="D308" s="1474"/>
      <c r="E308" s="1145">
        <v>1</v>
      </c>
      <c r="F308" s="83"/>
      <c r="G308" s="109"/>
      <c r="H308" s="109"/>
      <c r="I308" s="75"/>
      <c r="J308" s="1080"/>
      <c r="K308" s="1114">
        <v>0.51</v>
      </c>
      <c r="L308" s="940">
        <v>1.59</v>
      </c>
      <c r="M308" s="1080">
        <f>ROUND(-E308*K308*L308,2)</f>
        <v>-0.81</v>
      </c>
      <c r="N308" s="1114">
        <v>0.13</v>
      </c>
      <c r="O308" s="1108">
        <f>2*K308+L308</f>
        <v>2.61</v>
      </c>
      <c r="P308" s="1161">
        <f>E308*N308*O308</f>
        <v>0.34</v>
      </c>
      <c r="Q308" s="1281"/>
      <c r="R308" s="1280"/>
      <c r="S308" s="1174">
        <f>M308</f>
        <v>-0.81</v>
      </c>
      <c r="T308" s="1179">
        <f t="shared" si="27"/>
        <v>-0.105</v>
      </c>
      <c r="U308" s="1281"/>
      <c r="V308" s="1280"/>
      <c r="W308" s="1281"/>
      <c r="X308" s="1280"/>
      <c r="Y308" s="1282"/>
      <c r="Z308" s="1306">
        <f>M308</f>
        <v>-0.81</v>
      </c>
      <c r="AA308" s="1286"/>
      <c r="AB308" s="1307"/>
      <c r="AC308" s="1282"/>
      <c r="AD308" s="1306">
        <f>P308</f>
        <v>0.34</v>
      </c>
      <c r="AE308" s="1286"/>
      <c r="AF308" s="1307"/>
      <c r="AG308" s="1281"/>
      <c r="AH308" s="1280"/>
    </row>
    <row r="309" spans="2:34" ht="13.5" hidden="1" outlineLevel="1" thickBot="1">
      <c r="B309" s="1059"/>
      <c r="C309" s="1067" t="s">
        <v>70</v>
      </c>
      <c r="D309" s="1067"/>
      <c r="E309" s="1151">
        <v>1</v>
      </c>
      <c r="F309" s="1059"/>
      <c r="G309" s="1068"/>
      <c r="H309" s="1068"/>
      <c r="I309" s="841"/>
      <c r="J309" s="1081"/>
      <c r="K309" s="1117">
        <v>0.77</v>
      </c>
      <c r="L309" s="1071">
        <v>2.34</v>
      </c>
      <c r="M309" s="1081">
        <f>ROUND(-E309*K309*L309,2)</f>
        <v>-1.8</v>
      </c>
      <c r="N309" s="1117">
        <v>0.13</v>
      </c>
      <c r="O309" s="1071">
        <f>K309+L309+0.75</f>
        <v>3.86</v>
      </c>
      <c r="P309" s="1450">
        <f>E309*N309*O309</f>
        <v>0.5</v>
      </c>
      <c r="Q309" s="1309"/>
      <c r="R309" s="1340"/>
      <c r="S309" s="1309">
        <f>M309</f>
        <v>-1.8</v>
      </c>
      <c r="T309" s="1290">
        <f t="shared" si="27"/>
        <v>-0.23400000000000001</v>
      </c>
      <c r="U309" s="1289"/>
      <c r="V309" s="1291"/>
      <c r="W309" s="1289"/>
      <c r="X309" s="1291"/>
      <c r="Y309" s="1292"/>
      <c r="Z309" s="1451">
        <f>M309</f>
        <v>-1.8</v>
      </c>
      <c r="AA309" s="1452"/>
      <c r="AB309" s="1315"/>
      <c r="AC309" s="1292"/>
      <c r="AD309" s="1451">
        <f>P309</f>
        <v>0.5</v>
      </c>
      <c r="AE309" s="1298"/>
      <c r="AF309" s="1315"/>
      <c r="AG309" s="1289"/>
      <c r="AH309" s="1291"/>
    </row>
    <row r="310" spans="2:34" ht="16.5" collapsed="1" thickBot="1">
      <c r="B310" s="1247" t="s">
        <v>672</v>
      </c>
      <c r="C310" s="1194" t="s">
        <v>632</v>
      </c>
      <c r="D310" s="1195"/>
      <c r="E310" s="1196"/>
      <c r="F310" s="1193"/>
      <c r="G310" s="1443"/>
      <c r="H310" s="1443"/>
      <c r="I310" s="1195"/>
      <c r="J310" s="1198"/>
      <c r="K310" s="1193"/>
      <c r="L310" s="1195"/>
      <c r="M310" s="1197"/>
      <c r="N310" s="1193"/>
      <c r="O310" s="1195"/>
      <c r="P310" s="1199"/>
      <c r="Q310" s="1316">
        <f t="shared" ref="Q310:AH310" si="28">SUM(Q311:Q414)</f>
        <v>57.39</v>
      </c>
      <c r="R310" s="1376">
        <f t="shared" si="28"/>
        <v>8.609</v>
      </c>
      <c r="S310" s="1316">
        <f t="shared" si="28"/>
        <v>97.25</v>
      </c>
      <c r="T310" s="1376">
        <f t="shared" si="28"/>
        <v>12.643000000000001</v>
      </c>
      <c r="U310" s="1316">
        <f t="shared" si="28"/>
        <v>0</v>
      </c>
      <c r="V310" s="1376">
        <f t="shared" si="28"/>
        <v>0</v>
      </c>
      <c r="W310" s="1316">
        <f t="shared" si="28"/>
        <v>37.979999999999997</v>
      </c>
      <c r="X310" s="1377">
        <f t="shared" si="28"/>
        <v>0.95099999999999996</v>
      </c>
      <c r="Y310" s="1316">
        <f t="shared" si="28"/>
        <v>0</v>
      </c>
      <c r="Z310" s="1321">
        <f t="shared" si="28"/>
        <v>0</v>
      </c>
      <c r="AA310" s="1321">
        <f t="shared" si="28"/>
        <v>53.94</v>
      </c>
      <c r="AB310" s="1376">
        <f t="shared" si="28"/>
        <v>138.68</v>
      </c>
      <c r="AC310" s="1316">
        <f t="shared" si="28"/>
        <v>0</v>
      </c>
      <c r="AD310" s="1321">
        <f t="shared" si="28"/>
        <v>0</v>
      </c>
      <c r="AE310" s="1321">
        <f t="shared" si="28"/>
        <v>4.93</v>
      </c>
      <c r="AF310" s="1376">
        <f t="shared" si="28"/>
        <v>7.16</v>
      </c>
      <c r="AG310" s="1316">
        <f t="shared" si="28"/>
        <v>26.19</v>
      </c>
      <c r="AH310" s="1376">
        <f t="shared" si="28"/>
        <v>13.37</v>
      </c>
    </row>
    <row r="311" spans="2:34" ht="13.5" hidden="1" outlineLevel="1" thickBot="1">
      <c r="B311" s="1158" t="s">
        <v>685</v>
      </c>
      <c r="C311" s="1129" t="s">
        <v>551</v>
      </c>
      <c r="D311" s="1129" t="s">
        <v>686</v>
      </c>
      <c r="E311" s="1159"/>
      <c r="F311" s="1074">
        <v>3.74</v>
      </c>
      <c r="G311" s="1177">
        <v>26.85</v>
      </c>
      <c r="H311" s="1177">
        <v>27.25</v>
      </c>
      <c r="I311" s="1453">
        <f>H311-G311</f>
        <v>0.4</v>
      </c>
      <c r="J311" s="1165">
        <f>F311*I311</f>
        <v>1.5</v>
      </c>
      <c r="K311" s="1074"/>
      <c r="L311" s="1089"/>
      <c r="M311" s="1075"/>
      <c r="N311" s="1074"/>
      <c r="O311" s="1089"/>
      <c r="P311" s="1075"/>
      <c r="Q311" s="1468">
        <f>J311</f>
        <v>1.5</v>
      </c>
      <c r="R311" s="1280">
        <f t="shared" ref="R311:R312" si="29">ROUND($Q$4/1000*Q311,3)</f>
        <v>0.22500000000000001</v>
      </c>
      <c r="S311" s="1381"/>
      <c r="T311" s="1383"/>
      <c r="U311" s="1381"/>
      <c r="V311" s="1383"/>
      <c r="W311" s="1384"/>
      <c r="X311" s="1385"/>
      <c r="Y311" s="1302"/>
      <c r="Z311" s="1303"/>
      <c r="AA311" s="1325">
        <f>J311</f>
        <v>1.5</v>
      </c>
      <c r="AB311" s="1391"/>
      <c r="AC311" s="1386"/>
      <c r="AD311" s="1387"/>
      <c r="AE311" s="1388"/>
      <c r="AF311" s="1389"/>
      <c r="AG311" s="1392"/>
      <c r="AH311" s="1383"/>
    </row>
    <row r="312" spans="2:34" ht="13.5" hidden="1" outlineLevel="1" thickBot="1">
      <c r="B312" s="83" t="s">
        <v>587</v>
      </c>
      <c r="C312" s="1474"/>
      <c r="D312" s="75"/>
      <c r="E312" s="1145"/>
      <c r="F312" s="83">
        <v>3.74</v>
      </c>
      <c r="G312" s="109">
        <v>27.25</v>
      </c>
      <c r="H312" s="109">
        <v>29.85</v>
      </c>
      <c r="I312" s="108">
        <f>H312-G312</f>
        <v>2.6</v>
      </c>
      <c r="J312" s="1160">
        <f>F312*I312</f>
        <v>9.7200000000000006</v>
      </c>
      <c r="K312" s="83"/>
      <c r="L312" s="75"/>
      <c r="M312" s="1058"/>
      <c r="N312" s="83"/>
      <c r="O312" s="75"/>
      <c r="P312" s="1058"/>
      <c r="Q312" s="1421">
        <f>J312</f>
        <v>9.7200000000000006</v>
      </c>
      <c r="R312" s="1280">
        <f t="shared" si="29"/>
        <v>1.458</v>
      </c>
      <c r="S312" s="1281"/>
      <c r="T312" s="1280"/>
      <c r="U312" s="1281"/>
      <c r="V312" s="1280"/>
      <c r="W312" s="1174"/>
      <c r="X312" s="1179"/>
      <c r="Y312" s="1282"/>
      <c r="Z312" s="1308"/>
      <c r="AA312" s="1286"/>
      <c r="AB312" s="1393">
        <f>J312</f>
        <v>9.7200000000000006</v>
      </c>
      <c r="AC312" s="1282"/>
      <c r="AD312" s="1308"/>
      <c r="AE312" s="1286"/>
      <c r="AF312" s="1307"/>
      <c r="AG312" s="1394"/>
      <c r="AH312" s="1280"/>
    </row>
    <row r="313" spans="2:34" ht="13.5" hidden="1" outlineLevel="1" thickBot="1">
      <c r="B313" s="83"/>
      <c r="C313" s="1474"/>
      <c r="D313" s="111"/>
      <c r="E313" s="1145"/>
      <c r="F313" s="83"/>
      <c r="G313" s="109"/>
      <c r="H313" s="109"/>
      <c r="I313" s="75"/>
      <c r="J313" s="123"/>
      <c r="K313" s="83"/>
      <c r="L313" s="75"/>
      <c r="M313" s="1058"/>
      <c r="N313" s="83"/>
      <c r="O313" s="75"/>
      <c r="P313" s="1058"/>
      <c r="Q313" s="1394"/>
      <c r="R313" s="1280"/>
      <c r="S313" s="1281"/>
      <c r="T313" s="1280"/>
      <c r="U313" s="1281"/>
      <c r="V313" s="1280"/>
      <c r="W313" s="1281"/>
      <c r="X313" s="1280"/>
      <c r="Y313" s="1282"/>
      <c r="Z313" s="1308"/>
      <c r="AA313" s="1286"/>
      <c r="AB313" s="1287"/>
      <c r="AC313" s="1282"/>
      <c r="AD313" s="1308"/>
      <c r="AE313" s="1286"/>
      <c r="AF313" s="1307"/>
      <c r="AG313" s="1394"/>
      <c r="AH313" s="1280"/>
    </row>
    <row r="314" spans="2:34" ht="13.5" hidden="1" outlineLevel="1" thickBot="1">
      <c r="B314" s="83"/>
      <c r="C314" s="1474" t="s">
        <v>680</v>
      </c>
      <c r="D314" s="111" t="s">
        <v>676</v>
      </c>
      <c r="E314" s="1145"/>
      <c r="F314" s="83"/>
      <c r="G314" s="109"/>
      <c r="H314" s="109"/>
      <c r="I314" s="75"/>
      <c r="J314" s="123"/>
      <c r="K314" s="1114"/>
      <c r="L314" s="940"/>
      <c r="M314" s="1080"/>
      <c r="N314" s="1114"/>
      <c r="O314" s="940"/>
      <c r="P314" s="1116"/>
      <c r="Q314" s="1394"/>
      <c r="R314" s="1280"/>
      <c r="S314" s="1174"/>
      <c r="T314" s="1280"/>
      <c r="U314" s="1281"/>
      <c r="V314" s="1280"/>
      <c r="W314" s="1281"/>
      <c r="X314" s="1280"/>
      <c r="Y314" s="1282"/>
      <c r="Z314" s="1308"/>
      <c r="AA314" s="1286"/>
      <c r="AB314" s="1393"/>
      <c r="AC314" s="1282"/>
      <c r="AD314" s="1308"/>
      <c r="AE314" s="1286"/>
      <c r="AF314" s="1390"/>
      <c r="AG314" s="1394"/>
      <c r="AH314" s="1280"/>
    </row>
    <row r="315" spans="2:34" ht="13.5" hidden="1" outlineLevel="1" thickBot="1">
      <c r="B315" s="83" t="s">
        <v>587</v>
      </c>
      <c r="C315" s="1474"/>
      <c r="D315" s="75"/>
      <c r="E315" s="1145"/>
      <c r="F315" s="83">
        <v>7.08</v>
      </c>
      <c r="G315" s="109">
        <v>26.85</v>
      </c>
      <c r="H315" s="109">
        <v>29.85</v>
      </c>
      <c r="I315" s="109">
        <f>H315-G315</f>
        <v>3</v>
      </c>
      <c r="J315" s="123">
        <f>F315*I315</f>
        <v>21.24</v>
      </c>
      <c r="K315" s="1114"/>
      <c r="L315" s="940"/>
      <c r="M315" s="1080"/>
      <c r="N315" s="1114"/>
      <c r="O315" s="940"/>
      <c r="P315" s="1116"/>
      <c r="Q315" s="1394"/>
      <c r="R315" s="1280"/>
      <c r="S315" s="1174">
        <f>J315</f>
        <v>21.24</v>
      </c>
      <c r="T315" s="1280">
        <f t="shared" ref="T315:T316" si="30">ROUND($S$4/1000*S315,3)</f>
        <v>2.7610000000000001</v>
      </c>
      <c r="U315" s="1281"/>
      <c r="V315" s="1280"/>
      <c r="W315" s="1281"/>
      <c r="X315" s="1280"/>
      <c r="Y315" s="1282"/>
      <c r="Z315" s="1308"/>
      <c r="AA315" s="1286"/>
      <c r="AB315" s="1393"/>
      <c r="AC315" s="1282"/>
      <c r="AD315" s="1308"/>
      <c r="AE315" s="1286"/>
      <c r="AF315" s="1390"/>
      <c r="AG315" s="1394"/>
      <c r="AH315" s="1280"/>
    </row>
    <row r="316" spans="2:34" ht="13.5" hidden="1" outlineLevel="1" thickBot="1">
      <c r="B316" s="83"/>
      <c r="C316" s="1474" t="s">
        <v>25</v>
      </c>
      <c r="D316" s="75"/>
      <c r="E316" s="1145">
        <v>2</v>
      </c>
      <c r="F316" s="83"/>
      <c r="G316" s="109"/>
      <c r="H316" s="109"/>
      <c r="I316" s="75"/>
      <c r="J316" s="123"/>
      <c r="K316" s="871">
        <v>1.68</v>
      </c>
      <c r="L316" s="1474">
        <v>1.59</v>
      </c>
      <c r="M316" s="1080">
        <f>ROUND(-E316*K316*L316,2)</f>
        <v>-5.34</v>
      </c>
      <c r="N316" s="1114">
        <v>0.13</v>
      </c>
      <c r="O316" s="940">
        <f>2*L316+K316</f>
        <v>4.8600000000000003</v>
      </c>
      <c r="P316" s="1116">
        <f>E316*N316*O316</f>
        <v>1.26</v>
      </c>
      <c r="Q316" s="1394"/>
      <c r="R316" s="1280"/>
      <c r="S316" s="1174">
        <f>M316</f>
        <v>-5.34</v>
      </c>
      <c r="T316" s="1280">
        <f t="shared" si="30"/>
        <v>-0.69399999999999995</v>
      </c>
      <c r="U316" s="1281"/>
      <c r="V316" s="1280"/>
      <c r="W316" s="1281"/>
      <c r="X316" s="1280"/>
      <c r="Y316" s="1282"/>
      <c r="Z316" s="1308"/>
      <c r="AA316" s="1286"/>
      <c r="AB316" s="1287"/>
      <c r="AC316" s="1282"/>
      <c r="AD316" s="1308"/>
      <c r="AE316" s="1286"/>
      <c r="AF316" s="1307"/>
      <c r="AG316" s="1394"/>
      <c r="AH316" s="1280"/>
    </row>
    <row r="317" spans="2:34" ht="13.5" hidden="1" outlineLevel="1" thickBot="1">
      <c r="B317" s="83" t="s">
        <v>664</v>
      </c>
      <c r="C317" s="1474"/>
      <c r="D317" s="75"/>
      <c r="E317" s="1145"/>
      <c r="F317" s="83">
        <v>7.08</v>
      </c>
      <c r="G317" s="109">
        <v>26.85</v>
      </c>
      <c r="H317" s="109">
        <v>27.25</v>
      </c>
      <c r="I317" s="109">
        <f>H317-G317</f>
        <v>0.4</v>
      </c>
      <c r="J317" s="1160">
        <f>F317*I317</f>
        <v>2.83</v>
      </c>
      <c r="K317" s="83"/>
      <c r="L317" s="75"/>
      <c r="M317" s="1058"/>
      <c r="N317" s="83"/>
      <c r="O317" s="75"/>
      <c r="P317" s="1058"/>
      <c r="Q317" s="1394"/>
      <c r="R317" s="1280"/>
      <c r="S317" s="1281"/>
      <c r="T317" s="1280"/>
      <c r="U317" s="1281"/>
      <c r="V317" s="1280"/>
      <c r="W317" s="1281"/>
      <c r="X317" s="1280"/>
      <c r="Y317" s="1282"/>
      <c r="Z317" s="1308"/>
      <c r="AA317" s="1328">
        <f>J317</f>
        <v>2.83</v>
      </c>
      <c r="AB317" s="1287"/>
      <c r="AC317" s="1282"/>
      <c r="AD317" s="1308"/>
      <c r="AE317" s="1286"/>
      <c r="AF317" s="1307"/>
      <c r="AG317" s="1394"/>
      <c r="AH317" s="1280"/>
    </row>
    <row r="318" spans="2:34" ht="13.5" hidden="1" outlineLevel="1" thickBot="1">
      <c r="B318" s="83"/>
      <c r="C318" s="1474"/>
      <c r="D318" s="75"/>
      <c r="E318" s="1145"/>
      <c r="F318" s="83">
        <v>0.96</v>
      </c>
      <c r="G318" s="109">
        <v>27.25</v>
      </c>
      <c r="H318" s="109">
        <v>29.85</v>
      </c>
      <c r="I318" s="108">
        <f>H318-G318</f>
        <v>2.6</v>
      </c>
      <c r="J318" s="1160">
        <f>F318*I318</f>
        <v>2.5</v>
      </c>
      <c r="K318" s="83"/>
      <c r="L318" s="75"/>
      <c r="M318" s="1058"/>
      <c r="N318" s="83"/>
      <c r="O318" s="75"/>
      <c r="P318" s="1058"/>
      <c r="Q318" s="1394"/>
      <c r="R318" s="1280"/>
      <c r="S318" s="1174"/>
      <c r="T318" s="1280"/>
      <c r="U318" s="1281"/>
      <c r="V318" s="1280"/>
      <c r="W318" s="1281"/>
      <c r="X318" s="1280"/>
      <c r="Y318" s="1282"/>
      <c r="Z318" s="1308"/>
      <c r="AA318" s="1286"/>
      <c r="AB318" s="1393">
        <f>J318</f>
        <v>2.5</v>
      </c>
      <c r="AC318" s="1282"/>
      <c r="AD318" s="1308"/>
      <c r="AE318" s="1286"/>
      <c r="AF318" s="1307"/>
      <c r="AG318" s="1394"/>
      <c r="AH318" s="1280"/>
    </row>
    <row r="319" spans="2:34" ht="13.5" hidden="1" outlineLevel="1" thickBot="1">
      <c r="B319" s="83"/>
      <c r="C319" s="1474"/>
      <c r="D319" s="75"/>
      <c r="E319" s="1145"/>
      <c r="F319" s="83">
        <v>5.18</v>
      </c>
      <c r="G319" s="109">
        <v>27.25</v>
      </c>
      <c r="H319" s="109">
        <v>29.85</v>
      </c>
      <c r="I319" s="108">
        <f>H319-G319</f>
        <v>2.6</v>
      </c>
      <c r="J319" s="1160">
        <f>F319*I319</f>
        <v>13.47</v>
      </c>
      <c r="K319" s="83"/>
      <c r="L319" s="75"/>
      <c r="M319" s="1058"/>
      <c r="N319" s="83"/>
      <c r="O319" s="75"/>
      <c r="P319" s="1058"/>
      <c r="Q319" s="1394"/>
      <c r="R319" s="1280"/>
      <c r="S319" s="1174"/>
      <c r="T319" s="1280"/>
      <c r="U319" s="1281"/>
      <c r="V319" s="1280"/>
      <c r="W319" s="1281"/>
      <c r="X319" s="1280"/>
      <c r="Y319" s="1282"/>
      <c r="Z319" s="1308"/>
      <c r="AA319" s="1328">
        <f>J319</f>
        <v>13.47</v>
      </c>
      <c r="AB319" s="1287"/>
      <c r="AC319" s="1282"/>
      <c r="AD319" s="1308"/>
      <c r="AE319" s="1286"/>
      <c r="AF319" s="1307"/>
      <c r="AG319" s="1394"/>
      <c r="AH319" s="1280"/>
    </row>
    <row r="320" spans="2:34" ht="13.5" hidden="1" outlineLevel="1" thickBot="1">
      <c r="B320" s="83"/>
      <c r="C320" s="1474" t="s">
        <v>25</v>
      </c>
      <c r="D320" s="75"/>
      <c r="E320" s="1145">
        <v>2</v>
      </c>
      <c r="F320" s="83"/>
      <c r="G320" s="109"/>
      <c r="H320" s="109"/>
      <c r="I320" s="75"/>
      <c r="J320" s="123"/>
      <c r="K320" s="871">
        <v>1.68</v>
      </c>
      <c r="L320" s="1474">
        <v>1.59</v>
      </c>
      <c r="M320" s="1080">
        <f>ROUND(-E320*K320*L320,2)</f>
        <v>-5.34</v>
      </c>
      <c r="N320" s="1114">
        <v>0.13</v>
      </c>
      <c r="O320" s="940">
        <f>2*L320+K320</f>
        <v>4.8600000000000003</v>
      </c>
      <c r="P320" s="1116">
        <f>E320*N320*O320</f>
        <v>1.26</v>
      </c>
      <c r="Q320" s="1394"/>
      <c r="R320" s="1280"/>
      <c r="S320" s="1174"/>
      <c r="T320" s="1280"/>
      <c r="U320" s="1281"/>
      <c r="V320" s="1280"/>
      <c r="W320" s="1281"/>
      <c r="X320" s="1280"/>
      <c r="Y320" s="1282"/>
      <c r="Z320" s="1308"/>
      <c r="AA320" s="1328">
        <f>M320</f>
        <v>-5.34</v>
      </c>
      <c r="AB320" s="1287"/>
      <c r="AC320" s="1282"/>
      <c r="AD320" s="1308"/>
      <c r="AE320" s="1328">
        <f>P320</f>
        <v>1.26</v>
      </c>
      <c r="AF320" s="1307"/>
      <c r="AG320" s="1394"/>
      <c r="AH320" s="1280">
        <f>E320*K320</f>
        <v>3.36</v>
      </c>
    </row>
    <row r="321" spans="2:34" ht="13.5" hidden="1" outlineLevel="1" thickBot="1">
      <c r="B321" s="83"/>
      <c r="C321" s="1474"/>
      <c r="D321" s="75"/>
      <c r="E321" s="1145"/>
      <c r="F321" s="83">
        <v>0.94</v>
      </c>
      <c r="G321" s="109">
        <v>27.25</v>
      </c>
      <c r="H321" s="109">
        <v>29.85</v>
      </c>
      <c r="I321" s="108">
        <f>H321-G321</f>
        <v>2.6</v>
      </c>
      <c r="J321" s="1160">
        <f>F321*I321</f>
        <v>2.44</v>
      </c>
      <c r="K321" s="83"/>
      <c r="L321" s="75"/>
      <c r="M321" s="1058"/>
      <c r="N321" s="83"/>
      <c r="O321" s="75"/>
      <c r="P321" s="1058"/>
      <c r="Q321" s="1394"/>
      <c r="R321" s="1280"/>
      <c r="S321" s="1174"/>
      <c r="T321" s="1280"/>
      <c r="U321" s="1281"/>
      <c r="V321" s="1280"/>
      <c r="W321" s="1281"/>
      <c r="X321" s="1280"/>
      <c r="Y321" s="1282"/>
      <c r="Z321" s="1308"/>
      <c r="AA321" s="1286"/>
      <c r="AB321" s="1393">
        <f>J321</f>
        <v>2.44</v>
      </c>
      <c r="AC321" s="1282"/>
      <c r="AD321" s="1308"/>
      <c r="AE321" s="1286"/>
      <c r="AF321" s="1307"/>
      <c r="AG321" s="1394"/>
      <c r="AH321" s="1280"/>
    </row>
    <row r="322" spans="2:34" ht="13.5" hidden="1" outlineLevel="1" thickBot="1">
      <c r="B322" s="83"/>
      <c r="C322" s="1474"/>
      <c r="D322" s="75"/>
      <c r="E322" s="1145"/>
      <c r="F322" s="83"/>
      <c r="G322" s="109"/>
      <c r="H322" s="109"/>
      <c r="I322" s="75"/>
      <c r="J322" s="1160"/>
      <c r="K322" s="83"/>
      <c r="L322" s="75"/>
      <c r="M322" s="1058"/>
      <c r="N322" s="83"/>
      <c r="O322" s="75"/>
      <c r="P322" s="1058"/>
      <c r="Q322" s="1421"/>
      <c r="R322" s="1333"/>
      <c r="S322" s="1281"/>
      <c r="T322" s="1280"/>
      <c r="U322" s="1281"/>
      <c r="V322" s="1280"/>
      <c r="W322" s="1281"/>
      <c r="X322" s="1280"/>
      <c r="Y322" s="1282"/>
      <c r="Z322" s="1308"/>
      <c r="AA322" s="1328"/>
      <c r="AB322" s="1287"/>
      <c r="AC322" s="1282"/>
      <c r="AD322" s="1308"/>
      <c r="AE322" s="1286"/>
      <c r="AF322" s="1307"/>
      <c r="AG322" s="1394"/>
      <c r="AH322" s="1280"/>
    </row>
    <row r="323" spans="2:34" ht="13.5" hidden="1" outlineLevel="1" thickBot="1">
      <c r="B323" s="83"/>
      <c r="C323" s="1474" t="s">
        <v>504</v>
      </c>
      <c r="D323" s="1474" t="s">
        <v>687</v>
      </c>
      <c r="E323" s="1145"/>
      <c r="F323" s="83">
        <v>3.22</v>
      </c>
      <c r="G323" s="109">
        <v>26.85</v>
      </c>
      <c r="H323" s="109">
        <v>27.25</v>
      </c>
      <c r="I323" s="108">
        <f>H323-G323</f>
        <v>0.4</v>
      </c>
      <c r="J323" s="1160">
        <f>F323*I323</f>
        <v>1.29</v>
      </c>
      <c r="K323" s="83"/>
      <c r="L323" s="75"/>
      <c r="M323" s="1058"/>
      <c r="N323" s="83"/>
      <c r="O323" s="75"/>
      <c r="P323" s="1058"/>
      <c r="Q323" s="1421"/>
      <c r="R323" s="1395"/>
      <c r="S323" s="1281"/>
      <c r="T323" s="1280"/>
      <c r="U323" s="1281"/>
      <c r="V323" s="1280"/>
      <c r="W323" s="1174">
        <f>J323</f>
        <v>1.29</v>
      </c>
      <c r="X323" s="1179">
        <f t="shared" ref="X323:X324" si="31">ROUND($W$4/1000*W323,3)</f>
        <v>3.2000000000000001E-2</v>
      </c>
      <c r="Y323" s="1282"/>
      <c r="Z323" s="1308"/>
      <c r="AA323" s="1328">
        <f>J323</f>
        <v>1.29</v>
      </c>
      <c r="AB323" s="1393"/>
      <c r="AC323" s="1282"/>
      <c r="AD323" s="1308"/>
      <c r="AE323" s="1286"/>
      <c r="AF323" s="1307"/>
      <c r="AG323" s="1394">
        <f>F323</f>
        <v>3.22</v>
      </c>
      <c r="AH323" s="1280"/>
    </row>
    <row r="324" spans="2:34" ht="13.5" hidden="1" outlineLevel="1" thickBot="1">
      <c r="B324" s="83"/>
      <c r="C324" s="1474"/>
      <c r="D324" s="75"/>
      <c r="E324" s="1145"/>
      <c r="F324" s="83">
        <v>3.22</v>
      </c>
      <c r="G324" s="109">
        <v>27.25</v>
      </c>
      <c r="H324" s="109">
        <v>28.23</v>
      </c>
      <c r="I324" s="108">
        <f>H324-G324</f>
        <v>0.98</v>
      </c>
      <c r="J324" s="1160">
        <f>F324*I324</f>
        <v>3.16</v>
      </c>
      <c r="K324" s="83"/>
      <c r="L324" s="75"/>
      <c r="M324" s="1058"/>
      <c r="N324" s="83"/>
      <c r="O324" s="75"/>
      <c r="P324" s="1058"/>
      <c r="Q324" s="1421"/>
      <c r="R324" s="1333"/>
      <c r="S324" s="1281"/>
      <c r="T324" s="1280"/>
      <c r="U324" s="1281"/>
      <c r="V324" s="1280"/>
      <c r="W324" s="1174">
        <f>J324</f>
        <v>3.16</v>
      </c>
      <c r="X324" s="1179">
        <f t="shared" si="31"/>
        <v>7.9000000000000001E-2</v>
      </c>
      <c r="Y324" s="1282"/>
      <c r="Z324" s="1308"/>
      <c r="AA324" s="1328"/>
      <c r="AB324" s="1393">
        <f>J324</f>
        <v>3.16</v>
      </c>
      <c r="AC324" s="1282"/>
      <c r="AD324" s="1308"/>
      <c r="AE324" s="1286"/>
      <c r="AF324" s="1307"/>
      <c r="AG324" s="1394"/>
      <c r="AH324" s="1280"/>
    </row>
    <row r="325" spans="2:34" ht="13.5" hidden="1" outlineLevel="1" thickBot="1">
      <c r="B325" s="83"/>
      <c r="C325" s="1474" t="s">
        <v>65</v>
      </c>
      <c r="D325" s="75"/>
      <c r="E325" s="1145"/>
      <c r="F325" s="83">
        <f>1.33+1.33</f>
        <v>2.66</v>
      </c>
      <c r="G325" s="109">
        <v>27.03</v>
      </c>
      <c r="H325" s="109">
        <v>29.85</v>
      </c>
      <c r="I325" s="109">
        <f>H325-G325</f>
        <v>2.82</v>
      </c>
      <c r="J325" s="1160">
        <f>F325*I325</f>
        <v>7.5</v>
      </c>
      <c r="K325" s="83"/>
      <c r="L325" s="75"/>
      <c r="M325" s="1058"/>
      <c r="N325" s="83"/>
      <c r="O325" s="75"/>
      <c r="P325" s="1058"/>
      <c r="Q325" s="1421">
        <f>J325</f>
        <v>7.5</v>
      </c>
      <c r="R325" s="1280">
        <f t="shared" ref="R325" si="32">ROUND($Q$4/1000*Q325,3)</f>
        <v>1.125</v>
      </c>
      <c r="S325" s="1281"/>
      <c r="T325" s="1280"/>
      <c r="U325" s="1281"/>
      <c r="V325" s="1280"/>
      <c r="W325" s="1281"/>
      <c r="X325" s="1280"/>
      <c r="Y325" s="1282"/>
      <c r="Z325" s="1308"/>
      <c r="AA325" s="1286"/>
      <c r="AB325" s="1393">
        <f>J325</f>
        <v>7.5</v>
      </c>
      <c r="AC325" s="1282"/>
      <c r="AD325" s="1308"/>
      <c r="AE325" s="1286"/>
      <c r="AF325" s="1307"/>
      <c r="AG325" s="1394"/>
      <c r="AH325" s="1280"/>
    </row>
    <row r="326" spans="2:34" ht="13.5" hidden="1" outlineLevel="1" thickBot="1">
      <c r="B326" s="83"/>
      <c r="C326" s="1474"/>
      <c r="D326" s="75"/>
      <c r="E326" s="1145"/>
      <c r="F326" s="83">
        <v>3.22</v>
      </c>
      <c r="G326" s="109">
        <v>27.03</v>
      </c>
      <c r="H326" s="109">
        <v>29.85</v>
      </c>
      <c r="I326" s="109">
        <f>H326-G326</f>
        <v>2.82</v>
      </c>
      <c r="J326" s="1160">
        <f>F326*I326</f>
        <v>9.08</v>
      </c>
      <c r="K326" s="83"/>
      <c r="L326" s="75"/>
      <c r="M326" s="1058"/>
      <c r="N326" s="83"/>
      <c r="O326" s="75"/>
      <c r="P326" s="1058"/>
      <c r="Q326" s="1394"/>
      <c r="R326" s="1280"/>
      <c r="S326" s="1174">
        <f>J326</f>
        <v>9.08</v>
      </c>
      <c r="T326" s="1280">
        <f t="shared" ref="T326:T328" si="33">ROUND($S$4/1000*S326,3)</f>
        <v>1.18</v>
      </c>
      <c r="U326" s="1281"/>
      <c r="V326" s="1280"/>
      <c r="W326" s="1281"/>
      <c r="X326" s="1280"/>
      <c r="Y326" s="1282"/>
      <c r="Z326" s="1308"/>
      <c r="AA326" s="1286"/>
      <c r="AB326" s="1393">
        <f>J326</f>
        <v>9.08</v>
      </c>
      <c r="AC326" s="1282"/>
      <c r="AD326" s="1308"/>
      <c r="AE326" s="1286"/>
      <c r="AF326" s="1307"/>
      <c r="AG326" s="1394"/>
      <c r="AH326" s="1280"/>
    </row>
    <row r="327" spans="2:34" ht="13.5" hidden="1" outlineLevel="1" thickBot="1">
      <c r="B327" s="83"/>
      <c r="C327" s="1474" t="s">
        <v>26</v>
      </c>
      <c r="D327" s="1474"/>
      <c r="E327" s="1145">
        <v>1</v>
      </c>
      <c r="F327" s="83"/>
      <c r="G327" s="109"/>
      <c r="H327" s="109"/>
      <c r="I327" s="75"/>
      <c r="J327" s="1160"/>
      <c r="K327" s="1114">
        <v>0.51</v>
      </c>
      <c r="L327" s="940">
        <v>1.59</v>
      </c>
      <c r="M327" s="1080">
        <f>ROUND(-E327*K327*L327,2)</f>
        <v>-0.81</v>
      </c>
      <c r="N327" s="1114">
        <v>0.13</v>
      </c>
      <c r="O327" s="1108">
        <f>2*K327+L327</f>
        <v>2.61</v>
      </c>
      <c r="P327" s="1116">
        <f>E327*N327*O327</f>
        <v>0.34</v>
      </c>
      <c r="Q327" s="1394"/>
      <c r="R327" s="1280"/>
      <c r="S327" s="1174">
        <f>M327</f>
        <v>-0.81</v>
      </c>
      <c r="T327" s="1280">
        <f t="shared" si="33"/>
        <v>-0.105</v>
      </c>
      <c r="U327" s="1281"/>
      <c r="V327" s="1280"/>
      <c r="W327" s="1174"/>
      <c r="X327" s="1179"/>
      <c r="Y327" s="1282"/>
      <c r="Z327" s="1308"/>
      <c r="AA327" s="1328"/>
      <c r="AB327" s="1393">
        <f>M327</f>
        <v>-0.81</v>
      </c>
      <c r="AC327" s="1282"/>
      <c r="AD327" s="1308"/>
      <c r="AE327" s="1286"/>
      <c r="AF327" s="1390">
        <f>P327</f>
        <v>0.34</v>
      </c>
      <c r="AG327" s="1394"/>
      <c r="AH327" s="1280"/>
    </row>
    <row r="328" spans="2:34" ht="13.5" hidden="1" outlineLevel="1" thickBot="1">
      <c r="B328" s="83"/>
      <c r="C328" s="1473" t="s">
        <v>90</v>
      </c>
      <c r="D328" s="75"/>
      <c r="E328" s="1145">
        <v>1</v>
      </c>
      <c r="F328" s="83"/>
      <c r="G328" s="109"/>
      <c r="H328" s="109"/>
      <c r="I328" s="75"/>
      <c r="J328" s="1160"/>
      <c r="K328" s="1114">
        <v>0.77</v>
      </c>
      <c r="L328" s="940">
        <v>2.34</v>
      </c>
      <c r="M328" s="1080">
        <f>ROUND(-E328*K328*L328,2)</f>
        <v>-1.8</v>
      </c>
      <c r="N328" s="1114">
        <v>0.13</v>
      </c>
      <c r="O328" s="940">
        <f>K328+L328+0.75</f>
        <v>3.86</v>
      </c>
      <c r="P328" s="1116">
        <f>E328*N328*O328</f>
        <v>0.5</v>
      </c>
      <c r="Q328" s="1421"/>
      <c r="R328" s="1333"/>
      <c r="S328" s="1174">
        <f>M328</f>
        <v>-1.8</v>
      </c>
      <c r="T328" s="1280">
        <f t="shared" si="33"/>
        <v>-0.23400000000000001</v>
      </c>
      <c r="U328" s="1281"/>
      <c r="V328" s="1280"/>
      <c r="W328" s="1281"/>
      <c r="X328" s="1280"/>
      <c r="Y328" s="1282"/>
      <c r="Z328" s="1308"/>
      <c r="AA328" s="1328"/>
      <c r="AB328" s="1393">
        <f>M328</f>
        <v>-1.8</v>
      </c>
      <c r="AC328" s="1282"/>
      <c r="AD328" s="1308"/>
      <c r="AE328" s="1286"/>
      <c r="AF328" s="1390">
        <f>P328</f>
        <v>0.5</v>
      </c>
      <c r="AG328" s="1394"/>
      <c r="AH328" s="1280"/>
    </row>
    <row r="329" spans="2:34" ht="13.5" hidden="1" outlineLevel="1" thickBot="1">
      <c r="B329" s="83"/>
      <c r="C329" s="1474"/>
      <c r="D329" s="75"/>
      <c r="E329" s="877"/>
      <c r="F329" s="83"/>
      <c r="G329" s="109"/>
      <c r="H329" s="109"/>
      <c r="I329" s="75"/>
      <c r="J329" s="123"/>
      <c r="K329" s="1114"/>
      <c r="L329" s="940"/>
      <c r="M329" s="1080"/>
      <c r="N329" s="1114"/>
      <c r="O329" s="940"/>
      <c r="P329" s="1116"/>
      <c r="Q329" s="1365"/>
      <c r="R329" s="1333"/>
      <c r="S329" s="1281"/>
      <c r="T329" s="1280"/>
      <c r="U329" s="1281"/>
      <c r="V329" s="1280"/>
      <c r="W329" s="1281"/>
      <c r="X329" s="1280"/>
      <c r="Y329" s="1282"/>
      <c r="Z329" s="1308"/>
      <c r="AA329" s="1286"/>
      <c r="AB329" s="1393"/>
      <c r="AC329" s="1282"/>
      <c r="AD329" s="1308"/>
      <c r="AE329" s="1286"/>
      <c r="AF329" s="1307"/>
      <c r="AG329" s="1394"/>
      <c r="AH329" s="1280"/>
    </row>
    <row r="330" spans="2:34" ht="13.5" hidden="1" outlineLevel="1" thickBot="1">
      <c r="B330" s="83"/>
      <c r="C330" s="1474" t="s">
        <v>521</v>
      </c>
      <c r="D330" s="1474" t="s">
        <v>689</v>
      </c>
      <c r="E330" s="877"/>
      <c r="F330" s="83">
        <v>10.14</v>
      </c>
      <c r="G330" s="109">
        <v>26.85</v>
      </c>
      <c r="H330" s="109">
        <v>27.03</v>
      </c>
      <c r="I330" s="108">
        <f>H330-G330</f>
        <v>0.18</v>
      </c>
      <c r="J330" s="1160">
        <f>F330*I330</f>
        <v>1.83</v>
      </c>
      <c r="K330" s="1114"/>
      <c r="L330" s="940"/>
      <c r="M330" s="1080"/>
      <c r="N330" s="1114"/>
      <c r="O330" s="940"/>
      <c r="P330" s="1116"/>
      <c r="Q330" s="1365"/>
      <c r="R330" s="1333"/>
      <c r="S330" s="1281"/>
      <c r="T330" s="1280"/>
      <c r="U330" s="1281"/>
      <c r="V330" s="1280"/>
      <c r="W330" s="1174">
        <f>J330</f>
        <v>1.83</v>
      </c>
      <c r="X330" s="1179">
        <f t="shared" ref="X330" si="34">ROUND($W$4/1000*W330,3)</f>
        <v>4.5999999999999999E-2</v>
      </c>
      <c r="Y330" s="1282"/>
      <c r="Z330" s="1308"/>
      <c r="AA330" s="1328">
        <f>W330</f>
        <v>1.83</v>
      </c>
      <c r="AB330" s="1393"/>
      <c r="AC330" s="1282"/>
      <c r="AD330" s="1308"/>
      <c r="AE330" s="1286"/>
      <c r="AF330" s="1307"/>
      <c r="AG330" s="1394"/>
      <c r="AH330" s="1280"/>
    </row>
    <row r="331" spans="2:34" ht="13.5" hidden="1" outlineLevel="1" thickBot="1">
      <c r="B331" s="83" t="s">
        <v>587</v>
      </c>
      <c r="C331" s="1474"/>
      <c r="D331" s="75"/>
      <c r="E331" s="877"/>
      <c r="F331" s="83">
        <v>7.53</v>
      </c>
      <c r="G331" s="109">
        <v>27.03</v>
      </c>
      <c r="H331" s="109">
        <v>29.85</v>
      </c>
      <c r="I331" s="108">
        <f>H331-G331</f>
        <v>2.82</v>
      </c>
      <c r="J331" s="1160">
        <f>F331*I331</f>
        <v>21.23</v>
      </c>
      <c r="K331" s="1114"/>
      <c r="L331" s="940"/>
      <c r="M331" s="1080"/>
      <c r="N331" s="1114"/>
      <c r="O331" s="940"/>
      <c r="P331" s="1116"/>
      <c r="Q331" s="1365">
        <f>J331</f>
        <v>21.23</v>
      </c>
      <c r="R331" s="1280">
        <f t="shared" ref="R331:R334" si="35">ROUND($Q$4/1000*Q331,3)</f>
        <v>3.1850000000000001</v>
      </c>
      <c r="S331" s="1281"/>
      <c r="T331" s="1280"/>
      <c r="U331" s="1281"/>
      <c r="V331" s="1280"/>
      <c r="W331" s="1281"/>
      <c r="X331" s="1280"/>
      <c r="Y331" s="1282"/>
      <c r="Z331" s="1308"/>
      <c r="AA331" s="1328"/>
      <c r="AB331" s="1287"/>
      <c r="AC331" s="1282"/>
      <c r="AD331" s="1308"/>
      <c r="AE331" s="1286"/>
      <c r="AF331" s="1307"/>
      <c r="AG331" s="1394"/>
      <c r="AH331" s="1280"/>
    </row>
    <row r="332" spans="2:34" ht="13.5" hidden="1" outlineLevel="1" thickBot="1">
      <c r="B332" s="83"/>
      <c r="C332" s="1474" t="s">
        <v>519</v>
      </c>
      <c r="D332" s="75"/>
      <c r="E332" s="1145">
        <v>1</v>
      </c>
      <c r="F332" s="83"/>
      <c r="G332" s="109"/>
      <c r="H332" s="109"/>
      <c r="I332" s="75"/>
      <c r="J332" s="1160"/>
      <c r="K332" s="1114">
        <v>1.31</v>
      </c>
      <c r="L332" s="1108">
        <v>2.2200000000000002</v>
      </c>
      <c r="M332" s="1080">
        <f>ROUND(-E332*K332*L332,2)</f>
        <v>-2.91</v>
      </c>
      <c r="N332" s="1114">
        <v>0.15</v>
      </c>
      <c r="O332" s="940">
        <f>K332+L332+0.37</f>
        <v>3.9</v>
      </c>
      <c r="P332" s="1116">
        <f>E332*N332*O332</f>
        <v>0.59</v>
      </c>
      <c r="Q332" s="1421">
        <f>M332</f>
        <v>-2.91</v>
      </c>
      <c r="R332" s="1280">
        <f t="shared" si="35"/>
        <v>-0.437</v>
      </c>
      <c r="S332" s="1281"/>
      <c r="T332" s="1280"/>
      <c r="U332" s="1281"/>
      <c r="V332" s="1280"/>
      <c r="W332" s="1281"/>
      <c r="X332" s="1280"/>
      <c r="Y332" s="1282"/>
      <c r="Z332" s="1308"/>
      <c r="AA332" s="1328"/>
      <c r="AB332" s="1393"/>
      <c r="AC332" s="1282"/>
      <c r="AD332" s="1308"/>
      <c r="AE332" s="1286"/>
      <c r="AF332" s="1390">
        <f>P332</f>
        <v>0.59</v>
      </c>
      <c r="AG332" s="1394"/>
      <c r="AH332" s="1280"/>
    </row>
    <row r="333" spans="2:34" ht="13.5" hidden="1" outlineLevel="1" thickBot="1">
      <c r="B333" s="83"/>
      <c r="C333" s="1474" t="s">
        <v>71</v>
      </c>
      <c r="D333" s="75"/>
      <c r="E333" s="1145">
        <v>1</v>
      </c>
      <c r="F333" s="83"/>
      <c r="G333" s="109"/>
      <c r="H333" s="109"/>
      <c r="I333" s="75"/>
      <c r="J333" s="1160"/>
      <c r="K333" s="1114">
        <v>0.93</v>
      </c>
      <c r="L333" s="1108">
        <v>1.8</v>
      </c>
      <c r="M333" s="1080">
        <f>ROUND(-E333*K333*L333,2)</f>
        <v>-1.67</v>
      </c>
      <c r="N333" s="1114">
        <v>0.15</v>
      </c>
      <c r="O333" s="940">
        <f>K333+L333</f>
        <v>2.73</v>
      </c>
      <c r="P333" s="1116">
        <f>E333*N333*O333</f>
        <v>0.41</v>
      </c>
      <c r="Q333" s="1421">
        <f>M333</f>
        <v>-1.67</v>
      </c>
      <c r="R333" s="1280">
        <f t="shared" si="35"/>
        <v>-0.251</v>
      </c>
      <c r="S333" s="1281"/>
      <c r="T333" s="1280"/>
      <c r="U333" s="1281"/>
      <c r="V333" s="1280"/>
      <c r="W333" s="1281"/>
      <c r="X333" s="1280"/>
      <c r="Y333" s="1282"/>
      <c r="Z333" s="1308"/>
      <c r="AA333" s="1286"/>
      <c r="AB333" s="1393"/>
      <c r="AC333" s="1282"/>
      <c r="AD333" s="1308"/>
      <c r="AE333" s="1286"/>
      <c r="AF333" s="1390">
        <f>P333</f>
        <v>0.41</v>
      </c>
      <c r="AG333" s="1394"/>
      <c r="AH333" s="1280">
        <f>K333</f>
        <v>0.93</v>
      </c>
    </row>
    <row r="334" spans="2:34" ht="13.5" hidden="1" outlineLevel="1" thickBot="1">
      <c r="B334" s="83"/>
      <c r="C334" s="1474" t="s">
        <v>497</v>
      </c>
      <c r="D334" s="75"/>
      <c r="E334" s="1145">
        <v>1</v>
      </c>
      <c r="F334" s="83"/>
      <c r="G334" s="109"/>
      <c r="H334" s="109"/>
      <c r="I334" s="75"/>
      <c r="J334" s="1160"/>
      <c r="K334" s="1114">
        <v>1.31</v>
      </c>
      <c r="L334" s="1108">
        <v>2.2200000000000002</v>
      </c>
      <c r="M334" s="1080">
        <f>ROUND(-E334*K334*L334,2)</f>
        <v>-2.91</v>
      </c>
      <c r="N334" s="1114">
        <v>0.15</v>
      </c>
      <c r="O334" s="940">
        <f>2*L334+K334</f>
        <v>5.75</v>
      </c>
      <c r="P334" s="1116">
        <f>E334*N334*O334</f>
        <v>0.86</v>
      </c>
      <c r="Q334" s="1421">
        <f>M334</f>
        <v>-2.91</v>
      </c>
      <c r="R334" s="1280">
        <f t="shared" si="35"/>
        <v>-0.437</v>
      </c>
      <c r="S334" s="1281"/>
      <c r="T334" s="1280"/>
      <c r="U334" s="1281"/>
      <c r="V334" s="1280"/>
      <c r="W334" s="1281"/>
      <c r="X334" s="1280"/>
      <c r="Y334" s="1282"/>
      <c r="Z334" s="1308"/>
      <c r="AA334" s="1328"/>
      <c r="AB334" s="1393"/>
      <c r="AC334" s="1282"/>
      <c r="AD334" s="1308"/>
      <c r="AE334" s="1286"/>
      <c r="AF334" s="1390">
        <f>P334</f>
        <v>0.86</v>
      </c>
      <c r="AG334" s="1394"/>
      <c r="AH334" s="1280"/>
    </row>
    <row r="335" spans="2:34" ht="13.5" hidden="1" outlineLevel="1" thickBot="1">
      <c r="B335" s="83" t="s">
        <v>664</v>
      </c>
      <c r="C335" s="1473"/>
      <c r="D335" s="75"/>
      <c r="E335" s="1145"/>
      <c r="F335" s="83">
        <v>0.5</v>
      </c>
      <c r="G335" s="108">
        <v>27.03</v>
      </c>
      <c r="H335" s="109">
        <v>27.25</v>
      </c>
      <c r="I335" s="108">
        <f>H335-G335</f>
        <v>0.22</v>
      </c>
      <c r="J335" s="1160">
        <f>F335*I335</f>
        <v>0.11</v>
      </c>
      <c r="K335" s="1114"/>
      <c r="L335" s="940"/>
      <c r="M335" s="1080"/>
      <c r="N335" s="1114"/>
      <c r="O335" s="940"/>
      <c r="P335" s="1116"/>
      <c r="Q335" s="1421"/>
      <c r="R335" s="1280"/>
      <c r="S335" s="1281"/>
      <c r="T335" s="1280"/>
      <c r="U335" s="1281"/>
      <c r="V335" s="1280"/>
      <c r="W335" s="1281"/>
      <c r="X335" s="1280"/>
      <c r="Y335" s="1282"/>
      <c r="Z335" s="1308"/>
      <c r="AA335" s="1328">
        <f>J335</f>
        <v>0.11</v>
      </c>
      <c r="AB335" s="1393"/>
      <c r="AC335" s="1282"/>
      <c r="AD335" s="1308"/>
      <c r="AE335" s="1286"/>
      <c r="AF335" s="1390"/>
      <c r="AG335" s="1394"/>
      <c r="AH335" s="1280"/>
    </row>
    <row r="336" spans="2:34" ht="13.5" hidden="1" outlineLevel="1" thickBot="1">
      <c r="B336" s="83"/>
      <c r="C336" s="1474"/>
      <c r="D336" s="75"/>
      <c r="E336" s="1145"/>
      <c r="F336" s="83">
        <v>0.5</v>
      </c>
      <c r="G336" s="109">
        <v>27.25</v>
      </c>
      <c r="H336" s="109">
        <v>29.85</v>
      </c>
      <c r="I336" s="108">
        <f>H336-G336</f>
        <v>2.6</v>
      </c>
      <c r="J336" s="1160">
        <f>F336*I336</f>
        <v>1.3</v>
      </c>
      <c r="K336" s="83"/>
      <c r="L336" s="75"/>
      <c r="M336" s="1058"/>
      <c r="N336" s="83"/>
      <c r="O336" s="75"/>
      <c r="P336" s="1058"/>
      <c r="Q336" s="1421"/>
      <c r="R336" s="1280"/>
      <c r="S336" s="1281"/>
      <c r="T336" s="1280"/>
      <c r="U336" s="1281"/>
      <c r="V336" s="1280"/>
      <c r="W336" s="1281"/>
      <c r="X336" s="1280"/>
      <c r="Y336" s="1282"/>
      <c r="Z336" s="1308"/>
      <c r="AA336" s="1328"/>
      <c r="AB336" s="1393">
        <f>J336</f>
        <v>1.3</v>
      </c>
      <c r="AC336" s="1282"/>
      <c r="AD336" s="1308"/>
      <c r="AE336" s="1286"/>
      <c r="AF336" s="1307"/>
      <c r="AG336" s="1394"/>
      <c r="AH336" s="1280"/>
    </row>
    <row r="337" spans="2:34" ht="13.5" hidden="1" outlineLevel="1" thickBot="1">
      <c r="B337" s="83"/>
      <c r="C337" s="1474"/>
      <c r="D337" s="75"/>
      <c r="E337" s="1145"/>
      <c r="F337" s="83">
        <v>1.31</v>
      </c>
      <c r="G337" s="109">
        <v>27.03</v>
      </c>
      <c r="H337" s="109">
        <v>29.85</v>
      </c>
      <c r="I337" s="108">
        <f>H337-G337</f>
        <v>2.82</v>
      </c>
      <c r="J337" s="1160">
        <f>F337*I337</f>
        <v>3.69</v>
      </c>
      <c r="K337" s="83"/>
      <c r="L337" s="75"/>
      <c r="M337" s="1058"/>
      <c r="N337" s="83"/>
      <c r="O337" s="75"/>
      <c r="P337" s="1058"/>
      <c r="Q337" s="1394"/>
      <c r="R337" s="1280"/>
      <c r="S337" s="1281"/>
      <c r="T337" s="1280"/>
      <c r="U337" s="1281"/>
      <c r="V337" s="1280"/>
      <c r="W337" s="1281"/>
      <c r="X337" s="1280"/>
      <c r="Y337" s="1282"/>
      <c r="Z337" s="1308"/>
      <c r="AA337" s="1286"/>
      <c r="AB337" s="1393">
        <f>J337</f>
        <v>3.69</v>
      </c>
      <c r="AC337" s="1282"/>
      <c r="AD337" s="1308"/>
      <c r="AE337" s="1286"/>
      <c r="AF337" s="1307"/>
      <c r="AG337" s="1394"/>
      <c r="AH337" s="1280"/>
    </row>
    <row r="338" spans="2:34" ht="13.5" hidden="1" outlineLevel="1" thickBot="1">
      <c r="B338" s="83"/>
      <c r="C338" s="1474" t="s">
        <v>69</v>
      </c>
      <c r="D338" s="75"/>
      <c r="E338" s="1145">
        <v>1</v>
      </c>
      <c r="F338" s="83"/>
      <c r="G338" s="109"/>
      <c r="H338" s="109"/>
      <c r="I338" s="75"/>
      <c r="J338" s="1160"/>
      <c r="K338" s="1114">
        <v>1.31</v>
      </c>
      <c r="L338" s="1108">
        <v>2.2200000000000002</v>
      </c>
      <c r="M338" s="1080">
        <f>ROUND(-E338*K338*L338,2)</f>
        <v>-2.91</v>
      </c>
      <c r="N338" s="1114">
        <v>0.15</v>
      </c>
      <c r="O338" s="940">
        <f>2*L338+K338</f>
        <v>5.75</v>
      </c>
      <c r="P338" s="1116">
        <f>E338*N338*O338</f>
        <v>0.86</v>
      </c>
      <c r="Q338" s="1394"/>
      <c r="R338" s="1280"/>
      <c r="S338" s="1281"/>
      <c r="T338" s="1280"/>
      <c r="U338" s="1281"/>
      <c r="V338" s="1280"/>
      <c r="W338" s="1281"/>
      <c r="X338" s="1280"/>
      <c r="Y338" s="1282"/>
      <c r="Z338" s="1308"/>
      <c r="AA338" s="1286"/>
      <c r="AB338" s="1393">
        <f>M338</f>
        <v>-2.91</v>
      </c>
      <c r="AC338" s="1282"/>
      <c r="AD338" s="1308"/>
      <c r="AE338" s="1286"/>
      <c r="AF338" s="1307"/>
      <c r="AG338" s="1394"/>
      <c r="AH338" s="1280"/>
    </row>
    <row r="339" spans="2:34" ht="13.5" hidden="1" outlineLevel="1" thickBot="1">
      <c r="B339" s="83"/>
      <c r="C339" s="1474"/>
      <c r="D339" s="75"/>
      <c r="E339" s="877"/>
      <c r="F339" s="83">
        <v>3.2</v>
      </c>
      <c r="G339" s="109">
        <v>27.03</v>
      </c>
      <c r="H339" s="109">
        <v>27.25</v>
      </c>
      <c r="I339" s="108">
        <f>H339-G339</f>
        <v>0.22</v>
      </c>
      <c r="J339" s="1160">
        <f>F339*I339</f>
        <v>0.7</v>
      </c>
      <c r="K339" s="1114"/>
      <c r="L339" s="940"/>
      <c r="M339" s="1080"/>
      <c r="N339" s="1114"/>
      <c r="O339" s="940"/>
      <c r="P339" s="1116"/>
      <c r="Q339" s="1394"/>
      <c r="R339" s="1280"/>
      <c r="S339" s="1281"/>
      <c r="T339" s="1280"/>
      <c r="U339" s="1281"/>
      <c r="V339" s="1280"/>
      <c r="W339" s="1281"/>
      <c r="X339" s="1280"/>
      <c r="Y339" s="1282"/>
      <c r="Z339" s="1308"/>
      <c r="AA339" s="1328">
        <f>J339</f>
        <v>0.7</v>
      </c>
      <c r="AB339" s="1393"/>
      <c r="AC339" s="1282"/>
      <c r="AD339" s="1308"/>
      <c r="AE339" s="1286"/>
      <c r="AF339" s="1390"/>
      <c r="AG339" s="1394"/>
      <c r="AH339" s="1280"/>
    </row>
    <row r="340" spans="2:34" ht="13.5" hidden="1" outlineLevel="1" thickBot="1">
      <c r="B340" s="83"/>
      <c r="C340" s="1474"/>
      <c r="D340" s="75"/>
      <c r="E340" s="877"/>
      <c r="F340" s="83">
        <v>3.2</v>
      </c>
      <c r="G340" s="109">
        <v>27.25</v>
      </c>
      <c r="H340" s="109">
        <v>29.85</v>
      </c>
      <c r="I340" s="108">
        <f>H340-G340</f>
        <v>2.6</v>
      </c>
      <c r="J340" s="1160">
        <f>F340*I340</f>
        <v>8.32</v>
      </c>
      <c r="K340" s="1114"/>
      <c r="L340" s="940"/>
      <c r="M340" s="1080"/>
      <c r="N340" s="1114"/>
      <c r="O340" s="940"/>
      <c r="P340" s="1116"/>
      <c r="Q340" s="1394"/>
      <c r="R340" s="1280"/>
      <c r="S340" s="1281"/>
      <c r="T340" s="1280"/>
      <c r="U340" s="1281"/>
      <c r="V340" s="1280"/>
      <c r="W340" s="1281"/>
      <c r="X340" s="1280"/>
      <c r="Y340" s="1282"/>
      <c r="Z340" s="1308"/>
      <c r="AA340" s="1286"/>
      <c r="AB340" s="1393">
        <f>J340</f>
        <v>8.32</v>
      </c>
      <c r="AC340" s="1282"/>
      <c r="AD340" s="1308"/>
      <c r="AE340" s="1286"/>
      <c r="AF340" s="1390"/>
      <c r="AG340" s="1394"/>
      <c r="AH340" s="1280"/>
    </row>
    <row r="341" spans="2:34" ht="13.5" hidden="1" outlineLevel="1" thickBot="1">
      <c r="B341" s="83"/>
      <c r="C341" s="1474"/>
      <c r="D341" s="75"/>
      <c r="E341" s="1145"/>
      <c r="F341" s="83">
        <v>2.2000000000000002</v>
      </c>
      <c r="G341" s="109">
        <v>27.03</v>
      </c>
      <c r="H341" s="109">
        <v>29.85</v>
      </c>
      <c r="I341" s="108">
        <f>H341-G341</f>
        <v>2.82</v>
      </c>
      <c r="J341" s="1160">
        <f>F341*I341</f>
        <v>6.2</v>
      </c>
      <c r="K341" s="83"/>
      <c r="L341" s="75"/>
      <c r="M341" s="1058"/>
      <c r="N341" s="83"/>
      <c r="O341" s="75"/>
      <c r="P341" s="1058"/>
      <c r="Q341" s="1394"/>
      <c r="R341" s="1280"/>
      <c r="S341" s="1281"/>
      <c r="T341" s="1280"/>
      <c r="U341" s="1281"/>
      <c r="V341" s="1280"/>
      <c r="W341" s="1281"/>
      <c r="X341" s="1280"/>
      <c r="Y341" s="1282"/>
      <c r="Z341" s="1308"/>
      <c r="AA341" s="1328"/>
      <c r="AB341" s="1393">
        <f>J341</f>
        <v>6.2</v>
      </c>
      <c r="AC341" s="1282"/>
      <c r="AD341" s="1308"/>
      <c r="AE341" s="1286"/>
      <c r="AF341" s="1307"/>
      <c r="AG341" s="1394"/>
      <c r="AH341" s="1280"/>
    </row>
    <row r="342" spans="2:34" ht="13.5" hidden="1" outlineLevel="1" thickBot="1">
      <c r="B342" s="83"/>
      <c r="C342" s="1474" t="s">
        <v>68</v>
      </c>
      <c r="D342" s="75"/>
      <c r="E342" s="1145">
        <v>1</v>
      </c>
      <c r="F342" s="83"/>
      <c r="G342" s="109"/>
      <c r="H342" s="109"/>
      <c r="I342" s="75"/>
      <c r="J342" s="1160"/>
      <c r="K342" s="1114">
        <v>1.31</v>
      </c>
      <c r="L342" s="1108">
        <v>2.2200000000000002</v>
      </c>
      <c r="M342" s="1080">
        <f>ROUND(-E342*K342*L342,2)</f>
        <v>-2.91</v>
      </c>
      <c r="N342" s="1114">
        <v>0.15</v>
      </c>
      <c r="O342" s="940">
        <f>K342+L342+0.37</f>
        <v>3.9</v>
      </c>
      <c r="P342" s="1116">
        <f>E342*N342*O342</f>
        <v>0.59</v>
      </c>
      <c r="Q342" s="1394"/>
      <c r="R342" s="1280"/>
      <c r="S342" s="1281"/>
      <c r="T342" s="1280"/>
      <c r="U342" s="1281"/>
      <c r="V342" s="1280"/>
      <c r="W342" s="1281"/>
      <c r="X342" s="1280"/>
      <c r="Y342" s="1282"/>
      <c r="Z342" s="1308"/>
      <c r="AA342" s="1286"/>
      <c r="AB342" s="1393">
        <f>M342</f>
        <v>-2.91</v>
      </c>
      <c r="AC342" s="1282"/>
      <c r="AD342" s="1308"/>
      <c r="AE342" s="1286"/>
      <c r="AF342" s="1307"/>
      <c r="AG342" s="1394"/>
      <c r="AH342" s="1280"/>
    </row>
    <row r="343" spans="2:34" ht="13.5" hidden="1" outlineLevel="1" thickBot="1">
      <c r="B343" s="83"/>
      <c r="C343" s="1474" t="s">
        <v>71</v>
      </c>
      <c r="D343" s="75"/>
      <c r="E343" s="1145">
        <v>1</v>
      </c>
      <c r="F343" s="83"/>
      <c r="G343" s="109"/>
      <c r="H343" s="109"/>
      <c r="I343" s="75"/>
      <c r="J343" s="1160"/>
      <c r="K343" s="1114">
        <v>0.93</v>
      </c>
      <c r="L343" s="1108">
        <v>1.8</v>
      </c>
      <c r="M343" s="1080">
        <f>ROUND(-E343*K343*L343,2)</f>
        <v>-1.67</v>
      </c>
      <c r="N343" s="1114">
        <v>0.15</v>
      </c>
      <c r="O343" s="940">
        <f>K343+L343</f>
        <v>2.73</v>
      </c>
      <c r="P343" s="1116">
        <f>E343*N343*O343</f>
        <v>0.41</v>
      </c>
      <c r="Q343" s="1394"/>
      <c r="R343" s="1280"/>
      <c r="S343" s="1281"/>
      <c r="T343" s="1280"/>
      <c r="U343" s="1281"/>
      <c r="V343" s="1280"/>
      <c r="W343" s="1281"/>
      <c r="X343" s="1280"/>
      <c r="Y343" s="1282"/>
      <c r="Z343" s="1308"/>
      <c r="AA343" s="1286"/>
      <c r="AB343" s="1393">
        <f>M343</f>
        <v>-1.67</v>
      </c>
      <c r="AC343" s="1282"/>
      <c r="AD343" s="1308"/>
      <c r="AE343" s="1286"/>
      <c r="AF343" s="1307"/>
      <c r="AG343" s="1394"/>
      <c r="AH343" s="1280"/>
    </row>
    <row r="344" spans="2:34" ht="13.5" hidden="1" outlineLevel="1" thickBot="1">
      <c r="B344" s="83"/>
      <c r="C344" s="1474"/>
      <c r="D344" s="75"/>
      <c r="E344" s="123"/>
      <c r="F344" s="83">
        <v>0.32</v>
      </c>
      <c r="G344" s="109">
        <v>27.03</v>
      </c>
      <c r="H344" s="109">
        <v>27.25</v>
      </c>
      <c r="I344" s="108">
        <f>H344-G344</f>
        <v>0.22</v>
      </c>
      <c r="J344" s="1160">
        <f>F344*I344</f>
        <v>7.0000000000000007E-2</v>
      </c>
      <c r="K344" s="83"/>
      <c r="L344" s="75"/>
      <c r="M344" s="1058"/>
      <c r="N344" s="83"/>
      <c r="O344" s="75"/>
      <c r="P344" s="1058"/>
      <c r="Q344" s="1394"/>
      <c r="R344" s="1280"/>
      <c r="S344" s="1174"/>
      <c r="T344" s="1280"/>
      <c r="U344" s="1281"/>
      <c r="V344" s="1280"/>
      <c r="W344" s="1281"/>
      <c r="X344" s="1280"/>
      <c r="Y344" s="1282"/>
      <c r="Z344" s="1308"/>
      <c r="AA344" s="1328">
        <f>J344</f>
        <v>7.0000000000000007E-2</v>
      </c>
      <c r="AB344" s="1287"/>
      <c r="AC344" s="1282"/>
      <c r="AD344" s="1308"/>
      <c r="AE344" s="1286"/>
      <c r="AF344" s="1307"/>
      <c r="AG344" s="1394"/>
      <c r="AH344" s="1280"/>
    </row>
    <row r="345" spans="2:34" ht="13.5" hidden="1" outlineLevel="1" thickBot="1">
      <c r="B345" s="83"/>
      <c r="C345" s="1474"/>
      <c r="D345" s="75"/>
      <c r="E345" s="123"/>
      <c r="F345" s="83">
        <v>0.32</v>
      </c>
      <c r="G345" s="109">
        <v>27.25</v>
      </c>
      <c r="H345" s="109">
        <v>29.85</v>
      </c>
      <c r="I345" s="108">
        <f>H345-G345</f>
        <v>2.6</v>
      </c>
      <c r="J345" s="1160">
        <f>F345*I345</f>
        <v>0.83</v>
      </c>
      <c r="K345" s="83"/>
      <c r="L345" s="75"/>
      <c r="M345" s="1058"/>
      <c r="N345" s="83"/>
      <c r="O345" s="75"/>
      <c r="P345" s="1058"/>
      <c r="Q345" s="1394"/>
      <c r="R345" s="1280"/>
      <c r="S345" s="1174"/>
      <c r="T345" s="1280"/>
      <c r="U345" s="1281"/>
      <c r="V345" s="1280"/>
      <c r="W345" s="1281"/>
      <c r="X345" s="1280"/>
      <c r="Y345" s="1282"/>
      <c r="Z345" s="1308"/>
      <c r="AA345" s="1286"/>
      <c r="AB345" s="1393">
        <f>J345</f>
        <v>0.83</v>
      </c>
      <c r="AC345" s="1282"/>
      <c r="AD345" s="1308"/>
      <c r="AE345" s="1286"/>
      <c r="AF345" s="1307"/>
      <c r="AG345" s="1394"/>
      <c r="AH345" s="1280"/>
    </row>
    <row r="346" spans="2:34" ht="13.5" hidden="1" outlineLevel="1" thickBot="1">
      <c r="B346" s="83"/>
      <c r="C346" s="1474" t="s">
        <v>688</v>
      </c>
      <c r="D346" s="1474" t="s">
        <v>690</v>
      </c>
      <c r="E346" s="1145"/>
      <c r="F346" s="83">
        <f>0.44+4.64</f>
        <v>5.08</v>
      </c>
      <c r="G346" s="109">
        <v>26.85</v>
      </c>
      <c r="H346" s="109">
        <v>27.25</v>
      </c>
      <c r="I346" s="108">
        <f>H346-G346</f>
        <v>0.4</v>
      </c>
      <c r="J346" s="1160">
        <f>F346*I346</f>
        <v>2.0299999999999998</v>
      </c>
      <c r="K346" s="83"/>
      <c r="L346" s="75"/>
      <c r="M346" s="1058"/>
      <c r="N346" s="83"/>
      <c r="O346" s="75"/>
      <c r="P346" s="1058"/>
      <c r="Q346" s="1421">
        <f>J346</f>
        <v>2.0299999999999998</v>
      </c>
      <c r="R346" s="1280">
        <f t="shared" ref="R346:R347" si="36">ROUND($Q$4/1000*Q346,3)</f>
        <v>0.30499999999999999</v>
      </c>
      <c r="S346" s="1174"/>
      <c r="T346" s="1280"/>
      <c r="U346" s="1281"/>
      <c r="V346" s="1280"/>
      <c r="W346" s="1281"/>
      <c r="X346" s="1280"/>
      <c r="Y346" s="1282"/>
      <c r="Z346" s="1308"/>
      <c r="AA346" s="1328">
        <f>J346</f>
        <v>2.0299999999999998</v>
      </c>
      <c r="AB346" s="1287"/>
      <c r="AC346" s="1282"/>
      <c r="AD346" s="1308"/>
      <c r="AE346" s="1286"/>
      <c r="AF346" s="1307"/>
      <c r="AG346" s="1394"/>
      <c r="AH346" s="1280"/>
    </row>
    <row r="347" spans="2:34" ht="13.5" hidden="1" outlineLevel="1" thickBot="1">
      <c r="B347" s="83"/>
      <c r="C347" s="1474"/>
      <c r="D347" s="1474" t="s">
        <v>691</v>
      </c>
      <c r="E347" s="1145"/>
      <c r="F347" s="83">
        <v>5.08</v>
      </c>
      <c r="G347" s="109">
        <v>27.25</v>
      </c>
      <c r="H347" s="109">
        <v>29.85</v>
      </c>
      <c r="I347" s="108">
        <f>H347-G347</f>
        <v>2.6</v>
      </c>
      <c r="J347" s="1160">
        <f>F347*I347</f>
        <v>13.21</v>
      </c>
      <c r="K347" s="1114"/>
      <c r="L347" s="940"/>
      <c r="M347" s="1085"/>
      <c r="N347" s="1114"/>
      <c r="O347" s="940"/>
      <c r="P347" s="1116"/>
      <c r="Q347" s="1421">
        <f>J347</f>
        <v>13.21</v>
      </c>
      <c r="R347" s="1280">
        <f t="shared" si="36"/>
        <v>1.982</v>
      </c>
      <c r="S347" s="1174"/>
      <c r="T347" s="1280"/>
      <c r="U347" s="1281"/>
      <c r="V347" s="1280"/>
      <c r="W347" s="1281"/>
      <c r="X347" s="1280"/>
      <c r="Y347" s="1282"/>
      <c r="Z347" s="1308"/>
      <c r="AA347" s="1328"/>
      <c r="AB347" s="1393">
        <f>J347</f>
        <v>13.21</v>
      </c>
      <c r="AC347" s="1282"/>
      <c r="AD347" s="1308"/>
      <c r="AE347" s="1328"/>
      <c r="AF347" s="1307"/>
      <c r="AG347" s="1394"/>
      <c r="AH347" s="1280"/>
    </row>
    <row r="348" spans="2:34" ht="13.5" hidden="1" outlineLevel="1" thickBot="1">
      <c r="B348" s="83"/>
      <c r="C348" s="1474"/>
      <c r="D348" s="75"/>
      <c r="E348" s="1145"/>
      <c r="F348" s="83"/>
      <c r="G348" s="109"/>
      <c r="H348" s="109"/>
      <c r="I348" s="75"/>
      <c r="J348" s="1160"/>
      <c r="K348" s="83"/>
      <c r="L348" s="75"/>
      <c r="M348" s="1058"/>
      <c r="N348" s="83"/>
      <c r="O348" s="75"/>
      <c r="P348" s="1058"/>
      <c r="Q348" s="1394"/>
      <c r="R348" s="1280"/>
      <c r="S348" s="1174"/>
      <c r="T348" s="1280"/>
      <c r="U348" s="1281"/>
      <c r="V348" s="1280"/>
      <c r="W348" s="1281"/>
      <c r="X348" s="1280"/>
      <c r="Y348" s="1282"/>
      <c r="Z348" s="1308"/>
      <c r="AA348" s="1286"/>
      <c r="AB348" s="1393"/>
      <c r="AC348" s="1282"/>
      <c r="AD348" s="1308"/>
      <c r="AE348" s="1286"/>
      <c r="AF348" s="1307"/>
      <c r="AG348" s="1394"/>
      <c r="AH348" s="1280"/>
    </row>
    <row r="349" spans="2:34" ht="13.5" hidden="1" outlineLevel="1" thickBot="1">
      <c r="B349" s="83" t="s">
        <v>587</v>
      </c>
      <c r="C349" s="1474" t="s">
        <v>493</v>
      </c>
      <c r="D349" s="1474" t="s">
        <v>692</v>
      </c>
      <c r="E349" s="1145"/>
      <c r="F349" s="83">
        <v>6.75</v>
      </c>
      <c r="G349" s="109">
        <v>26.85</v>
      </c>
      <c r="H349" s="109">
        <v>29.85</v>
      </c>
      <c r="I349" s="108">
        <f>H349-G349</f>
        <v>3</v>
      </c>
      <c r="J349" s="1160">
        <f>F349*I349</f>
        <v>20.25</v>
      </c>
      <c r="K349" s="83"/>
      <c r="L349" s="75"/>
      <c r="M349" s="1058"/>
      <c r="N349" s="83"/>
      <c r="O349" s="75"/>
      <c r="P349" s="1058"/>
      <c r="Q349" s="1394"/>
      <c r="R349" s="1280"/>
      <c r="S349" s="1174">
        <f>J349</f>
        <v>20.25</v>
      </c>
      <c r="T349" s="1280">
        <f t="shared" ref="T349:T351" si="37">ROUND($S$4/1000*S349,3)</f>
        <v>2.633</v>
      </c>
      <c r="U349" s="1281"/>
      <c r="V349" s="1280"/>
      <c r="W349" s="1281"/>
      <c r="X349" s="1280"/>
      <c r="Y349" s="1282"/>
      <c r="Z349" s="1308"/>
      <c r="AA349" s="1286"/>
      <c r="AB349" s="1287"/>
      <c r="AC349" s="1282"/>
      <c r="AD349" s="1308"/>
      <c r="AE349" s="1286"/>
      <c r="AF349" s="1307"/>
      <c r="AG349" s="1394"/>
      <c r="AH349" s="1280"/>
    </row>
    <row r="350" spans="2:34" ht="13.5" hidden="1" outlineLevel="1" thickBot="1">
      <c r="B350" s="83"/>
      <c r="C350" s="1474" t="s">
        <v>24</v>
      </c>
      <c r="D350" s="1474"/>
      <c r="E350" s="1145">
        <v>1</v>
      </c>
      <c r="F350" s="83"/>
      <c r="G350" s="109"/>
      <c r="H350" s="109"/>
      <c r="I350" s="75"/>
      <c r="J350" s="123"/>
      <c r="K350" s="871">
        <v>1.48</v>
      </c>
      <c r="L350" s="1474">
        <v>1.59</v>
      </c>
      <c r="M350" s="1085">
        <f>ROUND(-E350*K350*L350,2)</f>
        <v>-2.35</v>
      </c>
      <c r="N350" s="1114"/>
      <c r="O350" s="940"/>
      <c r="P350" s="1116"/>
      <c r="Q350" s="1394"/>
      <c r="R350" s="1280"/>
      <c r="S350" s="1174">
        <f>M350</f>
        <v>-2.35</v>
      </c>
      <c r="T350" s="1280">
        <f t="shared" si="37"/>
        <v>-0.30599999999999999</v>
      </c>
      <c r="U350" s="1281"/>
      <c r="V350" s="1280"/>
      <c r="W350" s="1281"/>
      <c r="X350" s="1280"/>
      <c r="Y350" s="1282"/>
      <c r="Z350" s="1308"/>
      <c r="AA350" s="1286"/>
      <c r="AB350" s="1287"/>
      <c r="AC350" s="1282"/>
      <c r="AD350" s="1308"/>
      <c r="AE350" s="1286"/>
      <c r="AF350" s="1307"/>
      <c r="AG350" s="1394"/>
      <c r="AH350" s="1280"/>
    </row>
    <row r="351" spans="2:34" ht="13.5" hidden="1" outlineLevel="1" thickBot="1">
      <c r="B351" s="83"/>
      <c r="C351" s="1474" t="s">
        <v>25</v>
      </c>
      <c r="D351" s="75"/>
      <c r="E351" s="1145">
        <v>1</v>
      </c>
      <c r="F351" s="83"/>
      <c r="G351" s="109"/>
      <c r="H351" s="109"/>
      <c r="I351" s="75"/>
      <c r="J351" s="1160"/>
      <c r="K351" s="871">
        <v>1.68</v>
      </c>
      <c r="L351" s="1474">
        <v>1.59</v>
      </c>
      <c r="M351" s="1080">
        <f>ROUND(-E351*K351*L351,2)</f>
        <v>-2.67</v>
      </c>
      <c r="N351" s="1114"/>
      <c r="O351" s="940"/>
      <c r="P351" s="1116"/>
      <c r="Q351" s="1394"/>
      <c r="R351" s="1280"/>
      <c r="S351" s="1174">
        <f>M351</f>
        <v>-2.67</v>
      </c>
      <c r="T351" s="1280">
        <f t="shared" si="37"/>
        <v>-0.34699999999999998</v>
      </c>
      <c r="U351" s="1281"/>
      <c r="V351" s="1280"/>
      <c r="W351" s="1174"/>
      <c r="X351" s="1179"/>
      <c r="Y351" s="1282"/>
      <c r="Z351" s="1308"/>
      <c r="AA351" s="1328"/>
      <c r="AB351" s="1287"/>
      <c r="AC351" s="1282"/>
      <c r="AD351" s="1308"/>
      <c r="AE351" s="1286"/>
      <c r="AF351" s="1307"/>
      <c r="AG351" s="1394"/>
      <c r="AH351" s="1280"/>
    </row>
    <row r="352" spans="2:34" ht="13.5" hidden="1" outlineLevel="1" thickBot="1">
      <c r="B352" s="83" t="s">
        <v>664</v>
      </c>
      <c r="C352" s="1474"/>
      <c r="D352" s="75"/>
      <c r="E352" s="1145"/>
      <c r="F352" s="83">
        <v>6.75</v>
      </c>
      <c r="G352" s="109">
        <v>26.85</v>
      </c>
      <c r="H352" s="109">
        <v>27.25</v>
      </c>
      <c r="I352" s="108">
        <f>H352-G352</f>
        <v>0.4</v>
      </c>
      <c r="J352" s="1160">
        <f>F352*I352</f>
        <v>2.7</v>
      </c>
      <c r="K352" s="83"/>
      <c r="L352" s="75"/>
      <c r="M352" s="1058"/>
      <c r="N352" s="83"/>
      <c r="O352" s="75"/>
      <c r="P352" s="1058"/>
      <c r="Q352" s="1394"/>
      <c r="R352" s="1280"/>
      <c r="S352" s="1281"/>
      <c r="T352" s="1280"/>
      <c r="U352" s="1281"/>
      <c r="V352" s="1280"/>
      <c r="W352" s="1174"/>
      <c r="X352" s="1179"/>
      <c r="Y352" s="1282"/>
      <c r="Z352" s="1308"/>
      <c r="AA352" s="1328">
        <f>J352</f>
        <v>2.7</v>
      </c>
      <c r="AB352" s="1393"/>
      <c r="AC352" s="1282"/>
      <c r="AD352" s="1308"/>
      <c r="AE352" s="1286"/>
      <c r="AF352" s="1307"/>
      <c r="AG352" s="1394"/>
      <c r="AH352" s="1280"/>
    </row>
    <row r="353" spans="2:34" ht="13.5" hidden="1" outlineLevel="1" thickBot="1">
      <c r="B353" s="83"/>
      <c r="C353" s="1474"/>
      <c r="D353" s="75"/>
      <c r="E353" s="1145"/>
      <c r="F353" s="83">
        <v>0.9</v>
      </c>
      <c r="G353" s="109">
        <v>27.25</v>
      </c>
      <c r="H353" s="109">
        <v>29.85</v>
      </c>
      <c r="I353" s="108">
        <f>H353-G353</f>
        <v>2.6</v>
      </c>
      <c r="J353" s="1160">
        <f>F353*I353</f>
        <v>2.34</v>
      </c>
      <c r="K353" s="83"/>
      <c r="L353" s="75"/>
      <c r="M353" s="1058"/>
      <c r="N353" s="83"/>
      <c r="O353" s="75"/>
      <c r="P353" s="1058"/>
      <c r="Q353" s="1394"/>
      <c r="R353" s="1280"/>
      <c r="S353" s="1174"/>
      <c r="T353" s="1280"/>
      <c r="U353" s="1281"/>
      <c r="V353" s="1280"/>
      <c r="W353" s="1281"/>
      <c r="X353" s="1280"/>
      <c r="Y353" s="1282"/>
      <c r="Z353" s="1308"/>
      <c r="AA353" s="1286"/>
      <c r="AB353" s="1393">
        <f>J353</f>
        <v>2.34</v>
      </c>
      <c r="AC353" s="1282"/>
      <c r="AD353" s="1308"/>
      <c r="AE353" s="1286"/>
      <c r="AF353" s="1307"/>
      <c r="AG353" s="1394"/>
      <c r="AH353" s="1280"/>
    </row>
    <row r="354" spans="2:34" ht="13.5" hidden="1" outlineLevel="1" thickBot="1">
      <c r="B354" s="83"/>
      <c r="C354" s="1474"/>
      <c r="D354" s="75"/>
      <c r="E354" s="1145"/>
      <c r="F354" s="83">
        <v>4.67</v>
      </c>
      <c r="G354" s="109">
        <v>27.25</v>
      </c>
      <c r="H354" s="109">
        <v>29.85</v>
      </c>
      <c r="I354" s="108">
        <f>H354-G354</f>
        <v>2.6</v>
      </c>
      <c r="J354" s="1160">
        <f>F354*I354</f>
        <v>12.14</v>
      </c>
      <c r="K354" s="1114"/>
      <c r="L354" s="940"/>
      <c r="M354" s="1080"/>
      <c r="N354" s="1114"/>
      <c r="O354" s="940"/>
      <c r="P354" s="1116"/>
      <c r="Q354" s="1394"/>
      <c r="R354" s="1280"/>
      <c r="S354" s="1174"/>
      <c r="T354" s="1280"/>
      <c r="U354" s="1281"/>
      <c r="V354" s="1280"/>
      <c r="W354" s="1281"/>
      <c r="X354" s="1280"/>
      <c r="Y354" s="1282"/>
      <c r="Z354" s="1308"/>
      <c r="AA354" s="1328">
        <f>J354</f>
        <v>12.14</v>
      </c>
      <c r="AB354" s="1393"/>
      <c r="AC354" s="1282"/>
      <c r="AD354" s="1308"/>
      <c r="AE354" s="1286"/>
      <c r="AF354" s="1390"/>
      <c r="AG354" s="1394"/>
      <c r="AH354" s="1280"/>
    </row>
    <row r="355" spans="2:34" ht="13.5" hidden="1" outlineLevel="1" thickBot="1">
      <c r="B355" s="83"/>
      <c r="C355" s="1474" t="s">
        <v>24</v>
      </c>
      <c r="D355" s="75"/>
      <c r="E355" s="1145">
        <v>1</v>
      </c>
      <c r="F355" s="83"/>
      <c r="G355" s="109"/>
      <c r="H355" s="109"/>
      <c r="I355" s="75"/>
      <c r="J355" s="123"/>
      <c r="K355" s="871">
        <v>1.48</v>
      </c>
      <c r="L355" s="1474">
        <v>1.59</v>
      </c>
      <c r="M355" s="1085">
        <f>ROUND(-E355*K355*L355,2)</f>
        <v>-2.35</v>
      </c>
      <c r="N355" s="1114">
        <v>0.13</v>
      </c>
      <c r="O355" s="940">
        <f>2*L355+K355</f>
        <v>4.66</v>
      </c>
      <c r="P355" s="1116">
        <f>E355*N355*O355</f>
        <v>0.61</v>
      </c>
      <c r="Q355" s="1394"/>
      <c r="R355" s="1280"/>
      <c r="S355" s="1174"/>
      <c r="T355" s="1280"/>
      <c r="U355" s="1281"/>
      <c r="V355" s="1280"/>
      <c r="W355" s="1281"/>
      <c r="X355" s="1280"/>
      <c r="Y355" s="1282"/>
      <c r="Z355" s="1308"/>
      <c r="AA355" s="1328">
        <f>M355</f>
        <v>-2.35</v>
      </c>
      <c r="AB355" s="1393"/>
      <c r="AC355" s="1282"/>
      <c r="AD355" s="1308"/>
      <c r="AE355" s="1328">
        <f>P355</f>
        <v>0.61</v>
      </c>
      <c r="AF355" s="1390"/>
      <c r="AG355" s="1394"/>
      <c r="AH355" s="1280">
        <f>K355</f>
        <v>1.48</v>
      </c>
    </row>
    <row r="356" spans="2:34" ht="13.5" hidden="1" outlineLevel="1" thickBot="1">
      <c r="B356" s="83"/>
      <c r="C356" s="1474" t="s">
        <v>25</v>
      </c>
      <c r="D356" s="75"/>
      <c r="E356" s="1145">
        <v>1</v>
      </c>
      <c r="F356" s="83"/>
      <c r="G356" s="109"/>
      <c r="H356" s="109"/>
      <c r="I356" s="75"/>
      <c r="J356" s="123"/>
      <c r="K356" s="871">
        <v>1.68</v>
      </c>
      <c r="L356" s="1474">
        <v>1.59</v>
      </c>
      <c r="M356" s="1080">
        <f>ROUND(-E356*K356*L356,2)</f>
        <v>-2.67</v>
      </c>
      <c r="N356" s="1114">
        <v>0.13</v>
      </c>
      <c r="O356" s="940">
        <f>2*L356+K356</f>
        <v>4.8600000000000003</v>
      </c>
      <c r="P356" s="1116">
        <f>E356*N356*O356</f>
        <v>0.63</v>
      </c>
      <c r="Q356" s="1394"/>
      <c r="R356" s="1280"/>
      <c r="S356" s="1281"/>
      <c r="T356" s="1280"/>
      <c r="U356" s="1281"/>
      <c r="V356" s="1280"/>
      <c r="W356" s="1281"/>
      <c r="X356" s="1280"/>
      <c r="Y356" s="1282"/>
      <c r="Z356" s="1308"/>
      <c r="AA356" s="1328">
        <f>M356</f>
        <v>-2.67</v>
      </c>
      <c r="AB356" s="1287"/>
      <c r="AC356" s="1282"/>
      <c r="AD356" s="1308"/>
      <c r="AE356" s="1328">
        <f>P356</f>
        <v>0.63</v>
      </c>
      <c r="AF356" s="1307"/>
      <c r="AG356" s="1394"/>
      <c r="AH356" s="1280">
        <f>K356</f>
        <v>1.68</v>
      </c>
    </row>
    <row r="357" spans="2:34" ht="13.5" hidden="1" outlineLevel="1" thickBot="1">
      <c r="B357" s="83"/>
      <c r="C357" s="1474"/>
      <c r="D357" s="75"/>
      <c r="E357" s="1145"/>
      <c r="F357" s="83">
        <v>1.18</v>
      </c>
      <c r="G357" s="109">
        <v>27.25</v>
      </c>
      <c r="H357" s="109">
        <v>29.85</v>
      </c>
      <c r="I357" s="108">
        <f>H357-G357</f>
        <v>2.6</v>
      </c>
      <c r="J357" s="1160">
        <f>F357*I357</f>
        <v>3.07</v>
      </c>
      <c r="K357" s="83"/>
      <c r="L357" s="75"/>
      <c r="M357" s="1058"/>
      <c r="N357" s="83"/>
      <c r="O357" s="75"/>
      <c r="P357" s="1058"/>
      <c r="Q357" s="1394"/>
      <c r="R357" s="1280"/>
      <c r="S357" s="1174"/>
      <c r="T357" s="1280"/>
      <c r="U357" s="1281"/>
      <c r="V357" s="1280"/>
      <c r="W357" s="1281"/>
      <c r="X357" s="1280"/>
      <c r="Y357" s="1282"/>
      <c r="Z357" s="1308"/>
      <c r="AA357" s="1328"/>
      <c r="AB357" s="1393">
        <f>J357</f>
        <v>3.07</v>
      </c>
      <c r="AC357" s="1282"/>
      <c r="AD357" s="1308"/>
      <c r="AE357" s="1286"/>
      <c r="AF357" s="1307"/>
      <c r="AG357" s="1394"/>
      <c r="AH357" s="1280"/>
    </row>
    <row r="358" spans="2:34" ht="13.5" hidden="1" outlineLevel="1" thickBot="1">
      <c r="B358" s="83" t="s">
        <v>641</v>
      </c>
      <c r="C358" s="1474"/>
      <c r="D358" s="75"/>
      <c r="E358" s="1145"/>
      <c r="F358" s="83"/>
      <c r="G358" s="109"/>
      <c r="H358" s="109"/>
      <c r="I358" s="75"/>
      <c r="J358" s="1160"/>
      <c r="K358" s="83"/>
      <c r="L358" s="75"/>
      <c r="M358" s="1058"/>
      <c r="N358" s="83"/>
      <c r="O358" s="75"/>
      <c r="P358" s="1058"/>
      <c r="Q358" s="1394"/>
      <c r="R358" s="1280"/>
      <c r="S358" s="1174"/>
      <c r="T358" s="1280"/>
      <c r="U358" s="1281"/>
      <c r="V358" s="1280"/>
      <c r="W358" s="1281"/>
      <c r="X358" s="1280"/>
      <c r="Y358" s="1282"/>
      <c r="Z358" s="1308"/>
      <c r="AA358" s="1286"/>
      <c r="AB358" s="1393"/>
      <c r="AC358" s="1282"/>
      <c r="AD358" s="1308"/>
      <c r="AE358" s="1286"/>
      <c r="AF358" s="1307"/>
      <c r="AG358" s="1394"/>
      <c r="AH358" s="1280"/>
    </row>
    <row r="359" spans="2:34" ht="13.5" hidden="1" outlineLevel="1" thickBot="1">
      <c r="B359" s="83" t="s">
        <v>587</v>
      </c>
      <c r="C359" s="1474" t="s">
        <v>493</v>
      </c>
      <c r="D359" s="1474" t="s">
        <v>654</v>
      </c>
      <c r="E359" s="1145"/>
      <c r="F359" s="83">
        <v>6.45</v>
      </c>
      <c r="G359" s="109">
        <v>26.85</v>
      </c>
      <c r="H359" s="109">
        <v>29.85</v>
      </c>
      <c r="I359" s="108">
        <f>H359-G359</f>
        <v>3</v>
      </c>
      <c r="J359" s="1160">
        <f>F359*I359</f>
        <v>19.350000000000001</v>
      </c>
      <c r="K359" s="83"/>
      <c r="L359" s="75"/>
      <c r="M359" s="1058"/>
      <c r="N359" s="83"/>
      <c r="O359" s="75"/>
      <c r="P359" s="1058"/>
      <c r="Q359" s="1394"/>
      <c r="R359" s="1280"/>
      <c r="S359" s="1174">
        <f>J359</f>
        <v>19.350000000000001</v>
      </c>
      <c r="T359" s="1280">
        <f t="shared" ref="T359:T360" si="38">ROUND($S$4/1000*S359,3)</f>
        <v>2.516</v>
      </c>
      <c r="U359" s="1281"/>
      <c r="V359" s="1280"/>
      <c r="W359" s="1281"/>
      <c r="X359" s="1280"/>
      <c r="Y359" s="1282"/>
      <c r="Z359" s="1308"/>
      <c r="AA359" s="1328"/>
      <c r="AB359" s="1393"/>
      <c r="AC359" s="1282"/>
      <c r="AD359" s="1308"/>
      <c r="AE359" s="1286"/>
      <c r="AF359" s="1307"/>
      <c r="AG359" s="1394"/>
      <c r="AH359" s="1280"/>
    </row>
    <row r="360" spans="2:34" ht="13.5" hidden="1" outlineLevel="1" thickBot="1">
      <c r="B360" s="83"/>
      <c r="C360" s="1474" t="s">
        <v>24</v>
      </c>
      <c r="D360" s="75"/>
      <c r="E360" s="1145">
        <v>2</v>
      </c>
      <c r="F360" s="83"/>
      <c r="G360" s="109"/>
      <c r="H360" s="109"/>
      <c r="I360" s="75"/>
      <c r="J360" s="123"/>
      <c r="K360" s="871">
        <v>1.48</v>
      </c>
      <c r="L360" s="1474">
        <v>1.59</v>
      </c>
      <c r="M360" s="1085">
        <f>ROUND(-E360*K360*L360,2)</f>
        <v>-4.71</v>
      </c>
      <c r="N360" s="1114"/>
      <c r="O360" s="940"/>
      <c r="P360" s="1116"/>
      <c r="Q360" s="1394"/>
      <c r="R360" s="1280"/>
      <c r="S360" s="1174">
        <f>M360</f>
        <v>-4.71</v>
      </c>
      <c r="T360" s="1280">
        <f t="shared" si="38"/>
        <v>-0.61199999999999999</v>
      </c>
      <c r="U360" s="1281"/>
      <c r="V360" s="1280"/>
      <c r="W360" s="1281"/>
      <c r="X360" s="1280"/>
      <c r="Y360" s="1282"/>
      <c r="Z360" s="1308"/>
      <c r="AA360" s="1328"/>
      <c r="AB360" s="1393"/>
      <c r="AC360" s="1282"/>
      <c r="AD360" s="1308"/>
      <c r="AE360" s="1328"/>
      <c r="AF360" s="1307"/>
      <c r="AG360" s="1394"/>
      <c r="AH360" s="1280"/>
    </row>
    <row r="361" spans="2:34" ht="13.5" hidden="1" outlineLevel="1" thickBot="1">
      <c r="B361" s="83" t="s">
        <v>664</v>
      </c>
      <c r="C361" s="1474"/>
      <c r="D361" s="75"/>
      <c r="E361" s="1145"/>
      <c r="F361" s="83">
        <v>6.45</v>
      </c>
      <c r="G361" s="109">
        <v>26.85</v>
      </c>
      <c r="H361" s="109">
        <v>27.25</v>
      </c>
      <c r="I361" s="108">
        <f>H361-G361</f>
        <v>0.4</v>
      </c>
      <c r="J361" s="1160">
        <f>F361*I361</f>
        <v>2.58</v>
      </c>
      <c r="K361" s="83"/>
      <c r="L361" s="75"/>
      <c r="M361" s="1058"/>
      <c r="N361" s="83"/>
      <c r="O361" s="75"/>
      <c r="P361" s="1058"/>
      <c r="Q361" s="1394"/>
      <c r="R361" s="1280"/>
      <c r="S361" s="1174"/>
      <c r="T361" s="1280"/>
      <c r="U361" s="1281"/>
      <c r="V361" s="1280"/>
      <c r="W361" s="1281"/>
      <c r="X361" s="1280"/>
      <c r="Y361" s="1282"/>
      <c r="Z361" s="1308"/>
      <c r="AA361" s="1328">
        <f>J361</f>
        <v>2.58</v>
      </c>
      <c r="AB361" s="1393"/>
      <c r="AC361" s="1282"/>
      <c r="AD361" s="1308"/>
      <c r="AE361" s="1286"/>
      <c r="AF361" s="1307"/>
      <c r="AG361" s="1394"/>
      <c r="AH361" s="1280"/>
    </row>
    <row r="362" spans="2:34" ht="13.5" hidden="1" outlineLevel="1" thickBot="1">
      <c r="B362" s="83"/>
      <c r="C362" s="1474"/>
      <c r="D362" s="75"/>
      <c r="E362" s="1145"/>
      <c r="F362" s="83">
        <v>0.91</v>
      </c>
      <c r="G362" s="109">
        <v>27.25</v>
      </c>
      <c r="H362" s="109">
        <v>29.85</v>
      </c>
      <c r="I362" s="108">
        <f>H362-G362</f>
        <v>2.6</v>
      </c>
      <c r="J362" s="1160">
        <f>F362*I362</f>
        <v>2.37</v>
      </c>
      <c r="K362" s="83"/>
      <c r="L362" s="75"/>
      <c r="M362" s="1058"/>
      <c r="N362" s="83"/>
      <c r="O362" s="75"/>
      <c r="P362" s="1058"/>
      <c r="Q362" s="1394"/>
      <c r="R362" s="1280"/>
      <c r="S362" s="1174"/>
      <c r="T362" s="1280"/>
      <c r="U362" s="1281"/>
      <c r="V362" s="1280"/>
      <c r="W362" s="1281"/>
      <c r="X362" s="1280"/>
      <c r="Y362" s="1282"/>
      <c r="Z362" s="1308"/>
      <c r="AA362" s="1328"/>
      <c r="AB362" s="1393">
        <f>J362</f>
        <v>2.37</v>
      </c>
      <c r="AC362" s="1282"/>
      <c r="AD362" s="1308"/>
      <c r="AE362" s="1286"/>
      <c r="AF362" s="1307"/>
      <c r="AG362" s="1394"/>
      <c r="AH362" s="1280"/>
    </row>
    <row r="363" spans="2:34" ht="13.5" hidden="1" outlineLevel="1" thickBot="1">
      <c r="B363" s="83"/>
      <c r="C363" s="75"/>
      <c r="D363" s="75"/>
      <c r="E363" s="1145"/>
      <c r="F363" s="83">
        <v>4.5599999999999996</v>
      </c>
      <c r="G363" s="109">
        <v>27.25</v>
      </c>
      <c r="H363" s="109">
        <v>29.85</v>
      </c>
      <c r="I363" s="108">
        <f>H363-G363</f>
        <v>2.6</v>
      </c>
      <c r="J363" s="1160">
        <f>F363*I363</f>
        <v>11.86</v>
      </c>
      <c r="K363" s="83"/>
      <c r="L363" s="75"/>
      <c r="M363" s="1058"/>
      <c r="N363" s="83"/>
      <c r="O363" s="75"/>
      <c r="P363" s="1058"/>
      <c r="Q363" s="1394"/>
      <c r="R363" s="1280"/>
      <c r="S363" s="1174"/>
      <c r="T363" s="1280"/>
      <c r="U363" s="1281"/>
      <c r="V363" s="1280"/>
      <c r="W363" s="1281"/>
      <c r="X363" s="1280"/>
      <c r="Y363" s="1282"/>
      <c r="Z363" s="1308"/>
      <c r="AA363" s="1328">
        <f>J363</f>
        <v>11.86</v>
      </c>
      <c r="AB363" s="1393"/>
      <c r="AC363" s="1282"/>
      <c r="AD363" s="1308"/>
      <c r="AE363" s="1286"/>
      <c r="AF363" s="1307"/>
      <c r="AG363" s="1394"/>
      <c r="AH363" s="1280"/>
    </row>
    <row r="364" spans="2:34" ht="13.5" hidden="1" outlineLevel="1" thickBot="1">
      <c r="B364" s="83"/>
      <c r="C364" s="1473" t="s">
        <v>24</v>
      </c>
      <c r="D364" s="75"/>
      <c r="E364" s="1145">
        <v>2</v>
      </c>
      <c r="F364" s="83"/>
      <c r="G364" s="109"/>
      <c r="H364" s="109"/>
      <c r="I364" s="75"/>
      <c r="J364" s="123"/>
      <c r="K364" s="871">
        <v>1.48</v>
      </c>
      <c r="L364" s="1474">
        <v>1.59</v>
      </c>
      <c r="M364" s="1085">
        <f>ROUND(-E364*K364*L364,2)</f>
        <v>-4.71</v>
      </c>
      <c r="N364" s="1114">
        <v>0.13</v>
      </c>
      <c r="O364" s="940">
        <f>2*L364+K364</f>
        <v>4.66</v>
      </c>
      <c r="P364" s="1116">
        <f>E364*N364*O364</f>
        <v>1.21</v>
      </c>
      <c r="Q364" s="1394"/>
      <c r="R364" s="1280"/>
      <c r="S364" s="1174"/>
      <c r="T364" s="1280"/>
      <c r="U364" s="1281"/>
      <c r="V364" s="1280"/>
      <c r="W364" s="1281"/>
      <c r="X364" s="1280"/>
      <c r="Y364" s="1282"/>
      <c r="Z364" s="1308"/>
      <c r="AA364" s="1328">
        <f>M364</f>
        <v>-4.71</v>
      </c>
      <c r="AB364" s="1393"/>
      <c r="AC364" s="1282"/>
      <c r="AD364" s="1308"/>
      <c r="AE364" s="1328">
        <f>P364</f>
        <v>1.21</v>
      </c>
      <c r="AF364" s="1390"/>
      <c r="AG364" s="1394"/>
      <c r="AH364" s="1280">
        <f>E364*K364</f>
        <v>2.96</v>
      </c>
    </row>
    <row r="365" spans="2:34" ht="13.5" hidden="1" outlineLevel="1" thickBot="1">
      <c r="B365" s="83"/>
      <c r="C365" s="75"/>
      <c r="D365" s="75"/>
      <c r="E365" s="1145"/>
      <c r="F365" s="83">
        <v>0.98</v>
      </c>
      <c r="G365" s="109">
        <v>27.25</v>
      </c>
      <c r="H365" s="109">
        <v>29.85</v>
      </c>
      <c r="I365" s="108">
        <f>H365-G365</f>
        <v>2.6</v>
      </c>
      <c r="J365" s="1160">
        <f>F365*I365</f>
        <v>2.5499999999999998</v>
      </c>
      <c r="K365" s="83"/>
      <c r="L365" s="75"/>
      <c r="M365" s="1058"/>
      <c r="N365" s="83"/>
      <c r="O365" s="75"/>
      <c r="P365" s="1058"/>
      <c r="Q365" s="1421"/>
      <c r="R365" s="1280"/>
      <c r="S365" s="1281"/>
      <c r="T365" s="1280"/>
      <c r="U365" s="1281"/>
      <c r="V365" s="1280"/>
      <c r="W365" s="1281"/>
      <c r="X365" s="1280"/>
      <c r="Y365" s="1282"/>
      <c r="Z365" s="1308"/>
      <c r="AA365" s="1286"/>
      <c r="AB365" s="1393">
        <f>J365</f>
        <v>2.5499999999999998</v>
      </c>
      <c r="AC365" s="1282"/>
      <c r="AD365" s="1308"/>
      <c r="AE365" s="1286"/>
      <c r="AF365" s="1307"/>
      <c r="AG365" s="1394"/>
      <c r="AH365" s="1280"/>
    </row>
    <row r="366" spans="2:34" ht="13.5" hidden="1" outlineLevel="1" thickBot="1">
      <c r="B366" s="83"/>
      <c r="C366" s="75"/>
      <c r="D366" s="75"/>
      <c r="E366" s="1145"/>
      <c r="F366" s="83"/>
      <c r="G366" s="109"/>
      <c r="H366" s="109"/>
      <c r="I366" s="75"/>
      <c r="J366" s="1160"/>
      <c r="K366" s="83"/>
      <c r="L366" s="75"/>
      <c r="M366" s="1058"/>
      <c r="N366" s="83"/>
      <c r="O366" s="75"/>
      <c r="P366" s="1058"/>
      <c r="Q366" s="1421"/>
      <c r="R366" s="1280"/>
      <c r="S366" s="1281"/>
      <c r="T366" s="1280"/>
      <c r="U366" s="1281"/>
      <c r="V366" s="1280"/>
      <c r="W366" s="1281"/>
      <c r="X366" s="1280"/>
      <c r="Y366" s="1282"/>
      <c r="Z366" s="1308"/>
      <c r="AA366" s="1286"/>
      <c r="AB366" s="1393"/>
      <c r="AC366" s="1282"/>
      <c r="AD366" s="1308"/>
      <c r="AE366" s="1286"/>
      <c r="AF366" s="1307"/>
      <c r="AG366" s="1394"/>
      <c r="AH366" s="1280"/>
    </row>
    <row r="367" spans="2:34" ht="13.5" hidden="1" outlineLevel="1" thickBot="1">
      <c r="B367" s="83"/>
      <c r="C367" s="1474" t="s">
        <v>551</v>
      </c>
      <c r="D367" s="1474" t="s">
        <v>655</v>
      </c>
      <c r="E367" s="1145"/>
      <c r="F367" s="1095">
        <v>2</v>
      </c>
      <c r="G367" s="109">
        <v>26.85</v>
      </c>
      <c r="H367" s="109">
        <v>27.25</v>
      </c>
      <c r="I367" s="108">
        <f>H367-G367</f>
        <v>0.4</v>
      </c>
      <c r="J367" s="1160">
        <f>F367*I367</f>
        <v>0.8</v>
      </c>
      <c r="K367" s="83"/>
      <c r="L367" s="75"/>
      <c r="M367" s="1058"/>
      <c r="N367" s="83"/>
      <c r="O367" s="75"/>
      <c r="P367" s="1058"/>
      <c r="Q367" s="1421">
        <f>J367</f>
        <v>0.8</v>
      </c>
      <c r="R367" s="1280">
        <f t="shared" ref="R367:R368" si="39">ROUND($Q$4/1000*Q367,3)</f>
        <v>0.12</v>
      </c>
      <c r="S367" s="1281"/>
      <c r="T367" s="1280"/>
      <c r="U367" s="1281"/>
      <c r="V367" s="1280"/>
      <c r="W367" s="1281"/>
      <c r="X367" s="1280"/>
      <c r="Y367" s="1282"/>
      <c r="Z367" s="1308"/>
      <c r="AA367" s="1328">
        <f>J367</f>
        <v>0.8</v>
      </c>
      <c r="AB367" s="1287"/>
      <c r="AC367" s="1282"/>
      <c r="AD367" s="1308"/>
      <c r="AE367" s="1286"/>
      <c r="AF367" s="1307"/>
      <c r="AG367" s="1394"/>
      <c r="AH367" s="1280"/>
    </row>
    <row r="368" spans="2:34" ht="13.5" hidden="1" outlineLevel="1" thickBot="1">
      <c r="B368" s="83"/>
      <c r="C368" s="75"/>
      <c r="D368" s="75"/>
      <c r="E368" s="1145"/>
      <c r="F368" s="1095">
        <v>2</v>
      </c>
      <c r="G368" s="109">
        <v>27.25</v>
      </c>
      <c r="H368" s="109">
        <v>29.85</v>
      </c>
      <c r="I368" s="108">
        <f>H368-G368</f>
        <v>2.6</v>
      </c>
      <c r="J368" s="1160">
        <f>F368*I368</f>
        <v>5.2</v>
      </c>
      <c r="K368" s="1114"/>
      <c r="L368" s="940"/>
      <c r="M368" s="1085"/>
      <c r="N368" s="1114"/>
      <c r="O368" s="940"/>
      <c r="P368" s="1116"/>
      <c r="Q368" s="1421">
        <f>J368</f>
        <v>5.2</v>
      </c>
      <c r="R368" s="1280">
        <f t="shared" si="39"/>
        <v>0.78</v>
      </c>
      <c r="S368" s="1281"/>
      <c r="T368" s="1280"/>
      <c r="U368" s="1281"/>
      <c r="V368" s="1280"/>
      <c r="W368" s="1281"/>
      <c r="X368" s="1280"/>
      <c r="Y368" s="1282"/>
      <c r="Z368" s="1308"/>
      <c r="AA368" s="1328"/>
      <c r="AB368" s="1393">
        <f>J368</f>
        <v>5.2</v>
      </c>
      <c r="AC368" s="1282"/>
      <c r="AD368" s="1308"/>
      <c r="AE368" s="1328"/>
      <c r="AF368" s="1307"/>
      <c r="AG368" s="1394"/>
      <c r="AH368" s="1280"/>
    </row>
    <row r="369" spans="2:34" ht="13.5" hidden="1" outlineLevel="1" thickBot="1">
      <c r="B369" s="83"/>
      <c r="C369" s="75"/>
      <c r="E369" s="1145"/>
      <c r="F369" s="83"/>
      <c r="G369" s="109"/>
      <c r="H369" s="109"/>
      <c r="I369" s="75"/>
      <c r="J369" s="1160"/>
      <c r="K369" s="83"/>
      <c r="L369" s="75"/>
      <c r="M369" s="1058"/>
      <c r="N369" s="83"/>
      <c r="O369" s="75"/>
      <c r="P369" s="1058"/>
      <c r="Q369" s="1394"/>
      <c r="R369" s="1280"/>
      <c r="S369" s="1281"/>
      <c r="T369" s="1280"/>
      <c r="U369" s="1281"/>
      <c r="V369" s="1280"/>
      <c r="W369" s="1174"/>
      <c r="X369" s="1179"/>
      <c r="Y369" s="1282"/>
      <c r="Z369" s="1308"/>
      <c r="AA369" s="1328"/>
      <c r="AB369" s="1287"/>
      <c r="AC369" s="1282"/>
      <c r="AD369" s="1308"/>
      <c r="AE369" s="1286"/>
      <c r="AF369" s="1307"/>
      <c r="AG369" s="1394"/>
      <c r="AH369" s="1280"/>
    </row>
    <row r="370" spans="2:34" ht="13.5" hidden="1" outlineLevel="1" thickBot="1">
      <c r="B370" s="83"/>
      <c r="C370" s="75" t="s">
        <v>504</v>
      </c>
      <c r="D370" s="1474" t="s">
        <v>656</v>
      </c>
      <c r="E370" s="1145"/>
      <c r="F370" s="83">
        <v>5.9</v>
      </c>
      <c r="G370" s="109">
        <v>26.85</v>
      </c>
      <c r="H370" s="109">
        <v>27.25</v>
      </c>
      <c r="I370" s="108">
        <f>H370-G370</f>
        <v>0.4</v>
      </c>
      <c r="J370" s="1160">
        <f>F370*I370</f>
        <v>2.36</v>
      </c>
      <c r="K370" s="83"/>
      <c r="L370" s="75"/>
      <c r="M370" s="1058"/>
      <c r="N370" s="83"/>
      <c r="O370" s="75"/>
      <c r="P370" s="1058"/>
      <c r="Q370" s="1394"/>
      <c r="R370" s="1280"/>
      <c r="S370" s="1281"/>
      <c r="T370" s="1280"/>
      <c r="U370" s="1281"/>
      <c r="V370" s="1280"/>
      <c r="W370" s="1174">
        <f>J370</f>
        <v>2.36</v>
      </c>
      <c r="X370" s="1179">
        <f t="shared" ref="X370:X371" si="40">ROUND($W$4/1000*W370,3)</f>
        <v>5.8999999999999997E-2</v>
      </c>
      <c r="Y370" s="1282"/>
      <c r="Z370" s="1308"/>
      <c r="AA370" s="1328">
        <f>J370</f>
        <v>2.36</v>
      </c>
      <c r="AB370" s="1393"/>
      <c r="AC370" s="1282"/>
      <c r="AD370" s="1308"/>
      <c r="AE370" s="1286"/>
      <c r="AF370" s="1307"/>
      <c r="AG370" s="1394">
        <f>F370</f>
        <v>5.9</v>
      </c>
      <c r="AH370" s="1280"/>
    </row>
    <row r="371" spans="2:34" ht="13.5" hidden="1" outlineLevel="1" thickBot="1">
      <c r="B371" s="83"/>
      <c r="C371" s="75"/>
      <c r="D371" s="75"/>
      <c r="E371" s="1145"/>
      <c r="F371" s="83">
        <v>5.9</v>
      </c>
      <c r="G371" s="109">
        <v>27.25</v>
      </c>
      <c r="H371" s="109">
        <v>28.23</v>
      </c>
      <c r="I371" s="75">
        <f>H371-G371</f>
        <v>0.98</v>
      </c>
      <c r="J371" s="1160">
        <f>F371*I371</f>
        <v>5.78</v>
      </c>
      <c r="K371" s="83"/>
      <c r="L371" s="75"/>
      <c r="M371" s="1058"/>
      <c r="N371" s="83"/>
      <c r="O371" s="75"/>
      <c r="P371" s="1058"/>
      <c r="Q371" s="1421"/>
      <c r="R371" s="1280"/>
      <c r="S371" s="1281"/>
      <c r="T371" s="1280"/>
      <c r="U371" s="1281"/>
      <c r="V371" s="1280"/>
      <c r="W371" s="1174">
        <f>J371</f>
        <v>5.78</v>
      </c>
      <c r="X371" s="1179">
        <f t="shared" si="40"/>
        <v>0.14499999999999999</v>
      </c>
      <c r="Y371" s="1282"/>
      <c r="Z371" s="1308"/>
      <c r="AA371" s="1286"/>
      <c r="AB371" s="1393">
        <f>J371</f>
        <v>5.78</v>
      </c>
      <c r="AC371" s="1282"/>
      <c r="AD371" s="1308"/>
      <c r="AE371" s="1286"/>
      <c r="AF371" s="1307"/>
      <c r="AG371" s="1394"/>
      <c r="AH371" s="1280"/>
    </row>
    <row r="372" spans="2:34" ht="13.5" hidden="1" outlineLevel="1" thickBot="1">
      <c r="B372" s="83"/>
      <c r="C372" s="75" t="s">
        <v>65</v>
      </c>
      <c r="D372" s="75"/>
      <c r="E372" s="1145"/>
      <c r="F372" s="83">
        <v>3.28</v>
      </c>
      <c r="G372" s="109">
        <v>27.03</v>
      </c>
      <c r="H372" s="109">
        <v>29.85</v>
      </c>
      <c r="I372" s="108">
        <f>H372-G372</f>
        <v>2.82</v>
      </c>
      <c r="J372" s="1160">
        <f>F372*I372</f>
        <v>9.25</v>
      </c>
      <c r="K372" s="1109"/>
      <c r="L372" s="1110"/>
      <c r="M372" s="1085"/>
      <c r="N372" s="83"/>
      <c r="O372" s="75"/>
      <c r="P372" s="1080"/>
      <c r="Q372" s="1421"/>
      <c r="R372" s="1280"/>
      <c r="S372" s="1174">
        <f>J372</f>
        <v>9.25</v>
      </c>
      <c r="T372" s="1280">
        <f t="shared" ref="T372:T377" si="41">ROUND($S$4/1000*S372,3)</f>
        <v>1.2030000000000001</v>
      </c>
      <c r="U372" s="1281"/>
      <c r="V372" s="1280"/>
      <c r="W372" s="1281"/>
      <c r="X372" s="1280"/>
      <c r="Y372" s="1282"/>
      <c r="Z372" s="1308"/>
      <c r="AA372" s="1286"/>
      <c r="AB372" s="1393">
        <f>J372</f>
        <v>9.25</v>
      </c>
      <c r="AC372" s="1282"/>
      <c r="AD372" s="1308"/>
      <c r="AE372" s="1286"/>
      <c r="AF372" s="1390"/>
      <c r="AG372" s="1394"/>
      <c r="AH372" s="1280"/>
    </row>
    <row r="373" spans="2:34" ht="13.5" hidden="1" outlineLevel="1" thickBot="1">
      <c r="B373" s="83"/>
      <c r="C373" s="1474" t="s">
        <v>516</v>
      </c>
      <c r="D373" s="75"/>
      <c r="E373" s="1145">
        <v>1</v>
      </c>
      <c r="F373" s="83"/>
      <c r="G373" s="109"/>
      <c r="H373" s="109"/>
      <c r="I373" s="75"/>
      <c r="J373" s="123"/>
      <c r="K373" s="871">
        <f>1.68-0.77</f>
        <v>0.91</v>
      </c>
      <c r="L373" s="1474">
        <f>1.65-0.06</f>
        <v>1.59</v>
      </c>
      <c r="M373" s="1080">
        <f>ROUND(-E373*K373*L373,2)</f>
        <v>-1.45</v>
      </c>
      <c r="N373" s="1114">
        <v>0.13</v>
      </c>
      <c r="O373" s="940">
        <f>2*K373+L373</f>
        <v>3.41</v>
      </c>
      <c r="P373" s="1116">
        <f>E373*N373*O373</f>
        <v>0.44</v>
      </c>
      <c r="Q373" s="1394"/>
      <c r="R373" s="1280"/>
      <c r="S373" s="1174">
        <f>M373</f>
        <v>-1.45</v>
      </c>
      <c r="T373" s="1280">
        <f t="shared" si="41"/>
        <v>-0.189</v>
      </c>
      <c r="U373" s="1281"/>
      <c r="V373" s="1280"/>
      <c r="W373" s="1281"/>
      <c r="X373" s="1280"/>
      <c r="Y373" s="1282"/>
      <c r="Z373" s="1308"/>
      <c r="AA373" s="1286"/>
      <c r="AB373" s="1393">
        <f>M373</f>
        <v>-1.45</v>
      </c>
      <c r="AC373" s="1282"/>
      <c r="AD373" s="1308"/>
      <c r="AE373" s="1286"/>
      <c r="AF373" s="1390">
        <f>P373</f>
        <v>0.44</v>
      </c>
      <c r="AG373" s="1394"/>
      <c r="AH373" s="1280"/>
    </row>
    <row r="374" spans="2:34" ht="13.5" hidden="1" outlineLevel="1" thickBot="1">
      <c r="B374" s="83"/>
      <c r="C374" s="1474" t="s">
        <v>90</v>
      </c>
      <c r="D374" s="1474"/>
      <c r="E374" s="1145">
        <v>1</v>
      </c>
      <c r="F374" s="83"/>
      <c r="G374" s="109"/>
      <c r="H374" s="109"/>
      <c r="I374" s="75"/>
      <c r="J374" s="1160"/>
      <c r="K374" s="871">
        <v>0.77</v>
      </c>
      <c r="L374" s="1474">
        <f>2.4-0.06</f>
        <v>2.34</v>
      </c>
      <c r="M374" s="1080">
        <f>ROUND(-E374*K374*L374,2)</f>
        <v>-1.8</v>
      </c>
      <c r="N374" s="1114">
        <v>0.13</v>
      </c>
      <c r="O374" s="940">
        <f>K374+L374+0.75</f>
        <v>3.86</v>
      </c>
      <c r="P374" s="1116">
        <f>E374*N374*O374</f>
        <v>0.5</v>
      </c>
      <c r="Q374" s="1421"/>
      <c r="R374" s="1280"/>
      <c r="S374" s="1174">
        <f>M374</f>
        <v>-1.8</v>
      </c>
      <c r="T374" s="1280">
        <f t="shared" si="41"/>
        <v>-0.23400000000000001</v>
      </c>
      <c r="U374" s="1281"/>
      <c r="V374" s="1280"/>
      <c r="W374" s="1281"/>
      <c r="X374" s="1280"/>
      <c r="Y374" s="1282"/>
      <c r="Z374" s="1308"/>
      <c r="AA374" s="1328"/>
      <c r="AB374" s="1393">
        <f>M374</f>
        <v>-1.8</v>
      </c>
      <c r="AC374" s="1282"/>
      <c r="AD374" s="1308"/>
      <c r="AE374" s="1286"/>
      <c r="AF374" s="1390">
        <f>P374</f>
        <v>0.5</v>
      </c>
      <c r="AG374" s="1394"/>
      <c r="AH374" s="1280"/>
    </row>
    <row r="375" spans="2:34" ht="13.5" hidden="1" outlineLevel="1" thickBot="1">
      <c r="B375" s="83"/>
      <c r="C375" s="1474"/>
      <c r="D375" s="75"/>
      <c r="E375" s="1145"/>
      <c r="F375" s="83"/>
      <c r="G375" s="109"/>
      <c r="H375" s="109"/>
      <c r="I375" s="75"/>
      <c r="J375" s="1160"/>
      <c r="K375" s="1440"/>
      <c r="L375" s="111"/>
      <c r="M375" s="1058"/>
      <c r="N375" s="83"/>
      <c r="O375" s="75"/>
      <c r="P375" s="1058"/>
      <c r="Q375" s="1421"/>
      <c r="R375" s="1280"/>
      <c r="S375" s="1281"/>
      <c r="T375" s="1280"/>
      <c r="U375" s="1281"/>
      <c r="V375" s="1280"/>
      <c r="W375" s="1281"/>
      <c r="X375" s="1280"/>
      <c r="Y375" s="1282"/>
      <c r="Z375" s="1308"/>
      <c r="AA375" s="1286"/>
      <c r="AB375" s="1393"/>
      <c r="AC375" s="1282"/>
      <c r="AD375" s="1308"/>
      <c r="AE375" s="1286"/>
      <c r="AF375" s="1307"/>
      <c r="AG375" s="1394"/>
      <c r="AH375" s="1280"/>
    </row>
    <row r="376" spans="2:34" ht="13.5" hidden="1" outlineLevel="1" thickBot="1">
      <c r="B376" s="83" t="s">
        <v>587</v>
      </c>
      <c r="C376" s="1474" t="s">
        <v>493</v>
      </c>
      <c r="D376" s="1474" t="s">
        <v>657</v>
      </c>
      <c r="E376" s="1145"/>
      <c r="F376" s="83">
        <v>3.25</v>
      </c>
      <c r="G376" s="109">
        <v>26.85</v>
      </c>
      <c r="H376" s="109">
        <v>29.85</v>
      </c>
      <c r="I376" s="108">
        <f>H376-G376</f>
        <v>3</v>
      </c>
      <c r="J376" s="1160">
        <f>F376*I376</f>
        <v>9.75</v>
      </c>
      <c r="K376" s="1440"/>
      <c r="L376" s="111"/>
      <c r="M376" s="1058"/>
      <c r="N376" s="83"/>
      <c r="O376" s="75"/>
      <c r="P376" s="1058"/>
      <c r="Q376" s="1394"/>
      <c r="R376" s="1280"/>
      <c r="S376" s="1174">
        <f>J376</f>
        <v>9.75</v>
      </c>
      <c r="T376" s="1280">
        <f t="shared" si="41"/>
        <v>1.268</v>
      </c>
      <c r="U376" s="1281"/>
      <c r="V376" s="1280"/>
      <c r="W376" s="1174"/>
      <c r="X376" s="1179"/>
      <c r="Y376" s="1282"/>
      <c r="Z376" s="1308"/>
      <c r="AA376" s="1328"/>
      <c r="AB376" s="1287"/>
      <c r="AC376" s="1282"/>
      <c r="AD376" s="1308"/>
      <c r="AE376" s="1286"/>
      <c r="AF376" s="1307"/>
      <c r="AG376" s="1394"/>
      <c r="AH376" s="1280"/>
    </row>
    <row r="377" spans="2:34" ht="13.5" hidden="1" outlineLevel="1" thickBot="1">
      <c r="B377" s="83"/>
      <c r="C377" s="1474" t="s">
        <v>24</v>
      </c>
      <c r="D377" s="75"/>
      <c r="E377" s="1145">
        <v>1</v>
      </c>
      <c r="F377" s="83"/>
      <c r="G377" s="109"/>
      <c r="H377" s="109"/>
      <c r="I377" s="75"/>
      <c r="J377" s="1160"/>
      <c r="K377" s="871">
        <v>1.48</v>
      </c>
      <c r="L377" s="1474">
        <v>1.59</v>
      </c>
      <c r="M377" s="1085">
        <f>ROUND(-E377*K377*L377,2)</f>
        <v>-2.35</v>
      </c>
      <c r="N377" s="1114"/>
      <c r="O377" s="940"/>
      <c r="P377" s="1116"/>
      <c r="Q377" s="1394"/>
      <c r="R377" s="1280"/>
      <c r="S377" s="1174">
        <f>M377</f>
        <v>-2.35</v>
      </c>
      <c r="T377" s="1280">
        <f t="shared" si="41"/>
        <v>-0.30599999999999999</v>
      </c>
      <c r="U377" s="1281"/>
      <c r="V377" s="1280"/>
      <c r="W377" s="1174"/>
      <c r="X377" s="1179"/>
      <c r="Y377" s="1282"/>
      <c r="Z377" s="1308"/>
      <c r="AA377" s="1286"/>
      <c r="AB377" s="1393"/>
      <c r="AC377" s="1282"/>
      <c r="AD377" s="1308"/>
      <c r="AE377" s="1286"/>
      <c r="AF377" s="1307"/>
      <c r="AG377" s="1394"/>
      <c r="AH377" s="1280"/>
    </row>
    <row r="378" spans="2:34" ht="13.5" hidden="1" outlineLevel="1" thickBot="1">
      <c r="B378" s="83" t="s">
        <v>664</v>
      </c>
      <c r="C378" s="1474"/>
      <c r="D378" s="75"/>
      <c r="E378" s="1145"/>
      <c r="F378" s="83">
        <v>3.25</v>
      </c>
      <c r="G378" s="109">
        <v>26.85</v>
      </c>
      <c r="H378" s="109">
        <v>27.25</v>
      </c>
      <c r="I378" s="108">
        <f>H378-G378</f>
        <v>0.4</v>
      </c>
      <c r="J378" s="1160">
        <f>F378*I378</f>
        <v>1.3</v>
      </c>
      <c r="K378" s="1440"/>
      <c r="L378" s="111"/>
      <c r="M378" s="1058"/>
      <c r="N378" s="83"/>
      <c r="O378" s="75"/>
      <c r="P378" s="1058"/>
      <c r="Q378" s="1394"/>
      <c r="R378" s="1280"/>
      <c r="S378" s="1174"/>
      <c r="T378" s="1280"/>
      <c r="U378" s="1281"/>
      <c r="V378" s="1280"/>
      <c r="W378" s="1281"/>
      <c r="X378" s="1280"/>
      <c r="Y378" s="1282"/>
      <c r="Z378" s="1308"/>
      <c r="AA378" s="1328">
        <f>J378</f>
        <v>1.3</v>
      </c>
      <c r="AB378" s="1393"/>
      <c r="AC378" s="1282"/>
      <c r="AD378" s="1308"/>
      <c r="AE378" s="1286"/>
      <c r="AF378" s="1307"/>
      <c r="AG378" s="1394"/>
      <c r="AH378" s="1280"/>
    </row>
    <row r="379" spans="2:34" ht="13.5" hidden="1" outlineLevel="1" thickBot="1">
      <c r="B379" s="83"/>
      <c r="C379" s="1474"/>
      <c r="D379" s="75"/>
      <c r="E379" s="1145"/>
      <c r="F379" s="83">
        <v>0.22</v>
      </c>
      <c r="G379" s="109">
        <v>27.25</v>
      </c>
      <c r="H379" s="109">
        <v>29.85</v>
      </c>
      <c r="I379" s="108">
        <f>H379-G379</f>
        <v>2.6</v>
      </c>
      <c r="J379" s="1160">
        <f>F379*I379</f>
        <v>0.56999999999999995</v>
      </c>
      <c r="K379" s="871"/>
      <c r="L379" s="1474"/>
      <c r="M379" s="1080"/>
      <c r="N379" s="1114"/>
      <c r="O379" s="940"/>
      <c r="P379" s="1116"/>
      <c r="Q379" s="1394"/>
      <c r="R379" s="1280"/>
      <c r="S379" s="1174"/>
      <c r="T379" s="1280"/>
      <c r="U379" s="1281"/>
      <c r="V379" s="1280"/>
      <c r="W379" s="1281"/>
      <c r="X379" s="1280"/>
      <c r="Y379" s="1282"/>
      <c r="Z379" s="1308"/>
      <c r="AA379" s="1286"/>
      <c r="AB379" s="1393">
        <f>J379</f>
        <v>0.56999999999999995</v>
      </c>
      <c r="AC379" s="1282"/>
      <c r="AD379" s="1308"/>
      <c r="AE379" s="1286"/>
      <c r="AF379" s="1390"/>
      <c r="AG379" s="1394"/>
      <c r="AH379" s="1280"/>
    </row>
    <row r="380" spans="2:34" ht="13.5" hidden="1" outlineLevel="1" thickBot="1">
      <c r="B380" s="83"/>
      <c r="C380" s="1474"/>
      <c r="D380" s="75"/>
      <c r="E380" s="1145"/>
      <c r="F380" s="83">
        <v>1.48</v>
      </c>
      <c r="G380" s="109">
        <v>27.25</v>
      </c>
      <c r="H380" s="109">
        <v>29.85</v>
      </c>
      <c r="I380" s="108">
        <f>H380-G380</f>
        <v>2.6</v>
      </c>
      <c r="J380" s="1160">
        <f>F380*I380</f>
        <v>3.85</v>
      </c>
      <c r="K380" s="871"/>
      <c r="L380" s="1474"/>
      <c r="M380" s="1080"/>
      <c r="N380" s="1114"/>
      <c r="O380" s="940"/>
      <c r="P380" s="1116"/>
      <c r="Q380" s="1394"/>
      <c r="R380" s="1280"/>
      <c r="S380" s="1174"/>
      <c r="T380" s="1280"/>
      <c r="U380" s="1281"/>
      <c r="V380" s="1280"/>
      <c r="W380" s="1281"/>
      <c r="X380" s="1280"/>
      <c r="Y380" s="1282"/>
      <c r="Z380" s="1308"/>
      <c r="AA380" s="1328">
        <f>J380</f>
        <v>3.85</v>
      </c>
      <c r="AB380" s="1393"/>
      <c r="AC380" s="1282"/>
      <c r="AD380" s="1308"/>
      <c r="AE380" s="1286"/>
      <c r="AF380" s="1390"/>
      <c r="AG380" s="1394"/>
      <c r="AH380" s="1280"/>
    </row>
    <row r="381" spans="2:34" ht="13.5" hidden="1" outlineLevel="1" thickBot="1">
      <c r="B381" s="83"/>
      <c r="C381" s="1474" t="s">
        <v>24</v>
      </c>
      <c r="D381" s="1474"/>
      <c r="E381" s="1145">
        <v>1</v>
      </c>
      <c r="F381" s="83"/>
      <c r="G381" s="109"/>
      <c r="H381" s="109"/>
      <c r="I381" s="75"/>
      <c r="J381" s="1160"/>
      <c r="K381" s="871">
        <v>1.48</v>
      </c>
      <c r="L381" s="1474">
        <v>1.59</v>
      </c>
      <c r="M381" s="1085">
        <f>ROUND(-E381*K381*L381,2)</f>
        <v>-2.35</v>
      </c>
      <c r="N381" s="1114">
        <v>0.13</v>
      </c>
      <c r="O381" s="940">
        <f>2*L381+K381</f>
        <v>4.66</v>
      </c>
      <c r="P381" s="1116">
        <f>E381*N381*O381</f>
        <v>0.61</v>
      </c>
      <c r="Q381" s="1394"/>
      <c r="R381" s="1280"/>
      <c r="S381" s="1174"/>
      <c r="T381" s="1280"/>
      <c r="U381" s="1281"/>
      <c r="V381" s="1280"/>
      <c r="W381" s="1281"/>
      <c r="X381" s="1280"/>
      <c r="Y381" s="1282"/>
      <c r="Z381" s="1308"/>
      <c r="AA381" s="1328">
        <f>M381</f>
        <v>-2.35</v>
      </c>
      <c r="AB381" s="1287"/>
      <c r="AC381" s="1282"/>
      <c r="AD381" s="1308"/>
      <c r="AE381" s="1328">
        <f>P381</f>
        <v>0.61</v>
      </c>
      <c r="AF381" s="1307"/>
      <c r="AG381" s="1394"/>
      <c r="AH381" s="1280">
        <f>K381</f>
        <v>1.48</v>
      </c>
    </row>
    <row r="382" spans="2:34" ht="13.5" hidden="1" outlineLevel="1" thickBot="1">
      <c r="B382" s="83"/>
      <c r="C382" s="1474"/>
      <c r="D382" s="75"/>
      <c r="E382" s="1145"/>
      <c r="F382" s="83">
        <v>1.55</v>
      </c>
      <c r="G382" s="109">
        <v>27.25</v>
      </c>
      <c r="H382" s="109">
        <v>29.85</v>
      </c>
      <c r="I382" s="108">
        <f>H382-G382</f>
        <v>2.6</v>
      </c>
      <c r="J382" s="1160">
        <f>F382*I382</f>
        <v>4.03</v>
      </c>
      <c r="K382" s="1440"/>
      <c r="L382" s="111"/>
      <c r="M382" s="1058"/>
      <c r="N382" s="83"/>
      <c r="O382" s="75"/>
      <c r="P382" s="1058"/>
      <c r="Q382" s="1394"/>
      <c r="R382" s="1280"/>
      <c r="S382" s="1174"/>
      <c r="T382" s="1280"/>
      <c r="U382" s="1281"/>
      <c r="V382" s="1280"/>
      <c r="W382" s="1281"/>
      <c r="X382" s="1280"/>
      <c r="Y382" s="1282"/>
      <c r="Z382" s="1308"/>
      <c r="AA382" s="1286"/>
      <c r="AB382" s="1393">
        <f>J382</f>
        <v>4.03</v>
      </c>
      <c r="AC382" s="1282"/>
      <c r="AD382" s="1308"/>
      <c r="AE382" s="1286"/>
      <c r="AF382" s="1307"/>
      <c r="AG382" s="1394"/>
      <c r="AH382" s="1280"/>
    </row>
    <row r="383" spans="2:34" ht="13.5" hidden="1" outlineLevel="1" thickBot="1">
      <c r="B383" s="83"/>
      <c r="C383" s="75"/>
      <c r="D383" s="75"/>
      <c r="E383" s="1145"/>
      <c r="F383" s="83"/>
      <c r="G383" s="109"/>
      <c r="H383" s="109"/>
      <c r="I383" s="75"/>
      <c r="J383" s="1160"/>
      <c r="K383" s="1440"/>
      <c r="L383" s="111"/>
      <c r="M383" s="1058"/>
      <c r="N383" s="83"/>
      <c r="O383" s="75"/>
      <c r="P383" s="1058"/>
      <c r="Q383" s="1394"/>
      <c r="R383" s="1280"/>
      <c r="S383" s="1174"/>
      <c r="T383" s="1280"/>
      <c r="U383" s="1281"/>
      <c r="V383" s="1280"/>
      <c r="W383" s="1281"/>
      <c r="X383" s="1280"/>
      <c r="Y383" s="1282"/>
      <c r="Z383" s="1308"/>
      <c r="AA383" s="1328"/>
      <c r="AB383" s="1287"/>
      <c r="AC383" s="1282"/>
      <c r="AD383" s="1308"/>
      <c r="AE383" s="1286"/>
      <c r="AF383" s="1307"/>
      <c r="AG383" s="1394"/>
      <c r="AH383" s="1280"/>
    </row>
    <row r="384" spans="2:34" ht="13.5" hidden="1" outlineLevel="1" thickBot="1">
      <c r="B384" s="83"/>
      <c r="C384" s="1474" t="s">
        <v>504</v>
      </c>
      <c r="D384" s="1474" t="s">
        <v>669</v>
      </c>
      <c r="E384" s="1145"/>
      <c r="F384" s="83">
        <v>8.17</v>
      </c>
      <c r="G384" s="109">
        <v>26.85</v>
      </c>
      <c r="H384" s="109">
        <v>27.25</v>
      </c>
      <c r="I384" s="108">
        <f>H384-G384</f>
        <v>0.4</v>
      </c>
      <c r="J384" s="1160">
        <f>F384*I384</f>
        <v>3.27</v>
      </c>
      <c r="K384" s="871"/>
      <c r="L384" s="1474"/>
      <c r="M384" s="1080"/>
      <c r="N384" s="1114"/>
      <c r="O384" s="940"/>
      <c r="P384" s="1116"/>
      <c r="Q384" s="1394"/>
      <c r="R384" s="1280"/>
      <c r="S384" s="1174"/>
      <c r="T384" s="1280"/>
      <c r="U384" s="1281"/>
      <c r="V384" s="1280"/>
      <c r="W384" s="1174">
        <f>J384</f>
        <v>3.27</v>
      </c>
      <c r="X384" s="1179">
        <f t="shared" ref="X384:X385" si="42">ROUND($W$4/1000*W384,3)</f>
        <v>8.2000000000000003E-2</v>
      </c>
      <c r="Y384" s="1282"/>
      <c r="Z384" s="1308"/>
      <c r="AA384" s="1328">
        <f>J384</f>
        <v>3.27</v>
      </c>
      <c r="AB384" s="1287"/>
      <c r="AC384" s="1282"/>
      <c r="AD384" s="1308"/>
      <c r="AE384" s="1328"/>
      <c r="AF384" s="1307"/>
      <c r="AG384" s="1394">
        <f>F384</f>
        <v>8.17</v>
      </c>
      <c r="AH384" s="1280"/>
    </row>
    <row r="385" spans="2:34" ht="13.5" hidden="1" outlineLevel="1" thickBot="1">
      <c r="B385" s="83"/>
      <c r="C385" s="1474"/>
      <c r="D385" s="75"/>
      <c r="E385" s="1145"/>
      <c r="F385" s="83">
        <v>8.17</v>
      </c>
      <c r="G385" s="109">
        <v>27.25</v>
      </c>
      <c r="H385" s="109">
        <v>28.23</v>
      </c>
      <c r="I385" s="75">
        <f>H385-G385</f>
        <v>0.98</v>
      </c>
      <c r="J385" s="1160">
        <f>F385*I385</f>
        <v>8.01</v>
      </c>
      <c r="K385" s="1440"/>
      <c r="L385" s="111"/>
      <c r="M385" s="1058"/>
      <c r="N385" s="83"/>
      <c r="O385" s="75"/>
      <c r="P385" s="1058"/>
      <c r="Q385" s="1394"/>
      <c r="R385" s="1280"/>
      <c r="S385" s="1174"/>
      <c r="T385" s="1280"/>
      <c r="U385" s="1281"/>
      <c r="V385" s="1280"/>
      <c r="W385" s="1174">
        <f>J385</f>
        <v>8.01</v>
      </c>
      <c r="X385" s="1179">
        <f t="shared" si="42"/>
        <v>0.2</v>
      </c>
      <c r="Y385" s="1282"/>
      <c r="Z385" s="1308"/>
      <c r="AA385" s="1286"/>
      <c r="AB385" s="1393">
        <f>J385</f>
        <v>8.01</v>
      </c>
      <c r="AC385" s="1282"/>
      <c r="AD385" s="1308"/>
      <c r="AE385" s="1286"/>
      <c r="AF385" s="1307"/>
      <c r="AG385" s="1394"/>
      <c r="AH385" s="1280"/>
    </row>
    <row r="386" spans="2:34" ht="13.5" hidden="1" outlineLevel="1" thickBot="1">
      <c r="B386" s="83"/>
      <c r="C386" s="1474" t="s">
        <v>65</v>
      </c>
      <c r="D386" s="1474"/>
      <c r="E386" s="1145"/>
      <c r="F386" s="83">
        <v>5.55</v>
      </c>
      <c r="G386" s="109">
        <v>27.03</v>
      </c>
      <c r="H386" s="109">
        <v>29.85</v>
      </c>
      <c r="I386" s="108">
        <f>H386-G386</f>
        <v>2.82</v>
      </c>
      <c r="J386" s="1160">
        <f>F386*I386</f>
        <v>15.65</v>
      </c>
      <c r="K386" s="1440"/>
      <c r="L386" s="111"/>
      <c r="M386" s="1058"/>
      <c r="N386" s="83"/>
      <c r="O386" s="75"/>
      <c r="P386" s="1058"/>
      <c r="Q386" s="1421"/>
      <c r="R386" s="1280"/>
      <c r="S386" s="1174">
        <f>J386</f>
        <v>15.65</v>
      </c>
      <c r="T386" s="1280">
        <f t="shared" ref="T386:T392" si="43">ROUND($S$4/1000*S386,3)</f>
        <v>2.0350000000000001</v>
      </c>
      <c r="U386" s="1281"/>
      <c r="V386" s="1280"/>
      <c r="W386" s="1281"/>
      <c r="X386" s="1280"/>
      <c r="Y386" s="1282"/>
      <c r="Z386" s="1308"/>
      <c r="AA386" s="1328"/>
      <c r="AB386" s="1393">
        <f>J386</f>
        <v>15.65</v>
      </c>
      <c r="AC386" s="1282"/>
      <c r="AD386" s="1308"/>
      <c r="AE386" s="1286"/>
      <c r="AF386" s="1307"/>
      <c r="AG386" s="1394"/>
      <c r="AH386" s="1280"/>
    </row>
    <row r="387" spans="2:34" ht="13.5" hidden="1" outlineLevel="1" thickBot="1">
      <c r="B387" s="83"/>
      <c r="C387" s="1474" t="s">
        <v>67</v>
      </c>
      <c r="D387" s="1474"/>
      <c r="E387" s="1145">
        <v>1</v>
      </c>
      <c r="F387" s="83"/>
      <c r="G387" s="109"/>
      <c r="H387" s="109"/>
      <c r="I387" s="75"/>
      <c r="J387" s="1160"/>
      <c r="K387" s="871">
        <f>1.68-0.77</f>
        <v>0.91</v>
      </c>
      <c r="L387" s="1474">
        <f>1.65-0.06</f>
        <v>1.59</v>
      </c>
      <c r="M387" s="1080">
        <f>ROUND(-E387*K387*L387,2)</f>
        <v>-1.45</v>
      </c>
      <c r="N387" s="1114">
        <v>0.13</v>
      </c>
      <c r="O387" s="940">
        <f>2*K387+L387</f>
        <v>3.41</v>
      </c>
      <c r="P387" s="1116">
        <f>E387*N387*O387</f>
        <v>0.44</v>
      </c>
      <c r="Q387" s="1421"/>
      <c r="R387" s="1280"/>
      <c r="S387" s="1174">
        <f>M387</f>
        <v>-1.45</v>
      </c>
      <c r="T387" s="1280">
        <f t="shared" si="43"/>
        <v>-0.189</v>
      </c>
      <c r="U387" s="1281"/>
      <c r="V387" s="1280"/>
      <c r="W387" s="1281"/>
      <c r="X387" s="1280"/>
      <c r="Y387" s="1282"/>
      <c r="Z387" s="1308"/>
      <c r="AA387" s="1286"/>
      <c r="AB387" s="1393">
        <f>M387</f>
        <v>-1.45</v>
      </c>
      <c r="AC387" s="1282"/>
      <c r="AD387" s="1308"/>
      <c r="AE387" s="1286"/>
      <c r="AF387" s="1390">
        <f>P387</f>
        <v>0.44</v>
      </c>
      <c r="AG387" s="1394"/>
      <c r="AH387" s="1280"/>
    </row>
    <row r="388" spans="2:34" ht="13.5" hidden="1" outlineLevel="1" thickBot="1">
      <c r="B388" s="83"/>
      <c r="C388" s="1474" t="s">
        <v>70</v>
      </c>
      <c r="D388" s="1474"/>
      <c r="E388" s="1145">
        <v>1</v>
      </c>
      <c r="F388" s="83"/>
      <c r="G388" s="109"/>
      <c r="H388" s="109"/>
      <c r="I388" s="75"/>
      <c r="J388" s="123"/>
      <c r="K388" s="871">
        <v>0.77</v>
      </c>
      <c r="L388" s="1474">
        <f>2.4-0.06</f>
        <v>2.34</v>
      </c>
      <c r="M388" s="1080">
        <f>ROUND(-E388*K388*L388,2)</f>
        <v>-1.8</v>
      </c>
      <c r="N388" s="1114">
        <v>0.13</v>
      </c>
      <c r="O388" s="940">
        <f>K388+L388+0.75</f>
        <v>3.86</v>
      </c>
      <c r="P388" s="1116">
        <f>E388*N388*O388</f>
        <v>0.5</v>
      </c>
      <c r="Q388" s="1394"/>
      <c r="R388" s="1280"/>
      <c r="S388" s="1174">
        <f>M388</f>
        <v>-1.8</v>
      </c>
      <c r="T388" s="1280">
        <f t="shared" si="43"/>
        <v>-0.23400000000000001</v>
      </c>
      <c r="U388" s="1281"/>
      <c r="V388" s="1280"/>
      <c r="W388" s="1281"/>
      <c r="X388" s="1280"/>
      <c r="Y388" s="1282"/>
      <c r="Z388" s="1308"/>
      <c r="AA388" s="1286"/>
      <c r="AB388" s="1393">
        <f>M388</f>
        <v>-1.8</v>
      </c>
      <c r="AC388" s="1282"/>
      <c r="AD388" s="1308"/>
      <c r="AE388" s="1286"/>
      <c r="AF388" s="1390">
        <f>P388</f>
        <v>0.5</v>
      </c>
      <c r="AG388" s="1394"/>
      <c r="AH388" s="1280"/>
    </row>
    <row r="389" spans="2:34" ht="13.5" hidden="1" outlineLevel="1" thickBot="1">
      <c r="B389" s="83"/>
      <c r="C389" s="1474" t="s">
        <v>24</v>
      </c>
      <c r="D389" s="1474"/>
      <c r="E389" s="1145">
        <v>1</v>
      </c>
      <c r="F389" s="83"/>
      <c r="G389" s="109"/>
      <c r="H389" s="109"/>
      <c r="I389" s="75"/>
      <c r="J389" s="1160"/>
      <c r="K389" s="871">
        <v>1.48</v>
      </c>
      <c r="L389" s="1474">
        <v>1.59</v>
      </c>
      <c r="M389" s="1085">
        <f>ROUND(-E389*K389*L389,2)</f>
        <v>-2.35</v>
      </c>
      <c r="N389" s="1114">
        <v>0.13</v>
      </c>
      <c r="O389" s="940">
        <f>2*(L389+K389)</f>
        <v>6.14</v>
      </c>
      <c r="P389" s="1116">
        <f>E389*N389*O389</f>
        <v>0.8</v>
      </c>
      <c r="Q389" s="1394"/>
      <c r="R389" s="1280"/>
      <c r="S389" s="1174">
        <f>M389</f>
        <v>-2.35</v>
      </c>
      <c r="T389" s="1280">
        <f t="shared" si="43"/>
        <v>-0.30599999999999999</v>
      </c>
      <c r="U389" s="1281"/>
      <c r="V389" s="1280"/>
      <c r="W389" s="1174"/>
      <c r="X389" s="1179"/>
      <c r="Y389" s="1282"/>
      <c r="Z389" s="1308"/>
      <c r="AA389" s="1328"/>
      <c r="AB389" s="1393">
        <f>M389</f>
        <v>-2.35</v>
      </c>
      <c r="AC389" s="1282"/>
      <c r="AD389" s="1308"/>
      <c r="AE389" s="1286"/>
      <c r="AF389" s="1390">
        <f>P389</f>
        <v>0.8</v>
      </c>
      <c r="AG389" s="1394"/>
      <c r="AH389" s="1280"/>
    </row>
    <row r="390" spans="2:34" ht="13.5" hidden="1" outlineLevel="1" thickBot="1">
      <c r="B390" s="83"/>
      <c r="C390" s="1474"/>
      <c r="D390" s="1474"/>
      <c r="E390" s="1145"/>
      <c r="F390" s="83"/>
      <c r="G390" s="109"/>
      <c r="H390" s="109"/>
      <c r="I390" s="75"/>
      <c r="J390" s="1160"/>
      <c r="K390" s="83"/>
      <c r="L390" s="75"/>
      <c r="M390" s="1058"/>
      <c r="N390" s="83"/>
      <c r="O390" s="75"/>
      <c r="P390" s="1058"/>
      <c r="Q390" s="1394"/>
      <c r="R390" s="1280"/>
      <c r="S390" s="1281"/>
      <c r="T390" s="1280"/>
      <c r="U390" s="1281"/>
      <c r="V390" s="1280"/>
      <c r="W390" s="1174"/>
      <c r="X390" s="1179"/>
      <c r="Y390" s="1282"/>
      <c r="Z390" s="1308"/>
      <c r="AA390" s="1286"/>
      <c r="AB390" s="1393"/>
      <c r="AC390" s="1282"/>
      <c r="AD390" s="1308"/>
      <c r="AE390" s="1286"/>
      <c r="AF390" s="1307"/>
      <c r="AG390" s="1394"/>
      <c r="AH390" s="1280"/>
    </row>
    <row r="391" spans="2:34" ht="13.5" hidden="1" outlineLevel="1" thickBot="1">
      <c r="B391" s="83" t="s">
        <v>587</v>
      </c>
      <c r="C391" s="1474" t="s">
        <v>493</v>
      </c>
      <c r="D391" s="1474" t="s">
        <v>659</v>
      </c>
      <c r="E391" s="1145"/>
      <c r="F391" s="83">
        <v>3.03</v>
      </c>
      <c r="G391" s="109">
        <v>26.85</v>
      </c>
      <c r="H391" s="109">
        <v>29.85</v>
      </c>
      <c r="I391" s="108">
        <f>H391-G391</f>
        <v>3</v>
      </c>
      <c r="J391" s="1160">
        <f>F391*I391</f>
        <v>9.09</v>
      </c>
      <c r="K391" s="83"/>
      <c r="L391" s="75"/>
      <c r="M391" s="1058"/>
      <c r="N391" s="83"/>
      <c r="O391" s="75"/>
      <c r="P391" s="1058"/>
      <c r="Q391" s="1394"/>
      <c r="R391" s="1280"/>
      <c r="S391" s="1174">
        <f>J391</f>
        <v>9.09</v>
      </c>
      <c r="T391" s="1280">
        <f t="shared" si="43"/>
        <v>1.1819999999999999</v>
      </c>
      <c r="U391" s="1281"/>
      <c r="V391" s="1280"/>
      <c r="W391" s="1281"/>
      <c r="X391" s="1280"/>
      <c r="Y391" s="1282"/>
      <c r="Z391" s="1308"/>
      <c r="AA391" s="1286"/>
      <c r="AB391" s="1393"/>
      <c r="AC391" s="1282"/>
      <c r="AD391" s="1308"/>
      <c r="AE391" s="1286"/>
      <c r="AF391" s="1307"/>
      <c r="AG391" s="1394"/>
      <c r="AH391" s="1280"/>
    </row>
    <row r="392" spans="2:34" ht="13.5" hidden="1" outlineLevel="1" thickBot="1">
      <c r="B392" s="83"/>
      <c r="C392" s="1474" t="s">
        <v>24</v>
      </c>
      <c r="D392" s="1474"/>
      <c r="E392" s="1145">
        <v>1</v>
      </c>
      <c r="F392" s="83"/>
      <c r="G392" s="109"/>
      <c r="H392" s="109"/>
      <c r="I392" s="75"/>
      <c r="J392" s="123"/>
      <c r="K392" s="871">
        <v>1.48</v>
      </c>
      <c r="L392" s="1474">
        <v>1.59</v>
      </c>
      <c r="M392" s="1085">
        <f>ROUND(-E392*K392*L392,2)</f>
        <v>-2.35</v>
      </c>
      <c r="N392" s="1114">
        <v>0.13</v>
      </c>
      <c r="O392" s="940">
        <f>2*L392+K392</f>
        <v>4.66</v>
      </c>
      <c r="P392" s="1116">
        <f>E392*N392*O392</f>
        <v>0.61</v>
      </c>
      <c r="Q392" s="1394"/>
      <c r="R392" s="1280"/>
      <c r="S392" s="1174">
        <f>M392</f>
        <v>-2.35</v>
      </c>
      <c r="T392" s="1280">
        <f t="shared" si="43"/>
        <v>-0.30599999999999999</v>
      </c>
      <c r="U392" s="1281"/>
      <c r="V392" s="1280"/>
      <c r="W392" s="1281"/>
      <c r="X392" s="1280"/>
      <c r="Y392" s="1282"/>
      <c r="Z392" s="1308"/>
      <c r="AA392" s="1286"/>
      <c r="AB392" s="1393"/>
      <c r="AC392" s="1282"/>
      <c r="AD392" s="1308"/>
      <c r="AE392" s="1286"/>
      <c r="AF392" s="1390"/>
      <c r="AG392" s="1394"/>
      <c r="AH392" s="1280"/>
    </row>
    <row r="393" spans="2:34" ht="13.5" hidden="1" outlineLevel="1" thickBot="1">
      <c r="B393" s="83" t="s">
        <v>664</v>
      </c>
      <c r="C393" s="1474"/>
      <c r="D393" s="1474"/>
      <c r="E393" s="1145"/>
      <c r="F393" s="83">
        <v>3.03</v>
      </c>
      <c r="G393" s="109">
        <v>26.85</v>
      </c>
      <c r="H393" s="109">
        <v>27.25</v>
      </c>
      <c r="I393" s="108">
        <f>H393-G393</f>
        <v>0.4</v>
      </c>
      <c r="J393" s="1160">
        <f>F393*I393</f>
        <v>1.21</v>
      </c>
      <c r="K393" s="1114"/>
      <c r="L393" s="940"/>
      <c r="M393" s="1080"/>
      <c r="N393" s="1114"/>
      <c r="O393" s="940"/>
      <c r="P393" s="1116"/>
      <c r="Q393" s="1394"/>
      <c r="R393" s="1280"/>
      <c r="S393" s="1174"/>
      <c r="T393" s="1280"/>
      <c r="U393" s="1281"/>
      <c r="V393" s="1280"/>
      <c r="W393" s="1281"/>
      <c r="X393" s="1280"/>
      <c r="Y393" s="1282"/>
      <c r="Z393" s="1308"/>
      <c r="AA393" s="1328">
        <f>J393</f>
        <v>1.21</v>
      </c>
      <c r="AB393" s="1393"/>
      <c r="AC393" s="1282"/>
      <c r="AD393" s="1308"/>
      <c r="AE393" s="1286"/>
      <c r="AF393" s="1390"/>
      <c r="AG393" s="1394"/>
      <c r="AH393" s="1280"/>
    </row>
    <row r="394" spans="2:34" ht="13.5" hidden="1" outlineLevel="1" thickBot="1">
      <c r="B394" s="83"/>
      <c r="C394" s="1474"/>
      <c r="D394" s="1474"/>
      <c r="E394" s="1145"/>
      <c r="F394" s="83">
        <v>1.33</v>
      </c>
      <c r="G394" s="109">
        <v>27.25</v>
      </c>
      <c r="H394" s="109">
        <v>29.85</v>
      </c>
      <c r="I394" s="108">
        <f>H394-G394</f>
        <v>2.6</v>
      </c>
      <c r="J394" s="1160">
        <f>F394*I394</f>
        <v>3.46</v>
      </c>
      <c r="K394" s="83"/>
      <c r="L394" s="75"/>
      <c r="M394" s="1058"/>
      <c r="N394" s="83"/>
      <c r="O394" s="75"/>
      <c r="P394" s="1058"/>
      <c r="Q394" s="1394"/>
      <c r="R394" s="1280"/>
      <c r="S394" s="1281"/>
      <c r="T394" s="1280"/>
      <c r="U394" s="1281"/>
      <c r="V394" s="1280"/>
      <c r="W394" s="1281"/>
      <c r="X394" s="1280"/>
      <c r="Y394" s="1282"/>
      <c r="Z394" s="1308"/>
      <c r="AA394" s="1286"/>
      <c r="AB394" s="1393">
        <f>J394</f>
        <v>3.46</v>
      </c>
      <c r="AC394" s="1282"/>
      <c r="AD394" s="1308"/>
      <c r="AE394" s="1286"/>
      <c r="AF394" s="1307"/>
      <c r="AG394" s="1394"/>
      <c r="AH394" s="1280"/>
    </row>
    <row r="395" spans="2:34" ht="13.5" hidden="1" outlineLevel="1" thickBot="1">
      <c r="B395" s="83"/>
      <c r="C395" s="1474"/>
      <c r="D395" s="1474"/>
      <c r="E395" s="1145"/>
      <c r="F395" s="83">
        <v>1.48</v>
      </c>
      <c r="G395" s="109">
        <v>27.25</v>
      </c>
      <c r="H395" s="109">
        <v>29.85</v>
      </c>
      <c r="I395" s="108">
        <f>H395-G395</f>
        <v>2.6</v>
      </c>
      <c r="J395" s="1160">
        <f>F395*I395</f>
        <v>3.85</v>
      </c>
      <c r="K395" s="83"/>
      <c r="L395" s="75"/>
      <c r="M395" s="1058"/>
      <c r="N395" s="83"/>
      <c r="O395" s="75"/>
      <c r="P395" s="1058"/>
      <c r="Q395" s="1394"/>
      <c r="R395" s="1280"/>
      <c r="S395" s="1174"/>
      <c r="T395" s="1280"/>
      <c r="U395" s="1281"/>
      <c r="V395" s="1280"/>
      <c r="W395" s="1281"/>
      <c r="X395" s="1280"/>
      <c r="Y395" s="1282"/>
      <c r="Z395" s="1308"/>
      <c r="AA395" s="1328">
        <f>J395</f>
        <v>3.85</v>
      </c>
      <c r="AB395" s="1287"/>
      <c r="AC395" s="1282"/>
      <c r="AD395" s="1308"/>
      <c r="AE395" s="1286"/>
      <c r="AF395" s="1307"/>
      <c r="AG395" s="1394"/>
      <c r="AH395" s="1280"/>
    </row>
    <row r="396" spans="2:34" ht="13.5" hidden="1" outlineLevel="1" thickBot="1">
      <c r="B396" s="83"/>
      <c r="C396" s="1474" t="s">
        <v>24</v>
      </c>
      <c r="D396" s="1474"/>
      <c r="E396" s="1145">
        <v>1</v>
      </c>
      <c r="F396" s="83"/>
      <c r="G396" s="109"/>
      <c r="H396" s="109"/>
      <c r="I396" s="75"/>
      <c r="J396" s="1160"/>
      <c r="K396" s="871">
        <v>1.48</v>
      </c>
      <c r="L396" s="1474">
        <v>1.59</v>
      </c>
      <c r="M396" s="1085">
        <f>ROUND(-E396*K396*L396,2)</f>
        <v>-2.35</v>
      </c>
      <c r="N396" s="1114">
        <v>0.13</v>
      </c>
      <c r="O396" s="940">
        <f>2*L396+K396</f>
        <v>4.66</v>
      </c>
      <c r="P396" s="1116">
        <f>E396*N396*O396</f>
        <v>0.61</v>
      </c>
      <c r="Q396" s="1394"/>
      <c r="R396" s="1280"/>
      <c r="S396" s="1174"/>
      <c r="T396" s="1280"/>
      <c r="U396" s="1281"/>
      <c r="V396" s="1280"/>
      <c r="W396" s="1281"/>
      <c r="X396" s="1280"/>
      <c r="Y396" s="1282"/>
      <c r="Z396" s="1308"/>
      <c r="AA396" s="1328">
        <f>M396</f>
        <v>-2.35</v>
      </c>
      <c r="AB396" s="1393"/>
      <c r="AC396" s="1282"/>
      <c r="AD396" s="1308"/>
      <c r="AE396" s="1328">
        <f>P396</f>
        <v>0.61</v>
      </c>
      <c r="AF396" s="1307"/>
      <c r="AG396" s="1394"/>
      <c r="AH396" s="1280">
        <f>K396</f>
        <v>1.48</v>
      </c>
    </row>
    <row r="397" spans="2:34" ht="13.5" hidden="1" outlineLevel="1" thickBot="1">
      <c r="B397" s="83"/>
      <c r="C397" s="1474"/>
      <c r="D397" s="75"/>
      <c r="E397" s="1145"/>
      <c r="F397" s="83">
        <v>0.22</v>
      </c>
      <c r="G397" s="109">
        <v>27.25</v>
      </c>
      <c r="H397" s="109">
        <v>29.85</v>
      </c>
      <c r="I397" s="108">
        <f>H397-G397</f>
        <v>2.6</v>
      </c>
      <c r="J397" s="1160">
        <f>F397*I397</f>
        <v>0.56999999999999995</v>
      </c>
      <c r="K397" s="83"/>
      <c r="L397" s="75"/>
      <c r="M397" s="1058"/>
      <c r="N397" s="83"/>
      <c r="O397" s="75"/>
      <c r="P397" s="1058"/>
      <c r="Q397" s="1394"/>
      <c r="R397" s="1280"/>
      <c r="S397" s="1174"/>
      <c r="T397" s="1280"/>
      <c r="U397" s="1281"/>
      <c r="V397" s="1280"/>
      <c r="W397" s="1281"/>
      <c r="X397" s="1280"/>
      <c r="Y397" s="1282"/>
      <c r="Z397" s="1308"/>
      <c r="AA397" s="1328"/>
      <c r="AB397" s="1393">
        <f>J397</f>
        <v>0.56999999999999995</v>
      </c>
      <c r="AC397" s="1282"/>
      <c r="AD397" s="1308"/>
      <c r="AE397" s="1286"/>
      <c r="AF397" s="1307"/>
      <c r="AG397" s="1394"/>
      <c r="AH397" s="1280"/>
    </row>
    <row r="398" spans="2:34" ht="13.5" hidden="1" outlineLevel="1" thickBot="1">
      <c r="B398" s="83"/>
      <c r="C398" s="1474"/>
      <c r="D398" s="1474"/>
      <c r="E398" s="1145"/>
      <c r="F398" s="83"/>
      <c r="G398" s="109"/>
      <c r="H398" s="109"/>
      <c r="I398" s="75"/>
      <c r="J398" s="123"/>
      <c r="K398" s="871"/>
      <c r="L398" s="1474"/>
      <c r="M398" s="1080"/>
      <c r="N398" s="1114"/>
      <c r="O398" s="940"/>
      <c r="P398" s="1116"/>
      <c r="Q398" s="1394"/>
      <c r="R398" s="1280"/>
      <c r="S398" s="1174"/>
      <c r="T398" s="1280"/>
      <c r="U398" s="1281"/>
      <c r="V398" s="1280"/>
      <c r="W398" s="1281"/>
      <c r="X398" s="1280"/>
      <c r="Y398" s="1282"/>
      <c r="Z398" s="1308"/>
      <c r="AA398" s="1328"/>
      <c r="AB398" s="1287"/>
      <c r="AC398" s="1282"/>
      <c r="AD398" s="1308"/>
      <c r="AE398" s="1328"/>
      <c r="AF398" s="1307"/>
      <c r="AG398" s="1394"/>
      <c r="AH398" s="1280"/>
    </row>
    <row r="399" spans="2:34" ht="13.5" hidden="1" outlineLevel="1" thickBot="1">
      <c r="B399" s="83"/>
      <c r="C399" s="1474" t="s">
        <v>504</v>
      </c>
      <c r="D399" s="1474" t="s">
        <v>670</v>
      </c>
      <c r="E399" s="1145"/>
      <c r="F399" s="83">
        <v>5.9</v>
      </c>
      <c r="G399" s="109">
        <v>26.85</v>
      </c>
      <c r="H399" s="109">
        <v>27.25</v>
      </c>
      <c r="I399" s="108">
        <f>H399-G399</f>
        <v>0.4</v>
      </c>
      <c r="J399" s="1160">
        <f>F399*I399</f>
        <v>2.36</v>
      </c>
      <c r="K399" s="83"/>
      <c r="L399" s="75"/>
      <c r="M399" s="1058"/>
      <c r="N399" s="83"/>
      <c r="O399" s="75"/>
      <c r="P399" s="1058"/>
      <c r="Q399" s="1394"/>
      <c r="R399" s="1280"/>
      <c r="S399" s="1174"/>
      <c r="T399" s="1280"/>
      <c r="U399" s="1281"/>
      <c r="V399" s="1280"/>
      <c r="W399" s="1174">
        <f>J399</f>
        <v>2.36</v>
      </c>
      <c r="X399" s="1179">
        <f t="shared" ref="X399:X400" si="44">ROUND($W$4/1000*W399,3)</f>
        <v>5.8999999999999997E-2</v>
      </c>
      <c r="Y399" s="1282"/>
      <c r="Z399" s="1308"/>
      <c r="AA399" s="1328">
        <f>J399</f>
        <v>2.36</v>
      </c>
      <c r="AB399" s="1393"/>
      <c r="AC399" s="1282"/>
      <c r="AD399" s="1308"/>
      <c r="AE399" s="1286"/>
      <c r="AF399" s="1307"/>
      <c r="AG399" s="1394">
        <f>F399</f>
        <v>5.9</v>
      </c>
      <c r="AH399" s="1280"/>
    </row>
    <row r="400" spans="2:34" ht="13.5" hidden="1" outlineLevel="1" thickBot="1">
      <c r="B400" s="83"/>
      <c r="C400" s="88"/>
      <c r="D400" s="1473"/>
      <c r="E400" s="1145"/>
      <c r="F400" s="83">
        <v>5.9</v>
      </c>
      <c r="G400" s="109">
        <v>27.25</v>
      </c>
      <c r="H400" s="109">
        <v>28.23</v>
      </c>
      <c r="I400" s="75">
        <f>H400-G400</f>
        <v>0.98</v>
      </c>
      <c r="J400" s="1160">
        <f>F400*I400</f>
        <v>5.78</v>
      </c>
      <c r="K400" s="83"/>
      <c r="L400" s="75"/>
      <c r="M400" s="1058"/>
      <c r="N400" s="83"/>
      <c r="O400" s="75"/>
      <c r="P400" s="1058"/>
      <c r="Q400" s="1394"/>
      <c r="R400" s="1280"/>
      <c r="S400" s="1281"/>
      <c r="T400" s="1280"/>
      <c r="U400" s="1281"/>
      <c r="V400" s="1280"/>
      <c r="W400" s="1174">
        <f>J400</f>
        <v>5.78</v>
      </c>
      <c r="X400" s="1179">
        <f t="shared" si="44"/>
        <v>0.14499999999999999</v>
      </c>
      <c r="Y400" s="1282"/>
      <c r="Z400" s="1308"/>
      <c r="AA400" s="1328"/>
      <c r="AB400" s="1393">
        <f>J400</f>
        <v>5.78</v>
      </c>
      <c r="AC400" s="1282"/>
      <c r="AD400" s="1308"/>
      <c r="AE400" s="1286"/>
      <c r="AF400" s="1307"/>
      <c r="AG400" s="1394"/>
      <c r="AH400" s="1280"/>
    </row>
    <row r="401" spans="2:34" ht="13.5" hidden="1" outlineLevel="1" thickBot="1">
      <c r="B401" s="83"/>
      <c r="C401" s="1474" t="s">
        <v>65</v>
      </c>
      <c r="D401" s="1474"/>
      <c r="E401" s="1145"/>
      <c r="F401" s="83">
        <v>3.28</v>
      </c>
      <c r="G401" s="109">
        <v>27.03</v>
      </c>
      <c r="H401" s="109">
        <v>29.85</v>
      </c>
      <c r="I401" s="108">
        <f>H401-G401</f>
        <v>2.82</v>
      </c>
      <c r="J401" s="1160">
        <f>F401*I401</f>
        <v>9.25</v>
      </c>
      <c r="K401" s="83"/>
      <c r="L401" s="75"/>
      <c r="M401" s="1058"/>
      <c r="N401" s="83"/>
      <c r="O401" s="75"/>
      <c r="P401" s="1058"/>
      <c r="Q401" s="1394"/>
      <c r="R401" s="1280"/>
      <c r="S401" s="1174">
        <f>J401</f>
        <v>9.25</v>
      </c>
      <c r="T401" s="1280">
        <f t="shared" ref="T401:T406" si="45">ROUND($S$4/1000*S401,3)</f>
        <v>1.2030000000000001</v>
      </c>
      <c r="U401" s="1281"/>
      <c r="V401" s="1280"/>
      <c r="W401" s="1174"/>
      <c r="X401" s="1179"/>
      <c r="Y401" s="1282"/>
      <c r="Z401" s="1308"/>
      <c r="AA401" s="1286"/>
      <c r="AB401" s="1393">
        <f>J401</f>
        <v>9.25</v>
      </c>
      <c r="AC401" s="1282"/>
      <c r="AD401" s="1308"/>
      <c r="AE401" s="1286"/>
      <c r="AF401" s="1307"/>
      <c r="AG401" s="1394"/>
      <c r="AH401" s="1280"/>
    </row>
    <row r="402" spans="2:34" ht="13.5" hidden="1" outlineLevel="1" thickBot="1">
      <c r="B402" s="83"/>
      <c r="C402" s="1473" t="s">
        <v>516</v>
      </c>
      <c r="D402" s="1474"/>
      <c r="E402" s="1145">
        <v>1</v>
      </c>
      <c r="F402" s="83"/>
      <c r="G402" s="109"/>
      <c r="H402" s="109"/>
      <c r="I402" s="75"/>
      <c r="J402" s="1160"/>
      <c r="K402" s="871">
        <f>1.68-0.77</f>
        <v>0.91</v>
      </c>
      <c r="L402" s="1474">
        <f>1.65-0.06</f>
        <v>1.59</v>
      </c>
      <c r="M402" s="1080">
        <f>ROUND(-E402*K402*L402,2)</f>
        <v>-1.45</v>
      </c>
      <c r="N402" s="1114">
        <v>0.13</v>
      </c>
      <c r="O402" s="940">
        <f>2*K402+L402</f>
        <v>3.41</v>
      </c>
      <c r="P402" s="1116">
        <f>E402*N402*O402</f>
        <v>0.44</v>
      </c>
      <c r="Q402" s="1394"/>
      <c r="R402" s="1280"/>
      <c r="S402" s="1174">
        <f>M402</f>
        <v>-1.45</v>
      </c>
      <c r="T402" s="1280">
        <f t="shared" si="45"/>
        <v>-0.189</v>
      </c>
      <c r="U402" s="1281"/>
      <c r="V402" s="1280"/>
      <c r="W402" s="1281"/>
      <c r="X402" s="1280"/>
      <c r="Y402" s="1282"/>
      <c r="Z402" s="1308"/>
      <c r="AA402" s="1286"/>
      <c r="AB402" s="1393">
        <f>M402</f>
        <v>-1.45</v>
      </c>
      <c r="AC402" s="1282"/>
      <c r="AD402" s="1308"/>
      <c r="AE402" s="1286"/>
      <c r="AF402" s="1390">
        <f>P402</f>
        <v>0.44</v>
      </c>
      <c r="AG402" s="1394"/>
      <c r="AH402" s="1280"/>
    </row>
    <row r="403" spans="2:34" ht="13.5" hidden="1" outlineLevel="1" thickBot="1">
      <c r="B403" s="83"/>
      <c r="C403" s="1473" t="s">
        <v>90</v>
      </c>
      <c r="D403" s="1474"/>
      <c r="E403" s="1145">
        <v>1</v>
      </c>
      <c r="F403" s="83"/>
      <c r="G403" s="109"/>
      <c r="H403" s="109"/>
      <c r="I403" s="75"/>
      <c r="J403" s="123"/>
      <c r="K403" s="871">
        <v>0.77</v>
      </c>
      <c r="L403" s="1474">
        <f>2.4-0.06</f>
        <v>2.34</v>
      </c>
      <c r="M403" s="1080">
        <f>ROUND(-E403*K403*L403,2)</f>
        <v>-1.8</v>
      </c>
      <c r="N403" s="1114">
        <v>0.13</v>
      </c>
      <c r="O403" s="940">
        <f>K403+L403+0.75</f>
        <v>3.86</v>
      </c>
      <c r="P403" s="1116">
        <f>E403*N403*O403</f>
        <v>0.5</v>
      </c>
      <c r="Q403" s="1394"/>
      <c r="R403" s="1280"/>
      <c r="S403" s="1174">
        <f>M403</f>
        <v>-1.8</v>
      </c>
      <c r="T403" s="1280">
        <f t="shared" si="45"/>
        <v>-0.23400000000000001</v>
      </c>
      <c r="U403" s="1281"/>
      <c r="V403" s="1280"/>
      <c r="W403" s="1281"/>
      <c r="X403" s="1280"/>
      <c r="Y403" s="1282"/>
      <c r="Z403" s="1308"/>
      <c r="AA403" s="1286"/>
      <c r="AB403" s="1393">
        <f>M403</f>
        <v>-1.8</v>
      </c>
      <c r="AC403" s="1282"/>
      <c r="AD403" s="1308"/>
      <c r="AE403" s="1286"/>
      <c r="AF403" s="1390">
        <f>P403</f>
        <v>0.5</v>
      </c>
      <c r="AG403" s="1394"/>
      <c r="AH403" s="1280"/>
    </row>
    <row r="404" spans="2:34" ht="13.5" hidden="1" outlineLevel="1" thickBot="1">
      <c r="B404" s="83"/>
      <c r="C404" s="1473"/>
      <c r="D404" s="1474"/>
      <c r="E404" s="1145"/>
      <c r="F404" s="83"/>
      <c r="G404" s="109"/>
      <c r="H404" s="109"/>
      <c r="I404" s="75"/>
      <c r="J404" s="123"/>
      <c r="K404" s="1114"/>
      <c r="L404" s="940"/>
      <c r="M404" s="1080"/>
      <c r="N404" s="1114"/>
      <c r="O404" s="940"/>
      <c r="P404" s="1116"/>
      <c r="Q404" s="1394"/>
      <c r="R404" s="1280"/>
      <c r="S404" s="1174"/>
      <c r="T404" s="1280"/>
      <c r="U404" s="1281"/>
      <c r="V404" s="1280"/>
      <c r="W404" s="1281"/>
      <c r="X404" s="1280"/>
      <c r="Y404" s="1282"/>
      <c r="Z404" s="1308"/>
      <c r="AA404" s="1286"/>
      <c r="AB404" s="1393"/>
      <c r="AC404" s="1282"/>
      <c r="AD404" s="1308"/>
      <c r="AE404" s="1286"/>
      <c r="AF404" s="1390"/>
      <c r="AG404" s="1394"/>
      <c r="AH404" s="1280"/>
    </row>
    <row r="405" spans="2:34" ht="13.5" hidden="1" outlineLevel="1" thickBot="1">
      <c r="B405" s="83"/>
      <c r="C405" s="1474" t="s">
        <v>551</v>
      </c>
      <c r="D405" s="1474" t="s">
        <v>671</v>
      </c>
      <c r="E405" s="1145"/>
      <c r="F405" s="83">
        <v>0.99</v>
      </c>
      <c r="G405" s="109">
        <v>26.85</v>
      </c>
      <c r="H405" s="109">
        <v>27.25</v>
      </c>
      <c r="I405" s="108">
        <f>H405-G405</f>
        <v>0.4</v>
      </c>
      <c r="J405" s="1160">
        <f>F405*I405</f>
        <v>0.4</v>
      </c>
      <c r="K405" s="83"/>
      <c r="L405" s="75"/>
      <c r="M405" s="1058"/>
      <c r="N405" s="83"/>
      <c r="O405" s="75"/>
      <c r="P405" s="1058"/>
      <c r="Q405" s="1394"/>
      <c r="R405" s="1280"/>
      <c r="S405" s="1174">
        <f>J405</f>
        <v>0.4</v>
      </c>
      <c r="T405" s="1280">
        <f t="shared" si="45"/>
        <v>5.1999999999999998E-2</v>
      </c>
      <c r="U405" s="1281"/>
      <c r="V405" s="1280"/>
      <c r="W405" s="1281"/>
      <c r="X405" s="1280"/>
      <c r="Y405" s="1282"/>
      <c r="Z405" s="1308"/>
      <c r="AA405" s="1328">
        <f>J405</f>
        <v>0.4</v>
      </c>
      <c r="AB405" s="1287"/>
      <c r="AC405" s="1282"/>
      <c r="AD405" s="1308"/>
      <c r="AE405" s="1286"/>
      <c r="AF405" s="1307"/>
      <c r="AG405" s="1394"/>
      <c r="AH405" s="1280"/>
    </row>
    <row r="406" spans="2:34" ht="13.5" hidden="1" outlineLevel="1" thickBot="1">
      <c r="B406" s="83"/>
      <c r="C406" s="1473"/>
      <c r="D406" s="1473"/>
      <c r="E406" s="1145"/>
      <c r="F406" s="83">
        <v>0.99</v>
      </c>
      <c r="G406" s="109">
        <v>27.25</v>
      </c>
      <c r="H406" s="109">
        <v>29.85</v>
      </c>
      <c r="I406" s="108">
        <f>H406-G406</f>
        <v>2.6</v>
      </c>
      <c r="J406" s="1160">
        <f>F406*I406</f>
        <v>2.57</v>
      </c>
      <c r="K406" s="83"/>
      <c r="L406" s="75"/>
      <c r="M406" s="1058"/>
      <c r="N406" s="83"/>
      <c r="O406" s="75"/>
      <c r="P406" s="1058"/>
      <c r="Q406" s="1394"/>
      <c r="R406" s="1280"/>
      <c r="S406" s="1174">
        <f>J406</f>
        <v>2.57</v>
      </c>
      <c r="T406" s="1280">
        <f t="shared" si="45"/>
        <v>0.33400000000000002</v>
      </c>
      <c r="U406" s="1281"/>
      <c r="V406" s="1280"/>
      <c r="W406" s="1281"/>
      <c r="X406" s="1280"/>
      <c r="Y406" s="1282"/>
      <c r="Z406" s="1308"/>
      <c r="AA406" s="1328"/>
      <c r="AB406" s="1393">
        <f>J406</f>
        <v>2.57</v>
      </c>
      <c r="AC406" s="1282"/>
      <c r="AD406" s="1308"/>
      <c r="AE406" s="1286"/>
      <c r="AF406" s="1307"/>
      <c r="AG406" s="1394"/>
      <c r="AH406" s="1280"/>
    </row>
    <row r="407" spans="2:34" ht="13.5" hidden="1" outlineLevel="1" thickBot="1">
      <c r="B407" s="83"/>
      <c r="C407" s="1474"/>
      <c r="D407" s="1474"/>
      <c r="E407" s="1145"/>
      <c r="F407" s="83"/>
      <c r="G407" s="109"/>
      <c r="H407" s="109"/>
      <c r="I407" s="75"/>
      <c r="J407" s="1160"/>
      <c r="K407" s="83"/>
      <c r="L407" s="75"/>
      <c r="M407" s="1058"/>
      <c r="N407" s="83"/>
      <c r="O407" s="75"/>
      <c r="P407" s="1058"/>
      <c r="Q407" s="1394"/>
      <c r="R407" s="1280"/>
      <c r="S407" s="1174"/>
      <c r="T407" s="1280"/>
      <c r="U407" s="1281"/>
      <c r="V407" s="1280"/>
      <c r="W407" s="1281"/>
      <c r="X407" s="1280"/>
      <c r="Y407" s="1282"/>
      <c r="Z407" s="1308"/>
      <c r="AA407" s="1286"/>
      <c r="AB407" s="1393"/>
      <c r="AC407" s="1282"/>
      <c r="AD407" s="1308"/>
      <c r="AE407" s="1286"/>
      <c r="AF407" s="1307"/>
      <c r="AG407" s="1394"/>
      <c r="AH407" s="1280"/>
    </row>
    <row r="408" spans="2:34" ht="13.5" hidden="1" outlineLevel="1" thickBot="1">
      <c r="B408" s="83"/>
      <c r="C408" s="1474" t="s">
        <v>504</v>
      </c>
      <c r="D408" s="1474" t="s">
        <v>661</v>
      </c>
      <c r="E408" s="1145"/>
      <c r="F408" s="1095">
        <v>3</v>
      </c>
      <c r="G408" s="109">
        <v>26.85</v>
      </c>
      <c r="H408" s="109">
        <v>27.25</v>
      </c>
      <c r="I408" s="108">
        <f>H408-G408</f>
        <v>0.4</v>
      </c>
      <c r="J408" s="1160">
        <f>F408*I408</f>
        <v>1.2</v>
      </c>
      <c r="K408" s="83"/>
      <c r="L408" s="75"/>
      <c r="M408" s="1058"/>
      <c r="N408" s="83"/>
      <c r="O408" s="75"/>
      <c r="P408" s="1058"/>
      <c r="Q408" s="1394"/>
      <c r="R408" s="1280"/>
      <c r="S408" s="1174"/>
      <c r="T408" s="1280"/>
      <c r="U408" s="1281"/>
      <c r="V408" s="1280"/>
      <c r="W408" s="1174">
        <f>J408</f>
        <v>1.2</v>
      </c>
      <c r="X408" s="1179">
        <f t="shared" ref="X408:X409" si="46">ROUND($W$4/1000*W408,3)</f>
        <v>0.03</v>
      </c>
      <c r="Y408" s="1282"/>
      <c r="Z408" s="1308"/>
      <c r="AA408" s="1328">
        <f>J408</f>
        <v>1.2</v>
      </c>
      <c r="AB408" s="1287"/>
      <c r="AC408" s="1282"/>
      <c r="AD408" s="1308"/>
      <c r="AE408" s="1286"/>
      <c r="AF408" s="1307"/>
      <c r="AG408" s="1421">
        <f>F408</f>
        <v>3</v>
      </c>
      <c r="AH408" s="1280"/>
    </row>
    <row r="409" spans="2:34" ht="13.5" hidden="1" outlineLevel="1" thickBot="1">
      <c r="B409" s="83"/>
      <c r="C409" s="1473"/>
      <c r="D409" s="1474"/>
      <c r="E409" s="1145"/>
      <c r="F409" s="1095">
        <v>3</v>
      </c>
      <c r="G409" s="109">
        <v>27.25</v>
      </c>
      <c r="H409" s="109">
        <v>28.23</v>
      </c>
      <c r="I409" s="75">
        <f>H409-G409</f>
        <v>0.98</v>
      </c>
      <c r="J409" s="1160">
        <f>F409*I409</f>
        <v>2.94</v>
      </c>
      <c r="K409" s="871"/>
      <c r="L409" s="1474"/>
      <c r="M409" s="1080"/>
      <c r="N409" s="1114"/>
      <c r="O409" s="940"/>
      <c r="P409" s="1116"/>
      <c r="Q409" s="1394"/>
      <c r="R409" s="1280"/>
      <c r="S409" s="1174"/>
      <c r="T409" s="1280"/>
      <c r="U409" s="1281"/>
      <c r="V409" s="1280"/>
      <c r="W409" s="1174">
        <f>J409</f>
        <v>2.94</v>
      </c>
      <c r="X409" s="1179">
        <f t="shared" si="46"/>
        <v>7.3999999999999996E-2</v>
      </c>
      <c r="Y409" s="1282"/>
      <c r="Z409" s="1308"/>
      <c r="AA409" s="1328"/>
      <c r="AB409" s="1393">
        <f>J408:J409</f>
        <v>2.94</v>
      </c>
      <c r="AC409" s="1282"/>
      <c r="AD409" s="1308"/>
      <c r="AE409" s="1328"/>
      <c r="AF409" s="1307"/>
      <c r="AG409" s="1394"/>
      <c r="AH409" s="1280"/>
    </row>
    <row r="410" spans="2:34" ht="13.5" hidden="1" outlineLevel="1" thickBot="1">
      <c r="B410" s="83"/>
      <c r="C410" s="1473" t="s">
        <v>65</v>
      </c>
      <c r="D410" s="1473"/>
      <c r="E410" s="1145"/>
      <c r="F410" s="83">
        <v>1.31</v>
      </c>
      <c r="G410" s="109">
        <v>27.03</v>
      </c>
      <c r="H410" s="109">
        <v>29.85</v>
      </c>
      <c r="I410" s="108">
        <f>H410-G410</f>
        <v>2.82</v>
      </c>
      <c r="J410" s="1160">
        <f>F410*I410</f>
        <v>3.69</v>
      </c>
      <c r="K410" s="83"/>
      <c r="L410" s="75"/>
      <c r="M410" s="1058"/>
      <c r="N410" s="83"/>
      <c r="O410" s="75"/>
      <c r="P410" s="1058"/>
      <c r="Q410" s="1421">
        <f>J410</f>
        <v>3.69</v>
      </c>
      <c r="R410" s="1280">
        <f t="shared" ref="R410" si="47">ROUND($Q$4/1000*Q410,3)</f>
        <v>0.55400000000000005</v>
      </c>
      <c r="S410" s="1174"/>
      <c r="T410" s="1280"/>
      <c r="U410" s="1281"/>
      <c r="V410" s="1280"/>
      <c r="W410" s="1281"/>
      <c r="X410" s="1280"/>
      <c r="Y410" s="1282"/>
      <c r="Z410" s="1308"/>
      <c r="AA410" s="1328"/>
      <c r="AB410" s="1393">
        <f>J410</f>
        <v>3.69</v>
      </c>
      <c r="AC410" s="1282"/>
      <c r="AD410" s="1308"/>
      <c r="AE410" s="1286"/>
      <c r="AF410" s="1307"/>
      <c r="AG410" s="1394"/>
      <c r="AH410" s="1280"/>
    </row>
    <row r="411" spans="2:34" ht="13.5" hidden="1" outlineLevel="1" thickBot="1">
      <c r="B411" s="83"/>
      <c r="C411" s="1474"/>
      <c r="D411" s="1474"/>
      <c r="E411" s="1145"/>
      <c r="F411" s="1095">
        <v>3</v>
      </c>
      <c r="G411" s="109">
        <v>27.03</v>
      </c>
      <c r="H411" s="109">
        <v>29.85</v>
      </c>
      <c r="I411" s="108">
        <f>H411-G411</f>
        <v>2.82</v>
      </c>
      <c r="J411" s="1160">
        <f>F411*I411</f>
        <v>8.4600000000000009</v>
      </c>
      <c r="K411" s="83"/>
      <c r="L411" s="75"/>
      <c r="M411" s="1058"/>
      <c r="N411" s="83"/>
      <c r="O411" s="75"/>
      <c r="P411" s="1058"/>
      <c r="Q411" s="1394"/>
      <c r="R411" s="1280"/>
      <c r="S411" s="1174">
        <f>J411</f>
        <v>8.4600000000000009</v>
      </c>
      <c r="T411" s="1179">
        <f t="shared" ref="T411:T413" si="48">ROUND($S$4/1000*S411,3)</f>
        <v>1.1000000000000001</v>
      </c>
      <c r="U411" s="1281"/>
      <c r="V411" s="1280"/>
      <c r="W411" s="1281"/>
      <c r="X411" s="1280"/>
      <c r="Y411" s="1282"/>
      <c r="Z411" s="1308"/>
      <c r="AA411" s="1286"/>
      <c r="AB411" s="1393">
        <f>J411</f>
        <v>8.4600000000000009</v>
      </c>
      <c r="AC411" s="1282"/>
      <c r="AD411" s="1308"/>
      <c r="AE411" s="1286"/>
      <c r="AF411" s="1307"/>
      <c r="AG411" s="1394"/>
      <c r="AH411" s="1280"/>
    </row>
    <row r="412" spans="2:34" ht="13.5" hidden="1" outlineLevel="1" thickBot="1">
      <c r="B412" s="83"/>
      <c r="C412" s="1474" t="s">
        <v>72</v>
      </c>
      <c r="D412" s="1474"/>
      <c r="E412" s="1145">
        <v>1</v>
      </c>
      <c r="F412" s="83"/>
      <c r="G412" s="109"/>
      <c r="H412" s="109"/>
      <c r="I412" s="75"/>
      <c r="J412" s="1160"/>
      <c r="K412" s="1114">
        <v>0.51</v>
      </c>
      <c r="L412" s="940">
        <v>1.59</v>
      </c>
      <c r="M412" s="1080">
        <f>ROUND(-E412*K412*L412,2)</f>
        <v>-0.81</v>
      </c>
      <c r="N412" s="1114">
        <v>0.13</v>
      </c>
      <c r="O412" s="1108">
        <f>2*K412+L412</f>
        <v>2.61</v>
      </c>
      <c r="P412" s="1116">
        <f>E412*N412*O412</f>
        <v>0.34</v>
      </c>
      <c r="Q412" s="1394"/>
      <c r="R412" s="1280"/>
      <c r="S412" s="1174">
        <f>M412</f>
        <v>-0.81</v>
      </c>
      <c r="T412" s="1280">
        <f t="shared" si="48"/>
        <v>-0.105</v>
      </c>
      <c r="U412" s="1281"/>
      <c r="V412" s="1280"/>
      <c r="W412" s="1281"/>
      <c r="X412" s="1280"/>
      <c r="Y412" s="1282"/>
      <c r="Z412" s="1308"/>
      <c r="AA412" s="1328"/>
      <c r="AB412" s="1393">
        <f>M412</f>
        <v>-0.81</v>
      </c>
      <c r="AC412" s="1282"/>
      <c r="AD412" s="1308"/>
      <c r="AE412" s="1286"/>
      <c r="AF412" s="1390">
        <f>P412</f>
        <v>0.34</v>
      </c>
      <c r="AG412" s="1394"/>
      <c r="AH412" s="1280"/>
    </row>
    <row r="413" spans="2:34" ht="13.5" hidden="1" outlineLevel="1" thickBot="1">
      <c r="B413" s="83"/>
      <c r="C413" s="1473" t="s">
        <v>70</v>
      </c>
      <c r="D413" s="1474"/>
      <c r="E413" s="1145">
        <v>1</v>
      </c>
      <c r="F413" s="83"/>
      <c r="G413" s="109"/>
      <c r="H413" s="109"/>
      <c r="I413" s="75"/>
      <c r="J413" s="123"/>
      <c r="K413" s="1114">
        <v>0.77</v>
      </c>
      <c r="L413" s="940">
        <v>2.34</v>
      </c>
      <c r="M413" s="1080">
        <f>ROUND(-E413*K413*L413,2)</f>
        <v>-1.8</v>
      </c>
      <c r="N413" s="1114">
        <v>0.13</v>
      </c>
      <c r="O413" s="940">
        <f>K413+L413+0.75</f>
        <v>3.86</v>
      </c>
      <c r="P413" s="1116">
        <f>E413*N413*O413</f>
        <v>0.5</v>
      </c>
      <c r="Q413" s="1394"/>
      <c r="R413" s="1280"/>
      <c r="S413" s="1174">
        <f>M413</f>
        <v>-1.8</v>
      </c>
      <c r="T413" s="1280">
        <f t="shared" si="48"/>
        <v>-0.23400000000000001</v>
      </c>
      <c r="U413" s="1281"/>
      <c r="V413" s="1280"/>
      <c r="W413" s="1281"/>
      <c r="X413" s="1280"/>
      <c r="Y413" s="1282"/>
      <c r="Z413" s="1308"/>
      <c r="AA413" s="1328"/>
      <c r="AB413" s="1393">
        <f>M413</f>
        <v>-1.8</v>
      </c>
      <c r="AC413" s="1282"/>
      <c r="AD413" s="1308"/>
      <c r="AE413" s="1328"/>
      <c r="AF413" s="1390">
        <f>P413</f>
        <v>0.5</v>
      </c>
      <c r="AG413" s="1394"/>
      <c r="AH413" s="1280"/>
    </row>
    <row r="414" spans="2:34" ht="13.5" hidden="1" outlineLevel="1" thickBot="1">
      <c r="B414" s="1059"/>
      <c r="C414" s="841"/>
      <c r="D414" s="841"/>
      <c r="E414" s="1151"/>
      <c r="F414" s="1059"/>
      <c r="G414" s="1068"/>
      <c r="H414" s="1068"/>
      <c r="I414" s="841"/>
      <c r="J414" s="1467"/>
      <c r="K414" s="1464"/>
      <c r="L414" s="1465"/>
      <c r="M414" s="1466"/>
      <c r="N414" s="1464"/>
      <c r="O414" s="1465"/>
      <c r="P414" s="1466"/>
      <c r="Q414" s="1410"/>
      <c r="R414" s="1330"/>
      <c r="S414" s="1309"/>
      <c r="T414" s="1291"/>
      <c r="U414" s="1289"/>
      <c r="V414" s="1291"/>
      <c r="W414" s="1289"/>
      <c r="X414" s="1291"/>
      <c r="Y414" s="1310"/>
      <c r="Z414" s="1332"/>
      <c r="AA414" s="1312"/>
      <c r="AB414" s="1396"/>
      <c r="AC414" s="1292"/>
      <c r="AD414" s="1314"/>
      <c r="AE414" s="1298"/>
      <c r="AF414" s="1315"/>
      <c r="AG414" s="1397"/>
      <c r="AH414" s="1291"/>
    </row>
    <row r="415" spans="2:34" ht="16.5" collapsed="1" thickBot="1">
      <c r="B415" s="1247" t="s">
        <v>672</v>
      </c>
      <c r="C415" s="1181" t="s">
        <v>631</v>
      </c>
      <c r="D415" s="1182"/>
      <c r="E415" s="1183"/>
      <c r="F415" s="1180"/>
      <c r="G415" s="1441"/>
      <c r="H415" s="1441"/>
      <c r="I415" s="1182"/>
      <c r="J415" s="1187"/>
      <c r="K415" s="1180"/>
      <c r="L415" s="1182"/>
      <c r="M415" s="1188"/>
      <c r="N415" s="1180"/>
      <c r="O415" s="1182"/>
      <c r="P415" s="1185"/>
      <c r="Q415" s="1316">
        <f t="shared" ref="Q415:AH415" si="49">SUM(Q416:Q494)</f>
        <v>516.6</v>
      </c>
      <c r="R415" s="1376">
        <f t="shared" si="49"/>
        <v>77.489999999999995</v>
      </c>
      <c r="S415" s="1316">
        <f t="shared" si="49"/>
        <v>875.11</v>
      </c>
      <c r="T415" s="1376">
        <f t="shared" si="49"/>
        <v>113.76600000000001</v>
      </c>
      <c r="U415" s="1316">
        <f t="shared" si="49"/>
        <v>0</v>
      </c>
      <c r="V415" s="1376">
        <f t="shared" si="49"/>
        <v>0</v>
      </c>
      <c r="W415" s="1316">
        <f t="shared" si="49"/>
        <v>341.71</v>
      </c>
      <c r="X415" s="1377">
        <f t="shared" si="49"/>
        <v>8.5440000000000005</v>
      </c>
      <c r="Y415" s="1316">
        <f t="shared" si="49"/>
        <v>0</v>
      </c>
      <c r="Z415" s="1321">
        <f t="shared" si="49"/>
        <v>0</v>
      </c>
      <c r="AA415" s="1321">
        <f t="shared" si="49"/>
        <v>429.7</v>
      </c>
      <c r="AB415" s="1376">
        <f t="shared" si="49"/>
        <v>1303.72</v>
      </c>
      <c r="AC415" s="1316">
        <f t="shared" si="49"/>
        <v>0</v>
      </c>
      <c r="AD415" s="1321">
        <f t="shared" si="49"/>
        <v>0</v>
      </c>
      <c r="AE415" s="1321">
        <f t="shared" si="49"/>
        <v>44.31</v>
      </c>
      <c r="AF415" s="1376">
        <f t="shared" si="49"/>
        <v>64.569999999999993</v>
      </c>
      <c r="AG415" s="1316">
        <f t="shared" si="49"/>
        <v>235.71</v>
      </c>
      <c r="AH415" s="1376">
        <f t="shared" si="49"/>
        <v>120.33</v>
      </c>
    </row>
    <row r="416" spans="2:34" ht="13.5" hidden="1" outlineLevel="1" thickBot="1">
      <c r="B416" s="1163" t="s">
        <v>579</v>
      </c>
      <c r="C416" s="1470" t="s">
        <v>551</v>
      </c>
      <c r="D416" s="1166" t="s">
        <v>693</v>
      </c>
      <c r="E416" s="1112"/>
      <c r="F416" s="1074">
        <v>3.74</v>
      </c>
      <c r="G416" s="1177">
        <v>29.85</v>
      </c>
      <c r="H416" s="1177">
        <v>56.85</v>
      </c>
      <c r="I416" s="1152">
        <f>H416-G416</f>
        <v>27</v>
      </c>
      <c r="J416" s="1165">
        <f>F416*I416</f>
        <v>100.98</v>
      </c>
      <c r="K416" s="1074"/>
      <c r="L416" s="1089"/>
      <c r="M416" s="1075"/>
      <c r="N416" s="1074"/>
      <c r="O416" s="1089"/>
      <c r="P416" s="1075"/>
      <c r="Q416" s="1400">
        <f>J416</f>
        <v>100.98</v>
      </c>
      <c r="R416" s="1280">
        <f t="shared" ref="R416" si="50">ROUND($Q$4/1000*Q416,3)</f>
        <v>15.147</v>
      </c>
      <c r="S416" s="1381"/>
      <c r="T416" s="1383"/>
      <c r="U416" s="1381"/>
      <c r="V416" s="1383"/>
      <c r="W416" s="1384"/>
      <c r="X416" s="1385"/>
      <c r="Y416" s="1302"/>
      <c r="Z416" s="1303"/>
      <c r="AA416" s="1304"/>
      <c r="AB416" s="1398">
        <f>J416</f>
        <v>100.98</v>
      </c>
      <c r="AC416" s="1386"/>
      <c r="AD416" s="1387"/>
      <c r="AE416" s="1388"/>
      <c r="AF416" s="1389"/>
      <c r="AG416" s="1381"/>
      <c r="AH416" s="1383"/>
    </row>
    <row r="417" spans="2:34" ht="13.5" hidden="1" outlineLevel="1" thickBot="1">
      <c r="B417" s="83"/>
      <c r="C417" s="75"/>
      <c r="D417" s="1474"/>
      <c r="E417" s="877"/>
      <c r="F417" s="83"/>
      <c r="G417" s="109"/>
      <c r="H417" s="109"/>
      <c r="I417" s="75"/>
      <c r="J417" s="123"/>
      <c r="K417" s="83"/>
      <c r="L417" s="75"/>
      <c r="M417" s="1058"/>
      <c r="N417" s="83"/>
      <c r="O417" s="75"/>
      <c r="P417" s="1058"/>
      <c r="Q417" s="1281"/>
      <c r="R417" s="1280"/>
      <c r="S417" s="1281"/>
      <c r="T417" s="1280"/>
      <c r="U417" s="1281"/>
      <c r="V417" s="1280"/>
      <c r="W417" s="1281"/>
      <c r="X417" s="1280"/>
      <c r="Y417" s="1282"/>
      <c r="Z417" s="1308"/>
      <c r="AA417" s="1286"/>
      <c r="AB417" s="1307"/>
      <c r="AC417" s="1282"/>
      <c r="AD417" s="1308"/>
      <c r="AE417" s="1286"/>
      <c r="AF417" s="1307"/>
      <c r="AG417" s="1281"/>
      <c r="AH417" s="1280"/>
    </row>
    <row r="418" spans="2:34" ht="13.5" hidden="1" outlineLevel="1" thickBot="1">
      <c r="B418" s="83" t="s">
        <v>587</v>
      </c>
      <c r="C418" s="1473" t="s">
        <v>493</v>
      </c>
      <c r="D418" s="1474" t="s">
        <v>694</v>
      </c>
      <c r="E418" s="877"/>
      <c r="F418" s="83">
        <v>7.08</v>
      </c>
      <c r="G418" s="109">
        <v>29.85</v>
      </c>
      <c r="H418" s="109">
        <v>56.85</v>
      </c>
      <c r="I418" s="108">
        <f>H418-G418</f>
        <v>27</v>
      </c>
      <c r="J418" s="123">
        <f>F418*I418</f>
        <v>191.16</v>
      </c>
      <c r="K418" s="83"/>
      <c r="L418" s="75"/>
      <c r="M418" s="1058"/>
      <c r="N418" s="83"/>
      <c r="O418" s="75"/>
      <c r="P418" s="1058"/>
      <c r="Q418" s="1281"/>
      <c r="R418" s="1280"/>
      <c r="S418" s="1281">
        <f>J418</f>
        <v>191.16</v>
      </c>
      <c r="T418" s="1280">
        <f t="shared" ref="T418:T419" si="51">ROUND($S$4/1000*S418,3)</f>
        <v>24.850999999999999</v>
      </c>
      <c r="U418" s="1281"/>
      <c r="V418" s="1280"/>
      <c r="W418" s="1281"/>
      <c r="X418" s="1280"/>
      <c r="Y418" s="1282"/>
      <c r="Z418" s="1308"/>
      <c r="AA418" s="1286"/>
      <c r="AB418" s="1307"/>
      <c r="AC418" s="1282"/>
      <c r="AD418" s="1308"/>
      <c r="AE418" s="1286"/>
      <c r="AF418" s="1307"/>
      <c r="AG418" s="1281"/>
      <c r="AH418" s="1280"/>
    </row>
    <row r="419" spans="2:34" ht="13.5" hidden="1" outlineLevel="1" thickBot="1">
      <c r="B419" s="83"/>
      <c r="C419" s="1473" t="s">
        <v>25</v>
      </c>
      <c r="D419" s="1474"/>
      <c r="E419" s="877">
        <v>18</v>
      </c>
      <c r="F419" s="83"/>
      <c r="G419" s="109"/>
      <c r="H419" s="109"/>
      <c r="I419" s="75"/>
      <c r="J419" s="123"/>
      <c r="K419" s="871">
        <v>1.68</v>
      </c>
      <c r="L419" s="1474">
        <v>1.59</v>
      </c>
      <c r="M419" s="1080">
        <f>ROUND(-E419*K419*L419,2)</f>
        <v>-48.08</v>
      </c>
      <c r="N419" s="1114"/>
      <c r="O419" s="940"/>
      <c r="P419" s="1116"/>
      <c r="Q419" s="1281"/>
      <c r="R419" s="1280"/>
      <c r="S419" s="1174">
        <f>M419</f>
        <v>-48.08</v>
      </c>
      <c r="T419" s="1280">
        <f t="shared" si="51"/>
        <v>-6.25</v>
      </c>
      <c r="U419" s="1281"/>
      <c r="V419" s="1280"/>
      <c r="W419" s="1281"/>
      <c r="X419" s="1280"/>
      <c r="Y419" s="1282"/>
      <c r="Z419" s="1308"/>
      <c r="AA419" s="1286"/>
      <c r="AB419" s="1390"/>
      <c r="AC419" s="1282"/>
      <c r="AD419" s="1308"/>
      <c r="AE419" s="1286"/>
      <c r="AF419" s="1390"/>
      <c r="AG419" s="1281"/>
      <c r="AH419" s="1280"/>
    </row>
    <row r="420" spans="2:34" ht="13.5" hidden="1" outlineLevel="1" thickBot="1">
      <c r="B420" s="83" t="s">
        <v>664</v>
      </c>
      <c r="C420" s="1473"/>
      <c r="D420" s="1474"/>
      <c r="E420" s="877"/>
      <c r="F420" s="83">
        <v>0.96</v>
      </c>
      <c r="G420" s="109">
        <v>29.85</v>
      </c>
      <c r="H420" s="109">
        <v>56.85</v>
      </c>
      <c r="I420" s="108">
        <f>H420-G420</f>
        <v>27</v>
      </c>
      <c r="J420" s="123">
        <f>F420*I420</f>
        <v>25.92</v>
      </c>
      <c r="K420" s="1114"/>
      <c r="L420" s="940"/>
      <c r="M420" s="1080"/>
      <c r="N420" s="1114"/>
      <c r="O420" s="940"/>
      <c r="P420" s="1116"/>
      <c r="Q420" s="1281"/>
      <c r="R420" s="1280"/>
      <c r="S420" s="1174"/>
      <c r="T420" s="1280"/>
      <c r="U420" s="1281"/>
      <c r="V420" s="1280"/>
      <c r="W420" s="1281"/>
      <c r="X420" s="1280"/>
      <c r="Y420" s="1282"/>
      <c r="Z420" s="1308"/>
      <c r="AA420" s="1286"/>
      <c r="AB420" s="1390">
        <f>J420</f>
        <v>25.92</v>
      </c>
      <c r="AC420" s="1282"/>
      <c r="AD420" s="1308"/>
      <c r="AE420" s="1286"/>
      <c r="AF420" s="1390"/>
      <c r="AG420" s="1281"/>
      <c r="AH420" s="1280"/>
    </row>
    <row r="421" spans="2:34" ht="13.5" hidden="1" outlineLevel="1" thickBot="1">
      <c r="B421" s="83"/>
      <c r="C421" s="1474"/>
      <c r="D421" s="1474"/>
      <c r="E421" s="877"/>
      <c r="F421" s="83">
        <v>5.18</v>
      </c>
      <c r="G421" s="109">
        <v>29.85</v>
      </c>
      <c r="H421" s="109">
        <v>56.85</v>
      </c>
      <c r="I421" s="108">
        <f>H421-G421</f>
        <v>27</v>
      </c>
      <c r="J421" s="123">
        <f>F421*I421</f>
        <v>139.86000000000001</v>
      </c>
      <c r="K421" s="83"/>
      <c r="L421" s="75"/>
      <c r="M421" s="1058"/>
      <c r="N421" s="83"/>
      <c r="O421" s="75"/>
      <c r="P421" s="1058"/>
      <c r="Q421" s="1281"/>
      <c r="R421" s="1280"/>
      <c r="S421" s="1281"/>
      <c r="T421" s="1280"/>
      <c r="U421" s="1281"/>
      <c r="V421" s="1280"/>
      <c r="W421" s="1281"/>
      <c r="X421" s="1280"/>
      <c r="Y421" s="1282"/>
      <c r="Z421" s="1308"/>
      <c r="AA421" s="1286">
        <f>J421</f>
        <v>139.86000000000001</v>
      </c>
      <c r="AB421" s="1307"/>
      <c r="AC421" s="1282"/>
      <c r="AD421" s="1308"/>
      <c r="AE421" s="1286"/>
      <c r="AF421" s="1307"/>
      <c r="AG421" s="1281"/>
      <c r="AH421" s="1280"/>
    </row>
    <row r="422" spans="2:34" ht="13.5" hidden="1" outlineLevel="1" thickBot="1">
      <c r="B422" s="83"/>
      <c r="C422" s="1473" t="s">
        <v>25</v>
      </c>
      <c r="D422" s="1473"/>
      <c r="E422" s="877">
        <v>18</v>
      </c>
      <c r="F422" s="83"/>
      <c r="G422" s="109"/>
      <c r="H422" s="109"/>
      <c r="I422" s="75"/>
      <c r="J422" s="123"/>
      <c r="K422" s="871">
        <v>1.68</v>
      </c>
      <c r="L422" s="1474">
        <v>1.59</v>
      </c>
      <c r="M422" s="1080">
        <f>ROUND(-E422*K422*L422,2)</f>
        <v>-48.08</v>
      </c>
      <c r="N422" s="1114">
        <v>0.13</v>
      </c>
      <c r="O422" s="940">
        <f>2*L422+K422</f>
        <v>4.8600000000000003</v>
      </c>
      <c r="P422" s="1116">
        <f>E422*N422*O422</f>
        <v>11.37</v>
      </c>
      <c r="Q422" s="1281"/>
      <c r="R422" s="1280"/>
      <c r="S422" s="1281"/>
      <c r="T422" s="1280"/>
      <c r="U422" s="1281"/>
      <c r="V422" s="1280"/>
      <c r="W422" s="1281"/>
      <c r="X422" s="1280"/>
      <c r="Y422" s="1282"/>
      <c r="Z422" s="1308"/>
      <c r="AA422" s="1328">
        <f>M422</f>
        <v>-48.08</v>
      </c>
      <c r="AB422" s="1307"/>
      <c r="AC422" s="1282"/>
      <c r="AD422" s="1308"/>
      <c r="AE422" s="1328">
        <f>P422</f>
        <v>11.37</v>
      </c>
      <c r="AF422" s="1307"/>
      <c r="AG422" s="1281"/>
      <c r="AH422" s="1280">
        <f>E422*K422</f>
        <v>30.24</v>
      </c>
    </row>
    <row r="423" spans="2:34" ht="13.5" hidden="1" outlineLevel="1" thickBot="1">
      <c r="B423" s="83"/>
      <c r="C423" s="1474"/>
      <c r="D423" s="1474"/>
      <c r="E423" s="877"/>
      <c r="F423" s="83">
        <v>0.94</v>
      </c>
      <c r="G423" s="109">
        <v>29.85</v>
      </c>
      <c r="H423" s="109">
        <v>56.85</v>
      </c>
      <c r="I423" s="108">
        <f>H423-G423</f>
        <v>27</v>
      </c>
      <c r="J423" s="123">
        <f>F423*I423</f>
        <v>25.38</v>
      </c>
      <c r="K423" s="83"/>
      <c r="L423" s="75"/>
      <c r="M423" s="1058"/>
      <c r="N423" s="83"/>
      <c r="O423" s="75"/>
      <c r="P423" s="1058"/>
      <c r="Q423" s="1281"/>
      <c r="R423" s="1280"/>
      <c r="S423" s="1281"/>
      <c r="T423" s="1280"/>
      <c r="U423" s="1281"/>
      <c r="V423" s="1280"/>
      <c r="W423" s="1281"/>
      <c r="X423" s="1280"/>
      <c r="Y423" s="1282"/>
      <c r="Z423" s="1308"/>
      <c r="AA423" s="1286"/>
      <c r="AB423" s="1307">
        <f>J423</f>
        <v>25.38</v>
      </c>
      <c r="AC423" s="1282"/>
      <c r="AD423" s="1308"/>
      <c r="AE423" s="1286"/>
      <c r="AF423" s="1307"/>
      <c r="AG423" s="1281"/>
      <c r="AH423" s="1280"/>
    </row>
    <row r="424" spans="2:34" ht="13.5" hidden="1" outlineLevel="1" thickBot="1">
      <c r="B424" s="83"/>
      <c r="C424" s="1473"/>
      <c r="D424" s="1474"/>
      <c r="E424" s="877"/>
      <c r="F424" s="83"/>
      <c r="G424" s="109"/>
      <c r="H424" s="109"/>
      <c r="I424" s="75"/>
      <c r="J424" s="123"/>
      <c r="K424" s="871"/>
      <c r="L424" s="1474"/>
      <c r="M424" s="1080"/>
      <c r="N424" s="1114"/>
      <c r="O424" s="940"/>
      <c r="P424" s="1116"/>
      <c r="Q424" s="1281"/>
      <c r="R424" s="1280"/>
      <c r="S424" s="1174"/>
      <c r="T424" s="1280"/>
      <c r="U424" s="1281"/>
      <c r="V424" s="1280"/>
      <c r="W424" s="1281"/>
      <c r="X424" s="1280"/>
      <c r="Y424" s="1282"/>
      <c r="Z424" s="1308"/>
      <c r="AA424" s="1328"/>
      <c r="AB424" s="1307"/>
      <c r="AC424" s="1282"/>
      <c r="AD424" s="1308"/>
      <c r="AE424" s="1328"/>
      <c r="AF424" s="1307"/>
      <c r="AG424" s="1281"/>
      <c r="AH424" s="1280"/>
    </row>
    <row r="425" spans="2:34" ht="13.5" hidden="1" outlineLevel="1" thickBot="1">
      <c r="B425" s="83"/>
      <c r="C425" s="1474" t="s">
        <v>504</v>
      </c>
      <c r="D425" s="1474" t="s">
        <v>687</v>
      </c>
      <c r="E425" s="877">
        <v>9</v>
      </c>
      <c r="F425" s="1095">
        <v>3.22</v>
      </c>
      <c r="G425" s="109">
        <v>29.85</v>
      </c>
      <c r="H425" s="109">
        <v>31.23</v>
      </c>
      <c r="I425" s="108">
        <f>H425-G425</f>
        <v>1.38</v>
      </c>
      <c r="J425" s="1160">
        <f>E425*F425*I425</f>
        <v>39.99</v>
      </c>
      <c r="K425" s="83"/>
      <c r="L425" s="75"/>
      <c r="M425" s="1058"/>
      <c r="N425" s="83"/>
      <c r="O425" s="75"/>
      <c r="P425" s="1058"/>
      <c r="Q425" s="1281"/>
      <c r="R425" s="1280"/>
      <c r="S425" s="1281"/>
      <c r="T425" s="1280"/>
      <c r="U425" s="1281"/>
      <c r="V425" s="1280"/>
      <c r="W425" s="1174">
        <f>J425</f>
        <v>39.99</v>
      </c>
      <c r="X425" s="1179">
        <f t="shared" ref="X425" si="52">ROUND($W$4/1000*W425,3)</f>
        <v>1</v>
      </c>
      <c r="Y425" s="1282"/>
      <c r="Z425" s="1308"/>
      <c r="AA425" s="1286"/>
      <c r="AB425" s="1390">
        <f>J425</f>
        <v>39.99</v>
      </c>
      <c r="AC425" s="1282"/>
      <c r="AD425" s="1308"/>
      <c r="AE425" s="1286"/>
      <c r="AF425" s="1307"/>
      <c r="AG425" s="1281">
        <f>E425*F425</f>
        <v>28.98</v>
      </c>
      <c r="AH425" s="1280"/>
    </row>
    <row r="426" spans="2:34" ht="13.5" hidden="1" outlineLevel="1" thickBot="1">
      <c r="B426" s="83"/>
      <c r="C426" s="1474" t="s">
        <v>65</v>
      </c>
      <c r="D426" s="1474"/>
      <c r="E426" s="877">
        <v>9</v>
      </c>
      <c r="F426" s="83">
        <f>1.33+1.33</f>
        <v>2.66</v>
      </c>
      <c r="G426" s="109">
        <v>30.03</v>
      </c>
      <c r="H426" s="109">
        <v>32.85</v>
      </c>
      <c r="I426" s="108">
        <f>H426-G426</f>
        <v>2.82</v>
      </c>
      <c r="J426" s="1160">
        <f>E426*F426*I426</f>
        <v>67.510000000000005</v>
      </c>
      <c r="K426" s="83"/>
      <c r="L426" s="75"/>
      <c r="M426" s="1058"/>
      <c r="N426" s="83"/>
      <c r="O426" s="75"/>
      <c r="P426" s="1058"/>
      <c r="Q426" s="1174">
        <f>J426</f>
        <v>67.510000000000005</v>
      </c>
      <c r="R426" s="1280">
        <f t="shared" ref="R426" si="53">ROUND($Q$4/1000*Q426,3)</f>
        <v>10.127000000000001</v>
      </c>
      <c r="S426" s="1281"/>
      <c r="T426" s="1280"/>
      <c r="U426" s="1281"/>
      <c r="V426" s="1280"/>
      <c r="W426" s="1281"/>
      <c r="X426" s="1280"/>
      <c r="Y426" s="1282"/>
      <c r="Z426" s="1308"/>
      <c r="AA426" s="1286"/>
      <c r="AB426" s="1390">
        <f>J426</f>
        <v>67.510000000000005</v>
      </c>
      <c r="AC426" s="1282"/>
      <c r="AD426" s="1308"/>
      <c r="AE426" s="1286"/>
      <c r="AF426" s="1307"/>
      <c r="AG426" s="1281"/>
      <c r="AH426" s="1280"/>
    </row>
    <row r="427" spans="2:34" ht="13.5" hidden="1" outlineLevel="1" thickBot="1">
      <c r="B427" s="83"/>
      <c r="C427" s="1473"/>
      <c r="D427" s="1473"/>
      <c r="E427" s="877">
        <v>9</v>
      </c>
      <c r="F427" s="83">
        <v>3.22</v>
      </c>
      <c r="G427" s="109">
        <v>30.03</v>
      </c>
      <c r="H427" s="109">
        <v>32.85</v>
      </c>
      <c r="I427" s="108">
        <f>H427-G427</f>
        <v>2.82</v>
      </c>
      <c r="J427" s="1160">
        <f>E427*F427*I427</f>
        <v>81.72</v>
      </c>
      <c r="K427" s="83"/>
      <c r="L427" s="75"/>
      <c r="M427" s="1058"/>
      <c r="N427" s="83"/>
      <c r="O427" s="75"/>
      <c r="P427" s="1058"/>
      <c r="Q427" s="1281"/>
      <c r="R427" s="1280"/>
      <c r="S427" s="1174">
        <f>J427</f>
        <v>81.72</v>
      </c>
      <c r="T427" s="1280">
        <f t="shared" ref="T427:T429" si="54">ROUND($S$4/1000*S427,3)</f>
        <v>10.624000000000001</v>
      </c>
      <c r="U427" s="1281"/>
      <c r="V427" s="1280"/>
      <c r="W427" s="1281"/>
      <c r="X427" s="1280"/>
      <c r="Y427" s="1282"/>
      <c r="Z427" s="1308"/>
      <c r="AA427" s="1286"/>
      <c r="AB427" s="1390">
        <f>J427</f>
        <v>81.72</v>
      </c>
      <c r="AC427" s="1282"/>
      <c r="AD427" s="1308"/>
      <c r="AE427" s="1286"/>
      <c r="AF427" s="1307"/>
      <c r="AG427" s="1281"/>
      <c r="AH427" s="1280"/>
    </row>
    <row r="428" spans="2:34" ht="13.5" hidden="1" outlineLevel="1" thickBot="1">
      <c r="B428" s="83"/>
      <c r="C428" s="1474" t="s">
        <v>26</v>
      </c>
      <c r="D428" s="1474"/>
      <c r="E428" s="877">
        <v>9</v>
      </c>
      <c r="F428" s="83"/>
      <c r="G428" s="109"/>
      <c r="H428" s="109"/>
      <c r="I428" s="75"/>
      <c r="J428" s="123"/>
      <c r="K428" s="1114">
        <v>0.51</v>
      </c>
      <c r="L428" s="940">
        <v>1.59</v>
      </c>
      <c r="M428" s="1080">
        <f>ROUND(-E428*K428*L428,2)</f>
        <v>-7.3</v>
      </c>
      <c r="N428" s="1114">
        <v>0.13</v>
      </c>
      <c r="O428" s="1108">
        <f>2*K428+L428</f>
        <v>2.61</v>
      </c>
      <c r="P428" s="1116">
        <f>E428*N428*O428</f>
        <v>3.05</v>
      </c>
      <c r="Q428" s="1281"/>
      <c r="R428" s="1280"/>
      <c r="S428" s="1174">
        <f>M428</f>
        <v>-7.3</v>
      </c>
      <c r="T428" s="1280">
        <f t="shared" si="54"/>
        <v>-0.94899999999999995</v>
      </c>
      <c r="U428" s="1281"/>
      <c r="V428" s="1280"/>
      <c r="W428" s="1281"/>
      <c r="X428" s="1280"/>
      <c r="Y428" s="1282"/>
      <c r="Z428" s="1308"/>
      <c r="AA428" s="1286"/>
      <c r="AB428" s="1390">
        <f>M428</f>
        <v>-7.3</v>
      </c>
      <c r="AC428" s="1282"/>
      <c r="AD428" s="1308"/>
      <c r="AE428" s="1286"/>
      <c r="AF428" s="1390">
        <f>P428</f>
        <v>3.05</v>
      </c>
      <c r="AG428" s="1281"/>
      <c r="AH428" s="1280"/>
    </row>
    <row r="429" spans="2:34" ht="13.5" hidden="1" outlineLevel="1" thickBot="1">
      <c r="B429" s="83"/>
      <c r="C429" s="1473" t="s">
        <v>90</v>
      </c>
      <c r="D429" s="1473"/>
      <c r="E429" s="877">
        <v>9</v>
      </c>
      <c r="F429" s="83"/>
      <c r="G429" s="109"/>
      <c r="H429" s="109"/>
      <c r="I429" s="75"/>
      <c r="J429" s="123"/>
      <c r="K429" s="1114">
        <v>0.77</v>
      </c>
      <c r="L429" s="940">
        <v>2.34</v>
      </c>
      <c r="M429" s="1080">
        <f>ROUND(-E429*K429*L429,2)</f>
        <v>-16.22</v>
      </c>
      <c r="N429" s="1114">
        <v>0.13</v>
      </c>
      <c r="O429" s="940">
        <f>K429+L429+0.75</f>
        <v>3.86</v>
      </c>
      <c r="P429" s="1116">
        <f>E429*N429*O429</f>
        <v>4.5199999999999996</v>
      </c>
      <c r="Q429" s="1281"/>
      <c r="R429" s="1280"/>
      <c r="S429" s="1174">
        <f>M429</f>
        <v>-16.22</v>
      </c>
      <c r="T429" s="1280">
        <f t="shared" si="54"/>
        <v>-2.109</v>
      </c>
      <c r="U429" s="1281"/>
      <c r="V429" s="1280"/>
      <c r="W429" s="1281"/>
      <c r="X429" s="1280"/>
      <c r="Y429" s="1282"/>
      <c r="Z429" s="1308"/>
      <c r="AA429" s="1286"/>
      <c r="AB429" s="1390">
        <f>M429</f>
        <v>-16.22</v>
      </c>
      <c r="AC429" s="1282"/>
      <c r="AD429" s="1308"/>
      <c r="AE429" s="1286"/>
      <c r="AF429" s="1390">
        <f>P429</f>
        <v>4.5199999999999996</v>
      </c>
      <c r="AG429" s="1281"/>
      <c r="AH429" s="1280"/>
    </row>
    <row r="430" spans="2:34" ht="13.5" hidden="1" outlineLevel="1" thickBot="1">
      <c r="B430" s="83"/>
      <c r="C430" s="75"/>
      <c r="D430" s="1473"/>
      <c r="E430" s="877"/>
      <c r="F430" s="83"/>
      <c r="G430" s="109"/>
      <c r="H430" s="109"/>
      <c r="I430" s="75"/>
      <c r="J430" s="123"/>
      <c r="K430" s="83"/>
      <c r="L430" s="75"/>
      <c r="M430" s="1058"/>
      <c r="N430" s="83"/>
      <c r="O430" s="75"/>
      <c r="P430" s="1058"/>
      <c r="Q430" s="1281"/>
      <c r="R430" s="1280"/>
      <c r="S430" s="1281"/>
      <c r="T430" s="1280"/>
      <c r="U430" s="1281"/>
      <c r="V430" s="1280"/>
      <c r="W430" s="1281"/>
      <c r="X430" s="1280"/>
      <c r="Y430" s="1282"/>
      <c r="Z430" s="1308"/>
      <c r="AA430" s="1286"/>
      <c r="AB430" s="1307"/>
      <c r="AC430" s="1282"/>
      <c r="AD430" s="1308"/>
      <c r="AE430" s="1286"/>
      <c r="AF430" s="1307"/>
      <c r="AG430" s="1281"/>
      <c r="AH430" s="1280"/>
    </row>
    <row r="431" spans="2:34" ht="13.5" hidden="1" outlineLevel="1" thickBot="1">
      <c r="B431" s="83"/>
      <c r="C431" s="1474" t="s">
        <v>695</v>
      </c>
      <c r="D431" s="1474" t="s">
        <v>689</v>
      </c>
      <c r="E431" s="877">
        <v>9</v>
      </c>
      <c r="F431" s="83">
        <v>10.14</v>
      </c>
      <c r="G431" s="109">
        <v>29.85</v>
      </c>
      <c r="H431" s="109">
        <v>30.03</v>
      </c>
      <c r="I431" s="108">
        <f>H431-G431</f>
        <v>0.18</v>
      </c>
      <c r="J431" s="1160">
        <f>E431*F431*I431</f>
        <v>16.43</v>
      </c>
      <c r="K431" s="83"/>
      <c r="L431" s="75"/>
      <c r="M431" s="1058"/>
      <c r="N431" s="83"/>
      <c r="O431" s="75"/>
      <c r="P431" s="1058"/>
      <c r="Q431" s="1281"/>
      <c r="R431" s="1280"/>
      <c r="S431" s="1281"/>
      <c r="T431" s="1280"/>
      <c r="U431" s="1281"/>
      <c r="V431" s="1280"/>
      <c r="W431" s="1174">
        <f>J431</f>
        <v>16.43</v>
      </c>
      <c r="X431" s="1179">
        <f t="shared" ref="X431" si="55">ROUND($W$4/1000*W431,3)</f>
        <v>0.41099999999999998</v>
      </c>
      <c r="Y431" s="1282"/>
      <c r="Z431" s="1308"/>
      <c r="AA431" s="1286"/>
      <c r="AB431" s="1390">
        <f>J431</f>
        <v>16.43</v>
      </c>
      <c r="AC431" s="1282"/>
      <c r="AD431" s="1308"/>
      <c r="AE431" s="1286"/>
      <c r="AF431" s="1307"/>
      <c r="AG431" s="1281"/>
      <c r="AH431" s="1280"/>
    </row>
    <row r="432" spans="2:34" ht="13.5" hidden="1" outlineLevel="1" thickBot="1">
      <c r="B432" s="83"/>
      <c r="C432" s="1472" t="s">
        <v>544</v>
      </c>
      <c r="D432" s="1473"/>
      <c r="E432" s="877">
        <v>9</v>
      </c>
      <c r="F432" s="83">
        <v>7.53</v>
      </c>
      <c r="G432" s="109">
        <v>30.03</v>
      </c>
      <c r="H432" s="109">
        <v>32.85</v>
      </c>
      <c r="I432" s="108">
        <f>H432-G432</f>
        <v>2.82</v>
      </c>
      <c r="J432" s="1160">
        <f>E432*F432*I432</f>
        <v>191.11</v>
      </c>
      <c r="K432" s="83"/>
      <c r="L432" s="75"/>
      <c r="M432" s="1058"/>
      <c r="N432" s="83"/>
      <c r="O432" s="75"/>
      <c r="P432" s="1058"/>
      <c r="Q432" s="1174">
        <f>J432</f>
        <v>191.11</v>
      </c>
      <c r="R432" s="1280">
        <f t="shared" ref="R432:R437" si="56">ROUND($Q$4/1000*Q432,3)</f>
        <v>28.667000000000002</v>
      </c>
      <c r="S432" s="1281"/>
      <c r="T432" s="1280"/>
      <c r="U432" s="1281"/>
      <c r="V432" s="1280"/>
      <c r="W432" s="1174"/>
      <c r="X432" s="1179"/>
      <c r="Y432" s="1282"/>
      <c r="Z432" s="1308"/>
      <c r="AA432" s="1286"/>
      <c r="AB432" s="1390">
        <f>J432</f>
        <v>191.11</v>
      </c>
      <c r="AC432" s="1282"/>
      <c r="AD432" s="1308"/>
      <c r="AE432" s="1286"/>
      <c r="AF432" s="1307"/>
      <c r="AG432" s="1281"/>
      <c r="AH432" s="1280"/>
    </row>
    <row r="433" spans="2:34" ht="13.5" hidden="1" outlineLevel="1" thickBot="1">
      <c r="B433" s="83"/>
      <c r="C433" s="1474" t="s">
        <v>519</v>
      </c>
      <c r="D433" s="75"/>
      <c r="E433" s="1145">
        <v>9</v>
      </c>
      <c r="F433" s="83"/>
      <c r="G433" s="109"/>
      <c r="H433" s="109"/>
      <c r="I433" s="75"/>
      <c r="J433" s="1160"/>
      <c r="K433" s="1114">
        <v>1.31</v>
      </c>
      <c r="L433" s="1108">
        <v>2.2200000000000002</v>
      </c>
      <c r="M433" s="1080">
        <f>ROUND(-E433*K433*L433,2)</f>
        <v>-26.17</v>
      </c>
      <c r="N433" s="1114">
        <v>0.15</v>
      </c>
      <c r="O433" s="940">
        <f>K433+L433+0.37</f>
        <v>3.9</v>
      </c>
      <c r="P433" s="1116">
        <f>E433*N433*O433</f>
        <v>5.27</v>
      </c>
      <c r="Q433" s="1174">
        <f>M433</f>
        <v>-26.17</v>
      </c>
      <c r="R433" s="1280">
        <f t="shared" si="56"/>
        <v>-3.9260000000000002</v>
      </c>
      <c r="S433" s="1281"/>
      <c r="T433" s="1280"/>
      <c r="U433" s="1281"/>
      <c r="V433" s="1280"/>
      <c r="W433" s="1281"/>
      <c r="X433" s="1280"/>
      <c r="Y433" s="1282"/>
      <c r="Z433" s="1308"/>
      <c r="AA433" s="1286"/>
      <c r="AB433" s="1390">
        <f>M433</f>
        <v>-26.17</v>
      </c>
      <c r="AC433" s="1282"/>
      <c r="AD433" s="1308"/>
      <c r="AE433" s="1286"/>
      <c r="AF433" s="1390">
        <f>P433</f>
        <v>5.27</v>
      </c>
      <c r="AG433" s="1281"/>
      <c r="AH433" s="1280"/>
    </row>
    <row r="434" spans="2:34" ht="13.5" hidden="1" outlineLevel="1" thickBot="1">
      <c r="B434" s="83"/>
      <c r="C434" s="1474" t="s">
        <v>71</v>
      </c>
      <c r="D434" s="75"/>
      <c r="E434" s="1145">
        <v>9</v>
      </c>
      <c r="F434" s="83"/>
      <c r="G434" s="109"/>
      <c r="H434" s="109"/>
      <c r="I434" s="75"/>
      <c r="J434" s="1160"/>
      <c r="K434" s="1114">
        <v>0.93</v>
      </c>
      <c r="L434" s="1108">
        <v>1.8</v>
      </c>
      <c r="M434" s="1080">
        <f>ROUND(-E434*K434*L434,2)</f>
        <v>-15.07</v>
      </c>
      <c r="N434" s="1114">
        <v>0.15</v>
      </c>
      <c r="O434" s="940">
        <f>K434+L434</f>
        <v>2.73</v>
      </c>
      <c r="P434" s="1116">
        <f>E434*N434*O434</f>
        <v>3.69</v>
      </c>
      <c r="Q434" s="1174">
        <f>M434</f>
        <v>-15.07</v>
      </c>
      <c r="R434" s="1280">
        <f t="shared" si="56"/>
        <v>-2.2610000000000001</v>
      </c>
      <c r="S434" s="1281"/>
      <c r="T434" s="1280"/>
      <c r="U434" s="1281"/>
      <c r="V434" s="1280"/>
      <c r="W434" s="1281"/>
      <c r="X434" s="1280"/>
      <c r="Y434" s="1282"/>
      <c r="Z434" s="1308"/>
      <c r="AA434" s="1286"/>
      <c r="AB434" s="1390">
        <f>M434</f>
        <v>-15.07</v>
      </c>
      <c r="AC434" s="1282"/>
      <c r="AD434" s="1308"/>
      <c r="AE434" s="1286"/>
      <c r="AF434" s="1390">
        <f>P434</f>
        <v>3.69</v>
      </c>
      <c r="AG434" s="1281"/>
      <c r="AH434" s="1280">
        <f>E434*K434</f>
        <v>8.3699999999999992</v>
      </c>
    </row>
    <row r="435" spans="2:34" ht="13.5" hidden="1" outlineLevel="1" thickBot="1">
      <c r="B435" s="83"/>
      <c r="C435" s="1474" t="s">
        <v>497</v>
      </c>
      <c r="D435" s="75"/>
      <c r="E435" s="1145">
        <v>9</v>
      </c>
      <c r="F435" s="83"/>
      <c r="G435" s="109"/>
      <c r="H435" s="109"/>
      <c r="I435" s="75"/>
      <c r="J435" s="1160"/>
      <c r="K435" s="1114">
        <v>1.31</v>
      </c>
      <c r="L435" s="1108">
        <v>2.2200000000000002</v>
      </c>
      <c r="M435" s="1080">
        <f>ROUND(-E435*K435*L435,2)</f>
        <v>-26.17</v>
      </c>
      <c r="N435" s="1114">
        <v>0.15</v>
      </c>
      <c r="O435" s="940">
        <f>2*L435+K435</f>
        <v>5.75</v>
      </c>
      <c r="P435" s="1116">
        <f>E435*N435*O435</f>
        <v>7.76</v>
      </c>
      <c r="Q435" s="1174">
        <f>M435</f>
        <v>-26.17</v>
      </c>
      <c r="R435" s="1280">
        <f t="shared" si="56"/>
        <v>-3.9260000000000002</v>
      </c>
      <c r="S435" s="1281"/>
      <c r="T435" s="1280"/>
      <c r="U435" s="1281"/>
      <c r="V435" s="1280"/>
      <c r="W435" s="1281"/>
      <c r="X435" s="1280"/>
      <c r="Y435" s="1282"/>
      <c r="Z435" s="1308"/>
      <c r="AA435" s="1286"/>
      <c r="AB435" s="1390">
        <f>M435</f>
        <v>-26.17</v>
      </c>
      <c r="AC435" s="1282"/>
      <c r="AD435" s="1308"/>
      <c r="AE435" s="1286"/>
      <c r="AF435" s="1390">
        <f>P435</f>
        <v>7.76</v>
      </c>
      <c r="AG435" s="1281"/>
      <c r="AH435" s="1280"/>
    </row>
    <row r="436" spans="2:34" ht="13.5" hidden="1" outlineLevel="1" thickBot="1">
      <c r="B436" s="83"/>
      <c r="C436" s="1474"/>
      <c r="D436" s="1474"/>
      <c r="E436" s="877"/>
      <c r="F436" s="83"/>
      <c r="G436" s="109"/>
      <c r="H436" s="109"/>
      <c r="I436" s="75"/>
      <c r="J436" s="123"/>
      <c r="K436" s="1114"/>
      <c r="L436" s="940"/>
      <c r="M436" s="1080"/>
      <c r="N436" s="1114"/>
      <c r="O436" s="940"/>
      <c r="P436" s="1116"/>
      <c r="Q436" s="1174"/>
      <c r="R436" s="1280"/>
      <c r="S436" s="1281"/>
      <c r="T436" s="1280"/>
      <c r="U436" s="1281"/>
      <c r="V436" s="1280"/>
      <c r="W436" s="1281"/>
      <c r="X436" s="1280"/>
      <c r="Y436" s="1282"/>
      <c r="Z436" s="1308"/>
      <c r="AA436" s="1286"/>
      <c r="AB436" s="1390"/>
      <c r="AC436" s="1282"/>
      <c r="AD436" s="1308"/>
      <c r="AE436" s="1286"/>
      <c r="AF436" s="1390"/>
      <c r="AG436" s="1281"/>
      <c r="AH436" s="1280"/>
    </row>
    <row r="437" spans="2:34" ht="13.5" hidden="1" outlineLevel="1" thickBot="1">
      <c r="B437" s="83"/>
      <c r="C437" s="111" t="s">
        <v>688</v>
      </c>
      <c r="D437" s="1474" t="s">
        <v>690</v>
      </c>
      <c r="E437" s="877"/>
      <c r="F437" s="83">
        <f>0.44+4.64</f>
        <v>5.08</v>
      </c>
      <c r="G437" s="109">
        <v>29.85</v>
      </c>
      <c r="H437" s="109">
        <v>56.85</v>
      </c>
      <c r="I437" s="108">
        <f>H437-G437</f>
        <v>27</v>
      </c>
      <c r="J437" s="123">
        <f>F437*I437</f>
        <v>137.16</v>
      </c>
      <c r="K437" s="83"/>
      <c r="L437" s="75"/>
      <c r="M437" s="1058"/>
      <c r="N437" s="83"/>
      <c r="O437" s="75"/>
      <c r="P437" s="1058"/>
      <c r="Q437" s="1281">
        <f>J437</f>
        <v>137.16</v>
      </c>
      <c r="R437" s="1280">
        <f t="shared" si="56"/>
        <v>20.574000000000002</v>
      </c>
      <c r="S437" s="1281"/>
      <c r="T437" s="1280"/>
      <c r="U437" s="1281"/>
      <c r="V437" s="1280"/>
      <c r="W437" s="1281"/>
      <c r="X437" s="1280"/>
      <c r="Y437" s="1282"/>
      <c r="Z437" s="1308"/>
      <c r="AA437" s="1286"/>
      <c r="AB437" s="1307">
        <f>J437</f>
        <v>137.16</v>
      </c>
      <c r="AC437" s="1282"/>
      <c r="AD437" s="1308"/>
      <c r="AE437" s="1286"/>
      <c r="AF437" s="1307"/>
      <c r="AG437" s="1281"/>
      <c r="AH437" s="1280"/>
    </row>
    <row r="438" spans="2:34" ht="13.5" hidden="1" outlineLevel="1" thickBot="1">
      <c r="B438" s="83"/>
      <c r="C438" s="1472"/>
      <c r="D438" s="1473" t="s">
        <v>691</v>
      </c>
      <c r="E438" s="877"/>
      <c r="F438" s="83"/>
      <c r="G438" s="109"/>
      <c r="H438" s="109"/>
      <c r="I438" s="75"/>
      <c r="J438" s="123"/>
      <c r="K438" s="83"/>
      <c r="L438" s="75"/>
      <c r="M438" s="1058"/>
      <c r="N438" s="83"/>
      <c r="O438" s="75"/>
      <c r="P438" s="1058"/>
      <c r="Q438" s="1281"/>
      <c r="R438" s="1280"/>
      <c r="S438" s="1281"/>
      <c r="T438" s="1280"/>
      <c r="U438" s="1281"/>
      <c r="V438" s="1280"/>
      <c r="W438" s="1281"/>
      <c r="X438" s="1280"/>
      <c r="Y438" s="1282"/>
      <c r="Z438" s="1308"/>
      <c r="AA438" s="1286"/>
      <c r="AB438" s="1307"/>
      <c r="AC438" s="1282"/>
      <c r="AD438" s="1308"/>
      <c r="AE438" s="1286"/>
      <c r="AF438" s="1307"/>
      <c r="AG438" s="1281"/>
      <c r="AH438" s="1280"/>
    </row>
    <row r="439" spans="2:34" ht="13.5" hidden="1" outlineLevel="1" thickBot="1">
      <c r="B439" s="83" t="s">
        <v>587</v>
      </c>
      <c r="C439" s="111" t="s">
        <v>493</v>
      </c>
      <c r="D439" s="1474" t="s">
        <v>682</v>
      </c>
      <c r="E439" s="877"/>
      <c r="F439" s="83">
        <v>6.75</v>
      </c>
      <c r="G439" s="109">
        <v>29.85</v>
      </c>
      <c r="H439" s="109">
        <v>56.85</v>
      </c>
      <c r="I439" s="108">
        <f>H439-G439</f>
        <v>27</v>
      </c>
      <c r="J439" s="123">
        <f>F439*I439</f>
        <v>182.25</v>
      </c>
      <c r="K439" s="83"/>
      <c r="L439" s="75"/>
      <c r="M439" s="1058"/>
      <c r="N439" s="83"/>
      <c r="O439" s="75"/>
      <c r="P439" s="1058"/>
      <c r="Q439" s="1281"/>
      <c r="R439" s="1280"/>
      <c r="S439" s="1281">
        <f>J439</f>
        <v>182.25</v>
      </c>
      <c r="T439" s="1280">
        <f t="shared" ref="T439:T441" si="57">ROUND($S$4/1000*S439,3)</f>
        <v>23.693000000000001</v>
      </c>
      <c r="U439" s="1281"/>
      <c r="V439" s="1280"/>
      <c r="W439" s="1281"/>
      <c r="X439" s="1280"/>
      <c r="Y439" s="1282"/>
      <c r="Z439" s="1308"/>
      <c r="AA439" s="1286"/>
      <c r="AB439" s="1307"/>
      <c r="AC439" s="1282"/>
      <c r="AD439" s="1308"/>
      <c r="AE439" s="1286"/>
      <c r="AF439" s="1307"/>
      <c r="AG439" s="1281"/>
      <c r="AH439" s="1280"/>
    </row>
    <row r="440" spans="2:34" ht="13.5" hidden="1" outlineLevel="1" thickBot="1">
      <c r="B440" s="83"/>
      <c r="C440" s="1472" t="s">
        <v>24</v>
      </c>
      <c r="D440" s="1474"/>
      <c r="E440" s="877">
        <v>9</v>
      </c>
      <c r="F440" s="83"/>
      <c r="G440" s="109"/>
      <c r="H440" s="109"/>
      <c r="I440" s="75"/>
      <c r="J440" s="123"/>
      <c r="K440" s="871">
        <v>1.48</v>
      </c>
      <c r="L440" s="1474">
        <v>1.59</v>
      </c>
      <c r="M440" s="1085">
        <f>ROUND(-E440*K440*L440,2)</f>
        <v>-21.18</v>
      </c>
      <c r="N440" s="1114"/>
      <c r="O440" s="940"/>
      <c r="P440" s="1116"/>
      <c r="Q440" s="1281"/>
      <c r="R440" s="1280"/>
      <c r="S440" s="1174">
        <f>M440</f>
        <v>-21.18</v>
      </c>
      <c r="T440" s="1280">
        <f t="shared" si="57"/>
        <v>-2.7530000000000001</v>
      </c>
      <c r="U440" s="1281"/>
      <c r="V440" s="1280"/>
      <c r="W440" s="1281"/>
      <c r="X440" s="1280"/>
      <c r="Y440" s="1282"/>
      <c r="Z440" s="1308"/>
      <c r="AA440" s="1328"/>
      <c r="AB440" s="1307"/>
      <c r="AC440" s="1282"/>
      <c r="AD440" s="1308"/>
      <c r="AE440" s="1328"/>
      <c r="AF440" s="1307"/>
      <c r="AG440" s="1281"/>
      <c r="AH440" s="1280"/>
    </row>
    <row r="441" spans="2:34" ht="13.5" hidden="1" outlineLevel="1" thickBot="1">
      <c r="B441" s="83"/>
      <c r="C441" s="1474" t="s">
        <v>25</v>
      </c>
      <c r="D441" s="1474"/>
      <c r="E441" s="877">
        <v>9</v>
      </c>
      <c r="F441" s="83"/>
      <c r="G441" s="109"/>
      <c r="H441" s="109"/>
      <c r="I441" s="75"/>
      <c r="J441" s="123"/>
      <c r="K441" s="871">
        <v>1.68</v>
      </c>
      <c r="L441" s="1474">
        <v>1.59</v>
      </c>
      <c r="M441" s="1080">
        <f>ROUND(-E441*K441*L441,2)</f>
        <v>-24.04</v>
      </c>
      <c r="N441" s="1114"/>
      <c r="O441" s="940"/>
      <c r="P441" s="1116"/>
      <c r="Q441" s="1281"/>
      <c r="R441" s="1280"/>
      <c r="S441" s="1174">
        <f>M441</f>
        <v>-24.04</v>
      </c>
      <c r="T441" s="1280">
        <f t="shared" si="57"/>
        <v>-3.125</v>
      </c>
      <c r="U441" s="1281"/>
      <c r="V441" s="1280"/>
      <c r="W441" s="1281"/>
      <c r="X441" s="1280"/>
      <c r="Y441" s="1282"/>
      <c r="Z441" s="1308"/>
      <c r="AA441" s="1286"/>
      <c r="AB441" s="1307"/>
      <c r="AC441" s="1282"/>
      <c r="AD441" s="1308"/>
      <c r="AE441" s="1286"/>
      <c r="AF441" s="1307"/>
      <c r="AG441" s="1281"/>
      <c r="AH441" s="1280"/>
    </row>
    <row r="442" spans="2:34" ht="13.5" hidden="1" outlineLevel="1" thickBot="1">
      <c r="B442" s="83" t="s">
        <v>664</v>
      </c>
      <c r="C442" s="1474"/>
      <c r="D442" s="1474"/>
      <c r="E442" s="877"/>
      <c r="F442" s="83">
        <v>0.9</v>
      </c>
      <c r="G442" s="109">
        <v>29.85</v>
      </c>
      <c r="H442" s="109">
        <v>56.85</v>
      </c>
      <c r="I442" s="108">
        <f>H442-G442</f>
        <v>27</v>
      </c>
      <c r="J442" s="1160">
        <f>F442*I442</f>
        <v>24.3</v>
      </c>
      <c r="K442" s="83"/>
      <c r="L442" s="75"/>
      <c r="M442" s="1058"/>
      <c r="N442" s="83"/>
      <c r="O442" s="75"/>
      <c r="P442" s="1058"/>
      <c r="Q442" s="1281"/>
      <c r="R442" s="1280"/>
      <c r="S442" s="1281"/>
      <c r="T442" s="1280"/>
      <c r="U442" s="1281"/>
      <c r="V442" s="1280"/>
      <c r="W442" s="1281"/>
      <c r="X442" s="1280"/>
      <c r="Y442" s="1282"/>
      <c r="Z442" s="1308"/>
      <c r="AA442" s="1286"/>
      <c r="AB442" s="1390">
        <f>J442</f>
        <v>24.3</v>
      </c>
      <c r="AC442" s="1282"/>
      <c r="AD442" s="1308"/>
      <c r="AE442" s="1286"/>
      <c r="AF442" s="1307"/>
      <c r="AG442" s="1281"/>
      <c r="AH442" s="1280"/>
    </row>
    <row r="443" spans="2:34" ht="13.5" hidden="1" outlineLevel="1" thickBot="1">
      <c r="B443" s="83"/>
      <c r="C443" s="1473"/>
      <c r="D443" s="1473"/>
      <c r="E443" s="877"/>
      <c r="F443" s="83">
        <v>4.67</v>
      </c>
      <c r="G443" s="109">
        <v>29.85</v>
      </c>
      <c r="H443" s="109">
        <v>56.85</v>
      </c>
      <c r="I443" s="108">
        <f>H443-G443</f>
        <v>27</v>
      </c>
      <c r="J443" s="1160">
        <f>F443*I443</f>
        <v>126.09</v>
      </c>
      <c r="K443" s="83"/>
      <c r="L443" s="75"/>
      <c r="M443" s="1058"/>
      <c r="N443" s="83"/>
      <c r="O443" s="75"/>
      <c r="P443" s="1058"/>
      <c r="Q443" s="1281"/>
      <c r="R443" s="1280"/>
      <c r="S443" s="1281"/>
      <c r="T443" s="1280"/>
      <c r="U443" s="1281"/>
      <c r="V443" s="1280"/>
      <c r="W443" s="1174"/>
      <c r="X443" s="1179"/>
      <c r="Y443" s="1282"/>
      <c r="Z443" s="1308"/>
      <c r="AA443" s="1328">
        <f>J443</f>
        <v>126.09</v>
      </c>
      <c r="AB443" s="1390"/>
      <c r="AC443" s="1282"/>
      <c r="AD443" s="1308"/>
      <c r="AE443" s="1286"/>
      <c r="AF443" s="1307"/>
      <c r="AG443" s="1281"/>
      <c r="AH443" s="1280"/>
    </row>
    <row r="444" spans="2:34" ht="13.5" hidden="1" outlineLevel="1" thickBot="1">
      <c r="B444" s="83"/>
      <c r="C444" s="1474" t="s">
        <v>24</v>
      </c>
      <c r="D444" s="1474"/>
      <c r="E444" s="877">
        <v>9</v>
      </c>
      <c r="F444" s="83"/>
      <c r="G444" s="109"/>
      <c r="H444" s="109"/>
      <c r="I444" s="75"/>
      <c r="J444" s="123"/>
      <c r="K444" s="871">
        <v>1.48</v>
      </c>
      <c r="L444" s="1474">
        <v>1.59</v>
      </c>
      <c r="M444" s="1085">
        <f>ROUND(-E444*K444*L444,2)</f>
        <v>-21.18</v>
      </c>
      <c r="N444" s="1114">
        <v>0.13</v>
      </c>
      <c r="O444" s="940">
        <f>2*L444+K444</f>
        <v>4.66</v>
      </c>
      <c r="P444" s="1116">
        <f>E444*N444*O444</f>
        <v>5.45</v>
      </c>
      <c r="Q444" s="1281"/>
      <c r="R444" s="1280"/>
      <c r="S444" s="1281"/>
      <c r="T444" s="1280"/>
      <c r="U444" s="1281"/>
      <c r="V444" s="1280"/>
      <c r="W444" s="1281"/>
      <c r="X444" s="1280"/>
      <c r="Y444" s="1282"/>
      <c r="Z444" s="1308"/>
      <c r="AA444" s="1328">
        <f>M444</f>
        <v>-21.18</v>
      </c>
      <c r="AB444" s="1307"/>
      <c r="AC444" s="1282"/>
      <c r="AD444" s="1308"/>
      <c r="AE444" s="1328">
        <f>P444</f>
        <v>5.45</v>
      </c>
      <c r="AF444" s="1307"/>
      <c r="AG444" s="1281"/>
      <c r="AH444" s="1280">
        <f>E444*K444</f>
        <v>13.32</v>
      </c>
    </row>
    <row r="445" spans="2:34" ht="13.5" hidden="1" outlineLevel="1" thickBot="1">
      <c r="B445" s="83"/>
      <c r="C445" s="1473" t="s">
        <v>25</v>
      </c>
      <c r="D445" s="75"/>
      <c r="E445" s="877">
        <v>9</v>
      </c>
      <c r="F445" s="83"/>
      <c r="G445" s="109"/>
      <c r="H445" s="109"/>
      <c r="I445" s="75"/>
      <c r="J445" s="1160"/>
      <c r="K445" s="871">
        <v>1.68</v>
      </c>
      <c r="L445" s="1474">
        <v>1.59</v>
      </c>
      <c r="M445" s="1080">
        <f>ROUND(-E445*K445*L445,2)</f>
        <v>-24.04</v>
      </c>
      <c r="N445" s="1114">
        <v>0.13</v>
      </c>
      <c r="O445" s="940">
        <f>2*L445+K445</f>
        <v>4.8600000000000003</v>
      </c>
      <c r="P445" s="1116">
        <f>E445*N445*O445</f>
        <v>5.69</v>
      </c>
      <c r="Q445" s="1281"/>
      <c r="R445" s="1280"/>
      <c r="S445" s="1174"/>
      <c r="T445" s="1280"/>
      <c r="U445" s="1281"/>
      <c r="V445" s="1280"/>
      <c r="W445" s="1281"/>
      <c r="X445" s="1280"/>
      <c r="Y445" s="1282"/>
      <c r="Z445" s="1308"/>
      <c r="AA445" s="1328">
        <f>M445</f>
        <v>-24.04</v>
      </c>
      <c r="AB445" s="1390"/>
      <c r="AC445" s="1282"/>
      <c r="AD445" s="1308"/>
      <c r="AE445" s="1328">
        <f>P445</f>
        <v>5.69</v>
      </c>
      <c r="AF445" s="1307"/>
      <c r="AG445" s="1281"/>
      <c r="AH445" s="1280">
        <f>E445*K445</f>
        <v>15.12</v>
      </c>
    </row>
    <row r="446" spans="2:34" ht="13.5" hidden="1" outlineLevel="1" thickBot="1">
      <c r="B446" s="83"/>
      <c r="C446" s="1473"/>
      <c r="D446" s="75"/>
      <c r="E446" s="877"/>
      <c r="F446" s="83">
        <v>1.18</v>
      </c>
      <c r="G446" s="109">
        <v>29.85</v>
      </c>
      <c r="H446" s="109">
        <v>56.85</v>
      </c>
      <c r="I446" s="108">
        <f>H446-G446</f>
        <v>27</v>
      </c>
      <c r="J446" s="1160">
        <f>F446*I446</f>
        <v>31.86</v>
      </c>
      <c r="K446" s="1114"/>
      <c r="L446" s="940"/>
      <c r="M446" s="1080"/>
      <c r="N446" s="1114"/>
      <c r="O446" s="940"/>
      <c r="P446" s="1116"/>
      <c r="Q446" s="1281"/>
      <c r="R446" s="1280"/>
      <c r="S446" s="1174"/>
      <c r="T446" s="1280"/>
      <c r="U446" s="1281"/>
      <c r="V446" s="1280"/>
      <c r="W446" s="1281"/>
      <c r="X446" s="1280"/>
      <c r="Y446" s="1282"/>
      <c r="Z446" s="1308"/>
      <c r="AA446" s="1286"/>
      <c r="AB446" s="1390">
        <f>J446</f>
        <v>31.86</v>
      </c>
      <c r="AC446" s="1282"/>
      <c r="AD446" s="1308"/>
      <c r="AE446" s="1286"/>
      <c r="AF446" s="1390"/>
      <c r="AG446" s="1281"/>
      <c r="AH446" s="1280"/>
    </row>
    <row r="447" spans="2:34" ht="13.5" hidden="1" outlineLevel="1" thickBot="1">
      <c r="B447" s="83" t="s">
        <v>641</v>
      </c>
      <c r="C447" s="1473"/>
      <c r="D447" s="75"/>
      <c r="E447" s="877"/>
      <c r="F447" s="83"/>
      <c r="G447" s="109"/>
      <c r="H447" s="109"/>
      <c r="I447" s="75"/>
      <c r="J447" s="123"/>
      <c r="K447" s="1114"/>
      <c r="L447" s="940"/>
      <c r="M447" s="1080"/>
      <c r="N447" s="1114"/>
      <c r="O447" s="940"/>
      <c r="P447" s="1116"/>
      <c r="Q447" s="1281"/>
      <c r="R447" s="1280"/>
      <c r="S447" s="1174"/>
      <c r="T447" s="1280"/>
      <c r="U447" s="1281"/>
      <c r="V447" s="1280"/>
      <c r="W447" s="1281"/>
      <c r="X447" s="1280"/>
      <c r="Y447" s="1282"/>
      <c r="Z447" s="1308"/>
      <c r="AA447" s="1286"/>
      <c r="AB447" s="1390"/>
      <c r="AC447" s="1282"/>
      <c r="AD447" s="1308"/>
      <c r="AE447" s="1286"/>
      <c r="AF447" s="1390"/>
      <c r="AG447" s="1281"/>
      <c r="AH447" s="1280"/>
    </row>
    <row r="448" spans="2:34" ht="13.5" hidden="1" outlineLevel="1" thickBot="1">
      <c r="B448" s="83" t="s">
        <v>587</v>
      </c>
      <c r="C448" s="1474" t="s">
        <v>493</v>
      </c>
      <c r="D448" s="1474" t="s">
        <v>654</v>
      </c>
      <c r="E448" s="877"/>
      <c r="F448" s="83">
        <v>6.45</v>
      </c>
      <c r="G448" s="109">
        <v>29.85</v>
      </c>
      <c r="H448" s="109">
        <v>56.85</v>
      </c>
      <c r="I448" s="108">
        <f>H448-G448</f>
        <v>27</v>
      </c>
      <c r="J448" s="1160">
        <f>F448*I448</f>
        <v>174.15</v>
      </c>
      <c r="K448" s="83"/>
      <c r="L448" s="75"/>
      <c r="M448" s="1058"/>
      <c r="N448" s="83"/>
      <c r="O448" s="75"/>
      <c r="P448" s="1058"/>
      <c r="Q448" s="1281"/>
      <c r="R448" s="1280"/>
      <c r="S448" s="1174">
        <f>J448</f>
        <v>174.15</v>
      </c>
      <c r="T448" s="1280">
        <f t="shared" ref="T448:T449" si="58">ROUND($S$4/1000*S448,3)</f>
        <v>22.64</v>
      </c>
      <c r="U448" s="1281"/>
      <c r="V448" s="1280"/>
      <c r="W448" s="1281"/>
      <c r="X448" s="1280"/>
      <c r="Y448" s="1282"/>
      <c r="Z448" s="1308"/>
      <c r="AA448" s="1286"/>
      <c r="AB448" s="1307"/>
      <c r="AC448" s="1282"/>
      <c r="AD448" s="1308"/>
      <c r="AE448" s="1286"/>
      <c r="AF448" s="1307"/>
      <c r="AG448" s="1281"/>
      <c r="AH448" s="1280"/>
    </row>
    <row r="449" spans="2:34" ht="13.5" hidden="1" outlineLevel="1" thickBot="1">
      <c r="B449" s="83"/>
      <c r="C449" s="1473" t="s">
        <v>24</v>
      </c>
      <c r="D449" s="1473"/>
      <c r="E449" s="877">
        <v>18</v>
      </c>
      <c r="F449" s="83"/>
      <c r="G449" s="109"/>
      <c r="H449" s="109"/>
      <c r="I449" s="75"/>
      <c r="J449" s="123"/>
      <c r="K449" s="871">
        <v>1.48</v>
      </c>
      <c r="L449" s="1474">
        <v>1.59</v>
      </c>
      <c r="M449" s="1085">
        <f>ROUND(-E449*K449*L449,2)</f>
        <v>-42.36</v>
      </c>
      <c r="N449" s="1114"/>
      <c r="O449" s="940"/>
      <c r="P449" s="1116"/>
      <c r="Q449" s="1281"/>
      <c r="R449" s="1280"/>
      <c r="S449" s="1174">
        <f>M449</f>
        <v>-42.36</v>
      </c>
      <c r="T449" s="1280">
        <f t="shared" si="58"/>
        <v>-5.5069999999999997</v>
      </c>
      <c r="U449" s="1281"/>
      <c r="V449" s="1280"/>
      <c r="W449" s="1281"/>
      <c r="X449" s="1280"/>
      <c r="Y449" s="1282"/>
      <c r="Z449" s="1308"/>
      <c r="AA449" s="1286"/>
      <c r="AB449" s="1307"/>
      <c r="AC449" s="1282"/>
      <c r="AD449" s="1308"/>
      <c r="AE449" s="1286"/>
      <c r="AF449" s="1307"/>
      <c r="AG449" s="1281"/>
      <c r="AH449" s="1280"/>
    </row>
    <row r="450" spans="2:34" ht="13.5" hidden="1" outlineLevel="1" thickBot="1">
      <c r="B450" s="83" t="s">
        <v>664</v>
      </c>
      <c r="C450" s="1474"/>
      <c r="D450" s="1474"/>
      <c r="E450" s="877"/>
      <c r="F450" s="83">
        <v>0.91</v>
      </c>
      <c r="G450" s="109">
        <v>29.85</v>
      </c>
      <c r="H450" s="109">
        <v>56.85</v>
      </c>
      <c r="I450" s="108">
        <f>H450-G450</f>
        <v>27</v>
      </c>
      <c r="J450" s="1160">
        <f>F450*I450</f>
        <v>24.57</v>
      </c>
      <c r="K450" s="83"/>
      <c r="L450" s="75"/>
      <c r="M450" s="1058"/>
      <c r="N450" s="83"/>
      <c r="O450" s="75"/>
      <c r="P450" s="1058"/>
      <c r="Q450" s="1281"/>
      <c r="R450" s="1280"/>
      <c r="S450" s="1281"/>
      <c r="T450" s="1280"/>
      <c r="U450" s="1281"/>
      <c r="V450" s="1280"/>
      <c r="W450" s="1281"/>
      <c r="X450" s="1280"/>
      <c r="Y450" s="1282"/>
      <c r="Z450" s="1308"/>
      <c r="AA450" s="1286"/>
      <c r="AB450" s="1390">
        <f>J450</f>
        <v>24.57</v>
      </c>
      <c r="AC450" s="1282"/>
      <c r="AD450" s="1308"/>
      <c r="AE450" s="1286"/>
      <c r="AF450" s="1307"/>
      <c r="AG450" s="1281"/>
      <c r="AH450" s="1280"/>
    </row>
    <row r="451" spans="2:34" ht="13.5" hidden="1" outlineLevel="1" thickBot="1">
      <c r="B451" s="83"/>
      <c r="C451" s="1473"/>
      <c r="D451" s="1474"/>
      <c r="E451" s="877"/>
      <c r="F451" s="83">
        <v>4.5599999999999996</v>
      </c>
      <c r="G451" s="109">
        <v>29.85</v>
      </c>
      <c r="H451" s="109">
        <v>56.85</v>
      </c>
      <c r="I451" s="108">
        <f>H451-G451</f>
        <v>27</v>
      </c>
      <c r="J451" s="1160">
        <f>F451*I451</f>
        <v>123.12</v>
      </c>
      <c r="K451" s="871"/>
      <c r="L451" s="1474"/>
      <c r="M451" s="1080"/>
      <c r="N451" s="1114"/>
      <c r="O451" s="940"/>
      <c r="P451" s="1116"/>
      <c r="Q451" s="1281"/>
      <c r="R451" s="1280"/>
      <c r="S451" s="1174"/>
      <c r="T451" s="1280"/>
      <c r="U451" s="1281"/>
      <c r="V451" s="1280"/>
      <c r="W451" s="1281"/>
      <c r="X451" s="1280"/>
      <c r="Y451" s="1282"/>
      <c r="Z451" s="1308"/>
      <c r="AA451" s="1328">
        <f>J451</f>
        <v>123.12</v>
      </c>
      <c r="AB451" s="1307"/>
      <c r="AC451" s="1282"/>
      <c r="AD451" s="1308"/>
      <c r="AE451" s="1328"/>
      <c r="AF451" s="1307"/>
      <c r="AG451" s="1281"/>
      <c r="AH451" s="1280"/>
    </row>
    <row r="452" spans="2:34" ht="13.5" hidden="1" outlineLevel="1" thickBot="1">
      <c r="B452" s="83"/>
      <c r="C452" s="1474" t="s">
        <v>24</v>
      </c>
      <c r="D452" s="1474"/>
      <c r="E452" s="877">
        <v>18</v>
      </c>
      <c r="F452" s="83"/>
      <c r="G452" s="109"/>
      <c r="H452" s="109"/>
      <c r="I452" s="75"/>
      <c r="J452" s="123"/>
      <c r="K452" s="871">
        <v>1.48</v>
      </c>
      <c r="L452" s="1474">
        <v>1.59</v>
      </c>
      <c r="M452" s="1085">
        <f>ROUND(-E452*K452*L452,2)</f>
        <v>-42.36</v>
      </c>
      <c r="N452" s="1114">
        <v>0.13</v>
      </c>
      <c r="O452" s="940">
        <f>2*L452+K452</f>
        <v>4.66</v>
      </c>
      <c r="P452" s="1116">
        <f>E452*N452*O452</f>
        <v>10.9</v>
      </c>
      <c r="Q452" s="1281"/>
      <c r="R452" s="1280"/>
      <c r="S452" s="1281"/>
      <c r="T452" s="1280"/>
      <c r="U452" s="1281"/>
      <c r="V452" s="1280"/>
      <c r="W452" s="1281"/>
      <c r="X452" s="1280"/>
      <c r="Y452" s="1282"/>
      <c r="Z452" s="1308"/>
      <c r="AA452" s="1328">
        <f>M452</f>
        <v>-42.36</v>
      </c>
      <c r="AB452" s="1307"/>
      <c r="AC452" s="1282"/>
      <c r="AD452" s="1308"/>
      <c r="AE452" s="1328">
        <f>P452</f>
        <v>10.9</v>
      </c>
      <c r="AF452" s="1307"/>
      <c r="AG452" s="1281"/>
      <c r="AH452" s="1280">
        <f>E452*K452</f>
        <v>26.64</v>
      </c>
    </row>
    <row r="453" spans="2:34" ht="13.5" hidden="1" outlineLevel="1" thickBot="1">
      <c r="B453" s="83"/>
      <c r="C453" s="1474"/>
      <c r="D453" s="1474"/>
      <c r="E453" s="877"/>
      <c r="F453" s="83">
        <v>0.98</v>
      </c>
      <c r="G453" s="109">
        <v>29.85</v>
      </c>
      <c r="H453" s="109">
        <v>56.85</v>
      </c>
      <c r="I453" s="108">
        <f>H453-G453</f>
        <v>27</v>
      </c>
      <c r="J453" s="1160">
        <f>F453*I453</f>
        <v>26.46</v>
      </c>
      <c r="K453" s="83"/>
      <c r="L453" s="75"/>
      <c r="M453" s="1058"/>
      <c r="N453" s="83"/>
      <c r="O453" s="75"/>
      <c r="P453" s="1058"/>
      <c r="Q453" s="1281"/>
      <c r="R453" s="1280"/>
      <c r="S453" s="1281"/>
      <c r="T453" s="1280"/>
      <c r="U453" s="1281"/>
      <c r="V453" s="1280"/>
      <c r="W453" s="1281"/>
      <c r="X453" s="1280"/>
      <c r="Y453" s="1282"/>
      <c r="Z453" s="1308"/>
      <c r="AA453" s="1286"/>
      <c r="AB453" s="1390">
        <f>J453</f>
        <v>26.46</v>
      </c>
      <c r="AC453" s="1282"/>
      <c r="AD453" s="1308"/>
      <c r="AE453" s="1286"/>
      <c r="AF453" s="1307"/>
      <c r="AG453" s="1281"/>
      <c r="AH453" s="1280"/>
    </row>
    <row r="454" spans="2:34" ht="13.5" hidden="1" outlineLevel="1" thickBot="1">
      <c r="B454" s="83"/>
      <c r="C454" s="1473"/>
      <c r="D454" s="1473"/>
      <c r="E454" s="877"/>
      <c r="F454" s="83"/>
      <c r="G454" s="109"/>
      <c r="H454" s="109"/>
      <c r="I454" s="75"/>
      <c r="J454" s="123"/>
      <c r="K454" s="83"/>
      <c r="L454" s="75"/>
      <c r="M454" s="1058"/>
      <c r="N454" s="83"/>
      <c r="O454" s="75"/>
      <c r="P454" s="1058"/>
      <c r="Q454" s="1281"/>
      <c r="R454" s="1280"/>
      <c r="S454" s="1281"/>
      <c r="T454" s="1280"/>
      <c r="U454" s="1281"/>
      <c r="V454" s="1280"/>
      <c r="W454" s="1281"/>
      <c r="X454" s="1280"/>
      <c r="Y454" s="1282"/>
      <c r="Z454" s="1308"/>
      <c r="AA454" s="1286"/>
      <c r="AB454" s="1307"/>
      <c r="AC454" s="1282"/>
      <c r="AD454" s="1308"/>
      <c r="AE454" s="1286"/>
      <c r="AF454" s="1307"/>
      <c r="AG454" s="1281"/>
      <c r="AH454" s="1280"/>
    </row>
    <row r="455" spans="2:34" ht="13.5" hidden="1" outlineLevel="1" thickBot="1">
      <c r="B455" s="83"/>
      <c r="C455" s="1473" t="s">
        <v>551</v>
      </c>
      <c r="D455" s="1474" t="s">
        <v>655</v>
      </c>
      <c r="E455" s="877"/>
      <c r="F455" s="1095">
        <v>2</v>
      </c>
      <c r="G455" s="109">
        <v>29.85</v>
      </c>
      <c r="H455" s="109">
        <v>56.85</v>
      </c>
      <c r="I455" s="108">
        <f>H455-G455</f>
        <v>27</v>
      </c>
      <c r="J455" s="1160">
        <f>F455*I455</f>
        <v>54</v>
      </c>
      <c r="K455" s="1114"/>
      <c r="L455" s="940"/>
      <c r="M455" s="1080"/>
      <c r="N455" s="1114"/>
      <c r="O455" s="940"/>
      <c r="P455" s="1116"/>
      <c r="Q455" s="1174">
        <f>J455</f>
        <v>54</v>
      </c>
      <c r="R455" s="1280">
        <f t="shared" ref="R455" si="59">ROUND($Q$4/1000*Q455,3)</f>
        <v>8.1</v>
      </c>
      <c r="S455" s="1174"/>
      <c r="T455" s="1280"/>
      <c r="U455" s="1281"/>
      <c r="V455" s="1280"/>
      <c r="W455" s="1281"/>
      <c r="X455" s="1280"/>
      <c r="Y455" s="1282"/>
      <c r="Z455" s="1308"/>
      <c r="AA455" s="1286"/>
      <c r="AB455" s="1390">
        <f>J455</f>
        <v>54</v>
      </c>
      <c r="AC455" s="1282"/>
      <c r="AD455" s="1308"/>
      <c r="AE455" s="1286"/>
      <c r="AF455" s="1390"/>
      <c r="AG455" s="1281"/>
      <c r="AH455" s="1280"/>
    </row>
    <row r="456" spans="2:34" ht="13.5" hidden="1" outlineLevel="1" thickBot="1">
      <c r="B456" s="83"/>
      <c r="C456" s="1474"/>
      <c r="D456" s="1474"/>
      <c r="E456" s="877"/>
      <c r="F456" s="83"/>
      <c r="G456" s="109"/>
      <c r="H456" s="109"/>
      <c r="I456" s="75"/>
      <c r="J456" s="123"/>
      <c r="K456" s="83"/>
      <c r="L456" s="75"/>
      <c r="M456" s="1058"/>
      <c r="N456" s="83"/>
      <c r="O456" s="75"/>
      <c r="P456" s="1058"/>
      <c r="Q456" s="1281"/>
      <c r="R456" s="1280"/>
      <c r="S456" s="1281"/>
      <c r="T456" s="1280"/>
      <c r="U456" s="1281"/>
      <c r="V456" s="1280"/>
      <c r="W456" s="1281"/>
      <c r="X456" s="1280"/>
      <c r="Y456" s="1282"/>
      <c r="Z456" s="1308"/>
      <c r="AA456" s="1286"/>
      <c r="AB456" s="1307"/>
      <c r="AC456" s="1282"/>
      <c r="AD456" s="1308"/>
      <c r="AE456" s="1286"/>
      <c r="AF456" s="1307"/>
      <c r="AG456" s="1281"/>
      <c r="AH456" s="1280"/>
    </row>
    <row r="457" spans="2:34" ht="13.5" hidden="1" outlineLevel="1" thickBot="1">
      <c r="B457" s="83"/>
      <c r="C457" s="1473" t="s">
        <v>504</v>
      </c>
      <c r="D457" s="1473" t="s">
        <v>656</v>
      </c>
      <c r="E457" s="877">
        <v>9</v>
      </c>
      <c r="F457" s="83">
        <v>5.9</v>
      </c>
      <c r="G457" s="109">
        <v>29.85</v>
      </c>
      <c r="H457" s="109">
        <v>31.23</v>
      </c>
      <c r="I457" s="108">
        <f>H457-G457</f>
        <v>1.38</v>
      </c>
      <c r="J457" s="1160">
        <f>E457*F457*I457</f>
        <v>73.28</v>
      </c>
      <c r="K457" s="83"/>
      <c r="L457" s="75"/>
      <c r="M457" s="1058"/>
      <c r="N457" s="83"/>
      <c r="O457" s="75"/>
      <c r="P457" s="1058"/>
      <c r="Q457" s="1281"/>
      <c r="R457" s="1280"/>
      <c r="S457" s="1281"/>
      <c r="T457" s="1280"/>
      <c r="U457" s="1281"/>
      <c r="V457" s="1280"/>
      <c r="W457" s="1174">
        <f>J457</f>
        <v>73.28</v>
      </c>
      <c r="X457" s="1179">
        <f t="shared" ref="X457" si="60">ROUND($W$4/1000*W457,3)</f>
        <v>1.8320000000000001</v>
      </c>
      <c r="Y457" s="1282"/>
      <c r="Z457" s="1308"/>
      <c r="AA457" s="1286"/>
      <c r="AB457" s="1390">
        <f>J457</f>
        <v>73.28</v>
      </c>
      <c r="AC457" s="1282"/>
      <c r="AD457" s="1308"/>
      <c r="AE457" s="1286"/>
      <c r="AF457" s="1307"/>
      <c r="AG457" s="1281">
        <f>E457*F457</f>
        <v>53.1</v>
      </c>
      <c r="AH457" s="1280"/>
    </row>
    <row r="458" spans="2:34" ht="13.5" hidden="1" outlineLevel="1" thickBot="1">
      <c r="B458" s="83"/>
      <c r="C458" s="1474" t="s">
        <v>65</v>
      </c>
      <c r="D458" s="1474"/>
      <c r="E458" s="877">
        <v>9</v>
      </c>
      <c r="F458" s="83">
        <v>3.28</v>
      </c>
      <c r="G458" s="109">
        <v>30.03</v>
      </c>
      <c r="H458" s="109">
        <v>32.85</v>
      </c>
      <c r="I458" s="108">
        <f>H458-G458</f>
        <v>2.82</v>
      </c>
      <c r="J458" s="1160">
        <f>E458*F458*I458</f>
        <v>83.25</v>
      </c>
      <c r="K458" s="83"/>
      <c r="L458" s="75"/>
      <c r="M458" s="1058"/>
      <c r="N458" s="83"/>
      <c r="O458" s="75"/>
      <c r="P458" s="1058"/>
      <c r="Q458" s="1281"/>
      <c r="R458" s="1280"/>
      <c r="S458" s="1174">
        <f>J458</f>
        <v>83.25</v>
      </c>
      <c r="T458" s="1280">
        <f t="shared" ref="T458:T463" si="61">ROUND($S$4/1000*S458,3)</f>
        <v>10.823</v>
      </c>
      <c r="U458" s="1281"/>
      <c r="V458" s="1280"/>
      <c r="W458" s="1281"/>
      <c r="X458" s="1280"/>
      <c r="Y458" s="1282"/>
      <c r="Z458" s="1308"/>
      <c r="AA458" s="1286"/>
      <c r="AB458" s="1390">
        <f>J458</f>
        <v>83.25</v>
      </c>
      <c r="AC458" s="1282"/>
      <c r="AD458" s="1308"/>
      <c r="AE458" s="1286"/>
      <c r="AF458" s="1307"/>
      <c r="AG458" s="1281"/>
      <c r="AH458" s="1280"/>
    </row>
    <row r="459" spans="2:34" ht="13.5" hidden="1" outlineLevel="1" thickBot="1">
      <c r="B459" s="83"/>
      <c r="C459" s="1473" t="s">
        <v>90</v>
      </c>
      <c r="D459" s="1474"/>
      <c r="E459" s="877">
        <v>9</v>
      </c>
      <c r="F459" s="83"/>
      <c r="G459" s="109"/>
      <c r="H459" s="109"/>
      <c r="I459" s="75"/>
      <c r="J459" s="123"/>
      <c r="K459" s="1114">
        <v>0.77</v>
      </c>
      <c r="L459" s="940">
        <f>2.4-0.06</f>
        <v>2.34</v>
      </c>
      <c r="M459" s="1080">
        <f>ROUND(-E459*K459*L459,2)</f>
        <v>-16.22</v>
      </c>
      <c r="N459" s="1114">
        <v>0.13</v>
      </c>
      <c r="O459" s="940">
        <f>K459+L459+0.75</f>
        <v>3.86</v>
      </c>
      <c r="P459" s="1116">
        <f>E459*N459*O459</f>
        <v>4.5199999999999996</v>
      </c>
      <c r="Q459" s="1174"/>
      <c r="R459" s="1280"/>
      <c r="S459" s="1174">
        <f>M459</f>
        <v>-16.22</v>
      </c>
      <c r="T459" s="1280">
        <f t="shared" si="61"/>
        <v>-2.109</v>
      </c>
      <c r="U459" s="1281"/>
      <c r="V459" s="1280"/>
      <c r="W459" s="1281"/>
      <c r="X459" s="1280"/>
      <c r="Y459" s="1282"/>
      <c r="Z459" s="1308"/>
      <c r="AA459" s="1328"/>
      <c r="AB459" s="1390">
        <f>M459</f>
        <v>-16.22</v>
      </c>
      <c r="AC459" s="1282"/>
      <c r="AD459" s="1308"/>
      <c r="AE459" s="1328"/>
      <c r="AF459" s="1390">
        <f>P459</f>
        <v>4.5199999999999996</v>
      </c>
      <c r="AG459" s="1281"/>
      <c r="AH459" s="1280"/>
    </row>
    <row r="460" spans="2:34" ht="13.5" hidden="1" outlineLevel="1" thickBot="1">
      <c r="B460" s="83"/>
      <c r="C460" s="1474" t="s">
        <v>67</v>
      </c>
      <c r="D460" s="1474"/>
      <c r="E460" s="877">
        <v>9</v>
      </c>
      <c r="F460" s="83"/>
      <c r="G460" s="109"/>
      <c r="H460" s="109"/>
      <c r="I460" s="75"/>
      <c r="J460" s="123"/>
      <c r="K460" s="1114">
        <f>1.68-0.77</f>
        <v>0.91</v>
      </c>
      <c r="L460" s="940">
        <f>1.65-0.06</f>
        <v>1.59</v>
      </c>
      <c r="M460" s="1080">
        <f>ROUND(-E460*K460*L460,2)</f>
        <v>-13.02</v>
      </c>
      <c r="N460" s="1114">
        <v>0.13</v>
      </c>
      <c r="O460" s="940">
        <f>2*K460+L460</f>
        <v>3.41</v>
      </c>
      <c r="P460" s="1116">
        <f>E460*N460*O460</f>
        <v>3.99</v>
      </c>
      <c r="Q460" s="1281"/>
      <c r="R460" s="1280"/>
      <c r="S460" s="1174">
        <f>M460</f>
        <v>-13.02</v>
      </c>
      <c r="T460" s="1280">
        <f t="shared" si="61"/>
        <v>-1.6930000000000001</v>
      </c>
      <c r="U460" s="1281"/>
      <c r="V460" s="1280"/>
      <c r="W460" s="1281"/>
      <c r="X460" s="1280"/>
      <c r="Y460" s="1282"/>
      <c r="Z460" s="1308"/>
      <c r="AA460" s="1286"/>
      <c r="AB460" s="1390">
        <f>M460</f>
        <v>-13.02</v>
      </c>
      <c r="AC460" s="1282"/>
      <c r="AD460" s="1308"/>
      <c r="AE460" s="1286"/>
      <c r="AF460" s="1390">
        <f>P460</f>
        <v>3.99</v>
      </c>
      <c r="AG460" s="1281"/>
      <c r="AH460" s="1280"/>
    </row>
    <row r="461" spans="2:34" ht="13.5" hidden="1" outlineLevel="1" thickBot="1">
      <c r="B461" s="83"/>
      <c r="C461" s="1474"/>
      <c r="D461" s="1474"/>
      <c r="E461" s="1058"/>
      <c r="F461" s="83"/>
      <c r="G461" s="109"/>
      <c r="H461" s="109"/>
      <c r="I461" s="75"/>
      <c r="J461" s="123"/>
      <c r="K461" s="83"/>
      <c r="L461" s="75"/>
      <c r="M461" s="1058"/>
      <c r="N461" s="83"/>
      <c r="O461" s="75"/>
      <c r="P461" s="1058"/>
      <c r="Q461" s="1281"/>
      <c r="R461" s="1280"/>
      <c r="S461" s="1281"/>
      <c r="T461" s="1280"/>
      <c r="U461" s="1281"/>
      <c r="V461" s="1280"/>
      <c r="W461" s="1281"/>
      <c r="X461" s="1280"/>
      <c r="Y461" s="1282"/>
      <c r="Z461" s="1308"/>
      <c r="AA461" s="1286"/>
      <c r="AB461" s="1307"/>
      <c r="AC461" s="1282"/>
      <c r="AD461" s="1308"/>
      <c r="AE461" s="1286"/>
      <c r="AF461" s="1307"/>
      <c r="AG461" s="1281"/>
      <c r="AH461" s="1280"/>
    </row>
    <row r="462" spans="2:34" ht="13.5" hidden="1" outlineLevel="1" thickBot="1">
      <c r="B462" s="83" t="s">
        <v>587</v>
      </c>
      <c r="C462" s="1473" t="s">
        <v>493</v>
      </c>
      <c r="D462" s="1473" t="s">
        <v>657</v>
      </c>
      <c r="E462" s="877"/>
      <c r="F462" s="83">
        <v>3.25</v>
      </c>
      <c r="G462" s="109">
        <v>29.85</v>
      </c>
      <c r="H462" s="109">
        <v>56.85</v>
      </c>
      <c r="I462" s="108">
        <f>H462-G462</f>
        <v>27</v>
      </c>
      <c r="J462" s="1160">
        <f>F462*I462</f>
        <v>87.75</v>
      </c>
      <c r="K462" s="83"/>
      <c r="L462" s="75"/>
      <c r="M462" s="1058"/>
      <c r="N462" s="83"/>
      <c r="O462" s="75"/>
      <c r="P462" s="1058"/>
      <c r="Q462" s="1281"/>
      <c r="R462" s="1280"/>
      <c r="S462" s="1174">
        <f>J462</f>
        <v>87.75</v>
      </c>
      <c r="T462" s="1280">
        <f t="shared" si="61"/>
        <v>11.407999999999999</v>
      </c>
      <c r="U462" s="1281"/>
      <c r="V462" s="1280"/>
      <c r="W462" s="1174"/>
      <c r="X462" s="1179"/>
      <c r="Y462" s="1282"/>
      <c r="Z462" s="1308"/>
      <c r="AA462" s="1286"/>
      <c r="AB462" s="1390"/>
      <c r="AC462" s="1282"/>
      <c r="AD462" s="1308"/>
      <c r="AE462" s="1286"/>
      <c r="AF462" s="1307"/>
      <c r="AG462" s="1281"/>
      <c r="AH462" s="1280"/>
    </row>
    <row r="463" spans="2:34" ht="13.5" hidden="1" outlineLevel="1" thickBot="1">
      <c r="B463" s="83"/>
      <c r="C463" s="1473" t="s">
        <v>24</v>
      </c>
      <c r="D463" s="1474"/>
      <c r="E463" s="877">
        <v>9</v>
      </c>
      <c r="F463" s="83"/>
      <c r="G463" s="109"/>
      <c r="H463" s="109"/>
      <c r="I463" s="75"/>
      <c r="J463" s="1160"/>
      <c r="K463" s="871">
        <v>1.48</v>
      </c>
      <c r="L463" s="1474">
        <v>1.59</v>
      </c>
      <c r="M463" s="1085">
        <f>ROUND(-E463*K463*L463,2)</f>
        <v>-21.18</v>
      </c>
      <c r="N463" s="1114"/>
      <c r="O463" s="940"/>
      <c r="P463" s="1116"/>
      <c r="Q463" s="1174"/>
      <c r="R463" s="1280"/>
      <c r="S463" s="1174">
        <f>M463</f>
        <v>-21.18</v>
      </c>
      <c r="T463" s="1280">
        <f t="shared" si="61"/>
        <v>-2.7530000000000001</v>
      </c>
      <c r="U463" s="1281"/>
      <c r="V463" s="1280"/>
      <c r="W463" s="1281"/>
      <c r="X463" s="1280"/>
      <c r="Y463" s="1282"/>
      <c r="Z463" s="1308"/>
      <c r="AA463" s="1286"/>
      <c r="AB463" s="1390"/>
      <c r="AC463" s="1282"/>
      <c r="AD463" s="1308"/>
      <c r="AE463" s="1286"/>
      <c r="AF463" s="1307"/>
      <c r="AG463" s="1281"/>
      <c r="AH463" s="1280"/>
    </row>
    <row r="464" spans="2:34" ht="13.5" hidden="1" outlineLevel="1" thickBot="1">
      <c r="B464" s="83" t="s">
        <v>664</v>
      </c>
      <c r="C464" s="1473"/>
      <c r="D464" s="1474"/>
      <c r="E464" s="877"/>
      <c r="F464" s="83">
        <v>0.22</v>
      </c>
      <c r="G464" s="109">
        <v>29.85</v>
      </c>
      <c r="H464" s="109">
        <v>56.85</v>
      </c>
      <c r="I464" s="108">
        <f>H464-G464</f>
        <v>27</v>
      </c>
      <c r="J464" s="1160">
        <f>F464*I464</f>
        <v>5.94</v>
      </c>
      <c r="K464" s="1109"/>
      <c r="L464" s="1110"/>
      <c r="M464" s="1085"/>
      <c r="N464" s="83"/>
      <c r="O464" s="75"/>
      <c r="P464" s="1080"/>
      <c r="Q464" s="1174"/>
      <c r="R464" s="1280"/>
      <c r="S464" s="1281"/>
      <c r="T464" s="1280"/>
      <c r="U464" s="1281"/>
      <c r="V464" s="1280"/>
      <c r="W464" s="1281"/>
      <c r="X464" s="1280"/>
      <c r="Y464" s="1282"/>
      <c r="Z464" s="1308"/>
      <c r="AA464" s="1286"/>
      <c r="AB464" s="1390">
        <f>J464</f>
        <v>5.94</v>
      </c>
      <c r="AC464" s="1282"/>
      <c r="AD464" s="1308"/>
      <c r="AE464" s="1286"/>
      <c r="AF464" s="1390"/>
      <c r="AG464" s="1281"/>
      <c r="AH464" s="1280"/>
    </row>
    <row r="465" spans="2:34" ht="13.5" hidden="1" outlineLevel="1" thickBot="1">
      <c r="B465" s="83"/>
      <c r="C465" s="1474"/>
      <c r="D465" s="1474"/>
      <c r="E465" s="877"/>
      <c r="F465" s="83">
        <v>1.48</v>
      </c>
      <c r="G465" s="109">
        <v>29.85</v>
      </c>
      <c r="H465" s="109">
        <v>56.85</v>
      </c>
      <c r="I465" s="108">
        <f>H465-G465</f>
        <v>27</v>
      </c>
      <c r="J465" s="1160">
        <f>F465*I465</f>
        <v>39.96</v>
      </c>
      <c r="K465" s="83"/>
      <c r="L465" s="75"/>
      <c r="M465" s="1058"/>
      <c r="N465" s="83"/>
      <c r="O465" s="75"/>
      <c r="P465" s="1058"/>
      <c r="Q465" s="1281"/>
      <c r="R465" s="1280"/>
      <c r="S465" s="1281"/>
      <c r="T465" s="1280"/>
      <c r="U465" s="1281"/>
      <c r="V465" s="1280"/>
      <c r="W465" s="1281"/>
      <c r="X465" s="1280"/>
      <c r="Y465" s="1282"/>
      <c r="Z465" s="1308"/>
      <c r="AA465" s="1328">
        <f>J465</f>
        <v>39.96</v>
      </c>
      <c r="AB465" s="1307"/>
      <c r="AC465" s="1282"/>
      <c r="AD465" s="1308"/>
      <c r="AE465" s="1286"/>
      <c r="AF465" s="1307"/>
      <c r="AG465" s="1281"/>
      <c r="AH465" s="1280"/>
    </row>
    <row r="466" spans="2:34" ht="13.5" hidden="1" outlineLevel="1" thickBot="1">
      <c r="B466" s="83"/>
      <c r="C466" s="1473" t="s">
        <v>24</v>
      </c>
      <c r="D466" s="1473"/>
      <c r="E466" s="877">
        <v>9</v>
      </c>
      <c r="F466" s="83"/>
      <c r="G466" s="109"/>
      <c r="H466" s="109"/>
      <c r="I466" s="75"/>
      <c r="J466" s="123"/>
      <c r="K466" s="871">
        <v>1.48</v>
      </c>
      <c r="L466" s="1474">
        <v>1.59</v>
      </c>
      <c r="M466" s="1085">
        <f>ROUND(-E466*K466*L466,2)</f>
        <v>-21.18</v>
      </c>
      <c r="N466" s="1114">
        <v>0.13</v>
      </c>
      <c r="O466" s="940">
        <f>2*L466+K466</f>
        <v>4.66</v>
      </c>
      <c r="P466" s="1116">
        <f>E466*N466*O466</f>
        <v>5.45</v>
      </c>
      <c r="Q466" s="1281"/>
      <c r="R466" s="1280"/>
      <c r="S466" s="1281"/>
      <c r="T466" s="1280"/>
      <c r="U466" s="1281"/>
      <c r="V466" s="1280"/>
      <c r="W466" s="1281"/>
      <c r="X466" s="1280"/>
      <c r="Y466" s="1282"/>
      <c r="Z466" s="1308"/>
      <c r="AA466" s="1328">
        <f>M466</f>
        <v>-21.18</v>
      </c>
      <c r="AB466" s="1307"/>
      <c r="AC466" s="1282"/>
      <c r="AD466" s="1308"/>
      <c r="AE466" s="1328">
        <f>P466</f>
        <v>5.45</v>
      </c>
      <c r="AF466" s="1307"/>
      <c r="AG466" s="1281"/>
      <c r="AH466" s="1280">
        <f>E466*K466</f>
        <v>13.32</v>
      </c>
    </row>
    <row r="467" spans="2:34" ht="13.5" hidden="1" outlineLevel="1" thickBot="1">
      <c r="B467" s="83"/>
      <c r="C467" s="1473"/>
      <c r="D467" s="1473"/>
      <c r="E467" s="877"/>
      <c r="F467" s="83">
        <v>1.55</v>
      </c>
      <c r="G467" s="109">
        <v>29.85</v>
      </c>
      <c r="H467" s="109">
        <v>56.85</v>
      </c>
      <c r="I467" s="108">
        <f>H467-G467</f>
        <v>27</v>
      </c>
      <c r="J467" s="1160">
        <f>F467*I467</f>
        <v>41.85</v>
      </c>
      <c r="K467" s="871"/>
      <c r="L467" s="1474"/>
      <c r="M467" s="1085"/>
      <c r="N467" s="1114"/>
      <c r="O467" s="940"/>
      <c r="P467" s="1116"/>
      <c r="Q467" s="1281"/>
      <c r="R467" s="1280"/>
      <c r="S467" s="1281"/>
      <c r="T467" s="1280"/>
      <c r="U467" s="1281"/>
      <c r="V467" s="1280"/>
      <c r="W467" s="1281"/>
      <c r="X467" s="1280"/>
      <c r="Y467" s="1282"/>
      <c r="Z467" s="1308"/>
      <c r="AA467" s="1328"/>
      <c r="AB467" s="1390">
        <f>J467</f>
        <v>41.85</v>
      </c>
      <c r="AC467" s="1282"/>
      <c r="AD467" s="1308"/>
      <c r="AE467" s="1328"/>
      <c r="AF467" s="1307"/>
      <c r="AG467" s="1281"/>
      <c r="AH467" s="1280"/>
    </row>
    <row r="468" spans="2:34" ht="13.5" hidden="1" outlineLevel="1" thickBot="1">
      <c r="B468" s="83"/>
      <c r="C468" s="1474"/>
      <c r="D468" s="1474"/>
      <c r="E468" s="877"/>
      <c r="F468" s="83"/>
      <c r="G468" s="109"/>
      <c r="H468" s="109"/>
      <c r="I468" s="75"/>
      <c r="J468" s="123"/>
      <c r="K468" s="83"/>
      <c r="L468" s="75"/>
      <c r="M468" s="1058"/>
      <c r="N468" s="83"/>
      <c r="O468" s="75"/>
      <c r="P468" s="1058"/>
      <c r="Q468" s="1281"/>
      <c r="R468" s="1280"/>
      <c r="S468" s="1281"/>
      <c r="T468" s="1280"/>
      <c r="U468" s="1281"/>
      <c r="V468" s="1280"/>
      <c r="W468" s="1281"/>
      <c r="X468" s="1280"/>
      <c r="Y468" s="1282"/>
      <c r="Z468" s="1308"/>
      <c r="AA468" s="1286"/>
      <c r="AB468" s="1307"/>
      <c r="AC468" s="1282"/>
      <c r="AD468" s="1308"/>
      <c r="AE468" s="1286"/>
      <c r="AF468" s="1307"/>
      <c r="AG468" s="1281"/>
      <c r="AH468" s="1280"/>
    </row>
    <row r="469" spans="2:34" ht="13.5" hidden="1" outlineLevel="1" thickBot="1">
      <c r="B469" s="83"/>
      <c r="C469" s="1473" t="s">
        <v>504</v>
      </c>
      <c r="D469" s="1473" t="s">
        <v>696</v>
      </c>
      <c r="E469" s="877">
        <v>9</v>
      </c>
      <c r="F469" s="83">
        <v>8.17</v>
      </c>
      <c r="G469" s="109">
        <v>29.85</v>
      </c>
      <c r="H469" s="109">
        <v>31.23</v>
      </c>
      <c r="I469" s="108">
        <f>H469-G469</f>
        <v>1.38</v>
      </c>
      <c r="J469" s="1160">
        <f>E469*F469*I469</f>
        <v>101.47</v>
      </c>
      <c r="K469" s="83"/>
      <c r="L469" s="75"/>
      <c r="M469" s="1058"/>
      <c r="N469" s="83"/>
      <c r="O469" s="75"/>
      <c r="P469" s="1058"/>
      <c r="Q469" s="1281"/>
      <c r="R469" s="1280"/>
      <c r="S469" s="1281"/>
      <c r="T469" s="1280"/>
      <c r="U469" s="1281"/>
      <c r="V469" s="1280"/>
      <c r="W469" s="1174">
        <f>J469</f>
        <v>101.47</v>
      </c>
      <c r="X469" s="1179">
        <f t="shared" ref="X469" si="62">ROUND($W$4/1000*W469,3)</f>
        <v>2.5369999999999999</v>
      </c>
      <c r="Y469" s="1282"/>
      <c r="Z469" s="1308"/>
      <c r="AA469" s="1328">
        <f>J469</f>
        <v>101.47</v>
      </c>
      <c r="AB469" s="1390"/>
      <c r="AC469" s="1282"/>
      <c r="AD469" s="1308"/>
      <c r="AE469" s="1286"/>
      <c r="AF469" s="1307"/>
      <c r="AG469" s="1281">
        <f>E469*F469</f>
        <v>73.53</v>
      </c>
      <c r="AH469" s="1280"/>
    </row>
    <row r="470" spans="2:34" ht="13.5" hidden="1" outlineLevel="1" thickBot="1">
      <c r="B470" s="83"/>
      <c r="C470" s="1473" t="s">
        <v>646</v>
      </c>
      <c r="D470" s="1474"/>
      <c r="E470" s="877">
        <v>9</v>
      </c>
      <c r="F470" s="83">
        <v>5.55</v>
      </c>
      <c r="G470" s="109">
        <v>30.03</v>
      </c>
      <c r="H470" s="109">
        <v>32.85</v>
      </c>
      <c r="I470" s="108">
        <f>H470-G470</f>
        <v>2.82</v>
      </c>
      <c r="J470" s="1160">
        <f>E470*F470*I470</f>
        <v>140.86000000000001</v>
      </c>
      <c r="K470" s="83"/>
      <c r="L470" s="75"/>
      <c r="M470" s="1058"/>
      <c r="N470" s="83"/>
      <c r="O470" s="75"/>
      <c r="P470" s="1058"/>
      <c r="Q470" s="1281"/>
      <c r="R470" s="1280"/>
      <c r="S470" s="1174">
        <f>J470</f>
        <v>140.86000000000001</v>
      </c>
      <c r="T470" s="1280">
        <f t="shared" ref="T470:T473" si="63">ROUND($S$4/1000*S470,3)</f>
        <v>18.312000000000001</v>
      </c>
      <c r="U470" s="1281"/>
      <c r="V470" s="1280"/>
      <c r="W470" s="1281"/>
      <c r="X470" s="1280"/>
      <c r="Y470" s="1282"/>
      <c r="Z470" s="1308"/>
      <c r="AA470" s="1286"/>
      <c r="AB470" s="1390">
        <f>J470</f>
        <v>140.86000000000001</v>
      </c>
      <c r="AC470" s="1282"/>
      <c r="AD470" s="1308"/>
      <c r="AE470" s="1286"/>
      <c r="AF470" s="1307"/>
      <c r="AG470" s="1281"/>
      <c r="AH470" s="1280"/>
    </row>
    <row r="471" spans="2:34" ht="13.5" hidden="1" outlineLevel="1" thickBot="1">
      <c r="B471" s="83"/>
      <c r="C471" s="1473" t="s">
        <v>67</v>
      </c>
      <c r="D471" s="1474"/>
      <c r="E471" s="877">
        <v>9</v>
      </c>
      <c r="F471" s="83"/>
      <c r="G471" s="109"/>
      <c r="H471" s="109"/>
      <c r="I471" s="75"/>
      <c r="J471" s="123"/>
      <c r="K471" s="871">
        <f>1.68-0.77</f>
        <v>0.91</v>
      </c>
      <c r="L471" s="1474">
        <f>1.65-0.06</f>
        <v>1.59</v>
      </c>
      <c r="M471" s="1080">
        <f>ROUND(-E471*K471*L471,2)</f>
        <v>-13.02</v>
      </c>
      <c r="N471" s="1114">
        <v>0.13</v>
      </c>
      <c r="O471" s="940">
        <f>2*K471+L471</f>
        <v>3.41</v>
      </c>
      <c r="P471" s="1116">
        <f>E471*N471*O471</f>
        <v>3.99</v>
      </c>
      <c r="Q471" s="1281"/>
      <c r="R471" s="1280"/>
      <c r="S471" s="1174">
        <f>M471</f>
        <v>-13.02</v>
      </c>
      <c r="T471" s="1280">
        <f t="shared" si="63"/>
        <v>-1.6930000000000001</v>
      </c>
      <c r="U471" s="1281"/>
      <c r="V471" s="1280"/>
      <c r="W471" s="1281"/>
      <c r="X471" s="1280"/>
      <c r="Y471" s="1282"/>
      <c r="Z471" s="1308"/>
      <c r="AA471" s="1286"/>
      <c r="AB471" s="1390">
        <f>M471</f>
        <v>-13.02</v>
      </c>
      <c r="AC471" s="1282"/>
      <c r="AD471" s="1308"/>
      <c r="AE471" s="1286"/>
      <c r="AF471" s="1390">
        <f>P471</f>
        <v>3.99</v>
      </c>
      <c r="AG471" s="1281"/>
      <c r="AH471" s="1280"/>
    </row>
    <row r="472" spans="2:34" ht="13.5" hidden="1" outlineLevel="1" thickBot="1">
      <c r="B472" s="83"/>
      <c r="C472" s="1473" t="s">
        <v>70</v>
      </c>
      <c r="D472" s="1474"/>
      <c r="E472" s="877">
        <v>9</v>
      </c>
      <c r="F472" s="83"/>
      <c r="G472" s="109"/>
      <c r="H472" s="109"/>
      <c r="I472" s="75"/>
      <c r="J472" s="123"/>
      <c r="K472" s="871">
        <v>0.77</v>
      </c>
      <c r="L472" s="1474">
        <f>2.4-0.06</f>
        <v>2.34</v>
      </c>
      <c r="M472" s="1080">
        <f>ROUND(-E472*K472*L472,2)</f>
        <v>-16.22</v>
      </c>
      <c r="N472" s="1114">
        <v>0.13</v>
      </c>
      <c r="O472" s="940">
        <f>K472+L472+0.75</f>
        <v>3.86</v>
      </c>
      <c r="P472" s="1116">
        <f>E472*N472*O472</f>
        <v>4.5199999999999996</v>
      </c>
      <c r="Q472" s="1281"/>
      <c r="R472" s="1280"/>
      <c r="S472" s="1174">
        <f>M472</f>
        <v>-16.22</v>
      </c>
      <c r="T472" s="1280">
        <f t="shared" si="63"/>
        <v>-2.109</v>
      </c>
      <c r="U472" s="1281"/>
      <c r="V472" s="1280"/>
      <c r="W472" s="1281"/>
      <c r="X472" s="1280"/>
      <c r="Y472" s="1282"/>
      <c r="Z472" s="1308"/>
      <c r="AA472" s="1286"/>
      <c r="AB472" s="1390">
        <f>M472</f>
        <v>-16.22</v>
      </c>
      <c r="AC472" s="1282"/>
      <c r="AD472" s="1308"/>
      <c r="AE472" s="1286"/>
      <c r="AF472" s="1390">
        <f>P472</f>
        <v>4.5199999999999996</v>
      </c>
      <c r="AG472" s="1281"/>
      <c r="AH472" s="1280"/>
    </row>
    <row r="473" spans="2:34" ht="13.5" hidden="1" outlineLevel="1" thickBot="1">
      <c r="B473" s="83"/>
      <c r="C473" s="1474" t="s">
        <v>24</v>
      </c>
      <c r="D473" s="1474"/>
      <c r="E473" s="877">
        <v>9</v>
      </c>
      <c r="F473" s="83"/>
      <c r="G473" s="109"/>
      <c r="H473" s="109"/>
      <c r="I473" s="75"/>
      <c r="J473" s="123"/>
      <c r="K473" s="871">
        <v>1.48</v>
      </c>
      <c r="L473" s="1474">
        <v>1.59</v>
      </c>
      <c r="M473" s="1085">
        <f>ROUND(-E473*K473*L473,2)</f>
        <v>-21.18</v>
      </c>
      <c r="N473" s="1114">
        <v>0.13</v>
      </c>
      <c r="O473" s="940">
        <f>2*(L473+K473)</f>
        <v>6.14</v>
      </c>
      <c r="P473" s="1116">
        <f>E473*N473*O473</f>
        <v>7.18</v>
      </c>
      <c r="Q473" s="1281"/>
      <c r="R473" s="1280"/>
      <c r="S473" s="1174">
        <f>M473</f>
        <v>-21.18</v>
      </c>
      <c r="T473" s="1280">
        <f t="shared" si="63"/>
        <v>-2.7530000000000001</v>
      </c>
      <c r="U473" s="1281"/>
      <c r="V473" s="1280"/>
      <c r="W473" s="1281"/>
      <c r="X473" s="1280"/>
      <c r="Y473" s="1282"/>
      <c r="Z473" s="1308"/>
      <c r="AA473" s="1286"/>
      <c r="AB473" s="1390">
        <f>M473</f>
        <v>-21.18</v>
      </c>
      <c r="AC473" s="1282"/>
      <c r="AD473" s="1308"/>
      <c r="AE473" s="1286"/>
      <c r="AF473" s="1390">
        <f>P473</f>
        <v>7.18</v>
      </c>
      <c r="AG473" s="1281"/>
      <c r="AH473" s="1280"/>
    </row>
    <row r="474" spans="2:34" ht="13.5" hidden="1" outlineLevel="1" thickBot="1">
      <c r="B474" s="83"/>
      <c r="C474" s="1473"/>
      <c r="D474" s="1473"/>
      <c r="E474" s="877"/>
      <c r="F474" s="83"/>
      <c r="G474" s="109"/>
      <c r="H474" s="109"/>
      <c r="I474" s="75"/>
      <c r="J474" s="123"/>
      <c r="K474" s="83"/>
      <c r="L474" s="75"/>
      <c r="M474" s="1058"/>
      <c r="N474" s="83"/>
      <c r="O474" s="75"/>
      <c r="P474" s="1058"/>
      <c r="Q474" s="1281"/>
      <c r="R474" s="1280"/>
      <c r="S474" s="1281"/>
      <c r="T474" s="1280"/>
      <c r="U474" s="1281"/>
      <c r="V474" s="1280"/>
      <c r="W474" s="1281"/>
      <c r="X474" s="1280"/>
      <c r="Y474" s="1282"/>
      <c r="Z474" s="1308"/>
      <c r="AA474" s="1286"/>
      <c r="AB474" s="1307"/>
      <c r="AC474" s="1282"/>
      <c r="AD474" s="1308"/>
      <c r="AE474" s="1286"/>
      <c r="AF474" s="1307"/>
      <c r="AG474" s="1281"/>
      <c r="AH474" s="1280"/>
    </row>
    <row r="475" spans="2:34" ht="13.5" hidden="1" outlineLevel="1" thickBot="1">
      <c r="B475" s="83"/>
      <c r="C475" s="1474" t="s">
        <v>697</v>
      </c>
      <c r="D475" s="1474" t="s">
        <v>698</v>
      </c>
      <c r="E475" s="877"/>
      <c r="F475" s="83"/>
      <c r="G475" s="109"/>
      <c r="H475" s="109"/>
      <c r="I475" s="75"/>
      <c r="J475" s="123"/>
      <c r="K475" s="83"/>
      <c r="L475" s="75"/>
      <c r="M475" s="1058"/>
      <c r="N475" s="83"/>
      <c r="O475" s="75"/>
      <c r="P475" s="1058"/>
      <c r="Q475" s="1281"/>
      <c r="R475" s="1280"/>
      <c r="S475" s="1281"/>
      <c r="T475" s="1280"/>
      <c r="U475" s="1281"/>
      <c r="V475" s="1280"/>
      <c r="W475" s="1281"/>
      <c r="X475" s="1280"/>
      <c r="Y475" s="1282"/>
      <c r="Z475" s="1308"/>
      <c r="AA475" s="1286"/>
      <c r="AB475" s="1307"/>
      <c r="AC475" s="1282"/>
      <c r="AD475" s="1308"/>
      <c r="AE475" s="1286"/>
      <c r="AF475" s="1307"/>
      <c r="AG475" s="1281"/>
      <c r="AH475" s="1280"/>
    </row>
    <row r="476" spans="2:34" ht="13.5" hidden="1" outlineLevel="1" thickBot="1">
      <c r="B476" s="83" t="s">
        <v>587</v>
      </c>
      <c r="C476" s="1473"/>
      <c r="D476" s="1474"/>
      <c r="E476" s="877"/>
      <c r="F476" s="83">
        <v>3.03</v>
      </c>
      <c r="G476" s="109">
        <v>29.85</v>
      </c>
      <c r="H476" s="109">
        <v>56.85</v>
      </c>
      <c r="I476" s="108">
        <f>H476-G476</f>
        <v>27</v>
      </c>
      <c r="J476" s="1160">
        <f>F476*I476</f>
        <v>81.81</v>
      </c>
      <c r="K476" s="871"/>
      <c r="L476" s="1474"/>
      <c r="M476" s="1080"/>
      <c r="N476" s="1114"/>
      <c r="O476" s="940"/>
      <c r="P476" s="1116"/>
      <c r="Q476" s="1281"/>
      <c r="R476" s="1280"/>
      <c r="S476" s="1174">
        <f>J476</f>
        <v>81.81</v>
      </c>
      <c r="T476" s="1280">
        <f t="shared" ref="T476:T477" si="64">ROUND($S$4/1000*S476,3)</f>
        <v>10.635</v>
      </c>
      <c r="U476" s="1281"/>
      <c r="V476" s="1280"/>
      <c r="W476" s="1281"/>
      <c r="X476" s="1280"/>
      <c r="Y476" s="1282"/>
      <c r="Z476" s="1308"/>
      <c r="AA476" s="1328"/>
      <c r="AB476" s="1307"/>
      <c r="AC476" s="1282"/>
      <c r="AD476" s="1308"/>
      <c r="AE476" s="1328"/>
      <c r="AF476" s="1307"/>
      <c r="AG476" s="1281"/>
      <c r="AH476" s="1280"/>
    </row>
    <row r="477" spans="2:34" ht="13.5" hidden="1" outlineLevel="1" thickBot="1">
      <c r="B477" s="83"/>
      <c r="C477" s="1473" t="s">
        <v>24</v>
      </c>
      <c r="D477" s="1473"/>
      <c r="E477" s="877">
        <v>9</v>
      </c>
      <c r="F477" s="83"/>
      <c r="G477" s="109"/>
      <c r="H477" s="109"/>
      <c r="I477" s="75"/>
      <c r="J477" s="123"/>
      <c r="K477" s="871">
        <v>1.48</v>
      </c>
      <c r="L477" s="1474">
        <v>1.59</v>
      </c>
      <c r="M477" s="1085">
        <f>ROUND(-E477*K477*L477,2)</f>
        <v>-21.18</v>
      </c>
      <c r="N477" s="1114"/>
      <c r="O477" s="940"/>
      <c r="P477" s="1116"/>
      <c r="Q477" s="1281"/>
      <c r="R477" s="1280"/>
      <c r="S477" s="1174">
        <f>M477</f>
        <v>-21.18</v>
      </c>
      <c r="T477" s="1280">
        <f t="shared" si="64"/>
        <v>-2.7530000000000001</v>
      </c>
      <c r="U477" s="1281"/>
      <c r="V477" s="1280"/>
      <c r="W477" s="1281"/>
      <c r="X477" s="1280"/>
      <c r="Y477" s="1282"/>
      <c r="Z477" s="1308"/>
      <c r="AA477" s="1286"/>
      <c r="AB477" s="1307"/>
      <c r="AC477" s="1282"/>
      <c r="AD477" s="1308"/>
      <c r="AE477" s="1286"/>
      <c r="AF477" s="1307"/>
      <c r="AG477" s="1281"/>
      <c r="AH477" s="1280"/>
    </row>
    <row r="478" spans="2:34" ht="13.5" hidden="1" outlineLevel="1" thickBot="1">
      <c r="B478" s="83" t="s">
        <v>664</v>
      </c>
      <c r="C478" s="1474"/>
      <c r="D478" s="1473"/>
      <c r="E478" s="877"/>
      <c r="F478" s="83">
        <v>1.33</v>
      </c>
      <c r="G478" s="109">
        <v>29.85</v>
      </c>
      <c r="H478" s="109">
        <v>56.85</v>
      </c>
      <c r="I478" s="108">
        <f>H478-G478</f>
        <v>27</v>
      </c>
      <c r="J478" s="1160">
        <f>F478*I478</f>
        <v>35.909999999999997</v>
      </c>
      <c r="K478" s="83"/>
      <c r="L478" s="75"/>
      <c r="M478" s="1058"/>
      <c r="N478" s="83"/>
      <c r="O478" s="75"/>
      <c r="P478" s="1058"/>
      <c r="Q478" s="1281"/>
      <c r="R478" s="1280"/>
      <c r="S478" s="1281"/>
      <c r="T478" s="1280"/>
      <c r="U478" s="1281"/>
      <c r="V478" s="1280"/>
      <c r="W478" s="1281"/>
      <c r="X478" s="1280"/>
      <c r="Y478" s="1282"/>
      <c r="Z478" s="1308"/>
      <c r="AA478" s="1286"/>
      <c r="AB478" s="1390">
        <f>J478</f>
        <v>35.909999999999997</v>
      </c>
      <c r="AC478" s="1282"/>
      <c r="AD478" s="1308"/>
      <c r="AE478" s="1286"/>
      <c r="AF478" s="1307"/>
      <c r="AG478" s="1281"/>
      <c r="AH478" s="1280"/>
    </row>
    <row r="479" spans="2:34" ht="13.5" hidden="1" outlineLevel="1" thickBot="1">
      <c r="B479" s="83"/>
      <c r="C479" s="75"/>
      <c r="D479" s="1474"/>
      <c r="E479" s="877"/>
      <c r="F479" s="83">
        <v>1.48</v>
      </c>
      <c r="G479" s="109">
        <v>29.85</v>
      </c>
      <c r="H479" s="109">
        <v>56.85</v>
      </c>
      <c r="I479" s="108">
        <f>H479-G479</f>
        <v>27</v>
      </c>
      <c r="J479" s="1160">
        <f>F479*I479</f>
        <v>39.96</v>
      </c>
      <c r="K479" s="83"/>
      <c r="L479" s="75"/>
      <c r="M479" s="1058"/>
      <c r="N479" s="83"/>
      <c r="O479" s="75"/>
      <c r="P479" s="1058"/>
      <c r="Q479" s="1281"/>
      <c r="R479" s="1280"/>
      <c r="S479" s="1281"/>
      <c r="T479" s="1280"/>
      <c r="U479" s="1281"/>
      <c r="V479" s="1280"/>
      <c r="W479" s="1281"/>
      <c r="X479" s="1280"/>
      <c r="Y479" s="1282"/>
      <c r="Z479" s="1308"/>
      <c r="AA479" s="1328">
        <f>J479</f>
        <v>39.96</v>
      </c>
      <c r="AB479" s="1307"/>
      <c r="AC479" s="1282"/>
      <c r="AD479" s="1308"/>
      <c r="AE479" s="1286"/>
      <c r="AF479" s="1307"/>
      <c r="AG479" s="1281"/>
      <c r="AH479" s="1280"/>
    </row>
    <row r="480" spans="2:34" ht="13.5" hidden="1" outlineLevel="1" thickBot="1">
      <c r="B480" s="83"/>
      <c r="C480" s="1472" t="s">
        <v>24</v>
      </c>
      <c r="D480" s="1473"/>
      <c r="E480" s="877">
        <v>9</v>
      </c>
      <c r="F480" s="83"/>
      <c r="G480" s="109"/>
      <c r="H480" s="109"/>
      <c r="I480" s="75"/>
      <c r="J480" s="1160"/>
      <c r="K480" s="871">
        <v>1.48</v>
      </c>
      <c r="L480" s="1474">
        <v>1.59</v>
      </c>
      <c r="M480" s="1085">
        <f>ROUND(-E480*K480*L480,2)</f>
        <v>-21.18</v>
      </c>
      <c r="N480" s="1114">
        <v>0.13</v>
      </c>
      <c r="O480" s="940">
        <f>2*L480+K480</f>
        <v>4.66</v>
      </c>
      <c r="P480" s="1116">
        <f>E480*N480*O480</f>
        <v>5.45</v>
      </c>
      <c r="Q480" s="1281"/>
      <c r="R480" s="1280"/>
      <c r="S480" s="1281"/>
      <c r="T480" s="1280"/>
      <c r="U480" s="1281"/>
      <c r="V480" s="1280"/>
      <c r="W480" s="1174"/>
      <c r="X480" s="1179"/>
      <c r="Y480" s="1282"/>
      <c r="Z480" s="1308"/>
      <c r="AA480" s="1328">
        <f>M480</f>
        <v>-21.18</v>
      </c>
      <c r="AB480" s="1390"/>
      <c r="AC480" s="1282"/>
      <c r="AD480" s="1308"/>
      <c r="AE480" s="1328">
        <f>P480</f>
        <v>5.45</v>
      </c>
      <c r="AF480" s="1307"/>
      <c r="AG480" s="1281"/>
      <c r="AH480" s="1280">
        <f>E480*K480</f>
        <v>13.32</v>
      </c>
    </row>
    <row r="481" spans="2:34" ht="13.5" hidden="1" outlineLevel="1" thickBot="1">
      <c r="B481" s="83"/>
      <c r="C481" s="111"/>
      <c r="D481" s="1474"/>
      <c r="E481" s="877"/>
      <c r="F481" s="83">
        <v>0.22</v>
      </c>
      <c r="G481" s="109">
        <v>29.85</v>
      </c>
      <c r="H481" s="109">
        <v>56.85</v>
      </c>
      <c r="I481" s="108">
        <f>H481-G481</f>
        <v>27</v>
      </c>
      <c r="J481" s="1160">
        <f>F481*I481</f>
        <v>5.94</v>
      </c>
      <c r="K481" s="83"/>
      <c r="L481" s="75"/>
      <c r="M481" s="1058"/>
      <c r="N481" s="83"/>
      <c r="O481" s="75"/>
      <c r="P481" s="1058"/>
      <c r="Q481" s="1281"/>
      <c r="R481" s="1280"/>
      <c r="S481" s="1281"/>
      <c r="T481" s="1280"/>
      <c r="U481" s="1281"/>
      <c r="V481" s="1280"/>
      <c r="W481" s="1281"/>
      <c r="X481" s="1280"/>
      <c r="Y481" s="1282"/>
      <c r="Z481" s="1308"/>
      <c r="AA481" s="1286"/>
      <c r="AB481" s="1390">
        <f>J481</f>
        <v>5.94</v>
      </c>
      <c r="AC481" s="1282"/>
      <c r="AD481" s="1308"/>
      <c r="AE481" s="1286"/>
      <c r="AF481" s="1307"/>
      <c r="AG481" s="1281"/>
      <c r="AH481" s="1280"/>
    </row>
    <row r="482" spans="2:34" ht="13.5" hidden="1" outlineLevel="1" thickBot="1">
      <c r="B482" s="83"/>
      <c r="C482" s="1472"/>
      <c r="D482" s="1474"/>
      <c r="E482" s="877"/>
      <c r="F482" s="83"/>
      <c r="G482" s="109"/>
      <c r="H482" s="109"/>
      <c r="I482" s="75"/>
      <c r="J482" s="1160"/>
      <c r="K482" s="83"/>
      <c r="L482" s="75"/>
      <c r="M482" s="1058"/>
      <c r="N482" s="83"/>
      <c r="O482" s="75"/>
      <c r="P482" s="1058"/>
      <c r="Q482" s="1281"/>
      <c r="R482" s="1280"/>
      <c r="S482" s="1174"/>
      <c r="T482" s="1280"/>
      <c r="U482" s="1281"/>
      <c r="V482" s="1280"/>
      <c r="W482" s="1281"/>
      <c r="X482" s="1280"/>
      <c r="Y482" s="1282"/>
      <c r="Z482" s="1308"/>
      <c r="AA482" s="1286"/>
      <c r="AB482" s="1390"/>
      <c r="AC482" s="1282"/>
      <c r="AD482" s="1308"/>
      <c r="AE482" s="1286"/>
      <c r="AF482" s="1307"/>
      <c r="AG482" s="1281"/>
      <c r="AH482" s="1280"/>
    </row>
    <row r="483" spans="2:34" ht="13.5" hidden="1" outlineLevel="1" thickBot="1">
      <c r="B483" s="83"/>
      <c r="C483" s="1472" t="s">
        <v>504</v>
      </c>
      <c r="D483" s="1474" t="s">
        <v>670</v>
      </c>
      <c r="E483" s="877">
        <v>9</v>
      </c>
      <c r="F483" s="83">
        <v>5.9</v>
      </c>
      <c r="G483" s="109">
        <v>29.85</v>
      </c>
      <c r="H483" s="109">
        <v>31.23</v>
      </c>
      <c r="I483" s="108">
        <f>H483-G483</f>
        <v>1.38</v>
      </c>
      <c r="J483" s="1160">
        <f>E483*F483*I483</f>
        <v>73.28</v>
      </c>
      <c r="K483" s="1114"/>
      <c r="L483" s="940"/>
      <c r="M483" s="1080"/>
      <c r="N483" s="1114"/>
      <c r="O483" s="940"/>
      <c r="P483" s="1116"/>
      <c r="Q483" s="1281"/>
      <c r="R483" s="1280"/>
      <c r="S483" s="1174"/>
      <c r="T483" s="1280"/>
      <c r="U483" s="1281"/>
      <c r="V483" s="1280"/>
      <c r="W483" s="1174">
        <f>J483</f>
        <v>73.28</v>
      </c>
      <c r="X483" s="1179">
        <f t="shared" ref="X483" si="65">ROUND($W$4/1000*W483,3)</f>
        <v>1.8320000000000001</v>
      </c>
      <c r="Y483" s="1282"/>
      <c r="Z483" s="1308"/>
      <c r="AA483" s="1286"/>
      <c r="AB483" s="1390">
        <f>J483</f>
        <v>73.28</v>
      </c>
      <c r="AC483" s="1282"/>
      <c r="AD483" s="1308"/>
      <c r="AE483" s="1286"/>
      <c r="AF483" s="1390"/>
      <c r="AG483" s="1281">
        <f>E483*F483</f>
        <v>53.1</v>
      </c>
      <c r="AH483" s="1280"/>
    </row>
    <row r="484" spans="2:34" ht="13.5" hidden="1" outlineLevel="1" thickBot="1">
      <c r="B484" s="83"/>
      <c r="C484" s="1472" t="s">
        <v>65</v>
      </c>
      <c r="D484" s="1474"/>
      <c r="E484" s="877">
        <v>9</v>
      </c>
      <c r="F484" s="83">
        <v>3.28</v>
      </c>
      <c r="G484" s="109">
        <v>30.03</v>
      </c>
      <c r="H484" s="109">
        <v>32.85</v>
      </c>
      <c r="I484" s="108">
        <f>H484-G484</f>
        <v>2.82</v>
      </c>
      <c r="J484" s="1160">
        <f>E484*F484*I484</f>
        <v>83.25</v>
      </c>
      <c r="K484" s="1114"/>
      <c r="L484" s="940"/>
      <c r="M484" s="1080"/>
      <c r="N484" s="1114"/>
      <c r="O484" s="940"/>
      <c r="P484" s="1116"/>
      <c r="Q484" s="1281"/>
      <c r="R484" s="1280"/>
      <c r="S484" s="1174">
        <f>J484</f>
        <v>83.25</v>
      </c>
      <c r="T484" s="1280">
        <f t="shared" ref="T484:T488" si="66">ROUND($S$4/1000*S484,3)</f>
        <v>10.823</v>
      </c>
      <c r="U484" s="1281"/>
      <c r="V484" s="1280"/>
      <c r="W484" s="1281"/>
      <c r="X484" s="1280"/>
      <c r="Y484" s="1282"/>
      <c r="Z484" s="1308"/>
      <c r="AA484" s="1286"/>
      <c r="AB484" s="1390">
        <f>J484</f>
        <v>83.25</v>
      </c>
      <c r="AC484" s="1282"/>
      <c r="AD484" s="1308"/>
      <c r="AE484" s="1286"/>
      <c r="AF484" s="1390"/>
      <c r="AG484" s="1281"/>
      <c r="AH484" s="1280"/>
    </row>
    <row r="485" spans="2:34" ht="13.5" hidden="1" outlineLevel="1" thickBot="1">
      <c r="B485" s="83"/>
      <c r="C485" s="111" t="s">
        <v>516</v>
      </c>
      <c r="D485" s="1474"/>
      <c r="E485" s="877">
        <v>9</v>
      </c>
      <c r="F485" s="83"/>
      <c r="G485" s="109"/>
      <c r="H485" s="109"/>
      <c r="I485" s="75"/>
      <c r="J485" s="123"/>
      <c r="K485" s="871">
        <f>1.68-0.77</f>
        <v>0.91</v>
      </c>
      <c r="L485" s="1474">
        <f>1.65-0.06</f>
        <v>1.59</v>
      </c>
      <c r="M485" s="1080">
        <f>ROUND(-E485*K485*L485,2)</f>
        <v>-13.02</v>
      </c>
      <c r="N485" s="1114">
        <v>0.13</v>
      </c>
      <c r="O485" s="940">
        <f>2*K485+L485</f>
        <v>3.41</v>
      </c>
      <c r="P485" s="1116">
        <f>E485*N485*O485</f>
        <v>3.99</v>
      </c>
      <c r="Q485" s="1281"/>
      <c r="R485" s="1280"/>
      <c r="S485" s="1174">
        <f>M485</f>
        <v>-13.02</v>
      </c>
      <c r="T485" s="1280">
        <f t="shared" si="66"/>
        <v>-1.6930000000000001</v>
      </c>
      <c r="U485" s="1281"/>
      <c r="V485" s="1280"/>
      <c r="W485" s="1281"/>
      <c r="X485" s="1280"/>
      <c r="Y485" s="1282"/>
      <c r="Z485" s="1308"/>
      <c r="AA485" s="1286"/>
      <c r="AB485" s="1390">
        <f>M485</f>
        <v>-13.02</v>
      </c>
      <c r="AC485" s="1282"/>
      <c r="AD485" s="1308"/>
      <c r="AE485" s="1286"/>
      <c r="AF485" s="1390">
        <f>P485</f>
        <v>3.99</v>
      </c>
      <c r="AG485" s="1281"/>
      <c r="AH485" s="1280"/>
    </row>
    <row r="486" spans="2:34" ht="13.5" hidden="1" outlineLevel="1" thickBot="1">
      <c r="B486" s="83"/>
      <c r="C486" s="1472" t="s">
        <v>90</v>
      </c>
      <c r="D486" s="1473"/>
      <c r="E486" s="877">
        <v>9</v>
      </c>
      <c r="F486" s="83"/>
      <c r="G486" s="109"/>
      <c r="H486" s="109"/>
      <c r="I486" s="75"/>
      <c r="J486" s="123"/>
      <c r="K486" s="871">
        <v>0.77</v>
      </c>
      <c r="L486" s="1474">
        <f>2.4-0.06</f>
        <v>2.34</v>
      </c>
      <c r="M486" s="1080">
        <f>ROUND(-E486*K486*L486,2)</f>
        <v>-16.22</v>
      </c>
      <c r="N486" s="1114">
        <v>0.13</v>
      </c>
      <c r="O486" s="940">
        <f>K486+L486+0.75</f>
        <v>3.86</v>
      </c>
      <c r="P486" s="1116">
        <f>E486*N486*O486</f>
        <v>4.5199999999999996</v>
      </c>
      <c r="Q486" s="1281"/>
      <c r="R486" s="1280"/>
      <c r="S486" s="1174">
        <f>M486</f>
        <v>-16.22</v>
      </c>
      <c r="T486" s="1280">
        <f t="shared" si="66"/>
        <v>-2.109</v>
      </c>
      <c r="U486" s="1281"/>
      <c r="V486" s="1280"/>
      <c r="W486" s="1281"/>
      <c r="X486" s="1280"/>
      <c r="Y486" s="1282"/>
      <c r="Z486" s="1308"/>
      <c r="AA486" s="1286"/>
      <c r="AB486" s="1390">
        <f>M486</f>
        <v>-16.22</v>
      </c>
      <c r="AC486" s="1282"/>
      <c r="AD486" s="1308"/>
      <c r="AE486" s="1286"/>
      <c r="AF486" s="1390">
        <f>P486</f>
        <v>4.5199999999999996</v>
      </c>
      <c r="AG486" s="1281"/>
      <c r="AH486" s="1280"/>
    </row>
    <row r="487" spans="2:34" ht="13.5" hidden="1" outlineLevel="1" thickBot="1">
      <c r="B487" s="83"/>
      <c r="C487" s="75"/>
      <c r="D487" s="1474"/>
      <c r="E487" s="877"/>
      <c r="F487" s="83"/>
      <c r="G487" s="109"/>
      <c r="H487" s="109"/>
      <c r="I487" s="75"/>
      <c r="J487" s="123"/>
      <c r="K487" s="83"/>
      <c r="L487" s="75"/>
      <c r="M487" s="1058"/>
      <c r="N487" s="83"/>
      <c r="O487" s="75"/>
      <c r="P487" s="1058"/>
      <c r="Q487" s="1281"/>
      <c r="R487" s="1280"/>
      <c r="S487" s="1281"/>
      <c r="T487" s="1280"/>
      <c r="U487" s="1281"/>
      <c r="V487" s="1280"/>
      <c r="W487" s="1281"/>
      <c r="X487" s="1280"/>
      <c r="Y487" s="1282"/>
      <c r="Z487" s="1308"/>
      <c r="AA487" s="1286"/>
      <c r="AB487" s="1307"/>
      <c r="AC487" s="1282"/>
      <c r="AD487" s="1308"/>
      <c r="AE487" s="1286"/>
      <c r="AF487" s="1307"/>
      <c r="AG487" s="1281"/>
      <c r="AH487" s="1280"/>
    </row>
    <row r="488" spans="2:34" ht="13.5" hidden="1" outlineLevel="1" thickBot="1">
      <c r="B488" s="83"/>
      <c r="C488" s="1473" t="s">
        <v>699</v>
      </c>
      <c r="D488" s="1474" t="s">
        <v>671</v>
      </c>
      <c r="E488" s="877"/>
      <c r="F488" s="83">
        <v>0.99</v>
      </c>
      <c r="G488" s="109">
        <v>29.85</v>
      </c>
      <c r="H488" s="109">
        <v>56.85</v>
      </c>
      <c r="I488" s="108">
        <f>H488-G488</f>
        <v>27</v>
      </c>
      <c r="J488" s="1160">
        <f>F488*I488</f>
        <v>26.73</v>
      </c>
      <c r="K488" s="871"/>
      <c r="L488" s="1474"/>
      <c r="M488" s="1080"/>
      <c r="N488" s="1114"/>
      <c r="O488" s="940"/>
      <c r="P488" s="1116"/>
      <c r="Q488" s="1281"/>
      <c r="R488" s="1280"/>
      <c r="S488" s="1174">
        <f>J488</f>
        <v>26.73</v>
      </c>
      <c r="T488" s="1280">
        <f t="shared" si="66"/>
        <v>3.4750000000000001</v>
      </c>
      <c r="U488" s="1281"/>
      <c r="V488" s="1280"/>
      <c r="W488" s="1281"/>
      <c r="X488" s="1280"/>
      <c r="Y488" s="1282"/>
      <c r="Z488" s="1308"/>
      <c r="AA488" s="1328"/>
      <c r="AB488" s="1390">
        <f>J488</f>
        <v>26.73</v>
      </c>
      <c r="AC488" s="1282"/>
      <c r="AD488" s="1308"/>
      <c r="AE488" s="1328"/>
      <c r="AF488" s="1307"/>
      <c r="AG488" s="1281"/>
      <c r="AH488" s="1280"/>
    </row>
    <row r="489" spans="2:34" ht="13.5" hidden="1" outlineLevel="1" thickBot="1">
      <c r="B489" s="83"/>
      <c r="C489" s="111"/>
      <c r="D489" s="1474"/>
      <c r="E489" s="877"/>
      <c r="F489" s="83"/>
      <c r="G489" s="109"/>
      <c r="H489" s="109"/>
      <c r="I489" s="75"/>
      <c r="J489" s="123"/>
      <c r="K489" s="83"/>
      <c r="L489" s="75"/>
      <c r="M489" s="1058"/>
      <c r="N489" s="83"/>
      <c r="O489" s="75"/>
      <c r="P489" s="1058"/>
      <c r="Q489" s="1281"/>
      <c r="R489" s="1280"/>
      <c r="S489" s="1281"/>
      <c r="T489" s="1280"/>
      <c r="U489" s="1281"/>
      <c r="V489" s="1280"/>
      <c r="W489" s="1281"/>
      <c r="X489" s="1280"/>
      <c r="Y489" s="1282"/>
      <c r="Z489" s="1308"/>
      <c r="AA489" s="1286"/>
      <c r="AB489" s="1307"/>
      <c r="AC489" s="1282"/>
      <c r="AD489" s="1308"/>
      <c r="AE489" s="1286"/>
      <c r="AF489" s="1307"/>
      <c r="AG489" s="1281"/>
      <c r="AH489" s="1280"/>
    </row>
    <row r="490" spans="2:34" ht="13.5" hidden="1" outlineLevel="1" thickBot="1">
      <c r="B490" s="83"/>
      <c r="C490" s="111" t="s">
        <v>504</v>
      </c>
      <c r="D490" s="1474" t="s">
        <v>661</v>
      </c>
      <c r="E490" s="877">
        <v>9</v>
      </c>
      <c r="F490" s="1095">
        <v>3</v>
      </c>
      <c r="G490" s="109">
        <v>29.85</v>
      </c>
      <c r="H490" s="109">
        <v>31.23</v>
      </c>
      <c r="I490" s="108">
        <f>H490-G490</f>
        <v>1.38</v>
      </c>
      <c r="J490" s="1160">
        <f>E490*F490*I490</f>
        <v>37.26</v>
      </c>
      <c r="K490" s="83"/>
      <c r="L490" s="75"/>
      <c r="M490" s="1058"/>
      <c r="N490" s="83"/>
      <c r="O490" s="75"/>
      <c r="P490" s="1058"/>
      <c r="Q490" s="1281"/>
      <c r="R490" s="1280"/>
      <c r="S490" s="1281"/>
      <c r="T490" s="1280"/>
      <c r="U490" s="1281"/>
      <c r="V490" s="1280"/>
      <c r="W490" s="1174">
        <f>J490</f>
        <v>37.26</v>
      </c>
      <c r="X490" s="1179">
        <f t="shared" ref="X490" si="67">ROUND($W$4/1000*W490,3)</f>
        <v>0.93200000000000005</v>
      </c>
      <c r="Y490" s="1282"/>
      <c r="Z490" s="1308"/>
      <c r="AA490" s="1328">
        <f>J490</f>
        <v>37.26</v>
      </c>
      <c r="AB490" s="1307"/>
      <c r="AC490" s="1282"/>
      <c r="AD490" s="1308"/>
      <c r="AE490" s="1286"/>
      <c r="AF490" s="1307"/>
      <c r="AG490" s="1281">
        <f>E490*F490</f>
        <v>27</v>
      </c>
      <c r="AH490" s="1280"/>
    </row>
    <row r="491" spans="2:34" ht="13.5" hidden="1" outlineLevel="1" thickBot="1">
      <c r="B491" s="83"/>
      <c r="C491" s="1472" t="s">
        <v>65</v>
      </c>
      <c r="D491" s="1473"/>
      <c r="E491" s="877">
        <v>9</v>
      </c>
      <c r="F491" s="83">
        <v>1.31</v>
      </c>
      <c r="G491" s="109">
        <v>30.03</v>
      </c>
      <c r="H491" s="109">
        <v>32.85</v>
      </c>
      <c r="I491" s="108">
        <f>H491-G491</f>
        <v>2.82</v>
      </c>
      <c r="J491" s="1160">
        <f>E491*F491*I491</f>
        <v>33.25</v>
      </c>
      <c r="K491" s="83"/>
      <c r="L491" s="75"/>
      <c r="M491" s="1058"/>
      <c r="N491" s="83"/>
      <c r="O491" s="75"/>
      <c r="P491" s="1058"/>
      <c r="Q491" s="1174">
        <f>J491</f>
        <v>33.25</v>
      </c>
      <c r="R491" s="1280">
        <f t="shared" ref="R491" si="68">ROUND($Q$4/1000*Q491,3)</f>
        <v>4.9880000000000004</v>
      </c>
      <c r="S491" s="1281"/>
      <c r="T491" s="1280"/>
      <c r="U491" s="1281"/>
      <c r="V491" s="1280"/>
      <c r="W491" s="1174"/>
      <c r="X491" s="1179"/>
      <c r="Y491" s="1282"/>
      <c r="Z491" s="1308"/>
      <c r="AA491" s="1286"/>
      <c r="AB491" s="1390">
        <f>J491</f>
        <v>33.25</v>
      </c>
      <c r="AC491" s="1282"/>
      <c r="AD491" s="1308"/>
      <c r="AE491" s="1286"/>
      <c r="AF491" s="1307"/>
      <c r="AG491" s="1281"/>
      <c r="AH491" s="1280"/>
    </row>
    <row r="492" spans="2:34" ht="13.5" hidden="1" outlineLevel="1" thickBot="1">
      <c r="B492" s="83"/>
      <c r="C492" s="1472"/>
      <c r="D492" s="1473"/>
      <c r="E492" s="877">
        <v>9</v>
      </c>
      <c r="F492" s="1095">
        <v>3</v>
      </c>
      <c r="G492" s="109">
        <v>30.03</v>
      </c>
      <c r="H492" s="109">
        <v>32.85</v>
      </c>
      <c r="I492" s="108">
        <f>H492-G492</f>
        <v>2.82</v>
      </c>
      <c r="J492" s="1160">
        <f>E492*F492*I492</f>
        <v>76.14</v>
      </c>
      <c r="K492" s="83"/>
      <c r="L492" s="75"/>
      <c r="M492" s="1058"/>
      <c r="N492" s="83"/>
      <c r="O492" s="75"/>
      <c r="P492" s="1058"/>
      <c r="Q492" s="1174"/>
      <c r="R492" s="1280"/>
      <c r="S492" s="1174">
        <f>J492</f>
        <v>76.14</v>
      </c>
      <c r="T492" s="1280">
        <f t="shared" ref="T492:T494" si="69">ROUND($S$4/1000*S492,3)</f>
        <v>9.8979999999999997</v>
      </c>
      <c r="U492" s="1281"/>
      <c r="V492" s="1280"/>
      <c r="W492" s="1174"/>
      <c r="X492" s="1179"/>
      <c r="Y492" s="1282"/>
      <c r="Z492" s="1308"/>
      <c r="AA492" s="1286"/>
      <c r="AB492" s="1390">
        <f>J492</f>
        <v>76.14</v>
      </c>
      <c r="AC492" s="1282"/>
      <c r="AD492" s="1308"/>
      <c r="AE492" s="1286"/>
      <c r="AF492" s="1307"/>
      <c r="AG492" s="1281"/>
      <c r="AH492" s="1280"/>
    </row>
    <row r="493" spans="2:34" ht="13.5" hidden="1" outlineLevel="1" thickBot="1">
      <c r="B493" s="83"/>
      <c r="C493" s="1472" t="s">
        <v>72</v>
      </c>
      <c r="D493" s="1474"/>
      <c r="E493" s="877">
        <v>9</v>
      </c>
      <c r="F493" s="83"/>
      <c r="G493" s="109"/>
      <c r="H493" s="109"/>
      <c r="I493" s="75"/>
      <c r="J493" s="1160"/>
      <c r="K493" s="871">
        <v>0.51</v>
      </c>
      <c r="L493" s="1474">
        <v>1.59</v>
      </c>
      <c r="M493" s="1080">
        <f>ROUND(-E493*K493*L493,2)</f>
        <v>-7.3</v>
      </c>
      <c r="N493" s="1114">
        <v>0.13</v>
      </c>
      <c r="O493" s="1108">
        <f>2*K493+L493</f>
        <v>2.61</v>
      </c>
      <c r="P493" s="1116">
        <f>E493*N493*O493</f>
        <v>3.05</v>
      </c>
      <c r="Q493" s="1174"/>
      <c r="R493" s="1280"/>
      <c r="S493" s="1174">
        <f>M493</f>
        <v>-7.3</v>
      </c>
      <c r="T493" s="1280">
        <f t="shared" si="69"/>
        <v>-0.94899999999999995</v>
      </c>
      <c r="U493" s="1281"/>
      <c r="V493" s="1280"/>
      <c r="W493" s="1281"/>
      <c r="X493" s="1280"/>
      <c r="Y493" s="1282"/>
      <c r="Z493" s="1308"/>
      <c r="AA493" s="1286"/>
      <c r="AB493" s="1390">
        <f>M493</f>
        <v>-7.3</v>
      </c>
      <c r="AC493" s="1282"/>
      <c r="AD493" s="1308"/>
      <c r="AE493" s="1286"/>
      <c r="AF493" s="1390">
        <f>P493</f>
        <v>3.05</v>
      </c>
      <c r="AG493" s="1281"/>
      <c r="AH493" s="1280"/>
    </row>
    <row r="494" spans="2:34" ht="13.5" hidden="1" outlineLevel="1" thickBot="1">
      <c r="B494" s="83"/>
      <c r="C494" s="1472" t="s">
        <v>70</v>
      </c>
      <c r="D494" s="1474"/>
      <c r="E494" s="877">
        <v>9</v>
      </c>
      <c r="F494" s="83"/>
      <c r="G494" s="109"/>
      <c r="H494" s="109"/>
      <c r="I494" s="75"/>
      <c r="J494" s="123"/>
      <c r="K494" s="871">
        <v>0.77</v>
      </c>
      <c r="L494" s="1474">
        <f>2.4-0.06</f>
        <v>2.34</v>
      </c>
      <c r="M494" s="1080">
        <f>ROUND(-E494*K494*L494,2)</f>
        <v>-16.22</v>
      </c>
      <c r="N494" s="1114">
        <v>0.13</v>
      </c>
      <c r="O494" s="940">
        <f>K494+L494+0.75</f>
        <v>3.86</v>
      </c>
      <c r="P494" s="1116">
        <f>E494*N494*O494</f>
        <v>4.5199999999999996</v>
      </c>
      <c r="Q494" s="1174"/>
      <c r="R494" s="1280"/>
      <c r="S494" s="1174">
        <f>M494</f>
        <v>-16.22</v>
      </c>
      <c r="T494" s="1280">
        <f t="shared" si="69"/>
        <v>-2.109</v>
      </c>
      <c r="U494" s="1281"/>
      <c r="V494" s="1280"/>
      <c r="W494" s="1281"/>
      <c r="X494" s="1280"/>
      <c r="Y494" s="1282"/>
      <c r="Z494" s="1308"/>
      <c r="AA494" s="1286"/>
      <c r="AB494" s="1390">
        <f>M494</f>
        <v>-16.22</v>
      </c>
      <c r="AC494" s="1282"/>
      <c r="AD494" s="1308"/>
      <c r="AE494" s="1286"/>
      <c r="AF494" s="1390">
        <f>P494</f>
        <v>4.5199999999999996</v>
      </c>
      <c r="AG494" s="1281"/>
      <c r="AH494" s="1280"/>
    </row>
    <row r="495" spans="2:34" ht="16.5" collapsed="1" thickBot="1">
      <c r="B495" s="1247" t="s">
        <v>672</v>
      </c>
      <c r="C495" s="1181" t="s">
        <v>630</v>
      </c>
      <c r="D495" s="1182"/>
      <c r="E495" s="1205"/>
      <c r="F495" s="1180"/>
      <c r="G495" s="1441"/>
      <c r="H495" s="1441"/>
      <c r="I495" s="1182"/>
      <c r="J495" s="1185"/>
      <c r="K495" s="1180"/>
      <c r="L495" s="1182"/>
      <c r="M495" s="1188"/>
      <c r="N495" s="1180"/>
      <c r="O495" s="1182"/>
      <c r="P495" s="1185"/>
      <c r="Q495" s="1316">
        <f t="shared" ref="Q495:AH495" si="70">SUM(Q496:Q608)</f>
        <v>57.39</v>
      </c>
      <c r="R495" s="1376">
        <f t="shared" si="70"/>
        <v>8.6050000000000004</v>
      </c>
      <c r="S495" s="1316">
        <f t="shared" si="70"/>
        <v>97.25</v>
      </c>
      <c r="T495" s="1376">
        <f t="shared" si="70"/>
        <v>12.643000000000001</v>
      </c>
      <c r="U495" s="1316">
        <f t="shared" si="70"/>
        <v>0</v>
      </c>
      <c r="V495" s="1376">
        <f t="shared" si="70"/>
        <v>0</v>
      </c>
      <c r="W495" s="1316">
        <f t="shared" si="70"/>
        <v>37.979999999999997</v>
      </c>
      <c r="X495" s="1377">
        <f t="shared" si="70"/>
        <v>0.95099999999999996</v>
      </c>
      <c r="Y495" s="1316">
        <f t="shared" si="70"/>
        <v>0</v>
      </c>
      <c r="Z495" s="1321">
        <f t="shared" si="70"/>
        <v>123.43</v>
      </c>
      <c r="AA495" s="1321">
        <f t="shared" si="70"/>
        <v>28.54</v>
      </c>
      <c r="AB495" s="1376">
        <f t="shared" si="70"/>
        <v>40.67</v>
      </c>
      <c r="AC495" s="1316">
        <f t="shared" si="70"/>
        <v>0</v>
      </c>
      <c r="AD495" s="1321">
        <f t="shared" si="70"/>
        <v>12.1</v>
      </c>
      <c r="AE495" s="1321">
        <f t="shared" si="70"/>
        <v>0</v>
      </c>
      <c r="AF495" s="1376">
        <f t="shared" si="70"/>
        <v>0</v>
      </c>
      <c r="AG495" s="1316">
        <f t="shared" si="70"/>
        <v>26.19</v>
      </c>
      <c r="AH495" s="1376">
        <f t="shared" si="70"/>
        <v>13.37</v>
      </c>
    </row>
    <row r="496" spans="2:34" ht="13.5" hidden="1" outlineLevel="1" thickBot="1">
      <c r="B496" s="1163" t="s">
        <v>583</v>
      </c>
      <c r="C496" s="1166" t="s">
        <v>551</v>
      </c>
      <c r="D496" s="1166" t="s">
        <v>686</v>
      </c>
      <c r="E496" s="1112"/>
      <c r="F496" s="1074">
        <v>3.74</v>
      </c>
      <c r="G496" s="1177">
        <v>56.85</v>
      </c>
      <c r="H496" s="1177">
        <v>57.25</v>
      </c>
      <c r="I496" s="1089">
        <f>H496-G496</f>
        <v>0.39999999999999902</v>
      </c>
      <c r="J496" s="1154">
        <f>F496*I496</f>
        <v>1.5</v>
      </c>
      <c r="K496" s="1074"/>
      <c r="L496" s="1089"/>
      <c r="M496" s="1075"/>
      <c r="N496" s="1074"/>
      <c r="O496" s="1089"/>
      <c r="P496" s="1121"/>
      <c r="Q496" s="1384">
        <f>J496</f>
        <v>1.5</v>
      </c>
      <c r="R496" s="1280">
        <f t="shared" ref="R496:R497" si="71">ROUND($Q$4/1000*Q496,3)</f>
        <v>0.22500000000000001</v>
      </c>
      <c r="S496" s="1381"/>
      <c r="T496" s="1383"/>
      <c r="U496" s="1381"/>
      <c r="V496" s="1383"/>
      <c r="W496" s="1384"/>
      <c r="X496" s="1385"/>
      <c r="Y496" s="1302"/>
      <c r="Z496" s="1303"/>
      <c r="AA496" s="1325">
        <f>J496</f>
        <v>1.5</v>
      </c>
      <c r="AB496" s="1391"/>
      <c r="AC496" s="1386"/>
      <c r="AD496" s="1387"/>
      <c r="AE496" s="1388"/>
      <c r="AF496" s="1389"/>
      <c r="AG496" s="1381"/>
      <c r="AH496" s="1383"/>
    </row>
    <row r="497" spans="2:34" ht="13.5" hidden="1" outlineLevel="1" thickBot="1">
      <c r="B497" s="83"/>
      <c r="C497" s="1474"/>
      <c r="D497" s="75"/>
      <c r="E497" s="877"/>
      <c r="F497" s="83">
        <v>3.74</v>
      </c>
      <c r="G497" s="109">
        <v>57.25</v>
      </c>
      <c r="H497" s="109">
        <v>59.85</v>
      </c>
      <c r="I497" s="108">
        <f>H497-G497</f>
        <v>2.6</v>
      </c>
      <c r="J497" s="1080">
        <f>F497*I497</f>
        <v>9.7200000000000006</v>
      </c>
      <c r="K497" s="83"/>
      <c r="L497" s="75"/>
      <c r="M497" s="1058"/>
      <c r="N497" s="83"/>
      <c r="O497" s="75"/>
      <c r="P497" s="123"/>
      <c r="Q497" s="1174">
        <f>J497</f>
        <v>9.7200000000000006</v>
      </c>
      <c r="R497" s="1280">
        <f t="shared" si="71"/>
        <v>1.458</v>
      </c>
      <c r="S497" s="1281"/>
      <c r="T497" s="1280"/>
      <c r="U497" s="1281"/>
      <c r="V497" s="1280"/>
      <c r="W497" s="1174"/>
      <c r="X497" s="1179"/>
      <c r="Y497" s="1282"/>
      <c r="Z497" s="1306">
        <f>J497</f>
        <v>9.7200000000000006</v>
      </c>
      <c r="AA497" s="1286"/>
      <c r="AB497" s="1393"/>
      <c r="AC497" s="1282"/>
      <c r="AD497" s="1308"/>
      <c r="AE497" s="1286"/>
      <c r="AF497" s="1307"/>
      <c r="AG497" s="1281"/>
      <c r="AH497" s="1280"/>
    </row>
    <row r="498" spans="2:34" ht="13.5" hidden="1" outlineLevel="1" thickBot="1">
      <c r="B498" s="83"/>
      <c r="C498" s="1473"/>
      <c r="D498" s="75"/>
      <c r="E498" s="877"/>
      <c r="F498" s="1095"/>
      <c r="G498" s="109"/>
      <c r="H498" s="109"/>
      <c r="I498" s="75"/>
      <c r="J498" s="1058"/>
      <c r="K498" s="83"/>
      <c r="L498" s="75"/>
      <c r="M498" s="1058"/>
      <c r="N498" s="83"/>
      <c r="O498" s="75"/>
      <c r="P498" s="123"/>
      <c r="Q498" s="1281"/>
      <c r="R498" s="1280"/>
      <c r="S498" s="1281"/>
      <c r="T498" s="1179"/>
      <c r="U498" s="1281"/>
      <c r="V498" s="1280"/>
      <c r="W498" s="1281"/>
      <c r="X498" s="1280"/>
      <c r="Y498" s="1282"/>
      <c r="Z498" s="1308"/>
      <c r="AA498" s="1286"/>
      <c r="AB498" s="1287"/>
      <c r="AC498" s="1282"/>
      <c r="AD498" s="1308"/>
      <c r="AE498" s="1286"/>
      <c r="AF498" s="1307"/>
      <c r="AG498" s="1281"/>
      <c r="AH498" s="1280"/>
    </row>
    <row r="499" spans="2:34" ht="13.5" hidden="1" outlineLevel="1" thickBot="1">
      <c r="B499" s="83" t="s">
        <v>587</v>
      </c>
      <c r="C499" s="1473" t="s">
        <v>493</v>
      </c>
      <c r="D499" s="111" t="s">
        <v>694</v>
      </c>
      <c r="E499" s="877"/>
      <c r="F499" s="83">
        <v>7.08</v>
      </c>
      <c r="G499" s="109">
        <v>56.85</v>
      </c>
      <c r="H499" s="109">
        <v>59.85</v>
      </c>
      <c r="I499" s="108">
        <f>H499-G499</f>
        <v>3</v>
      </c>
      <c r="J499" s="1080">
        <f>F499*I499</f>
        <v>21.24</v>
      </c>
      <c r="K499" s="1114"/>
      <c r="L499" s="940"/>
      <c r="M499" s="1080"/>
      <c r="N499" s="1114"/>
      <c r="O499" s="940"/>
      <c r="P499" s="1161"/>
      <c r="Q499" s="1281"/>
      <c r="R499" s="1280"/>
      <c r="S499" s="1174">
        <f>J499</f>
        <v>21.24</v>
      </c>
      <c r="T499" s="1179">
        <f t="shared" ref="T499:T500" si="72">ROUND($S$4/1000*S499,3)</f>
        <v>2.7610000000000001</v>
      </c>
      <c r="U499" s="1281"/>
      <c r="V499" s="1280"/>
      <c r="W499" s="1281"/>
      <c r="X499" s="1280"/>
      <c r="Y499" s="1282"/>
      <c r="Z499" s="1306"/>
      <c r="AA499" s="1286"/>
      <c r="AB499" s="1393"/>
      <c r="AC499" s="1282"/>
      <c r="AD499" s="1308"/>
      <c r="AE499" s="1286"/>
      <c r="AF499" s="1390"/>
      <c r="AG499" s="1281"/>
      <c r="AH499" s="1280"/>
    </row>
    <row r="500" spans="2:34" ht="13.5" hidden="1" outlineLevel="1" thickBot="1">
      <c r="B500" s="83"/>
      <c r="C500" s="1473" t="s">
        <v>25</v>
      </c>
      <c r="D500" s="111"/>
      <c r="E500" s="877">
        <v>2</v>
      </c>
      <c r="F500" s="83"/>
      <c r="G500" s="109"/>
      <c r="H500" s="109"/>
      <c r="I500" s="75"/>
      <c r="J500" s="1058"/>
      <c r="K500" s="871">
        <v>1.68</v>
      </c>
      <c r="L500" s="1474">
        <v>1.59</v>
      </c>
      <c r="M500" s="1080">
        <f>ROUND(-E500*K500*L500,2)</f>
        <v>-5.34</v>
      </c>
      <c r="N500" s="1114">
        <v>0.13</v>
      </c>
      <c r="O500" s="940">
        <f>2*L500+K500</f>
        <v>4.8600000000000003</v>
      </c>
      <c r="P500" s="1161">
        <f>E500*N500*O500</f>
        <v>1.26</v>
      </c>
      <c r="Q500" s="1281"/>
      <c r="R500" s="1280"/>
      <c r="S500" s="1174">
        <f>M500</f>
        <v>-5.34</v>
      </c>
      <c r="T500" s="1179">
        <f t="shared" si="72"/>
        <v>-0.69399999999999995</v>
      </c>
      <c r="U500" s="1281"/>
      <c r="V500" s="1280"/>
      <c r="W500" s="1281"/>
      <c r="X500" s="1280"/>
      <c r="Y500" s="1282"/>
      <c r="Z500" s="1306"/>
      <c r="AA500" s="1286"/>
      <c r="AB500" s="1393"/>
      <c r="AC500" s="1282"/>
      <c r="AD500" s="1308"/>
      <c r="AE500" s="1286"/>
      <c r="AF500" s="1390"/>
      <c r="AG500" s="1281"/>
      <c r="AH500" s="1280"/>
    </row>
    <row r="501" spans="2:34" ht="13.5" hidden="1" outlineLevel="1" thickBot="1">
      <c r="B501" s="83" t="s">
        <v>664</v>
      </c>
      <c r="C501" s="1474"/>
      <c r="D501" s="111"/>
      <c r="E501" s="877"/>
      <c r="F501" s="83">
        <v>7.08</v>
      </c>
      <c r="G501" s="109">
        <v>56.85</v>
      </c>
      <c r="H501" s="109">
        <v>57.25</v>
      </c>
      <c r="I501" s="108">
        <f>H501-G501</f>
        <v>0.4</v>
      </c>
      <c r="J501" s="1080">
        <f>F501*I501</f>
        <v>2.83</v>
      </c>
      <c r="K501" s="83"/>
      <c r="L501" s="75"/>
      <c r="M501" s="1058"/>
      <c r="N501" s="83"/>
      <c r="O501" s="75"/>
      <c r="P501" s="123"/>
      <c r="Q501" s="1281"/>
      <c r="R501" s="1280"/>
      <c r="S501" s="1281"/>
      <c r="T501" s="1280"/>
      <c r="U501" s="1281"/>
      <c r="V501" s="1280"/>
      <c r="W501" s="1281"/>
      <c r="X501" s="1280"/>
      <c r="Y501" s="1282"/>
      <c r="Z501" s="1308"/>
      <c r="AA501" s="1328">
        <f>J501</f>
        <v>2.83</v>
      </c>
      <c r="AB501" s="1287"/>
      <c r="AC501" s="1282"/>
      <c r="AD501" s="1308"/>
      <c r="AE501" s="1286"/>
      <c r="AF501" s="1307"/>
      <c r="AG501" s="1281"/>
      <c r="AH501" s="1280"/>
    </row>
    <row r="502" spans="2:34" ht="13.5" hidden="1" outlineLevel="1" thickBot="1">
      <c r="B502" s="83"/>
      <c r="C502" s="1473"/>
      <c r="D502" s="1473"/>
      <c r="E502" s="877"/>
      <c r="F502" s="83">
        <v>0.96</v>
      </c>
      <c r="G502" s="109">
        <v>57.25</v>
      </c>
      <c r="H502" s="109">
        <v>59.85</v>
      </c>
      <c r="I502" s="108">
        <f>H502-G502</f>
        <v>2.6</v>
      </c>
      <c r="J502" s="1080">
        <f>F502*I502</f>
        <v>2.5</v>
      </c>
      <c r="K502" s="83"/>
      <c r="L502" s="75"/>
      <c r="M502" s="1058"/>
      <c r="N502" s="83"/>
      <c r="O502" s="75"/>
      <c r="P502" s="123"/>
      <c r="Q502" s="1281"/>
      <c r="R502" s="1280"/>
      <c r="S502" s="1281"/>
      <c r="T502" s="1179"/>
      <c r="U502" s="1281"/>
      <c r="V502" s="1280"/>
      <c r="W502" s="1281"/>
      <c r="X502" s="1280"/>
      <c r="Y502" s="1282"/>
      <c r="Z502" s="1306">
        <f>J502</f>
        <v>2.5</v>
      </c>
      <c r="AA502" s="1286"/>
      <c r="AB502" s="1287"/>
      <c r="AC502" s="1282"/>
      <c r="AD502" s="1308"/>
      <c r="AE502" s="1286"/>
      <c r="AF502" s="1307"/>
      <c r="AG502" s="1281"/>
      <c r="AH502" s="1280"/>
    </row>
    <row r="503" spans="2:34" ht="13.5" hidden="1" outlineLevel="1" thickBot="1">
      <c r="B503" s="83"/>
      <c r="C503" s="1474"/>
      <c r="D503" s="111"/>
      <c r="E503" s="877"/>
      <c r="F503" s="83">
        <v>1.68</v>
      </c>
      <c r="G503" s="109">
        <v>57.25</v>
      </c>
      <c r="H503" s="109">
        <v>59.85</v>
      </c>
      <c r="I503" s="108">
        <f>H503-G503</f>
        <v>2.6</v>
      </c>
      <c r="J503" s="1080">
        <f>F503*I503</f>
        <v>4.37</v>
      </c>
      <c r="K503" s="83"/>
      <c r="L503" s="75"/>
      <c r="M503" s="1058"/>
      <c r="N503" s="83"/>
      <c r="O503" s="75"/>
      <c r="P503" s="123"/>
      <c r="Q503" s="1281"/>
      <c r="R503" s="1280"/>
      <c r="S503" s="1174"/>
      <c r="T503" s="1179"/>
      <c r="U503" s="1281"/>
      <c r="V503" s="1280"/>
      <c r="W503" s="1281"/>
      <c r="X503" s="1280"/>
      <c r="Y503" s="1282"/>
      <c r="Z503" s="1306"/>
      <c r="AA503" s="1286"/>
      <c r="AB503" s="1393">
        <f>J503</f>
        <v>4.37</v>
      </c>
      <c r="AC503" s="1282"/>
      <c r="AD503" s="1308"/>
      <c r="AE503" s="1286"/>
      <c r="AF503" s="1307"/>
      <c r="AG503" s="1281"/>
      <c r="AH503" s="1280"/>
    </row>
    <row r="504" spans="2:34" ht="13.5" hidden="1" outlineLevel="1" thickBot="1">
      <c r="B504" s="83"/>
      <c r="C504" s="1474" t="s">
        <v>25</v>
      </c>
      <c r="D504" s="111"/>
      <c r="E504" s="877">
        <v>1</v>
      </c>
      <c r="F504" s="83"/>
      <c r="G504" s="109"/>
      <c r="H504" s="109"/>
      <c r="I504" s="75"/>
      <c r="J504" s="1080"/>
      <c r="K504" s="871">
        <v>1.68</v>
      </c>
      <c r="L504" s="1474">
        <v>1.59</v>
      </c>
      <c r="M504" s="1080">
        <f>ROUND(-E504*K504*L504,2)</f>
        <v>-2.67</v>
      </c>
      <c r="N504" s="1114">
        <v>0.13</v>
      </c>
      <c r="O504" s="940">
        <f>2*L504+K504</f>
        <v>4.8600000000000003</v>
      </c>
      <c r="P504" s="1161">
        <f>E504*N504*O504</f>
        <v>0.63</v>
      </c>
      <c r="Q504" s="1281"/>
      <c r="R504" s="1280"/>
      <c r="S504" s="1174"/>
      <c r="T504" s="1179"/>
      <c r="U504" s="1281"/>
      <c r="V504" s="1280"/>
      <c r="W504" s="1281"/>
      <c r="X504" s="1280"/>
      <c r="Y504" s="1282"/>
      <c r="Z504" s="1308"/>
      <c r="AA504" s="1286"/>
      <c r="AB504" s="1393">
        <f>M504</f>
        <v>-2.67</v>
      </c>
      <c r="AC504" s="1282"/>
      <c r="AD504" s="1306">
        <f>P504</f>
        <v>0.63</v>
      </c>
      <c r="AE504" s="1286"/>
      <c r="AF504" s="1307"/>
      <c r="AG504" s="1281"/>
      <c r="AH504" s="1280">
        <f>E504*K504</f>
        <v>1.68</v>
      </c>
    </row>
    <row r="505" spans="2:34" ht="13.5" hidden="1" outlineLevel="1" thickBot="1">
      <c r="B505" s="83"/>
      <c r="C505" s="1474"/>
      <c r="D505" s="111"/>
      <c r="E505" s="877"/>
      <c r="F505" s="83">
        <v>1.82</v>
      </c>
      <c r="G505" s="109">
        <v>57.25</v>
      </c>
      <c r="H505" s="109">
        <v>59.85</v>
      </c>
      <c r="I505" s="108">
        <f>H505-G505</f>
        <v>2.6</v>
      </c>
      <c r="J505" s="1080">
        <f>F505*I505</f>
        <v>4.7300000000000004</v>
      </c>
      <c r="K505" s="871"/>
      <c r="L505" s="1474"/>
      <c r="M505" s="1080"/>
      <c r="N505" s="1114"/>
      <c r="O505" s="940"/>
      <c r="P505" s="1161"/>
      <c r="Q505" s="1281"/>
      <c r="R505" s="1280"/>
      <c r="S505" s="1174"/>
      <c r="T505" s="1179"/>
      <c r="U505" s="1281"/>
      <c r="V505" s="1280"/>
      <c r="W505" s="1281"/>
      <c r="X505" s="1280"/>
      <c r="Y505" s="1282"/>
      <c r="Z505" s="1306">
        <f>J505</f>
        <v>4.7300000000000004</v>
      </c>
      <c r="AA505" s="1286"/>
      <c r="AB505" s="1393"/>
      <c r="AC505" s="1282"/>
      <c r="AD505" s="1306"/>
      <c r="AE505" s="1286"/>
      <c r="AF505" s="1390"/>
      <c r="AG505" s="1281"/>
      <c r="AH505" s="1280"/>
    </row>
    <row r="506" spans="2:34" ht="13.5" hidden="1" outlineLevel="1" thickBot="1">
      <c r="B506" s="83"/>
      <c r="C506" s="1474"/>
      <c r="D506" s="111"/>
      <c r="E506" s="877"/>
      <c r="F506" s="83">
        <v>1.68</v>
      </c>
      <c r="G506" s="109">
        <v>57.25</v>
      </c>
      <c r="H506" s="109">
        <v>59.85</v>
      </c>
      <c r="I506" s="108">
        <f>H506-G506</f>
        <v>2.6</v>
      </c>
      <c r="J506" s="1080">
        <f>F506*I506</f>
        <v>4.37</v>
      </c>
      <c r="K506" s="83"/>
      <c r="L506" s="75"/>
      <c r="M506" s="1058"/>
      <c r="N506" s="83"/>
      <c r="O506" s="75"/>
      <c r="P506" s="123"/>
      <c r="Q506" s="1281"/>
      <c r="R506" s="1280"/>
      <c r="S506" s="1174"/>
      <c r="T506" s="1179"/>
      <c r="U506" s="1281"/>
      <c r="V506" s="1280"/>
      <c r="W506" s="1281"/>
      <c r="X506" s="1280"/>
      <c r="Y506" s="1282"/>
      <c r="Z506" s="1306"/>
      <c r="AA506" s="1286"/>
      <c r="AB506" s="1393">
        <f>J506</f>
        <v>4.37</v>
      </c>
      <c r="AC506" s="1282"/>
      <c r="AD506" s="1308"/>
      <c r="AE506" s="1286"/>
      <c r="AF506" s="1307"/>
      <c r="AG506" s="1281"/>
      <c r="AH506" s="1280"/>
    </row>
    <row r="507" spans="2:34" ht="13.5" hidden="1" outlineLevel="1" thickBot="1">
      <c r="B507" s="83"/>
      <c r="C507" s="1474" t="s">
        <v>25</v>
      </c>
      <c r="D507" s="1474"/>
      <c r="E507" s="877">
        <v>1</v>
      </c>
      <c r="F507" s="83"/>
      <c r="G507" s="109"/>
      <c r="H507" s="109"/>
      <c r="I507" s="75"/>
      <c r="J507" s="1080"/>
      <c r="K507" s="871">
        <v>1.68</v>
      </c>
      <c r="L507" s="1474">
        <v>1.59</v>
      </c>
      <c r="M507" s="1080">
        <f>ROUND(-E507*K507*L507,2)</f>
        <v>-2.67</v>
      </c>
      <c r="N507" s="1114">
        <v>0.13</v>
      </c>
      <c r="O507" s="940">
        <f>2*L507+K507</f>
        <v>4.8600000000000003</v>
      </c>
      <c r="P507" s="1161">
        <f>E507*N507*O507</f>
        <v>0.63</v>
      </c>
      <c r="Q507" s="1174"/>
      <c r="R507" s="1280"/>
      <c r="S507" s="1281"/>
      <c r="T507" s="1280"/>
      <c r="U507" s="1281"/>
      <c r="V507" s="1280"/>
      <c r="W507" s="1281"/>
      <c r="X507" s="1280"/>
      <c r="Y507" s="1282"/>
      <c r="Z507" s="1308"/>
      <c r="AA507" s="1328"/>
      <c r="AB507" s="1393">
        <f>M507</f>
        <v>-2.67</v>
      </c>
      <c r="AC507" s="1282"/>
      <c r="AD507" s="1306">
        <f>P507</f>
        <v>0.63</v>
      </c>
      <c r="AE507" s="1286"/>
      <c r="AF507" s="1307"/>
      <c r="AG507" s="1281"/>
      <c r="AH507" s="1280">
        <f>E507*K507</f>
        <v>1.68</v>
      </c>
    </row>
    <row r="508" spans="2:34" ht="13.5" hidden="1" outlineLevel="1" thickBot="1">
      <c r="B508" s="83"/>
      <c r="C508" s="1474"/>
      <c r="D508" s="111"/>
      <c r="E508" s="877"/>
      <c r="F508" s="83">
        <v>0.94</v>
      </c>
      <c r="G508" s="109">
        <v>57.25</v>
      </c>
      <c r="H508" s="109">
        <v>59.85</v>
      </c>
      <c r="I508" s="108">
        <f>H508-G508</f>
        <v>2.6</v>
      </c>
      <c r="J508" s="1080">
        <f>F508*I508</f>
        <v>2.44</v>
      </c>
      <c r="K508" s="83"/>
      <c r="L508" s="75"/>
      <c r="M508" s="1058"/>
      <c r="N508" s="83"/>
      <c r="O508" s="75"/>
      <c r="P508" s="123"/>
      <c r="Q508" s="1174"/>
      <c r="R508" s="1280"/>
      <c r="S508" s="1281"/>
      <c r="T508" s="1280"/>
      <c r="U508" s="1281"/>
      <c r="V508" s="1280"/>
      <c r="W508" s="1281"/>
      <c r="X508" s="1280"/>
      <c r="Y508" s="1282"/>
      <c r="Z508" s="1306">
        <f>J508</f>
        <v>2.44</v>
      </c>
      <c r="AA508" s="1286"/>
      <c r="AB508" s="1287"/>
      <c r="AC508" s="1282"/>
      <c r="AD508" s="1308"/>
      <c r="AE508" s="1286"/>
      <c r="AF508" s="1307"/>
      <c r="AG508" s="1281"/>
      <c r="AH508" s="1280"/>
    </row>
    <row r="509" spans="2:34" ht="13.5" hidden="1" outlineLevel="1" thickBot="1">
      <c r="B509" s="83"/>
      <c r="C509" s="1474"/>
      <c r="D509" s="111"/>
      <c r="E509" s="877"/>
      <c r="F509" s="83"/>
      <c r="G509" s="109"/>
      <c r="H509" s="109"/>
      <c r="I509" s="75"/>
      <c r="J509" s="1058"/>
      <c r="K509" s="83"/>
      <c r="L509" s="75"/>
      <c r="M509" s="1058"/>
      <c r="N509" s="83"/>
      <c r="O509" s="75"/>
      <c r="P509" s="123"/>
      <c r="Q509" s="1281"/>
      <c r="R509" s="1280"/>
      <c r="S509" s="1281"/>
      <c r="T509" s="1280"/>
      <c r="U509" s="1281"/>
      <c r="V509" s="1280"/>
      <c r="W509" s="1281"/>
      <c r="X509" s="1280"/>
      <c r="Y509" s="1282"/>
      <c r="Z509" s="1308"/>
      <c r="AA509" s="1286"/>
      <c r="AB509" s="1287"/>
      <c r="AC509" s="1282"/>
      <c r="AD509" s="1308"/>
      <c r="AE509" s="1286"/>
      <c r="AF509" s="1307"/>
      <c r="AG509" s="1281"/>
      <c r="AH509" s="1280"/>
    </row>
    <row r="510" spans="2:34" ht="13.5" hidden="1" outlineLevel="1" thickBot="1">
      <c r="B510" s="83"/>
      <c r="C510" s="1474" t="s">
        <v>504</v>
      </c>
      <c r="D510" s="111" t="s">
        <v>700</v>
      </c>
      <c r="E510" s="877">
        <v>1</v>
      </c>
      <c r="F510" s="83">
        <v>3.22</v>
      </c>
      <c r="G510" s="109">
        <v>56.85</v>
      </c>
      <c r="H510" s="109">
        <v>57.25</v>
      </c>
      <c r="I510" s="108">
        <f>H510-G510</f>
        <v>0.4</v>
      </c>
      <c r="J510" s="1080">
        <f>F510*I510</f>
        <v>1.29</v>
      </c>
      <c r="K510" s="83"/>
      <c r="L510" s="75"/>
      <c r="M510" s="1058"/>
      <c r="N510" s="83"/>
      <c r="O510" s="75"/>
      <c r="P510" s="123"/>
      <c r="Q510" s="1174"/>
      <c r="R510" s="1280"/>
      <c r="S510" s="1281"/>
      <c r="T510" s="1280"/>
      <c r="U510" s="1281"/>
      <c r="V510" s="1280"/>
      <c r="W510" s="1174">
        <f>J510</f>
        <v>1.29</v>
      </c>
      <c r="X510" s="1179">
        <f t="shared" ref="X510:X511" si="73">ROUND($W$4/1000*W510,3)</f>
        <v>3.2000000000000001E-2</v>
      </c>
      <c r="Y510" s="1282"/>
      <c r="Z510" s="1306"/>
      <c r="AA510" s="1328">
        <f>J510</f>
        <v>1.29</v>
      </c>
      <c r="AB510" s="1287"/>
      <c r="AC510" s="1282"/>
      <c r="AD510" s="1308"/>
      <c r="AE510" s="1286"/>
      <c r="AF510" s="1307"/>
      <c r="AG510" s="1281">
        <f>E510*F510</f>
        <v>3.22</v>
      </c>
      <c r="AH510" s="1280"/>
    </row>
    <row r="511" spans="2:34" ht="13.5" hidden="1" outlineLevel="1" thickBot="1">
      <c r="B511" s="83"/>
      <c r="C511" s="1474"/>
      <c r="D511" s="111"/>
      <c r="E511" s="877"/>
      <c r="F511" s="83">
        <v>3.22</v>
      </c>
      <c r="G511" s="109">
        <v>57.25</v>
      </c>
      <c r="H511" s="109">
        <v>58.23</v>
      </c>
      <c r="I511" s="108">
        <f>H511-G511</f>
        <v>0.98</v>
      </c>
      <c r="J511" s="1080">
        <f>F511*I511</f>
        <v>3.16</v>
      </c>
      <c r="K511" s="83"/>
      <c r="L511" s="75"/>
      <c r="M511" s="1058"/>
      <c r="N511" s="83"/>
      <c r="O511" s="75"/>
      <c r="P511" s="123"/>
      <c r="Q511" s="1281"/>
      <c r="R511" s="1280"/>
      <c r="S511" s="1281"/>
      <c r="T511" s="1280"/>
      <c r="U511" s="1281"/>
      <c r="V511" s="1280"/>
      <c r="W511" s="1174">
        <f>J511</f>
        <v>3.16</v>
      </c>
      <c r="X511" s="1179">
        <f t="shared" si="73"/>
        <v>7.9000000000000001E-2</v>
      </c>
      <c r="Y511" s="1282"/>
      <c r="Z511" s="1306"/>
      <c r="AA511" s="1286"/>
      <c r="AB511" s="1393">
        <f>J511</f>
        <v>3.16</v>
      </c>
      <c r="AC511" s="1282"/>
      <c r="AD511" s="1308"/>
      <c r="AE511" s="1286"/>
      <c r="AF511" s="1307"/>
      <c r="AG511" s="1281"/>
      <c r="AH511" s="1280"/>
    </row>
    <row r="512" spans="2:34" ht="13.5" hidden="1" outlineLevel="1" thickBot="1">
      <c r="B512" s="83"/>
      <c r="C512" s="1474" t="s">
        <v>65</v>
      </c>
      <c r="D512" s="111"/>
      <c r="E512" s="877"/>
      <c r="F512" s="83">
        <f>1.33+1.33</f>
        <v>2.66</v>
      </c>
      <c r="G512" s="109">
        <v>57.03</v>
      </c>
      <c r="H512" s="109">
        <v>59.85</v>
      </c>
      <c r="I512" s="108">
        <f>H512-G512</f>
        <v>2.82</v>
      </c>
      <c r="J512" s="1080">
        <f>F512*I512</f>
        <v>7.5</v>
      </c>
      <c r="K512" s="83"/>
      <c r="L512" s="75"/>
      <c r="M512" s="1058"/>
      <c r="N512" s="83"/>
      <c r="O512" s="75"/>
      <c r="P512" s="123"/>
      <c r="Q512" s="1174">
        <f>J512</f>
        <v>7.5</v>
      </c>
      <c r="R512" s="1280">
        <f t="shared" ref="R512" si="74">ROUND($Q$4/1000*Q512,3)</f>
        <v>1.125</v>
      </c>
      <c r="S512" s="1281"/>
      <c r="T512" s="1280"/>
      <c r="U512" s="1281"/>
      <c r="V512" s="1280"/>
      <c r="W512" s="1281"/>
      <c r="X512" s="1280"/>
      <c r="Y512" s="1282"/>
      <c r="Z512" s="1306">
        <f>J512</f>
        <v>7.5</v>
      </c>
      <c r="AA512" s="1286"/>
      <c r="AB512" s="1287"/>
      <c r="AC512" s="1282"/>
      <c r="AD512" s="1308"/>
      <c r="AE512" s="1286"/>
      <c r="AF512" s="1307"/>
      <c r="AG512" s="1281"/>
      <c r="AH512" s="1280"/>
    </row>
    <row r="513" spans="2:34" ht="13.5" hidden="1" outlineLevel="1" thickBot="1">
      <c r="B513" s="83"/>
      <c r="C513" s="1474"/>
      <c r="D513" s="111"/>
      <c r="E513" s="877"/>
      <c r="F513" s="83">
        <v>3.22</v>
      </c>
      <c r="G513" s="109">
        <v>57.03</v>
      </c>
      <c r="H513" s="109">
        <v>59.85</v>
      </c>
      <c r="I513" s="108">
        <f>H513-G513</f>
        <v>2.82</v>
      </c>
      <c r="J513" s="1080">
        <f>F513*I513</f>
        <v>9.08</v>
      </c>
      <c r="K513" s="83"/>
      <c r="L513" s="75"/>
      <c r="M513" s="1058"/>
      <c r="N513" s="83"/>
      <c r="O513" s="75"/>
      <c r="P513" s="123"/>
      <c r="Q513" s="1281"/>
      <c r="R513" s="1280"/>
      <c r="S513" s="1174">
        <f>J513</f>
        <v>9.08</v>
      </c>
      <c r="T513" s="1179">
        <f t="shared" ref="T513:T515" si="75">ROUND($S$4/1000*S513,3)</f>
        <v>1.18</v>
      </c>
      <c r="U513" s="1281"/>
      <c r="V513" s="1280"/>
      <c r="W513" s="1174"/>
      <c r="X513" s="1179"/>
      <c r="Y513" s="1282"/>
      <c r="Z513" s="1306">
        <f>J513</f>
        <v>9.08</v>
      </c>
      <c r="AA513" s="1328"/>
      <c r="AB513" s="1287"/>
      <c r="AC513" s="1282"/>
      <c r="AD513" s="1308"/>
      <c r="AE513" s="1286"/>
      <c r="AF513" s="1307"/>
      <c r="AG513" s="1281"/>
      <c r="AH513" s="1280"/>
    </row>
    <row r="514" spans="2:34" ht="13.5" hidden="1" outlineLevel="1" thickBot="1">
      <c r="B514" s="83"/>
      <c r="C514" s="111" t="s">
        <v>26</v>
      </c>
      <c r="D514" s="111"/>
      <c r="E514" s="877">
        <v>1</v>
      </c>
      <c r="F514" s="83"/>
      <c r="G514" s="109"/>
      <c r="H514" s="109"/>
      <c r="I514" s="75"/>
      <c r="J514" s="1080"/>
      <c r="K514" s="1114">
        <v>0.51</v>
      </c>
      <c r="L514" s="940">
        <v>1.59</v>
      </c>
      <c r="M514" s="1080">
        <f>ROUND(-E514*K514*L514,2)</f>
        <v>-0.81</v>
      </c>
      <c r="N514" s="1114">
        <v>0.13</v>
      </c>
      <c r="O514" s="1108">
        <f>2*K514+L514</f>
        <v>2.61</v>
      </c>
      <c r="P514" s="1116">
        <f>E514*N514*O514</f>
        <v>0.34</v>
      </c>
      <c r="Q514" s="1174"/>
      <c r="R514" s="1280"/>
      <c r="S514" s="1174">
        <f>M514</f>
        <v>-0.81</v>
      </c>
      <c r="T514" s="1179">
        <f t="shared" si="75"/>
        <v>-0.105</v>
      </c>
      <c r="U514" s="1281"/>
      <c r="V514" s="1280"/>
      <c r="W514" s="1281"/>
      <c r="X514" s="1280"/>
      <c r="Y514" s="1282"/>
      <c r="Z514" s="1306">
        <f>M514</f>
        <v>-0.81</v>
      </c>
      <c r="AA514" s="1286"/>
      <c r="AB514" s="1287"/>
      <c r="AC514" s="1282"/>
      <c r="AD514" s="1306">
        <f>P514</f>
        <v>0.34</v>
      </c>
      <c r="AE514" s="1286"/>
      <c r="AF514" s="1307"/>
      <c r="AG514" s="1281"/>
      <c r="AH514" s="1280"/>
    </row>
    <row r="515" spans="2:34" ht="13.5" hidden="1" outlineLevel="1" thickBot="1">
      <c r="B515" s="83"/>
      <c r="C515" s="111" t="s">
        <v>90</v>
      </c>
      <c r="D515" s="111"/>
      <c r="E515" s="877">
        <v>1</v>
      </c>
      <c r="F515" s="83"/>
      <c r="G515" s="109"/>
      <c r="H515" s="109"/>
      <c r="I515" s="75"/>
      <c r="J515" s="1058"/>
      <c r="K515" s="1114">
        <v>0.77</v>
      </c>
      <c r="L515" s="940">
        <v>2.34</v>
      </c>
      <c r="M515" s="1080">
        <f>ROUND(-E515*K515*L515,2)</f>
        <v>-1.8</v>
      </c>
      <c r="N515" s="1114">
        <v>0.13</v>
      </c>
      <c r="O515" s="940">
        <f>K515+L515+0.75</f>
        <v>3.86</v>
      </c>
      <c r="P515" s="1116">
        <f>E515*N515*O515</f>
        <v>0.5</v>
      </c>
      <c r="Q515" s="1174"/>
      <c r="R515" s="1280"/>
      <c r="S515" s="1174">
        <f>M515</f>
        <v>-1.8</v>
      </c>
      <c r="T515" s="1179">
        <f t="shared" si="75"/>
        <v>-0.23400000000000001</v>
      </c>
      <c r="U515" s="1281"/>
      <c r="V515" s="1280"/>
      <c r="W515" s="1281"/>
      <c r="X515" s="1280"/>
      <c r="Y515" s="1282"/>
      <c r="Z515" s="1306">
        <f>M515</f>
        <v>-1.8</v>
      </c>
      <c r="AA515" s="1286"/>
      <c r="AB515" s="1287"/>
      <c r="AC515" s="1282"/>
      <c r="AD515" s="1306">
        <f>P515</f>
        <v>0.5</v>
      </c>
      <c r="AE515" s="1286"/>
      <c r="AF515" s="1307"/>
      <c r="AG515" s="1281"/>
      <c r="AH515" s="1280"/>
    </row>
    <row r="516" spans="2:34" ht="13.5" hidden="1" outlineLevel="1" thickBot="1">
      <c r="B516" s="83"/>
      <c r="C516" s="111"/>
      <c r="D516" s="111"/>
      <c r="E516" s="877"/>
      <c r="F516" s="83"/>
      <c r="G516" s="109"/>
      <c r="H516" s="109"/>
      <c r="I516" s="75"/>
      <c r="J516" s="1058"/>
      <c r="K516" s="1114"/>
      <c r="L516" s="940"/>
      <c r="M516" s="1080"/>
      <c r="N516" s="83"/>
      <c r="O516" s="75"/>
      <c r="P516" s="123"/>
      <c r="Q516" s="1174"/>
      <c r="R516" s="1280"/>
      <c r="S516" s="1281"/>
      <c r="T516" s="1280"/>
      <c r="U516" s="1281"/>
      <c r="V516" s="1280"/>
      <c r="W516" s="1281"/>
      <c r="X516" s="1280"/>
      <c r="Y516" s="1282"/>
      <c r="Z516" s="1308"/>
      <c r="AA516" s="1286"/>
      <c r="AB516" s="1287"/>
      <c r="AC516" s="1282"/>
      <c r="AD516" s="1308"/>
      <c r="AE516" s="1286"/>
      <c r="AF516" s="1307"/>
      <c r="AG516" s="1281"/>
      <c r="AH516" s="1280"/>
    </row>
    <row r="517" spans="2:34" ht="13.5" hidden="1" outlineLevel="1" thickBot="1">
      <c r="B517" s="83"/>
      <c r="C517" s="111" t="s">
        <v>521</v>
      </c>
      <c r="D517" s="111" t="s">
        <v>689</v>
      </c>
      <c r="E517" s="877"/>
      <c r="F517" s="83">
        <v>10.14</v>
      </c>
      <c r="G517" s="109">
        <v>56.85</v>
      </c>
      <c r="H517" s="109">
        <v>57.03</v>
      </c>
      <c r="I517" s="108">
        <f>H517-G517</f>
        <v>0.18</v>
      </c>
      <c r="J517" s="1080">
        <f>F517*I517</f>
        <v>1.83</v>
      </c>
      <c r="K517" s="1114"/>
      <c r="L517" s="940"/>
      <c r="M517" s="1080"/>
      <c r="N517" s="83"/>
      <c r="O517" s="75"/>
      <c r="P517" s="123"/>
      <c r="Q517" s="1174"/>
      <c r="R517" s="1280"/>
      <c r="S517" s="1281"/>
      <c r="T517" s="1280"/>
      <c r="U517" s="1281"/>
      <c r="V517" s="1280"/>
      <c r="W517" s="1174">
        <f>J517</f>
        <v>1.83</v>
      </c>
      <c r="X517" s="1179">
        <f t="shared" ref="X517" si="76">ROUND($W$4/1000*W517,3)</f>
        <v>4.5999999999999999E-2</v>
      </c>
      <c r="Y517" s="1282"/>
      <c r="Z517" s="1308"/>
      <c r="AA517" s="1328">
        <f>J517</f>
        <v>1.83</v>
      </c>
      <c r="AB517" s="1287"/>
      <c r="AC517" s="1282"/>
      <c r="AD517" s="1308"/>
      <c r="AE517" s="1286"/>
      <c r="AF517" s="1307"/>
      <c r="AG517" s="1281"/>
      <c r="AH517" s="1280"/>
    </row>
    <row r="518" spans="2:34" ht="13.5" hidden="1" outlineLevel="1" thickBot="1">
      <c r="B518" s="83" t="s">
        <v>587</v>
      </c>
      <c r="C518" s="111" t="s">
        <v>544</v>
      </c>
      <c r="D518" s="111"/>
      <c r="E518" s="877"/>
      <c r="F518" s="83">
        <v>7.53</v>
      </c>
      <c r="G518" s="109">
        <v>57.03</v>
      </c>
      <c r="H518" s="109">
        <v>59.85</v>
      </c>
      <c r="I518" s="108">
        <f>H518-G518</f>
        <v>2.82</v>
      </c>
      <c r="J518" s="1080">
        <f>F518*I518</f>
        <v>21.23</v>
      </c>
      <c r="K518" s="83"/>
      <c r="L518" s="75"/>
      <c r="M518" s="1058"/>
      <c r="N518" s="83"/>
      <c r="O518" s="75"/>
      <c r="P518" s="123"/>
      <c r="Q518" s="1174">
        <f>J518</f>
        <v>21.23</v>
      </c>
      <c r="R518" s="1280">
        <f t="shared" ref="R518:R521" si="77">ROUND($Q$4/1000*Q518,3)</f>
        <v>3.1850000000000001</v>
      </c>
      <c r="S518" s="1281"/>
      <c r="T518" s="1280"/>
      <c r="U518" s="1281"/>
      <c r="V518" s="1280"/>
      <c r="W518" s="1281"/>
      <c r="X518" s="1280"/>
      <c r="Y518" s="1282"/>
      <c r="Z518" s="1308"/>
      <c r="AA518" s="1328"/>
      <c r="AB518" s="1287"/>
      <c r="AC518" s="1282"/>
      <c r="AD518" s="1308"/>
      <c r="AE518" s="1286"/>
      <c r="AF518" s="1307"/>
      <c r="AG518" s="1281"/>
      <c r="AH518" s="1280"/>
    </row>
    <row r="519" spans="2:34" ht="13.5" hidden="1" outlineLevel="1" thickBot="1">
      <c r="B519" s="83"/>
      <c r="C519" s="1474" t="s">
        <v>519</v>
      </c>
      <c r="D519" s="75"/>
      <c r="E519" s="1145">
        <v>1</v>
      </c>
      <c r="F519" s="83"/>
      <c r="G519" s="109"/>
      <c r="H519" s="109"/>
      <c r="I519" s="75"/>
      <c r="J519" s="1160"/>
      <c r="K519" s="1114">
        <v>1.31</v>
      </c>
      <c r="L519" s="1108">
        <v>2.2200000000000002</v>
      </c>
      <c r="M519" s="1080">
        <f>ROUND(-E519*K519*L519,2)</f>
        <v>-2.91</v>
      </c>
      <c r="N519" s="1114">
        <v>0.15</v>
      </c>
      <c r="O519" s="940">
        <f>K519+L519+0.37</f>
        <v>3.9</v>
      </c>
      <c r="P519" s="1116">
        <f>E519*N519*O519</f>
        <v>0.59</v>
      </c>
      <c r="Q519" s="1174">
        <f>M519</f>
        <v>-2.91</v>
      </c>
      <c r="R519" s="1280">
        <f t="shared" si="77"/>
        <v>-0.437</v>
      </c>
      <c r="S519" s="1281"/>
      <c r="T519" s="1280"/>
      <c r="U519" s="1281"/>
      <c r="V519" s="1280"/>
      <c r="W519" s="1281"/>
      <c r="X519" s="1280"/>
      <c r="Y519" s="1282"/>
      <c r="Z519" s="1308"/>
      <c r="AA519" s="1328"/>
      <c r="AB519" s="1287"/>
      <c r="AC519" s="1282"/>
      <c r="AD519" s="1306">
        <f>P519</f>
        <v>0.59</v>
      </c>
      <c r="AE519" s="1286"/>
      <c r="AF519" s="1307"/>
      <c r="AG519" s="1281"/>
      <c r="AH519" s="1280"/>
    </row>
    <row r="520" spans="2:34" ht="13.5" hidden="1" outlineLevel="1" thickBot="1">
      <c r="B520" s="83"/>
      <c r="C520" s="1474" t="s">
        <v>71</v>
      </c>
      <c r="D520" s="75"/>
      <c r="E520" s="1145">
        <v>1</v>
      </c>
      <c r="F520" s="83"/>
      <c r="G520" s="109"/>
      <c r="H520" s="109"/>
      <c r="I520" s="75"/>
      <c r="J520" s="1160"/>
      <c r="K520" s="1114">
        <v>0.93</v>
      </c>
      <c r="L520" s="1108">
        <v>1.8</v>
      </c>
      <c r="M520" s="1080">
        <f>ROUND(-E520*K520*L520,2)</f>
        <v>-1.67</v>
      </c>
      <c r="N520" s="1114">
        <v>0.15</v>
      </c>
      <c r="O520" s="940">
        <f>K520+L520</f>
        <v>2.73</v>
      </c>
      <c r="P520" s="1116">
        <f>E520*N520*O520</f>
        <v>0.41</v>
      </c>
      <c r="Q520" s="1174">
        <f>M520</f>
        <v>-1.67</v>
      </c>
      <c r="R520" s="1280">
        <f t="shared" si="77"/>
        <v>-0.251</v>
      </c>
      <c r="S520" s="1281"/>
      <c r="T520" s="1280"/>
      <c r="U520" s="1281"/>
      <c r="V520" s="1280"/>
      <c r="W520" s="1281"/>
      <c r="X520" s="1280"/>
      <c r="Y520" s="1282"/>
      <c r="Z520" s="1308"/>
      <c r="AA520" s="1328"/>
      <c r="AB520" s="1287"/>
      <c r="AC520" s="1282"/>
      <c r="AD520" s="1306">
        <f>P520</f>
        <v>0.41</v>
      </c>
      <c r="AE520" s="1286"/>
      <c r="AF520" s="1307"/>
      <c r="AG520" s="1281"/>
      <c r="AH520" s="1280">
        <f>K520</f>
        <v>0.93</v>
      </c>
    </row>
    <row r="521" spans="2:34" ht="13.5" hidden="1" outlineLevel="1" thickBot="1">
      <c r="B521" s="83"/>
      <c r="C521" s="1474" t="s">
        <v>497</v>
      </c>
      <c r="D521" s="75"/>
      <c r="E521" s="1145">
        <v>1</v>
      </c>
      <c r="F521" s="83"/>
      <c r="G521" s="109"/>
      <c r="H521" s="109"/>
      <c r="I521" s="75"/>
      <c r="J521" s="1160"/>
      <c r="K521" s="1114">
        <v>1.31</v>
      </c>
      <c r="L521" s="1108">
        <v>2.2200000000000002</v>
      </c>
      <c r="M521" s="1080">
        <f>ROUND(-E521*K521*L521,2)</f>
        <v>-2.91</v>
      </c>
      <c r="N521" s="1114">
        <v>0.15</v>
      </c>
      <c r="O521" s="940">
        <f>2*L521+K521</f>
        <v>5.75</v>
      </c>
      <c r="P521" s="1116">
        <f>E521*N521*O521</f>
        <v>0.86</v>
      </c>
      <c r="Q521" s="1174">
        <f>M521</f>
        <v>-2.91</v>
      </c>
      <c r="R521" s="1280">
        <f t="shared" si="77"/>
        <v>-0.437</v>
      </c>
      <c r="S521" s="1281"/>
      <c r="T521" s="1280"/>
      <c r="U521" s="1281"/>
      <c r="V521" s="1280"/>
      <c r="W521" s="1281"/>
      <c r="X521" s="1280"/>
      <c r="Y521" s="1282"/>
      <c r="Z521" s="1308"/>
      <c r="AA521" s="1286"/>
      <c r="AB521" s="1287"/>
      <c r="AC521" s="1282"/>
      <c r="AD521" s="1306">
        <f>P521</f>
        <v>0.86</v>
      </c>
      <c r="AE521" s="1286"/>
      <c r="AF521" s="1307"/>
      <c r="AG521" s="1281"/>
      <c r="AH521" s="1280"/>
    </row>
    <row r="522" spans="2:34" ht="13.5" hidden="1" outlineLevel="1" thickBot="1">
      <c r="B522" s="83" t="s">
        <v>664</v>
      </c>
      <c r="C522" s="111"/>
      <c r="D522" s="111"/>
      <c r="E522" s="877"/>
      <c r="F522" s="1095">
        <v>0.5</v>
      </c>
      <c r="G522" s="109">
        <v>57.03</v>
      </c>
      <c r="H522" s="109">
        <v>57.25</v>
      </c>
      <c r="I522" s="108">
        <f>H522-G522</f>
        <v>0.22</v>
      </c>
      <c r="J522" s="1058">
        <f>F522*I522</f>
        <v>0.11</v>
      </c>
      <c r="K522" s="1114"/>
      <c r="L522" s="1108"/>
      <c r="M522" s="1080"/>
      <c r="N522" s="83"/>
      <c r="O522" s="75"/>
      <c r="P522" s="1160"/>
      <c r="Q522" s="1281"/>
      <c r="R522" s="1280"/>
      <c r="S522" s="1281"/>
      <c r="T522" s="1280"/>
      <c r="U522" s="1281"/>
      <c r="V522" s="1280"/>
      <c r="W522" s="1281"/>
      <c r="X522" s="1280"/>
      <c r="Y522" s="1282"/>
      <c r="Z522" s="1306"/>
      <c r="AA522" s="1286">
        <f>J522</f>
        <v>0.11</v>
      </c>
      <c r="AB522" s="1287"/>
      <c r="AC522" s="1282"/>
      <c r="AD522" s="1306"/>
      <c r="AE522" s="1286"/>
      <c r="AF522" s="1307"/>
      <c r="AG522" s="1281"/>
      <c r="AH522" s="1280"/>
    </row>
    <row r="523" spans="2:34" ht="13.5" hidden="1" outlineLevel="1" thickBot="1">
      <c r="B523" s="83"/>
      <c r="C523" s="111"/>
      <c r="D523" s="111"/>
      <c r="E523" s="877"/>
      <c r="F523" s="1095">
        <v>0.5</v>
      </c>
      <c r="G523" s="109">
        <v>57.25</v>
      </c>
      <c r="H523" s="109">
        <v>59.85</v>
      </c>
      <c r="I523" s="108">
        <f>H523-G523</f>
        <v>2.6</v>
      </c>
      <c r="J523" s="1080">
        <f>F523*I523</f>
        <v>1.3</v>
      </c>
      <c r="K523" s="1114"/>
      <c r="L523" s="1108"/>
      <c r="M523" s="1080"/>
      <c r="N523" s="83"/>
      <c r="O523" s="108"/>
      <c r="P523" s="1160"/>
      <c r="Q523" s="1281"/>
      <c r="R523" s="1280"/>
      <c r="S523" s="1281"/>
      <c r="T523" s="1280"/>
      <c r="U523" s="1281"/>
      <c r="V523" s="1280"/>
      <c r="W523" s="1281"/>
      <c r="X523" s="1280"/>
      <c r="Y523" s="1282"/>
      <c r="Z523" s="1306">
        <f>J523</f>
        <v>1.3</v>
      </c>
      <c r="AA523" s="1286"/>
      <c r="AB523" s="1287"/>
      <c r="AC523" s="1282"/>
      <c r="AD523" s="1306"/>
      <c r="AE523" s="1286"/>
      <c r="AF523" s="1307"/>
      <c r="AG523" s="1281"/>
      <c r="AH523" s="1280"/>
    </row>
    <row r="524" spans="2:34" ht="13.5" hidden="1" outlineLevel="1" thickBot="1">
      <c r="B524" s="83"/>
      <c r="C524" s="111"/>
      <c r="D524" s="111"/>
      <c r="E524" s="877"/>
      <c r="F524" s="83">
        <v>1.31</v>
      </c>
      <c r="G524" s="109">
        <v>57.03</v>
      </c>
      <c r="H524" s="109">
        <v>59.85</v>
      </c>
      <c r="I524" s="108">
        <f>H524-G524</f>
        <v>2.82</v>
      </c>
      <c r="J524" s="1080">
        <f>F524*I524</f>
        <v>3.69</v>
      </c>
      <c r="K524" s="83"/>
      <c r="L524" s="75"/>
      <c r="M524" s="1080"/>
      <c r="N524" s="83"/>
      <c r="O524" s="75"/>
      <c r="P524" s="1160"/>
      <c r="Q524" s="1281"/>
      <c r="R524" s="1280"/>
      <c r="S524" s="1281"/>
      <c r="T524" s="1280"/>
      <c r="U524" s="1281"/>
      <c r="V524" s="1280"/>
      <c r="W524" s="1281"/>
      <c r="X524" s="1280"/>
      <c r="Y524" s="1282"/>
      <c r="Z524" s="1306"/>
      <c r="AA524" s="1286"/>
      <c r="AB524" s="1393">
        <f>J524</f>
        <v>3.69</v>
      </c>
      <c r="AC524" s="1282"/>
      <c r="AD524" s="1306"/>
      <c r="AE524" s="1286"/>
      <c r="AF524" s="1307"/>
      <c r="AG524" s="1281"/>
      <c r="AH524" s="1280"/>
    </row>
    <row r="525" spans="2:34" ht="13.5" hidden="1" outlineLevel="1" thickBot="1">
      <c r="B525" s="83"/>
      <c r="C525" s="111" t="s">
        <v>69</v>
      </c>
      <c r="D525" s="111"/>
      <c r="E525" s="877">
        <v>1</v>
      </c>
      <c r="F525" s="83"/>
      <c r="G525" s="109"/>
      <c r="H525" s="109"/>
      <c r="I525" s="75"/>
      <c r="J525" s="1080"/>
      <c r="K525" s="1114">
        <v>1.31</v>
      </c>
      <c r="L525" s="1108">
        <v>2.2200000000000002</v>
      </c>
      <c r="M525" s="1080">
        <f>ROUND(-E525*K525*L525,2)</f>
        <v>-2.91</v>
      </c>
      <c r="N525" s="1114"/>
      <c r="O525" s="940"/>
      <c r="P525" s="1116"/>
      <c r="Q525" s="1281"/>
      <c r="R525" s="1280"/>
      <c r="S525" s="1281"/>
      <c r="T525" s="1280"/>
      <c r="U525" s="1281"/>
      <c r="V525" s="1280"/>
      <c r="W525" s="1281"/>
      <c r="X525" s="1280"/>
      <c r="Y525" s="1282"/>
      <c r="Z525" s="1306"/>
      <c r="AA525" s="1286"/>
      <c r="AB525" s="1393">
        <f>M525</f>
        <v>-2.91</v>
      </c>
      <c r="AC525" s="1282"/>
      <c r="AD525" s="1308"/>
      <c r="AE525" s="1286"/>
      <c r="AF525" s="1307"/>
      <c r="AG525" s="1281"/>
      <c r="AH525" s="1280"/>
    </row>
    <row r="526" spans="2:34" ht="13.5" hidden="1" outlineLevel="1" thickBot="1">
      <c r="B526" s="83"/>
      <c r="C526" s="111"/>
      <c r="D526" s="111"/>
      <c r="E526" s="877"/>
      <c r="F526" s="1095">
        <v>3.2</v>
      </c>
      <c r="G526" s="109">
        <v>57.03</v>
      </c>
      <c r="H526" s="109">
        <v>57.25</v>
      </c>
      <c r="I526" s="108">
        <f>H526-G526</f>
        <v>0.22</v>
      </c>
      <c r="J526" s="1080">
        <f>F526*I526</f>
        <v>0.7</v>
      </c>
      <c r="K526" s="83"/>
      <c r="L526" s="75"/>
      <c r="M526" s="1058"/>
      <c r="N526" s="83"/>
      <c r="O526" s="75"/>
      <c r="P526" s="123"/>
      <c r="Q526" s="1281"/>
      <c r="R526" s="1280"/>
      <c r="S526" s="1281"/>
      <c r="T526" s="1280"/>
      <c r="U526" s="1281"/>
      <c r="V526" s="1280"/>
      <c r="W526" s="1281"/>
      <c r="X526" s="1280"/>
      <c r="Y526" s="1282"/>
      <c r="Z526" s="1308"/>
      <c r="AA526" s="1328">
        <f>J526</f>
        <v>0.7</v>
      </c>
      <c r="AB526" s="1393"/>
      <c r="AC526" s="1282"/>
      <c r="AD526" s="1308"/>
      <c r="AE526" s="1286"/>
      <c r="AF526" s="1307"/>
      <c r="AG526" s="1281"/>
      <c r="AH526" s="1280"/>
    </row>
    <row r="527" spans="2:34" ht="13.5" hidden="1" outlineLevel="1" thickBot="1">
      <c r="B527" s="83"/>
      <c r="C527" s="111"/>
      <c r="D527" s="111"/>
      <c r="E527" s="877"/>
      <c r="F527" s="1095">
        <v>3.2</v>
      </c>
      <c r="G527" s="109">
        <v>57.25</v>
      </c>
      <c r="H527" s="109">
        <v>59.85</v>
      </c>
      <c r="I527" s="108">
        <f>H527-G527</f>
        <v>2.6</v>
      </c>
      <c r="J527" s="1080">
        <f>F527*I527</f>
        <v>8.32</v>
      </c>
      <c r="K527" s="83"/>
      <c r="L527" s="75"/>
      <c r="M527" s="1058"/>
      <c r="N527" s="83"/>
      <c r="O527" s="75"/>
      <c r="P527" s="123"/>
      <c r="Q527" s="1281"/>
      <c r="R527" s="1280"/>
      <c r="S527" s="1281"/>
      <c r="T527" s="1280"/>
      <c r="U527" s="1281"/>
      <c r="V527" s="1280"/>
      <c r="W527" s="1281"/>
      <c r="X527" s="1280"/>
      <c r="Y527" s="1282"/>
      <c r="Z527" s="1306">
        <f>J527</f>
        <v>8.32</v>
      </c>
      <c r="AA527" s="1286"/>
      <c r="AB527" s="1287"/>
      <c r="AC527" s="1282"/>
      <c r="AD527" s="1308"/>
      <c r="AE527" s="1286"/>
      <c r="AF527" s="1307"/>
      <c r="AG527" s="1281"/>
      <c r="AH527" s="1280"/>
    </row>
    <row r="528" spans="2:34" ht="13.5" hidden="1" outlineLevel="1" thickBot="1">
      <c r="B528" s="83"/>
      <c r="C528" s="111"/>
      <c r="D528" s="111"/>
      <c r="E528" s="877"/>
      <c r="F528" s="1095">
        <v>2.2000000000000002</v>
      </c>
      <c r="G528" s="109">
        <v>57.03</v>
      </c>
      <c r="H528" s="109">
        <v>59.85</v>
      </c>
      <c r="I528" s="108">
        <f>H528-G528</f>
        <v>2.82</v>
      </c>
      <c r="J528" s="1080">
        <f>F528*I528</f>
        <v>6.2</v>
      </c>
      <c r="K528" s="83"/>
      <c r="L528" s="75"/>
      <c r="M528" s="1058"/>
      <c r="N528" s="83"/>
      <c r="O528" s="75"/>
      <c r="P528" s="123"/>
      <c r="Q528" s="1281"/>
      <c r="R528" s="1280"/>
      <c r="S528" s="1281"/>
      <c r="T528" s="1280"/>
      <c r="U528" s="1281"/>
      <c r="V528" s="1280"/>
      <c r="W528" s="1281"/>
      <c r="X528" s="1280"/>
      <c r="Y528" s="1282"/>
      <c r="Z528" s="1308"/>
      <c r="AA528" s="1286"/>
      <c r="AB528" s="1393">
        <f>J528</f>
        <v>6.2</v>
      </c>
      <c r="AC528" s="1282"/>
      <c r="AD528" s="1308"/>
      <c r="AE528" s="1286"/>
      <c r="AF528" s="1307"/>
      <c r="AG528" s="1281"/>
      <c r="AH528" s="1280"/>
    </row>
    <row r="529" spans="2:34" ht="13.5" hidden="1" outlineLevel="1" thickBot="1">
      <c r="B529" s="83"/>
      <c r="C529" s="1474" t="s">
        <v>519</v>
      </c>
      <c r="D529" s="75"/>
      <c r="E529" s="1145">
        <v>1</v>
      </c>
      <c r="F529" s="83"/>
      <c r="G529" s="109"/>
      <c r="H529" s="109"/>
      <c r="I529" s="75"/>
      <c r="J529" s="1160"/>
      <c r="K529" s="1114">
        <v>1.31</v>
      </c>
      <c r="L529" s="1108">
        <v>2.2200000000000002</v>
      </c>
      <c r="M529" s="1080">
        <f>ROUND(-E529*K529*L529,2)</f>
        <v>-2.91</v>
      </c>
      <c r="N529" s="1114"/>
      <c r="O529" s="940"/>
      <c r="P529" s="1116"/>
      <c r="Q529" s="1281"/>
      <c r="R529" s="1280"/>
      <c r="S529" s="1281"/>
      <c r="T529" s="1280"/>
      <c r="U529" s="1281"/>
      <c r="V529" s="1280"/>
      <c r="W529" s="1281"/>
      <c r="X529" s="1280"/>
      <c r="Y529" s="1282"/>
      <c r="Z529" s="1306"/>
      <c r="AA529" s="1286"/>
      <c r="AB529" s="1393">
        <f>M529</f>
        <v>-2.91</v>
      </c>
      <c r="AC529" s="1282"/>
      <c r="AD529" s="1308"/>
      <c r="AE529" s="1286"/>
      <c r="AF529" s="1307"/>
      <c r="AG529" s="1281"/>
      <c r="AH529" s="1280"/>
    </row>
    <row r="530" spans="2:34" ht="13.5" hidden="1" outlineLevel="1" thickBot="1">
      <c r="B530" s="83"/>
      <c r="C530" s="1474" t="s">
        <v>71</v>
      </c>
      <c r="D530" s="75"/>
      <c r="E530" s="1145">
        <v>1</v>
      </c>
      <c r="F530" s="83"/>
      <c r="G530" s="109"/>
      <c r="H530" s="109"/>
      <c r="I530" s="75"/>
      <c r="J530" s="1160"/>
      <c r="K530" s="1114">
        <v>0.93</v>
      </c>
      <c r="L530" s="1108">
        <v>1.8</v>
      </c>
      <c r="M530" s="1080">
        <f>ROUND(-E530*K530*L530,2)</f>
        <v>-1.67</v>
      </c>
      <c r="N530" s="1114"/>
      <c r="O530" s="940"/>
      <c r="P530" s="1116"/>
      <c r="Q530" s="1281"/>
      <c r="R530" s="1280"/>
      <c r="S530" s="1281"/>
      <c r="T530" s="1280"/>
      <c r="U530" s="1281"/>
      <c r="V530" s="1280"/>
      <c r="W530" s="1281"/>
      <c r="X530" s="1280"/>
      <c r="Y530" s="1282"/>
      <c r="Z530" s="1308"/>
      <c r="AA530" s="1286"/>
      <c r="AB530" s="1393">
        <f>M530</f>
        <v>-1.67</v>
      </c>
      <c r="AC530" s="1282"/>
      <c r="AD530" s="1308"/>
      <c r="AE530" s="1286"/>
      <c r="AF530" s="1307"/>
      <c r="AG530" s="1281"/>
      <c r="AH530" s="1280"/>
    </row>
    <row r="531" spans="2:34" ht="13.5" hidden="1" outlineLevel="1" thickBot="1">
      <c r="B531" s="83"/>
      <c r="C531" s="75"/>
      <c r="D531" s="75"/>
      <c r="E531" s="877"/>
      <c r="F531" s="83">
        <v>0.32</v>
      </c>
      <c r="G531" s="109">
        <v>57.03</v>
      </c>
      <c r="H531" s="109">
        <v>57.25</v>
      </c>
      <c r="I531" s="108">
        <f>H531-G531</f>
        <v>0.22</v>
      </c>
      <c r="J531" s="1080">
        <f>F531*I531</f>
        <v>7.0000000000000007E-2</v>
      </c>
      <c r="K531" s="83"/>
      <c r="L531" s="75"/>
      <c r="M531" s="1058"/>
      <c r="N531" s="83"/>
      <c r="O531" s="75"/>
      <c r="P531" s="123"/>
      <c r="Q531" s="1281"/>
      <c r="R531" s="1280"/>
      <c r="S531" s="1174"/>
      <c r="T531" s="1179"/>
      <c r="U531" s="1281"/>
      <c r="V531" s="1280"/>
      <c r="W531" s="1281"/>
      <c r="X531" s="1280"/>
      <c r="Y531" s="1282"/>
      <c r="Z531" s="1308"/>
      <c r="AA531" s="1328">
        <f>J531</f>
        <v>7.0000000000000007E-2</v>
      </c>
      <c r="AB531" s="1287"/>
      <c r="AC531" s="1282"/>
      <c r="AD531" s="1308"/>
      <c r="AE531" s="1286"/>
      <c r="AF531" s="1307"/>
      <c r="AG531" s="1281"/>
      <c r="AH531" s="1280"/>
    </row>
    <row r="532" spans="2:34" ht="13.5" hidden="1" outlineLevel="1" thickBot="1">
      <c r="B532" s="83"/>
      <c r="C532" s="75"/>
      <c r="D532" s="75"/>
      <c r="E532" s="877"/>
      <c r="F532" s="83">
        <v>0.32</v>
      </c>
      <c r="G532" s="109">
        <v>57.25</v>
      </c>
      <c r="H532" s="109">
        <v>59.85</v>
      </c>
      <c r="I532" s="108">
        <f>H532-G532</f>
        <v>2.6</v>
      </c>
      <c r="J532" s="1080">
        <f>F532*I532</f>
        <v>0.83</v>
      </c>
      <c r="K532" s="83"/>
      <c r="L532" s="75"/>
      <c r="M532" s="1058"/>
      <c r="N532" s="83"/>
      <c r="O532" s="75"/>
      <c r="P532" s="123"/>
      <c r="Q532" s="1281"/>
      <c r="R532" s="1280"/>
      <c r="S532" s="1174"/>
      <c r="T532" s="1179"/>
      <c r="U532" s="1281"/>
      <c r="V532" s="1280"/>
      <c r="W532" s="1281"/>
      <c r="X532" s="1280"/>
      <c r="Y532" s="1282"/>
      <c r="Z532" s="1306">
        <f>J532</f>
        <v>0.83</v>
      </c>
      <c r="AA532" s="1286"/>
      <c r="AB532" s="1287"/>
      <c r="AC532" s="1282"/>
      <c r="AD532" s="1308"/>
      <c r="AE532" s="1286"/>
      <c r="AF532" s="1307"/>
      <c r="AG532" s="1281"/>
      <c r="AH532" s="1280"/>
    </row>
    <row r="533" spans="2:34" ht="13.5" hidden="1" outlineLevel="1" thickBot="1">
      <c r="B533" s="83"/>
      <c r="C533" s="75"/>
      <c r="D533" s="75"/>
      <c r="E533" s="877"/>
      <c r="F533" s="83"/>
      <c r="G533" s="109"/>
      <c r="H533" s="109"/>
      <c r="I533" s="75"/>
      <c r="J533" s="1080"/>
      <c r="K533" s="83"/>
      <c r="L533" s="75"/>
      <c r="M533" s="1058"/>
      <c r="N533" s="83"/>
      <c r="O533" s="75"/>
      <c r="P533" s="123"/>
      <c r="Q533" s="1281"/>
      <c r="R533" s="1280"/>
      <c r="S533" s="1174"/>
      <c r="T533" s="1179"/>
      <c r="U533" s="1281"/>
      <c r="V533" s="1280"/>
      <c r="W533" s="1281"/>
      <c r="X533" s="1280"/>
      <c r="Y533" s="1282"/>
      <c r="Z533" s="1308"/>
      <c r="AA533" s="1286"/>
      <c r="AB533" s="1393"/>
      <c r="AC533" s="1282"/>
      <c r="AD533" s="1308"/>
      <c r="AE533" s="1286"/>
      <c r="AF533" s="1307"/>
      <c r="AG533" s="1281"/>
      <c r="AH533" s="1280"/>
    </row>
    <row r="534" spans="2:34" ht="13.5" hidden="1" outlineLevel="1" thickBot="1">
      <c r="B534" s="83"/>
      <c r="C534" s="111" t="s">
        <v>688</v>
      </c>
      <c r="D534" s="75" t="s">
        <v>701</v>
      </c>
      <c r="E534" s="877"/>
      <c r="F534" s="83">
        <f>0.44+4.64</f>
        <v>5.08</v>
      </c>
      <c r="G534" s="109">
        <v>56.85</v>
      </c>
      <c r="H534" s="109">
        <v>57.25</v>
      </c>
      <c r="I534" s="108">
        <f>H534-G534</f>
        <v>0.4</v>
      </c>
      <c r="J534" s="1080">
        <f>F534*I534</f>
        <v>2.0299999999999998</v>
      </c>
      <c r="K534" s="1114"/>
      <c r="L534" s="940"/>
      <c r="M534" s="1085"/>
      <c r="N534" s="1114"/>
      <c r="O534" s="940"/>
      <c r="P534" s="1161"/>
      <c r="Q534" s="1174">
        <f>J534</f>
        <v>2.0299999999999998</v>
      </c>
      <c r="R534" s="1280">
        <f t="shared" ref="R534:R535" si="78">ROUND($Q$4/1000*Q534,3)</f>
        <v>0.30499999999999999</v>
      </c>
      <c r="S534" s="1174"/>
      <c r="T534" s="1179"/>
      <c r="U534" s="1281"/>
      <c r="V534" s="1280"/>
      <c r="W534" s="1281"/>
      <c r="X534" s="1280"/>
      <c r="Y534" s="1282"/>
      <c r="Z534" s="1308"/>
      <c r="AA534" s="1328">
        <f>J534</f>
        <v>2.0299999999999998</v>
      </c>
      <c r="AB534" s="1393"/>
      <c r="AC534" s="1282"/>
      <c r="AD534" s="1306"/>
      <c r="AE534" s="1286"/>
      <c r="AF534" s="1307"/>
      <c r="AG534" s="1281"/>
      <c r="AH534" s="1280"/>
    </row>
    <row r="535" spans="2:34" ht="13.5" hidden="1" outlineLevel="1" thickBot="1">
      <c r="B535" s="83"/>
      <c r="C535" s="75"/>
      <c r="D535" s="75" t="s">
        <v>691</v>
      </c>
      <c r="E535" s="877"/>
      <c r="F535" s="83">
        <v>5.08</v>
      </c>
      <c r="G535" s="109">
        <v>57.25</v>
      </c>
      <c r="H535" s="109">
        <v>59.85</v>
      </c>
      <c r="I535" s="108">
        <f>H535-G535</f>
        <v>2.6</v>
      </c>
      <c r="J535" s="1080">
        <f>F535*I535</f>
        <v>13.21</v>
      </c>
      <c r="K535" s="83"/>
      <c r="L535" s="75"/>
      <c r="M535" s="1058"/>
      <c r="N535" s="83"/>
      <c r="O535" s="75"/>
      <c r="P535" s="123"/>
      <c r="Q535" s="1174">
        <f>J535</f>
        <v>13.21</v>
      </c>
      <c r="R535" s="1280">
        <f t="shared" si="78"/>
        <v>1.982</v>
      </c>
      <c r="S535" s="1174"/>
      <c r="T535" s="1179"/>
      <c r="U535" s="1281"/>
      <c r="V535" s="1280"/>
      <c r="W535" s="1281"/>
      <c r="X535" s="1280"/>
      <c r="Y535" s="1282"/>
      <c r="Z535" s="1306">
        <f>J535</f>
        <v>13.21</v>
      </c>
      <c r="AA535" s="1286"/>
      <c r="AB535" s="1287"/>
      <c r="AC535" s="1282"/>
      <c r="AD535" s="1308"/>
      <c r="AE535" s="1286"/>
      <c r="AF535" s="1307"/>
      <c r="AG535" s="1281"/>
      <c r="AH535" s="1280"/>
    </row>
    <row r="536" spans="2:34" ht="13.5" hidden="1" outlineLevel="1" thickBot="1">
      <c r="B536" s="83"/>
      <c r="C536" s="75"/>
      <c r="D536" s="75"/>
      <c r="E536" s="877"/>
      <c r="F536" s="83"/>
      <c r="G536" s="109"/>
      <c r="H536" s="109"/>
      <c r="I536" s="75"/>
      <c r="J536" s="1058"/>
      <c r="K536" s="83"/>
      <c r="L536" s="75"/>
      <c r="M536" s="1058"/>
      <c r="N536" s="83"/>
      <c r="O536" s="75"/>
      <c r="P536" s="123"/>
      <c r="Q536" s="1281"/>
      <c r="R536" s="1280"/>
      <c r="S536" s="1281"/>
      <c r="T536" s="1280"/>
      <c r="U536" s="1281"/>
      <c r="V536" s="1280"/>
      <c r="W536" s="1281"/>
      <c r="X536" s="1280"/>
      <c r="Y536" s="1282"/>
      <c r="Z536" s="1308"/>
      <c r="AA536" s="1286"/>
      <c r="AB536" s="1287"/>
      <c r="AC536" s="1282"/>
      <c r="AD536" s="1308"/>
      <c r="AE536" s="1286"/>
      <c r="AF536" s="1307"/>
      <c r="AG536" s="1281"/>
      <c r="AH536" s="1280"/>
    </row>
    <row r="537" spans="2:34" ht="13.5" hidden="1" outlineLevel="1" thickBot="1">
      <c r="B537" s="83" t="s">
        <v>587</v>
      </c>
      <c r="C537" s="75" t="s">
        <v>493</v>
      </c>
      <c r="D537" s="75" t="s">
        <v>692</v>
      </c>
      <c r="E537" s="877"/>
      <c r="F537" s="83">
        <v>6.75</v>
      </c>
      <c r="G537" s="109">
        <v>56.85</v>
      </c>
      <c r="H537" s="109">
        <v>59.85</v>
      </c>
      <c r="I537" s="108">
        <f>H537-G537</f>
        <v>3</v>
      </c>
      <c r="J537" s="1080">
        <f>F537*I537</f>
        <v>20.25</v>
      </c>
      <c r="K537" s="83"/>
      <c r="L537" s="75"/>
      <c r="M537" s="1058"/>
      <c r="N537" s="83"/>
      <c r="O537" s="75"/>
      <c r="P537" s="123"/>
      <c r="Q537" s="1281"/>
      <c r="R537" s="1280"/>
      <c r="S537" s="1174">
        <f>J537</f>
        <v>20.25</v>
      </c>
      <c r="T537" s="1179">
        <f t="shared" ref="T537:T539" si="79">ROUND($S$4/1000*S537,3)</f>
        <v>2.633</v>
      </c>
      <c r="U537" s="1281"/>
      <c r="V537" s="1280"/>
      <c r="W537" s="1174"/>
      <c r="X537" s="1179"/>
      <c r="Y537" s="1282"/>
      <c r="Z537" s="1308"/>
      <c r="AA537" s="1328"/>
      <c r="AB537" s="1287"/>
      <c r="AC537" s="1282"/>
      <c r="AD537" s="1308"/>
      <c r="AE537" s="1286"/>
      <c r="AF537" s="1307"/>
      <c r="AG537" s="1281"/>
      <c r="AH537" s="1280"/>
    </row>
    <row r="538" spans="2:34" ht="13.5" hidden="1" outlineLevel="1" thickBot="1">
      <c r="B538" s="83"/>
      <c r="C538" s="1474" t="s">
        <v>24</v>
      </c>
      <c r="D538" s="75"/>
      <c r="E538" s="877">
        <v>1</v>
      </c>
      <c r="F538" s="83"/>
      <c r="G538" s="109"/>
      <c r="H538" s="109"/>
      <c r="I538" s="75"/>
      <c r="J538" s="1080"/>
      <c r="K538" s="871">
        <v>1.48</v>
      </c>
      <c r="L538" s="1474">
        <v>1.59</v>
      </c>
      <c r="M538" s="1085">
        <f>ROUND(-E538*K538*L538,2)</f>
        <v>-2.35</v>
      </c>
      <c r="N538" s="1114"/>
      <c r="O538" s="940"/>
      <c r="P538" s="1161"/>
      <c r="Q538" s="1281"/>
      <c r="R538" s="1280"/>
      <c r="S538" s="1174">
        <f>M538</f>
        <v>-2.35</v>
      </c>
      <c r="T538" s="1179">
        <f t="shared" si="79"/>
        <v>-0.30599999999999999</v>
      </c>
      <c r="U538" s="1281"/>
      <c r="V538" s="1280"/>
      <c r="W538" s="1174"/>
      <c r="X538" s="1179"/>
      <c r="Y538" s="1282"/>
      <c r="Z538" s="1308"/>
      <c r="AA538" s="1286"/>
      <c r="AB538" s="1393"/>
      <c r="AC538" s="1282"/>
      <c r="AD538" s="1308"/>
      <c r="AE538" s="1286"/>
      <c r="AF538" s="1307"/>
      <c r="AG538" s="1281"/>
      <c r="AH538" s="1280"/>
    </row>
    <row r="539" spans="2:34" ht="13.5" hidden="1" outlineLevel="1" thickBot="1">
      <c r="B539" s="83"/>
      <c r="C539" s="1474" t="s">
        <v>25</v>
      </c>
      <c r="D539" s="75"/>
      <c r="E539" s="877">
        <v>1</v>
      </c>
      <c r="F539" s="83"/>
      <c r="G539" s="109"/>
      <c r="H539" s="109"/>
      <c r="I539" s="75"/>
      <c r="J539" s="1080"/>
      <c r="K539" s="871">
        <v>1.68</v>
      </c>
      <c r="L539" s="1474">
        <v>1.59</v>
      </c>
      <c r="M539" s="1080">
        <f>ROUND(-E539*K539*L539,2)</f>
        <v>-2.67</v>
      </c>
      <c r="N539" s="1114"/>
      <c r="O539" s="940"/>
      <c r="P539" s="1161"/>
      <c r="Q539" s="1281"/>
      <c r="R539" s="1280"/>
      <c r="S539" s="1174">
        <f>M539</f>
        <v>-2.67</v>
      </c>
      <c r="T539" s="1179">
        <f t="shared" si="79"/>
        <v>-0.34699999999999998</v>
      </c>
      <c r="U539" s="1281"/>
      <c r="V539" s="1280"/>
      <c r="W539" s="1281"/>
      <c r="X539" s="1280"/>
      <c r="Y539" s="1282"/>
      <c r="Z539" s="1306"/>
      <c r="AA539" s="1286"/>
      <c r="AB539" s="1287"/>
      <c r="AC539" s="1282"/>
      <c r="AD539" s="1308"/>
      <c r="AE539" s="1286"/>
      <c r="AF539" s="1307"/>
      <c r="AG539" s="1281"/>
      <c r="AH539" s="1280"/>
    </row>
    <row r="540" spans="2:34" ht="13.5" hidden="1" outlineLevel="1" thickBot="1">
      <c r="B540" s="83" t="s">
        <v>664</v>
      </c>
      <c r="C540" s="1474"/>
      <c r="D540" s="75"/>
      <c r="E540" s="877"/>
      <c r="F540" s="1095">
        <v>6.75</v>
      </c>
      <c r="G540" s="109">
        <v>56.85</v>
      </c>
      <c r="H540" s="109">
        <v>57.25</v>
      </c>
      <c r="I540" s="108">
        <f>H540-G540</f>
        <v>0.4</v>
      </c>
      <c r="J540" s="1080">
        <f>F540*I540</f>
        <v>2.7</v>
      </c>
      <c r="K540" s="1114"/>
      <c r="L540" s="940"/>
      <c r="M540" s="1080"/>
      <c r="N540" s="1114"/>
      <c r="O540" s="940"/>
      <c r="P540" s="1161"/>
      <c r="Q540" s="1281"/>
      <c r="R540" s="1280"/>
      <c r="S540" s="1174"/>
      <c r="T540" s="1179"/>
      <c r="U540" s="1281"/>
      <c r="V540" s="1280"/>
      <c r="W540" s="1281"/>
      <c r="X540" s="1280"/>
      <c r="Y540" s="1282"/>
      <c r="Z540" s="1306"/>
      <c r="AA540" s="1328">
        <f>J540</f>
        <v>2.7</v>
      </c>
      <c r="AB540" s="1287"/>
      <c r="AC540" s="1282"/>
      <c r="AD540" s="1306"/>
      <c r="AE540" s="1286"/>
      <c r="AF540" s="1307"/>
      <c r="AG540" s="1281"/>
      <c r="AH540" s="1280"/>
    </row>
    <row r="541" spans="2:34" ht="13.5" hidden="1" outlineLevel="1" thickBot="1">
      <c r="B541" s="83"/>
      <c r="C541" s="1474"/>
      <c r="D541" s="75"/>
      <c r="E541" s="877"/>
      <c r="F541" s="1095">
        <v>0.9</v>
      </c>
      <c r="G541" s="109">
        <v>57.25</v>
      </c>
      <c r="H541" s="109">
        <v>59.85</v>
      </c>
      <c r="I541" s="108">
        <f>H541-G541</f>
        <v>2.6</v>
      </c>
      <c r="J541" s="1080">
        <f>F541*I541</f>
        <v>2.34</v>
      </c>
      <c r="K541" s="1114"/>
      <c r="L541" s="940"/>
      <c r="M541" s="1080"/>
      <c r="N541" s="1114"/>
      <c r="O541" s="940"/>
      <c r="P541" s="1161"/>
      <c r="Q541" s="1281"/>
      <c r="R541" s="1280"/>
      <c r="S541" s="1174"/>
      <c r="T541" s="1179"/>
      <c r="U541" s="1281"/>
      <c r="V541" s="1280"/>
      <c r="W541" s="1281"/>
      <c r="X541" s="1280"/>
      <c r="Y541" s="1282"/>
      <c r="Z541" s="1306">
        <f>J541</f>
        <v>2.34</v>
      </c>
      <c r="AA541" s="1286"/>
      <c r="AB541" s="1287"/>
      <c r="AC541" s="1282"/>
      <c r="AD541" s="1306"/>
      <c r="AE541" s="1286"/>
      <c r="AF541" s="1307"/>
      <c r="AG541" s="1281"/>
      <c r="AH541" s="1280"/>
    </row>
    <row r="542" spans="2:34" ht="13.5" hidden="1" outlineLevel="1" thickBot="1">
      <c r="B542" s="83"/>
      <c r="C542" s="1474"/>
      <c r="D542" s="75"/>
      <c r="E542" s="877"/>
      <c r="F542" s="83">
        <v>1.48</v>
      </c>
      <c r="G542" s="109">
        <v>57.25</v>
      </c>
      <c r="H542" s="109">
        <v>59.85</v>
      </c>
      <c r="I542" s="108">
        <f>H542-G542</f>
        <v>2.6</v>
      </c>
      <c r="J542" s="1080">
        <f>F542*I542</f>
        <v>3.85</v>
      </c>
      <c r="K542" s="83"/>
      <c r="L542" s="75"/>
      <c r="M542" s="1058"/>
      <c r="N542" s="83"/>
      <c r="O542" s="75"/>
      <c r="P542" s="123"/>
      <c r="Q542" s="1281"/>
      <c r="R542" s="1280"/>
      <c r="S542" s="1281"/>
      <c r="T542" s="1280"/>
      <c r="U542" s="1281"/>
      <c r="V542" s="1280"/>
      <c r="W542" s="1281"/>
      <c r="X542" s="1280"/>
      <c r="Y542" s="1282"/>
      <c r="Z542" s="1308"/>
      <c r="AA542" s="1286"/>
      <c r="AB542" s="1393">
        <f>J542</f>
        <v>3.85</v>
      </c>
      <c r="AC542" s="1282"/>
      <c r="AD542" s="1308"/>
      <c r="AE542" s="1286"/>
      <c r="AF542" s="1307"/>
      <c r="AG542" s="1281"/>
      <c r="AH542" s="1280"/>
    </row>
    <row r="543" spans="2:34" ht="13.5" hidden="1" outlineLevel="1" thickBot="1">
      <c r="B543" s="83"/>
      <c r="C543" s="1474" t="s">
        <v>24</v>
      </c>
      <c r="D543" s="75"/>
      <c r="E543" s="877">
        <v>1</v>
      </c>
      <c r="F543" s="83"/>
      <c r="G543" s="109"/>
      <c r="H543" s="109"/>
      <c r="I543" s="75"/>
      <c r="J543" s="1080"/>
      <c r="K543" s="871">
        <v>1.48</v>
      </c>
      <c r="L543" s="1474">
        <v>1.59</v>
      </c>
      <c r="M543" s="1085">
        <f>ROUND(-E543*K543*L543,2)</f>
        <v>-2.35</v>
      </c>
      <c r="N543" s="1114">
        <v>0.13</v>
      </c>
      <c r="O543" s="940">
        <f>2*L543+K543</f>
        <v>4.66</v>
      </c>
      <c r="P543" s="1161">
        <f>E543*N543*O543</f>
        <v>0.61</v>
      </c>
      <c r="Q543" s="1281"/>
      <c r="R543" s="1280"/>
      <c r="S543" s="1174"/>
      <c r="T543" s="1179"/>
      <c r="U543" s="1281"/>
      <c r="V543" s="1280"/>
      <c r="W543" s="1281"/>
      <c r="X543" s="1280"/>
      <c r="Y543" s="1282"/>
      <c r="Z543" s="1308"/>
      <c r="AA543" s="1328"/>
      <c r="AB543" s="1393">
        <f>M543</f>
        <v>-2.35</v>
      </c>
      <c r="AC543" s="1282"/>
      <c r="AD543" s="1306">
        <f>P543</f>
        <v>0.61</v>
      </c>
      <c r="AE543" s="1286"/>
      <c r="AF543" s="1307"/>
      <c r="AG543" s="1281"/>
      <c r="AH543" s="1280">
        <f>K543</f>
        <v>1.48</v>
      </c>
    </row>
    <row r="544" spans="2:34" ht="13.5" hidden="1" outlineLevel="1" thickBot="1">
      <c r="B544" s="83"/>
      <c r="C544" s="1474"/>
      <c r="D544" s="75"/>
      <c r="E544" s="877"/>
      <c r="F544" s="83">
        <v>1.51</v>
      </c>
      <c r="G544" s="109">
        <v>57.25</v>
      </c>
      <c r="H544" s="109">
        <v>59.85</v>
      </c>
      <c r="I544" s="108">
        <f>H544-G544</f>
        <v>2.6</v>
      </c>
      <c r="J544" s="1080">
        <f>F544*I544</f>
        <v>3.93</v>
      </c>
      <c r="K544" s="83"/>
      <c r="L544" s="75"/>
      <c r="M544" s="1058"/>
      <c r="N544" s="83"/>
      <c r="O544" s="75"/>
      <c r="P544" s="123"/>
      <c r="Q544" s="1281"/>
      <c r="R544" s="1280"/>
      <c r="S544" s="1174"/>
      <c r="T544" s="1179"/>
      <c r="U544" s="1281"/>
      <c r="V544" s="1280"/>
      <c r="W544" s="1281"/>
      <c r="X544" s="1280"/>
      <c r="Y544" s="1282"/>
      <c r="Z544" s="1306">
        <f>J544</f>
        <v>3.93</v>
      </c>
      <c r="AA544" s="1286"/>
      <c r="AB544" s="1287"/>
      <c r="AC544" s="1282"/>
      <c r="AD544" s="1308"/>
      <c r="AE544" s="1286"/>
      <c r="AF544" s="1307"/>
      <c r="AG544" s="1281"/>
      <c r="AH544" s="1280"/>
    </row>
    <row r="545" spans="2:34" ht="13.5" hidden="1" outlineLevel="1" thickBot="1">
      <c r="B545" s="83"/>
      <c r="C545" s="1474"/>
      <c r="D545" s="75"/>
      <c r="E545" s="877"/>
      <c r="F545" s="83">
        <v>1.68</v>
      </c>
      <c r="G545" s="109">
        <v>57.25</v>
      </c>
      <c r="H545" s="109">
        <v>59.85</v>
      </c>
      <c r="I545" s="108">
        <f>H545-G545</f>
        <v>2.6</v>
      </c>
      <c r="J545" s="1080">
        <f>F545*I545</f>
        <v>4.37</v>
      </c>
      <c r="K545" s="83"/>
      <c r="L545" s="75"/>
      <c r="M545" s="1058"/>
      <c r="N545" s="83"/>
      <c r="O545" s="75"/>
      <c r="P545" s="123"/>
      <c r="Q545" s="1281"/>
      <c r="R545" s="1280"/>
      <c r="S545" s="1174"/>
      <c r="T545" s="1179"/>
      <c r="U545" s="1281"/>
      <c r="V545" s="1280"/>
      <c r="W545" s="1281"/>
      <c r="X545" s="1280"/>
      <c r="Y545" s="1282"/>
      <c r="Z545" s="1308"/>
      <c r="AA545" s="1286"/>
      <c r="AB545" s="1393">
        <f>J545</f>
        <v>4.37</v>
      </c>
      <c r="AC545" s="1282"/>
      <c r="AD545" s="1308"/>
      <c r="AE545" s="1286"/>
      <c r="AF545" s="1307"/>
      <c r="AG545" s="1281"/>
      <c r="AH545" s="1280"/>
    </row>
    <row r="546" spans="2:34" ht="13.5" hidden="1" outlineLevel="1" thickBot="1">
      <c r="B546" s="83"/>
      <c r="C546" s="1474" t="s">
        <v>25</v>
      </c>
      <c r="D546" s="75"/>
      <c r="E546" s="877">
        <v>1</v>
      </c>
      <c r="F546" s="83"/>
      <c r="G546" s="109"/>
      <c r="H546" s="109"/>
      <c r="I546" s="75"/>
      <c r="J546" s="1058"/>
      <c r="K546" s="871">
        <v>1.68</v>
      </c>
      <c r="L546" s="1474">
        <v>1.59</v>
      </c>
      <c r="M546" s="1080">
        <f>ROUND(-E546*K546*L546,2)</f>
        <v>-2.67</v>
      </c>
      <c r="N546" s="1114">
        <v>0.13</v>
      </c>
      <c r="O546" s="940">
        <f>2*L546+K546</f>
        <v>4.8600000000000003</v>
      </c>
      <c r="P546" s="1161">
        <f>E546*N546*O546</f>
        <v>0.63</v>
      </c>
      <c r="Q546" s="1281"/>
      <c r="R546" s="1280"/>
      <c r="S546" s="1174"/>
      <c r="T546" s="1179"/>
      <c r="U546" s="1281"/>
      <c r="V546" s="1280"/>
      <c r="W546" s="1281"/>
      <c r="X546" s="1280"/>
      <c r="Y546" s="1282"/>
      <c r="Z546" s="1308"/>
      <c r="AA546" s="1286"/>
      <c r="AB546" s="1393">
        <f>M546</f>
        <v>-2.67</v>
      </c>
      <c r="AC546" s="1282"/>
      <c r="AD546" s="1306">
        <f>P546</f>
        <v>0.63</v>
      </c>
      <c r="AE546" s="1286"/>
      <c r="AF546" s="1307"/>
      <c r="AG546" s="1281"/>
      <c r="AH546" s="1280">
        <f>K546</f>
        <v>1.68</v>
      </c>
    </row>
    <row r="547" spans="2:34" ht="13.5" hidden="1" outlineLevel="1" thickBot="1">
      <c r="B547" s="83"/>
      <c r="C547" s="1474"/>
      <c r="D547" s="75"/>
      <c r="E547" s="1058"/>
      <c r="F547" s="83">
        <v>1.18</v>
      </c>
      <c r="G547" s="109">
        <v>57.25</v>
      </c>
      <c r="H547" s="109">
        <v>59.85</v>
      </c>
      <c r="I547" s="108">
        <f>H547-G547</f>
        <v>2.6</v>
      </c>
      <c r="J547" s="1080">
        <f>F547*I547</f>
        <v>3.07</v>
      </c>
      <c r="K547" s="83"/>
      <c r="L547" s="75"/>
      <c r="M547" s="1058"/>
      <c r="N547" s="83"/>
      <c r="O547" s="75"/>
      <c r="P547" s="123"/>
      <c r="Q547" s="1281"/>
      <c r="R547" s="1280"/>
      <c r="S547" s="1281"/>
      <c r="T547" s="1280"/>
      <c r="U547" s="1281"/>
      <c r="V547" s="1280"/>
      <c r="W547" s="1281"/>
      <c r="X547" s="1280"/>
      <c r="Y547" s="1282"/>
      <c r="Z547" s="1306">
        <f>J547</f>
        <v>3.07</v>
      </c>
      <c r="AA547" s="1286"/>
      <c r="AB547" s="1287"/>
      <c r="AC547" s="1282"/>
      <c r="AD547" s="1308"/>
      <c r="AE547" s="1286"/>
      <c r="AF547" s="1307"/>
      <c r="AG547" s="1281"/>
      <c r="AH547" s="1280"/>
    </row>
    <row r="548" spans="2:34" ht="13.5" hidden="1" outlineLevel="1" thickBot="1">
      <c r="B548" s="871" t="s">
        <v>641</v>
      </c>
      <c r="C548" s="1474"/>
      <c r="D548" s="1474"/>
      <c r="E548" s="877"/>
      <c r="F548" s="83"/>
      <c r="G548" s="109"/>
      <c r="H548" s="109"/>
      <c r="I548" s="75"/>
      <c r="J548" s="1080"/>
      <c r="K548" s="83"/>
      <c r="L548" s="75"/>
      <c r="M548" s="1058"/>
      <c r="N548" s="83"/>
      <c r="O548" s="75"/>
      <c r="P548" s="123"/>
      <c r="Q548" s="1281"/>
      <c r="R548" s="1280"/>
      <c r="S548" s="1174"/>
      <c r="T548" s="1179"/>
      <c r="U548" s="1281"/>
      <c r="V548" s="1280"/>
      <c r="W548" s="1281"/>
      <c r="X548" s="1280"/>
      <c r="Y548" s="1282"/>
      <c r="Z548" s="1308"/>
      <c r="AA548" s="1328"/>
      <c r="AB548" s="1287"/>
      <c r="AC548" s="1282"/>
      <c r="AD548" s="1308"/>
      <c r="AE548" s="1286"/>
      <c r="AF548" s="1307"/>
      <c r="AG548" s="1281"/>
      <c r="AH548" s="1280"/>
    </row>
    <row r="549" spans="2:34" ht="13.5" hidden="1" outlineLevel="1" thickBot="1">
      <c r="B549" s="83" t="s">
        <v>587</v>
      </c>
      <c r="C549" s="1474" t="s">
        <v>493</v>
      </c>
      <c r="D549" s="1474" t="s">
        <v>654</v>
      </c>
      <c r="E549" s="877"/>
      <c r="F549" s="83">
        <v>6.45</v>
      </c>
      <c r="G549" s="109">
        <v>56.85</v>
      </c>
      <c r="H549" s="109">
        <v>59.85</v>
      </c>
      <c r="I549" s="108">
        <f>H549-G549</f>
        <v>3</v>
      </c>
      <c r="J549" s="1080">
        <f>F549*I549</f>
        <v>19.350000000000001</v>
      </c>
      <c r="K549" s="83"/>
      <c r="L549" s="75"/>
      <c r="M549" s="1058"/>
      <c r="N549" s="83"/>
      <c r="O549" s="75"/>
      <c r="P549" s="123"/>
      <c r="Q549" s="1281"/>
      <c r="R549" s="1280"/>
      <c r="S549" s="1174">
        <f>J549</f>
        <v>19.350000000000001</v>
      </c>
      <c r="T549" s="1179">
        <f t="shared" ref="T549:T550" si="80">ROUND($S$4/1000*S549,3)</f>
        <v>2.516</v>
      </c>
      <c r="U549" s="1281"/>
      <c r="V549" s="1280"/>
      <c r="W549" s="1281"/>
      <c r="X549" s="1280"/>
      <c r="Y549" s="1282"/>
      <c r="Z549" s="1306"/>
      <c r="AA549" s="1286"/>
      <c r="AB549" s="1287"/>
      <c r="AC549" s="1282"/>
      <c r="AD549" s="1308"/>
      <c r="AE549" s="1286"/>
      <c r="AF549" s="1307"/>
      <c r="AG549" s="1281"/>
      <c r="AH549" s="1280"/>
    </row>
    <row r="550" spans="2:34" ht="13.5" hidden="1" outlineLevel="1" thickBot="1">
      <c r="B550" s="83"/>
      <c r="C550" s="1474" t="s">
        <v>24</v>
      </c>
      <c r="D550" s="1474"/>
      <c r="E550" s="877">
        <v>2</v>
      </c>
      <c r="F550" s="83"/>
      <c r="G550" s="109"/>
      <c r="H550" s="109"/>
      <c r="I550" s="75"/>
      <c r="J550" s="1080"/>
      <c r="K550" s="871">
        <v>1.48</v>
      </c>
      <c r="L550" s="1474">
        <v>1.59</v>
      </c>
      <c r="M550" s="1085">
        <f>ROUND(-E550*K550*L550,2)</f>
        <v>-4.71</v>
      </c>
      <c r="N550" s="1114"/>
      <c r="O550" s="940"/>
      <c r="P550" s="1161"/>
      <c r="Q550" s="1281"/>
      <c r="R550" s="1280"/>
      <c r="S550" s="1174">
        <f>M550</f>
        <v>-4.71</v>
      </c>
      <c r="T550" s="1179">
        <f t="shared" si="80"/>
        <v>-0.61199999999999999</v>
      </c>
      <c r="U550" s="1281"/>
      <c r="V550" s="1280"/>
      <c r="W550" s="1281"/>
      <c r="X550" s="1280"/>
      <c r="Y550" s="1282"/>
      <c r="Z550" s="1306"/>
      <c r="AA550" s="1286"/>
      <c r="AB550" s="1393"/>
      <c r="AC550" s="1282"/>
      <c r="AD550" s="1308"/>
      <c r="AE550" s="1286"/>
      <c r="AF550" s="1307"/>
      <c r="AG550" s="1281"/>
      <c r="AH550" s="1280"/>
    </row>
    <row r="551" spans="2:34" ht="13.5" hidden="1" outlineLevel="1" thickBot="1">
      <c r="B551" s="83" t="s">
        <v>664</v>
      </c>
      <c r="C551" s="1474"/>
      <c r="D551" s="1474"/>
      <c r="E551" s="877"/>
      <c r="F551" s="83">
        <v>6.45</v>
      </c>
      <c r="G551" s="109">
        <v>56.85</v>
      </c>
      <c r="H551" s="109">
        <v>57.25</v>
      </c>
      <c r="I551" s="108">
        <f>H551-G551</f>
        <v>0.4</v>
      </c>
      <c r="J551" s="1080">
        <f>F551*I551</f>
        <v>2.58</v>
      </c>
      <c r="K551" s="1114"/>
      <c r="L551" s="940"/>
      <c r="M551" s="1080"/>
      <c r="N551" s="1114"/>
      <c r="O551" s="940"/>
      <c r="P551" s="1161"/>
      <c r="Q551" s="1281"/>
      <c r="R551" s="1280"/>
      <c r="S551" s="1174"/>
      <c r="T551" s="1179"/>
      <c r="U551" s="1281"/>
      <c r="V551" s="1280"/>
      <c r="W551" s="1281"/>
      <c r="X551" s="1280"/>
      <c r="Y551" s="1282"/>
      <c r="Z551" s="1308"/>
      <c r="AA551" s="1328">
        <f>J551</f>
        <v>2.58</v>
      </c>
      <c r="AB551" s="1393"/>
      <c r="AC551" s="1282"/>
      <c r="AD551" s="1306"/>
      <c r="AE551" s="1286"/>
      <c r="AF551" s="1307"/>
      <c r="AG551" s="1281"/>
      <c r="AH551" s="1280"/>
    </row>
    <row r="552" spans="2:34" ht="13.5" hidden="1" outlineLevel="1" thickBot="1">
      <c r="B552" s="83"/>
      <c r="C552" s="1474"/>
      <c r="D552" s="1474"/>
      <c r="E552" s="877"/>
      <c r="F552" s="83">
        <v>0.91</v>
      </c>
      <c r="G552" s="109">
        <v>57.25</v>
      </c>
      <c r="H552" s="109">
        <v>59.85</v>
      </c>
      <c r="I552" s="108">
        <f>H552-G552</f>
        <v>2.6</v>
      </c>
      <c r="J552" s="1080">
        <f>F552*I552</f>
        <v>2.37</v>
      </c>
      <c r="K552" s="83"/>
      <c r="L552" s="75"/>
      <c r="M552" s="1058"/>
      <c r="N552" s="83"/>
      <c r="O552" s="75"/>
      <c r="P552" s="123"/>
      <c r="Q552" s="1281"/>
      <c r="R552" s="1280"/>
      <c r="S552" s="1281"/>
      <c r="T552" s="1280"/>
      <c r="U552" s="1281"/>
      <c r="V552" s="1280"/>
      <c r="W552" s="1281"/>
      <c r="X552" s="1280"/>
      <c r="Y552" s="1282"/>
      <c r="Z552" s="1306">
        <f>J552</f>
        <v>2.37</v>
      </c>
      <c r="AA552" s="1286"/>
      <c r="AB552" s="1287"/>
      <c r="AC552" s="1282"/>
      <c r="AD552" s="1308"/>
      <c r="AE552" s="1286"/>
      <c r="AF552" s="1307"/>
      <c r="AG552" s="1281"/>
      <c r="AH552" s="1280"/>
    </row>
    <row r="553" spans="2:34" ht="13.5" hidden="1" outlineLevel="1" thickBot="1">
      <c r="B553" s="83"/>
      <c r="C553" s="1474"/>
      <c r="D553" s="1474"/>
      <c r="E553" s="877"/>
      <c r="F553" s="83">
        <v>1.48</v>
      </c>
      <c r="G553" s="109">
        <v>57.25</v>
      </c>
      <c r="H553" s="109">
        <v>59.85</v>
      </c>
      <c r="I553" s="108">
        <f>H553-G553</f>
        <v>2.6</v>
      </c>
      <c r="J553" s="1080">
        <f>F553*I553</f>
        <v>3.85</v>
      </c>
      <c r="K553" s="83"/>
      <c r="L553" s="75"/>
      <c r="M553" s="1058"/>
      <c r="N553" s="83"/>
      <c r="O553" s="75"/>
      <c r="P553" s="123"/>
      <c r="Q553" s="1174"/>
      <c r="R553" s="1280"/>
      <c r="S553" s="1281"/>
      <c r="T553" s="1280"/>
      <c r="U553" s="1281"/>
      <c r="V553" s="1280"/>
      <c r="W553" s="1281"/>
      <c r="X553" s="1280"/>
      <c r="Y553" s="1282"/>
      <c r="Z553" s="1308"/>
      <c r="AA553" s="1328"/>
      <c r="AB553" s="1393">
        <f>J553</f>
        <v>3.85</v>
      </c>
      <c r="AC553" s="1282"/>
      <c r="AD553" s="1308"/>
      <c r="AE553" s="1286"/>
      <c r="AF553" s="1307"/>
      <c r="AG553" s="1281"/>
      <c r="AH553" s="1280"/>
    </row>
    <row r="554" spans="2:34" ht="13.5" hidden="1" outlineLevel="1" thickBot="1">
      <c r="B554" s="83"/>
      <c r="C554" s="1474" t="s">
        <v>24</v>
      </c>
      <c r="D554" s="1474"/>
      <c r="E554" s="877">
        <v>1</v>
      </c>
      <c r="F554" s="83"/>
      <c r="G554" s="109"/>
      <c r="H554" s="109"/>
      <c r="I554" s="75"/>
      <c r="J554" s="1080"/>
      <c r="K554" s="871">
        <v>1.48</v>
      </c>
      <c r="L554" s="1474">
        <v>1.59</v>
      </c>
      <c r="M554" s="1085">
        <f>ROUND(-E554*K554*L554,2)</f>
        <v>-2.35</v>
      </c>
      <c r="N554" s="1114">
        <v>0.13</v>
      </c>
      <c r="O554" s="940">
        <f>2*L554+K554</f>
        <v>4.66</v>
      </c>
      <c r="P554" s="1161">
        <f>E554*N554*O554</f>
        <v>0.61</v>
      </c>
      <c r="Q554" s="1174"/>
      <c r="R554" s="1280"/>
      <c r="S554" s="1281"/>
      <c r="T554" s="1280"/>
      <c r="U554" s="1281"/>
      <c r="V554" s="1280"/>
      <c r="W554" s="1281"/>
      <c r="X554" s="1280"/>
      <c r="Y554" s="1282"/>
      <c r="Z554" s="1306"/>
      <c r="AA554" s="1286"/>
      <c r="AB554" s="1393">
        <f>M554</f>
        <v>-2.35</v>
      </c>
      <c r="AC554" s="1282"/>
      <c r="AD554" s="1306">
        <f>P554</f>
        <v>0.61</v>
      </c>
      <c r="AE554" s="1286"/>
      <c r="AF554" s="1307"/>
      <c r="AG554" s="1281"/>
      <c r="AH554" s="1280">
        <f>K554</f>
        <v>1.48</v>
      </c>
    </row>
    <row r="555" spans="2:34" ht="13.5" hidden="1" outlineLevel="1" thickBot="1">
      <c r="B555" s="83"/>
      <c r="C555" s="1474"/>
      <c r="D555" s="1474"/>
      <c r="E555" s="877"/>
      <c r="F555" s="83">
        <v>1.6</v>
      </c>
      <c r="G555" s="109">
        <v>57.25</v>
      </c>
      <c r="H555" s="109">
        <v>59.85</v>
      </c>
      <c r="I555" s="108">
        <f>H555-G555</f>
        <v>2.6</v>
      </c>
      <c r="J555" s="1080">
        <f>F555*I555</f>
        <v>4.16</v>
      </c>
      <c r="K555" s="83"/>
      <c r="L555" s="75"/>
      <c r="M555" s="1058"/>
      <c r="N555" s="83"/>
      <c r="O555" s="75"/>
      <c r="P555" s="123"/>
      <c r="Q555" s="1174"/>
      <c r="R555" s="1280"/>
      <c r="S555" s="1281"/>
      <c r="T555" s="1280"/>
      <c r="U555" s="1281"/>
      <c r="V555" s="1280"/>
      <c r="W555" s="1281"/>
      <c r="X555" s="1280"/>
      <c r="Y555" s="1282"/>
      <c r="Z555" s="1306">
        <f>J555</f>
        <v>4.16</v>
      </c>
      <c r="AA555" s="1286"/>
      <c r="AB555" s="1393"/>
      <c r="AC555" s="1282"/>
      <c r="AD555" s="1308"/>
      <c r="AE555" s="1286"/>
      <c r="AF555" s="1307"/>
      <c r="AG555" s="1281"/>
      <c r="AH555" s="1280"/>
    </row>
    <row r="556" spans="2:34" ht="13.5" hidden="1" outlineLevel="1" thickBot="1">
      <c r="B556" s="83"/>
      <c r="C556" s="1474"/>
      <c r="D556" s="1474"/>
      <c r="E556" s="877"/>
      <c r="F556" s="83">
        <v>1.48</v>
      </c>
      <c r="G556" s="109">
        <v>57.25</v>
      </c>
      <c r="H556" s="109">
        <v>59.85</v>
      </c>
      <c r="I556" s="108">
        <f>H556-G556</f>
        <v>2.6</v>
      </c>
      <c r="J556" s="1080">
        <f>F556*I556</f>
        <v>3.85</v>
      </c>
      <c r="K556" s="1114"/>
      <c r="L556" s="940"/>
      <c r="M556" s="1085"/>
      <c r="N556" s="1114"/>
      <c r="O556" s="940"/>
      <c r="P556" s="1161"/>
      <c r="Q556" s="1174"/>
      <c r="R556" s="1280"/>
      <c r="S556" s="1281"/>
      <c r="T556" s="1280"/>
      <c r="U556" s="1281"/>
      <c r="V556" s="1280"/>
      <c r="W556" s="1281"/>
      <c r="X556" s="1280"/>
      <c r="Y556" s="1282"/>
      <c r="Z556" s="1308"/>
      <c r="AA556" s="1286"/>
      <c r="AB556" s="1393">
        <f>J556</f>
        <v>3.85</v>
      </c>
      <c r="AC556" s="1282"/>
      <c r="AD556" s="1306"/>
      <c r="AE556" s="1286"/>
      <c r="AF556" s="1307"/>
      <c r="AG556" s="1281"/>
      <c r="AH556" s="1280"/>
    </row>
    <row r="557" spans="2:34" ht="13.5" hidden="1" outlineLevel="1" thickBot="1">
      <c r="B557" s="83"/>
      <c r="C557" s="1474" t="s">
        <v>24</v>
      </c>
      <c r="D557" s="1474"/>
      <c r="E557" s="877">
        <v>1</v>
      </c>
      <c r="F557" s="83"/>
      <c r="G557" s="109"/>
      <c r="H557" s="109"/>
      <c r="I557" s="75"/>
      <c r="J557" s="1080"/>
      <c r="K557" s="871">
        <v>1.48</v>
      </c>
      <c r="L557" s="1474">
        <v>1.59</v>
      </c>
      <c r="M557" s="1085">
        <f>ROUND(-E557*K557*L557,2)</f>
        <v>-2.35</v>
      </c>
      <c r="N557" s="1114">
        <v>0.13</v>
      </c>
      <c r="O557" s="940">
        <f>2*L557+K557</f>
        <v>4.66</v>
      </c>
      <c r="P557" s="1161">
        <f>E557*N557*O557</f>
        <v>0.61</v>
      </c>
      <c r="Q557" s="1174"/>
      <c r="R557" s="1280"/>
      <c r="S557" s="1281"/>
      <c r="T557" s="1280"/>
      <c r="U557" s="1281"/>
      <c r="V557" s="1280"/>
      <c r="W557" s="1281"/>
      <c r="X557" s="1280"/>
      <c r="Y557" s="1282"/>
      <c r="Z557" s="1306"/>
      <c r="AA557" s="1286"/>
      <c r="AB557" s="1393">
        <f>M557</f>
        <v>-2.35</v>
      </c>
      <c r="AC557" s="1282"/>
      <c r="AD557" s="1306">
        <f>P557</f>
        <v>0.61</v>
      </c>
      <c r="AE557" s="1286"/>
      <c r="AF557" s="1307"/>
      <c r="AG557" s="1281"/>
      <c r="AH557" s="1280">
        <f>K557</f>
        <v>1.48</v>
      </c>
    </row>
    <row r="558" spans="2:34" ht="13.5" hidden="1" outlineLevel="1" thickBot="1">
      <c r="B558" s="83"/>
      <c r="C558" s="1474"/>
      <c r="D558" s="1474"/>
      <c r="E558" s="877"/>
      <c r="F558" s="83">
        <v>0.98</v>
      </c>
      <c r="G558" s="109">
        <v>57.25</v>
      </c>
      <c r="H558" s="109">
        <v>59.85</v>
      </c>
      <c r="I558" s="108">
        <f>H558-G558</f>
        <v>2.6</v>
      </c>
      <c r="J558" s="1080">
        <f>F558*I558</f>
        <v>2.5499999999999998</v>
      </c>
      <c r="K558" s="83"/>
      <c r="L558" s="75"/>
      <c r="M558" s="1058"/>
      <c r="N558" s="83"/>
      <c r="O558" s="75"/>
      <c r="P558" s="123"/>
      <c r="Q558" s="1174"/>
      <c r="R558" s="1280"/>
      <c r="S558" s="1281"/>
      <c r="T558" s="1280"/>
      <c r="U558" s="1281"/>
      <c r="V558" s="1280"/>
      <c r="W558" s="1281"/>
      <c r="X558" s="1280"/>
      <c r="Y558" s="1282"/>
      <c r="Z558" s="1306">
        <f>J558</f>
        <v>2.5499999999999998</v>
      </c>
      <c r="AA558" s="1286"/>
      <c r="AB558" s="1393"/>
      <c r="AC558" s="1282"/>
      <c r="AD558" s="1308"/>
      <c r="AE558" s="1286"/>
      <c r="AF558" s="1307"/>
      <c r="AG558" s="1281"/>
      <c r="AH558" s="1280"/>
    </row>
    <row r="559" spans="2:34" ht="13.5" hidden="1" outlineLevel="1" thickBot="1">
      <c r="B559" s="83"/>
      <c r="C559" s="1474"/>
      <c r="D559" s="1474"/>
      <c r="E559" s="877"/>
      <c r="F559" s="83"/>
      <c r="G559" s="109"/>
      <c r="H559" s="109"/>
      <c r="I559" s="75"/>
      <c r="J559" s="1058"/>
      <c r="K559" s="1114"/>
      <c r="L559" s="940"/>
      <c r="M559" s="1085"/>
      <c r="N559" s="1114"/>
      <c r="O559" s="940"/>
      <c r="P559" s="1161"/>
      <c r="Q559" s="1174"/>
      <c r="R559" s="1280"/>
      <c r="S559" s="1281"/>
      <c r="T559" s="1280"/>
      <c r="U559" s="1281"/>
      <c r="V559" s="1280"/>
      <c r="W559" s="1281"/>
      <c r="X559" s="1280"/>
      <c r="Y559" s="1282"/>
      <c r="Z559" s="1308"/>
      <c r="AA559" s="1286"/>
      <c r="AB559" s="1393"/>
      <c r="AC559" s="1282"/>
      <c r="AD559" s="1306"/>
      <c r="AE559" s="1286"/>
      <c r="AF559" s="1307"/>
      <c r="AG559" s="1281"/>
      <c r="AH559" s="1280"/>
    </row>
    <row r="560" spans="2:34" ht="13.5" hidden="1" outlineLevel="1" thickBot="1">
      <c r="B560" s="83" t="s">
        <v>587</v>
      </c>
      <c r="C560" s="1474" t="s">
        <v>551</v>
      </c>
      <c r="D560" s="1474" t="s">
        <v>702</v>
      </c>
      <c r="E560" s="877"/>
      <c r="F560" s="1095">
        <v>2</v>
      </c>
      <c r="G560" s="109">
        <v>56.85</v>
      </c>
      <c r="H560" s="109">
        <v>59.85</v>
      </c>
      <c r="I560" s="108">
        <f>H560-G560</f>
        <v>3</v>
      </c>
      <c r="J560" s="1080">
        <f>F560*I560</f>
        <v>6</v>
      </c>
      <c r="K560" s="83"/>
      <c r="L560" s="75"/>
      <c r="M560" s="1058"/>
      <c r="N560" s="83"/>
      <c r="O560" s="75"/>
      <c r="P560" s="123"/>
      <c r="Q560" s="1174">
        <f>J560</f>
        <v>6</v>
      </c>
      <c r="R560" s="1085">
        <f t="shared" ref="R560" si="81">ROUND($Q$4/1000*Q560,3)</f>
        <v>0.9</v>
      </c>
      <c r="S560" s="1281"/>
      <c r="T560" s="1280"/>
      <c r="U560" s="1281"/>
      <c r="V560" s="1280"/>
      <c r="W560" s="1281"/>
      <c r="X560" s="1280"/>
      <c r="Y560" s="1282"/>
      <c r="Z560" s="1306"/>
      <c r="AA560" s="1286"/>
      <c r="AB560" s="1287"/>
      <c r="AC560" s="1282"/>
      <c r="AD560" s="1308"/>
      <c r="AE560" s="1286"/>
      <c r="AF560" s="1307"/>
      <c r="AG560" s="1281"/>
      <c r="AH560" s="1280"/>
    </row>
    <row r="561" spans="2:34" ht="13.5" hidden="1" outlineLevel="1" thickBot="1">
      <c r="B561" s="83" t="s">
        <v>664</v>
      </c>
      <c r="C561" s="1474"/>
      <c r="D561" s="1474"/>
      <c r="E561" s="877"/>
      <c r="F561" s="1095">
        <v>2</v>
      </c>
      <c r="G561" s="109">
        <v>56.85</v>
      </c>
      <c r="H561" s="109">
        <v>57.25</v>
      </c>
      <c r="I561" s="108">
        <f>H561-G561</f>
        <v>0.4</v>
      </c>
      <c r="J561" s="1080">
        <f>F561*I561</f>
        <v>0.8</v>
      </c>
      <c r="K561" s="83"/>
      <c r="L561" s="75"/>
      <c r="M561" s="1058"/>
      <c r="N561" s="83"/>
      <c r="O561" s="75"/>
      <c r="P561" s="123"/>
      <c r="Q561" s="1281"/>
      <c r="R561" s="1280"/>
      <c r="S561" s="1281"/>
      <c r="T561" s="1280"/>
      <c r="U561" s="1281"/>
      <c r="V561" s="1280"/>
      <c r="W561" s="1281"/>
      <c r="X561" s="1280"/>
      <c r="Y561" s="1282"/>
      <c r="Z561" s="1308"/>
      <c r="AA561" s="1328">
        <f>J561</f>
        <v>0.8</v>
      </c>
      <c r="AB561" s="1287"/>
      <c r="AC561" s="1282"/>
      <c r="AD561" s="1308"/>
      <c r="AE561" s="1286"/>
      <c r="AF561" s="1307"/>
      <c r="AG561" s="1281"/>
      <c r="AH561" s="1280"/>
    </row>
    <row r="562" spans="2:34" ht="13.5" hidden="1" outlineLevel="1" thickBot="1">
      <c r="B562" s="83"/>
      <c r="C562" s="1474"/>
      <c r="D562" s="1474"/>
      <c r="E562" s="877"/>
      <c r="F562" s="1095">
        <v>2</v>
      </c>
      <c r="G562" s="109">
        <v>57.25</v>
      </c>
      <c r="H562" s="109">
        <v>59.85</v>
      </c>
      <c r="I562" s="108">
        <f>H562-G562</f>
        <v>2.6</v>
      </c>
      <c r="J562" s="1080">
        <f>F562*I562</f>
        <v>5.2</v>
      </c>
      <c r="K562" s="83"/>
      <c r="L562" s="75"/>
      <c r="M562" s="1058"/>
      <c r="N562" s="83"/>
      <c r="O562" s="75"/>
      <c r="P562" s="123"/>
      <c r="Q562" s="1281"/>
      <c r="R562" s="1280"/>
      <c r="S562" s="1281"/>
      <c r="T562" s="1280"/>
      <c r="U562" s="1281"/>
      <c r="V562" s="1280"/>
      <c r="W562" s="1174"/>
      <c r="X562" s="1179"/>
      <c r="Y562" s="1282"/>
      <c r="Z562" s="1306">
        <f>J562</f>
        <v>5.2</v>
      </c>
      <c r="AA562" s="1328"/>
      <c r="AB562" s="1287"/>
      <c r="AC562" s="1282"/>
      <c r="AD562" s="1308"/>
      <c r="AE562" s="1286"/>
      <c r="AF562" s="1307"/>
      <c r="AG562" s="1281"/>
      <c r="AH562" s="1280"/>
    </row>
    <row r="563" spans="2:34" ht="13.5" hidden="1" outlineLevel="1" thickBot="1">
      <c r="B563" s="83"/>
      <c r="C563" s="1474"/>
      <c r="D563" s="1474"/>
      <c r="E563" s="877"/>
      <c r="F563" s="83"/>
      <c r="G563" s="109"/>
      <c r="H563" s="109"/>
      <c r="I563" s="75"/>
      <c r="J563" s="1080"/>
      <c r="K563" s="83"/>
      <c r="L563" s="75"/>
      <c r="M563" s="1058"/>
      <c r="N563" s="83"/>
      <c r="O563" s="75"/>
      <c r="P563" s="123"/>
      <c r="Q563" s="1281"/>
      <c r="R563" s="1280"/>
      <c r="S563" s="1281"/>
      <c r="T563" s="1280"/>
      <c r="U563" s="1281"/>
      <c r="V563" s="1280"/>
      <c r="W563" s="1174"/>
      <c r="X563" s="1179"/>
      <c r="Y563" s="1282"/>
      <c r="Z563" s="1308"/>
      <c r="AA563" s="1286"/>
      <c r="AB563" s="1393"/>
      <c r="AC563" s="1282"/>
      <c r="AD563" s="1308"/>
      <c r="AE563" s="1286"/>
      <c r="AF563" s="1307"/>
      <c r="AG563" s="1281"/>
      <c r="AH563" s="1280"/>
    </row>
    <row r="564" spans="2:34" ht="13.5" hidden="1" outlineLevel="1" thickBot="1">
      <c r="B564" s="83"/>
      <c r="C564" s="1474" t="s">
        <v>504</v>
      </c>
      <c r="D564" s="1474" t="s">
        <v>656</v>
      </c>
      <c r="E564" s="877">
        <v>1</v>
      </c>
      <c r="F564" s="83">
        <v>5.9</v>
      </c>
      <c r="G564" s="109">
        <v>56.85</v>
      </c>
      <c r="H564" s="109">
        <v>57.25</v>
      </c>
      <c r="I564" s="108">
        <f>H564-G564</f>
        <v>0.4</v>
      </c>
      <c r="J564" s="1080">
        <f>F564*I564</f>
        <v>2.36</v>
      </c>
      <c r="K564" s="83"/>
      <c r="L564" s="75"/>
      <c r="M564" s="1058"/>
      <c r="N564" s="83"/>
      <c r="O564" s="75"/>
      <c r="P564" s="123"/>
      <c r="Q564" s="1281"/>
      <c r="R564" s="1280"/>
      <c r="S564" s="1281"/>
      <c r="T564" s="1280"/>
      <c r="U564" s="1281"/>
      <c r="V564" s="1280"/>
      <c r="W564" s="1174">
        <f>J564</f>
        <v>2.36</v>
      </c>
      <c r="X564" s="1179">
        <f t="shared" ref="X564:X565" si="82">ROUND($W$4/1000*W564,3)</f>
        <v>5.8999999999999997E-2</v>
      </c>
      <c r="Y564" s="1282"/>
      <c r="Z564" s="1308"/>
      <c r="AA564" s="1328">
        <f>J564</f>
        <v>2.36</v>
      </c>
      <c r="AB564" s="1287"/>
      <c r="AC564" s="1282"/>
      <c r="AD564" s="1308"/>
      <c r="AE564" s="1286"/>
      <c r="AF564" s="1307"/>
      <c r="AG564" s="1281">
        <f>F564</f>
        <v>5.9</v>
      </c>
      <c r="AH564" s="1280"/>
    </row>
    <row r="565" spans="2:34" ht="13.5" hidden="1" outlineLevel="1" thickBot="1">
      <c r="B565" s="83"/>
      <c r="C565" s="1474"/>
      <c r="D565" s="1474"/>
      <c r="E565" s="877"/>
      <c r="F565" s="83">
        <v>5.9</v>
      </c>
      <c r="G565" s="109">
        <v>57.25</v>
      </c>
      <c r="H565" s="109">
        <v>58.23</v>
      </c>
      <c r="I565" s="75">
        <f>H565-G565</f>
        <v>0.97999999999999698</v>
      </c>
      <c r="J565" s="1080">
        <f>F565*I565</f>
        <v>5.78</v>
      </c>
      <c r="K565" s="83"/>
      <c r="L565" s="75"/>
      <c r="M565" s="1058"/>
      <c r="N565" s="83"/>
      <c r="O565" s="75"/>
      <c r="P565" s="123"/>
      <c r="Q565" s="1174"/>
      <c r="R565" s="1280"/>
      <c r="S565" s="1281"/>
      <c r="T565" s="1280"/>
      <c r="U565" s="1281"/>
      <c r="V565" s="1280"/>
      <c r="W565" s="1174">
        <f>J565</f>
        <v>5.78</v>
      </c>
      <c r="X565" s="1179">
        <f t="shared" si="82"/>
        <v>0.14499999999999999</v>
      </c>
      <c r="Y565" s="1282"/>
      <c r="Z565" s="1306"/>
      <c r="AA565" s="1286"/>
      <c r="AB565" s="1393">
        <f>J565</f>
        <v>5.78</v>
      </c>
      <c r="AC565" s="1282"/>
      <c r="AD565" s="1308"/>
      <c r="AE565" s="1286"/>
      <c r="AF565" s="1307"/>
      <c r="AG565" s="1281"/>
      <c r="AH565" s="1280"/>
    </row>
    <row r="566" spans="2:34" ht="13.5" hidden="1" outlineLevel="1" thickBot="1">
      <c r="B566" s="83"/>
      <c r="C566" s="1474" t="s">
        <v>65</v>
      </c>
      <c r="D566" s="1474"/>
      <c r="E566" s="877">
        <v>1</v>
      </c>
      <c r="F566" s="83">
        <v>3.28</v>
      </c>
      <c r="G566" s="109">
        <v>57.03</v>
      </c>
      <c r="H566" s="109">
        <v>59.85</v>
      </c>
      <c r="I566" s="108">
        <f>H566-G566</f>
        <v>2.82</v>
      </c>
      <c r="J566" s="1080">
        <f>F566*I566</f>
        <v>9.25</v>
      </c>
      <c r="K566" s="1109"/>
      <c r="L566" s="1110"/>
      <c r="M566" s="1085"/>
      <c r="N566" s="83"/>
      <c r="O566" s="75"/>
      <c r="P566" s="1160"/>
      <c r="Q566" s="1174"/>
      <c r="R566" s="1280"/>
      <c r="S566" s="1174">
        <f>J566</f>
        <v>9.25</v>
      </c>
      <c r="T566" s="1179">
        <f t="shared" ref="T566:T571" si="83">ROUND($S$4/1000*S566,3)</f>
        <v>1.2030000000000001</v>
      </c>
      <c r="U566" s="1281"/>
      <c r="V566" s="1280"/>
      <c r="W566" s="1281"/>
      <c r="X566" s="1280"/>
      <c r="Y566" s="1282"/>
      <c r="Z566" s="1306">
        <f>J566</f>
        <v>9.25</v>
      </c>
      <c r="AA566" s="1286"/>
      <c r="AB566" s="1287"/>
      <c r="AC566" s="1282"/>
      <c r="AD566" s="1306"/>
      <c r="AE566" s="1286"/>
      <c r="AF566" s="1307"/>
      <c r="AG566" s="1281"/>
      <c r="AH566" s="1280"/>
    </row>
    <row r="567" spans="2:34" ht="13.5" hidden="1" outlineLevel="1" thickBot="1">
      <c r="B567" s="83"/>
      <c r="C567" s="1474" t="s">
        <v>516</v>
      </c>
      <c r="D567" s="1474"/>
      <c r="E567" s="877">
        <v>1</v>
      </c>
      <c r="F567" s="83"/>
      <c r="G567" s="109"/>
      <c r="H567" s="109"/>
      <c r="I567" s="75"/>
      <c r="J567" s="1058"/>
      <c r="K567" s="1114">
        <f>1.68-0.77</f>
        <v>0.91</v>
      </c>
      <c r="L567" s="940">
        <f>1.65-0.06</f>
        <v>1.59</v>
      </c>
      <c r="M567" s="1080">
        <f>ROUND(-E567*K567*L567,2)</f>
        <v>-1.45</v>
      </c>
      <c r="N567" s="1114">
        <v>0.13</v>
      </c>
      <c r="O567" s="940">
        <f>2*K567+L567</f>
        <v>3.41</v>
      </c>
      <c r="P567" s="1161">
        <f>E567*N567*O567</f>
        <v>0.44</v>
      </c>
      <c r="Q567" s="1281"/>
      <c r="R567" s="1280"/>
      <c r="S567" s="1174">
        <f>M567</f>
        <v>-1.45</v>
      </c>
      <c r="T567" s="1179">
        <f t="shared" si="83"/>
        <v>-0.189</v>
      </c>
      <c r="U567" s="1281"/>
      <c r="V567" s="1280"/>
      <c r="W567" s="1281"/>
      <c r="X567" s="1280"/>
      <c r="Y567" s="1282"/>
      <c r="Z567" s="1306">
        <f>M567</f>
        <v>-1.45</v>
      </c>
      <c r="AA567" s="1286"/>
      <c r="AB567" s="1287"/>
      <c r="AC567" s="1282"/>
      <c r="AD567" s="1306">
        <f>P567</f>
        <v>0.44</v>
      </c>
      <c r="AE567" s="1286"/>
      <c r="AF567" s="1307"/>
      <c r="AG567" s="1281"/>
      <c r="AH567" s="1280"/>
    </row>
    <row r="568" spans="2:34" ht="13.5" hidden="1" outlineLevel="1" thickBot="1">
      <c r="B568" s="83"/>
      <c r="C568" s="1474" t="s">
        <v>90</v>
      </c>
      <c r="D568" s="1474"/>
      <c r="E568" s="877">
        <v>1</v>
      </c>
      <c r="F568" s="83"/>
      <c r="G568" s="109"/>
      <c r="H568" s="109"/>
      <c r="I568" s="75"/>
      <c r="J568" s="1080"/>
      <c r="K568" s="1114">
        <v>0.77</v>
      </c>
      <c r="L568" s="940">
        <f>2.4-0.06</f>
        <v>2.34</v>
      </c>
      <c r="M568" s="1080">
        <f>ROUND(-E568*K568*L568,2)</f>
        <v>-1.8</v>
      </c>
      <c r="N568" s="1114">
        <v>0.13</v>
      </c>
      <c r="O568" s="940">
        <f>K568+L568+0.75</f>
        <v>3.86</v>
      </c>
      <c r="P568" s="1161">
        <f>E568*N568*O568</f>
        <v>0.5</v>
      </c>
      <c r="Q568" s="1174"/>
      <c r="R568" s="1280"/>
      <c r="S568" s="1174">
        <f>M568</f>
        <v>-1.8</v>
      </c>
      <c r="T568" s="1179">
        <f t="shared" si="83"/>
        <v>-0.23400000000000001</v>
      </c>
      <c r="U568" s="1281"/>
      <c r="V568" s="1280"/>
      <c r="W568" s="1281"/>
      <c r="X568" s="1280"/>
      <c r="Y568" s="1282"/>
      <c r="Z568" s="1306">
        <f>M568</f>
        <v>-1.8</v>
      </c>
      <c r="AA568" s="1328"/>
      <c r="AB568" s="1287"/>
      <c r="AC568" s="1282"/>
      <c r="AD568" s="1306">
        <f>P568</f>
        <v>0.5</v>
      </c>
      <c r="AE568" s="1286"/>
      <c r="AF568" s="1307"/>
      <c r="AG568" s="1281"/>
      <c r="AH568" s="1280"/>
    </row>
    <row r="569" spans="2:34" ht="13.5" hidden="1" outlineLevel="1" thickBot="1">
      <c r="B569" s="83"/>
      <c r="C569" s="1474"/>
      <c r="D569" s="1474"/>
      <c r="E569" s="877"/>
      <c r="F569" s="83"/>
      <c r="G569" s="109"/>
      <c r="H569" s="109"/>
      <c r="I569" s="75"/>
      <c r="J569" s="1080"/>
      <c r="K569" s="83"/>
      <c r="L569" s="75"/>
      <c r="M569" s="1058"/>
      <c r="N569" s="83"/>
      <c r="O569" s="75"/>
      <c r="P569" s="123"/>
      <c r="Q569" s="1174"/>
      <c r="R569" s="1280"/>
      <c r="S569" s="1281"/>
      <c r="T569" s="1280"/>
      <c r="U569" s="1281"/>
      <c r="V569" s="1280"/>
      <c r="W569" s="1281"/>
      <c r="X569" s="1280"/>
      <c r="Y569" s="1282"/>
      <c r="Z569" s="1306"/>
      <c r="AA569" s="1286"/>
      <c r="AB569" s="1287"/>
      <c r="AC569" s="1282"/>
      <c r="AD569" s="1308"/>
      <c r="AE569" s="1286"/>
      <c r="AF569" s="1307"/>
      <c r="AG569" s="1281"/>
      <c r="AH569" s="1280"/>
    </row>
    <row r="570" spans="2:34" ht="13.5" hidden="1" outlineLevel="1" thickBot="1">
      <c r="B570" s="83" t="s">
        <v>587</v>
      </c>
      <c r="C570" s="1474" t="s">
        <v>493</v>
      </c>
      <c r="D570" s="1474" t="s">
        <v>657</v>
      </c>
      <c r="E570" s="877"/>
      <c r="F570" s="83">
        <v>3.25</v>
      </c>
      <c r="G570" s="109">
        <v>56.85</v>
      </c>
      <c r="H570" s="109">
        <v>59.85</v>
      </c>
      <c r="I570" s="108">
        <f>H570-G570</f>
        <v>3</v>
      </c>
      <c r="J570" s="1080">
        <f>F570*I570</f>
        <v>9.75</v>
      </c>
      <c r="K570" s="83"/>
      <c r="L570" s="75"/>
      <c r="M570" s="1058"/>
      <c r="N570" s="83"/>
      <c r="O570" s="75"/>
      <c r="P570" s="123"/>
      <c r="Q570" s="1281"/>
      <c r="R570" s="1280"/>
      <c r="S570" s="1174">
        <f>J570</f>
        <v>9.75</v>
      </c>
      <c r="T570" s="1179">
        <f t="shared" si="83"/>
        <v>1.268</v>
      </c>
      <c r="U570" s="1281"/>
      <c r="V570" s="1280"/>
      <c r="W570" s="1281"/>
      <c r="X570" s="1280"/>
      <c r="Y570" s="1282"/>
      <c r="Z570" s="1308"/>
      <c r="AA570" s="1286"/>
      <c r="AB570" s="1287"/>
      <c r="AC570" s="1282"/>
      <c r="AD570" s="1308"/>
      <c r="AE570" s="1286"/>
      <c r="AF570" s="1307"/>
      <c r="AG570" s="1281"/>
      <c r="AH570" s="1280"/>
    </row>
    <row r="571" spans="2:34" ht="13.5" hidden="1" outlineLevel="1" thickBot="1">
      <c r="B571" s="83"/>
      <c r="C571" s="1474" t="s">
        <v>24</v>
      </c>
      <c r="D571" s="75"/>
      <c r="E571" s="877">
        <v>1</v>
      </c>
      <c r="F571" s="83"/>
      <c r="G571" s="109"/>
      <c r="H571" s="109"/>
      <c r="I571" s="75"/>
      <c r="J571" s="1080"/>
      <c r="K571" s="871">
        <v>1.48</v>
      </c>
      <c r="L571" s="1474">
        <v>1.59</v>
      </c>
      <c r="M571" s="1085">
        <f>ROUND(-E571*K571*L571,2)</f>
        <v>-2.35</v>
      </c>
      <c r="N571" s="1114"/>
      <c r="O571" s="940"/>
      <c r="P571" s="1161"/>
      <c r="Q571" s="1281"/>
      <c r="R571" s="1280"/>
      <c r="S571" s="1174">
        <f>M571</f>
        <v>-2.35</v>
      </c>
      <c r="T571" s="1179">
        <f t="shared" si="83"/>
        <v>-0.30599999999999999</v>
      </c>
      <c r="U571" s="1281"/>
      <c r="V571" s="1280"/>
      <c r="W571" s="1174"/>
      <c r="X571" s="1179"/>
      <c r="Y571" s="1282"/>
      <c r="Z571" s="1308"/>
      <c r="AA571" s="1328"/>
      <c r="AB571" s="1287"/>
      <c r="AC571" s="1282"/>
      <c r="AD571" s="1308"/>
      <c r="AE571" s="1286"/>
      <c r="AF571" s="1307"/>
      <c r="AG571" s="1281"/>
      <c r="AH571" s="1280"/>
    </row>
    <row r="572" spans="2:34" ht="13.5" hidden="1" outlineLevel="1" thickBot="1">
      <c r="B572" s="83" t="s">
        <v>664</v>
      </c>
      <c r="C572" s="1474"/>
      <c r="D572" s="75"/>
      <c r="E572" s="877"/>
      <c r="F572" s="83">
        <v>3.25</v>
      </c>
      <c r="G572" s="109">
        <v>56.85</v>
      </c>
      <c r="H572" s="109">
        <v>57.25</v>
      </c>
      <c r="I572" s="108">
        <f>H572-G572</f>
        <v>0.4</v>
      </c>
      <c r="J572" s="1080">
        <f>F572*I572</f>
        <v>1.3</v>
      </c>
      <c r="K572" s="83"/>
      <c r="L572" s="75"/>
      <c r="M572" s="1058"/>
      <c r="N572" s="83"/>
      <c r="O572" s="75"/>
      <c r="P572" s="123"/>
      <c r="Q572" s="1281"/>
      <c r="R572" s="1280"/>
      <c r="S572" s="1281"/>
      <c r="T572" s="1280"/>
      <c r="U572" s="1281"/>
      <c r="V572" s="1280"/>
      <c r="W572" s="1174"/>
      <c r="X572" s="1179"/>
      <c r="Y572" s="1282"/>
      <c r="Z572" s="1308"/>
      <c r="AA572" s="1328">
        <f>J572</f>
        <v>1.3</v>
      </c>
      <c r="AB572" s="1393"/>
      <c r="AC572" s="1282"/>
      <c r="AD572" s="1308"/>
      <c r="AE572" s="1286"/>
      <c r="AF572" s="1307"/>
      <c r="AG572" s="1281"/>
      <c r="AH572" s="1280"/>
    </row>
    <row r="573" spans="2:34" ht="13.5" hidden="1" outlineLevel="1" thickBot="1">
      <c r="B573" s="83"/>
      <c r="C573" s="1474"/>
      <c r="D573" s="75"/>
      <c r="E573" s="877"/>
      <c r="F573" s="83">
        <v>0.22</v>
      </c>
      <c r="G573" s="109">
        <v>57.25</v>
      </c>
      <c r="H573" s="109">
        <v>59.85</v>
      </c>
      <c r="I573" s="108">
        <f>H573-G573</f>
        <v>2.6</v>
      </c>
      <c r="J573" s="1080">
        <f>F573*I573</f>
        <v>0.56999999999999995</v>
      </c>
      <c r="K573" s="83"/>
      <c r="L573" s="75"/>
      <c r="M573" s="1058"/>
      <c r="N573" s="83"/>
      <c r="O573" s="75"/>
      <c r="P573" s="123"/>
      <c r="Q573" s="1174"/>
      <c r="R573" s="1280"/>
      <c r="S573" s="1174"/>
      <c r="T573" s="1179"/>
      <c r="U573" s="1281"/>
      <c r="V573" s="1280"/>
      <c r="W573" s="1281"/>
      <c r="X573" s="1280"/>
      <c r="Y573" s="1282"/>
      <c r="Z573" s="1306">
        <f>J573</f>
        <v>0.56999999999999995</v>
      </c>
      <c r="AA573" s="1286"/>
      <c r="AB573" s="1287"/>
      <c r="AC573" s="1282"/>
      <c r="AD573" s="1308"/>
      <c r="AE573" s="1286"/>
      <c r="AF573" s="1307"/>
      <c r="AG573" s="1281"/>
      <c r="AH573" s="1280"/>
    </row>
    <row r="574" spans="2:34" ht="13.5" hidden="1" outlineLevel="1" thickBot="1">
      <c r="B574" s="83"/>
      <c r="C574" s="1474"/>
      <c r="D574" s="75"/>
      <c r="E574" s="877"/>
      <c r="F574" s="83">
        <v>1.48</v>
      </c>
      <c r="G574" s="109">
        <v>57.25</v>
      </c>
      <c r="H574" s="109">
        <v>59.85</v>
      </c>
      <c r="I574" s="108">
        <f>H574-G574</f>
        <v>2.6</v>
      </c>
      <c r="J574" s="1080">
        <f>F574*I574</f>
        <v>3.85</v>
      </c>
      <c r="K574" s="1114"/>
      <c r="L574" s="940"/>
      <c r="M574" s="1080"/>
      <c r="N574" s="1114"/>
      <c r="O574" s="940"/>
      <c r="P574" s="1161"/>
      <c r="Q574" s="1281"/>
      <c r="R574" s="1280"/>
      <c r="S574" s="1174"/>
      <c r="T574" s="1179"/>
      <c r="U574" s="1281"/>
      <c r="V574" s="1280"/>
      <c r="W574" s="1281"/>
      <c r="X574" s="1280"/>
      <c r="Y574" s="1282"/>
      <c r="Z574" s="1306"/>
      <c r="AA574" s="1286"/>
      <c r="AB574" s="1393">
        <f>J574</f>
        <v>3.85</v>
      </c>
      <c r="AC574" s="1282"/>
      <c r="AD574" s="1306"/>
      <c r="AE574" s="1286"/>
      <c r="AF574" s="1307"/>
      <c r="AG574" s="1281"/>
      <c r="AH574" s="1280"/>
    </row>
    <row r="575" spans="2:34" ht="13.5" hidden="1" outlineLevel="1" thickBot="1">
      <c r="B575" s="83"/>
      <c r="C575" s="1474" t="s">
        <v>24</v>
      </c>
      <c r="D575" s="75"/>
      <c r="E575" s="877">
        <v>1</v>
      </c>
      <c r="F575" s="83"/>
      <c r="G575" s="109"/>
      <c r="H575" s="109"/>
      <c r="I575" s="75"/>
      <c r="J575" s="1058"/>
      <c r="K575" s="871">
        <v>1.48</v>
      </c>
      <c r="L575" s="1474">
        <v>1.59</v>
      </c>
      <c r="M575" s="1085">
        <f>ROUND(-E575*K575*L575,2)</f>
        <v>-2.35</v>
      </c>
      <c r="N575" s="1114">
        <v>0.13</v>
      </c>
      <c r="O575" s="940">
        <f>2*L575+K575</f>
        <v>4.66</v>
      </c>
      <c r="P575" s="1161">
        <f>E575*N575*O575</f>
        <v>0.61</v>
      </c>
      <c r="Q575" s="1281"/>
      <c r="R575" s="1280"/>
      <c r="S575" s="1174"/>
      <c r="T575" s="1179"/>
      <c r="U575" s="1281"/>
      <c r="V575" s="1280"/>
      <c r="W575" s="1281"/>
      <c r="X575" s="1280"/>
      <c r="Y575" s="1282"/>
      <c r="Z575" s="1306"/>
      <c r="AA575" s="1286"/>
      <c r="AB575" s="1393">
        <f>M575</f>
        <v>-2.35</v>
      </c>
      <c r="AC575" s="1282"/>
      <c r="AD575" s="1306">
        <f>P575</f>
        <v>0.61</v>
      </c>
      <c r="AE575" s="1286"/>
      <c r="AF575" s="1307"/>
      <c r="AG575" s="1281"/>
      <c r="AH575" s="1280">
        <f>K575</f>
        <v>1.48</v>
      </c>
    </row>
    <row r="576" spans="2:34" ht="13.5" hidden="1" outlineLevel="1" thickBot="1">
      <c r="B576" s="83"/>
      <c r="C576" s="1474"/>
      <c r="D576" s="75"/>
      <c r="E576" s="877"/>
      <c r="F576" s="83">
        <v>1.55</v>
      </c>
      <c r="G576" s="109">
        <v>57.25</v>
      </c>
      <c r="H576" s="109">
        <v>59.85</v>
      </c>
      <c r="I576" s="108">
        <f>H576-G576</f>
        <v>2.6</v>
      </c>
      <c r="J576" s="1080">
        <f>F576*I576</f>
        <v>4.03</v>
      </c>
      <c r="K576" s="83"/>
      <c r="L576" s="75"/>
      <c r="M576" s="1058"/>
      <c r="N576" s="83"/>
      <c r="O576" s="75"/>
      <c r="P576" s="123"/>
      <c r="Q576" s="1281"/>
      <c r="R576" s="1280"/>
      <c r="S576" s="1281"/>
      <c r="T576" s="1280"/>
      <c r="U576" s="1281"/>
      <c r="V576" s="1280"/>
      <c r="W576" s="1281"/>
      <c r="X576" s="1280"/>
      <c r="Y576" s="1282"/>
      <c r="Z576" s="1306">
        <f>J576</f>
        <v>4.03</v>
      </c>
      <c r="AA576" s="1286"/>
      <c r="AB576" s="1287"/>
      <c r="AC576" s="1282"/>
      <c r="AD576" s="1308"/>
      <c r="AE576" s="1286"/>
      <c r="AF576" s="1307"/>
      <c r="AG576" s="1281"/>
      <c r="AH576" s="1280"/>
    </row>
    <row r="577" spans="2:34" ht="13.5" hidden="1" outlineLevel="1" thickBot="1">
      <c r="B577" s="83"/>
      <c r="C577" s="1474"/>
      <c r="D577" s="75"/>
      <c r="E577" s="877"/>
      <c r="F577" s="83"/>
      <c r="G577" s="109"/>
      <c r="H577" s="109"/>
      <c r="I577" s="75"/>
      <c r="J577" s="1080"/>
      <c r="K577" s="83"/>
      <c r="L577" s="75"/>
      <c r="M577" s="1058"/>
      <c r="N577" s="83"/>
      <c r="O577" s="75"/>
      <c r="P577" s="123"/>
      <c r="Q577" s="1281"/>
      <c r="R577" s="1280"/>
      <c r="S577" s="1174"/>
      <c r="T577" s="1179"/>
      <c r="U577" s="1281"/>
      <c r="V577" s="1280"/>
      <c r="W577" s="1281"/>
      <c r="X577" s="1280"/>
      <c r="Y577" s="1282"/>
      <c r="Z577" s="1308"/>
      <c r="AA577" s="1328"/>
      <c r="AB577" s="1287"/>
      <c r="AC577" s="1282"/>
      <c r="AD577" s="1308"/>
      <c r="AE577" s="1286"/>
      <c r="AF577" s="1307"/>
      <c r="AG577" s="1281"/>
      <c r="AH577" s="1280"/>
    </row>
    <row r="578" spans="2:34" ht="13.5" hidden="1" outlineLevel="1" thickBot="1">
      <c r="B578" s="83"/>
      <c r="C578" s="1474" t="s">
        <v>504</v>
      </c>
      <c r="D578" s="1474" t="s">
        <v>669</v>
      </c>
      <c r="E578" s="877"/>
      <c r="F578" s="83">
        <v>8.17</v>
      </c>
      <c r="G578" s="109">
        <v>56.85</v>
      </c>
      <c r="H578" s="109">
        <v>57.25</v>
      </c>
      <c r="I578" s="108">
        <f>H578-G578</f>
        <v>0.4</v>
      </c>
      <c r="J578" s="1080">
        <f>F578*I578</f>
        <v>3.27</v>
      </c>
      <c r="K578" s="83"/>
      <c r="L578" s="75"/>
      <c r="M578" s="1058"/>
      <c r="N578" s="83"/>
      <c r="O578" s="75"/>
      <c r="P578" s="123"/>
      <c r="Q578" s="1281"/>
      <c r="R578" s="1280"/>
      <c r="S578" s="1174"/>
      <c r="T578" s="1179"/>
      <c r="U578" s="1281"/>
      <c r="V578" s="1280"/>
      <c r="W578" s="1174">
        <f>J578</f>
        <v>3.27</v>
      </c>
      <c r="X578" s="1179">
        <f t="shared" ref="X578:X579" si="84">ROUND($W$4/1000*W578,3)</f>
        <v>8.2000000000000003E-2</v>
      </c>
      <c r="Y578" s="1282"/>
      <c r="Z578" s="1306"/>
      <c r="AA578" s="1328">
        <f>J578</f>
        <v>3.27</v>
      </c>
      <c r="AB578" s="1287"/>
      <c r="AC578" s="1282"/>
      <c r="AD578" s="1308"/>
      <c r="AE578" s="1286"/>
      <c r="AF578" s="1307"/>
      <c r="AG578" s="1281">
        <f>F578</f>
        <v>8.17</v>
      </c>
      <c r="AH578" s="1280"/>
    </row>
    <row r="579" spans="2:34" ht="13.5" hidden="1" outlineLevel="1" thickBot="1">
      <c r="B579" s="83"/>
      <c r="C579" s="1474"/>
      <c r="D579" s="1474"/>
      <c r="E579" s="877"/>
      <c r="F579" s="83">
        <v>8.17</v>
      </c>
      <c r="G579" s="109">
        <v>57.25</v>
      </c>
      <c r="H579" s="109">
        <v>58.23</v>
      </c>
      <c r="I579" s="75">
        <f>H579-G579</f>
        <v>0.97999999999999698</v>
      </c>
      <c r="J579" s="1080">
        <f>F579*I579</f>
        <v>8.01</v>
      </c>
      <c r="K579" s="83"/>
      <c r="L579" s="75"/>
      <c r="M579" s="1058"/>
      <c r="N579" s="83"/>
      <c r="O579" s="75"/>
      <c r="P579" s="123"/>
      <c r="Q579" s="1281"/>
      <c r="R579" s="1280"/>
      <c r="S579" s="1174"/>
      <c r="T579" s="1179"/>
      <c r="U579" s="1281"/>
      <c r="V579" s="1280"/>
      <c r="W579" s="1174">
        <f>J579</f>
        <v>8.01</v>
      </c>
      <c r="X579" s="1179">
        <f t="shared" si="84"/>
        <v>0.2</v>
      </c>
      <c r="Y579" s="1282"/>
      <c r="Z579" s="1308"/>
      <c r="AA579" s="1286"/>
      <c r="AB579" s="1393">
        <f>J579</f>
        <v>8.01</v>
      </c>
      <c r="AC579" s="1282"/>
      <c r="AD579" s="1308"/>
      <c r="AE579" s="1286"/>
      <c r="AF579" s="1307"/>
      <c r="AG579" s="1281"/>
      <c r="AH579" s="1280"/>
    </row>
    <row r="580" spans="2:34" ht="13.5" hidden="1" outlineLevel="1" thickBot="1">
      <c r="B580" s="83"/>
      <c r="C580" s="1474" t="s">
        <v>65</v>
      </c>
      <c r="D580" s="1474"/>
      <c r="E580" s="877">
        <v>1</v>
      </c>
      <c r="F580" s="83">
        <v>5.55</v>
      </c>
      <c r="G580" s="109">
        <v>57.03</v>
      </c>
      <c r="H580" s="109">
        <v>59.85</v>
      </c>
      <c r="I580" s="108">
        <f>H580-G580</f>
        <v>2.82</v>
      </c>
      <c r="J580" s="1080">
        <f>F580*I580</f>
        <v>15.65</v>
      </c>
      <c r="K580" s="871"/>
      <c r="L580" s="1474"/>
      <c r="M580" s="1080"/>
      <c r="N580" s="1114"/>
      <c r="O580" s="940"/>
      <c r="P580" s="1161"/>
      <c r="Q580" s="1281"/>
      <c r="R580" s="1280"/>
      <c r="S580" s="1174">
        <f>J580</f>
        <v>15.65</v>
      </c>
      <c r="T580" s="1179">
        <f t="shared" ref="T580:T586" si="85">ROUND($S$4/1000*S580,3)</f>
        <v>2.0350000000000001</v>
      </c>
      <c r="U580" s="1281"/>
      <c r="V580" s="1280"/>
      <c r="W580" s="1281"/>
      <c r="X580" s="1280"/>
      <c r="Y580" s="1282"/>
      <c r="Z580" s="1306">
        <f>J580</f>
        <v>15.65</v>
      </c>
      <c r="AA580" s="1286"/>
      <c r="AB580" s="1393"/>
      <c r="AC580" s="1282"/>
      <c r="AD580" s="1306"/>
      <c r="AE580" s="1286"/>
      <c r="AF580" s="1307"/>
      <c r="AG580" s="1281"/>
      <c r="AH580" s="1280"/>
    </row>
    <row r="581" spans="2:34" ht="13.5" hidden="1" outlineLevel="1" thickBot="1">
      <c r="B581" s="83"/>
      <c r="C581" s="1474" t="s">
        <v>67</v>
      </c>
      <c r="D581" s="1474"/>
      <c r="E581" s="877">
        <v>1</v>
      </c>
      <c r="F581" s="83"/>
      <c r="G581" s="109"/>
      <c r="H581" s="109"/>
      <c r="I581" s="75"/>
      <c r="J581" s="1058"/>
      <c r="K581" s="1114">
        <f>1.68-0.77</f>
        <v>0.91</v>
      </c>
      <c r="L581" s="940">
        <f>1.65-0.06</f>
        <v>1.59</v>
      </c>
      <c r="M581" s="1080">
        <f>ROUND(-E581*K581*L581,2)</f>
        <v>-1.45</v>
      </c>
      <c r="N581" s="1114">
        <v>0.13</v>
      </c>
      <c r="O581" s="940">
        <f>2*K581+L581</f>
        <v>3.41</v>
      </c>
      <c r="P581" s="1161">
        <f>E581*N581*O581</f>
        <v>0.44</v>
      </c>
      <c r="Q581" s="1281"/>
      <c r="R581" s="1280"/>
      <c r="S581" s="1174">
        <f>M581</f>
        <v>-1.45</v>
      </c>
      <c r="T581" s="1179">
        <f t="shared" si="85"/>
        <v>-0.189</v>
      </c>
      <c r="U581" s="1281"/>
      <c r="V581" s="1280"/>
      <c r="W581" s="1281"/>
      <c r="X581" s="1280"/>
      <c r="Y581" s="1282"/>
      <c r="Z581" s="1306">
        <f>M581</f>
        <v>-1.45</v>
      </c>
      <c r="AA581" s="1286"/>
      <c r="AB581" s="1287"/>
      <c r="AC581" s="1282"/>
      <c r="AD581" s="1306">
        <f>P581</f>
        <v>0.44</v>
      </c>
      <c r="AE581" s="1286"/>
      <c r="AF581" s="1307"/>
      <c r="AG581" s="1281"/>
      <c r="AH581" s="1280"/>
    </row>
    <row r="582" spans="2:34" ht="13.5" hidden="1" outlineLevel="1" thickBot="1">
      <c r="B582" s="83"/>
      <c r="C582" s="1474" t="s">
        <v>70</v>
      </c>
      <c r="D582" s="1474"/>
      <c r="E582" s="877">
        <v>1</v>
      </c>
      <c r="F582" s="83"/>
      <c r="G582" s="109"/>
      <c r="H582" s="109"/>
      <c r="I582" s="75"/>
      <c r="J582" s="1080"/>
      <c r="K582" s="1114">
        <v>0.77</v>
      </c>
      <c r="L582" s="940">
        <f>2.4-0.06</f>
        <v>2.34</v>
      </c>
      <c r="M582" s="1080">
        <f>ROUND(-E582*K582*L582,2)</f>
        <v>-1.8</v>
      </c>
      <c r="N582" s="1114">
        <v>0.13</v>
      </c>
      <c r="O582" s="940">
        <f>K582+L582+0.75</f>
        <v>3.86</v>
      </c>
      <c r="P582" s="1161">
        <f>E582*N582*O582</f>
        <v>0.5</v>
      </c>
      <c r="Q582" s="1174"/>
      <c r="R582" s="1280"/>
      <c r="S582" s="1174">
        <f>M582</f>
        <v>-1.8</v>
      </c>
      <c r="T582" s="1179">
        <f t="shared" si="85"/>
        <v>-0.23400000000000001</v>
      </c>
      <c r="U582" s="1281"/>
      <c r="V582" s="1280"/>
      <c r="W582" s="1281"/>
      <c r="X582" s="1280"/>
      <c r="Y582" s="1282"/>
      <c r="Z582" s="1306">
        <f>M582</f>
        <v>-1.8</v>
      </c>
      <c r="AA582" s="1328"/>
      <c r="AB582" s="1287"/>
      <c r="AC582" s="1282"/>
      <c r="AD582" s="1306">
        <f>P582</f>
        <v>0.5</v>
      </c>
      <c r="AE582" s="1286"/>
      <c r="AF582" s="1307"/>
      <c r="AG582" s="1281"/>
      <c r="AH582" s="1280"/>
    </row>
    <row r="583" spans="2:34" ht="13.5" hidden="1" outlineLevel="1" thickBot="1">
      <c r="B583" s="83"/>
      <c r="C583" s="1474" t="s">
        <v>24</v>
      </c>
      <c r="D583" s="1474"/>
      <c r="E583" s="877">
        <v>1</v>
      </c>
      <c r="F583" s="83"/>
      <c r="G583" s="109"/>
      <c r="H583" s="109"/>
      <c r="I583" s="75"/>
      <c r="J583" s="1080"/>
      <c r="K583" s="1109">
        <v>1.48</v>
      </c>
      <c r="L583" s="1110">
        <v>1.59</v>
      </c>
      <c r="M583" s="1085">
        <f>ROUND(-E583*K583*L583,2)</f>
        <v>-2.35</v>
      </c>
      <c r="N583" s="1114">
        <v>0.13</v>
      </c>
      <c r="O583" s="940">
        <f>2*(L583+K583)</f>
        <v>6.14</v>
      </c>
      <c r="P583" s="1161">
        <f>E583*N583*O583</f>
        <v>0.8</v>
      </c>
      <c r="Q583" s="1174"/>
      <c r="R583" s="1280"/>
      <c r="S583" s="1174">
        <f>M583</f>
        <v>-2.35</v>
      </c>
      <c r="T583" s="1179">
        <f t="shared" si="85"/>
        <v>-0.30599999999999999</v>
      </c>
      <c r="U583" s="1281"/>
      <c r="V583" s="1280"/>
      <c r="W583" s="1281"/>
      <c r="X583" s="1280"/>
      <c r="Y583" s="1282"/>
      <c r="Z583" s="1306">
        <f>M583</f>
        <v>-2.35</v>
      </c>
      <c r="AA583" s="1286"/>
      <c r="AB583" s="1287"/>
      <c r="AC583" s="1282"/>
      <c r="AD583" s="1306">
        <f>P583</f>
        <v>0.8</v>
      </c>
      <c r="AE583" s="1286"/>
      <c r="AF583" s="1307"/>
      <c r="AG583" s="1281"/>
      <c r="AH583" s="1280"/>
    </row>
    <row r="584" spans="2:34" ht="13.5" hidden="1" outlineLevel="1" thickBot="1">
      <c r="B584" s="83"/>
      <c r="C584" s="1474"/>
      <c r="D584" s="1474"/>
      <c r="E584" s="877"/>
      <c r="F584" s="83"/>
      <c r="G584" s="109"/>
      <c r="H584" s="109"/>
      <c r="I584" s="75"/>
      <c r="J584" s="1058"/>
      <c r="K584" s="1281"/>
      <c r="L584" s="1286"/>
      <c r="M584" s="1058"/>
      <c r="N584" s="83"/>
      <c r="O584" s="75"/>
      <c r="P584" s="123"/>
      <c r="Q584" s="1281"/>
      <c r="R584" s="1280"/>
      <c r="S584" s="1281"/>
      <c r="T584" s="1280"/>
      <c r="U584" s="1281"/>
      <c r="V584" s="1280"/>
      <c r="W584" s="1281"/>
      <c r="X584" s="1280"/>
      <c r="Y584" s="1282"/>
      <c r="Z584" s="1308"/>
      <c r="AA584" s="1286"/>
      <c r="AB584" s="1287"/>
      <c r="AC584" s="1282"/>
      <c r="AD584" s="1308"/>
      <c r="AE584" s="1286"/>
      <c r="AF584" s="1307"/>
      <c r="AG584" s="1281"/>
      <c r="AH584" s="1280"/>
    </row>
    <row r="585" spans="2:34" ht="13.5" hidden="1" outlineLevel="1" thickBot="1">
      <c r="B585" s="83" t="s">
        <v>587</v>
      </c>
      <c r="C585" s="1474" t="s">
        <v>493</v>
      </c>
      <c r="D585" s="1474" t="s">
        <v>698</v>
      </c>
      <c r="E585" s="877"/>
      <c r="F585" s="83">
        <v>3.03</v>
      </c>
      <c r="G585" s="109">
        <v>56.85</v>
      </c>
      <c r="H585" s="109">
        <v>59.85</v>
      </c>
      <c r="I585" s="108">
        <f>H585-G585</f>
        <v>3</v>
      </c>
      <c r="J585" s="1080">
        <f>F585*I585</f>
        <v>9.09</v>
      </c>
      <c r="K585" s="83"/>
      <c r="L585" s="75"/>
      <c r="M585" s="1058"/>
      <c r="N585" s="83"/>
      <c r="O585" s="75"/>
      <c r="P585" s="123"/>
      <c r="Q585" s="1281"/>
      <c r="R585" s="1280"/>
      <c r="S585" s="1174">
        <f>J585</f>
        <v>9.09</v>
      </c>
      <c r="T585" s="1179">
        <f t="shared" si="85"/>
        <v>1.1819999999999999</v>
      </c>
      <c r="U585" s="1281"/>
      <c r="V585" s="1280"/>
      <c r="W585" s="1174"/>
      <c r="X585" s="1179"/>
      <c r="Y585" s="1282"/>
      <c r="Z585" s="1308"/>
      <c r="AA585" s="1328"/>
      <c r="AB585" s="1287"/>
      <c r="AC585" s="1282"/>
      <c r="AD585" s="1308"/>
      <c r="AE585" s="1286"/>
      <c r="AF585" s="1307"/>
      <c r="AG585" s="1281"/>
      <c r="AH585" s="1280"/>
    </row>
    <row r="586" spans="2:34" ht="13.5" hidden="1" outlineLevel="1" thickBot="1">
      <c r="B586" s="83"/>
      <c r="C586" s="1474" t="s">
        <v>24</v>
      </c>
      <c r="D586" s="1474"/>
      <c r="E586" s="877">
        <v>1</v>
      </c>
      <c r="F586" s="83"/>
      <c r="G586" s="109"/>
      <c r="H586" s="109"/>
      <c r="I586" s="75"/>
      <c r="J586" s="1080"/>
      <c r="K586" s="871">
        <v>1.48</v>
      </c>
      <c r="L586" s="1474">
        <v>1.59</v>
      </c>
      <c r="M586" s="1085">
        <f>ROUND(-E586*K586*L586,2)</f>
        <v>-2.35</v>
      </c>
      <c r="N586" s="1114"/>
      <c r="O586" s="940"/>
      <c r="P586" s="1161"/>
      <c r="Q586" s="1281"/>
      <c r="R586" s="1280"/>
      <c r="S586" s="1174">
        <f>M586</f>
        <v>-2.35</v>
      </c>
      <c r="T586" s="1179">
        <f t="shared" si="85"/>
        <v>-0.30599999999999999</v>
      </c>
      <c r="U586" s="1281"/>
      <c r="V586" s="1280"/>
      <c r="W586" s="1174"/>
      <c r="X586" s="1179"/>
      <c r="Y586" s="1282"/>
      <c r="Z586" s="1308"/>
      <c r="AA586" s="1286"/>
      <c r="AB586" s="1393"/>
      <c r="AC586" s="1282"/>
      <c r="AD586" s="1308"/>
      <c r="AE586" s="1286"/>
      <c r="AF586" s="1307"/>
      <c r="AG586" s="1281"/>
      <c r="AH586" s="1280"/>
    </row>
    <row r="587" spans="2:34" ht="13.5" hidden="1" outlineLevel="1" thickBot="1">
      <c r="B587" s="83" t="s">
        <v>664</v>
      </c>
      <c r="C587" s="1474"/>
      <c r="D587" s="1474"/>
      <c r="E587" s="877"/>
      <c r="F587" s="83">
        <v>3.03</v>
      </c>
      <c r="G587" s="109">
        <v>56.85</v>
      </c>
      <c r="H587" s="109">
        <v>57.25</v>
      </c>
      <c r="I587" s="108">
        <f>H587-G587</f>
        <v>0.4</v>
      </c>
      <c r="J587" s="1080">
        <f>F587*I587</f>
        <v>1.21</v>
      </c>
      <c r="K587" s="83"/>
      <c r="L587" s="75"/>
      <c r="M587" s="1058"/>
      <c r="N587" s="83"/>
      <c r="O587" s="75"/>
      <c r="P587" s="123"/>
      <c r="Q587" s="1281"/>
      <c r="R587" s="1280"/>
      <c r="S587" s="1174"/>
      <c r="T587" s="1179"/>
      <c r="U587" s="1281"/>
      <c r="V587" s="1280"/>
      <c r="W587" s="1281"/>
      <c r="X587" s="1280"/>
      <c r="Y587" s="1282"/>
      <c r="Z587" s="1306"/>
      <c r="AA587" s="1328">
        <f>J587</f>
        <v>1.21</v>
      </c>
      <c r="AB587" s="1287"/>
      <c r="AC587" s="1282"/>
      <c r="AD587" s="1308"/>
      <c r="AE587" s="1286"/>
      <c r="AF587" s="1307"/>
      <c r="AG587" s="1281"/>
      <c r="AH587" s="1280"/>
    </row>
    <row r="588" spans="2:34" ht="13.5" hidden="1" outlineLevel="1" thickBot="1">
      <c r="B588" s="83"/>
      <c r="C588" s="1474"/>
      <c r="D588" s="1474"/>
      <c r="E588" s="877"/>
      <c r="F588" s="83">
        <v>1.33</v>
      </c>
      <c r="G588" s="109">
        <v>57.25</v>
      </c>
      <c r="H588" s="109">
        <v>59.85</v>
      </c>
      <c r="I588" s="108">
        <f>H588-G588</f>
        <v>2.6</v>
      </c>
      <c r="J588" s="1080">
        <f>F588*I588</f>
        <v>3.46</v>
      </c>
      <c r="K588" s="1114"/>
      <c r="L588" s="940"/>
      <c r="M588" s="1080"/>
      <c r="N588" s="1114"/>
      <c r="O588" s="940"/>
      <c r="P588" s="1161"/>
      <c r="Q588" s="1281"/>
      <c r="R588" s="1280"/>
      <c r="S588" s="1174"/>
      <c r="T588" s="1179"/>
      <c r="U588" s="1281"/>
      <c r="V588" s="1280"/>
      <c r="W588" s="1281"/>
      <c r="X588" s="1280"/>
      <c r="Y588" s="1282"/>
      <c r="Z588" s="1306">
        <f>J588</f>
        <v>3.46</v>
      </c>
      <c r="AA588" s="1286"/>
      <c r="AB588" s="1287"/>
      <c r="AC588" s="1282"/>
      <c r="AD588" s="1308"/>
      <c r="AE588" s="1286"/>
      <c r="AF588" s="1307"/>
      <c r="AG588" s="1281"/>
      <c r="AH588" s="1280"/>
    </row>
    <row r="589" spans="2:34" ht="13.5" hidden="1" outlineLevel="1" thickBot="1">
      <c r="B589" s="83"/>
      <c r="C589" s="1474"/>
      <c r="D589" s="1474"/>
      <c r="E589" s="877"/>
      <c r="F589" s="83">
        <v>1.48</v>
      </c>
      <c r="G589" s="109">
        <v>57.25</v>
      </c>
      <c r="H589" s="109">
        <v>59.85</v>
      </c>
      <c r="I589" s="108">
        <f>H589-G589</f>
        <v>2.6</v>
      </c>
      <c r="J589" s="1080">
        <f>F589*I589</f>
        <v>3.85</v>
      </c>
      <c r="K589" s="1114"/>
      <c r="L589" s="940"/>
      <c r="M589" s="1080"/>
      <c r="N589" s="1114"/>
      <c r="O589" s="940"/>
      <c r="P589" s="1161"/>
      <c r="Q589" s="1281"/>
      <c r="R589" s="1280"/>
      <c r="S589" s="1174"/>
      <c r="T589" s="1179"/>
      <c r="U589" s="1281"/>
      <c r="V589" s="1280"/>
      <c r="W589" s="1281"/>
      <c r="X589" s="1280"/>
      <c r="Y589" s="1282"/>
      <c r="Z589" s="1306"/>
      <c r="AA589" s="1286"/>
      <c r="AB589" s="1393">
        <f>J589</f>
        <v>3.85</v>
      </c>
      <c r="AC589" s="1282"/>
      <c r="AD589" s="1308"/>
      <c r="AE589" s="1286"/>
      <c r="AF589" s="1307"/>
      <c r="AG589" s="1281"/>
      <c r="AH589" s="1280"/>
    </row>
    <row r="590" spans="2:34" ht="13.5" hidden="1" outlineLevel="1" thickBot="1">
      <c r="B590" s="83"/>
      <c r="C590" s="1474" t="s">
        <v>24</v>
      </c>
      <c r="D590" s="1474"/>
      <c r="E590" s="877">
        <v>1</v>
      </c>
      <c r="F590" s="83"/>
      <c r="G590" s="109"/>
      <c r="H590" s="109"/>
      <c r="I590" s="75"/>
      <c r="J590" s="1058"/>
      <c r="K590" s="871">
        <v>1.48</v>
      </c>
      <c r="L590" s="1474">
        <v>1.59</v>
      </c>
      <c r="M590" s="1085">
        <f>ROUND(-E590*K590*L590,2)</f>
        <v>-2.35</v>
      </c>
      <c r="N590" s="1114">
        <v>0.13</v>
      </c>
      <c r="O590" s="940">
        <f>2*L590+K590</f>
        <v>4.66</v>
      </c>
      <c r="P590" s="1161">
        <f>E590*N590*O590</f>
        <v>0.61</v>
      </c>
      <c r="Q590" s="1281"/>
      <c r="R590" s="1280"/>
      <c r="S590" s="1281"/>
      <c r="T590" s="1280"/>
      <c r="U590" s="1281"/>
      <c r="V590" s="1280"/>
      <c r="W590" s="1281"/>
      <c r="X590" s="1280"/>
      <c r="Y590" s="1282"/>
      <c r="Z590" s="1308"/>
      <c r="AA590" s="1286"/>
      <c r="AB590" s="1393">
        <f>M590</f>
        <v>-2.35</v>
      </c>
      <c r="AC590" s="1282"/>
      <c r="AD590" s="1306">
        <f>P590</f>
        <v>0.61</v>
      </c>
      <c r="AE590" s="1286"/>
      <c r="AF590" s="1307"/>
      <c r="AG590" s="1281"/>
      <c r="AH590" s="1280">
        <f>K590</f>
        <v>1.48</v>
      </c>
    </row>
    <row r="591" spans="2:34" ht="13.5" hidden="1" outlineLevel="1" thickBot="1">
      <c r="B591" s="83"/>
      <c r="C591" s="1474"/>
      <c r="D591" s="1474"/>
      <c r="E591" s="877"/>
      <c r="F591" s="83">
        <v>0.22</v>
      </c>
      <c r="G591" s="109">
        <v>57.25</v>
      </c>
      <c r="H591" s="109">
        <v>59.85</v>
      </c>
      <c r="I591" s="108">
        <f>H591-G591</f>
        <v>2.6</v>
      </c>
      <c r="J591" s="1080">
        <f>F591*I591</f>
        <v>0.56999999999999995</v>
      </c>
      <c r="K591" s="83"/>
      <c r="L591" s="75"/>
      <c r="M591" s="1058"/>
      <c r="N591" s="83"/>
      <c r="O591" s="75"/>
      <c r="P591" s="123"/>
      <c r="Q591" s="1281"/>
      <c r="R591" s="1280"/>
      <c r="S591" s="1174"/>
      <c r="T591" s="1179"/>
      <c r="U591" s="1281"/>
      <c r="V591" s="1280"/>
      <c r="W591" s="1281"/>
      <c r="X591" s="1280"/>
      <c r="Y591" s="1282"/>
      <c r="Z591" s="1306">
        <f>J591</f>
        <v>0.56999999999999995</v>
      </c>
      <c r="AA591" s="1328"/>
      <c r="AB591" s="1287"/>
      <c r="AC591" s="1282"/>
      <c r="AD591" s="1308"/>
      <c r="AE591" s="1286"/>
      <c r="AF591" s="1307"/>
      <c r="AG591" s="1281"/>
      <c r="AH591" s="1280"/>
    </row>
    <row r="592" spans="2:34" ht="13.5" hidden="1" outlineLevel="1" thickBot="1">
      <c r="B592" s="83"/>
      <c r="C592" s="1474"/>
      <c r="D592" s="1474"/>
      <c r="E592" s="877"/>
      <c r="F592" s="83"/>
      <c r="G592" s="109"/>
      <c r="H592" s="109"/>
      <c r="I592" s="75"/>
      <c r="J592" s="1080"/>
      <c r="K592" s="83"/>
      <c r="L592" s="75"/>
      <c r="M592" s="1058"/>
      <c r="N592" s="83"/>
      <c r="O592" s="75"/>
      <c r="P592" s="123"/>
      <c r="Q592" s="1281"/>
      <c r="R592" s="1280"/>
      <c r="S592" s="1174"/>
      <c r="T592" s="1179"/>
      <c r="U592" s="1281"/>
      <c r="V592" s="1280"/>
      <c r="W592" s="1281"/>
      <c r="X592" s="1280"/>
      <c r="Y592" s="1282"/>
      <c r="Z592" s="1306"/>
      <c r="AA592" s="1286"/>
      <c r="AB592" s="1287"/>
      <c r="AC592" s="1282"/>
      <c r="AD592" s="1308"/>
      <c r="AE592" s="1286"/>
      <c r="AF592" s="1307"/>
      <c r="AG592" s="1281"/>
      <c r="AH592" s="1280"/>
    </row>
    <row r="593" spans="2:34" ht="13.5" hidden="1" outlineLevel="1" thickBot="1">
      <c r="B593" s="83"/>
      <c r="C593" s="1474" t="s">
        <v>504</v>
      </c>
      <c r="D593" s="1474" t="s">
        <v>670</v>
      </c>
      <c r="E593" s="877">
        <v>1</v>
      </c>
      <c r="F593" s="83">
        <v>5.9</v>
      </c>
      <c r="G593" s="109">
        <v>56.85</v>
      </c>
      <c r="H593" s="109">
        <v>57.25</v>
      </c>
      <c r="I593" s="108">
        <f>H593-G593</f>
        <v>0.4</v>
      </c>
      <c r="J593" s="1080">
        <f>F593*I593</f>
        <v>2.36</v>
      </c>
      <c r="K593" s="83"/>
      <c r="L593" s="75"/>
      <c r="M593" s="1058"/>
      <c r="N593" s="83"/>
      <c r="O593" s="75"/>
      <c r="P593" s="123"/>
      <c r="Q593" s="1281"/>
      <c r="R593" s="1280"/>
      <c r="S593" s="1174"/>
      <c r="T593" s="1179"/>
      <c r="U593" s="1281"/>
      <c r="V593" s="1280"/>
      <c r="W593" s="1174">
        <f>J593</f>
        <v>2.36</v>
      </c>
      <c r="X593" s="1179">
        <f t="shared" ref="X593:X594" si="86">ROUND($W$4/1000*W593,3)</f>
        <v>5.8999999999999997E-2</v>
      </c>
      <c r="Y593" s="1282"/>
      <c r="Z593" s="1308"/>
      <c r="AA593" s="1328">
        <f>J593</f>
        <v>2.36</v>
      </c>
      <c r="AB593" s="1393"/>
      <c r="AC593" s="1282"/>
      <c r="AD593" s="1308"/>
      <c r="AE593" s="1286"/>
      <c r="AF593" s="1307"/>
      <c r="AG593" s="1281">
        <f>F593</f>
        <v>5.9</v>
      </c>
      <c r="AH593" s="1280"/>
    </row>
    <row r="594" spans="2:34" ht="13.5" hidden="1" outlineLevel="1" thickBot="1">
      <c r="B594" s="83"/>
      <c r="C594" s="1474"/>
      <c r="D594" s="75"/>
      <c r="E594" s="877"/>
      <c r="F594" s="83">
        <v>5.9</v>
      </c>
      <c r="G594" s="109">
        <v>57.25</v>
      </c>
      <c r="H594" s="109">
        <v>58.23</v>
      </c>
      <c r="I594" s="75">
        <f>H594-G594</f>
        <v>0.97999999999999698</v>
      </c>
      <c r="J594" s="1080">
        <f>F594*I594</f>
        <v>5.78</v>
      </c>
      <c r="K594" s="871"/>
      <c r="L594" s="1474"/>
      <c r="M594" s="1080"/>
      <c r="N594" s="1114"/>
      <c r="O594" s="940"/>
      <c r="P594" s="1161"/>
      <c r="Q594" s="1281"/>
      <c r="R594" s="1280"/>
      <c r="S594" s="1174"/>
      <c r="T594" s="1179"/>
      <c r="U594" s="1281"/>
      <c r="V594" s="1280"/>
      <c r="W594" s="1174">
        <f>J594</f>
        <v>5.78</v>
      </c>
      <c r="X594" s="1179">
        <f t="shared" si="86"/>
        <v>0.14499999999999999</v>
      </c>
      <c r="Y594" s="1282"/>
      <c r="Z594" s="1308"/>
      <c r="AA594" s="1286"/>
      <c r="AB594" s="1393">
        <f>J594</f>
        <v>5.78</v>
      </c>
      <c r="AC594" s="1282"/>
      <c r="AD594" s="1306"/>
      <c r="AE594" s="1286"/>
      <c r="AF594" s="1307"/>
      <c r="AG594" s="1281"/>
      <c r="AH594" s="1280"/>
    </row>
    <row r="595" spans="2:34" ht="13.5" hidden="1" outlineLevel="1" thickBot="1">
      <c r="B595" s="83"/>
      <c r="C595" s="1474" t="s">
        <v>65</v>
      </c>
      <c r="D595" s="75"/>
      <c r="E595" s="877">
        <v>1</v>
      </c>
      <c r="F595" s="83">
        <v>3.28</v>
      </c>
      <c r="G595" s="109">
        <v>57.03</v>
      </c>
      <c r="H595" s="109">
        <v>59.85</v>
      </c>
      <c r="I595" s="108">
        <f>H595-G595</f>
        <v>2.82</v>
      </c>
      <c r="J595" s="1080">
        <f>F595*I595</f>
        <v>9.25</v>
      </c>
      <c r="K595" s="83"/>
      <c r="L595" s="75"/>
      <c r="M595" s="1058"/>
      <c r="N595" s="83"/>
      <c r="O595" s="75"/>
      <c r="P595" s="123"/>
      <c r="Q595" s="1281"/>
      <c r="R595" s="1280"/>
      <c r="S595" s="1174">
        <f>J595</f>
        <v>9.25</v>
      </c>
      <c r="T595" s="1179">
        <f t="shared" ref="T595:T600" si="87">ROUND($S$4/1000*S595,3)</f>
        <v>1.2030000000000001</v>
      </c>
      <c r="U595" s="1281"/>
      <c r="V595" s="1280"/>
      <c r="W595" s="1281"/>
      <c r="X595" s="1280"/>
      <c r="Y595" s="1282"/>
      <c r="Z595" s="1306">
        <f>J595</f>
        <v>9.25</v>
      </c>
      <c r="AA595" s="1286"/>
      <c r="AB595" s="1287"/>
      <c r="AC595" s="1282"/>
      <c r="AD595" s="1308"/>
      <c r="AE595" s="1286"/>
      <c r="AF595" s="1307"/>
      <c r="AG595" s="1281"/>
      <c r="AH595" s="1280"/>
    </row>
    <row r="596" spans="2:34" ht="13.5" hidden="1" outlineLevel="1" thickBot="1">
      <c r="B596" s="83"/>
      <c r="C596" s="1474" t="s">
        <v>90</v>
      </c>
      <c r="D596" s="75"/>
      <c r="E596" s="877">
        <v>1</v>
      </c>
      <c r="F596" s="83"/>
      <c r="G596" s="109"/>
      <c r="H596" s="109"/>
      <c r="I596" s="75"/>
      <c r="J596" s="1080"/>
      <c r="K596" s="1114">
        <f>1.68-0.77</f>
        <v>0.91</v>
      </c>
      <c r="L596" s="940">
        <f>1.65-0.06</f>
        <v>1.59</v>
      </c>
      <c r="M596" s="1080">
        <f>ROUND(-E596*K596*L596,2)</f>
        <v>-1.45</v>
      </c>
      <c r="N596" s="1114">
        <v>0.13</v>
      </c>
      <c r="O596" s="940">
        <f>2*K596+L596</f>
        <v>3.41</v>
      </c>
      <c r="P596" s="1161">
        <f>E596*N596*O596</f>
        <v>0.44</v>
      </c>
      <c r="Q596" s="1281"/>
      <c r="R596" s="1280"/>
      <c r="S596" s="1174">
        <f>M596</f>
        <v>-1.45</v>
      </c>
      <c r="T596" s="1179">
        <f t="shared" si="87"/>
        <v>-0.189</v>
      </c>
      <c r="U596" s="1281"/>
      <c r="V596" s="1280"/>
      <c r="W596" s="1281"/>
      <c r="X596" s="1280"/>
      <c r="Y596" s="1282"/>
      <c r="Z596" s="1306">
        <f>M596</f>
        <v>-1.45</v>
      </c>
      <c r="AA596" s="1286"/>
      <c r="AB596" s="1393"/>
      <c r="AC596" s="1282"/>
      <c r="AD596" s="1306">
        <f>P596</f>
        <v>0.44</v>
      </c>
      <c r="AE596" s="1286"/>
      <c r="AF596" s="1307"/>
      <c r="AG596" s="1281"/>
      <c r="AH596" s="1280"/>
    </row>
    <row r="597" spans="2:34" ht="13.5" hidden="1" outlineLevel="1" thickBot="1">
      <c r="B597" s="83"/>
      <c r="C597" s="1474" t="s">
        <v>516</v>
      </c>
      <c r="D597" s="75"/>
      <c r="E597" s="877">
        <v>1</v>
      </c>
      <c r="F597" s="83"/>
      <c r="G597" s="109"/>
      <c r="H597" s="109"/>
      <c r="I597" s="75"/>
      <c r="J597" s="1058"/>
      <c r="K597" s="1114">
        <v>0.77</v>
      </c>
      <c r="L597" s="940">
        <f>2.4-0.06</f>
        <v>2.34</v>
      </c>
      <c r="M597" s="1080">
        <f>ROUND(-E597*K597*L597,2)</f>
        <v>-1.8</v>
      </c>
      <c r="N597" s="1114">
        <v>0.13</v>
      </c>
      <c r="O597" s="940">
        <f>K597+L597+0.75</f>
        <v>3.86</v>
      </c>
      <c r="P597" s="1161">
        <f>E597*N597*O597</f>
        <v>0.5</v>
      </c>
      <c r="Q597" s="1281"/>
      <c r="R597" s="1280"/>
      <c r="S597" s="1174">
        <f>M597</f>
        <v>-1.8</v>
      </c>
      <c r="T597" s="1179">
        <f t="shared" si="87"/>
        <v>-0.23400000000000001</v>
      </c>
      <c r="U597" s="1281"/>
      <c r="V597" s="1280"/>
      <c r="W597" s="1281"/>
      <c r="X597" s="1280"/>
      <c r="Y597" s="1282"/>
      <c r="Z597" s="1306">
        <f>M597</f>
        <v>-1.8</v>
      </c>
      <c r="AA597" s="1286"/>
      <c r="AB597" s="1393"/>
      <c r="AC597" s="1282"/>
      <c r="AD597" s="1306">
        <f>P597</f>
        <v>0.5</v>
      </c>
      <c r="AE597" s="1286"/>
      <c r="AF597" s="1307"/>
      <c r="AG597" s="1281"/>
      <c r="AH597" s="1280"/>
    </row>
    <row r="598" spans="2:34" ht="13.5" hidden="1" outlineLevel="1" thickBot="1">
      <c r="B598" s="83"/>
      <c r="C598" s="1474"/>
      <c r="D598" s="75"/>
      <c r="E598" s="877"/>
      <c r="F598" s="83"/>
      <c r="G598" s="109"/>
      <c r="H598" s="109"/>
      <c r="I598" s="75"/>
      <c r="J598" s="1080"/>
      <c r="K598" s="83"/>
      <c r="L598" s="75"/>
      <c r="M598" s="1058"/>
      <c r="N598" s="83"/>
      <c r="O598" s="75"/>
      <c r="P598" s="123"/>
      <c r="Q598" s="1281"/>
      <c r="R598" s="1280"/>
      <c r="S598" s="1174"/>
      <c r="T598" s="1280"/>
      <c r="U598" s="1281"/>
      <c r="V598" s="1280"/>
      <c r="W598" s="1281"/>
      <c r="X598" s="1280"/>
      <c r="Y598" s="1282"/>
      <c r="Z598" s="1306"/>
      <c r="AA598" s="1286"/>
      <c r="AB598" s="1287"/>
      <c r="AC598" s="1282"/>
      <c r="AD598" s="1308"/>
      <c r="AE598" s="1286"/>
      <c r="AF598" s="1307"/>
      <c r="AG598" s="1281"/>
      <c r="AH598" s="1280"/>
    </row>
    <row r="599" spans="2:34" ht="13.5" hidden="1" outlineLevel="1" thickBot="1">
      <c r="B599" s="83"/>
      <c r="C599" s="1474" t="s">
        <v>551</v>
      </c>
      <c r="D599" s="1474" t="s">
        <v>671</v>
      </c>
      <c r="E599" s="877"/>
      <c r="F599" s="83">
        <v>0.99</v>
      </c>
      <c r="G599" s="109">
        <v>56.85</v>
      </c>
      <c r="H599" s="109">
        <v>57.25</v>
      </c>
      <c r="I599" s="108">
        <f>H599-G599</f>
        <v>0.4</v>
      </c>
      <c r="J599" s="1080">
        <f>F599*I599</f>
        <v>0.4</v>
      </c>
      <c r="K599" s="83"/>
      <c r="L599" s="75"/>
      <c r="M599" s="1058"/>
      <c r="N599" s="83"/>
      <c r="O599" s="75"/>
      <c r="P599" s="123"/>
      <c r="Q599" s="1281"/>
      <c r="R599" s="1280"/>
      <c r="S599" s="1174">
        <f>J599</f>
        <v>0.4</v>
      </c>
      <c r="T599" s="1179">
        <f t="shared" si="87"/>
        <v>5.1999999999999998E-2</v>
      </c>
      <c r="U599" s="1281"/>
      <c r="V599" s="1280"/>
      <c r="W599" s="1281"/>
      <c r="X599" s="1280"/>
      <c r="Y599" s="1282"/>
      <c r="Z599" s="1308"/>
      <c r="AA599" s="1328">
        <f>J599</f>
        <v>0.4</v>
      </c>
      <c r="AB599" s="1287"/>
      <c r="AC599" s="1282"/>
      <c r="AD599" s="1308"/>
      <c r="AE599" s="1286"/>
      <c r="AF599" s="1307"/>
      <c r="AG599" s="1281"/>
      <c r="AH599" s="1280"/>
    </row>
    <row r="600" spans="2:34" ht="13.5" hidden="1" outlineLevel="1" thickBot="1">
      <c r="B600" s="83"/>
      <c r="C600" s="1474"/>
      <c r="D600" s="1474"/>
      <c r="E600" s="877"/>
      <c r="F600" s="83">
        <v>0.99</v>
      </c>
      <c r="G600" s="109">
        <v>57.25</v>
      </c>
      <c r="H600" s="109">
        <v>59.85</v>
      </c>
      <c r="I600" s="108">
        <f>H600-G600</f>
        <v>2.6</v>
      </c>
      <c r="J600" s="1080">
        <f>F600*I600</f>
        <v>2.57</v>
      </c>
      <c r="K600" s="83"/>
      <c r="L600" s="75"/>
      <c r="M600" s="1058"/>
      <c r="N600" s="83"/>
      <c r="O600" s="75"/>
      <c r="P600" s="123"/>
      <c r="Q600" s="1281"/>
      <c r="R600" s="1280"/>
      <c r="S600" s="1174">
        <f>J600</f>
        <v>2.57</v>
      </c>
      <c r="T600" s="1179">
        <f t="shared" si="87"/>
        <v>0.33400000000000002</v>
      </c>
      <c r="U600" s="1281"/>
      <c r="V600" s="1280"/>
      <c r="W600" s="1174"/>
      <c r="X600" s="1179"/>
      <c r="Y600" s="1282"/>
      <c r="Z600" s="1306">
        <f>J600</f>
        <v>2.57</v>
      </c>
      <c r="AA600" s="1328"/>
      <c r="AB600" s="1287"/>
      <c r="AC600" s="1282"/>
      <c r="AD600" s="1308"/>
      <c r="AE600" s="1286"/>
      <c r="AF600" s="1307"/>
      <c r="AG600" s="1281"/>
      <c r="AH600" s="1280"/>
    </row>
    <row r="601" spans="2:34" ht="13.5" hidden="1" outlineLevel="1" thickBot="1">
      <c r="B601" s="83"/>
      <c r="C601" s="1474"/>
      <c r="D601" s="1474"/>
      <c r="E601" s="877"/>
      <c r="F601" s="83"/>
      <c r="G601" s="109"/>
      <c r="H601" s="109"/>
      <c r="I601" s="75"/>
      <c r="J601" s="1080"/>
      <c r="K601" s="83"/>
      <c r="L601" s="75"/>
      <c r="M601" s="1058"/>
      <c r="N601" s="83"/>
      <c r="O601" s="75"/>
      <c r="P601" s="123"/>
      <c r="Q601" s="1281"/>
      <c r="R601" s="1280"/>
      <c r="S601" s="1281"/>
      <c r="T601" s="1280"/>
      <c r="U601" s="1281"/>
      <c r="V601" s="1280"/>
      <c r="W601" s="1174"/>
      <c r="X601" s="1179"/>
      <c r="Y601" s="1282"/>
      <c r="Z601" s="1308"/>
      <c r="AA601" s="1286"/>
      <c r="AB601" s="1393"/>
      <c r="AC601" s="1282"/>
      <c r="AD601" s="1308"/>
      <c r="AE601" s="1286"/>
      <c r="AF601" s="1307"/>
      <c r="AG601" s="1281"/>
      <c r="AH601" s="1280"/>
    </row>
    <row r="602" spans="2:34" ht="13.5" hidden="1" outlineLevel="1" thickBot="1">
      <c r="B602" s="83"/>
      <c r="C602" s="1474" t="s">
        <v>504</v>
      </c>
      <c r="D602" s="1474" t="s">
        <v>661</v>
      </c>
      <c r="E602" s="877">
        <v>1</v>
      </c>
      <c r="F602" s="1095">
        <v>3</v>
      </c>
      <c r="G602" s="109">
        <v>56.85</v>
      </c>
      <c r="H602" s="109">
        <v>57.25</v>
      </c>
      <c r="I602" s="108">
        <f>H602-G602</f>
        <v>0.4</v>
      </c>
      <c r="J602" s="1080">
        <f>F602*I602</f>
        <v>1.2</v>
      </c>
      <c r="K602" s="83"/>
      <c r="L602" s="75"/>
      <c r="M602" s="1058"/>
      <c r="N602" s="83"/>
      <c r="O602" s="75"/>
      <c r="P602" s="123"/>
      <c r="Q602" s="1281"/>
      <c r="R602" s="1280"/>
      <c r="S602" s="1174"/>
      <c r="T602" s="1280"/>
      <c r="U602" s="1281"/>
      <c r="V602" s="1280"/>
      <c r="W602" s="1174">
        <f>J602</f>
        <v>1.2</v>
      </c>
      <c r="X602" s="1179">
        <f t="shared" ref="X602:X603" si="88">ROUND($W$4/1000*W602,3)</f>
        <v>0.03</v>
      </c>
      <c r="Y602" s="1282"/>
      <c r="Z602" s="1306"/>
      <c r="AA602" s="1328">
        <f>J602</f>
        <v>1.2</v>
      </c>
      <c r="AB602" s="1287"/>
      <c r="AC602" s="1282"/>
      <c r="AD602" s="1308"/>
      <c r="AE602" s="1286"/>
      <c r="AF602" s="1307"/>
      <c r="AG602" s="1174">
        <f>F602</f>
        <v>3</v>
      </c>
      <c r="AH602" s="1280"/>
    </row>
    <row r="603" spans="2:34" ht="13.5" hidden="1" outlineLevel="1" thickBot="1">
      <c r="B603" s="83"/>
      <c r="C603" s="1474"/>
      <c r="D603" s="1474"/>
      <c r="E603" s="877"/>
      <c r="F603" s="1095">
        <v>3</v>
      </c>
      <c r="G603" s="109">
        <v>57.25</v>
      </c>
      <c r="H603" s="109">
        <v>58.23</v>
      </c>
      <c r="I603" s="75">
        <f>H603-G603</f>
        <v>0.97999999999999698</v>
      </c>
      <c r="J603" s="1080">
        <f>F603*I603</f>
        <v>2.94</v>
      </c>
      <c r="K603" s="1114"/>
      <c r="L603" s="940"/>
      <c r="M603" s="1080"/>
      <c r="N603" s="1114"/>
      <c r="O603" s="940"/>
      <c r="P603" s="1161"/>
      <c r="Q603" s="1281"/>
      <c r="R603" s="1280"/>
      <c r="S603" s="1174"/>
      <c r="T603" s="1280"/>
      <c r="U603" s="1281"/>
      <c r="V603" s="1280"/>
      <c r="W603" s="1174">
        <f>J603</f>
        <v>2.94</v>
      </c>
      <c r="X603" s="1179">
        <f t="shared" si="88"/>
        <v>7.3999999999999996E-2</v>
      </c>
      <c r="Y603" s="1282"/>
      <c r="Z603" s="1306"/>
      <c r="AA603" s="1286"/>
      <c r="AB603" s="1393">
        <f>J603</f>
        <v>2.94</v>
      </c>
      <c r="AC603" s="1282"/>
      <c r="AD603" s="1306"/>
      <c r="AE603" s="1286"/>
      <c r="AF603" s="1307"/>
      <c r="AG603" s="1281"/>
      <c r="AH603" s="1280"/>
    </row>
    <row r="604" spans="2:34" ht="13.5" hidden="1" outlineLevel="1" thickBot="1">
      <c r="B604" s="83"/>
      <c r="C604" s="1474" t="s">
        <v>65</v>
      </c>
      <c r="D604" s="1474"/>
      <c r="E604" s="877"/>
      <c r="F604" s="83">
        <v>1.31</v>
      </c>
      <c r="G604" s="109">
        <v>57.03</v>
      </c>
      <c r="H604" s="109">
        <v>59.85</v>
      </c>
      <c r="I604" s="108">
        <f>H604-G604</f>
        <v>2.82</v>
      </c>
      <c r="J604" s="1080">
        <f>F604*I604</f>
        <v>3.69</v>
      </c>
      <c r="K604" s="1114"/>
      <c r="L604" s="940"/>
      <c r="M604" s="1080"/>
      <c r="N604" s="1114"/>
      <c r="O604" s="940"/>
      <c r="P604" s="1161"/>
      <c r="Q604" s="1174">
        <f>J604</f>
        <v>3.69</v>
      </c>
      <c r="R604" s="1085">
        <f t="shared" ref="R604" si="89">ROUND($Q$4/1000*Q604,3)</f>
        <v>0.55000000000000004</v>
      </c>
      <c r="S604" s="1174"/>
      <c r="T604" s="1280"/>
      <c r="U604" s="1281"/>
      <c r="V604" s="1280"/>
      <c r="W604" s="1281"/>
      <c r="X604" s="1280"/>
      <c r="Y604" s="1282"/>
      <c r="Z604" s="1306">
        <f>J604</f>
        <v>3.69</v>
      </c>
      <c r="AA604" s="1286"/>
      <c r="AB604" s="1287"/>
      <c r="AC604" s="1282"/>
      <c r="AD604" s="1306"/>
      <c r="AE604" s="1286"/>
      <c r="AF604" s="1307"/>
      <c r="AG604" s="1281"/>
      <c r="AH604" s="1280"/>
    </row>
    <row r="605" spans="2:34" ht="13.5" hidden="1" outlineLevel="1" thickBot="1">
      <c r="B605" s="83"/>
      <c r="C605" s="1474"/>
      <c r="D605" s="1474"/>
      <c r="E605" s="877"/>
      <c r="F605" s="1095">
        <v>3</v>
      </c>
      <c r="G605" s="109">
        <v>57.03</v>
      </c>
      <c r="H605" s="109">
        <v>59.85</v>
      </c>
      <c r="I605" s="108">
        <f>H605-G605</f>
        <v>2.82</v>
      </c>
      <c r="J605" s="1080">
        <f>F605*I605</f>
        <v>8.4600000000000009</v>
      </c>
      <c r="K605" s="83"/>
      <c r="L605" s="75"/>
      <c r="M605" s="1058"/>
      <c r="N605" s="83"/>
      <c r="O605" s="75"/>
      <c r="P605" s="123"/>
      <c r="Q605" s="1281"/>
      <c r="R605" s="1280"/>
      <c r="S605" s="1174">
        <f>J605</f>
        <v>8.4600000000000009</v>
      </c>
      <c r="T605" s="1179">
        <f t="shared" ref="T605:T607" si="90">ROUND($S$4/1000*S605,3)</f>
        <v>1.1000000000000001</v>
      </c>
      <c r="U605" s="1281"/>
      <c r="V605" s="1280"/>
      <c r="W605" s="1281"/>
      <c r="X605" s="1280"/>
      <c r="Y605" s="1282"/>
      <c r="Z605" s="1306">
        <f>J605</f>
        <v>8.4600000000000009</v>
      </c>
      <c r="AA605" s="1286"/>
      <c r="AB605" s="1287"/>
      <c r="AC605" s="1282"/>
      <c r="AD605" s="1308"/>
      <c r="AE605" s="1286"/>
      <c r="AF605" s="1307"/>
      <c r="AG605" s="1281"/>
      <c r="AH605" s="1280"/>
    </row>
    <row r="606" spans="2:34" ht="13.5" hidden="1" outlineLevel="1" thickBot="1">
      <c r="B606" s="83"/>
      <c r="C606" s="1474" t="s">
        <v>72</v>
      </c>
      <c r="D606" s="75"/>
      <c r="E606" s="877">
        <v>1</v>
      </c>
      <c r="F606" s="83"/>
      <c r="G606" s="109"/>
      <c r="H606" s="109"/>
      <c r="I606" s="75"/>
      <c r="J606" s="1080"/>
      <c r="K606" s="1114">
        <v>0.51</v>
      </c>
      <c r="L606" s="940">
        <v>1.59</v>
      </c>
      <c r="M606" s="1080">
        <f>ROUND(-E606*K606*L606,2)</f>
        <v>-0.81</v>
      </c>
      <c r="N606" s="1114">
        <v>0.13</v>
      </c>
      <c r="O606" s="1108">
        <f>2*K606+L606</f>
        <v>2.61</v>
      </c>
      <c r="P606" s="1116">
        <f>E606*N606*O606</f>
        <v>0.34</v>
      </c>
      <c r="Q606" s="1281"/>
      <c r="R606" s="1280"/>
      <c r="S606" s="1174">
        <f>M606</f>
        <v>-0.81</v>
      </c>
      <c r="T606" s="1179">
        <f t="shared" si="90"/>
        <v>-0.105</v>
      </c>
      <c r="U606" s="1281"/>
      <c r="V606" s="1280"/>
      <c r="W606" s="1281"/>
      <c r="X606" s="1280"/>
      <c r="Y606" s="1282"/>
      <c r="Z606" s="1306">
        <f>M606</f>
        <v>-0.81</v>
      </c>
      <c r="AA606" s="1328"/>
      <c r="AB606" s="1287"/>
      <c r="AC606" s="1282"/>
      <c r="AD606" s="1306">
        <f>P606</f>
        <v>0.34</v>
      </c>
      <c r="AE606" s="1286"/>
      <c r="AF606" s="1307"/>
      <c r="AG606" s="1281"/>
      <c r="AH606" s="1280"/>
    </row>
    <row r="607" spans="2:34" ht="13.5" hidden="1" outlineLevel="1" thickBot="1">
      <c r="B607" s="83"/>
      <c r="C607" s="1474" t="s">
        <v>70</v>
      </c>
      <c r="D607" s="75"/>
      <c r="E607" s="877">
        <v>1</v>
      </c>
      <c r="F607" s="83"/>
      <c r="G607" s="109"/>
      <c r="H607" s="109"/>
      <c r="I607" s="75"/>
      <c r="J607" s="1080"/>
      <c r="K607" s="1114">
        <v>0.77</v>
      </c>
      <c r="L607" s="940">
        <v>2.34</v>
      </c>
      <c r="M607" s="1080">
        <f>ROUND(-E607*K607*L607,2)</f>
        <v>-1.8</v>
      </c>
      <c r="N607" s="1114">
        <v>0.13</v>
      </c>
      <c r="O607" s="940">
        <f>K607+L607+0.75</f>
        <v>3.86</v>
      </c>
      <c r="P607" s="1116">
        <f>E607*N607*O607</f>
        <v>0.5</v>
      </c>
      <c r="Q607" s="1281"/>
      <c r="R607" s="1280"/>
      <c r="S607" s="1174">
        <f>M607</f>
        <v>-1.8</v>
      </c>
      <c r="T607" s="1179">
        <f t="shared" si="90"/>
        <v>-0.23400000000000001</v>
      </c>
      <c r="U607" s="1281"/>
      <c r="V607" s="1280"/>
      <c r="W607" s="1281"/>
      <c r="X607" s="1280"/>
      <c r="Y607" s="1282"/>
      <c r="Z607" s="1306">
        <f>M607</f>
        <v>-1.8</v>
      </c>
      <c r="AA607" s="1286"/>
      <c r="AB607" s="1287"/>
      <c r="AC607" s="1282"/>
      <c r="AD607" s="1306">
        <f>P607</f>
        <v>0.5</v>
      </c>
      <c r="AE607" s="1286"/>
      <c r="AF607" s="1307"/>
      <c r="AG607" s="1281"/>
      <c r="AH607" s="1280"/>
    </row>
    <row r="608" spans="2:34" ht="13.5" hidden="1" outlineLevel="1" thickBot="1">
      <c r="B608" s="83"/>
      <c r="C608" s="1474"/>
      <c r="D608" s="75"/>
      <c r="E608" s="877"/>
      <c r="F608" s="83"/>
      <c r="G608" s="109"/>
      <c r="H608" s="109"/>
      <c r="I608" s="75"/>
      <c r="J608" s="1080"/>
      <c r="K608" s="83"/>
      <c r="L608" s="75"/>
      <c r="M608" s="1058"/>
      <c r="N608" s="83"/>
      <c r="O608" s="75"/>
      <c r="P608" s="123"/>
      <c r="Q608" s="1281"/>
      <c r="R608" s="1280"/>
      <c r="S608" s="1174"/>
      <c r="T608" s="1280"/>
      <c r="U608" s="1281"/>
      <c r="V608" s="1280"/>
      <c r="W608" s="1281"/>
      <c r="X608" s="1280"/>
      <c r="Y608" s="1282"/>
      <c r="Z608" s="1308"/>
      <c r="AA608" s="1286"/>
      <c r="AB608" s="1393"/>
      <c r="AC608" s="1282"/>
      <c r="AD608" s="1308"/>
      <c r="AE608" s="1286"/>
      <c r="AF608" s="1307"/>
      <c r="AG608" s="1281"/>
      <c r="AH608" s="1280"/>
    </row>
    <row r="609" spans="2:34" ht="16.5" collapsed="1" thickBot="1">
      <c r="B609" s="1247" t="s">
        <v>672</v>
      </c>
      <c r="C609" s="1181" t="s">
        <v>629</v>
      </c>
      <c r="D609" s="1182"/>
      <c r="E609" s="1205"/>
      <c r="F609" s="1180"/>
      <c r="G609" s="1441"/>
      <c r="H609" s="1441"/>
      <c r="I609" s="1182"/>
      <c r="J609" s="1201"/>
      <c r="K609" s="1180"/>
      <c r="L609" s="1182"/>
      <c r="M609" s="1188"/>
      <c r="N609" s="1492"/>
      <c r="O609" s="1182"/>
      <c r="P609" s="1185"/>
      <c r="Q609" s="1316">
        <f t="shared" ref="Q609:AH609" si="91">SUM(Q610:Q695)</f>
        <v>57.39</v>
      </c>
      <c r="R609" s="1376">
        <f t="shared" si="91"/>
        <v>8.609</v>
      </c>
      <c r="S609" s="1401">
        <f t="shared" si="91"/>
        <v>97.25</v>
      </c>
      <c r="T609" s="1317">
        <f t="shared" si="91"/>
        <v>12.641999999999999</v>
      </c>
      <c r="U609" s="1316">
        <f t="shared" si="91"/>
        <v>0</v>
      </c>
      <c r="V609" s="1376">
        <f t="shared" si="91"/>
        <v>0</v>
      </c>
      <c r="W609" s="1316">
        <f t="shared" si="91"/>
        <v>37.97</v>
      </c>
      <c r="X609" s="1377">
        <f t="shared" si="91"/>
        <v>0.95099999999999996</v>
      </c>
      <c r="Y609" s="1316">
        <f t="shared" si="91"/>
        <v>157.88999999999999</v>
      </c>
      <c r="Z609" s="1321">
        <f t="shared" si="91"/>
        <v>0</v>
      </c>
      <c r="AA609" s="1321">
        <f t="shared" si="91"/>
        <v>34.71</v>
      </c>
      <c r="AB609" s="1376">
        <f t="shared" si="91"/>
        <v>0</v>
      </c>
      <c r="AC609" s="1316">
        <f t="shared" si="91"/>
        <v>13.09</v>
      </c>
      <c r="AD609" s="1321">
        <f t="shared" si="91"/>
        <v>0</v>
      </c>
      <c r="AE609" s="1321">
        <f t="shared" si="91"/>
        <v>0</v>
      </c>
      <c r="AF609" s="1376">
        <f t="shared" si="91"/>
        <v>0</v>
      </c>
      <c r="AG609" s="1316">
        <f t="shared" si="91"/>
        <v>29.93</v>
      </c>
      <c r="AH609" s="1376">
        <f t="shared" si="91"/>
        <v>13.37</v>
      </c>
    </row>
    <row r="610" spans="2:34" ht="13.5" hidden="1" outlineLevel="1" thickBot="1">
      <c r="B610" s="1087" t="s">
        <v>592</v>
      </c>
      <c r="C610" s="1123" t="s">
        <v>699</v>
      </c>
      <c r="D610" s="1123" t="s">
        <v>686</v>
      </c>
      <c r="E610" s="1091"/>
      <c r="F610" s="817">
        <v>3.74</v>
      </c>
      <c r="G610" s="1442">
        <v>59.85</v>
      </c>
      <c r="H610" s="1442">
        <v>60.25</v>
      </c>
      <c r="I610" s="818">
        <f>H610-G610</f>
        <v>0.39999999999999902</v>
      </c>
      <c r="J610" s="1204">
        <f>F610*I610</f>
        <v>1.5</v>
      </c>
      <c r="K610" s="817"/>
      <c r="L610" s="818"/>
      <c r="M610" s="819"/>
      <c r="N610" s="817"/>
      <c r="O610" s="818"/>
      <c r="P610" s="819"/>
      <c r="Q610" s="1400">
        <f>J610</f>
        <v>1.5</v>
      </c>
      <c r="R610" s="1280">
        <f t="shared" ref="R610:R611" si="92">ROUND($Q$4/1000*Q610,3)</f>
        <v>0.22500000000000001</v>
      </c>
      <c r="S610" s="1300"/>
      <c r="T610" s="1324"/>
      <c r="U610" s="1300"/>
      <c r="V610" s="1301"/>
      <c r="W610" s="1400"/>
      <c r="X610" s="1323"/>
      <c r="Y610" s="1302"/>
      <c r="Z610" s="1303"/>
      <c r="AA610" s="1325">
        <f>J610</f>
        <v>1.5</v>
      </c>
      <c r="AB610" s="1305"/>
      <c r="AC610" s="1302"/>
      <c r="AD610" s="1303"/>
      <c r="AE610" s="1304"/>
      <c r="AF610" s="1305"/>
      <c r="AG610" s="1300">
        <f>F610</f>
        <v>3.74</v>
      </c>
      <c r="AH610" s="1301"/>
    </row>
    <row r="611" spans="2:34" ht="13.5" hidden="1" outlineLevel="1" thickBot="1">
      <c r="B611" s="83"/>
      <c r="C611" s="1474"/>
      <c r="D611" s="1474"/>
      <c r="E611" s="877"/>
      <c r="F611" s="83">
        <v>3.74</v>
      </c>
      <c r="G611" s="109">
        <v>60.25</v>
      </c>
      <c r="H611" s="109">
        <v>62.85</v>
      </c>
      <c r="I611" s="75">
        <f>H611-G611</f>
        <v>2.6</v>
      </c>
      <c r="J611" s="1080">
        <f>F611*I611</f>
        <v>9.7200000000000006</v>
      </c>
      <c r="K611" s="83"/>
      <c r="L611" s="75"/>
      <c r="M611" s="1058"/>
      <c r="N611" s="83"/>
      <c r="O611" s="75"/>
      <c r="P611" s="1058"/>
      <c r="Q611" s="1174">
        <f>J611</f>
        <v>9.7200000000000006</v>
      </c>
      <c r="R611" s="1280">
        <f t="shared" si="92"/>
        <v>1.458</v>
      </c>
      <c r="S611" s="1281"/>
      <c r="T611" s="1326"/>
      <c r="U611" s="1281"/>
      <c r="V611" s="1280"/>
      <c r="W611" s="1174"/>
      <c r="X611" s="1179"/>
      <c r="Y611" s="1327">
        <f>J611</f>
        <v>9.7200000000000006</v>
      </c>
      <c r="Z611" s="1306"/>
      <c r="AA611" s="1286"/>
      <c r="AB611" s="1307"/>
      <c r="AC611" s="1282"/>
      <c r="AD611" s="1308"/>
      <c r="AE611" s="1286"/>
      <c r="AF611" s="1307"/>
      <c r="AG611" s="1281"/>
      <c r="AH611" s="1280"/>
    </row>
    <row r="612" spans="2:34" ht="13.5" hidden="1" outlineLevel="1" thickBot="1">
      <c r="B612" s="83"/>
      <c r="C612" s="1474"/>
      <c r="D612" s="1474"/>
      <c r="E612" s="877"/>
      <c r="F612" s="1095"/>
      <c r="G612" s="109"/>
      <c r="H612" s="109"/>
      <c r="I612" s="75"/>
      <c r="J612" s="1058"/>
      <c r="K612" s="83"/>
      <c r="L612" s="75"/>
      <c r="M612" s="1058"/>
      <c r="N612" s="83"/>
      <c r="O612" s="75"/>
      <c r="P612" s="1058"/>
      <c r="Q612" s="1281"/>
      <c r="R612" s="1280"/>
      <c r="S612" s="1281"/>
      <c r="T612" s="1326"/>
      <c r="U612" s="1281"/>
      <c r="V612" s="1280"/>
      <c r="W612" s="1281"/>
      <c r="X612" s="1280"/>
      <c r="Y612" s="1282"/>
      <c r="Z612" s="1308"/>
      <c r="AA612" s="1286"/>
      <c r="AB612" s="1307"/>
      <c r="AC612" s="1282"/>
      <c r="AD612" s="1308"/>
      <c r="AE612" s="1286"/>
      <c r="AF612" s="1307"/>
      <c r="AG612" s="1281"/>
      <c r="AH612" s="1280"/>
    </row>
    <row r="613" spans="2:34" ht="13.5" hidden="1" outlineLevel="1" thickBot="1">
      <c r="B613" s="83"/>
      <c r="C613" s="1474" t="s">
        <v>493</v>
      </c>
      <c r="D613" s="1474" t="s">
        <v>694</v>
      </c>
      <c r="E613" s="877"/>
      <c r="F613" s="83">
        <v>7.08</v>
      </c>
      <c r="G613" s="109">
        <v>59.85</v>
      </c>
      <c r="H613" s="109">
        <v>60.25</v>
      </c>
      <c r="I613" s="108">
        <f>H613-G613</f>
        <v>0.4</v>
      </c>
      <c r="J613" s="1080">
        <f>F613*I613</f>
        <v>2.83</v>
      </c>
      <c r="K613" s="1114"/>
      <c r="L613" s="940"/>
      <c r="M613" s="1080"/>
      <c r="N613" s="1114"/>
      <c r="O613" s="940"/>
      <c r="P613" s="1116"/>
      <c r="Q613" s="1281"/>
      <c r="R613" s="1280"/>
      <c r="S613" s="1174">
        <f>J613</f>
        <v>2.83</v>
      </c>
      <c r="T613" s="1326">
        <f t="shared" ref="T613:T615" si="93">ROUND($S$4/1000*S613,3)</f>
        <v>0.36799999999999999</v>
      </c>
      <c r="U613" s="1281"/>
      <c r="V613" s="1280"/>
      <c r="W613" s="1281"/>
      <c r="X613" s="1280"/>
      <c r="Y613" s="1327"/>
      <c r="Z613" s="1308"/>
      <c r="AA613" s="1328">
        <f>J613</f>
        <v>2.83</v>
      </c>
      <c r="AB613" s="1307"/>
      <c r="AC613" s="1327"/>
      <c r="AD613" s="1308"/>
      <c r="AE613" s="1286"/>
      <c r="AF613" s="1307"/>
      <c r="AG613" s="1281"/>
      <c r="AH613" s="1280"/>
    </row>
    <row r="614" spans="2:34" ht="13.5" hidden="1" outlineLevel="1" thickBot="1">
      <c r="B614" s="83"/>
      <c r="C614" s="1474"/>
      <c r="D614" s="1474"/>
      <c r="E614" s="877"/>
      <c r="F614" s="83">
        <v>7.08</v>
      </c>
      <c r="G614" s="109">
        <v>60.25</v>
      </c>
      <c r="H614" s="109">
        <v>62.85</v>
      </c>
      <c r="I614" s="75">
        <f>H614-G614</f>
        <v>2.6</v>
      </c>
      <c r="J614" s="1080">
        <f>F614*I614</f>
        <v>18.41</v>
      </c>
      <c r="K614" s="1114"/>
      <c r="L614" s="940"/>
      <c r="M614" s="1080"/>
      <c r="N614" s="1114"/>
      <c r="O614" s="940"/>
      <c r="P614" s="1116"/>
      <c r="Q614" s="1281"/>
      <c r="R614" s="1280"/>
      <c r="S614" s="1174">
        <f>J614</f>
        <v>18.41</v>
      </c>
      <c r="T614" s="1326">
        <f t="shared" si="93"/>
        <v>2.3929999999999998</v>
      </c>
      <c r="U614" s="1281"/>
      <c r="V614" s="1280"/>
      <c r="W614" s="1281"/>
      <c r="X614" s="1280"/>
      <c r="Y614" s="1327">
        <f>J614</f>
        <v>18.41</v>
      </c>
      <c r="Z614" s="1308"/>
      <c r="AA614" s="1286"/>
      <c r="AB614" s="1307"/>
      <c r="AC614" s="1327"/>
      <c r="AD614" s="1308"/>
      <c r="AE614" s="1286"/>
      <c r="AF614" s="1307"/>
      <c r="AG614" s="1281"/>
      <c r="AH614" s="1280"/>
    </row>
    <row r="615" spans="2:34" ht="13.5" hidden="1" outlineLevel="1" thickBot="1">
      <c r="B615" s="83"/>
      <c r="C615" s="1474" t="s">
        <v>25</v>
      </c>
      <c r="D615" s="1474"/>
      <c r="E615" s="877">
        <v>2</v>
      </c>
      <c r="F615" s="83"/>
      <c r="G615" s="109"/>
      <c r="H615" s="109"/>
      <c r="I615" s="75"/>
      <c r="J615" s="1058"/>
      <c r="K615" s="871">
        <v>1.68</v>
      </c>
      <c r="L615" s="1474">
        <v>1.59</v>
      </c>
      <c r="M615" s="1080">
        <f>ROUND(-E615*K615*L615,2)</f>
        <v>-5.34</v>
      </c>
      <c r="N615" s="1114">
        <v>0.13</v>
      </c>
      <c r="O615" s="940">
        <f>2*L615+K615</f>
        <v>4.8600000000000003</v>
      </c>
      <c r="P615" s="1116">
        <f>E615*N615*O615</f>
        <v>1.26</v>
      </c>
      <c r="Q615" s="1281"/>
      <c r="R615" s="1280"/>
      <c r="S615" s="1174">
        <f>M615</f>
        <v>-5.34</v>
      </c>
      <c r="T615" s="1326">
        <f t="shared" si="93"/>
        <v>-0.69399999999999995</v>
      </c>
      <c r="U615" s="1281"/>
      <c r="V615" s="1280"/>
      <c r="W615" s="1281"/>
      <c r="X615" s="1280"/>
      <c r="Y615" s="1327">
        <f>M615</f>
        <v>-5.34</v>
      </c>
      <c r="Z615" s="1308"/>
      <c r="AA615" s="1286"/>
      <c r="AB615" s="1307"/>
      <c r="AC615" s="1327">
        <f>P615</f>
        <v>1.26</v>
      </c>
      <c r="AD615" s="1308"/>
      <c r="AE615" s="1286"/>
      <c r="AF615" s="1307"/>
      <c r="AG615" s="1281"/>
      <c r="AH615" s="1280">
        <f>E615*K615</f>
        <v>3.36</v>
      </c>
    </row>
    <row r="616" spans="2:34" ht="13.5" hidden="1" outlineLevel="1" thickBot="1">
      <c r="B616" s="83"/>
      <c r="C616" s="1474"/>
      <c r="D616" s="1474"/>
      <c r="E616" s="877"/>
      <c r="F616" s="83"/>
      <c r="G616" s="109"/>
      <c r="H616" s="109"/>
      <c r="I616" s="75"/>
      <c r="J616" s="1058"/>
      <c r="K616" s="83"/>
      <c r="L616" s="75"/>
      <c r="M616" s="1058"/>
      <c r="N616" s="83"/>
      <c r="O616" s="75"/>
      <c r="P616" s="1058"/>
      <c r="Q616" s="1281"/>
      <c r="R616" s="1280"/>
      <c r="S616" s="1281"/>
      <c r="T616" s="1326"/>
      <c r="U616" s="1281"/>
      <c r="V616" s="1280"/>
      <c r="W616" s="1281"/>
      <c r="X616" s="1280"/>
      <c r="Y616" s="1282"/>
      <c r="Z616" s="1308"/>
      <c r="AA616" s="1286"/>
      <c r="AB616" s="1307"/>
      <c r="AC616" s="1282"/>
      <c r="AD616" s="1308"/>
      <c r="AE616" s="1286"/>
      <c r="AF616" s="1307"/>
      <c r="AG616" s="1281"/>
      <c r="AH616" s="1280"/>
    </row>
    <row r="617" spans="2:34" ht="13.5" hidden="1" outlineLevel="1" thickBot="1">
      <c r="B617" s="83"/>
      <c r="C617" s="1474" t="s">
        <v>504</v>
      </c>
      <c r="D617" s="1474" t="s">
        <v>687</v>
      </c>
      <c r="E617" s="877">
        <v>1</v>
      </c>
      <c r="F617" s="83">
        <v>3.22</v>
      </c>
      <c r="G617" s="109">
        <v>59.85</v>
      </c>
      <c r="H617" s="109">
        <v>60.25</v>
      </c>
      <c r="I617" s="108">
        <f>H617-G617</f>
        <v>0.4</v>
      </c>
      <c r="J617" s="1080">
        <f>F617*I617</f>
        <v>1.29</v>
      </c>
      <c r="K617" s="83"/>
      <c r="L617" s="75"/>
      <c r="M617" s="1058"/>
      <c r="N617" s="83"/>
      <c r="O617" s="75"/>
      <c r="P617" s="1058"/>
      <c r="Q617" s="1281"/>
      <c r="R617" s="1280"/>
      <c r="S617" s="1281"/>
      <c r="T617" s="1326"/>
      <c r="U617" s="1281"/>
      <c r="V617" s="1280"/>
      <c r="W617" s="1174">
        <f>J617</f>
        <v>1.29</v>
      </c>
      <c r="X617" s="1179">
        <f t="shared" ref="X617:X618" si="94">ROUND($W$4/1000*W617,3)</f>
        <v>3.2000000000000001E-2</v>
      </c>
      <c r="Y617" s="1282"/>
      <c r="Z617" s="1308"/>
      <c r="AA617" s="1328">
        <f>J617</f>
        <v>1.29</v>
      </c>
      <c r="AB617" s="1307"/>
      <c r="AC617" s="1282"/>
      <c r="AD617" s="1308"/>
      <c r="AE617" s="1286"/>
      <c r="AF617" s="1307"/>
      <c r="AG617" s="1281">
        <f>F617</f>
        <v>3.22</v>
      </c>
      <c r="AH617" s="1280"/>
    </row>
    <row r="618" spans="2:34" ht="13.5" hidden="1" outlineLevel="1" thickBot="1">
      <c r="B618" s="83"/>
      <c r="C618" s="1474"/>
      <c r="D618" s="1474"/>
      <c r="E618" s="877"/>
      <c r="F618" s="83">
        <v>3.22</v>
      </c>
      <c r="G618" s="109">
        <v>60.25</v>
      </c>
      <c r="H618" s="109">
        <v>61.23</v>
      </c>
      <c r="I618" s="108">
        <f>H618-G618</f>
        <v>0.98</v>
      </c>
      <c r="J618" s="1080">
        <f>F618*I618</f>
        <v>3.16</v>
      </c>
      <c r="K618" s="871"/>
      <c r="L618" s="1474"/>
      <c r="M618" s="1080"/>
      <c r="N618" s="1114"/>
      <c r="O618" s="940"/>
      <c r="P618" s="1116"/>
      <c r="Q618" s="1281"/>
      <c r="R618" s="1280"/>
      <c r="S618" s="1174"/>
      <c r="T618" s="1326"/>
      <c r="U618" s="1281"/>
      <c r="V618" s="1280"/>
      <c r="W618" s="1174">
        <f>J618</f>
        <v>3.16</v>
      </c>
      <c r="X618" s="1179">
        <f t="shared" si="94"/>
        <v>7.9000000000000001E-2</v>
      </c>
      <c r="Y618" s="1327">
        <f>J618</f>
        <v>3.16</v>
      </c>
      <c r="Z618" s="1308"/>
      <c r="AA618" s="1286"/>
      <c r="AB618" s="1307"/>
      <c r="AC618" s="1327"/>
      <c r="AD618" s="1308"/>
      <c r="AE618" s="1286"/>
      <c r="AF618" s="1307"/>
      <c r="AG618" s="1281"/>
      <c r="AH618" s="1280"/>
    </row>
    <row r="619" spans="2:34" ht="13.5" hidden="1" outlineLevel="1" thickBot="1">
      <c r="B619" s="83"/>
      <c r="C619" s="1474" t="s">
        <v>65</v>
      </c>
      <c r="D619" s="1474"/>
      <c r="E619" s="877"/>
      <c r="F619" s="83">
        <f>1.33+1.33</f>
        <v>2.66</v>
      </c>
      <c r="G619" s="109">
        <v>60.03</v>
      </c>
      <c r="H619" s="109">
        <v>62.85</v>
      </c>
      <c r="I619" s="75">
        <f>H619-G619</f>
        <v>2.82</v>
      </c>
      <c r="J619" s="1080">
        <f>F619*I619</f>
        <v>7.5</v>
      </c>
      <c r="K619" s="83"/>
      <c r="L619" s="75"/>
      <c r="M619" s="1058"/>
      <c r="N619" s="83"/>
      <c r="O619" s="75"/>
      <c r="P619" s="1058"/>
      <c r="Q619" s="1174">
        <f>J619</f>
        <v>7.5</v>
      </c>
      <c r="R619" s="1280">
        <f t="shared" ref="R619" si="95">ROUND($Q$4/1000*Q619,3)</f>
        <v>1.125</v>
      </c>
      <c r="S619" s="1281"/>
      <c r="T619" s="1326"/>
      <c r="U619" s="1281"/>
      <c r="V619" s="1280"/>
      <c r="W619" s="1281"/>
      <c r="X619" s="1280"/>
      <c r="Y619" s="1327">
        <f>J619</f>
        <v>7.5</v>
      </c>
      <c r="Z619" s="1308"/>
      <c r="AA619" s="1328"/>
      <c r="AB619" s="1307"/>
      <c r="AC619" s="1282"/>
      <c r="AD619" s="1308"/>
      <c r="AE619" s="1286"/>
      <c r="AF619" s="1307"/>
      <c r="AG619" s="1281"/>
      <c r="AH619" s="1280"/>
    </row>
    <row r="620" spans="2:34" ht="13.5" hidden="1" outlineLevel="1" thickBot="1">
      <c r="B620" s="83"/>
      <c r="C620" s="1474"/>
      <c r="D620" s="1474"/>
      <c r="E620" s="877"/>
      <c r="F620" s="83">
        <v>3.22</v>
      </c>
      <c r="G620" s="109">
        <v>60.03</v>
      </c>
      <c r="H620" s="109">
        <v>62.85</v>
      </c>
      <c r="I620" s="75">
        <f>H620-G620</f>
        <v>2.82</v>
      </c>
      <c r="J620" s="1080">
        <f>F620*I620</f>
        <v>9.08</v>
      </c>
      <c r="K620" s="83"/>
      <c r="L620" s="75"/>
      <c r="M620" s="1058"/>
      <c r="N620" s="83"/>
      <c r="O620" s="75"/>
      <c r="P620" s="1058"/>
      <c r="Q620" s="1174"/>
      <c r="R620" s="1280"/>
      <c r="S620" s="1174">
        <f>J620</f>
        <v>9.08</v>
      </c>
      <c r="T620" s="1335">
        <f t="shared" ref="T620:T622" si="96">ROUND($S$4/1000*S620,3)</f>
        <v>1.18</v>
      </c>
      <c r="U620" s="1281"/>
      <c r="V620" s="1280"/>
      <c r="W620" s="1281"/>
      <c r="X620" s="1280"/>
      <c r="Y620" s="1327">
        <f>J620</f>
        <v>9.08</v>
      </c>
      <c r="Z620" s="1308"/>
      <c r="AA620" s="1286"/>
      <c r="AB620" s="1307"/>
      <c r="AC620" s="1282"/>
      <c r="AD620" s="1308"/>
      <c r="AE620" s="1286"/>
      <c r="AF620" s="1307"/>
      <c r="AG620" s="1281"/>
      <c r="AH620" s="1280"/>
    </row>
    <row r="621" spans="2:34" ht="13.5" hidden="1" outlineLevel="1" thickBot="1">
      <c r="B621" s="83"/>
      <c r="C621" s="1474" t="s">
        <v>26</v>
      </c>
      <c r="D621" s="1474"/>
      <c r="E621" s="877">
        <v>1</v>
      </c>
      <c r="F621" s="83"/>
      <c r="G621" s="109"/>
      <c r="H621" s="109"/>
      <c r="I621" s="75"/>
      <c r="J621" s="1058"/>
      <c r="K621" s="1114">
        <v>0.51</v>
      </c>
      <c r="L621" s="940">
        <v>1.59</v>
      </c>
      <c r="M621" s="1080">
        <f>ROUND(-E621*K621*L621,2)</f>
        <v>-0.81</v>
      </c>
      <c r="N621" s="1114">
        <v>0.13</v>
      </c>
      <c r="O621" s="1108">
        <f>2*K621+L621</f>
        <v>2.61</v>
      </c>
      <c r="P621" s="1116">
        <f>E621*N621*O621</f>
        <v>0.34</v>
      </c>
      <c r="Q621" s="1281"/>
      <c r="R621" s="1280"/>
      <c r="S621" s="1174">
        <f>M621</f>
        <v>-0.81</v>
      </c>
      <c r="T621" s="1326">
        <f t="shared" si="96"/>
        <v>-0.105</v>
      </c>
      <c r="U621" s="1281"/>
      <c r="V621" s="1280"/>
      <c r="W621" s="1281"/>
      <c r="X621" s="1280"/>
      <c r="Y621" s="1327">
        <f>M621</f>
        <v>-0.81</v>
      </c>
      <c r="Z621" s="1308"/>
      <c r="AA621" s="1286"/>
      <c r="AB621" s="1307"/>
      <c r="AC621" s="1327">
        <f>P621</f>
        <v>0.34</v>
      </c>
      <c r="AD621" s="1308"/>
      <c r="AE621" s="1286"/>
      <c r="AF621" s="1307"/>
      <c r="AG621" s="1281"/>
      <c r="AH621" s="1280"/>
    </row>
    <row r="622" spans="2:34" ht="13.5" hidden="1" outlineLevel="1" thickBot="1">
      <c r="B622" s="83"/>
      <c r="C622" s="1474" t="s">
        <v>90</v>
      </c>
      <c r="D622" s="1474"/>
      <c r="E622" s="877">
        <v>1</v>
      </c>
      <c r="F622" s="83"/>
      <c r="G622" s="109"/>
      <c r="H622" s="109"/>
      <c r="I622" s="75"/>
      <c r="J622" s="1058"/>
      <c r="K622" s="1114">
        <v>0.77</v>
      </c>
      <c r="L622" s="940">
        <v>2.34</v>
      </c>
      <c r="M622" s="1080">
        <f>ROUND(-E622*K622*L622,2)</f>
        <v>-1.8</v>
      </c>
      <c r="N622" s="1114">
        <v>0.13</v>
      </c>
      <c r="O622" s="940">
        <f>K622+L622+0.75</f>
        <v>3.86</v>
      </c>
      <c r="P622" s="1116">
        <f>E622*N622*O622</f>
        <v>0.5</v>
      </c>
      <c r="Q622" s="1281"/>
      <c r="R622" s="1280"/>
      <c r="S622" s="1174">
        <f>M622</f>
        <v>-1.8</v>
      </c>
      <c r="T622" s="1326">
        <f t="shared" si="96"/>
        <v>-0.23400000000000001</v>
      </c>
      <c r="U622" s="1281"/>
      <c r="V622" s="1280"/>
      <c r="W622" s="1281"/>
      <c r="X622" s="1280"/>
      <c r="Y622" s="1327">
        <f>M622</f>
        <v>-1.8</v>
      </c>
      <c r="Z622" s="1308"/>
      <c r="AA622" s="1286"/>
      <c r="AB622" s="1307"/>
      <c r="AC622" s="1327">
        <f>P622</f>
        <v>0.5</v>
      </c>
      <c r="AD622" s="1308"/>
      <c r="AE622" s="1286"/>
      <c r="AF622" s="1307"/>
      <c r="AG622" s="1281"/>
      <c r="AH622" s="1280"/>
    </row>
    <row r="623" spans="2:34" ht="13.5" hidden="1" outlineLevel="1" thickBot="1">
      <c r="B623" s="83"/>
      <c r="C623" s="1474"/>
      <c r="D623" s="1474"/>
      <c r="E623" s="877"/>
      <c r="F623" s="83"/>
      <c r="G623" s="109"/>
      <c r="H623" s="109"/>
      <c r="I623" s="75"/>
      <c r="J623" s="1080"/>
      <c r="K623" s="83"/>
      <c r="L623" s="75"/>
      <c r="M623" s="1058"/>
      <c r="N623" s="83"/>
      <c r="O623" s="75"/>
      <c r="P623" s="1058"/>
      <c r="Q623" s="1174"/>
      <c r="R623" s="1280"/>
      <c r="S623" s="1281"/>
      <c r="T623" s="1326"/>
      <c r="U623" s="1281"/>
      <c r="V623" s="1280"/>
      <c r="W623" s="1281"/>
      <c r="X623" s="1280"/>
      <c r="Y623" s="1327"/>
      <c r="Z623" s="1308"/>
      <c r="AA623" s="1286"/>
      <c r="AB623" s="1307"/>
      <c r="AC623" s="1282"/>
      <c r="AD623" s="1308"/>
      <c r="AE623" s="1286"/>
      <c r="AF623" s="1307"/>
      <c r="AG623" s="1281"/>
      <c r="AH623" s="1280"/>
    </row>
    <row r="624" spans="2:34" ht="13.5" hidden="1" outlineLevel="1" thickBot="1">
      <c r="B624" s="83"/>
      <c r="C624" s="1474" t="s">
        <v>521</v>
      </c>
      <c r="D624" s="1474" t="s">
        <v>703</v>
      </c>
      <c r="E624" s="877">
        <v>1</v>
      </c>
      <c r="F624" s="83">
        <v>10.14</v>
      </c>
      <c r="G624" s="109">
        <v>59.85</v>
      </c>
      <c r="H624" s="109">
        <v>60.03</v>
      </c>
      <c r="I624" s="108">
        <f>H624-G624</f>
        <v>0.18</v>
      </c>
      <c r="J624" s="1080">
        <f>F624*I624</f>
        <v>1.83</v>
      </c>
      <c r="K624" s="83"/>
      <c r="L624" s="75"/>
      <c r="M624" s="1058"/>
      <c r="N624" s="83"/>
      <c r="O624" s="75"/>
      <c r="P624" s="1058"/>
      <c r="Q624" s="1281"/>
      <c r="R624" s="1280"/>
      <c r="S624" s="1281"/>
      <c r="T624" s="1326"/>
      <c r="U624" s="1281"/>
      <c r="V624" s="1280"/>
      <c r="W624" s="1174">
        <f>J624</f>
        <v>1.83</v>
      </c>
      <c r="X624" s="1179">
        <f t="shared" ref="X624" si="97">ROUND($W$4/1000*W624,3)</f>
        <v>4.5999999999999999E-2</v>
      </c>
      <c r="Y624" s="1327">
        <f>J624</f>
        <v>1.83</v>
      </c>
      <c r="Z624" s="1308"/>
      <c r="AA624" s="1286"/>
      <c r="AB624" s="1307"/>
      <c r="AC624" s="1282"/>
      <c r="AD624" s="1308"/>
      <c r="AE624" s="1286"/>
      <c r="AF624" s="1307"/>
      <c r="AG624" s="1281"/>
      <c r="AH624" s="1280"/>
    </row>
    <row r="625" spans="2:34" ht="13.5" hidden="1" outlineLevel="1" thickBot="1">
      <c r="B625" s="83" t="s">
        <v>678</v>
      </c>
      <c r="C625" s="1474" t="s">
        <v>544</v>
      </c>
      <c r="D625" s="1474"/>
      <c r="E625" s="877">
        <v>1</v>
      </c>
      <c r="F625" s="83">
        <v>7.53</v>
      </c>
      <c r="G625" s="109">
        <v>60.03</v>
      </c>
      <c r="H625" s="109">
        <v>62.85</v>
      </c>
      <c r="I625" s="75">
        <f>H625-G625</f>
        <v>2.82</v>
      </c>
      <c r="J625" s="1080">
        <f>F625*I625</f>
        <v>21.23</v>
      </c>
      <c r="K625" s="83"/>
      <c r="L625" s="75"/>
      <c r="M625" s="1058"/>
      <c r="N625" s="83"/>
      <c r="O625" s="75"/>
      <c r="P625" s="1058"/>
      <c r="Q625" s="1174">
        <f>J625</f>
        <v>21.23</v>
      </c>
      <c r="R625" s="1280">
        <f t="shared" ref="R625:R628" si="98">ROUND($Q$4/1000*Q625,3)</f>
        <v>3.1850000000000001</v>
      </c>
      <c r="S625" s="1281"/>
      <c r="T625" s="1326"/>
      <c r="U625" s="1281"/>
      <c r="V625" s="1280"/>
      <c r="W625" s="1174"/>
      <c r="X625" s="1179"/>
      <c r="Y625" s="1327"/>
      <c r="Z625" s="1308"/>
      <c r="AA625" s="1328"/>
      <c r="AB625" s="1307"/>
      <c r="AC625" s="1282"/>
      <c r="AD625" s="1308"/>
      <c r="AE625" s="1286"/>
      <c r="AF625" s="1307"/>
      <c r="AG625" s="1281"/>
      <c r="AH625" s="1280"/>
    </row>
    <row r="626" spans="2:34" ht="13.5" hidden="1" outlineLevel="1" thickBot="1">
      <c r="B626" s="83"/>
      <c r="C626" s="1474" t="s">
        <v>519</v>
      </c>
      <c r="D626" s="75"/>
      <c r="E626" s="1145">
        <v>1</v>
      </c>
      <c r="F626" s="83"/>
      <c r="G626" s="109"/>
      <c r="H626" s="109"/>
      <c r="I626" s="75"/>
      <c r="J626" s="1160"/>
      <c r="K626" s="1114">
        <v>1.31</v>
      </c>
      <c r="L626" s="1108">
        <v>2.2200000000000002</v>
      </c>
      <c r="M626" s="1080">
        <f>ROUND(-E626*K626*L626,2)</f>
        <v>-2.91</v>
      </c>
      <c r="N626" s="1114">
        <v>0.15</v>
      </c>
      <c r="O626" s="940">
        <f>K626+L626+0.37</f>
        <v>3.9</v>
      </c>
      <c r="P626" s="1116">
        <f>E626*N626*O626</f>
        <v>0.59</v>
      </c>
      <c r="Q626" s="1174">
        <f>M626</f>
        <v>-2.91</v>
      </c>
      <c r="R626" s="1280">
        <f t="shared" si="98"/>
        <v>-0.437</v>
      </c>
      <c r="S626" s="1281"/>
      <c r="T626" s="1326"/>
      <c r="U626" s="1281"/>
      <c r="V626" s="1280"/>
      <c r="W626" s="1281"/>
      <c r="X626" s="1280"/>
      <c r="Y626" s="1282"/>
      <c r="Z626" s="1308"/>
      <c r="AA626" s="1286"/>
      <c r="AB626" s="1307"/>
      <c r="AC626" s="1327">
        <f>P626</f>
        <v>0.59</v>
      </c>
      <c r="AD626" s="1308"/>
      <c r="AE626" s="1286"/>
      <c r="AF626" s="1307"/>
      <c r="AG626" s="1281"/>
      <c r="AH626" s="1280"/>
    </row>
    <row r="627" spans="2:34" ht="13.5" hidden="1" outlineLevel="1" thickBot="1">
      <c r="B627" s="83"/>
      <c r="C627" s="1474" t="s">
        <v>71</v>
      </c>
      <c r="D627" s="75"/>
      <c r="E627" s="1145">
        <v>1</v>
      </c>
      <c r="F627" s="83"/>
      <c r="G627" s="109"/>
      <c r="H627" s="109"/>
      <c r="I627" s="75"/>
      <c r="J627" s="1160"/>
      <c r="K627" s="1114">
        <v>0.93</v>
      </c>
      <c r="L627" s="1108">
        <v>1.8</v>
      </c>
      <c r="M627" s="1080">
        <f>ROUND(-E627*K627*L627,2)</f>
        <v>-1.67</v>
      </c>
      <c r="N627" s="1114">
        <v>0.15</v>
      </c>
      <c r="O627" s="940">
        <f>K627+L627</f>
        <v>2.73</v>
      </c>
      <c r="P627" s="1116">
        <f>E627*N627*O627</f>
        <v>0.41</v>
      </c>
      <c r="Q627" s="1174">
        <f>M627</f>
        <v>-1.67</v>
      </c>
      <c r="R627" s="1280">
        <f t="shared" si="98"/>
        <v>-0.251</v>
      </c>
      <c r="S627" s="1281"/>
      <c r="T627" s="1326"/>
      <c r="U627" s="1281"/>
      <c r="V627" s="1280"/>
      <c r="W627" s="1281"/>
      <c r="X627" s="1280"/>
      <c r="Y627" s="1282"/>
      <c r="Z627" s="1308"/>
      <c r="AA627" s="1328"/>
      <c r="AB627" s="1307"/>
      <c r="AC627" s="1327">
        <f>P627</f>
        <v>0.41</v>
      </c>
      <c r="AD627" s="1308"/>
      <c r="AE627" s="1286"/>
      <c r="AF627" s="1307"/>
      <c r="AG627" s="1281"/>
      <c r="AH627" s="1280">
        <f>K627</f>
        <v>0.93</v>
      </c>
    </row>
    <row r="628" spans="2:34" ht="13.5" hidden="1" outlineLevel="1" thickBot="1">
      <c r="B628" s="83"/>
      <c r="C628" s="1474" t="s">
        <v>497</v>
      </c>
      <c r="D628" s="75"/>
      <c r="E628" s="1145">
        <v>1</v>
      </c>
      <c r="F628" s="83"/>
      <c r="G628" s="109"/>
      <c r="H628" s="109"/>
      <c r="I628" s="75"/>
      <c r="J628" s="1160"/>
      <c r="K628" s="1114">
        <v>1.31</v>
      </c>
      <c r="L628" s="1108">
        <v>2.2200000000000002</v>
      </c>
      <c r="M628" s="1080">
        <f>ROUND(-E628*K628*L628,2)</f>
        <v>-2.91</v>
      </c>
      <c r="N628" s="1114">
        <v>0.15</v>
      </c>
      <c r="O628" s="940">
        <f>2*L628+K628</f>
        <v>5.75</v>
      </c>
      <c r="P628" s="1116">
        <f>E628*N628*O628</f>
        <v>0.86</v>
      </c>
      <c r="Q628" s="1174">
        <f>M628</f>
        <v>-2.91</v>
      </c>
      <c r="R628" s="1280">
        <f t="shared" si="98"/>
        <v>-0.437</v>
      </c>
      <c r="S628" s="1281"/>
      <c r="T628" s="1326"/>
      <c r="U628" s="1281"/>
      <c r="V628" s="1280"/>
      <c r="W628" s="1281"/>
      <c r="X628" s="1280"/>
      <c r="Y628" s="1282"/>
      <c r="Z628" s="1308"/>
      <c r="AA628" s="1328"/>
      <c r="AB628" s="1307"/>
      <c r="AC628" s="1327">
        <f>P628</f>
        <v>0.86</v>
      </c>
      <c r="AD628" s="1308"/>
      <c r="AE628" s="1286"/>
      <c r="AF628" s="1307"/>
      <c r="AG628" s="1281"/>
      <c r="AH628" s="1280"/>
    </row>
    <row r="629" spans="2:34" ht="13.5" hidden="1" outlineLevel="1" thickBot="1">
      <c r="B629" s="83" t="s">
        <v>664</v>
      </c>
      <c r="C629" s="1474"/>
      <c r="D629" s="1474"/>
      <c r="E629" s="877"/>
      <c r="F629" s="83">
        <v>0.5</v>
      </c>
      <c r="G629" s="109">
        <v>60.03</v>
      </c>
      <c r="H629" s="109">
        <v>60.25</v>
      </c>
      <c r="I629" s="108">
        <f>H629-G629</f>
        <v>0.22</v>
      </c>
      <c r="J629" s="1058">
        <f>F629*I629</f>
        <v>0.11</v>
      </c>
      <c r="K629" s="1114"/>
      <c r="L629" s="940"/>
      <c r="M629" s="1080"/>
      <c r="N629" s="83"/>
      <c r="O629" s="75"/>
      <c r="P629" s="1080"/>
      <c r="Q629" s="1281"/>
      <c r="R629" s="1280"/>
      <c r="S629" s="1281"/>
      <c r="T629" s="1326"/>
      <c r="U629" s="1281"/>
      <c r="V629" s="1280"/>
      <c r="W629" s="1281"/>
      <c r="X629" s="1280"/>
      <c r="Y629" s="1282"/>
      <c r="Z629" s="1308"/>
      <c r="AA629" s="1328">
        <f>J629</f>
        <v>0.11</v>
      </c>
      <c r="AB629" s="1307"/>
      <c r="AC629" s="1327"/>
      <c r="AD629" s="1308"/>
      <c r="AE629" s="1286"/>
      <c r="AF629" s="1307"/>
      <c r="AG629" s="1281"/>
      <c r="AH629" s="1280"/>
    </row>
    <row r="630" spans="2:34" ht="13.5" hidden="1" outlineLevel="1" thickBot="1">
      <c r="B630" s="83"/>
      <c r="C630" s="1474"/>
      <c r="D630" s="1474"/>
      <c r="E630" s="877"/>
      <c r="F630" s="83">
        <v>0.5</v>
      </c>
      <c r="G630" s="109">
        <v>60.25</v>
      </c>
      <c r="H630" s="109">
        <v>62.85</v>
      </c>
      <c r="I630" s="75">
        <f>H630-G630</f>
        <v>2.6</v>
      </c>
      <c r="J630" s="1080">
        <f>F630*I630</f>
        <v>1.3</v>
      </c>
      <c r="K630" s="83"/>
      <c r="L630" s="75"/>
      <c r="M630" s="1058"/>
      <c r="N630" s="83"/>
      <c r="O630" s="75"/>
      <c r="P630" s="1058"/>
      <c r="Q630" s="1281"/>
      <c r="R630" s="1280"/>
      <c r="S630" s="1281"/>
      <c r="T630" s="1326"/>
      <c r="U630" s="1281"/>
      <c r="V630" s="1280"/>
      <c r="W630" s="1281"/>
      <c r="X630" s="1280"/>
      <c r="Y630" s="1327">
        <f>J630</f>
        <v>1.3</v>
      </c>
      <c r="Z630" s="1308"/>
      <c r="AA630" s="1286"/>
      <c r="AB630" s="1307"/>
      <c r="AC630" s="1282"/>
      <c r="AD630" s="1308"/>
      <c r="AE630" s="1286"/>
      <c r="AF630" s="1307"/>
      <c r="AG630" s="1281"/>
      <c r="AH630" s="1280"/>
    </row>
    <row r="631" spans="2:34" ht="13.5" hidden="1" outlineLevel="1" thickBot="1">
      <c r="B631" s="83"/>
      <c r="C631" s="1474"/>
      <c r="D631" s="1474"/>
      <c r="E631" s="877"/>
      <c r="F631" s="83">
        <v>1.31</v>
      </c>
      <c r="G631" s="109">
        <v>60.03</v>
      </c>
      <c r="H631" s="109">
        <v>62.85</v>
      </c>
      <c r="I631" s="108">
        <f>H631-G631</f>
        <v>2.82</v>
      </c>
      <c r="J631" s="1080">
        <f>F631*I631</f>
        <v>3.69</v>
      </c>
      <c r="K631" s="1114"/>
      <c r="L631" s="1108"/>
      <c r="M631" s="1080"/>
      <c r="N631" s="83"/>
      <c r="O631" s="75"/>
      <c r="P631" s="1080"/>
      <c r="Q631" s="1281"/>
      <c r="R631" s="1280"/>
      <c r="S631" s="1281"/>
      <c r="T631" s="1326"/>
      <c r="U631" s="1281"/>
      <c r="V631" s="1280"/>
      <c r="W631" s="1281"/>
      <c r="X631" s="1280"/>
      <c r="Y631" s="1327">
        <f>J631</f>
        <v>3.69</v>
      </c>
      <c r="Z631" s="1308"/>
      <c r="AA631" s="1286"/>
      <c r="AB631" s="1307"/>
      <c r="AC631" s="1327"/>
      <c r="AD631" s="1308"/>
      <c r="AE631" s="1286"/>
      <c r="AF631" s="1307"/>
      <c r="AG631" s="1281"/>
      <c r="AH631" s="1280"/>
    </row>
    <row r="632" spans="2:34" ht="13.5" hidden="1" outlineLevel="1" thickBot="1">
      <c r="B632" s="83"/>
      <c r="C632" s="1474" t="s">
        <v>69</v>
      </c>
      <c r="D632" s="1474"/>
      <c r="E632" s="877">
        <v>1</v>
      </c>
      <c r="F632" s="83"/>
      <c r="G632" s="109"/>
      <c r="H632" s="109"/>
      <c r="I632" s="75"/>
      <c r="J632" s="1058"/>
      <c r="K632" s="1114">
        <v>1.31</v>
      </c>
      <c r="L632" s="1108">
        <v>2.2200000000000002</v>
      </c>
      <c r="M632" s="1080">
        <f>ROUND(-E632*K632*L632,2)</f>
        <v>-2.91</v>
      </c>
      <c r="N632" s="1114"/>
      <c r="O632" s="940"/>
      <c r="P632" s="1116"/>
      <c r="Q632" s="1281"/>
      <c r="R632" s="1280"/>
      <c r="S632" s="1281"/>
      <c r="T632" s="1326"/>
      <c r="U632" s="1281"/>
      <c r="V632" s="1280"/>
      <c r="W632" s="1281"/>
      <c r="X632" s="1280"/>
      <c r="Y632" s="1327">
        <f>M632</f>
        <v>-2.91</v>
      </c>
      <c r="Z632" s="1308"/>
      <c r="AA632" s="1286"/>
      <c r="AB632" s="1307"/>
      <c r="AC632" s="1327"/>
      <c r="AD632" s="1308"/>
      <c r="AE632" s="1286"/>
      <c r="AF632" s="1307"/>
      <c r="AG632" s="1281"/>
      <c r="AH632" s="1280"/>
    </row>
    <row r="633" spans="2:34" ht="13.5" hidden="1" outlineLevel="1" thickBot="1">
      <c r="B633" s="83"/>
      <c r="C633" s="1474"/>
      <c r="D633" s="1474"/>
      <c r="E633" s="877"/>
      <c r="F633" s="83">
        <v>3.2</v>
      </c>
      <c r="G633" s="109">
        <v>60.03</v>
      </c>
      <c r="H633" s="109">
        <v>60.25</v>
      </c>
      <c r="I633" s="108">
        <f>H633-G633</f>
        <v>0.22</v>
      </c>
      <c r="J633" s="1080">
        <f>F633*I633</f>
        <v>0.7</v>
      </c>
      <c r="K633" s="83"/>
      <c r="L633" s="75"/>
      <c r="M633" s="1080"/>
      <c r="N633" s="83"/>
      <c r="O633" s="75"/>
      <c r="P633" s="1080"/>
      <c r="Q633" s="1281"/>
      <c r="R633" s="1280"/>
      <c r="S633" s="1281"/>
      <c r="T633" s="1326"/>
      <c r="U633" s="1281"/>
      <c r="V633" s="1280"/>
      <c r="W633" s="1281"/>
      <c r="X633" s="1280"/>
      <c r="Y633" s="1327"/>
      <c r="Z633" s="1308"/>
      <c r="AA633" s="1328">
        <f>J633</f>
        <v>0.7</v>
      </c>
      <c r="AB633" s="1307"/>
      <c r="AC633" s="1327"/>
      <c r="AD633" s="1308"/>
      <c r="AE633" s="1286"/>
      <c r="AF633" s="1307"/>
      <c r="AG633" s="1281"/>
      <c r="AH633" s="1280"/>
    </row>
    <row r="634" spans="2:34" ht="13.5" hidden="1" outlineLevel="1" thickBot="1">
      <c r="B634" s="83"/>
      <c r="C634" s="1474"/>
      <c r="D634" s="1474"/>
      <c r="E634" s="877"/>
      <c r="F634" s="83">
        <v>3.2</v>
      </c>
      <c r="G634" s="109">
        <v>60.25</v>
      </c>
      <c r="H634" s="109">
        <v>62.85</v>
      </c>
      <c r="I634" s="75">
        <f>H634-G634</f>
        <v>2.6</v>
      </c>
      <c r="J634" s="1080">
        <f>F634*I634</f>
        <v>8.32</v>
      </c>
      <c r="K634" s="83"/>
      <c r="L634" s="75"/>
      <c r="M634" s="1058"/>
      <c r="N634" s="83"/>
      <c r="O634" s="75"/>
      <c r="P634" s="1058"/>
      <c r="Q634" s="1281"/>
      <c r="R634" s="1280"/>
      <c r="S634" s="1281"/>
      <c r="T634" s="1326"/>
      <c r="U634" s="1281"/>
      <c r="V634" s="1280"/>
      <c r="W634" s="1281"/>
      <c r="X634" s="1280"/>
      <c r="Y634" s="1327">
        <f>J634</f>
        <v>8.32</v>
      </c>
      <c r="Z634" s="1308"/>
      <c r="AA634" s="1286"/>
      <c r="AB634" s="1307"/>
      <c r="AC634" s="1282"/>
      <c r="AD634" s="1308"/>
      <c r="AE634" s="1286"/>
      <c r="AF634" s="1307"/>
      <c r="AG634" s="1281"/>
      <c r="AH634" s="1280"/>
    </row>
    <row r="635" spans="2:34" ht="13.5" hidden="1" outlineLevel="1" thickBot="1">
      <c r="B635" s="83"/>
      <c r="C635" s="1474"/>
      <c r="D635" s="1474"/>
      <c r="E635" s="877"/>
      <c r="F635" s="83">
        <v>2.2000000000000002</v>
      </c>
      <c r="G635" s="109">
        <v>60.03</v>
      </c>
      <c r="H635" s="109">
        <v>62.85</v>
      </c>
      <c r="I635" s="108">
        <f>H635-G635</f>
        <v>2.82</v>
      </c>
      <c r="J635" s="1080">
        <f>F635*I635</f>
        <v>6.2</v>
      </c>
      <c r="K635" s="83"/>
      <c r="L635" s="75"/>
      <c r="M635" s="1058"/>
      <c r="N635" s="83"/>
      <c r="O635" s="75"/>
      <c r="P635" s="1058"/>
      <c r="Q635" s="1281"/>
      <c r="R635" s="1280"/>
      <c r="S635" s="1281"/>
      <c r="T635" s="1326"/>
      <c r="U635" s="1281"/>
      <c r="V635" s="1280"/>
      <c r="W635" s="1281"/>
      <c r="X635" s="1280"/>
      <c r="Y635" s="1327">
        <f>J635</f>
        <v>6.2</v>
      </c>
      <c r="Z635" s="1308"/>
      <c r="AA635" s="1328"/>
      <c r="AB635" s="1307"/>
      <c r="AC635" s="1282"/>
      <c r="AD635" s="1308"/>
      <c r="AE635" s="1286"/>
      <c r="AF635" s="1307"/>
      <c r="AG635" s="1281"/>
      <c r="AH635" s="1280"/>
    </row>
    <row r="636" spans="2:34" ht="13.5" hidden="1" outlineLevel="1" thickBot="1">
      <c r="B636" s="83"/>
      <c r="C636" s="1474" t="s">
        <v>519</v>
      </c>
      <c r="D636" s="75"/>
      <c r="E636" s="1145">
        <v>1</v>
      </c>
      <c r="F636" s="83"/>
      <c r="G636" s="109"/>
      <c r="H636" s="109"/>
      <c r="I636" s="75"/>
      <c r="J636" s="1160"/>
      <c r="K636" s="1114">
        <v>1.31</v>
      </c>
      <c r="L636" s="1108">
        <v>2.2200000000000002</v>
      </c>
      <c r="M636" s="1080">
        <f>ROUND(-E636*K636*L636,2)</f>
        <v>-2.91</v>
      </c>
      <c r="N636" s="1114">
        <v>0.15</v>
      </c>
      <c r="O636" s="940">
        <f>K636+L636+0.37</f>
        <v>3.9</v>
      </c>
      <c r="P636" s="1116">
        <f>E636*N636*O636</f>
        <v>0.59</v>
      </c>
      <c r="Q636" s="1281"/>
      <c r="R636" s="1280"/>
      <c r="S636" s="1174"/>
      <c r="T636" s="1335"/>
      <c r="U636" s="1281"/>
      <c r="V636" s="1280"/>
      <c r="W636" s="1281"/>
      <c r="X636" s="1280"/>
      <c r="Y636" s="1327">
        <f>M636</f>
        <v>-2.91</v>
      </c>
      <c r="Z636" s="1308"/>
      <c r="AA636" s="1286"/>
      <c r="AB636" s="1307"/>
      <c r="AC636" s="1327">
        <f>P636</f>
        <v>0.59</v>
      </c>
      <c r="AD636" s="1308"/>
      <c r="AE636" s="1286"/>
      <c r="AF636" s="1307"/>
      <c r="AG636" s="1281"/>
      <c r="AH636" s="1280"/>
    </row>
    <row r="637" spans="2:34" ht="13.5" hidden="1" outlineLevel="1" thickBot="1">
      <c r="B637" s="83"/>
      <c r="C637" s="1474" t="s">
        <v>71</v>
      </c>
      <c r="D637" s="75"/>
      <c r="E637" s="1145">
        <v>1</v>
      </c>
      <c r="F637" s="83"/>
      <c r="G637" s="109"/>
      <c r="H637" s="109"/>
      <c r="I637" s="75"/>
      <c r="J637" s="1160"/>
      <c r="K637" s="1114">
        <v>0.93</v>
      </c>
      <c r="L637" s="1108">
        <v>1.8</v>
      </c>
      <c r="M637" s="1080">
        <f>ROUND(-E637*K637*L637,2)</f>
        <v>-1.67</v>
      </c>
      <c r="N637" s="1114">
        <v>0.15</v>
      </c>
      <c r="O637" s="940">
        <f>K637+L637</f>
        <v>2.73</v>
      </c>
      <c r="P637" s="1116">
        <f>E637*N637*O637</f>
        <v>0.41</v>
      </c>
      <c r="Q637" s="1281"/>
      <c r="R637" s="1280"/>
      <c r="S637" s="1174"/>
      <c r="T637" s="1326"/>
      <c r="U637" s="1281"/>
      <c r="V637" s="1280"/>
      <c r="W637" s="1281"/>
      <c r="X637" s="1280"/>
      <c r="Y637" s="1327">
        <f>M637</f>
        <v>-1.67</v>
      </c>
      <c r="Z637" s="1308"/>
      <c r="AA637" s="1286"/>
      <c r="AB637" s="1307"/>
      <c r="AC637" s="1327">
        <f>P637</f>
        <v>0.41</v>
      </c>
      <c r="AD637" s="1308"/>
      <c r="AE637" s="1286"/>
      <c r="AF637" s="1307"/>
      <c r="AG637" s="1281"/>
      <c r="AH637" s="1280"/>
    </row>
    <row r="638" spans="2:34" ht="13.5" hidden="1" outlineLevel="1" thickBot="1">
      <c r="B638" s="83"/>
      <c r="C638" s="1474"/>
      <c r="D638" s="1474"/>
      <c r="E638" s="877"/>
      <c r="F638" s="83">
        <v>0.32</v>
      </c>
      <c r="G638" s="109">
        <v>60.03</v>
      </c>
      <c r="H638" s="109">
        <v>60.25</v>
      </c>
      <c r="I638" s="108">
        <f>H638-G638</f>
        <v>0.22</v>
      </c>
      <c r="J638" s="1080">
        <f>F638*I638</f>
        <v>7.0000000000000007E-2</v>
      </c>
      <c r="K638" s="83"/>
      <c r="L638" s="75"/>
      <c r="M638" s="1058"/>
      <c r="N638" s="83"/>
      <c r="O638" s="75"/>
      <c r="P638" s="1058"/>
      <c r="Q638" s="1281"/>
      <c r="R638" s="1280"/>
      <c r="S638" s="1281"/>
      <c r="T638" s="1326"/>
      <c r="U638" s="1281"/>
      <c r="V638" s="1280"/>
      <c r="W638" s="1281"/>
      <c r="X638" s="1280"/>
      <c r="Y638" s="1282"/>
      <c r="Z638" s="1308"/>
      <c r="AA638" s="1328">
        <f>J638</f>
        <v>7.0000000000000007E-2</v>
      </c>
      <c r="AB638" s="1307"/>
      <c r="AC638" s="1282"/>
      <c r="AD638" s="1308"/>
      <c r="AE638" s="1286"/>
      <c r="AF638" s="1307"/>
      <c r="AG638" s="1281"/>
      <c r="AH638" s="1280"/>
    </row>
    <row r="639" spans="2:34" ht="13.5" hidden="1" outlineLevel="1" thickBot="1">
      <c r="B639" s="83"/>
      <c r="C639" s="1474"/>
      <c r="D639" s="1474"/>
      <c r="E639" s="877"/>
      <c r="F639" s="83">
        <v>0.32</v>
      </c>
      <c r="G639" s="109">
        <v>60.25</v>
      </c>
      <c r="H639" s="109">
        <v>62.85</v>
      </c>
      <c r="I639" s="75">
        <f>H639-G639</f>
        <v>2.6</v>
      </c>
      <c r="J639" s="1080">
        <f>F639*I639</f>
        <v>0.83</v>
      </c>
      <c r="K639" s="83"/>
      <c r="L639" s="75"/>
      <c r="M639" s="1058"/>
      <c r="N639" s="83"/>
      <c r="O639" s="75"/>
      <c r="P639" s="1058"/>
      <c r="Q639" s="1281"/>
      <c r="R639" s="1280"/>
      <c r="S639" s="1281"/>
      <c r="T639" s="1326"/>
      <c r="U639" s="1281"/>
      <c r="V639" s="1280"/>
      <c r="W639" s="1174"/>
      <c r="X639" s="1179"/>
      <c r="Y639" s="1327">
        <f>J639</f>
        <v>0.83</v>
      </c>
      <c r="Z639" s="1308"/>
      <c r="AA639" s="1328"/>
      <c r="AB639" s="1307"/>
      <c r="AC639" s="1282"/>
      <c r="AD639" s="1308"/>
      <c r="AE639" s="1286"/>
      <c r="AF639" s="1307"/>
      <c r="AG639" s="1281"/>
      <c r="AH639" s="1280"/>
    </row>
    <row r="640" spans="2:34" ht="13.5" hidden="1" outlineLevel="1" thickBot="1">
      <c r="B640" s="83"/>
      <c r="C640" s="1474"/>
      <c r="D640" s="1474"/>
      <c r="E640" s="877"/>
      <c r="F640" s="83"/>
      <c r="G640" s="109"/>
      <c r="H640" s="109"/>
      <c r="I640" s="75"/>
      <c r="J640" s="1080"/>
      <c r="K640" s="83"/>
      <c r="L640" s="75"/>
      <c r="M640" s="1058"/>
      <c r="N640" s="83"/>
      <c r="O640" s="75"/>
      <c r="P640" s="1058"/>
      <c r="Q640" s="1281"/>
      <c r="R640" s="1280"/>
      <c r="S640" s="1281"/>
      <c r="T640" s="1326"/>
      <c r="U640" s="1281"/>
      <c r="V640" s="1280"/>
      <c r="W640" s="1174"/>
      <c r="X640" s="1179"/>
      <c r="Y640" s="1327"/>
      <c r="Z640" s="1308"/>
      <c r="AA640" s="1286"/>
      <c r="AB640" s="1307"/>
      <c r="AC640" s="1282"/>
      <c r="AD640" s="1308"/>
      <c r="AE640" s="1286"/>
      <c r="AF640" s="1307"/>
      <c r="AG640" s="1281"/>
      <c r="AH640" s="1280"/>
    </row>
    <row r="641" spans="2:34" ht="13.5" hidden="1" outlineLevel="1" thickBot="1">
      <c r="B641" s="83"/>
      <c r="C641" s="1474" t="s">
        <v>688</v>
      </c>
      <c r="D641" s="1474" t="s">
        <v>701</v>
      </c>
      <c r="E641" s="877"/>
      <c r="F641" s="83">
        <f>0.44+4.64</f>
        <v>5.08</v>
      </c>
      <c r="G641" s="109">
        <v>59.85</v>
      </c>
      <c r="H641" s="109">
        <v>60.25</v>
      </c>
      <c r="I641" s="108">
        <f>H641-G641</f>
        <v>0.4</v>
      </c>
      <c r="J641" s="1080">
        <f>F641*I641</f>
        <v>2.0299999999999998</v>
      </c>
      <c r="K641" s="83"/>
      <c r="L641" s="75"/>
      <c r="M641" s="1058"/>
      <c r="N641" s="83"/>
      <c r="O641" s="75"/>
      <c r="P641" s="1058"/>
      <c r="Q641" s="1174">
        <f>J641</f>
        <v>2.0299999999999998</v>
      </c>
      <c r="R641" s="1280">
        <f t="shared" ref="R641:R642" si="99">ROUND($Q$4/1000*Q641,3)</f>
        <v>0.30499999999999999</v>
      </c>
      <c r="S641" s="1174"/>
      <c r="T641" s="1326"/>
      <c r="U641" s="1281"/>
      <c r="V641" s="1280"/>
      <c r="W641" s="1281"/>
      <c r="X641" s="1280"/>
      <c r="Y641" s="1327"/>
      <c r="Z641" s="1308"/>
      <c r="AA641" s="1328">
        <f>J641</f>
        <v>2.0299999999999998</v>
      </c>
      <c r="AB641" s="1307"/>
      <c r="AC641" s="1282"/>
      <c r="AD641" s="1308"/>
      <c r="AE641" s="1286"/>
      <c r="AF641" s="1307"/>
      <c r="AG641" s="1281"/>
      <c r="AH641" s="1280"/>
    </row>
    <row r="642" spans="2:34" ht="13.5" hidden="1" outlineLevel="1" thickBot="1">
      <c r="B642" s="83"/>
      <c r="C642" s="1474"/>
      <c r="D642" s="1474" t="s">
        <v>704</v>
      </c>
      <c r="E642" s="877"/>
      <c r="F642" s="83">
        <v>5.08</v>
      </c>
      <c r="G642" s="109">
        <v>60.25</v>
      </c>
      <c r="H642" s="109">
        <v>62.85</v>
      </c>
      <c r="I642" s="75">
        <f>H642-G642</f>
        <v>2.6</v>
      </c>
      <c r="J642" s="1080">
        <f>F642*I642</f>
        <v>13.21</v>
      </c>
      <c r="K642" s="1114"/>
      <c r="L642" s="940"/>
      <c r="M642" s="1080"/>
      <c r="N642" s="1114"/>
      <c r="O642" s="940"/>
      <c r="P642" s="1116"/>
      <c r="Q642" s="1174">
        <f>J642</f>
        <v>13.21</v>
      </c>
      <c r="R642" s="1280">
        <f t="shared" si="99"/>
        <v>1.982</v>
      </c>
      <c r="S642" s="1174"/>
      <c r="T642" s="1326"/>
      <c r="U642" s="1281"/>
      <c r="V642" s="1280"/>
      <c r="W642" s="1281"/>
      <c r="X642" s="1280"/>
      <c r="Y642" s="1327">
        <f>J642</f>
        <v>13.21</v>
      </c>
      <c r="Z642" s="1308"/>
      <c r="AA642" s="1286"/>
      <c r="AB642" s="1307"/>
      <c r="AC642" s="1327"/>
      <c r="AD642" s="1308"/>
      <c r="AE642" s="1286"/>
      <c r="AF642" s="1307"/>
      <c r="AG642" s="1281"/>
      <c r="AH642" s="1280"/>
    </row>
    <row r="643" spans="2:34" ht="13.5" hidden="1" outlineLevel="1" thickBot="1">
      <c r="B643" s="83"/>
      <c r="C643" s="1474"/>
      <c r="D643" s="1474"/>
      <c r="E643" s="877"/>
      <c r="F643" s="83"/>
      <c r="G643" s="109"/>
      <c r="H643" s="109"/>
      <c r="I643" s="75"/>
      <c r="J643" s="1058"/>
      <c r="K643" s="1114"/>
      <c r="L643" s="940"/>
      <c r="M643" s="1080"/>
      <c r="N643" s="1114"/>
      <c r="O643" s="940"/>
      <c r="P643" s="1116"/>
      <c r="Q643" s="1281"/>
      <c r="R643" s="1280"/>
      <c r="S643" s="1174"/>
      <c r="T643" s="1326"/>
      <c r="U643" s="1281"/>
      <c r="V643" s="1280"/>
      <c r="W643" s="1281"/>
      <c r="X643" s="1280"/>
      <c r="Y643" s="1327"/>
      <c r="Z643" s="1308"/>
      <c r="AA643" s="1286"/>
      <c r="AB643" s="1307"/>
      <c r="AC643" s="1327"/>
      <c r="AD643" s="1308"/>
      <c r="AE643" s="1286"/>
      <c r="AF643" s="1307"/>
      <c r="AG643" s="1281"/>
      <c r="AH643" s="1280"/>
    </row>
    <row r="644" spans="2:34" ht="13.5" hidden="1" outlineLevel="1" thickBot="1">
      <c r="B644" s="90"/>
      <c r="C644" s="1473" t="s">
        <v>493</v>
      </c>
      <c r="D644" s="1473" t="s">
        <v>705</v>
      </c>
      <c r="E644" s="877"/>
      <c r="F644" s="83">
        <v>6.75</v>
      </c>
      <c r="G644" s="109">
        <v>59.85</v>
      </c>
      <c r="H644" s="109">
        <v>60.25</v>
      </c>
      <c r="I644" s="108">
        <f>H644-G644</f>
        <v>0.4</v>
      </c>
      <c r="J644" s="1080">
        <f>F644*I644</f>
        <v>2.7</v>
      </c>
      <c r="K644" s="83"/>
      <c r="L644" s="75"/>
      <c r="M644" s="1058"/>
      <c r="N644" s="83"/>
      <c r="O644" s="75"/>
      <c r="P644" s="1058"/>
      <c r="Q644" s="1281"/>
      <c r="R644" s="1280"/>
      <c r="S644" s="1174">
        <f>J644</f>
        <v>2.7</v>
      </c>
      <c r="T644" s="1326">
        <f t="shared" ref="T644:T651" si="100">ROUND($S$4/1000*S644,3)</f>
        <v>0.35099999999999998</v>
      </c>
      <c r="U644" s="1281"/>
      <c r="V644" s="1280"/>
      <c r="W644" s="1281"/>
      <c r="X644" s="1280"/>
      <c r="Y644" s="1282"/>
      <c r="Z644" s="1308"/>
      <c r="AA644" s="1328">
        <f>J644</f>
        <v>2.7</v>
      </c>
      <c r="AB644" s="1307"/>
      <c r="AC644" s="1282"/>
      <c r="AD644" s="1308"/>
      <c r="AE644" s="1286"/>
      <c r="AF644" s="1307"/>
      <c r="AG644" s="1281"/>
      <c r="AH644" s="1280"/>
    </row>
    <row r="645" spans="2:34" ht="13.5" hidden="1" outlineLevel="1" thickBot="1">
      <c r="B645" s="83"/>
      <c r="C645" s="1474"/>
      <c r="D645" s="1474"/>
      <c r="E645" s="877"/>
      <c r="F645" s="83">
        <v>6.75</v>
      </c>
      <c r="G645" s="109">
        <v>60.25</v>
      </c>
      <c r="H645" s="109">
        <v>62.85</v>
      </c>
      <c r="I645" s="75">
        <f>H645-G645</f>
        <v>2.6</v>
      </c>
      <c r="J645" s="1080">
        <f>F645*I645</f>
        <v>17.55</v>
      </c>
      <c r="K645" s="83"/>
      <c r="L645" s="75"/>
      <c r="M645" s="1058"/>
      <c r="N645" s="83"/>
      <c r="O645" s="75"/>
      <c r="P645" s="1058"/>
      <c r="Q645" s="1281"/>
      <c r="R645" s="1280"/>
      <c r="S645" s="1174">
        <f>J645</f>
        <v>17.55</v>
      </c>
      <c r="T645" s="1326">
        <f t="shared" si="100"/>
        <v>2.282</v>
      </c>
      <c r="U645" s="1281"/>
      <c r="V645" s="1280"/>
      <c r="W645" s="1281"/>
      <c r="X645" s="1280"/>
      <c r="Y645" s="1327">
        <f>J645</f>
        <v>17.55</v>
      </c>
      <c r="Z645" s="1308"/>
      <c r="AA645" s="1328"/>
      <c r="AB645" s="1307"/>
      <c r="AC645" s="1282"/>
      <c r="AD645" s="1308"/>
      <c r="AE645" s="1286"/>
      <c r="AF645" s="1307"/>
      <c r="AG645" s="1281"/>
      <c r="AH645" s="1280"/>
    </row>
    <row r="646" spans="2:34" ht="13.5" hidden="1" outlineLevel="1" thickBot="1">
      <c r="B646" s="83"/>
      <c r="C646" s="1473" t="s">
        <v>24</v>
      </c>
      <c r="D646" s="1474"/>
      <c r="E646" s="877">
        <v>1</v>
      </c>
      <c r="F646" s="83"/>
      <c r="G646" s="109"/>
      <c r="H646" s="109"/>
      <c r="I646" s="75"/>
      <c r="J646" s="1080"/>
      <c r="K646" s="871">
        <v>1.48</v>
      </c>
      <c r="L646" s="1474">
        <v>1.59</v>
      </c>
      <c r="M646" s="1085">
        <f>ROUND(-E646*K646*L646,2)</f>
        <v>-2.35</v>
      </c>
      <c r="N646" s="1114">
        <v>0.13</v>
      </c>
      <c r="O646" s="940">
        <f>2*L646+K646</f>
        <v>4.66</v>
      </c>
      <c r="P646" s="1161">
        <f>E646*N646*O646</f>
        <v>0.61</v>
      </c>
      <c r="Q646" s="1281"/>
      <c r="R646" s="1280"/>
      <c r="S646" s="1174">
        <f>M646</f>
        <v>-2.35</v>
      </c>
      <c r="T646" s="1326">
        <f t="shared" si="100"/>
        <v>-0.30599999999999999</v>
      </c>
      <c r="U646" s="1281"/>
      <c r="V646" s="1280"/>
      <c r="W646" s="1281"/>
      <c r="X646" s="1280"/>
      <c r="Y646" s="1327">
        <f>M646</f>
        <v>-2.35</v>
      </c>
      <c r="Z646" s="1308"/>
      <c r="AA646" s="1286"/>
      <c r="AB646" s="1307"/>
      <c r="AC646" s="1327">
        <f>P646</f>
        <v>0.61</v>
      </c>
      <c r="AD646" s="1308"/>
      <c r="AE646" s="1286"/>
      <c r="AF646" s="1307"/>
      <c r="AG646" s="1281"/>
      <c r="AH646" s="1280">
        <f>K646</f>
        <v>1.48</v>
      </c>
    </row>
    <row r="647" spans="2:34" ht="13.5" hidden="1" outlineLevel="1" thickBot="1">
      <c r="B647" s="83"/>
      <c r="C647" s="1473" t="s">
        <v>25</v>
      </c>
      <c r="D647" s="1474"/>
      <c r="E647" s="877">
        <v>1</v>
      </c>
      <c r="F647" s="83"/>
      <c r="G647" s="109"/>
      <c r="H647" s="109"/>
      <c r="I647" s="75"/>
      <c r="J647" s="1058"/>
      <c r="K647" s="871">
        <v>1.68</v>
      </c>
      <c r="L647" s="1474">
        <v>1.59</v>
      </c>
      <c r="M647" s="1080">
        <f>ROUND(-E647*K647*L647,2)</f>
        <v>-2.67</v>
      </c>
      <c r="N647" s="1114">
        <v>0.13</v>
      </c>
      <c r="O647" s="940">
        <f>2*L647+K647</f>
        <v>4.8600000000000003</v>
      </c>
      <c r="P647" s="1116">
        <f>E647*N647*O647</f>
        <v>0.63</v>
      </c>
      <c r="Q647" s="1281"/>
      <c r="R647" s="1280"/>
      <c r="S647" s="1174">
        <f>M647</f>
        <v>-2.67</v>
      </c>
      <c r="T647" s="1326">
        <f t="shared" si="100"/>
        <v>-0.34699999999999998</v>
      </c>
      <c r="U647" s="1281"/>
      <c r="V647" s="1280"/>
      <c r="W647" s="1281"/>
      <c r="X647" s="1280"/>
      <c r="Y647" s="1327">
        <f>M647</f>
        <v>-2.67</v>
      </c>
      <c r="Z647" s="1308"/>
      <c r="AA647" s="1286"/>
      <c r="AB647" s="1307"/>
      <c r="AC647" s="1327">
        <f>P647</f>
        <v>0.63</v>
      </c>
      <c r="AD647" s="1308"/>
      <c r="AE647" s="1286"/>
      <c r="AF647" s="1307"/>
      <c r="AG647" s="1281"/>
      <c r="AH647" s="1280">
        <f>K647</f>
        <v>1.68</v>
      </c>
    </row>
    <row r="648" spans="2:34" ht="13.5" hidden="1" outlineLevel="1" thickBot="1">
      <c r="B648" s="90" t="s">
        <v>641</v>
      </c>
      <c r="C648" s="1474"/>
      <c r="D648" s="1474"/>
      <c r="E648" s="877"/>
      <c r="F648" s="83"/>
      <c r="G648" s="109"/>
      <c r="H648" s="109"/>
      <c r="I648" s="75"/>
      <c r="J648" s="1058"/>
      <c r="K648" s="1114"/>
      <c r="L648" s="940"/>
      <c r="M648" s="1080"/>
      <c r="N648" s="1114"/>
      <c r="O648" s="940"/>
      <c r="P648" s="1116"/>
      <c r="Q648" s="1281"/>
      <c r="R648" s="1280"/>
      <c r="S648" s="1174"/>
      <c r="T648" s="1326"/>
      <c r="U648" s="1281"/>
      <c r="V648" s="1280"/>
      <c r="W648" s="1281"/>
      <c r="X648" s="1280"/>
      <c r="Y648" s="1327"/>
      <c r="Z648" s="1308"/>
      <c r="AA648" s="1286"/>
      <c r="AB648" s="1307"/>
      <c r="AC648" s="1327"/>
      <c r="AD648" s="1308"/>
      <c r="AE648" s="1286"/>
      <c r="AF648" s="1307"/>
      <c r="AG648" s="1281"/>
      <c r="AH648" s="1280"/>
    </row>
    <row r="649" spans="2:34" ht="13.5" hidden="1" outlineLevel="1" thickBot="1">
      <c r="B649" s="83"/>
      <c r="C649" s="1473" t="s">
        <v>493</v>
      </c>
      <c r="D649" s="1473" t="s">
        <v>654</v>
      </c>
      <c r="E649" s="1058"/>
      <c r="F649" s="83">
        <v>6.45</v>
      </c>
      <c r="G649" s="109">
        <v>59.85</v>
      </c>
      <c r="H649" s="109">
        <v>60.25</v>
      </c>
      <c r="I649" s="108">
        <f>H649-G649</f>
        <v>0.4</v>
      </c>
      <c r="J649" s="1080">
        <f>F649*I649</f>
        <v>2.58</v>
      </c>
      <c r="K649" s="83"/>
      <c r="L649" s="75"/>
      <c r="M649" s="1058"/>
      <c r="N649" s="83"/>
      <c r="O649" s="75"/>
      <c r="P649" s="1058"/>
      <c r="Q649" s="1281"/>
      <c r="R649" s="1280"/>
      <c r="S649" s="1174">
        <f>J649</f>
        <v>2.58</v>
      </c>
      <c r="T649" s="1326">
        <f t="shared" si="100"/>
        <v>0.33500000000000002</v>
      </c>
      <c r="U649" s="1281"/>
      <c r="V649" s="1280"/>
      <c r="W649" s="1281"/>
      <c r="X649" s="1280"/>
      <c r="Y649" s="1282"/>
      <c r="Z649" s="1308"/>
      <c r="AA649" s="1328">
        <f>J649</f>
        <v>2.58</v>
      </c>
      <c r="AB649" s="1307"/>
      <c r="AC649" s="1282"/>
      <c r="AD649" s="1308"/>
      <c r="AE649" s="1286"/>
      <c r="AF649" s="1307"/>
      <c r="AG649" s="1281"/>
      <c r="AH649" s="1280"/>
    </row>
    <row r="650" spans="2:34" ht="13.5" hidden="1" outlineLevel="1" thickBot="1">
      <c r="B650" s="83"/>
      <c r="C650" s="1474"/>
      <c r="D650" s="1474"/>
      <c r="E650" s="877"/>
      <c r="F650" s="83">
        <v>6.45</v>
      </c>
      <c r="G650" s="109">
        <v>60.25</v>
      </c>
      <c r="H650" s="109">
        <v>62.85</v>
      </c>
      <c r="I650" s="75">
        <f>H650-G650</f>
        <v>2.6</v>
      </c>
      <c r="J650" s="1080">
        <f>F650*I650</f>
        <v>16.77</v>
      </c>
      <c r="K650" s="83"/>
      <c r="L650" s="75"/>
      <c r="M650" s="1058"/>
      <c r="N650" s="83"/>
      <c r="O650" s="75"/>
      <c r="P650" s="1058"/>
      <c r="Q650" s="1174"/>
      <c r="R650" s="1280"/>
      <c r="S650" s="1174">
        <f>J650</f>
        <v>16.77</v>
      </c>
      <c r="T650" s="1326">
        <f t="shared" si="100"/>
        <v>2.1800000000000002</v>
      </c>
      <c r="U650" s="1281"/>
      <c r="V650" s="1280"/>
      <c r="W650" s="1281"/>
      <c r="X650" s="1280"/>
      <c r="Y650" s="1327">
        <f>J650</f>
        <v>16.77</v>
      </c>
      <c r="Z650" s="1308"/>
      <c r="AA650" s="1328"/>
      <c r="AB650" s="1307"/>
      <c r="AC650" s="1282"/>
      <c r="AD650" s="1308"/>
      <c r="AE650" s="1286"/>
      <c r="AF650" s="1307"/>
      <c r="AG650" s="1281"/>
      <c r="AH650" s="1280"/>
    </row>
    <row r="651" spans="2:34" ht="13.5" hidden="1" outlineLevel="1" thickBot="1">
      <c r="B651" s="83"/>
      <c r="C651" s="1473" t="s">
        <v>24</v>
      </c>
      <c r="D651" s="1474"/>
      <c r="E651" s="877">
        <v>2</v>
      </c>
      <c r="F651" s="83"/>
      <c r="G651" s="109"/>
      <c r="H651" s="109"/>
      <c r="I651" s="75"/>
      <c r="J651" s="1080"/>
      <c r="K651" s="871">
        <v>1.48</v>
      </c>
      <c r="L651" s="1474">
        <v>1.59</v>
      </c>
      <c r="M651" s="1085">
        <f>ROUND(-E651*K651*L651,2)</f>
        <v>-4.71</v>
      </c>
      <c r="N651" s="1114">
        <v>0.13</v>
      </c>
      <c r="O651" s="940">
        <f>2*L651+K651</f>
        <v>4.66</v>
      </c>
      <c r="P651" s="1161">
        <f>E651*N651*O651</f>
        <v>1.21</v>
      </c>
      <c r="Q651" s="1174"/>
      <c r="R651" s="1280"/>
      <c r="S651" s="1174">
        <f>M651</f>
        <v>-4.71</v>
      </c>
      <c r="T651" s="1326">
        <f t="shared" si="100"/>
        <v>-0.61199999999999999</v>
      </c>
      <c r="U651" s="1281"/>
      <c r="V651" s="1280"/>
      <c r="W651" s="1281"/>
      <c r="X651" s="1280"/>
      <c r="Y651" s="1327">
        <f>M651</f>
        <v>-4.71</v>
      </c>
      <c r="Z651" s="1308"/>
      <c r="AA651" s="1286"/>
      <c r="AB651" s="1307"/>
      <c r="AC651" s="1327">
        <f>P651</f>
        <v>1.21</v>
      </c>
      <c r="AD651" s="1308"/>
      <c r="AE651" s="1286"/>
      <c r="AF651" s="1307"/>
      <c r="AG651" s="1281"/>
      <c r="AH651" s="1280">
        <f>E651*K651</f>
        <v>2.96</v>
      </c>
    </row>
    <row r="652" spans="2:34" ht="13.5" hidden="1" outlineLevel="1" thickBot="1">
      <c r="B652" s="83"/>
      <c r="C652" s="1474"/>
      <c r="D652" s="1474"/>
      <c r="E652" s="877"/>
      <c r="F652" s="83"/>
      <c r="G652" s="109"/>
      <c r="H652" s="109"/>
      <c r="I652" s="75"/>
      <c r="J652" s="1058"/>
      <c r="K652" s="1114"/>
      <c r="L652" s="940"/>
      <c r="M652" s="1085"/>
      <c r="N652" s="1114"/>
      <c r="O652" s="940"/>
      <c r="P652" s="1116"/>
      <c r="Q652" s="1174"/>
      <c r="R652" s="1280"/>
      <c r="S652" s="1281"/>
      <c r="T652" s="1326"/>
      <c r="U652" s="1281"/>
      <c r="V652" s="1280"/>
      <c r="W652" s="1281"/>
      <c r="X652" s="1280"/>
      <c r="Y652" s="1327"/>
      <c r="Z652" s="1308"/>
      <c r="AA652" s="1286"/>
      <c r="AB652" s="1307"/>
      <c r="AC652" s="1327"/>
      <c r="AD652" s="1308"/>
      <c r="AE652" s="1286"/>
      <c r="AF652" s="1307"/>
      <c r="AG652" s="1281"/>
      <c r="AH652" s="1280"/>
    </row>
    <row r="653" spans="2:34" ht="13.5" hidden="1" outlineLevel="1" thickBot="1">
      <c r="B653" s="83"/>
      <c r="C653" s="1473" t="s">
        <v>699</v>
      </c>
      <c r="D653" s="1473" t="s">
        <v>702</v>
      </c>
      <c r="E653" s="877"/>
      <c r="F653" s="1095">
        <v>2</v>
      </c>
      <c r="G653" s="109">
        <v>59.85</v>
      </c>
      <c r="H653" s="109">
        <v>60.25</v>
      </c>
      <c r="I653" s="108">
        <f>H653-G653</f>
        <v>0.4</v>
      </c>
      <c r="J653" s="1080">
        <f>F653*I653</f>
        <v>0.8</v>
      </c>
      <c r="K653" s="83"/>
      <c r="L653" s="75"/>
      <c r="M653" s="1058"/>
      <c r="N653" s="83"/>
      <c r="O653" s="75"/>
      <c r="P653" s="1058"/>
      <c r="Q653" s="1174">
        <f>J653</f>
        <v>0.8</v>
      </c>
      <c r="R653" s="1179">
        <f t="shared" ref="R653:R654" si="101">ROUND($Q$4/1000*Q653,3)</f>
        <v>0.12</v>
      </c>
      <c r="S653" s="1281"/>
      <c r="T653" s="1326"/>
      <c r="U653" s="1281"/>
      <c r="V653" s="1280"/>
      <c r="W653" s="1281"/>
      <c r="X653" s="1280"/>
      <c r="Y653" s="1282"/>
      <c r="Z653" s="1308"/>
      <c r="AA653" s="1328">
        <f>J653</f>
        <v>0.8</v>
      </c>
      <c r="AB653" s="1307"/>
      <c r="AC653" s="1282"/>
      <c r="AD653" s="1308"/>
      <c r="AE653" s="1286"/>
      <c r="AF653" s="1307"/>
      <c r="AG653" s="1281"/>
      <c r="AH653" s="1280"/>
    </row>
    <row r="654" spans="2:34" ht="13.5" hidden="1" outlineLevel="1" thickBot="1">
      <c r="B654" s="83"/>
      <c r="C654" s="1474"/>
      <c r="D654" s="1474"/>
      <c r="E654" s="877"/>
      <c r="F654" s="1095">
        <v>2</v>
      </c>
      <c r="G654" s="109">
        <v>60.25</v>
      </c>
      <c r="H654" s="109">
        <v>62.85</v>
      </c>
      <c r="I654" s="75">
        <f>H654-G654</f>
        <v>2.6</v>
      </c>
      <c r="J654" s="1080">
        <f>F654*I654</f>
        <v>5.2</v>
      </c>
      <c r="K654" s="83"/>
      <c r="L654" s="75"/>
      <c r="M654" s="1058"/>
      <c r="N654" s="83"/>
      <c r="O654" s="75"/>
      <c r="P654" s="1058"/>
      <c r="Q654" s="1174">
        <f>J654</f>
        <v>5.2</v>
      </c>
      <c r="R654" s="1179">
        <f t="shared" si="101"/>
        <v>0.78</v>
      </c>
      <c r="S654" s="1281"/>
      <c r="T654" s="1326"/>
      <c r="U654" s="1281"/>
      <c r="V654" s="1280"/>
      <c r="W654" s="1174"/>
      <c r="X654" s="1179"/>
      <c r="Y654" s="1327">
        <f>J654</f>
        <v>5.2</v>
      </c>
      <c r="Z654" s="1308"/>
      <c r="AA654" s="1328"/>
      <c r="AB654" s="1307"/>
      <c r="AC654" s="1282"/>
      <c r="AD654" s="1308"/>
      <c r="AE654" s="1286"/>
      <c r="AF654" s="1307"/>
      <c r="AG654" s="1281"/>
      <c r="AH654" s="1280"/>
    </row>
    <row r="655" spans="2:34" ht="13.5" hidden="1" outlineLevel="1" thickBot="1">
      <c r="B655" s="83"/>
      <c r="C655" s="1474"/>
      <c r="D655" s="1474"/>
      <c r="E655" s="877"/>
      <c r="F655" s="83"/>
      <c r="G655" s="109"/>
      <c r="H655" s="109"/>
      <c r="I655" s="75"/>
      <c r="J655" s="1080"/>
      <c r="K655" s="83"/>
      <c r="L655" s="75"/>
      <c r="M655" s="1058"/>
      <c r="N655" s="83"/>
      <c r="O655" s="75"/>
      <c r="P655" s="1058"/>
      <c r="Q655" s="1281"/>
      <c r="R655" s="1280"/>
      <c r="S655" s="1281"/>
      <c r="T655" s="1326"/>
      <c r="U655" s="1281"/>
      <c r="V655" s="1280"/>
      <c r="W655" s="1174"/>
      <c r="X655" s="1179"/>
      <c r="Y655" s="1327"/>
      <c r="Z655" s="1308"/>
      <c r="AA655" s="1286"/>
      <c r="AB655" s="1307"/>
      <c r="AC655" s="1282"/>
      <c r="AD655" s="1308"/>
      <c r="AE655" s="1286"/>
      <c r="AF655" s="1307"/>
      <c r="AG655" s="1281"/>
      <c r="AH655" s="1280"/>
    </row>
    <row r="656" spans="2:34" ht="13.5" hidden="1" outlineLevel="1" thickBot="1">
      <c r="B656" s="83"/>
      <c r="C656" s="1473" t="s">
        <v>504</v>
      </c>
      <c r="D656" s="1473" t="s">
        <v>656</v>
      </c>
      <c r="E656" s="877">
        <v>1</v>
      </c>
      <c r="F656" s="83">
        <v>5.9</v>
      </c>
      <c r="G656" s="109">
        <v>59.85</v>
      </c>
      <c r="H656" s="109">
        <v>60.25</v>
      </c>
      <c r="I656" s="108">
        <f>H656-G656</f>
        <v>0.4</v>
      </c>
      <c r="J656" s="1080">
        <f>F656*I656</f>
        <v>2.36</v>
      </c>
      <c r="K656" s="83"/>
      <c r="L656" s="75"/>
      <c r="M656" s="1058"/>
      <c r="N656" s="83"/>
      <c r="O656" s="75"/>
      <c r="P656" s="1058"/>
      <c r="Q656" s="1174"/>
      <c r="R656" s="1280"/>
      <c r="S656" s="1281"/>
      <c r="T656" s="1326"/>
      <c r="U656" s="1281"/>
      <c r="V656" s="1280"/>
      <c r="W656" s="1174">
        <f>J656</f>
        <v>2.36</v>
      </c>
      <c r="X656" s="1179">
        <f t="shared" ref="X656:X657" si="102">ROUND($W$4/1000*W656,3)</f>
        <v>5.8999999999999997E-2</v>
      </c>
      <c r="Y656" s="1327"/>
      <c r="Z656" s="1308"/>
      <c r="AA656" s="1328">
        <f>J656</f>
        <v>2.36</v>
      </c>
      <c r="AB656" s="1307"/>
      <c r="AC656" s="1282"/>
      <c r="AD656" s="1308"/>
      <c r="AE656" s="1286"/>
      <c r="AF656" s="1307"/>
      <c r="AG656" s="1281">
        <f>F656</f>
        <v>5.9</v>
      </c>
      <c r="AH656" s="1280"/>
    </row>
    <row r="657" spans="2:34" ht="13.5" hidden="1" outlineLevel="1" thickBot="1">
      <c r="B657" s="83"/>
      <c r="C657" s="1474"/>
      <c r="D657" s="1474"/>
      <c r="E657" s="877"/>
      <c r="F657" s="83">
        <v>5.9</v>
      </c>
      <c r="G657" s="109">
        <v>60.25</v>
      </c>
      <c r="H657" s="109">
        <v>61.23</v>
      </c>
      <c r="I657" s="108">
        <f>H657-G657</f>
        <v>0.98</v>
      </c>
      <c r="J657" s="1080">
        <f>F657*I657</f>
        <v>5.78</v>
      </c>
      <c r="K657" s="1109"/>
      <c r="L657" s="1110"/>
      <c r="M657" s="1085"/>
      <c r="N657" s="83"/>
      <c r="O657" s="75"/>
      <c r="P657" s="1080"/>
      <c r="Q657" s="1174"/>
      <c r="R657" s="1280"/>
      <c r="S657" s="1281"/>
      <c r="T657" s="1326"/>
      <c r="U657" s="1281"/>
      <c r="V657" s="1280"/>
      <c r="W657" s="1174">
        <f>J657</f>
        <v>5.78</v>
      </c>
      <c r="X657" s="1179">
        <f t="shared" si="102"/>
        <v>0.14499999999999999</v>
      </c>
      <c r="Y657" s="1327">
        <f>J657</f>
        <v>5.78</v>
      </c>
      <c r="Z657" s="1308"/>
      <c r="AA657" s="1328"/>
      <c r="AB657" s="1307"/>
      <c r="AC657" s="1327"/>
      <c r="AD657" s="1308"/>
      <c r="AE657" s="1286"/>
      <c r="AF657" s="1307"/>
      <c r="AG657" s="1281"/>
      <c r="AH657" s="1280"/>
    </row>
    <row r="658" spans="2:34" ht="13.5" hidden="1" outlineLevel="1" thickBot="1">
      <c r="B658" s="83"/>
      <c r="C658" s="1473" t="s">
        <v>65</v>
      </c>
      <c r="D658" s="1474"/>
      <c r="E658" s="877"/>
      <c r="F658" s="83">
        <v>3.28</v>
      </c>
      <c r="G658" s="109">
        <v>60.03</v>
      </c>
      <c r="H658" s="109">
        <v>62.85</v>
      </c>
      <c r="I658" s="108">
        <f>H658-G658</f>
        <v>2.82</v>
      </c>
      <c r="J658" s="1080">
        <f>F658*I658</f>
        <v>9.25</v>
      </c>
      <c r="K658" s="1109"/>
      <c r="L658" s="1110"/>
      <c r="M658" s="1085"/>
      <c r="N658" s="83"/>
      <c r="O658" s="75"/>
      <c r="P658" s="1080"/>
      <c r="Q658" s="1174"/>
      <c r="R658" s="1280"/>
      <c r="S658" s="1174">
        <f>J658</f>
        <v>9.25</v>
      </c>
      <c r="T658" s="1326">
        <f t="shared" ref="T658:T663" si="103">ROUND($S$4/1000*S658,3)</f>
        <v>1.2030000000000001</v>
      </c>
      <c r="U658" s="1281"/>
      <c r="V658" s="1280"/>
      <c r="W658" s="1174"/>
      <c r="X658" s="1179"/>
      <c r="Y658" s="1327">
        <f>J658</f>
        <v>9.25</v>
      </c>
      <c r="Z658" s="1308"/>
      <c r="AA658" s="1328"/>
      <c r="AB658" s="1307"/>
      <c r="AC658" s="1327"/>
      <c r="AD658" s="1308"/>
      <c r="AE658" s="1286"/>
      <c r="AF658" s="1307"/>
      <c r="AG658" s="1281"/>
      <c r="AH658" s="1280"/>
    </row>
    <row r="659" spans="2:34" ht="13.5" hidden="1" outlineLevel="1" thickBot="1">
      <c r="B659" s="83"/>
      <c r="C659" s="1473" t="s">
        <v>516</v>
      </c>
      <c r="D659" s="1474"/>
      <c r="E659" s="877">
        <v>1</v>
      </c>
      <c r="F659" s="83"/>
      <c r="G659" s="109"/>
      <c r="H659" s="109"/>
      <c r="I659" s="75"/>
      <c r="J659" s="1058"/>
      <c r="K659" s="871">
        <f>1.68-0.77</f>
        <v>0.91</v>
      </c>
      <c r="L659" s="1474">
        <f>1.65-0.06</f>
        <v>1.59</v>
      </c>
      <c r="M659" s="1080">
        <f>ROUND(-E659*K659*L659,2)</f>
        <v>-1.45</v>
      </c>
      <c r="N659" s="1114">
        <v>0.13</v>
      </c>
      <c r="O659" s="940">
        <f>2*K659+L659</f>
        <v>3.41</v>
      </c>
      <c r="P659" s="1116">
        <f>E659*N659*O659</f>
        <v>0.44</v>
      </c>
      <c r="Q659" s="1281"/>
      <c r="R659" s="1280"/>
      <c r="S659" s="1174">
        <f>M659</f>
        <v>-1.45</v>
      </c>
      <c r="T659" s="1326">
        <f t="shared" si="103"/>
        <v>-0.189</v>
      </c>
      <c r="U659" s="1281"/>
      <c r="V659" s="1280"/>
      <c r="W659" s="1174"/>
      <c r="X659" s="1179"/>
      <c r="Y659" s="1327">
        <f>M659</f>
        <v>-1.45</v>
      </c>
      <c r="Z659" s="1308"/>
      <c r="AA659" s="1286"/>
      <c r="AB659" s="1307"/>
      <c r="AC659" s="1327">
        <f>P659</f>
        <v>0.44</v>
      </c>
      <c r="AD659" s="1308"/>
      <c r="AE659" s="1286"/>
      <c r="AF659" s="1307"/>
      <c r="AG659" s="1281"/>
      <c r="AH659" s="1280"/>
    </row>
    <row r="660" spans="2:34" ht="13.5" hidden="1" outlineLevel="1" thickBot="1">
      <c r="B660" s="83"/>
      <c r="C660" s="1473" t="s">
        <v>90</v>
      </c>
      <c r="D660" s="1474"/>
      <c r="E660" s="877">
        <v>1</v>
      </c>
      <c r="F660" s="83"/>
      <c r="G660" s="109"/>
      <c r="H660" s="109"/>
      <c r="I660" s="75"/>
      <c r="J660" s="1080"/>
      <c r="K660" s="871">
        <v>0.77</v>
      </c>
      <c r="L660" s="1474">
        <f>2.4-0.06</f>
        <v>2.34</v>
      </c>
      <c r="M660" s="1080">
        <f>ROUND(-E660*K660*L660,2)</f>
        <v>-1.8</v>
      </c>
      <c r="N660" s="1114">
        <v>0.13</v>
      </c>
      <c r="O660" s="940">
        <f>K660+L660+0.75</f>
        <v>3.86</v>
      </c>
      <c r="P660" s="1116">
        <f>E660*N660*O660</f>
        <v>0.5</v>
      </c>
      <c r="Q660" s="1174"/>
      <c r="R660" s="1280"/>
      <c r="S660" s="1174">
        <f>M660</f>
        <v>-1.8</v>
      </c>
      <c r="T660" s="1326">
        <f t="shared" si="103"/>
        <v>-0.23400000000000001</v>
      </c>
      <c r="U660" s="1281"/>
      <c r="V660" s="1280"/>
      <c r="W660" s="1281"/>
      <c r="X660" s="1280"/>
      <c r="Y660" s="1327">
        <f>M660</f>
        <v>-1.8</v>
      </c>
      <c r="Z660" s="1308"/>
      <c r="AA660" s="1328"/>
      <c r="AB660" s="1307"/>
      <c r="AC660" s="1327">
        <f>P660</f>
        <v>0.5</v>
      </c>
      <c r="AD660" s="1308"/>
      <c r="AE660" s="1286"/>
      <c r="AF660" s="1307"/>
      <c r="AG660" s="1281"/>
      <c r="AH660" s="1280"/>
    </row>
    <row r="661" spans="2:34" ht="13.5" hidden="1" outlineLevel="1" thickBot="1">
      <c r="B661" s="83"/>
      <c r="C661" s="1474"/>
      <c r="D661" s="1474"/>
      <c r="E661" s="877"/>
      <c r="F661" s="83"/>
      <c r="G661" s="109"/>
      <c r="H661" s="109"/>
      <c r="I661" s="75"/>
      <c r="J661" s="1080"/>
      <c r="K661" s="83"/>
      <c r="L661" s="75"/>
      <c r="M661" s="1058"/>
      <c r="N661" s="83"/>
      <c r="O661" s="75"/>
      <c r="P661" s="1058"/>
      <c r="Q661" s="1174"/>
      <c r="R661" s="1280"/>
      <c r="S661" s="1281"/>
      <c r="T661" s="1326"/>
      <c r="U661" s="1281"/>
      <c r="V661" s="1280"/>
      <c r="W661" s="1281"/>
      <c r="X661" s="1280"/>
      <c r="Y661" s="1327"/>
      <c r="Z661" s="1308"/>
      <c r="AA661" s="1286"/>
      <c r="AB661" s="1307"/>
      <c r="AC661" s="1327"/>
      <c r="AD661" s="1308"/>
      <c r="AE661" s="1286"/>
      <c r="AF661" s="1307"/>
      <c r="AG661" s="1281"/>
      <c r="AH661" s="1280"/>
    </row>
    <row r="662" spans="2:34" ht="13.5" hidden="1" outlineLevel="1" thickBot="1">
      <c r="B662" s="90" t="s">
        <v>587</v>
      </c>
      <c r="C662" s="1473" t="s">
        <v>493</v>
      </c>
      <c r="D662" s="1473" t="s">
        <v>657</v>
      </c>
      <c r="E662" s="877"/>
      <c r="F662" s="83">
        <v>3.25</v>
      </c>
      <c r="G662" s="109">
        <v>59.85</v>
      </c>
      <c r="H662" s="109">
        <v>62.85</v>
      </c>
      <c r="I662" s="108">
        <f>H662-G662</f>
        <v>3</v>
      </c>
      <c r="J662" s="1080">
        <f>F662*I662</f>
        <v>9.75</v>
      </c>
      <c r="K662" s="83"/>
      <c r="L662" s="75"/>
      <c r="M662" s="1058"/>
      <c r="N662" s="83"/>
      <c r="O662" s="75"/>
      <c r="P662" s="1058"/>
      <c r="Q662" s="1281"/>
      <c r="R662" s="1280"/>
      <c r="S662" s="1174">
        <f>J662</f>
        <v>9.75</v>
      </c>
      <c r="T662" s="1326">
        <f t="shared" si="103"/>
        <v>1.268</v>
      </c>
      <c r="U662" s="1281"/>
      <c r="V662" s="1280"/>
      <c r="W662" s="1281"/>
      <c r="X662" s="1280"/>
      <c r="Y662" s="1282"/>
      <c r="Z662" s="1308"/>
      <c r="AA662" s="1286"/>
      <c r="AB662" s="1307"/>
      <c r="AC662" s="1282"/>
      <c r="AD662" s="1308"/>
      <c r="AE662" s="1286"/>
      <c r="AF662" s="1307"/>
      <c r="AG662" s="1281"/>
      <c r="AH662" s="1280"/>
    </row>
    <row r="663" spans="2:34" ht="13.5" hidden="1" outlineLevel="1" thickBot="1">
      <c r="B663" s="83"/>
      <c r="C663" s="1473" t="s">
        <v>24</v>
      </c>
      <c r="D663" s="1474"/>
      <c r="E663" s="877">
        <v>1</v>
      </c>
      <c r="F663" s="83"/>
      <c r="G663" s="109"/>
      <c r="H663" s="109"/>
      <c r="I663" s="75"/>
      <c r="J663" s="1080"/>
      <c r="K663" s="871">
        <v>1.48</v>
      </c>
      <c r="L663" s="1474">
        <v>1.59</v>
      </c>
      <c r="M663" s="1085">
        <f>ROUND(-E663*K663*L663,2)</f>
        <v>-2.35</v>
      </c>
      <c r="N663" s="1114"/>
      <c r="O663" s="940"/>
      <c r="P663" s="1161"/>
      <c r="Q663" s="1281"/>
      <c r="R663" s="1280"/>
      <c r="S663" s="1174">
        <f>M663</f>
        <v>-2.35</v>
      </c>
      <c r="T663" s="1326">
        <f t="shared" si="103"/>
        <v>-0.30599999999999999</v>
      </c>
      <c r="U663" s="1281"/>
      <c r="V663" s="1280"/>
      <c r="W663" s="1174"/>
      <c r="X663" s="1179"/>
      <c r="Y663" s="1282"/>
      <c r="Z663" s="1308"/>
      <c r="AA663" s="1328"/>
      <c r="AB663" s="1307"/>
      <c r="AC663" s="1282"/>
      <c r="AD663" s="1308"/>
      <c r="AE663" s="1286"/>
      <c r="AF663" s="1307"/>
      <c r="AG663" s="1281"/>
      <c r="AH663" s="1280"/>
    </row>
    <row r="664" spans="2:34" ht="13.5" hidden="1" outlineLevel="1" thickBot="1">
      <c r="B664" s="90" t="s">
        <v>664</v>
      </c>
      <c r="C664" s="1474"/>
      <c r="D664" s="1474"/>
      <c r="E664" s="877"/>
      <c r="F664" s="83">
        <v>3.25</v>
      </c>
      <c r="G664" s="109">
        <v>59.85</v>
      </c>
      <c r="H664" s="109">
        <v>60.25</v>
      </c>
      <c r="I664" s="108">
        <f>H664-G664</f>
        <v>0.4</v>
      </c>
      <c r="J664" s="1080">
        <f>F664*I664</f>
        <v>1.3</v>
      </c>
      <c r="K664" s="83"/>
      <c r="L664" s="75"/>
      <c r="M664" s="1058"/>
      <c r="N664" s="83"/>
      <c r="O664" s="75"/>
      <c r="P664" s="1058"/>
      <c r="Q664" s="1281"/>
      <c r="R664" s="1280"/>
      <c r="S664" s="1281"/>
      <c r="T664" s="1326"/>
      <c r="U664" s="1281"/>
      <c r="V664" s="1280"/>
      <c r="W664" s="1174"/>
      <c r="X664" s="1179"/>
      <c r="Y664" s="1327"/>
      <c r="Z664" s="1308"/>
      <c r="AA664" s="1328">
        <f>J664</f>
        <v>1.3</v>
      </c>
      <c r="AB664" s="1307"/>
      <c r="AC664" s="1282"/>
      <c r="AD664" s="1308"/>
      <c r="AE664" s="1286"/>
      <c r="AF664" s="1307"/>
      <c r="AG664" s="1281"/>
      <c r="AH664" s="1280"/>
    </row>
    <row r="665" spans="2:34" ht="13.5" hidden="1" outlineLevel="1" thickBot="1">
      <c r="B665" s="83"/>
      <c r="C665" s="1474"/>
      <c r="D665" s="1474"/>
      <c r="E665" s="877"/>
      <c r="F665" s="83">
        <v>3.25</v>
      </c>
      <c r="G665" s="109">
        <v>60.25</v>
      </c>
      <c r="H665" s="109">
        <v>62.85</v>
      </c>
      <c r="I665" s="108">
        <f>H665-G665</f>
        <v>2.6</v>
      </c>
      <c r="J665" s="1080">
        <f>F665*I665</f>
        <v>8.4499999999999993</v>
      </c>
      <c r="K665" s="83"/>
      <c r="L665" s="75"/>
      <c r="M665" s="1058"/>
      <c r="N665" s="83"/>
      <c r="O665" s="75"/>
      <c r="P665" s="1058"/>
      <c r="Q665" s="1281"/>
      <c r="R665" s="1280"/>
      <c r="S665" s="1174"/>
      <c r="T665" s="1326"/>
      <c r="U665" s="1281"/>
      <c r="V665" s="1280"/>
      <c r="W665" s="1281"/>
      <c r="X665" s="1280"/>
      <c r="Y665" s="1327">
        <f>J665</f>
        <v>8.4499999999999993</v>
      </c>
      <c r="Z665" s="1308"/>
      <c r="AA665" s="1286"/>
      <c r="AB665" s="1307"/>
      <c r="AC665" s="1282"/>
      <c r="AD665" s="1308"/>
      <c r="AE665" s="1286"/>
      <c r="AF665" s="1307"/>
      <c r="AG665" s="1281"/>
      <c r="AH665" s="1280"/>
    </row>
    <row r="666" spans="2:34" ht="13.5" hidden="1" outlineLevel="1" thickBot="1">
      <c r="B666" s="83"/>
      <c r="C666" s="1473" t="s">
        <v>24</v>
      </c>
      <c r="D666" s="1474"/>
      <c r="E666" s="877">
        <v>1</v>
      </c>
      <c r="F666" s="83"/>
      <c r="G666" s="109"/>
      <c r="H666" s="109"/>
      <c r="I666" s="75"/>
      <c r="J666" s="1058"/>
      <c r="K666" s="871">
        <v>1.48</v>
      </c>
      <c r="L666" s="1474">
        <v>1.59</v>
      </c>
      <c r="M666" s="1085">
        <f>ROUND(-E666*K666*L666,2)</f>
        <v>-2.35</v>
      </c>
      <c r="N666" s="1114">
        <v>0.13</v>
      </c>
      <c r="O666" s="940">
        <f>2*L666+K666</f>
        <v>4.66</v>
      </c>
      <c r="P666" s="1161">
        <f>E666*N666*O666</f>
        <v>0.61</v>
      </c>
      <c r="Q666" s="1281"/>
      <c r="R666" s="1280"/>
      <c r="S666" s="1174"/>
      <c r="T666" s="1326"/>
      <c r="U666" s="1281"/>
      <c r="V666" s="1280"/>
      <c r="W666" s="1281"/>
      <c r="X666" s="1280"/>
      <c r="Y666" s="1327">
        <f>M666</f>
        <v>-2.35</v>
      </c>
      <c r="Z666" s="1308"/>
      <c r="AA666" s="1286"/>
      <c r="AB666" s="1307"/>
      <c r="AC666" s="1327">
        <f>P666</f>
        <v>0.61</v>
      </c>
      <c r="AD666" s="1308"/>
      <c r="AE666" s="1286"/>
      <c r="AF666" s="1307"/>
      <c r="AG666" s="1281"/>
      <c r="AH666" s="1085">
        <f>K666</f>
        <v>1.48</v>
      </c>
    </row>
    <row r="667" spans="2:34" ht="13.5" hidden="1" outlineLevel="1" thickBot="1">
      <c r="B667" s="83"/>
      <c r="C667" s="1474"/>
      <c r="D667" s="1474"/>
      <c r="E667" s="877"/>
      <c r="F667" s="83"/>
      <c r="G667" s="109"/>
      <c r="H667" s="109"/>
      <c r="I667" s="75"/>
      <c r="J667" s="1058"/>
      <c r="K667" s="1114"/>
      <c r="L667" s="940"/>
      <c r="M667" s="1080"/>
      <c r="N667" s="1114"/>
      <c r="O667" s="940"/>
      <c r="P667" s="1116"/>
      <c r="Q667" s="1281"/>
      <c r="R667" s="1280"/>
      <c r="S667" s="1174"/>
      <c r="T667" s="1326"/>
      <c r="U667" s="1281"/>
      <c r="V667" s="1280"/>
      <c r="W667" s="1281"/>
      <c r="X667" s="1280"/>
      <c r="Y667" s="1327"/>
      <c r="Z667" s="1308"/>
      <c r="AA667" s="1286"/>
      <c r="AB667" s="1307"/>
      <c r="AC667" s="1327"/>
      <c r="AD667" s="1308"/>
      <c r="AE667" s="1286"/>
      <c r="AF667" s="1307"/>
      <c r="AG667" s="1281"/>
      <c r="AH667" s="1280"/>
    </row>
    <row r="668" spans="2:34" ht="13.5" hidden="1" outlineLevel="1" thickBot="1">
      <c r="B668" s="83"/>
      <c r="C668" s="1473" t="s">
        <v>504</v>
      </c>
      <c r="D668" s="1473" t="s">
        <v>669</v>
      </c>
      <c r="E668" s="877"/>
      <c r="F668" s="83">
        <v>8.17</v>
      </c>
      <c r="G668" s="109">
        <v>59.85</v>
      </c>
      <c r="H668" s="109">
        <v>61.23</v>
      </c>
      <c r="I668" s="108">
        <f>H668-G668</f>
        <v>1.38</v>
      </c>
      <c r="J668" s="1080">
        <f>F668*I668</f>
        <v>11.27</v>
      </c>
      <c r="K668" s="83"/>
      <c r="L668" s="75"/>
      <c r="M668" s="1058"/>
      <c r="N668" s="83"/>
      <c r="O668" s="75"/>
      <c r="P668" s="1058"/>
      <c r="Q668" s="1281"/>
      <c r="R668" s="1280"/>
      <c r="S668" s="1281"/>
      <c r="T668" s="1326"/>
      <c r="U668" s="1281"/>
      <c r="V668" s="1280"/>
      <c r="W668" s="1174">
        <f>J668</f>
        <v>11.27</v>
      </c>
      <c r="X668" s="1179">
        <f t="shared" ref="X668" si="104">ROUND($W$4/1000*W668,3)</f>
        <v>0.28199999999999997</v>
      </c>
      <c r="Y668" s="1282"/>
      <c r="Z668" s="1308"/>
      <c r="AA668" s="1328">
        <f>J668</f>
        <v>11.27</v>
      </c>
      <c r="AB668" s="1307"/>
      <c r="AC668" s="1282"/>
      <c r="AD668" s="1308"/>
      <c r="AE668" s="1286"/>
      <c r="AF668" s="1307"/>
      <c r="AG668" s="1281">
        <f>F668</f>
        <v>8.17</v>
      </c>
      <c r="AH668" s="1280"/>
    </row>
    <row r="669" spans="2:34" ht="13.5" hidden="1" outlineLevel="1" thickBot="1">
      <c r="B669" s="83"/>
      <c r="C669" s="1473" t="s">
        <v>65</v>
      </c>
      <c r="D669" s="1474"/>
      <c r="E669" s="877"/>
      <c r="F669" s="83">
        <v>5.55</v>
      </c>
      <c r="G669" s="109">
        <v>60.03</v>
      </c>
      <c r="H669" s="109">
        <v>62.85</v>
      </c>
      <c r="I669" s="108">
        <f>H669-G669</f>
        <v>2.82</v>
      </c>
      <c r="J669" s="1080">
        <f>F669*I669</f>
        <v>15.65</v>
      </c>
      <c r="K669" s="83"/>
      <c r="L669" s="75"/>
      <c r="M669" s="1058"/>
      <c r="N669" s="83"/>
      <c r="O669" s="75"/>
      <c r="P669" s="1058"/>
      <c r="Q669" s="1281"/>
      <c r="R669" s="1280"/>
      <c r="S669" s="1174">
        <f>J669</f>
        <v>15.65</v>
      </c>
      <c r="T669" s="1326">
        <f t="shared" ref="T669:T672" si="105">ROUND($S$4/1000*S669,3)</f>
        <v>2.0350000000000001</v>
      </c>
      <c r="U669" s="1281"/>
      <c r="V669" s="1280"/>
      <c r="W669" s="1174"/>
      <c r="X669" s="1179"/>
      <c r="Y669" s="1327">
        <f>S669</f>
        <v>15.65</v>
      </c>
      <c r="Z669" s="1308"/>
      <c r="AA669" s="1328"/>
      <c r="AB669" s="1307"/>
      <c r="AC669" s="1282"/>
      <c r="AD669" s="1308"/>
      <c r="AE669" s="1286"/>
      <c r="AF669" s="1307"/>
      <c r="AG669" s="1281"/>
      <c r="AH669" s="1280"/>
    </row>
    <row r="670" spans="2:34" ht="13.5" hidden="1" outlineLevel="1" thickBot="1">
      <c r="B670" s="83"/>
      <c r="C670" s="1473" t="s">
        <v>67</v>
      </c>
      <c r="D670" s="1474"/>
      <c r="E670" s="877">
        <v>1</v>
      </c>
      <c r="F670" s="83"/>
      <c r="G670" s="109"/>
      <c r="H670" s="109"/>
      <c r="I670" s="75"/>
      <c r="J670" s="1080"/>
      <c r="K670" s="871">
        <f>1.68-0.77</f>
        <v>0.91</v>
      </c>
      <c r="L670" s="1474">
        <f>1.65-0.06</f>
        <v>1.59</v>
      </c>
      <c r="M670" s="1080">
        <f>ROUND(-E670*K670*L670,2)</f>
        <v>-1.45</v>
      </c>
      <c r="N670" s="1114">
        <v>0.13</v>
      </c>
      <c r="O670" s="940">
        <f>2*K670+L670</f>
        <v>3.41</v>
      </c>
      <c r="P670" s="1116">
        <f>E670*N670*O670</f>
        <v>0.44</v>
      </c>
      <c r="Q670" s="1281"/>
      <c r="R670" s="1280"/>
      <c r="S670" s="1174">
        <f>M670</f>
        <v>-1.45</v>
      </c>
      <c r="T670" s="1326">
        <f t="shared" si="105"/>
        <v>-0.189</v>
      </c>
      <c r="U670" s="1281"/>
      <c r="V670" s="1280"/>
      <c r="W670" s="1281"/>
      <c r="X670" s="1280"/>
      <c r="Y670" s="1327">
        <f>M670</f>
        <v>-1.45</v>
      </c>
      <c r="Z670" s="1308"/>
      <c r="AA670" s="1286"/>
      <c r="AB670" s="1307"/>
      <c r="AC670" s="1327">
        <f>P670</f>
        <v>0.44</v>
      </c>
      <c r="AD670" s="1308"/>
      <c r="AE670" s="1286"/>
      <c r="AF670" s="1307"/>
      <c r="AG670" s="1281"/>
      <c r="AH670" s="1280"/>
    </row>
    <row r="671" spans="2:34" ht="13.5" hidden="1" outlineLevel="1" thickBot="1">
      <c r="B671" s="83"/>
      <c r="C671" s="1473" t="s">
        <v>70</v>
      </c>
      <c r="D671" s="1474"/>
      <c r="E671" s="877">
        <v>1</v>
      </c>
      <c r="F671" s="83"/>
      <c r="G671" s="109"/>
      <c r="H671" s="109"/>
      <c r="I671" s="75"/>
      <c r="J671" s="1058"/>
      <c r="K671" s="871">
        <v>0.77</v>
      </c>
      <c r="L671" s="1474">
        <f>2.4-0.06</f>
        <v>2.34</v>
      </c>
      <c r="M671" s="1080">
        <f>ROUND(-E671*K671*L671,2)</f>
        <v>-1.8</v>
      </c>
      <c r="N671" s="1114">
        <v>0.13</v>
      </c>
      <c r="O671" s="940">
        <f>K671+L671+0.75</f>
        <v>3.86</v>
      </c>
      <c r="P671" s="1116">
        <f>E671*N671*O671</f>
        <v>0.5</v>
      </c>
      <c r="Q671" s="1281"/>
      <c r="R671" s="1280"/>
      <c r="S671" s="1174">
        <f>M671</f>
        <v>-1.8</v>
      </c>
      <c r="T671" s="1326">
        <f t="shared" si="105"/>
        <v>-0.23400000000000001</v>
      </c>
      <c r="U671" s="1281"/>
      <c r="V671" s="1280"/>
      <c r="W671" s="1281"/>
      <c r="X671" s="1280"/>
      <c r="Y671" s="1327">
        <f>M671</f>
        <v>-1.8</v>
      </c>
      <c r="Z671" s="1308"/>
      <c r="AA671" s="1286"/>
      <c r="AB671" s="1307"/>
      <c r="AC671" s="1327">
        <f>P671</f>
        <v>0.5</v>
      </c>
      <c r="AD671" s="1308"/>
      <c r="AE671" s="1286"/>
      <c r="AF671" s="1307"/>
      <c r="AG671" s="1281"/>
      <c r="AH671" s="1280"/>
    </row>
    <row r="672" spans="2:34" ht="13.5" hidden="1" outlineLevel="1" thickBot="1">
      <c r="B672" s="83"/>
      <c r="C672" s="1473" t="s">
        <v>24</v>
      </c>
      <c r="D672" s="1474"/>
      <c r="E672" s="877">
        <v>1</v>
      </c>
      <c r="F672" s="83"/>
      <c r="G672" s="109"/>
      <c r="H672" s="109"/>
      <c r="I672" s="75"/>
      <c r="J672" s="1058"/>
      <c r="K672" s="871">
        <v>1.48</v>
      </c>
      <c r="L672" s="1474">
        <v>1.59</v>
      </c>
      <c r="M672" s="1085">
        <f>ROUND(-E672*K672*L672,2)</f>
        <v>-2.35</v>
      </c>
      <c r="N672" s="1114">
        <v>0.13</v>
      </c>
      <c r="O672" s="940">
        <f>2*(L672+K672)</f>
        <v>6.14</v>
      </c>
      <c r="P672" s="1161">
        <f>E672*N672*O672</f>
        <v>0.8</v>
      </c>
      <c r="Q672" s="1281"/>
      <c r="R672" s="1280"/>
      <c r="S672" s="1174">
        <f>M672</f>
        <v>-2.35</v>
      </c>
      <c r="T672" s="1326">
        <f t="shared" si="105"/>
        <v>-0.30599999999999999</v>
      </c>
      <c r="U672" s="1281"/>
      <c r="V672" s="1280"/>
      <c r="W672" s="1281"/>
      <c r="X672" s="1280"/>
      <c r="Y672" s="1327">
        <f>M672</f>
        <v>-2.35</v>
      </c>
      <c r="Z672" s="1308"/>
      <c r="AA672" s="1286"/>
      <c r="AB672" s="1307"/>
      <c r="AC672" s="1327">
        <f>P672</f>
        <v>0.8</v>
      </c>
      <c r="AD672" s="1308"/>
      <c r="AE672" s="1286"/>
      <c r="AF672" s="1307"/>
      <c r="AG672" s="1281"/>
      <c r="AH672" s="1280"/>
    </row>
    <row r="673" spans="2:34" ht="13.5" hidden="1" outlineLevel="1" thickBot="1">
      <c r="B673" s="83"/>
      <c r="C673" s="1474"/>
      <c r="D673" s="1474"/>
      <c r="E673" s="877"/>
      <c r="F673" s="83"/>
      <c r="G673" s="109"/>
      <c r="H673" s="109"/>
      <c r="I673" s="75"/>
      <c r="J673" s="1080"/>
      <c r="K673" s="83"/>
      <c r="L673" s="75"/>
      <c r="M673" s="1058"/>
      <c r="N673" s="83"/>
      <c r="O673" s="75"/>
      <c r="P673" s="1058"/>
      <c r="Q673" s="1174"/>
      <c r="R673" s="1280"/>
      <c r="S673" s="1281"/>
      <c r="T673" s="1326"/>
      <c r="U673" s="1281"/>
      <c r="V673" s="1280"/>
      <c r="W673" s="1281"/>
      <c r="X673" s="1280"/>
      <c r="Y673" s="1282"/>
      <c r="Z673" s="1308"/>
      <c r="AA673" s="1328"/>
      <c r="AB673" s="1307"/>
      <c r="AC673" s="1282"/>
      <c r="AD673" s="1308"/>
      <c r="AE673" s="1286"/>
      <c r="AF673" s="1307"/>
      <c r="AG673" s="1281"/>
      <c r="AH673" s="1280"/>
    </row>
    <row r="674" spans="2:34" ht="13.5" hidden="1" outlineLevel="1" thickBot="1">
      <c r="B674" s="90" t="s">
        <v>587</v>
      </c>
      <c r="C674" s="1473" t="s">
        <v>493</v>
      </c>
      <c r="D674" s="1473" t="s">
        <v>698</v>
      </c>
      <c r="E674" s="877"/>
      <c r="F674" s="83">
        <v>3.03</v>
      </c>
      <c r="G674" s="109">
        <v>59.85</v>
      </c>
      <c r="H674" s="109">
        <v>62.85</v>
      </c>
      <c r="I674" s="108">
        <f>H674-G674</f>
        <v>3</v>
      </c>
      <c r="J674" s="1080">
        <f>F674*I674</f>
        <v>9.09</v>
      </c>
      <c r="K674" s="83"/>
      <c r="L674" s="75"/>
      <c r="M674" s="1058"/>
      <c r="N674" s="83"/>
      <c r="O674" s="75"/>
      <c r="P674" s="1058"/>
      <c r="Q674" s="1174"/>
      <c r="R674" s="1280"/>
      <c r="S674" s="1174">
        <f>J674</f>
        <v>9.09</v>
      </c>
      <c r="T674" s="1326">
        <f t="shared" ref="T674:T675" si="106">ROUND($S$4/1000*S674,3)</f>
        <v>1.1819999999999999</v>
      </c>
      <c r="U674" s="1281"/>
      <c r="V674" s="1280"/>
      <c r="W674" s="1281"/>
      <c r="X674" s="1280"/>
      <c r="Y674" s="1327"/>
      <c r="Z674" s="1308"/>
      <c r="AA674" s="1286"/>
      <c r="AB674" s="1307"/>
      <c r="AC674" s="1282"/>
      <c r="AD674" s="1308"/>
      <c r="AE674" s="1286"/>
      <c r="AF674" s="1307"/>
      <c r="AG674" s="1281"/>
      <c r="AH674" s="1280"/>
    </row>
    <row r="675" spans="2:34" ht="13.5" hidden="1" outlineLevel="1" thickBot="1">
      <c r="B675" s="83"/>
      <c r="C675" s="1473" t="s">
        <v>24</v>
      </c>
      <c r="D675" s="1474"/>
      <c r="E675" s="877">
        <v>1</v>
      </c>
      <c r="F675" s="83"/>
      <c r="G675" s="109"/>
      <c r="H675" s="109"/>
      <c r="I675" s="75"/>
      <c r="J675" s="1058"/>
      <c r="K675" s="871">
        <v>1.48</v>
      </c>
      <c r="L675" s="1474">
        <v>1.59</v>
      </c>
      <c r="M675" s="1085">
        <f>ROUND(-E675*K675*L675,2)</f>
        <v>-2.35</v>
      </c>
      <c r="N675" s="1114">
        <v>0.13</v>
      </c>
      <c r="O675" s="940">
        <f>2*L675+K675</f>
        <v>4.66</v>
      </c>
      <c r="P675" s="1161">
        <f>E675*N675*O675</f>
        <v>0.61</v>
      </c>
      <c r="Q675" s="1281"/>
      <c r="R675" s="1280"/>
      <c r="S675" s="1174">
        <f>M675</f>
        <v>-2.35</v>
      </c>
      <c r="T675" s="1326">
        <f t="shared" si="106"/>
        <v>-0.30599999999999999</v>
      </c>
      <c r="U675" s="1281"/>
      <c r="V675" s="1280"/>
      <c r="W675" s="1281"/>
      <c r="X675" s="1280"/>
      <c r="Y675" s="1282"/>
      <c r="Z675" s="1308"/>
      <c r="AA675" s="1286"/>
      <c r="AB675" s="1307"/>
      <c r="AC675" s="1282"/>
      <c r="AD675" s="1308"/>
      <c r="AE675" s="1286"/>
      <c r="AF675" s="1307"/>
      <c r="AG675" s="1281"/>
      <c r="AH675" s="1280"/>
    </row>
    <row r="676" spans="2:34" ht="13.5" hidden="1" outlineLevel="1" thickBot="1">
      <c r="B676" s="90" t="s">
        <v>664</v>
      </c>
      <c r="C676" s="1474"/>
      <c r="D676" s="1474"/>
      <c r="E676" s="877"/>
      <c r="F676" s="83">
        <v>3.03</v>
      </c>
      <c r="G676" s="109">
        <v>59.85</v>
      </c>
      <c r="H676" s="109">
        <v>60.25</v>
      </c>
      <c r="I676" s="108">
        <f>H676-G676</f>
        <v>0.4</v>
      </c>
      <c r="J676" s="1080">
        <f>F676*I676</f>
        <v>1.21</v>
      </c>
      <c r="K676" s="83"/>
      <c r="L676" s="75"/>
      <c r="M676" s="1058"/>
      <c r="N676" s="83"/>
      <c r="O676" s="75"/>
      <c r="P676" s="1058"/>
      <c r="Q676" s="1281"/>
      <c r="R676" s="1280"/>
      <c r="S676" s="1281"/>
      <c r="T676" s="1326"/>
      <c r="U676" s="1281"/>
      <c r="V676" s="1280"/>
      <c r="W676" s="1174"/>
      <c r="X676" s="1179"/>
      <c r="Y676" s="1282"/>
      <c r="Z676" s="1308"/>
      <c r="AA676" s="1328">
        <f>J676</f>
        <v>1.21</v>
      </c>
      <c r="AB676" s="1307"/>
      <c r="AC676" s="1282"/>
      <c r="AD676" s="1308"/>
      <c r="AE676" s="1286"/>
      <c r="AF676" s="1307"/>
      <c r="AG676" s="1281"/>
      <c r="AH676" s="1280"/>
    </row>
    <row r="677" spans="2:34" ht="13.5" hidden="1" outlineLevel="1" thickBot="1">
      <c r="B677" s="83"/>
      <c r="C677" s="1474"/>
      <c r="D677" s="1474"/>
      <c r="E677" s="877"/>
      <c r="F677" s="83">
        <v>3.03</v>
      </c>
      <c r="G677" s="109">
        <v>60.25</v>
      </c>
      <c r="H677" s="109">
        <v>62.85</v>
      </c>
      <c r="I677" s="108">
        <f>H677-G677</f>
        <v>2.6</v>
      </c>
      <c r="J677" s="1080">
        <f>F677*I677</f>
        <v>7.88</v>
      </c>
      <c r="K677" s="83"/>
      <c r="L677" s="75"/>
      <c r="M677" s="1058"/>
      <c r="N677" s="83"/>
      <c r="O677" s="75"/>
      <c r="P677" s="1058"/>
      <c r="Q677" s="1281"/>
      <c r="R677" s="1280"/>
      <c r="S677" s="1281"/>
      <c r="T677" s="1326"/>
      <c r="U677" s="1281"/>
      <c r="V677" s="1280"/>
      <c r="W677" s="1174"/>
      <c r="X677" s="1179"/>
      <c r="Y677" s="1327">
        <f>J677</f>
        <v>7.88</v>
      </c>
      <c r="Z677" s="1308"/>
      <c r="AA677" s="1286"/>
      <c r="AB677" s="1307"/>
      <c r="AC677" s="1282"/>
      <c r="AD677" s="1308"/>
      <c r="AE677" s="1286"/>
      <c r="AF677" s="1307"/>
      <c r="AG677" s="1281"/>
      <c r="AH677" s="1280"/>
    </row>
    <row r="678" spans="2:34" ht="13.5" hidden="1" outlineLevel="1" thickBot="1">
      <c r="B678" s="83"/>
      <c r="C678" s="1473" t="s">
        <v>24</v>
      </c>
      <c r="D678" s="1474"/>
      <c r="E678" s="877">
        <v>1</v>
      </c>
      <c r="F678" s="83"/>
      <c r="G678" s="109"/>
      <c r="H678" s="109"/>
      <c r="I678" s="75"/>
      <c r="J678" s="1080"/>
      <c r="K678" s="871">
        <v>1.48</v>
      </c>
      <c r="L678" s="1474">
        <v>1.59</v>
      </c>
      <c r="M678" s="1085">
        <f>ROUND(-E678*K678*L678,2)</f>
        <v>-2.35</v>
      </c>
      <c r="N678" s="1114">
        <v>0.13</v>
      </c>
      <c r="O678" s="940">
        <f>2*L678+K678</f>
        <v>4.66</v>
      </c>
      <c r="P678" s="1161">
        <f>E678*N678*O678</f>
        <v>0.61</v>
      </c>
      <c r="Q678" s="1281"/>
      <c r="R678" s="1280"/>
      <c r="S678" s="1174"/>
      <c r="T678" s="1326"/>
      <c r="U678" s="1281"/>
      <c r="V678" s="1280"/>
      <c r="W678" s="1281"/>
      <c r="X678" s="1280"/>
      <c r="Y678" s="1327">
        <f>M678</f>
        <v>-2.35</v>
      </c>
      <c r="Z678" s="1308"/>
      <c r="AA678" s="1286"/>
      <c r="AB678" s="1307"/>
      <c r="AC678" s="1327">
        <f>P678</f>
        <v>0.61</v>
      </c>
      <c r="AD678" s="1308"/>
      <c r="AE678" s="1286"/>
      <c r="AF678" s="1307"/>
      <c r="AG678" s="1281"/>
      <c r="AH678" s="1085">
        <f>K678</f>
        <v>1.48</v>
      </c>
    </row>
    <row r="679" spans="2:34" ht="13.5" hidden="1" outlineLevel="1" thickBot="1">
      <c r="B679" s="83"/>
      <c r="C679" s="1474"/>
      <c r="D679" s="1474"/>
      <c r="E679" s="877"/>
      <c r="F679" s="83"/>
      <c r="G679" s="109"/>
      <c r="H679" s="109"/>
      <c r="I679" s="75"/>
      <c r="J679" s="1058"/>
      <c r="K679" s="1114"/>
      <c r="L679" s="940"/>
      <c r="M679" s="1080"/>
      <c r="N679" s="1114"/>
      <c r="O679" s="940"/>
      <c r="P679" s="1116"/>
      <c r="Q679" s="1281"/>
      <c r="R679" s="1280"/>
      <c r="S679" s="1174"/>
      <c r="T679" s="1326"/>
      <c r="U679" s="1281"/>
      <c r="V679" s="1280"/>
      <c r="W679" s="1281"/>
      <c r="X679" s="1280"/>
      <c r="Y679" s="1327"/>
      <c r="Z679" s="1308"/>
      <c r="AA679" s="1286"/>
      <c r="AB679" s="1307"/>
      <c r="AC679" s="1327"/>
      <c r="AD679" s="1308"/>
      <c r="AE679" s="1286"/>
      <c r="AF679" s="1307"/>
      <c r="AG679" s="1281"/>
      <c r="AH679" s="1280"/>
    </row>
    <row r="680" spans="2:34" ht="13.5" hidden="1" outlineLevel="1" thickBot="1">
      <c r="B680" s="83"/>
      <c r="C680" s="1473" t="s">
        <v>504</v>
      </c>
      <c r="D680" s="1473" t="s">
        <v>670</v>
      </c>
      <c r="E680" s="877">
        <v>1</v>
      </c>
      <c r="F680" s="83">
        <v>5.9</v>
      </c>
      <c r="G680" s="109">
        <v>59.85</v>
      </c>
      <c r="H680" s="109">
        <v>60.25</v>
      </c>
      <c r="I680" s="108">
        <f>H680-G680</f>
        <v>0.4</v>
      </c>
      <c r="J680" s="1080">
        <f>F680*I680</f>
        <v>2.36</v>
      </c>
      <c r="K680" s="1114"/>
      <c r="L680" s="940"/>
      <c r="M680" s="1080"/>
      <c r="N680" s="1114"/>
      <c r="O680" s="940"/>
      <c r="P680" s="1116"/>
      <c r="Q680" s="1281"/>
      <c r="R680" s="1280"/>
      <c r="S680" s="1174"/>
      <c r="T680" s="1326"/>
      <c r="U680" s="1281"/>
      <c r="V680" s="1280"/>
      <c r="W680" s="1174">
        <f>J680</f>
        <v>2.36</v>
      </c>
      <c r="X680" s="1179">
        <f t="shared" ref="X680:X681" si="107">ROUND($W$4/1000*W680,3)</f>
        <v>5.8999999999999997E-2</v>
      </c>
      <c r="Y680" s="1327"/>
      <c r="Z680" s="1308"/>
      <c r="AA680" s="1328">
        <f>J680</f>
        <v>2.36</v>
      </c>
      <c r="AB680" s="1307"/>
      <c r="AC680" s="1327"/>
      <c r="AD680" s="1308"/>
      <c r="AE680" s="1286"/>
      <c r="AF680" s="1307"/>
      <c r="AG680" s="1281">
        <f>F680</f>
        <v>5.9</v>
      </c>
      <c r="AH680" s="1280"/>
    </row>
    <row r="681" spans="2:34" ht="13.5" hidden="1" outlineLevel="1" thickBot="1">
      <c r="B681" s="83"/>
      <c r="C681" s="1474"/>
      <c r="D681" s="1474"/>
      <c r="E681" s="877"/>
      <c r="F681" s="83">
        <v>5.9</v>
      </c>
      <c r="G681" s="109">
        <v>60.25</v>
      </c>
      <c r="H681" s="109">
        <v>61.23</v>
      </c>
      <c r="I681" s="108">
        <f>H681-G681</f>
        <v>0.98</v>
      </c>
      <c r="J681" s="1080">
        <f>F681*I681</f>
        <v>5.78</v>
      </c>
      <c r="K681" s="83"/>
      <c r="L681" s="75"/>
      <c r="M681" s="1058"/>
      <c r="N681" s="83"/>
      <c r="O681" s="75"/>
      <c r="P681" s="1058"/>
      <c r="Q681" s="1281"/>
      <c r="R681" s="1280"/>
      <c r="S681" s="1281"/>
      <c r="T681" s="1326"/>
      <c r="U681" s="1281"/>
      <c r="V681" s="1280"/>
      <c r="W681" s="1174">
        <f>J681</f>
        <v>5.78</v>
      </c>
      <c r="X681" s="1179">
        <f t="shared" si="107"/>
        <v>0.14499999999999999</v>
      </c>
      <c r="Y681" s="1327">
        <f>J681</f>
        <v>5.78</v>
      </c>
      <c r="Z681" s="1308"/>
      <c r="AA681" s="1286"/>
      <c r="AB681" s="1307"/>
      <c r="AC681" s="1282"/>
      <c r="AD681" s="1308"/>
      <c r="AE681" s="1286"/>
      <c r="AF681" s="1307"/>
      <c r="AG681" s="1281"/>
      <c r="AH681" s="1280"/>
    </row>
    <row r="682" spans="2:34" ht="13.5" hidden="1" outlineLevel="1" thickBot="1">
      <c r="B682" s="83"/>
      <c r="C682" s="1473" t="s">
        <v>65</v>
      </c>
      <c r="D682" s="1474"/>
      <c r="E682" s="877"/>
      <c r="F682" s="83">
        <v>3.28</v>
      </c>
      <c r="G682" s="109">
        <v>60.03</v>
      </c>
      <c r="H682" s="109">
        <v>62.85</v>
      </c>
      <c r="I682" s="108">
        <f>H682-G682</f>
        <v>2.82</v>
      </c>
      <c r="J682" s="1080">
        <f>F682*I682</f>
        <v>9.25</v>
      </c>
      <c r="K682" s="83"/>
      <c r="L682" s="75"/>
      <c r="M682" s="1058"/>
      <c r="N682" s="83"/>
      <c r="O682" s="75"/>
      <c r="P682" s="1058"/>
      <c r="Q682" s="1281"/>
      <c r="R682" s="1280"/>
      <c r="S682" s="1174">
        <f>J682</f>
        <v>9.25</v>
      </c>
      <c r="T682" s="1326">
        <f t="shared" ref="T682:T687" si="108">ROUND($S$4/1000*S682,3)</f>
        <v>1.2030000000000001</v>
      </c>
      <c r="U682" s="1281"/>
      <c r="V682" s="1280"/>
      <c r="W682" s="1281"/>
      <c r="X682" s="1280"/>
      <c r="Y682" s="1327">
        <f>J682</f>
        <v>9.25</v>
      </c>
      <c r="Z682" s="1308"/>
      <c r="AA682" s="1328"/>
      <c r="AB682" s="1307"/>
      <c r="AC682" s="1282"/>
      <c r="AD682" s="1308"/>
      <c r="AE682" s="1286"/>
      <c r="AF682" s="1307"/>
      <c r="AG682" s="1281"/>
      <c r="AH682" s="1280"/>
    </row>
    <row r="683" spans="2:34" ht="13.5" hidden="1" outlineLevel="1" thickBot="1">
      <c r="B683" s="83"/>
      <c r="C683" s="1473" t="s">
        <v>516</v>
      </c>
      <c r="D683" s="1474"/>
      <c r="E683" s="877">
        <v>1</v>
      </c>
      <c r="F683" s="83"/>
      <c r="G683" s="109"/>
      <c r="H683" s="109"/>
      <c r="I683" s="75"/>
      <c r="J683" s="1080"/>
      <c r="K683" s="871">
        <f>1.68-0.77</f>
        <v>0.91</v>
      </c>
      <c r="L683" s="1474">
        <f>1.65-0.06</f>
        <v>1.59</v>
      </c>
      <c r="M683" s="1080">
        <f>ROUND(-E683*K683*L683,2)</f>
        <v>-1.45</v>
      </c>
      <c r="N683" s="1114">
        <v>0.13</v>
      </c>
      <c r="O683" s="940">
        <f>2*K683+L683</f>
        <v>3.41</v>
      </c>
      <c r="P683" s="1116">
        <f>E683*N683*O683</f>
        <v>0.44</v>
      </c>
      <c r="Q683" s="1281"/>
      <c r="R683" s="1280"/>
      <c r="S683" s="1174">
        <f>M683</f>
        <v>-1.45</v>
      </c>
      <c r="T683" s="1326">
        <f t="shared" si="108"/>
        <v>-0.189</v>
      </c>
      <c r="U683" s="1281"/>
      <c r="V683" s="1280"/>
      <c r="W683" s="1281"/>
      <c r="X683" s="1280"/>
      <c r="Y683" s="1327">
        <f>M683</f>
        <v>-1.45</v>
      </c>
      <c r="Z683" s="1308"/>
      <c r="AA683" s="1286"/>
      <c r="AB683" s="1307"/>
      <c r="AC683" s="1327">
        <f>P683</f>
        <v>0.44</v>
      </c>
      <c r="AD683" s="1308"/>
      <c r="AE683" s="1286"/>
      <c r="AF683" s="1307"/>
      <c r="AG683" s="1281"/>
      <c r="AH683" s="1280"/>
    </row>
    <row r="684" spans="2:34" ht="13.5" hidden="1" outlineLevel="1" thickBot="1">
      <c r="B684" s="83"/>
      <c r="C684" s="1473" t="s">
        <v>90</v>
      </c>
      <c r="D684" s="1474"/>
      <c r="E684" s="877">
        <v>1</v>
      </c>
      <c r="F684" s="83"/>
      <c r="G684" s="109"/>
      <c r="H684" s="109"/>
      <c r="I684" s="75"/>
      <c r="J684" s="1058"/>
      <c r="K684" s="871">
        <v>0.77</v>
      </c>
      <c r="L684" s="1474">
        <f>2.4-0.06</f>
        <v>2.34</v>
      </c>
      <c r="M684" s="1080">
        <f>ROUND(-E684*K684*L684,2)</f>
        <v>-1.8</v>
      </c>
      <c r="N684" s="1114">
        <v>0.13</v>
      </c>
      <c r="O684" s="940">
        <f>K684+L684+0.75</f>
        <v>3.86</v>
      </c>
      <c r="P684" s="1116">
        <f>E684*N684*O684</f>
        <v>0.5</v>
      </c>
      <c r="Q684" s="1281"/>
      <c r="R684" s="1280"/>
      <c r="S684" s="1174">
        <f>M684</f>
        <v>-1.8</v>
      </c>
      <c r="T684" s="1326">
        <f t="shared" si="108"/>
        <v>-0.23400000000000001</v>
      </c>
      <c r="U684" s="1281"/>
      <c r="V684" s="1280"/>
      <c r="W684" s="1281"/>
      <c r="X684" s="1280"/>
      <c r="Y684" s="1327">
        <f>M684</f>
        <v>-1.8</v>
      </c>
      <c r="Z684" s="1308"/>
      <c r="AA684" s="1286"/>
      <c r="AB684" s="1307"/>
      <c r="AC684" s="1327">
        <f>P684</f>
        <v>0.5</v>
      </c>
      <c r="AD684" s="1308"/>
      <c r="AE684" s="1286"/>
      <c r="AF684" s="1307"/>
      <c r="AG684" s="1281"/>
      <c r="AH684" s="1280"/>
    </row>
    <row r="685" spans="2:34" ht="13.5" hidden="1" outlineLevel="1" thickBot="1">
      <c r="B685" s="83"/>
      <c r="C685" s="1474"/>
      <c r="D685" s="1474"/>
      <c r="E685" s="877"/>
      <c r="F685" s="83"/>
      <c r="G685" s="109"/>
      <c r="H685" s="109"/>
      <c r="I685" s="75"/>
      <c r="J685" s="1058"/>
      <c r="K685" s="83"/>
      <c r="L685" s="75"/>
      <c r="M685" s="1058"/>
      <c r="N685" s="83"/>
      <c r="O685" s="75"/>
      <c r="P685" s="1058"/>
      <c r="Q685" s="1281"/>
      <c r="R685" s="1280"/>
      <c r="S685" s="1281"/>
      <c r="T685" s="1326"/>
      <c r="U685" s="1281"/>
      <c r="V685" s="1280"/>
      <c r="W685" s="1281"/>
      <c r="X685" s="1280"/>
      <c r="Y685" s="1282"/>
      <c r="Z685" s="1308"/>
      <c r="AA685" s="1286"/>
      <c r="AB685" s="1307"/>
      <c r="AC685" s="1282"/>
      <c r="AD685" s="1308"/>
      <c r="AE685" s="1286"/>
      <c r="AF685" s="1307"/>
      <c r="AG685" s="1281"/>
      <c r="AH685" s="1280"/>
    </row>
    <row r="686" spans="2:34" ht="13.5" hidden="1" outlineLevel="1" thickBot="1">
      <c r="B686" s="83"/>
      <c r="C686" s="1473" t="s">
        <v>551</v>
      </c>
      <c r="D686" s="1473" t="s">
        <v>671</v>
      </c>
      <c r="E686" s="877"/>
      <c r="F686" s="83">
        <v>0.99</v>
      </c>
      <c r="G686" s="109">
        <v>59.85</v>
      </c>
      <c r="H686" s="109">
        <v>60.25</v>
      </c>
      <c r="I686" s="108">
        <f>H686-G686</f>
        <v>0.4</v>
      </c>
      <c r="J686" s="1080">
        <f>F686*I686</f>
        <v>0.4</v>
      </c>
      <c r="K686" s="83"/>
      <c r="L686" s="75"/>
      <c r="M686" s="1058"/>
      <c r="N686" s="83"/>
      <c r="O686" s="75"/>
      <c r="P686" s="1058"/>
      <c r="Q686" s="1281"/>
      <c r="R686" s="1280"/>
      <c r="S686" s="1174">
        <f>J686</f>
        <v>0.4</v>
      </c>
      <c r="T686" s="1326">
        <f t="shared" si="108"/>
        <v>5.1999999999999998E-2</v>
      </c>
      <c r="U686" s="1281"/>
      <c r="V686" s="1280"/>
      <c r="W686" s="1174"/>
      <c r="X686" s="1179"/>
      <c r="Y686" s="1282"/>
      <c r="Z686" s="1308"/>
      <c r="AA686" s="1328">
        <f>J686</f>
        <v>0.4</v>
      </c>
      <c r="AB686" s="1307"/>
      <c r="AC686" s="1282"/>
      <c r="AD686" s="1308"/>
      <c r="AE686" s="1286"/>
      <c r="AF686" s="1307"/>
      <c r="AG686" s="1281"/>
      <c r="AH686" s="1280"/>
    </row>
    <row r="687" spans="2:34" ht="13.5" hidden="1" outlineLevel="1" thickBot="1">
      <c r="B687" s="83"/>
      <c r="C687" s="1474"/>
      <c r="D687" s="1474"/>
      <c r="E687" s="877"/>
      <c r="F687" s="83">
        <v>0.99</v>
      </c>
      <c r="G687" s="109">
        <v>60.25</v>
      </c>
      <c r="H687" s="109">
        <v>62.85</v>
      </c>
      <c r="I687" s="108">
        <f>H687-G687</f>
        <v>2.6</v>
      </c>
      <c r="J687" s="1080">
        <f>F687*I687</f>
        <v>2.57</v>
      </c>
      <c r="K687" s="83"/>
      <c r="L687" s="75"/>
      <c r="M687" s="1058"/>
      <c r="N687" s="83"/>
      <c r="O687" s="75"/>
      <c r="P687" s="1058"/>
      <c r="Q687" s="1281"/>
      <c r="R687" s="1280"/>
      <c r="S687" s="1174">
        <f>J687</f>
        <v>2.57</v>
      </c>
      <c r="T687" s="1326">
        <f t="shared" si="108"/>
        <v>0.33400000000000002</v>
      </c>
      <c r="U687" s="1281"/>
      <c r="V687" s="1280"/>
      <c r="W687" s="1174"/>
      <c r="X687" s="1179"/>
      <c r="Y687" s="1327">
        <f>J687</f>
        <v>2.57</v>
      </c>
      <c r="Z687" s="1308"/>
      <c r="AA687" s="1286"/>
      <c r="AB687" s="1307"/>
      <c r="AC687" s="1282"/>
      <c r="AD687" s="1308"/>
      <c r="AE687" s="1286"/>
      <c r="AF687" s="1307"/>
      <c r="AG687" s="1281"/>
      <c r="AH687" s="1280"/>
    </row>
    <row r="688" spans="2:34" ht="13.5" hidden="1" outlineLevel="1" thickBot="1">
      <c r="B688" s="83"/>
      <c r="C688" s="1474"/>
      <c r="D688" s="1474"/>
      <c r="E688" s="877"/>
      <c r="F688" s="83"/>
      <c r="G688" s="109"/>
      <c r="H688" s="109"/>
      <c r="I688" s="75"/>
      <c r="J688" s="1080"/>
      <c r="K688" s="83"/>
      <c r="L688" s="75"/>
      <c r="M688" s="1058"/>
      <c r="N688" s="83"/>
      <c r="O688" s="75"/>
      <c r="P688" s="1058"/>
      <c r="Q688" s="1281"/>
      <c r="R688" s="1280"/>
      <c r="S688" s="1174"/>
      <c r="T688" s="1326"/>
      <c r="U688" s="1281"/>
      <c r="V688" s="1280"/>
      <c r="W688" s="1281"/>
      <c r="X688" s="1280"/>
      <c r="Y688" s="1327"/>
      <c r="Z688" s="1308"/>
      <c r="AA688" s="1286"/>
      <c r="AB688" s="1307"/>
      <c r="AC688" s="1282"/>
      <c r="AD688" s="1308"/>
      <c r="AE688" s="1286"/>
      <c r="AF688" s="1307"/>
      <c r="AG688" s="1281"/>
      <c r="AH688" s="1280"/>
    </row>
    <row r="689" spans="2:34" ht="13.5" hidden="1" outlineLevel="1" thickBot="1">
      <c r="B689" s="83"/>
      <c r="C689" s="1473" t="s">
        <v>504</v>
      </c>
      <c r="D689" s="1473" t="s">
        <v>661</v>
      </c>
      <c r="E689" s="877"/>
      <c r="F689" s="1095">
        <v>3</v>
      </c>
      <c r="G689" s="109">
        <v>59.85</v>
      </c>
      <c r="H689" s="109">
        <v>60.25</v>
      </c>
      <c r="I689" s="108">
        <f>H689-G689</f>
        <v>0.4</v>
      </c>
      <c r="J689" s="1080">
        <f>F689*I689</f>
        <v>1.2</v>
      </c>
      <c r="K689" s="1114"/>
      <c r="L689" s="940"/>
      <c r="M689" s="1080"/>
      <c r="N689" s="1114"/>
      <c r="O689" s="940"/>
      <c r="P689" s="1116"/>
      <c r="Q689" s="1281"/>
      <c r="R689" s="1280"/>
      <c r="S689" s="1174"/>
      <c r="T689" s="1326"/>
      <c r="U689" s="1281"/>
      <c r="V689" s="1280"/>
      <c r="W689" s="1174">
        <f>J689</f>
        <v>1.2</v>
      </c>
      <c r="X689" s="1179">
        <f t="shared" ref="X689:X690" si="109">ROUND($W$4/1000*W689,3)</f>
        <v>0.03</v>
      </c>
      <c r="Y689" s="1327"/>
      <c r="Z689" s="1308"/>
      <c r="AA689" s="1328">
        <f>J689</f>
        <v>1.2</v>
      </c>
      <c r="AB689" s="1307"/>
      <c r="AC689" s="1327"/>
      <c r="AD689" s="1308"/>
      <c r="AE689" s="1286"/>
      <c r="AF689" s="1307"/>
      <c r="AG689" s="1174">
        <f>F689</f>
        <v>3</v>
      </c>
      <c r="AH689" s="1280"/>
    </row>
    <row r="690" spans="2:34" ht="13.5" hidden="1" outlineLevel="1" thickBot="1">
      <c r="B690" s="83"/>
      <c r="C690" s="1474"/>
      <c r="D690" s="1474"/>
      <c r="E690" s="877"/>
      <c r="F690" s="1095">
        <v>3</v>
      </c>
      <c r="G690" s="109">
        <v>60.25</v>
      </c>
      <c r="H690" s="109">
        <v>61.23</v>
      </c>
      <c r="I690" s="108">
        <f>H690-G690</f>
        <v>0.98</v>
      </c>
      <c r="J690" s="1080">
        <f>F690*I690</f>
        <v>2.94</v>
      </c>
      <c r="K690" s="1114"/>
      <c r="L690" s="940"/>
      <c r="M690" s="1080"/>
      <c r="N690" s="1114"/>
      <c r="O690" s="940"/>
      <c r="P690" s="1116"/>
      <c r="Q690" s="1281"/>
      <c r="R690" s="1280"/>
      <c r="S690" s="1174"/>
      <c r="T690" s="1326"/>
      <c r="U690" s="1281"/>
      <c r="V690" s="1280"/>
      <c r="W690" s="1174">
        <f>J690</f>
        <v>2.94</v>
      </c>
      <c r="X690" s="1179">
        <f t="shared" si="109"/>
        <v>7.3999999999999996E-2</v>
      </c>
      <c r="Y690" s="1327">
        <f>J690</f>
        <v>2.94</v>
      </c>
      <c r="Z690" s="1308"/>
      <c r="AA690" s="1286"/>
      <c r="AB690" s="1307"/>
      <c r="AC690" s="1327"/>
      <c r="AD690" s="1308"/>
      <c r="AE690" s="1286"/>
      <c r="AF690" s="1307"/>
      <c r="AG690" s="1281"/>
      <c r="AH690" s="1280"/>
    </row>
    <row r="691" spans="2:34" ht="13.5" hidden="1" outlineLevel="1" thickBot="1">
      <c r="B691" s="83"/>
      <c r="C691" s="1473" t="s">
        <v>65</v>
      </c>
      <c r="D691" s="1474"/>
      <c r="E691" s="877"/>
      <c r="F691" s="83">
        <v>1.31</v>
      </c>
      <c r="G691" s="109">
        <v>60.03</v>
      </c>
      <c r="H691" s="109">
        <v>62.85</v>
      </c>
      <c r="I691" s="108">
        <f>H691-G691</f>
        <v>2.82</v>
      </c>
      <c r="J691" s="1080">
        <f>F691*I691</f>
        <v>3.69</v>
      </c>
      <c r="K691" s="83"/>
      <c r="L691" s="75"/>
      <c r="M691" s="1058"/>
      <c r="N691" s="83"/>
      <c r="O691" s="75"/>
      <c r="P691" s="1058"/>
      <c r="Q691" s="1174">
        <f>J691</f>
        <v>3.69</v>
      </c>
      <c r="R691" s="1179">
        <f t="shared" ref="R691" si="110">ROUND($Q$4/1000*Q691,3)</f>
        <v>0.55400000000000005</v>
      </c>
      <c r="S691" s="1281"/>
      <c r="T691" s="1326"/>
      <c r="U691" s="1281"/>
      <c r="V691" s="1280"/>
      <c r="W691" s="1281"/>
      <c r="X691" s="1280"/>
      <c r="Y691" s="1327">
        <f>J691</f>
        <v>3.69</v>
      </c>
      <c r="Z691" s="1308"/>
      <c r="AA691" s="1286"/>
      <c r="AB691" s="1307"/>
      <c r="AC691" s="1282"/>
      <c r="AD691" s="1308"/>
      <c r="AE691" s="1286"/>
      <c r="AF691" s="1307"/>
      <c r="AG691" s="1281"/>
      <c r="AH691" s="1280"/>
    </row>
    <row r="692" spans="2:34" ht="13.5" hidden="1" outlineLevel="1" thickBot="1">
      <c r="B692" s="83"/>
      <c r="C692" s="1474"/>
      <c r="D692" s="1474"/>
      <c r="E692" s="877"/>
      <c r="F692" s="1095">
        <v>3</v>
      </c>
      <c r="G692" s="109">
        <v>60.03</v>
      </c>
      <c r="H692" s="109">
        <v>62.85</v>
      </c>
      <c r="I692" s="108">
        <f>H692-G692</f>
        <v>2.82</v>
      </c>
      <c r="J692" s="1080">
        <f>F692*I692</f>
        <v>8.4600000000000009</v>
      </c>
      <c r="K692" s="83"/>
      <c r="L692" s="75"/>
      <c r="M692" s="1058"/>
      <c r="N692" s="83"/>
      <c r="O692" s="75"/>
      <c r="P692" s="1058"/>
      <c r="Q692" s="1174"/>
      <c r="R692" s="1179"/>
      <c r="S692" s="1174">
        <f>J692</f>
        <v>8.4600000000000009</v>
      </c>
      <c r="T692" s="1326">
        <f t="shared" ref="T692:T694" si="111">ROUND($S$4/1000*S692,3)</f>
        <v>1.1000000000000001</v>
      </c>
      <c r="U692" s="1281"/>
      <c r="V692" s="1280"/>
      <c r="W692" s="1281"/>
      <c r="X692" s="1280"/>
      <c r="Y692" s="1327">
        <f>J692</f>
        <v>8.4600000000000009</v>
      </c>
      <c r="Z692" s="1308"/>
      <c r="AA692" s="1328"/>
      <c r="AB692" s="1307"/>
      <c r="AC692" s="1282"/>
      <c r="AD692" s="1308"/>
      <c r="AE692" s="1286"/>
      <c r="AF692" s="1307"/>
      <c r="AG692" s="1281"/>
      <c r="AH692" s="1280"/>
    </row>
    <row r="693" spans="2:34" ht="13.5" hidden="1" outlineLevel="1" thickBot="1">
      <c r="B693" s="83"/>
      <c r="C693" s="1473" t="s">
        <v>72</v>
      </c>
      <c r="D693" s="1474"/>
      <c r="E693" s="877">
        <v>1</v>
      </c>
      <c r="F693" s="83"/>
      <c r="G693" s="109"/>
      <c r="H693" s="109"/>
      <c r="I693" s="75"/>
      <c r="J693" s="1080"/>
      <c r="K693" s="1114">
        <v>0.51</v>
      </c>
      <c r="L693" s="940">
        <v>1.59</v>
      </c>
      <c r="M693" s="1080">
        <f>ROUND(-E693*K693*L693,2)</f>
        <v>-0.81</v>
      </c>
      <c r="N693" s="1114">
        <v>0.13</v>
      </c>
      <c r="O693" s="1108">
        <f>2*K693+L693</f>
        <v>2.61</v>
      </c>
      <c r="P693" s="1116">
        <f>E693*N693*O693</f>
        <v>0.34</v>
      </c>
      <c r="Q693" s="1174"/>
      <c r="R693" s="1179"/>
      <c r="S693" s="1174">
        <f>M693</f>
        <v>-0.81</v>
      </c>
      <c r="T693" s="1326">
        <f t="shared" si="111"/>
        <v>-0.105</v>
      </c>
      <c r="U693" s="1281"/>
      <c r="V693" s="1280"/>
      <c r="W693" s="1281"/>
      <c r="X693" s="1280"/>
      <c r="Y693" s="1327">
        <f>M693</f>
        <v>-0.81</v>
      </c>
      <c r="Z693" s="1308"/>
      <c r="AA693" s="1286"/>
      <c r="AB693" s="1307"/>
      <c r="AC693" s="1327">
        <f>P693</f>
        <v>0.34</v>
      </c>
      <c r="AD693" s="1308"/>
      <c r="AE693" s="1286"/>
      <c r="AF693" s="1307"/>
      <c r="AG693" s="1281"/>
      <c r="AH693" s="1280"/>
    </row>
    <row r="694" spans="2:34" ht="13.5" hidden="1" outlineLevel="1" thickBot="1">
      <c r="B694" s="83"/>
      <c r="C694" s="1473" t="s">
        <v>70</v>
      </c>
      <c r="D694" s="1474"/>
      <c r="E694" s="1083">
        <v>1</v>
      </c>
      <c r="F694" s="83"/>
      <c r="G694" s="109"/>
      <c r="H694" s="109"/>
      <c r="I694" s="75"/>
      <c r="J694" s="1058"/>
      <c r="K694" s="1114">
        <v>0.77</v>
      </c>
      <c r="L694" s="940">
        <v>2.34</v>
      </c>
      <c r="M694" s="1080">
        <f>ROUND(-E694*K694*L694,2)</f>
        <v>-1.8</v>
      </c>
      <c r="N694" s="1114">
        <v>0.13</v>
      </c>
      <c r="O694" s="940">
        <f>K694+L694+0.75</f>
        <v>3.86</v>
      </c>
      <c r="P694" s="1116">
        <f>E694*N694*O694</f>
        <v>0.5</v>
      </c>
      <c r="Q694" s="1174"/>
      <c r="R694" s="1179"/>
      <c r="S694" s="1174">
        <f>M694</f>
        <v>-1.8</v>
      </c>
      <c r="T694" s="1326">
        <f t="shared" si="111"/>
        <v>-0.23400000000000001</v>
      </c>
      <c r="U694" s="1281"/>
      <c r="V694" s="1280"/>
      <c r="W694" s="1281"/>
      <c r="X694" s="1280"/>
      <c r="Y694" s="1327">
        <f>M694</f>
        <v>-1.8</v>
      </c>
      <c r="Z694" s="1308"/>
      <c r="AA694" s="1286"/>
      <c r="AB694" s="1307"/>
      <c r="AC694" s="1327">
        <f>P694</f>
        <v>0.5</v>
      </c>
      <c r="AD694" s="1308"/>
      <c r="AE694" s="1286"/>
      <c r="AF694" s="1307"/>
      <c r="AG694" s="1281"/>
      <c r="AH694" s="1280"/>
    </row>
    <row r="695" spans="2:34" ht="13.5" hidden="1" outlineLevel="1" thickBot="1">
      <c r="B695" s="1059"/>
      <c r="C695" s="1067"/>
      <c r="D695" s="1067"/>
      <c r="E695" s="1148"/>
      <c r="F695" s="1059"/>
      <c r="G695" s="1068"/>
      <c r="H695" s="1068"/>
      <c r="I695" s="841"/>
      <c r="J695" s="842"/>
      <c r="K695" s="1045"/>
      <c r="L695" s="1067"/>
      <c r="M695" s="1137"/>
      <c r="N695" s="1117"/>
      <c r="O695" s="1071"/>
      <c r="P695" s="1120"/>
      <c r="Q695" s="1289"/>
      <c r="R695" s="1291"/>
      <c r="S695" s="1309"/>
      <c r="T695" s="1373"/>
      <c r="U695" s="1289"/>
      <c r="V695" s="1291"/>
      <c r="W695" s="1289"/>
      <c r="X695" s="1291"/>
      <c r="Y695" s="1380"/>
      <c r="Z695" s="1332"/>
      <c r="AA695" s="1312"/>
      <c r="AB695" s="1313"/>
      <c r="AC695" s="1380"/>
      <c r="AD695" s="1332"/>
      <c r="AE695" s="1312"/>
      <c r="AF695" s="1313"/>
      <c r="AG695" s="1289"/>
      <c r="AH695" s="1291"/>
    </row>
    <row r="696" spans="2:34" ht="16.5" collapsed="1" thickBot="1">
      <c r="B696" s="1247" t="s">
        <v>672</v>
      </c>
      <c r="C696" s="1181" t="s">
        <v>628</v>
      </c>
      <c r="D696" s="1182"/>
      <c r="E696" s="1206"/>
      <c r="F696" s="1180"/>
      <c r="G696" s="1441"/>
      <c r="H696" s="1441"/>
      <c r="I696" s="1182"/>
      <c r="J696" s="1188"/>
      <c r="K696" s="1207"/>
      <c r="L696" s="1208"/>
      <c r="M696" s="1186"/>
      <c r="N696" s="1209"/>
      <c r="O696" s="1210"/>
      <c r="P696" s="1211"/>
      <c r="Q696" s="1316">
        <f t="shared" ref="Q696:AH696" si="112">SUM(Q697:Q786)</f>
        <v>229.6</v>
      </c>
      <c r="R696" s="1377">
        <f t="shared" si="112"/>
        <v>34.439</v>
      </c>
      <c r="S696" s="1401">
        <f t="shared" si="112"/>
        <v>388.94</v>
      </c>
      <c r="T696" s="1377">
        <f t="shared" si="112"/>
        <v>50.564999999999998</v>
      </c>
      <c r="U696" s="1316">
        <f t="shared" si="112"/>
        <v>0</v>
      </c>
      <c r="V696" s="1377">
        <f t="shared" si="112"/>
        <v>0</v>
      </c>
      <c r="W696" s="1401">
        <f t="shared" si="112"/>
        <v>151.87</v>
      </c>
      <c r="X696" s="1377">
        <f t="shared" si="112"/>
        <v>3.798</v>
      </c>
      <c r="Y696" s="1316">
        <f t="shared" si="112"/>
        <v>594.62</v>
      </c>
      <c r="Z696" s="1321">
        <f t="shared" si="112"/>
        <v>0</v>
      </c>
      <c r="AA696" s="1321">
        <f t="shared" si="112"/>
        <v>175.79</v>
      </c>
      <c r="AB696" s="1377">
        <f t="shared" si="112"/>
        <v>0</v>
      </c>
      <c r="AC696" s="1316">
        <f t="shared" si="112"/>
        <v>28.7</v>
      </c>
      <c r="AD696" s="1321">
        <f t="shared" si="112"/>
        <v>0</v>
      </c>
      <c r="AE696" s="1321">
        <f t="shared" si="112"/>
        <v>19.690000000000001</v>
      </c>
      <c r="AF696" s="1376">
        <f t="shared" si="112"/>
        <v>0</v>
      </c>
      <c r="AG696" s="1402">
        <f t="shared" si="112"/>
        <v>95.1</v>
      </c>
      <c r="AH696" s="1376">
        <f t="shared" si="112"/>
        <v>53.48</v>
      </c>
    </row>
    <row r="697" spans="2:34" ht="13.5" hidden="1" outlineLevel="1" thickBot="1">
      <c r="B697" s="1440" t="s">
        <v>599</v>
      </c>
      <c r="C697" s="1166" t="s">
        <v>551</v>
      </c>
      <c r="D697" s="1166" t="s">
        <v>686</v>
      </c>
      <c r="E697" s="1159"/>
      <c r="F697" s="1074">
        <v>3.74</v>
      </c>
      <c r="G697" s="1177">
        <v>62.85</v>
      </c>
      <c r="H697" s="1177">
        <v>74.849999999999994</v>
      </c>
      <c r="I697" s="1152">
        <f>H697-G697</f>
        <v>12</v>
      </c>
      <c r="J697" s="1154">
        <f>F697*I697</f>
        <v>44.88</v>
      </c>
      <c r="K697" s="1074"/>
      <c r="L697" s="1089"/>
      <c r="M697" s="1075"/>
      <c r="N697" s="1074"/>
      <c r="O697" s="1089"/>
      <c r="P697" s="1075"/>
      <c r="Q697" s="1384">
        <f>J697</f>
        <v>44.88</v>
      </c>
      <c r="R697" s="1326">
        <f t="shared" ref="R697" si="113">ROUND($Q$4/1000*Q697,3)</f>
        <v>6.7320000000000002</v>
      </c>
      <c r="S697" s="1381"/>
      <c r="T697" s="1383"/>
      <c r="U697" s="1381"/>
      <c r="V697" s="1383"/>
      <c r="W697" s="1384"/>
      <c r="X697" s="1385"/>
      <c r="Y697" s="1403">
        <f>J697</f>
        <v>44.88</v>
      </c>
      <c r="Z697" s="1303"/>
      <c r="AA697" s="1304"/>
      <c r="AB697" s="1391"/>
      <c r="AC697" s="1302"/>
      <c r="AD697" s="1303"/>
      <c r="AE697" s="1304"/>
      <c r="AF697" s="1305"/>
      <c r="AG697" s="1381"/>
      <c r="AH697" s="1383"/>
    </row>
    <row r="698" spans="2:34" ht="13.5" hidden="1" outlineLevel="1" thickBot="1">
      <c r="B698" s="83"/>
      <c r="C698" s="1474"/>
      <c r="D698" s="1474"/>
      <c r="E698" s="1145"/>
      <c r="F698" s="83"/>
      <c r="G698" s="109"/>
      <c r="H698" s="109"/>
      <c r="I698" s="75"/>
      <c r="J698" s="1058"/>
      <c r="K698" s="83"/>
      <c r="L698" s="75"/>
      <c r="M698" s="1058"/>
      <c r="N698" s="83"/>
      <c r="O698" s="75"/>
      <c r="P698" s="1058"/>
      <c r="Q698" s="1281"/>
      <c r="R698" s="1326"/>
      <c r="S698" s="1281"/>
      <c r="T698" s="1280"/>
      <c r="U698" s="1281"/>
      <c r="V698" s="1280"/>
      <c r="W698" s="1281"/>
      <c r="X698" s="1280"/>
      <c r="Y698" s="1282"/>
      <c r="Z698" s="1308"/>
      <c r="AA698" s="1286"/>
      <c r="AB698" s="1287"/>
      <c r="AC698" s="1282"/>
      <c r="AD698" s="1308"/>
      <c r="AE698" s="1286"/>
      <c r="AF698" s="1307"/>
      <c r="AG698" s="1281"/>
      <c r="AH698" s="1280"/>
    </row>
    <row r="699" spans="2:34" ht="13.5" hidden="1" outlineLevel="1" thickBot="1">
      <c r="B699" s="90" t="s">
        <v>587</v>
      </c>
      <c r="C699" s="1473" t="s">
        <v>493</v>
      </c>
      <c r="D699" s="1473" t="s">
        <v>694</v>
      </c>
      <c r="E699" s="1145"/>
      <c r="F699" s="1174">
        <v>7.08</v>
      </c>
      <c r="G699" s="109">
        <v>62.85</v>
      </c>
      <c r="H699" s="109">
        <v>74.849999999999994</v>
      </c>
      <c r="I699" s="108">
        <f>H699-G699</f>
        <v>12</v>
      </c>
      <c r="J699" s="1080">
        <f>F699*I699</f>
        <v>84.96</v>
      </c>
      <c r="K699" s="83"/>
      <c r="L699" s="75"/>
      <c r="M699" s="1058"/>
      <c r="N699" s="83"/>
      <c r="O699" s="75"/>
      <c r="P699" s="1058"/>
      <c r="Q699" s="1281"/>
      <c r="R699" s="1326"/>
      <c r="S699" s="1174">
        <f>J699</f>
        <v>84.96</v>
      </c>
      <c r="T699" s="1280">
        <f t="shared" ref="T699:T700" si="114">ROUND($S$4/1000*S699,3)</f>
        <v>11.045</v>
      </c>
      <c r="U699" s="1281"/>
      <c r="V699" s="1280"/>
      <c r="W699" s="1281"/>
      <c r="X699" s="1280"/>
      <c r="Y699" s="1282"/>
      <c r="Z699" s="1308"/>
      <c r="AA699" s="1286"/>
      <c r="AB699" s="1287"/>
      <c r="AC699" s="1282"/>
      <c r="AD699" s="1308"/>
      <c r="AE699" s="1286"/>
      <c r="AF699" s="1307"/>
      <c r="AG699" s="1281"/>
      <c r="AH699" s="1280"/>
    </row>
    <row r="700" spans="2:34" ht="13.5" hidden="1" outlineLevel="1" thickBot="1">
      <c r="B700" s="83"/>
      <c r="C700" s="1473" t="s">
        <v>25</v>
      </c>
      <c r="D700" s="1474"/>
      <c r="E700" s="1145">
        <v>8</v>
      </c>
      <c r="F700" s="83"/>
      <c r="G700" s="109"/>
      <c r="H700" s="109"/>
      <c r="I700" s="75"/>
      <c r="J700" s="1058"/>
      <c r="K700" s="871">
        <v>1.68</v>
      </c>
      <c r="L700" s="1474">
        <v>1.59</v>
      </c>
      <c r="M700" s="1080">
        <f>ROUND(-E700*K700*L700,2)</f>
        <v>-21.37</v>
      </c>
      <c r="N700" s="1114"/>
      <c r="O700" s="940"/>
      <c r="P700" s="1116"/>
      <c r="Q700" s="1281"/>
      <c r="R700" s="1326"/>
      <c r="S700" s="1174">
        <f>M700</f>
        <v>-21.37</v>
      </c>
      <c r="T700" s="1280">
        <f t="shared" si="114"/>
        <v>-2.778</v>
      </c>
      <c r="U700" s="1281"/>
      <c r="V700" s="1280"/>
      <c r="W700" s="1281"/>
      <c r="X700" s="1280"/>
      <c r="Y700" s="1327"/>
      <c r="Z700" s="1308"/>
      <c r="AA700" s="1286"/>
      <c r="AB700" s="1287"/>
      <c r="AC700" s="1327"/>
      <c r="AD700" s="1308"/>
      <c r="AE700" s="1286"/>
      <c r="AF700" s="1307"/>
      <c r="AG700" s="1281"/>
      <c r="AH700" s="1280"/>
    </row>
    <row r="701" spans="2:34" ht="13.5" hidden="1" outlineLevel="1" thickBot="1">
      <c r="B701" s="90" t="s">
        <v>664</v>
      </c>
      <c r="C701" s="1474"/>
      <c r="D701" s="1474"/>
      <c r="E701" s="1145"/>
      <c r="F701" s="83">
        <v>0.96</v>
      </c>
      <c r="G701" s="109">
        <v>62.85</v>
      </c>
      <c r="H701" s="109">
        <v>74.849999999999994</v>
      </c>
      <c r="I701" s="108">
        <f>H701-G701</f>
        <v>12</v>
      </c>
      <c r="J701" s="1080">
        <f>F701*I701</f>
        <v>11.52</v>
      </c>
      <c r="K701" s="1114"/>
      <c r="L701" s="940"/>
      <c r="M701" s="1080"/>
      <c r="N701" s="1114"/>
      <c r="O701" s="940"/>
      <c r="P701" s="1116"/>
      <c r="Q701" s="1281"/>
      <c r="R701" s="1326"/>
      <c r="S701" s="1174"/>
      <c r="T701" s="1280"/>
      <c r="U701" s="1281"/>
      <c r="V701" s="1280"/>
      <c r="W701" s="1281"/>
      <c r="X701" s="1280"/>
      <c r="Y701" s="1327">
        <f>J701</f>
        <v>11.52</v>
      </c>
      <c r="Z701" s="1308"/>
      <c r="AA701" s="1286"/>
      <c r="AB701" s="1287"/>
      <c r="AC701" s="1327"/>
      <c r="AD701" s="1308"/>
      <c r="AE701" s="1286"/>
      <c r="AF701" s="1307"/>
      <c r="AG701" s="1281"/>
      <c r="AH701" s="1280"/>
    </row>
    <row r="702" spans="2:34" ht="13.5" hidden="1" outlineLevel="1" thickBot="1">
      <c r="B702" s="83"/>
      <c r="C702" s="1474"/>
      <c r="D702" s="1474"/>
      <c r="E702" s="1145"/>
      <c r="F702" s="83">
        <v>5.18</v>
      </c>
      <c r="G702" s="109">
        <v>62.85</v>
      </c>
      <c r="H702" s="109">
        <v>63.93</v>
      </c>
      <c r="I702" s="109">
        <f>H702-G702</f>
        <v>1.08</v>
      </c>
      <c r="J702" s="1080">
        <f>F702*I702</f>
        <v>5.59</v>
      </c>
      <c r="K702" s="83"/>
      <c r="L702" s="75"/>
      <c r="M702" s="1058"/>
      <c r="N702" s="83"/>
      <c r="O702" s="75"/>
      <c r="P702" s="1058"/>
      <c r="Q702" s="1281"/>
      <c r="R702" s="1326"/>
      <c r="S702" s="1281"/>
      <c r="T702" s="1280"/>
      <c r="U702" s="1281"/>
      <c r="V702" s="1280"/>
      <c r="W702" s="1281"/>
      <c r="X702" s="1280"/>
      <c r="Y702" s="1327">
        <f>J702</f>
        <v>5.59</v>
      </c>
      <c r="Z702" s="1308"/>
      <c r="AA702" s="1286"/>
      <c r="AB702" s="1287"/>
      <c r="AC702" s="1282"/>
      <c r="AD702" s="1308"/>
      <c r="AE702" s="1286"/>
      <c r="AF702" s="1307"/>
      <c r="AG702" s="1281"/>
      <c r="AH702" s="1280"/>
    </row>
    <row r="703" spans="2:34" ht="13.5" hidden="1" outlineLevel="1" thickBot="1">
      <c r="B703" s="83"/>
      <c r="C703" s="1474"/>
      <c r="D703" s="1474"/>
      <c r="E703" s="1145"/>
      <c r="F703" s="83">
        <v>5.18</v>
      </c>
      <c r="G703" s="109">
        <v>63.93</v>
      </c>
      <c r="H703" s="109">
        <v>74.569999999999993</v>
      </c>
      <c r="I703" s="109">
        <f>H703-G703</f>
        <v>10.64</v>
      </c>
      <c r="J703" s="1080">
        <f>F703*I703</f>
        <v>55.12</v>
      </c>
      <c r="K703" s="83"/>
      <c r="L703" s="75"/>
      <c r="M703" s="1058"/>
      <c r="N703" s="83"/>
      <c r="O703" s="75"/>
      <c r="P703" s="1058"/>
      <c r="Q703" s="1281"/>
      <c r="R703" s="1326"/>
      <c r="S703" s="1174"/>
      <c r="T703" s="1280"/>
      <c r="U703" s="1281"/>
      <c r="V703" s="1280"/>
      <c r="W703" s="1281"/>
      <c r="X703" s="1280"/>
      <c r="Y703" s="1327"/>
      <c r="Z703" s="1308"/>
      <c r="AA703" s="1328">
        <f>J703</f>
        <v>55.12</v>
      </c>
      <c r="AB703" s="1287"/>
      <c r="AC703" s="1282"/>
      <c r="AD703" s="1308"/>
      <c r="AE703" s="1286"/>
      <c r="AF703" s="1307"/>
      <c r="AG703" s="1281"/>
      <c r="AH703" s="1280"/>
    </row>
    <row r="704" spans="2:34" ht="13.5" hidden="1" outlineLevel="1" thickBot="1">
      <c r="B704" s="83"/>
      <c r="C704" s="1473" t="s">
        <v>25</v>
      </c>
      <c r="D704" s="1474"/>
      <c r="E704" s="1145">
        <v>8</v>
      </c>
      <c r="F704" s="83"/>
      <c r="G704" s="109"/>
      <c r="H704" s="109"/>
      <c r="I704" s="75"/>
      <c r="J704" s="1058"/>
      <c r="K704" s="871">
        <v>1.68</v>
      </c>
      <c r="L704" s="1474">
        <v>1.59</v>
      </c>
      <c r="M704" s="1080">
        <f>ROUND(-E704*K704*L704,2)</f>
        <v>-21.37</v>
      </c>
      <c r="N704" s="1114">
        <v>0.13</v>
      </c>
      <c r="O704" s="940">
        <f>2*L704+K704</f>
        <v>4.8600000000000003</v>
      </c>
      <c r="P704" s="1116">
        <f>E704*N704*O704</f>
        <v>5.05</v>
      </c>
      <c r="Q704" s="1281"/>
      <c r="R704" s="1326"/>
      <c r="S704" s="1174"/>
      <c r="T704" s="1280"/>
      <c r="U704" s="1281"/>
      <c r="V704" s="1280"/>
      <c r="W704" s="1281"/>
      <c r="X704" s="1280"/>
      <c r="Y704" s="1327"/>
      <c r="Z704" s="1308"/>
      <c r="AA704" s="1328">
        <f>M704</f>
        <v>-21.37</v>
      </c>
      <c r="AB704" s="1287"/>
      <c r="AC704" s="1327"/>
      <c r="AD704" s="1308"/>
      <c r="AE704" s="1328">
        <f>P704</f>
        <v>5.05</v>
      </c>
      <c r="AF704" s="1307"/>
      <c r="AG704" s="1281"/>
      <c r="AH704" s="1280">
        <f>E704*K704</f>
        <v>13.44</v>
      </c>
    </row>
    <row r="705" spans="2:34" ht="13.5" hidden="1" outlineLevel="1" thickBot="1">
      <c r="B705" s="83"/>
      <c r="C705" s="1474"/>
      <c r="D705" s="1474"/>
      <c r="E705" s="1145"/>
      <c r="F705" s="83">
        <v>5.18</v>
      </c>
      <c r="G705" s="109">
        <v>74.569999999999993</v>
      </c>
      <c r="H705" s="109">
        <v>74.849999999999994</v>
      </c>
      <c r="I705" s="108">
        <f>H705-G705</f>
        <v>0.28000000000000003</v>
      </c>
      <c r="J705" s="1080">
        <f>F705*I705</f>
        <v>1.45</v>
      </c>
      <c r="K705" s="83"/>
      <c r="L705" s="75"/>
      <c r="M705" s="1058"/>
      <c r="N705" s="83"/>
      <c r="O705" s="75"/>
      <c r="P705" s="1058"/>
      <c r="Q705" s="1281"/>
      <c r="R705" s="1326"/>
      <c r="S705" s="1281"/>
      <c r="T705" s="1280"/>
      <c r="U705" s="1281"/>
      <c r="V705" s="1280"/>
      <c r="W705" s="1281"/>
      <c r="X705" s="1280"/>
      <c r="Y705" s="1327">
        <f>J705</f>
        <v>1.45</v>
      </c>
      <c r="Z705" s="1308"/>
      <c r="AA705" s="1286"/>
      <c r="AB705" s="1287"/>
      <c r="AC705" s="1282"/>
      <c r="AD705" s="1308"/>
      <c r="AE705" s="1286"/>
      <c r="AF705" s="1307"/>
      <c r="AG705" s="1281"/>
      <c r="AH705" s="1280"/>
    </row>
    <row r="706" spans="2:34" ht="13.5" hidden="1" outlineLevel="1" thickBot="1">
      <c r="B706" s="83"/>
      <c r="C706" s="1474"/>
      <c r="D706" s="1474"/>
      <c r="E706" s="1145"/>
      <c r="F706" s="83">
        <v>0.94</v>
      </c>
      <c r="G706" s="109">
        <v>62.85</v>
      </c>
      <c r="H706" s="109">
        <v>74.849999999999994</v>
      </c>
      <c r="I706" s="108">
        <f>H706-G706</f>
        <v>12</v>
      </c>
      <c r="J706" s="1080">
        <f>F706*I706</f>
        <v>11.28</v>
      </c>
      <c r="K706" s="83"/>
      <c r="L706" s="75"/>
      <c r="M706" s="1058"/>
      <c r="N706" s="83"/>
      <c r="O706" s="75"/>
      <c r="P706" s="1058"/>
      <c r="Q706" s="1174"/>
      <c r="R706" s="1326"/>
      <c r="S706" s="1281"/>
      <c r="T706" s="1280"/>
      <c r="U706" s="1281"/>
      <c r="V706" s="1280"/>
      <c r="W706" s="1281"/>
      <c r="X706" s="1280"/>
      <c r="Y706" s="1327">
        <f>J706</f>
        <v>11.28</v>
      </c>
      <c r="Z706" s="1308"/>
      <c r="AA706" s="1286"/>
      <c r="AB706" s="1287"/>
      <c r="AC706" s="1282"/>
      <c r="AD706" s="1308"/>
      <c r="AE706" s="1286"/>
      <c r="AF706" s="1307"/>
      <c r="AG706" s="1281"/>
      <c r="AH706" s="1280"/>
    </row>
    <row r="707" spans="2:34" ht="13.5" hidden="1" outlineLevel="1" thickBot="1">
      <c r="B707" s="83"/>
      <c r="C707" s="1474"/>
      <c r="D707" s="1474"/>
      <c r="E707" s="1145"/>
      <c r="F707" s="83"/>
      <c r="G707" s="109"/>
      <c r="H707" s="109"/>
      <c r="I707" s="75"/>
      <c r="J707" s="1058"/>
      <c r="K707" s="83"/>
      <c r="L707" s="75"/>
      <c r="M707" s="1058"/>
      <c r="N707" s="83"/>
      <c r="O707" s="75"/>
      <c r="P707" s="1058"/>
      <c r="Q707" s="1281"/>
      <c r="R707" s="1326"/>
      <c r="S707" s="1281"/>
      <c r="T707" s="1280"/>
      <c r="U707" s="1281"/>
      <c r="V707" s="1280"/>
      <c r="W707" s="1281"/>
      <c r="X707" s="1280"/>
      <c r="Y707" s="1282"/>
      <c r="Z707" s="1308"/>
      <c r="AA707" s="1286"/>
      <c r="AB707" s="1287"/>
      <c r="AC707" s="1282"/>
      <c r="AD707" s="1308"/>
      <c r="AE707" s="1286"/>
      <c r="AF707" s="1307"/>
      <c r="AG707" s="1281"/>
      <c r="AH707" s="1280"/>
    </row>
    <row r="708" spans="2:34" ht="13.5" hidden="1" outlineLevel="1" thickBot="1">
      <c r="B708" s="83"/>
      <c r="C708" s="1473" t="s">
        <v>504</v>
      </c>
      <c r="D708" s="1473" t="s">
        <v>706</v>
      </c>
      <c r="E708" s="1145">
        <v>4</v>
      </c>
      <c r="F708" s="83">
        <v>3.22</v>
      </c>
      <c r="G708" s="109">
        <v>62.85</v>
      </c>
      <c r="H708" s="109">
        <v>64.23</v>
      </c>
      <c r="I708" s="108">
        <f>H708-G708</f>
        <v>1.38</v>
      </c>
      <c r="J708" s="1080">
        <f>E708*F708*I708</f>
        <v>17.77</v>
      </c>
      <c r="K708" s="83"/>
      <c r="L708" s="75"/>
      <c r="M708" s="1058"/>
      <c r="N708" s="83"/>
      <c r="O708" s="75"/>
      <c r="P708" s="1058"/>
      <c r="Q708" s="1174"/>
      <c r="R708" s="1335"/>
      <c r="S708" s="1281"/>
      <c r="T708" s="1280"/>
      <c r="U708" s="1281"/>
      <c r="V708" s="1280"/>
      <c r="W708" s="1174">
        <f>J708</f>
        <v>17.77</v>
      </c>
      <c r="X708" s="1179">
        <f t="shared" ref="X708" si="115">ROUND($W$4/1000*W708,3)</f>
        <v>0.44400000000000001</v>
      </c>
      <c r="Y708" s="1327">
        <f>J708</f>
        <v>17.77</v>
      </c>
      <c r="Z708" s="1308"/>
      <c r="AA708" s="1286"/>
      <c r="AB708" s="1287"/>
      <c r="AC708" s="1282"/>
      <c r="AD708" s="1308"/>
      <c r="AE708" s="1286"/>
      <c r="AF708" s="1307"/>
      <c r="AG708" s="1281">
        <f>F708</f>
        <v>3.22</v>
      </c>
      <c r="AH708" s="1280"/>
    </row>
    <row r="709" spans="2:34" ht="13.5" hidden="1" outlineLevel="1" thickBot="1">
      <c r="B709" s="83"/>
      <c r="C709" s="1473" t="s">
        <v>65</v>
      </c>
      <c r="D709" s="1474"/>
      <c r="E709" s="1145">
        <v>4</v>
      </c>
      <c r="F709" s="83">
        <f>1.33+1.33</f>
        <v>2.66</v>
      </c>
      <c r="G709" s="109">
        <v>63.03</v>
      </c>
      <c r="H709" s="109">
        <v>65.849999999999994</v>
      </c>
      <c r="I709" s="108">
        <f>H709-G709</f>
        <v>2.82</v>
      </c>
      <c r="J709" s="1080">
        <f>E709*F709*I709</f>
        <v>30</v>
      </c>
      <c r="K709" s="83"/>
      <c r="L709" s="75"/>
      <c r="M709" s="1058"/>
      <c r="N709" s="83"/>
      <c r="O709" s="75"/>
      <c r="P709" s="1058"/>
      <c r="Q709" s="1174">
        <f>J709</f>
        <v>30</v>
      </c>
      <c r="R709" s="1335">
        <f t="shared" ref="R709" si="116">ROUND($Q$4/1000*Q709,3)</f>
        <v>4.5</v>
      </c>
      <c r="S709" s="1174"/>
      <c r="T709" s="1280"/>
      <c r="U709" s="1281"/>
      <c r="V709" s="1280"/>
      <c r="W709" s="1281"/>
      <c r="X709" s="1280"/>
      <c r="Y709" s="1327">
        <f>J709</f>
        <v>30</v>
      </c>
      <c r="Z709" s="1308"/>
      <c r="AA709" s="1286"/>
      <c r="AB709" s="1287"/>
      <c r="AC709" s="1282"/>
      <c r="AD709" s="1308"/>
      <c r="AE709" s="1286"/>
      <c r="AF709" s="1307"/>
      <c r="AG709" s="1281"/>
      <c r="AH709" s="1280"/>
    </row>
    <row r="710" spans="2:34" ht="13.5" hidden="1" outlineLevel="1" thickBot="1">
      <c r="B710" s="83"/>
      <c r="C710" s="1473"/>
      <c r="D710" s="1474"/>
      <c r="E710" s="1145">
        <v>4</v>
      </c>
      <c r="F710" s="83">
        <v>3.22</v>
      </c>
      <c r="G710" s="109">
        <v>63.03</v>
      </c>
      <c r="H710" s="109">
        <v>65.849999999999994</v>
      </c>
      <c r="I710" s="108">
        <f>H710-G710</f>
        <v>2.82</v>
      </c>
      <c r="J710" s="1080">
        <f>E710*F710*I710</f>
        <v>36.32</v>
      </c>
      <c r="K710" s="83"/>
      <c r="L710" s="75"/>
      <c r="M710" s="1058"/>
      <c r="N710" s="83"/>
      <c r="O710" s="75"/>
      <c r="P710" s="1058"/>
      <c r="Q710" s="1281"/>
      <c r="R710" s="1326"/>
      <c r="S710" s="1174">
        <f>J710</f>
        <v>36.32</v>
      </c>
      <c r="T710" s="1280">
        <f t="shared" ref="T710:T712" si="117">ROUND($S$4/1000*S710,3)</f>
        <v>4.7220000000000004</v>
      </c>
      <c r="U710" s="1281"/>
      <c r="V710" s="1280"/>
      <c r="W710" s="1281"/>
      <c r="X710" s="1280"/>
      <c r="Y710" s="1327">
        <f>J710</f>
        <v>36.32</v>
      </c>
      <c r="Z710" s="1308"/>
      <c r="AA710" s="1286"/>
      <c r="AB710" s="1287"/>
      <c r="AC710" s="1282"/>
      <c r="AD710" s="1308"/>
      <c r="AE710" s="1286"/>
      <c r="AF710" s="1307"/>
      <c r="AG710" s="1281"/>
      <c r="AH710" s="1280"/>
    </row>
    <row r="711" spans="2:34" ht="13.5" hidden="1" outlineLevel="1" thickBot="1">
      <c r="B711" s="83"/>
      <c r="C711" s="1473" t="s">
        <v>26</v>
      </c>
      <c r="D711" s="1474"/>
      <c r="E711" s="1145">
        <v>4</v>
      </c>
      <c r="F711" s="83"/>
      <c r="G711" s="109"/>
      <c r="H711" s="109"/>
      <c r="I711" s="75"/>
      <c r="J711" s="1058"/>
      <c r="K711" s="1114">
        <v>0.51</v>
      </c>
      <c r="L711" s="940">
        <v>1.59</v>
      </c>
      <c r="M711" s="1080">
        <f>ROUND(-E711*K711*L711,2)</f>
        <v>-3.24</v>
      </c>
      <c r="N711" s="1114">
        <v>0.13</v>
      </c>
      <c r="O711" s="1108">
        <f>2*K711+L711</f>
        <v>2.61</v>
      </c>
      <c r="P711" s="1116">
        <f>E711*N711*O711</f>
        <v>1.36</v>
      </c>
      <c r="Q711" s="1281"/>
      <c r="R711" s="1326"/>
      <c r="S711" s="1174">
        <f>M711</f>
        <v>-3.24</v>
      </c>
      <c r="T711" s="1280">
        <f t="shared" si="117"/>
        <v>-0.42099999999999999</v>
      </c>
      <c r="U711" s="1281"/>
      <c r="V711" s="1280"/>
      <c r="W711" s="1281"/>
      <c r="X711" s="1280"/>
      <c r="Y711" s="1327">
        <f>M711</f>
        <v>-3.24</v>
      </c>
      <c r="Z711" s="1308"/>
      <c r="AA711" s="1286"/>
      <c r="AB711" s="1287"/>
      <c r="AC711" s="1327">
        <f>P711</f>
        <v>1.36</v>
      </c>
      <c r="AD711" s="1308"/>
      <c r="AE711" s="1286"/>
      <c r="AF711" s="1307"/>
      <c r="AG711" s="1281"/>
      <c r="AH711" s="1280"/>
    </row>
    <row r="712" spans="2:34" ht="13.5" hidden="1" outlineLevel="1" thickBot="1">
      <c r="B712" s="83"/>
      <c r="C712" s="1473" t="s">
        <v>90</v>
      </c>
      <c r="D712" s="1474"/>
      <c r="E712" s="1145">
        <v>4</v>
      </c>
      <c r="F712" s="83"/>
      <c r="G712" s="109"/>
      <c r="H712" s="109"/>
      <c r="I712" s="75"/>
      <c r="J712" s="1080"/>
      <c r="K712" s="1114">
        <v>0.77</v>
      </c>
      <c r="L712" s="940">
        <v>2.34</v>
      </c>
      <c r="M712" s="1080">
        <f>ROUND(-E712*K712*L712,2)</f>
        <v>-7.21</v>
      </c>
      <c r="N712" s="1114">
        <v>0.13</v>
      </c>
      <c r="O712" s="940">
        <f>K712+L712+0.75</f>
        <v>3.86</v>
      </c>
      <c r="P712" s="1116">
        <f>E712*N712*O712</f>
        <v>2.0099999999999998</v>
      </c>
      <c r="Q712" s="1281"/>
      <c r="R712" s="1326"/>
      <c r="S712" s="1174">
        <f>M712</f>
        <v>-7.21</v>
      </c>
      <c r="T712" s="1280">
        <f t="shared" si="117"/>
        <v>-0.93700000000000006</v>
      </c>
      <c r="U712" s="1281"/>
      <c r="V712" s="1280"/>
      <c r="W712" s="1174"/>
      <c r="X712" s="1179"/>
      <c r="Y712" s="1327">
        <f>M712</f>
        <v>-7.21</v>
      </c>
      <c r="Z712" s="1308"/>
      <c r="AA712" s="1286"/>
      <c r="AB712" s="1287"/>
      <c r="AC712" s="1327">
        <f>P712</f>
        <v>2.0099999999999998</v>
      </c>
      <c r="AD712" s="1308"/>
      <c r="AE712" s="1286"/>
      <c r="AF712" s="1307"/>
      <c r="AG712" s="1281"/>
      <c r="AH712" s="1280"/>
    </row>
    <row r="713" spans="2:34" ht="13.5" hidden="1" outlineLevel="1" thickBot="1">
      <c r="B713" s="83"/>
      <c r="C713" s="1474"/>
      <c r="D713" s="1474"/>
      <c r="E713" s="1145"/>
      <c r="F713" s="83"/>
      <c r="G713" s="109"/>
      <c r="H713" s="109"/>
      <c r="I713" s="75"/>
      <c r="J713" s="1058"/>
      <c r="K713" s="83"/>
      <c r="L713" s="75"/>
      <c r="M713" s="1058"/>
      <c r="N713" s="83"/>
      <c r="O713" s="75"/>
      <c r="P713" s="1058"/>
      <c r="Q713" s="1281"/>
      <c r="R713" s="1326"/>
      <c r="S713" s="1281"/>
      <c r="T713" s="1280"/>
      <c r="U713" s="1281"/>
      <c r="V713" s="1280"/>
      <c r="W713" s="1281"/>
      <c r="X713" s="1280"/>
      <c r="Y713" s="1282"/>
      <c r="Z713" s="1308"/>
      <c r="AA713" s="1286"/>
      <c r="AB713" s="1287"/>
      <c r="AC713" s="1282"/>
      <c r="AD713" s="1308"/>
      <c r="AE713" s="1286"/>
      <c r="AF713" s="1307"/>
      <c r="AG713" s="1281"/>
      <c r="AH713" s="1280"/>
    </row>
    <row r="714" spans="2:34" ht="13.5" hidden="1" outlineLevel="1" thickBot="1">
      <c r="B714" s="83"/>
      <c r="C714" s="1473" t="s">
        <v>521</v>
      </c>
      <c r="D714" s="1473" t="s">
        <v>703</v>
      </c>
      <c r="E714" s="1145">
        <v>4</v>
      </c>
      <c r="F714" s="83">
        <v>10.14</v>
      </c>
      <c r="G714" s="109">
        <v>62.85</v>
      </c>
      <c r="H714" s="109">
        <v>63.03</v>
      </c>
      <c r="I714" s="108">
        <f>H714-G714</f>
        <v>0.18</v>
      </c>
      <c r="J714" s="1080">
        <f>E714*F714*I714</f>
        <v>7.3</v>
      </c>
      <c r="K714" s="83"/>
      <c r="L714" s="75"/>
      <c r="M714" s="1058"/>
      <c r="N714" s="83"/>
      <c r="O714" s="75"/>
      <c r="P714" s="1058"/>
      <c r="Q714" s="1174"/>
      <c r="R714" s="1335"/>
      <c r="S714" s="1281"/>
      <c r="T714" s="1280"/>
      <c r="U714" s="1281"/>
      <c r="V714" s="1280"/>
      <c r="W714" s="1174">
        <f>J714</f>
        <v>7.3</v>
      </c>
      <c r="X714" s="1179">
        <f t="shared" ref="X714" si="118">ROUND($W$4/1000*W714,3)</f>
        <v>0.183</v>
      </c>
      <c r="Y714" s="1327">
        <f>J714</f>
        <v>7.3</v>
      </c>
      <c r="Z714" s="1308"/>
      <c r="AA714" s="1286"/>
      <c r="AB714" s="1287"/>
      <c r="AC714" s="1282"/>
      <c r="AD714" s="1308"/>
      <c r="AE714" s="1286"/>
      <c r="AF714" s="1307"/>
      <c r="AG714" s="1281"/>
      <c r="AH714" s="1280"/>
    </row>
    <row r="715" spans="2:34" ht="13.5" hidden="1" outlineLevel="1" thickBot="1">
      <c r="B715" s="83"/>
      <c r="C715" s="1473" t="s">
        <v>544</v>
      </c>
      <c r="D715" s="1474"/>
      <c r="E715" s="1145">
        <v>4</v>
      </c>
      <c r="F715" s="83">
        <v>7.53</v>
      </c>
      <c r="G715" s="109">
        <v>63.03</v>
      </c>
      <c r="H715" s="109">
        <v>65.849999999999994</v>
      </c>
      <c r="I715" s="108">
        <f>H715-G715</f>
        <v>2.82</v>
      </c>
      <c r="J715" s="1080">
        <f>E715*F715*I715</f>
        <v>84.94</v>
      </c>
      <c r="K715" s="1114"/>
      <c r="L715" s="1108"/>
      <c r="M715" s="1080"/>
      <c r="N715" s="83"/>
      <c r="O715" s="75"/>
      <c r="P715" s="1080"/>
      <c r="Q715" s="1174">
        <f>J715</f>
        <v>84.94</v>
      </c>
      <c r="R715" s="1335">
        <f t="shared" ref="R715:R720" si="119">ROUND($Q$4/1000*Q715,3)</f>
        <v>12.741</v>
      </c>
      <c r="S715" s="1281"/>
      <c r="T715" s="1280"/>
      <c r="U715" s="1281"/>
      <c r="V715" s="1280"/>
      <c r="W715" s="1281"/>
      <c r="X715" s="1280"/>
      <c r="Y715" s="1327">
        <f>J715</f>
        <v>84.94</v>
      </c>
      <c r="Z715" s="1308"/>
      <c r="AA715" s="1286"/>
      <c r="AB715" s="1287"/>
      <c r="AC715" s="1327"/>
      <c r="AD715" s="1308"/>
      <c r="AE715" s="1286"/>
      <c r="AF715" s="1307"/>
      <c r="AG715" s="1281"/>
      <c r="AH715" s="1280"/>
    </row>
    <row r="716" spans="2:34" ht="13.5" hidden="1" outlineLevel="1" thickBot="1">
      <c r="B716" s="83"/>
      <c r="C716" s="1474" t="s">
        <v>519</v>
      </c>
      <c r="D716" s="75"/>
      <c r="E716" s="1145">
        <v>4</v>
      </c>
      <c r="F716" s="83"/>
      <c r="G716" s="109"/>
      <c r="H716" s="109"/>
      <c r="I716" s="75"/>
      <c r="J716" s="1160"/>
      <c r="K716" s="1114">
        <v>1.31</v>
      </c>
      <c r="L716" s="1108">
        <v>2.2200000000000002</v>
      </c>
      <c r="M716" s="1080">
        <f>ROUND(-E716*K716*L716,2)</f>
        <v>-11.63</v>
      </c>
      <c r="N716" s="1114">
        <v>0.15</v>
      </c>
      <c r="O716" s="940">
        <f>K716+L716+0.37</f>
        <v>3.9</v>
      </c>
      <c r="P716" s="1116">
        <f>E716*N716*O716</f>
        <v>2.34</v>
      </c>
      <c r="Q716" s="1174">
        <f>M716</f>
        <v>-11.63</v>
      </c>
      <c r="R716" s="1335">
        <f t="shared" si="119"/>
        <v>-1.7450000000000001</v>
      </c>
      <c r="S716" s="1281"/>
      <c r="T716" s="1280"/>
      <c r="U716" s="1281"/>
      <c r="V716" s="1280"/>
      <c r="W716" s="1281"/>
      <c r="X716" s="1280"/>
      <c r="Y716" s="1327">
        <f>M716</f>
        <v>-11.63</v>
      </c>
      <c r="Z716" s="1308"/>
      <c r="AA716" s="1286"/>
      <c r="AB716" s="1287"/>
      <c r="AC716" s="1327">
        <f>P716</f>
        <v>2.34</v>
      </c>
      <c r="AD716" s="1308"/>
      <c r="AE716" s="1286"/>
      <c r="AF716" s="1307"/>
      <c r="AG716" s="1281"/>
      <c r="AH716" s="1280"/>
    </row>
    <row r="717" spans="2:34" ht="13.5" hidden="1" outlineLevel="1" thickBot="1">
      <c r="B717" s="83"/>
      <c r="C717" s="1474" t="s">
        <v>71</v>
      </c>
      <c r="D717" s="75"/>
      <c r="E717" s="1145">
        <v>4</v>
      </c>
      <c r="F717" s="83"/>
      <c r="G717" s="109"/>
      <c r="H717" s="109"/>
      <c r="I717" s="75"/>
      <c r="J717" s="1160"/>
      <c r="K717" s="1114">
        <v>0.93</v>
      </c>
      <c r="L717" s="1108">
        <v>1.8</v>
      </c>
      <c r="M717" s="1080">
        <f>ROUND(-E717*K717*L717,2)</f>
        <v>-6.7</v>
      </c>
      <c r="N717" s="1114">
        <v>0.15</v>
      </c>
      <c r="O717" s="940">
        <f>K717+L717</f>
        <v>2.73</v>
      </c>
      <c r="P717" s="1116">
        <f>E717*N717*O717</f>
        <v>1.64</v>
      </c>
      <c r="Q717" s="1174">
        <f>M717</f>
        <v>-6.7</v>
      </c>
      <c r="R717" s="1335">
        <f t="shared" si="119"/>
        <v>-1.0049999999999999</v>
      </c>
      <c r="S717" s="1281"/>
      <c r="T717" s="1280"/>
      <c r="U717" s="1281"/>
      <c r="V717" s="1280"/>
      <c r="W717" s="1281"/>
      <c r="X717" s="1280"/>
      <c r="Y717" s="1327">
        <f>M717</f>
        <v>-6.7</v>
      </c>
      <c r="Z717" s="1308"/>
      <c r="AA717" s="1286"/>
      <c r="AB717" s="1287"/>
      <c r="AC717" s="1327">
        <f>P717</f>
        <v>1.64</v>
      </c>
      <c r="AD717" s="1308"/>
      <c r="AE717" s="1286"/>
      <c r="AF717" s="1307"/>
      <c r="AG717" s="1281"/>
      <c r="AH717" s="1280">
        <f>E717*K717</f>
        <v>3.72</v>
      </c>
    </row>
    <row r="718" spans="2:34" ht="13.5" hidden="1" outlineLevel="1" thickBot="1">
      <c r="B718" s="83"/>
      <c r="C718" s="1474" t="s">
        <v>497</v>
      </c>
      <c r="D718" s="75"/>
      <c r="E718" s="1145">
        <v>4</v>
      </c>
      <c r="F718" s="83"/>
      <c r="G718" s="109"/>
      <c r="H718" s="109"/>
      <c r="I718" s="75"/>
      <c r="J718" s="1160"/>
      <c r="K718" s="1114">
        <v>1.31</v>
      </c>
      <c r="L718" s="1108">
        <v>2.2200000000000002</v>
      </c>
      <c r="M718" s="1080">
        <f>ROUND(-E718*K718*L718,2)</f>
        <v>-11.63</v>
      </c>
      <c r="N718" s="1114">
        <v>0.15</v>
      </c>
      <c r="O718" s="940">
        <f>2*L718+K718</f>
        <v>5.75</v>
      </c>
      <c r="P718" s="1116">
        <f>E718*N718*O718</f>
        <v>3.45</v>
      </c>
      <c r="Q718" s="1174">
        <f>M718</f>
        <v>-11.63</v>
      </c>
      <c r="R718" s="1335">
        <f t="shared" si="119"/>
        <v>-1.7450000000000001</v>
      </c>
      <c r="S718" s="1281"/>
      <c r="T718" s="1280"/>
      <c r="U718" s="1281"/>
      <c r="V718" s="1280"/>
      <c r="W718" s="1281"/>
      <c r="X718" s="1280"/>
      <c r="Y718" s="1327">
        <f>M718</f>
        <v>-11.63</v>
      </c>
      <c r="Z718" s="1308"/>
      <c r="AA718" s="1286"/>
      <c r="AB718" s="1287"/>
      <c r="AC718" s="1327">
        <f>P718</f>
        <v>3.45</v>
      </c>
      <c r="AD718" s="1308"/>
      <c r="AE718" s="1286"/>
      <c r="AF718" s="1307"/>
      <c r="AG718" s="1281"/>
      <c r="AH718" s="1280"/>
    </row>
    <row r="719" spans="2:34" ht="13.5" hidden="1" outlineLevel="1" thickBot="1">
      <c r="B719" s="83"/>
      <c r="C719" s="1474"/>
      <c r="D719" s="1474"/>
      <c r="E719" s="1145"/>
      <c r="F719" s="83"/>
      <c r="G719" s="109"/>
      <c r="H719" s="109"/>
      <c r="I719" s="108"/>
      <c r="J719" s="1058"/>
      <c r="K719" s="83"/>
      <c r="L719" s="75"/>
      <c r="M719" s="1058"/>
      <c r="N719" s="83"/>
      <c r="O719" s="75"/>
      <c r="P719" s="1058"/>
      <c r="Q719" s="1281"/>
      <c r="R719" s="1326"/>
      <c r="S719" s="1281"/>
      <c r="T719" s="1280"/>
      <c r="U719" s="1281"/>
      <c r="V719" s="1280"/>
      <c r="W719" s="1281"/>
      <c r="X719" s="1280"/>
      <c r="Y719" s="1282"/>
      <c r="Z719" s="1308"/>
      <c r="AA719" s="1286"/>
      <c r="AB719" s="1287"/>
      <c r="AC719" s="1282"/>
      <c r="AD719" s="1308"/>
      <c r="AE719" s="1286"/>
      <c r="AF719" s="1307"/>
      <c r="AG719" s="1281"/>
      <c r="AH719" s="1280"/>
    </row>
    <row r="720" spans="2:34" ht="13.5" hidden="1" outlineLevel="1" thickBot="1">
      <c r="B720" s="83"/>
      <c r="C720" s="1473" t="s">
        <v>688</v>
      </c>
      <c r="D720" s="1473" t="s">
        <v>707</v>
      </c>
      <c r="E720" s="1145"/>
      <c r="F720" s="83">
        <f>0.44+4.64</f>
        <v>5.08</v>
      </c>
      <c r="G720" s="109">
        <v>62.85</v>
      </c>
      <c r="H720" s="109">
        <v>74.849999999999994</v>
      </c>
      <c r="I720" s="108">
        <f>H720-G720</f>
        <v>12</v>
      </c>
      <c r="J720" s="1080">
        <f>F720*I720</f>
        <v>60.96</v>
      </c>
      <c r="K720" s="1114"/>
      <c r="L720" s="940"/>
      <c r="M720" s="1085"/>
      <c r="N720" s="1114"/>
      <c r="O720" s="940"/>
      <c r="P720" s="1116"/>
      <c r="Q720" s="1174">
        <f>J720</f>
        <v>60.96</v>
      </c>
      <c r="R720" s="1335">
        <f t="shared" si="119"/>
        <v>9.1440000000000001</v>
      </c>
      <c r="S720" s="1174"/>
      <c r="T720" s="1280"/>
      <c r="U720" s="1281"/>
      <c r="V720" s="1280"/>
      <c r="W720" s="1281"/>
      <c r="X720" s="1280"/>
      <c r="Y720" s="1327">
        <f>J720</f>
        <v>60.96</v>
      </c>
      <c r="Z720" s="1308"/>
      <c r="AA720" s="1286"/>
      <c r="AB720" s="1287"/>
      <c r="AC720" s="1282"/>
      <c r="AD720" s="1308"/>
      <c r="AE720" s="1328"/>
      <c r="AF720" s="1307"/>
      <c r="AG720" s="1281"/>
      <c r="AH720" s="1280"/>
    </row>
    <row r="721" spans="2:34" ht="13.5" hidden="1" outlineLevel="1" thickBot="1">
      <c r="B721" s="83"/>
      <c r="C721" s="1474"/>
      <c r="D721" s="1473" t="s">
        <v>698</v>
      </c>
      <c r="E721" s="1145"/>
      <c r="F721" s="83"/>
      <c r="G721" s="109"/>
      <c r="H721" s="109"/>
      <c r="I721" s="108"/>
      <c r="J721" s="1058"/>
      <c r="K721" s="83"/>
      <c r="L721" s="75"/>
      <c r="M721" s="1058"/>
      <c r="N721" s="83"/>
      <c r="O721" s="75"/>
      <c r="P721" s="1058"/>
      <c r="Q721" s="1281"/>
      <c r="R721" s="1326"/>
      <c r="S721" s="1281"/>
      <c r="T721" s="1280"/>
      <c r="U721" s="1281"/>
      <c r="V721" s="1280"/>
      <c r="W721" s="1281"/>
      <c r="X721" s="1280"/>
      <c r="Y721" s="1282"/>
      <c r="Z721" s="1308"/>
      <c r="AA721" s="1286"/>
      <c r="AB721" s="1287"/>
      <c r="AC721" s="1282"/>
      <c r="AD721" s="1308"/>
      <c r="AE721" s="1286"/>
      <c r="AF721" s="1307"/>
      <c r="AG721" s="1281"/>
      <c r="AH721" s="1280"/>
    </row>
    <row r="722" spans="2:34" ht="13.5" hidden="1" outlineLevel="1" thickBot="1">
      <c r="B722" s="83"/>
      <c r="C722" s="1474"/>
      <c r="D722" s="1474"/>
      <c r="E722" s="1145"/>
      <c r="F722" s="83"/>
      <c r="G722" s="109"/>
      <c r="H722" s="109"/>
      <c r="I722" s="75"/>
      <c r="J722" s="1080"/>
      <c r="K722" s="83"/>
      <c r="L722" s="75"/>
      <c r="M722" s="1058"/>
      <c r="N722" s="83"/>
      <c r="O722" s="75"/>
      <c r="P722" s="1058"/>
      <c r="Q722" s="1281"/>
      <c r="R722" s="1326"/>
      <c r="S722" s="1281"/>
      <c r="T722" s="1280"/>
      <c r="U722" s="1281"/>
      <c r="V722" s="1280"/>
      <c r="W722" s="1281"/>
      <c r="X722" s="1280"/>
      <c r="Y722" s="1327"/>
      <c r="Z722" s="1308"/>
      <c r="AA722" s="1286"/>
      <c r="AB722" s="1287"/>
      <c r="AC722" s="1282"/>
      <c r="AD722" s="1308"/>
      <c r="AE722" s="1286"/>
      <c r="AF722" s="1307"/>
      <c r="AG722" s="1281"/>
      <c r="AH722" s="1280"/>
    </row>
    <row r="723" spans="2:34" ht="13.5" hidden="1" outlineLevel="1" thickBot="1">
      <c r="B723" s="90" t="s">
        <v>587</v>
      </c>
      <c r="C723" s="1473" t="s">
        <v>542</v>
      </c>
      <c r="D723" s="1473" t="s">
        <v>705</v>
      </c>
      <c r="E723" s="1145"/>
      <c r="F723" s="83">
        <v>6.75</v>
      </c>
      <c r="G723" s="109">
        <v>62.85</v>
      </c>
      <c r="H723" s="109">
        <v>74.849999999999994</v>
      </c>
      <c r="I723" s="108">
        <f>H723-G723</f>
        <v>12</v>
      </c>
      <c r="J723" s="1080">
        <f>F723*I723</f>
        <v>81</v>
      </c>
      <c r="K723" s="83"/>
      <c r="L723" s="75"/>
      <c r="M723" s="1058"/>
      <c r="N723" s="83"/>
      <c r="O723" s="75"/>
      <c r="P723" s="1058"/>
      <c r="Q723" s="1281"/>
      <c r="R723" s="1326"/>
      <c r="S723" s="1174">
        <f>J723</f>
        <v>81</v>
      </c>
      <c r="T723" s="1280">
        <f t="shared" ref="T723:T725" si="120">ROUND($S$4/1000*S723,3)</f>
        <v>10.53</v>
      </c>
      <c r="U723" s="1281"/>
      <c r="V723" s="1280"/>
      <c r="W723" s="1281"/>
      <c r="X723" s="1280"/>
      <c r="Y723" s="1282"/>
      <c r="Z723" s="1308"/>
      <c r="AA723" s="1328"/>
      <c r="AB723" s="1287"/>
      <c r="AC723" s="1282"/>
      <c r="AD723" s="1308"/>
      <c r="AE723" s="1286"/>
      <c r="AF723" s="1307"/>
      <c r="AG723" s="1281"/>
      <c r="AH723" s="1280"/>
    </row>
    <row r="724" spans="2:34" ht="13.5" hidden="1" outlineLevel="1" thickBot="1">
      <c r="B724" s="83"/>
      <c r="C724" s="1473" t="s">
        <v>24</v>
      </c>
      <c r="D724" s="1474"/>
      <c r="E724" s="1145">
        <v>4</v>
      </c>
      <c r="F724" s="83"/>
      <c r="G724" s="109"/>
      <c r="H724" s="109"/>
      <c r="I724" s="75"/>
      <c r="J724" s="1058"/>
      <c r="K724" s="1109">
        <v>1.48</v>
      </c>
      <c r="L724" s="1110">
        <v>1.59</v>
      </c>
      <c r="M724" s="1085">
        <f>ROUND(-E724*K724*L724,2)</f>
        <v>-9.41</v>
      </c>
      <c r="N724" s="1114"/>
      <c r="O724" s="940"/>
      <c r="P724" s="1116"/>
      <c r="Q724" s="1281"/>
      <c r="R724" s="1326"/>
      <c r="S724" s="1174">
        <f>M724</f>
        <v>-9.41</v>
      </c>
      <c r="T724" s="1280">
        <f t="shared" si="120"/>
        <v>-1.2230000000000001</v>
      </c>
      <c r="U724" s="1281"/>
      <c r="V724" s="1280"/>
      <c r="W724" s="1281"/>
      <c r="X724" s="1280"/>
      <c r="Y724" s="1282"/>
      <c r="Z724" s="1308"/>
      <c r="AA724" s="1328"/>
      <c r="AB724" s="1287"/>
      <c r="AC724" s="1282"/>
      <c r="AD724" s="1308"/>
      <c r="AE724" s="1328"/>
      <c r="AF724" s="1307"/>
      <c r="AG724" s="1281"/>
      <c r="AH724" s="1280"/>
    </row>
    <row r="725" spans="2:34" ht="13.5" hidden="1" outlineLevel="1" thickBot="1">
      <c r="B725" s="83"/>
      <c r="C725" s="1473" t="s">
        <v>25</v>
      </c>
      <c r="D725" s="1474"/>
      <c r="E725" s="1145">
        <v>4</v>
      </c>
      <c r="F725" s="83"/>
      <c r="G725" s="109"/>
      <c r="H725" s="109"/>
      <c r="I725" s="75"/>
      <c r="J725" s="1080"/>
      <c r="K725" s="1109">
        <v>1.68</v>
      </c>
      <c r="L725" s="1110">
        <v>1.59</v>
      </c>
      <c r="M725" s="1080">
        <f>ROUND(-E725*K725*L725,2)</f>
        <v>-10.68</v>
      </c>
      <c r="N725" s="1114"/>
      <c r="O725" s="940"/>
      <c r="P725" s="1116"/>
      <c r="Q725" s="1281"/>
      <c r="R725" s="1326"/>
      <c r="S725" s="1174">
        <f>M725</f>
        <v>-10.68</v>
      </c>
      <c r="T725" s="1280">
        <f t="shared" si="120"/>
        <v>-1.3879999999999999</v>
      </c>
      <c r="U725" s="1281"/>
      <c r="V725" s="1280"/>
      <c r="W725" s="1281"/>
      <c r="X725" s="1280"/>
      <c r="Y725" s="1327"/>
      <c r="Z725" s="1308"/>
      <c r="AA725" s="1286"/>
      <c r="AB725" s="1287"/>
      <c r="AC725" s="1282"/>
      <c r="AD725" s="1308"/>
      <c r="AE725" s="1286"/>
      <c r="AF725" s="1307"/>
      <c r="AG725" s="1281"/>
      <c r="AH725" s="1280"/>
    </row>
    <row r="726" spans="2:34" ht="13.5" hidden="1" outlineLevel="1" thickBot="1">
      <c r="B726" s="90" t="s">
        <v>664</v>
      </c>
      <c r="C726" s="1474"/>
      <c r="D726" s="1474"/>
      <c r="E726" s="1145"/>
      <c r="F726" s="83">
        <v>0.9</v>
      </c>
      <c r="G726" s="109">
        <v>62.85</v>
      </c>
      <c r="H726" s="109">
        <v>74.849999999999994</v>
      </c>
      <c r="I726" s="108">
        <f>H726-G726</f>
        <v>12</v>
      </c>
      <c r="J726" s="1080">
        <f>F726*I726</f>
        <v>10.8</v>
      </c>
      <c r="K726" s="83"/>
      <c r="L726" s="75"/>
      <c r="M726" s="1058"/>
      <c r="N726" s="83"/>
      <c r="O726" s="75"/>
      <c r="P726" s="1058"/>
      <c r="Q726" s="1281"/>
      <c r="R726" s="1326"/>
      <c r="S726" s="1281"/>
      <c r="T726" s="1280"/>
      <c r="U726" s="1281"/>
      <c r="V726" s="1280"/>
      <c r="W726" s="1281"/>
      <c r="X726" s="1280"/>
      <c r="Y726" s="1327">
        <f>J726</f>
        <v>10.8</v>
      </c>
      <c r="Z726" s="1308"/>
      <c r="AA726" s="1286"/>
      <c r="AB726" s="1287"/>
      <c r="AC726" s="1282"/>
      <c r="AD726" s="1308"/>
      <c r="AE726" s="1286"/>
      <c r="AF726" s="1307"/>
      <c r="AG726" s="1281"/>
      <c r="AH726" s="1280"/>
    </row>
    <row r="727" spans="2:34" ht="13.5" hidden="1" outlineLevel="1" thickBot="1">
      <c r="B727" s="83"/>
      <c r="C727" s="1474"/>
      <c r="D727" s="1474"/>
      <c r="E727" s="1145"/>
      <c r="F727" s="83">
        <v>5.85</v>
      </c>
      <c r="G727" s="109">
        <v>62.85</v>
      </c>
      <c r="H727" s="109">
        <v>63.93</v>
      </c>
      <c r="I727" s="109">
        <f>H727-G727</f>
        <v>1.08</v>
      </c>
      <c r="J727" s="1080">
        <f>F727*I727</f>
        <v>6.32</v>
      </c>
      <c r="K727" s="83"/>
      <c r="L727" s="75"/>
      <c r="M727" s="1058"/>
      <c r="N727" s="83"/>
      <c r="O727" s="75"/>
      <c r="P727" s="1058"/>
      <c r="Q727" s="1281"/>
      <c r="R727" s="1326"/>
      <c r="S727" s="1281"/>
      <c r="T727" s="1280"/>
      <c r="U727" s="1281"/>
      <c r="V727" s="1280"/>
      <c r="W727" s="1281"/>
      <c r="X727" s="1280"/>
      <c r="Y727" s="1327">
        <f>J727</f>
        <v>6.32</v>
      </c>
      <c r="Z727" s="1308"/>
      <c r="AA727" s="1286"/>
      <c r="AB727" s="1287"/>
      <c r="AC727" s="1282"/>
      <c r="AD727" s="1308"/>
      <c r="AE727" s="1286"/>
      <c r="AF727" s="1307"/>
      <c r="AG727" s="1281"/>
      <c r="AH727" s="1280"/>
    </row>
    <row r="728" spans="2:34" ht="13.5" hidden="1" outlineLevel="1" thickBot="1">
      <c r="B728" s="83"/>
      <c r="C728" s="1474"/>
      <c r="D728" s="1474"/>
      <c r="E728" s="1145"/>
      <c r="F728" s="83">
        <v>5.85</v>
      </c>
      <c r="G728" s="109">
        <v>63.93</v>
      </c>
      <c r="H728" s="109">
        <v>74.569999999999993</v>
      </c>
      <c r="I728" s="109">
        <f>H728-G728</f>
        <v>10.64</v>
      </c>
      <c r="J728" s="1080">
        <f>F728*I728</f>
        <v>62.24</v>
      </c>
      <c r="K728" s="83"/>
      <c r="L728" s="75"/>
      <c r="M728" s="1058"/>
      <c r="N728" s="83"/>
      <c r="O728" s="75"/>
      <c r="P728" s="1058"/>
      <c r="Q728" s="1281"/>
      <c r="R728" s="1326"/>
      <c r="S728" s="1281"/>
      <c r="T728" s="1280"/>
      <c r="U728" s="1281"/>
      <c r="V728" s="1280"/>
      <c r="W728" s="1174"/>
      <c r="X728" s="1179"/>
      <c r="Y728" s="1327"/>
      <c r="Z728" s="1308"/>
      <c r="AA728" s="1328">
        <f>J728</f>
        <v>62.24</v>
      </c>
      <c r="AB728" s="1287"/>
      <c r="AC728" s="1282"/>
      <c r="AD728" s="1308"/>
      <c r="AE728" s="1286"/>
      <c r="AF728" s="1307"/>
      <c r="AG728" s="1281"/>
      <c r="AH728" s="1280"/>
    </row>
    <row r="729" spans="2:34" ht="13.5" hidden="1" outlineLevel="1" thickBot="1">
      <c r="B729" s="83"/>
      <c r="C729" s="1473" t="s">
        <v>24</v>
      </c>
      <c r="D729" s="1474"/>
      <c r="E729" s="1145">
        <v>4</v>
      </c>
      <c r="F729" s="83"/>
      <c r="G729" s="109"/>
      <c r="H729" s="109"/>
      <c r="I729" s="75"/>
      <c r="J729" s="1058"/>
      <c r="K729" s="1109">
        <v>1.48</v>
      </c>
      <c r="L729" s="1110">
        <v>1.59</v>
      </c>
      <c r="M729" s="1085">
        <f>ROUND(-E729*K729*L729,2)</f>
        <v>-9.41</v>
      </c>
      <c r="N729" s="1114">
        <v>0.13</v>
      </c>
      <c r="O729" s="940">
        <f>2*L729+K729</f>
        <v>4.66</v>
      </c>
      <c r="P729" s="1116">
        <f>E729*N729*O729</f>
        <v>2.42</v>
      </c>
      <c r="Q729" s="1281"/>
      <c r="R729" s="1326"/>
      <c r="S729" s="1281"/>
      <c r="T729" s="1280"/>
      <c r="U729" s="1281"/>
      <c r="V729" s="1280"/>
      <c r="W729" s="1281"/>
      <c r="X729" s="1280"/>
      <c r="Y729" s="1282"/>
      <c r="Z729" s="1308"/>
      <c r="AA729" s="1328">
        <f>M729</f>
        <v>-9.41</v>
      </c>
      <c r="AB729" s="1287"/>
      <c r="AC729" s="1282"/>
      <c r="AD729" s="1308"/>
      <c r="AE729" s="1328">
        <f>P729</f>
        <v>2.42</v>
      </c>
      <c r="AF729" s="1307"/>
      <c r="AG729" s="1281"/>
      <c r="AH729" s="1280">
        <f>E729*K729</f>
        <v>5.92</v>
      </c>
    </row>
    <row r="730" spans="2:34" ht="13.5" hidden="1" outlineLevel="1" thickBot="1">
      <c r="B730" s="83"/>
      <c r="C730" s="1473" t="s">
        <v>25</v>
      </c>
      <c r="D730" s="1474"/>
      <c r="E730" s="1145">
        <v>4</v>
      </c>
      <c r="F730" s="83"/>
      <c r="G730" s="109"/>
      <c r="H730" s="109"/>
      <c r="I730" s="75"/>
      <c r="J730" s="1080"/>
      <c r="K730" s="1109">
        <v>1.68</v>
      </c>
      <c r="L730" s="1110">
        <v>1.59</v>
      </c>
      <c r="M730" s="1080">
        <f>ROUND(-E730*K730*L730,2)</f>
        <v>-10.68</v>
      </c>
      <c r="N730" s="1114">
        <v>0.13</v>
      </c>
      <c r="O730" s="940">
        <f>2*L730+K730</f>
        <v>4.8600000000000003</v>
      </c>
      <c r="P730" s="1116">
        <f>E730*N730*O730</f>
        <v>2.5299999999999998</v>
      </c>
      <c r="Q730" s="1281"/>
      <c r="R730" s="1326"/>
      <c r="S730" s="1174"/>
      <c r="T730" s="1280"/>
      <c r="U730" s="1281"/>
      <c r="V730" s="1280"/>
      <c r="W730" s="1281"/>
      <c r="X730" s="1280"/>
      <c r="Y730" s="1327"/>
      <c r="Z730" s="1308"/>
      <c r="AA730" s="1328">
        <f>M730</f>
        <v>-10.68</v>
      </c>
      <c r="AB730" s="1287"/>
      <c r="AC730" s="1282"/>
      <c r="AD730" s="1308"/>
      <c r="AE730" s="1328">
        <f>P730</f>
        <v>2.5299999999999998</v>
      </c>
      <c r="AF730" s="1307"/>
      <c r="AG730" s="1281"/>
      <c r="AH730" s="1280">
        <f>E730*K730</f>
        <v>6.72</v>
      </c>
    </row>
    <row r="731" spans="2:34" ht="13.5" hidden="1" outlineLevel="1" thickBot="1">
      <c r="B731" s="83"/>
      <c r="C731" s="1474"/>
      <c r="D731" s="1474"/>
      <c r="E731" s="1145"/>
      <c r="F731" s="83">
        <v>5.85</v>
      </c>
      <c r="G731" s="109">
        <v>74.569999999999993</v>
      </c>
      <c r="H731" s="109">
        <v>74.849999999999994</v>
      </c>
      <c r="I731" s="109">
        <f>H731-G731</f>
        <v>0.28000000000000003</v>
      </c>
      <c r="J731" s="1080">
        <f>F731*I731</f>
        <v>1.64</v>
      </c>
      <c r="K731" s="1114"/>
      <c r="L731" s="940"/>
      <c r="M731" s="1080"/>
      <c r="N731" s="1114"/>
      <c r="O731" s="940"/>
      <c r="P731" s="1116"/>
      <c r="Q731" s="1281"/>
      <c r="R731" s="1326"/>
      <c r="S731" s="1174"/>
      <c r="T731" s="1280"/>
      <c r="U731" s="1281"/>
      <c r="V731" s="1280"/>
      <c r="W731" s="1281"/>
      <c r="X731" s="1280"/>
      <c r="Y731" s="1327">
        <f>J731</f>
        <v>1.64</v>
      </c>
      <c r="Z731" s="1308"/>
      <c r="AA731" s="1286"/>
      <c r="AB731" s="1287"/>
      <c r="AC731" s="1327"/>
      <c r="AD731" s="1308"/>
      <c r="AE731" s="1286"/>
      <c r="AF731" s="1307"/>
      <c r="AG731" s="1281"/>
      <c r="AH731" s="1280"/>
    </row>
    <row r="732" spans="2:34" ht="13.5" hidden="1" outlineLevel="1" thickBot="1">
      <c r="B732" s="879" t="s">
        <v>641</v>
      </c>
      <c r="C732" s="1474"/>
      <c r="D732" s="1474"/>
      <c r="E732" s="1145"/>
      <c r="F732" s="83"/>
      <c r="G732" s="109"/>
      <c r="H732" s="109"/>
      <c r="I732" s="75"/>
      <c r="J732" s="1058"/>
      <c r="K732" s="1114"/>
      <c r="L732" s="940"/>
      <c r="M732" s="1080"/>
      <c r="N732" s="1114"/>
      <c r="O732" s="940"/>
      <c r="P732" s="1116"/>
      <c r="Q732" s="1281"/>
      <c r="R732" s="1326"/>
      <c r="S732" s="1174"/>
      <c r="T732" s="1280"/>
      <c r="U732" s="1281"/>
      <c r="V732" s="1280"/>
      <c r="W732" s="1281"/>
      <c r="X732" s="1280"/>
      <c r="Y732" s="1327"/>
      <c r="Z732" s="1308"/>
      <c r="AA732" s="1286"/>
      <c r="AB732" s="1287"/>
      <c r="AC732" s="1327"/>
      <c r="AD732" s="1308"/>
      <c r="AE732" s="1286"/>
      <c r="AF732" s="1307"/>
      <c r="AG732" s="1281"/>
      <c r="AH732" s="1280"/>
    </row>
    <row r="733" spans="2:34" ht="13.5" hidden="1" outlineLevel="1" thickBot="1">
      <c r="B733" s="90" t="s">
        <v>587</v>
      </c>
      <c r="C733" s="1473" t="s">
        <v>493</v>
      </c>
      <c r="D733" s="1474"/>
      <c r="E733" s="1145"/>
      <c r="F733" s="83">
        <v>6.45</v>
      </c>
      <c r="G733" s="109">
        <v>62.85</v>
      </c>
      <c r="H733" s="109">
        <v>74.849999999999994</v>
      </c>
      <c r="I733" s="108">
        <f>H733-G733</f>
        <v>12</v>
      </c>
      <c r="J733" s="1080">
        <f>F733*I733</f>
        <v>77.400000000000006</v>
      </c>
      <c r="K733" s="83"/>
      <c r="L733" s="75"/>
      <c r="M733" s="1058"/>
      <c r="N733" s="83"/>
      <c r="O733" s="75"/>
      <c r="P733" s="1058"/>
      <c r="Q733" s="1281"/>
      <c r="R733" s="1326"/>
      <c r="S733" s="1174">
        <f>J733</f>
        <v>77.400000000000006</v>
      </c>
      <c r="T733" s="1280">
        <f t="shared" ref="T733:T734" si="121">ROUND($S$4/1000*S733,3)</f>
        <v>10.061999999999999</v>
      </c>
      <c r="U733" s="1281"/>
      <c r="V733" s="1280"/>
      <c r="W733" s="1281"/>
      <c r="X733" s="1280"/>
      <c r="Y733" s="1282"/>
      <c r="Z733" s="1308"/>
      <c r="AA733" s="1286"/>
      <c r="AB733" s="1287"/>
      <c r="AC733" s="1282"/>
      <c r="AD733" s="1308"/>
      <c r="AE733" s="1286"/>
      <c r="AF733" s="1307"/>
      <c r="AG733" s="1281"/>
      <c r="AH733" s="1280"/>
    </row>
    <row r="734" spans="2:34" ht="13.5" hidden="1" outlineLevel="1" thickBot="1">
      <c r="B734" s="83"/>
      <c r="C734" s="1473" t="s">
        <v>24</v>
      </c>
      <c r="D734" s="1474"/>
      <c r="E734" s="1145">
        <v>8</v>
      </c>
      <c r="F734" s="83"/>
      <c r="G734" s="109"/>
      <c r="H734" s="109"/>
      <c r="I734" s="108"/>
      <c r="J734" s="1058"/>
      <c r="K734" s="1109">
        <v>1.48</v>
      </c>
      <c r="L734" s="1110">
        <v>1.59</v>
      </c>
      <c r="M734" s="1085">
        <f>ROUND(-E734*K734*L734,2)</f>
        <v>-18.829999999999998</v>
      </c>
      <c r="N734" s="1114">
        <v>0.13</v>
      </c>
      <c r="O734" s="940">
        <f>2*L734+K734</f>
        <v>4.66</v>
      </c>
      <c r="P734" s="1116">
        <f>E734*N734*O734</f>
        <v>4.8499999999999996</v>
      </c>
      <c r="Q734" s="1281"/>
      <c r="R734" s="1326"/>
      <c r="S734" s="1174">
        <f>M734</f>
        <v>-18.829999999999998</v>
      </c>
      <c r="T734" s="1280">
        <f t="shared" si="121"/>
        <v>-2.448</v>
      </c>
      <c r="U734" s="1281"/>
      <c r="V734" s="1280"/>
      <c r="W734" s="1281"/>
      <c r="X734" s="1280"/>
      <c r="Y734" s="1282"/>
      <c r="Z734" s="1308"/>
      <c r="AA734" s="1286"/>
      <c r="AB734" s="1287"/>
      <c r="AC734" s="1282"/>
      <c r="AD734" s="1308"/>
      <c r="AE734" s="1286"/>
      <c r="AF734" s="1307"/>
      <c r="AG734" s="1281"/>
      <c r="AH734" s="1280"/>
    </row>
    <row r="735" spans="2:34" ht="13.5" hidden="1" outlineLevel="1" thickBot="1">
      <c r="B735" s="90" t="s">
        <v>664</v>
      </c>
      <c r="C735" s="1474"/>
      <c r="D735" s="1474"/>
      <c r="E735" s="1145"/>
      <c r="F735" s="83">
        <v>0.91</v>
      </c>
      <c r="G735" s="109">
        <v>62.85</v>
      </c>
      <c r="H735" s="109">
        <v>74.849999999999994</v>
      </c>
      <c r="I735" s="108">
        <f>H735-G735</f>
        <v>12</v>
      </c>
      <c r="J735" s="1080">
        <f>F735*I735</f>
        <v>10.92</v>
      </c>
      <c r="K735" s="871"/>
      <c r="L735" s="1474"/>
      <c r="M735" s="1080"/>
      <c r="N735" s="1114"/>
      <c r="O735" s="940"/>
      <c r="P735" s="1116"/>
      <c r="Q735" s="1281"/>
      <c r="R735" s="1326"/>
      <c r="S735" s="1174"/>
      <c r="T735" s="1280"/>
      <c r="U735" s="1281"/>
      <c r="V735" s="1280"/>
      <c r="W735" s="1281"/>
      <c r="X735" s="1280"/>
      <c r="Y735" s="1327">
        <f>J735</f>
        <v>10.92</v>
      </c>
      <c r="Z735" s="1308"/>
      <c r="AA735" s="1286"/>
      <c r="AB735" s="1287"/>
      <c r="AC735" s="1282"/>
      <c r="AD735" s="1308"/>
      <c r="AE735" s="1286"/>
      <c r="AF735" s="1307"/>
      <c r="AG735" s="1281"/>
      <c r="AH735" s="1280"/>
    </row>
    <row r="736" spans="2:34" ht="13.5" hidden="1" outlineLevel="1" thickBot="1">
      <c r="B736" s="83"/>
      <c r="C736" s="1474"/>
      <c r="D736" s="1474"/>
      <c r="E736" s="1145"/>
      <c r="F736" s="83">
        <v>4.5599999999999996</v>
      </c>
      <c r="G736" s="109">
        <v>62.85</v>
      </c>
      <c r="H736" s="109">
        <v>63.93</v>
      </c>
      <c r="I736" s="108">
        <f>H736-G736</f>
        <v>1.08</v>
      </c>
      <c r="J736" s="1080">
        <f>F736*I736</f>
        <v>4.92</v>
      </c>
      <c r="K736" s="83"/>
      <c r="L736" s="75"/>
      <c r="M736" s="1058"/>
      <c r="N736" s="83"/>
      <c r="O736" s="75"/>
      <c r="P736" s="1058"/>
      <c r="Q736" s="1281"/>
      <c r="R736" s="1326"/>
      <c r="S736" s="1281"/>
      <c r="T736" s="1280"/>
      <c r="U736" s="1281"/>
      <c r="V736" s="1280"/>
      <c r="W736" s="1281"/>
      <c r="X736" s="1280"/>
      <c r="Y736" s="1327">
        <f>J736</f>
        <v>4.92</v>
      </c>
      <c r="Z736" s="1308"/>
      <c r="AA736" s="1286"/>
      <c r="AB736" s="1287"/>
      <c r="AC736" s="1282"/>
      <c r="AD736" s="1308"/>
      <c r="AE736" s="1286"/>
      <c r="AF736" s="1307"/>
      <c r="AG736" s="1281"/>
      <c r="AH736" s="1280"/>
    </row>
    <row r="737" spans="2:34" ht="13.5" hidden="1" outlineLevel="1" thickBot="1">
      <c r="B737" s="83"/>
      <c r="C737" s="1474"/>
      <c r="D737" s="1474"/>
      <c r="E737" s="1145"/>
      <c r="F737" s="83">
        <v>4.5599999999999996</v>
      </c>
      <c r="G737" s="109">
        <v>63.93</v>
      </c>
      <c r="H737" s="109">
        <v>74.569999999999993</v>
      </c>
      <c r="I737" s="108">
        <f>H737-G737</f>
        <v>10.64</v>
      </c>
      <c r="J737" s="1080">
        <f>F737*I737</f>
        <v>48.52</v>
      </c>
      <c r="K737" s="83"/>
      <c r="L737" s="75"/>
      <c r="M737" s="1058"/>
      <c r="N737" s="83"/>
      <c r="O737" s="75"/>
      <c r="P737" s="1058"/>
      <c r="Q737" s="1281"/>
      <c r="R737" s="1326"/>
      <c r="S737" s="1281"/>
      <c r="T737" s="1280"/>
      <c r="U737" s="1281"/>
      <c r="V737" s="1280"/>
      <c r="W737" s="1281"/>
      <c r="X737" s="1280"/>
      <c r="Y737" s="1327"/>
      <c r="Z737" s="1308"/>
      <c r="AA737" s="1328">
        <f>J737</f>
        <v>48.52</v>
      </c>
      <c r="AB737" s="1287"/>
      <c r="AC737" s="1282"/>
      <c r="AD737" s="1308"/>
      <c r="AE737" s="1286"/>
      <c r="AF737" s="1307"/>
      <c r="AG737" s="1281"/>
      <c r="AH737" s="1280"/>
    </row>
    <row r="738" spans="2:34" ht="13.5" hidden="1" outlineLevel="1" thickBot="1">
      <c r="B738" s="83"/>
      <c r="C738" s="1473" t="s">
        <v>24</v>
      </c>
      <c r="D738" s="1474"/>
      <c r="E738" s="1145">
        <v>8</v>
      </c>
      <c r="F738" s="83"/>
      <c r="G738" s="109"/>
      <c r="H738" s="109"/>
      <c r="I738" s="75"/>
      <c r="J738" s="1080"/>
      <c r="K738" s="1109">
        <v>1.48</v>
      </c>
      <c r="L738" s="1110">
        <v>1.59</v>
      </c>
      <c r="M738" s="1085">
        <f>ROUND(-E738*K738*L738,2)</f>
        <v>-18.829999999999998</v>
      </c>
      <c r="N738" s="1114">
        <v>0.13</v>
      </c>
      <c r="O738" s="940">
        <f>2*L738+K738</f>
        <v>4.66</v>
      </c>
      <c r="P738" s="1116">
        <f>E738*N738*O738</f>
        <v>4.8499999999999996</v>
      </c>
      <c r="Q738" s="1281"/>
      <c r="R738" s="1326"/>
      <c r="S738" s="1281"/>
      <c r="T738" s="1280"/>
      <c r="U738" s="1281"/>
      <c r="V738" s="1280"/>
      <c r="W738" s="1281"/>
      <c r="X738" s="1280"/>
      <c r="Y738" s="1282"/>
      <c r="Z738" s="1308"/>
      <c r="AA738" s="1328">
        <f>M738</f>
        <v>-18.829999999999998</v>
      </c>
      <c r="AB738" s="1287"/>
      <c r="AC738" s="1282"/>
      <c r="AD738" s="1308"/>
      <c r="AE738" s="1328">
        <f>P738</f>
        <v>4.8499999999999996</v>
      </c>
      <c r="AF738" s="1307"/>
      <c r="AG738" s="1281"/>
      <c r="AH738" s="1280">
        <f>E738*K738</f>
        <v>11.84</v>
      </c>
    </row>
    <row r="739" spans="2:34" ht="13.5" hidden="1" outlineLevel="1" thickBot="1">
      <c r="B739" s="83"/>
      <c r="C739" s="1474"/>
      <c r="D739" s="1474"/>
      <c r="E739" s="1145"/>
      <c r="F739" s="83">
        <v>4.5599999999999996</v>
      </c>
      <c r="G739" s="109">
        <v>74.569999999999993</v>
      </c>
      <c r="H739" s="109">
        <v>74.849999999999994</v>
      </c>
      <c r="I739" s="108">
        <f>H739-G739</f>
        <v>0.28000000000000003</v>
      </c>
      <c r="J739" s="1080">
        <f>F739*I739</f>
        <v>1.28</v>
      </c>
      <c r="K739" s="871"/>
      <c r="L739" s="1474"/>
      <c r="M739" s="1080"/>
      <c r="N739" s="1114"/>
      <c r="O739" s="940"/>
      <c r="P739" s="1116"/>
      <c r="Q739" s="1281"/>
      <c r="R739" s="1326"/>
      <c r="S739" s="1281"/>
      <c r="T739" s="1280"/>
      <c r="U739" s="1281"/>
      <c r="V739" s="1280"/>
      <c r="W739" s="1281"/>
      <c r="X739" s="1280"/>
      <c r="Y739" s="1327">
        <f>J739</f>
        <v>1.28</v>
      </c>
      <c r="Z739" s="1308"/>
      <c r="AA739" s="1328"/>
      <c r="AB739" s="1287"/>
      <c r="AC739" s="1282"/>
      <c r="AD739" s="1308"/>
      <c r="AE739" s="1328"/>
      <c r="AF739" s="1307"/>
      <c r="AG739" s="1281"/>
      <c r="AH739" s="1280"/>
    </row>
    <row r="740" spans="2:34" ht="13.5" hidden="1" outlineLevel="1" thickBot="1">
      <c r="B740" s="83"/>
      <c r="C740" s="1474"/>
      <c r="D740" s="1474"/>
      <c r="E740" s="1145"/>
      <c r="F740" s="83">
        <v>0.98</v>
      </c>
      <c r="G740" s="109">
        <v>62.85</v>
      </c>
      <c r="H740" s="109">
        <v>74.849999999999994</v>
      </c>
      <c r="I740" s="108">
        <f>H740-G740</f>
        <v>12</v>
      </c>
      <c r="J740" s="1080">
        <f>F740*I740</f>
        <v>11.76</v>
      </c>
      <c r="K740" s="83"/>
      <c r="L740" s="75"/>
      <c r="M740" s="1058"/>
      <c r="N740" s="83"/>
      <c r="O740" s="75"/>
      <c r="P740" s="1058"/>
      <c r="Q740" s="1281"/>
      <c r="R740" s="1326"/>
      <c r="S740" s="1281"/>
      <c r="T740" s="1280"/>
      <c r="U740" s="1281"/>
      <c r="V740" s="1280"/>
      <c r="W740" s="1281"/>
      <c r="X740" s="1280"/>
      <c r="Y740" s="1327">
        <f>J740</f>
        <v>11.76</v>
      </c>
      <c r="Z740" s="1308"/>
      <c r="AA740" s="1286"/>
      <c r="AB740" s="1287"/>
      <c r="AC740" s="1282"/>
      <c r="AD740" s="1308"/>
      <c r="AE740" s="1286"/>
      <c r="AF740" s="1307"/>
      <c r="AG740" s="1281"/>
      <c r="AH740" s="1280"/>
    </row>
    <row r="741" spans="2:34" ht="13.5" hidden="1" outlineLevel="1" thickBot="1">
      <c r="B741" s="83"/>
      <c r="C741" s="1474"/>
      <c r="D741" s="1474"/>
      <c r="E741" s="1145"/>
      <c r="F741" s="83"/>
      <c r="G741" s="109"/>
      <c r="H741" s="109"/>
      <c r="I741" s="108"/>
      <c r="J741" s="1058"/>
      <c r="K741" s="83"/>
      <c r="L741" s="75"/>
      <c r="M741" s="1058"/>
      <c r="N741" s="83"/>
      <c r="O741" s="75"/>
      <c r="P741" s="1058"/>
      <c r="Q741" s="1281"/>
      <c r="R741" s="1326"/>
      <c r="S741" s="1281"/>
      <c r="T741" s="1280"/>
      <c r="U741" s="1281"/>
      <c r="V741" s="1280"/>
      <c r="W741" s="1281"/>
      <c r="X741" s="1280"/>
      <c r="Y741" s="1282"/>
      <c r="Z741" s="1308"/>
      <c r="AA741" s="1286"/>
      <c r="AB741" s="1287"/>
      <c r="AC741" s="1282"/>
      <c r="AD741" s="1308"/>
      <c r="AE741" s="1286"/>
      <c r="AF741" s="1307"/>
      <c r="AG741" s="1281"/>
      <c r="AH741" s="1280"/>
    </row>
    <row r="742" spans="2:34" ht="13.5" hidden="1" outlineLevel="1" thickBot="1">
      <c r="B742" s="83"/>
      <c r="C742" s="1473" t="s">
        <v>551</v>
      </c>
      <c r="D742" s="1473" t="s">
        <v>702</v>
      </c>
      <c r="E742" s="1145"/>
      <c r="F742" s="1095">
        <v>2</v>
      </c>
      <c r="G742" s="109">
        <v>62.85</v>
      </c>
      <c r="H742" s="109">
        <v>74.849999999999994</v>
      </c>
      <c r="I742" s="108">
        <f>H742-G742</f>
        <v>12</v>
      </c>
      <c r="J742" s="1080">
        <f>F742*I742</f>
        <v>24</v>
      </c>
      <c r="K742" s="83"/>
      <c r="L742" s="75"/>
      <c r="M742" s="1058"/>
      <c r="N742" s="83"/>
      <c r="O742" s="75"/>
      <c r="P742" s="1058"/>
      <c r="Q742" s="1174">
        <f>J742</f>
        <v>24</v>
      </c>
      <c r="R742" s="1335">
        <f t="shared" ref="R742" si="122">ROUND($Q$4/1000*Q742,3)</f>
        <v>3.6</v>
      </c>
      <c r="S742" s="1281"/>
      <c r="T742" s="1280"/>
      <c r="U742" s="1281"/>
      <c r="V742" s="1280"/>
      <c r="W742" s="1281"/>
      <c r="X742" s="1280"/>
      <c r="Y742" s="1327">
        <f>J742</f>
        <v>24</v>
      </c>
      <c r="Z742" s="1308"/>
      <c r="AA742" s="1286"/>
      <c r="AB742" s="1287"/>
      <c r="AC742" s="1282"/>
      <c r="AD742" s="1308"/>
      <c r="AE742" s="1286"/>
      <c r="AF742" s="1307"/>
      <c r="AG742" s="1281"/>
      <c r="AH742" s="1280"/>
    </row>
    <row r="743" spans="2:34" ht="13.5" hidden="1" outlineLevel="1" thickBot="1">
      <c r="B743" s="83"/>
      <c r="C743" s="1474"/>
      <c r="D743" s="1474"/>
      <c r="E743" s="1145"/>
      <c r="F743" s="83"/>
      <c r="G743" s="109"/>
      <c r="H743" s="109"/>
      <c r="I743" s="108"/>
      <c r="J743" s="1080"/>
      <c r="K743" s="83"/>
      <c r="L743" s="75"/>
      <c r="M743" s="1058"/>
      <c r="N743" s="83"/>
      <c r="O743" s="75"/>
      <c r="P743" s="1058"/>
      <c r="Q743" s="1281"/>
      <c r="R743" s="1326"/>
      <c r="S743" s="1174"/>
      <c r="T743" s="1280"/>
      <c r="U743" s="1281"/>
      <c r="V743" s="1280"/>
      <c r="W743" s="1281"/>
      <c r="X743" s="1280"/>
      <c r="Y743" s="1327"/>
      <c r="Z743" s="1308"/>
      <c r="AA743" s="1286"/>
      <c r="AB743" s="1287"/>
      <c r="AC743" s="1282"/>
      <c r="AD743" s="1308"/>
      <c r="AE743" s="1286"/>
      <c r="AF743" s="1307"/>
      <c r="AG743" s="1281"/>
      <c r="AH743" s="1280"/>
    </row>
    <row r="744" spans="2:34" ht="13.5" hidden="1" outlineLevel="1" thickBot="1">
      <c r="B744" s="83"/>
      <c r="C744" s="1473" t="s">
        <v>504</v>
      </c>
      <c r="D744" s="1473" t="s">
        <v>656</v>
      </c>
      <c r="E744" s="1145">
        <v>4</v>
      </c>
      <c r="F744" s="83">
        <v>5.9</v>
      </c>
      <c r="G744" s="109">
        <v>62.85</v>
      </c>
      <c r="H744" s="109">
        <v>64.23</v>
      </c>
      <c r="I744" s="108">
        <f>H744-G744</f>
        <v>1.38</v>
      </c>
      <c r="J744" s="1080">
        <f>E744*F744*I744</f>
        <v>32.57</v>
      </c>
      <c r="K744" s="1114"/>
      <c r="L744" s="940"/>
      <c r="M744" s="1080"/>
      <c r="N744" s="1114"/>
      <c r="O744" s="940"/>
      <c r="P744" s="1116"/>
      <c r="Q744" s="1281"/>
      <c r="R744" s="1326"/>
      <c r="S744" s="1174"/>
      <c r="T744" s="1280"/>
      <c r="U744" s="1281"/>
      <c r="V744" s="1280"/>
      <c r="W744" s="1174">
        <f>J744</f>
        <v>32.57</v>
      </c>
      <c r="X744" s="1179">
        <f t="shared" ref="X744" si="123">ROUND($W$4/1000*W744,3)</f>
        <v>0.81399999999999995</v>
      </c>
      <c r="Y744" s="1327">
        <f>J744</f>
        <v>32.57</v>
      </c>
      <c r="Z744" s="1308"/>
      <c r="AA744" s="1286"/>
      <c r="AB744" s="1287"/>
      <c r="AC744" s="1327"/>
      <c r="AD744" s="1308"/>
      <c r="AE744" s="1286"/>
      <c r="AF744" s="1307"/>
      <c r="AG744" s="1281">
        <f>E744*F744</f>
        <v>23.6</v>
      </c>
      <c r="AH744" s="1280"/>
    </row>
    <row r="745" spans="2:34" ht="13.5" hidden="1" outlineLevel="1" thickBot="1">
      <c r="B745" s="83"/>
      <c r="C745" s="1473" t="s">
        <v>65</v>
      </c>
      <c r="D745" s="1474"/>
      <c r="E745" s="1145">
        <v>4</v>
      </c>
      <c r="F745" s="83">
        <v>3.28</v>
      </c>
      <c r="G745" s="109">
        <v>63.03</v>
      </c>
      <c r="H745" s="109">
        <v>65.849999999999994</v>
      </c>
      <c r="I745" s="108">
        <f>H745-G745</f>
        <v>2.82</v>
      </c>
      <c r="J745" s="1080">
        <f>E745*F745*I745</f>
        <v>37</v>
      </c>
      <c r="K745" s="83"/>
      <c r="L745" s="75"/>
      <c r="M745" s="1058"/>
      <c r="N745" s="83"/>
      <c r="O745" s="75"/>
      <c r="P745" s="1058"/>
      <c r="Q745" s="1281"/>
      <c r="R745" s="1326"/>
      <c r="S745" s="1174">
        <f>J745</f>
        <v>37</v>
      </c>
      <c r="T745" s="1280">
        <f t="shared" ref="T745:T750" si="124">ROUND($S$4/1000*S745,3)</f>
        <v>4.8099999999999996</v>
      </c>
      <c r="U745" s="1281"/>
      <c r="V745" s="1280"/>
      <c r="W745" s="1281"/>
      <c r="X745" s="1280"/>
      <c r="Y745" s="1327">
        <f>J745</f>
        <v>37</v>
      </c>
      <c r="Z745" s="1308"/>
      <c r="AA745" s="1286"/>
      <c r="AB745" s="1287"/>
      <c r="AC745" s="1282"/>
      <c r="AD745" s="1308"/>
      <c r="AE745" s="1286"/>
      <c r="AF745" s="1307"/>
      <c r="AG745" s="1281"/>
      <c r="AH745" s="1280"/>
    </row>
    <row r="746" spans="2:34" ht="13.5" hidden="1" outlineLevel="1" thickBot="1">
      <c r="B746" s="83"/>
      <c r="C746" s="1473" t="s">
        <v>516</v>
      </c>
      <c r="D746" s="1474"/>
      <c r="E746" s="1145">
        <v>4</v>
      </c>
      <c r="F746" s="83"/>
      <c r="G746" s="109"/>
      <c r="H746" s="109"/>
      <c r="I746" s="108"/>
      <c r="J746" s="1058"/>
      <c r="K746" s="1114">
        <f>1.68-0.77</f>
        <v>0.91</v>
      </c>
      <c r="L746" s="940">
        <f>1.65-0.06</f>
        <v>1.59</v>
      </c>
      <c r="M746" s="1080">
        <f>ROUND(-E746*K746*L746,2)</f>
        <v>-5.79</v>
      </c>
      <c r="N746" s="1114">
        <v>0.13</v>
      </c>
      <c r="O746" s="940">
        <f>2*K746+L746</f>
        <v>3.41</v>
      </c>
      <c r="P746" s="1116">
        <f>E746*N746*O746</f>
        <v>1.77</v>
      </c>
      <c r="Q746" s="1281"/>
      <c r="R746" s="1335"/>
      <c r="S746" s="1174">
        <f>M746</f>
        <v>-5.79</v>
      </c>
      <c r="T746" s="1280">
        <f t="shared" si="124"/>
        <v>-0.753</v>
      </c>
      <c r="U746" s="1281"/>
      <c r="V746" s="1280"/>
      <c r="W746" s="1281"/>
      <c r="X746" s="1280"/>
      <c r="Y746" s="1327">
        <f>M746</f>
        <v>-5.79</v>
      </c>
      <c r="Z746" s="1308"/>
      <c r="AA746" s="1286"/>
      <c r="AB746" s="1287"/>
      <c r="AC746" s="1327">
        <f>P746</f>
        <v>1.77</v>
      </c>
      <c r="AD746" s="1308"/>
      <c r="AE746" s="1286"/>
      <c r="AF746" s="1307"/>
      <c r="AG746" s="1281"/>
      <c r="AH746" s="1280"/>
    </row>
    <row r="747" spans="2:34" ht="13.5" hidden="1" outlineLevel="1" thickBot="1">
      <c r="B747" s="83"/>
      <c r="C747" s="1473" t="s">
        <v>90</v>
      </c>
      <c r="D747" s="1474"/>
      <c r="E747" s="1145">
        <v>4</v>
      </c>
      <c r="F747" s="83"/>
      <c r="G747" s="109"/>
      <c r="H747" s="109"/>
      <c r="I747" s="75"/>
      <c r="J747" s="1058"/>
      <c r="K747" s="1114">
        <v>0.77</v>
      </c>
      <c r="L747" s="940">
        <f>2.4-0.06</f>
        <v>2.34</v>
      </c>
      <c r="M747" s="1080">
        <f>ROUND(-E747*K747*L747,2)</f>
        <v>-7.21</v>
      </c>
      <c r="N747" s="1114">
        <v>0.13</v>
      </c>
      <c r="O747" s="940">
        <f>K747+L747+0.75</f>
        <v>3.86</v>
      </c>
      <c r="P747" s="1116">
        <f>E747*N747*O747</f>
        <v>2.0099999999999998</v>
      </c>
      <c r="Q747" s="1174"/>
      <c r="R747" s="1335"/>
      <c r="S747" s="1174">
        <f>M747</f>
        <v>-7.21</v>
      </c>
      <c r="T747" s="1280">
        <f t="shared" si="124"/>
        <v>-0.93700000000000006</v>
      </c>
      <c r="U747" s="1281"/>
      <c r="V747" s="1280"/>
      <c r="W747" s="1281"/>
      <c r="X747" s="1280"/>
      <c r="Y747" s="1327">
        <f>M747</f>
        <v>-7.21</v>
      </c>
      <c r="Z747" s="1308"/>
      <c r="AA747" s="1286"/>
      <c r="AB747" s="1287"/>
      <c r="AC747" s="1327">
        <f>P747</f>
        <v>2.0099999999999998</v>
      </c>
      <c r="AD747" s="1308"/>
      <c r="AE747" s="1286"/>
      <c r="AF747" s="1307"/>
      <c r="AG747" s="1281"/>
      <c r="AH747" s="1280"/>
    </row>
    <row r="748" spans="2:34" ht="13.5" hidden="1" outlineLevel="1" thickBot="1">
      <c r="B748" s="83"/>
      <c r="C748" s="1474"/>
      <c r="D748" s="1474"/>
      <c r="E748" s="1145"/>
      <c r="F748" s="83"/>
      <c r="G748" s="109"/>
      <c r="H748" s="109"/>
      <c r="I748" s="108"/>
      <c r="J748" s="1058"/>
      <c r="K748" s="83"/>
      <c r="L748" s="75"/>
      <c r="M748" s="1058"/>
      <c r="N748" s="83"/>
      <c r="O748" s="75"/>
      <c r="P748" s="1058"/>
      <c r="Q748" s="1281"/>
      <c r="R748" s="1326"/>
      <c r="S748" s="1281"/>
      <c r="T748" s="1280"/>
      <c r="U748" s="1281"/>
      <c r="V748" s="1280"/>
      <c r="W748" s="1281"/>
      <c r="X748" s="1280"/>
      <c r="Y748" s="1282"/>
      <c r="Z748" s="1308"/>
      <c r="AA748" s="1286"/>
      <c r="AB748" s="1287"/>
      <c r="AC748" s="1282"/>
      <c r="AD748" s="1308"/>
      <c r="AE748" s="1286"/>
      <c r="AF748" s="1307"/>
      <c r="AG748" s="1281"/>
      <c r="AH748" s="1280"/>
    </row>
    <row r="749" spans="2:34" ht="13.5" hidden="1" outlineLevel="1" thickBot="1">
      <c r="B749" s="90" t="s">
        <v>587</v>
      </c>
      <c r="C749" s="1473" t="s">
        <v>493</v>
      </c>
      <c r="D749" s="1473" t="s">
        <v>657</v>
      </c>
      <c r="E749" s="1145"/>
      <c r="F749" s="83">
        <v>3.25</v>
      </c>
      <c r="G749" s="109">
        <v>62.85</v>
      </c>
      <c r="H749" s="109">
        <v>74.849999999999994</v>
      </c>
      <c r="I749" s="108">
        <f>H749-G749</f>
        <v>12</v>
      </c>
      <c r="J749" s="1080">
        <f>F749*I749</f>
        <v>39</v>
      </c>
      <c r="K749" s="83"/>
      <c r="L749" s="75"/>
      <c r="M749" s="1058"/>
      <c r="N749" s="83"/>
      <c r="O749" s="75"/>
      <c r="P749" s="1058"/>
      <c r="Q749" s="1281"/>
      <c r="R749" s="1326"/>
      <c r="S749" s="1174">
        <f>J749</f>
        <v>39</v>
      </c>
      <c r="T749" s="1280">
        <f t="shared" si="124"/>
        <v>5.07</v>
      </c>
      <c r="U749" s="1281"/>
      <c r="V749" s="1280"/>
      <c r="W749" s="1281"/>
      <c r="X749" s="1280"/>
      <c r="Y749" s="1327"/>
      <c r="Z749" s="1308"/>
      <c r="AA749" s="1286"/>
      <c r="AB749" s="1287"/>
      <c r="AC749" s="1282"/>
      <c r="AD749" s="1308"/>
      <c r="AE749" s="1286"/>
      <c r="AF749" s="1307"/>
      <c r="AG749" s="1281"/>
      <c r="AH749" s="1280"/>
    </row>
    <row r="750" spans="2:34" ht="13.5" hidden="1" outlineLevel="1" thickBot="1">
      <c r="B750" s="83"/>
      <c r="C750" s="1473" t="s">
        <v>24</v>
      </c>
      <c r="D750" s="1474"/>
      <c r="E750" s="1145">
        <v>4</v>
      </c>
      <c r="F750" s="83"/>
      <c r="G750" s="109"/>
      <c r="H750" s="109"/>
      <c r="I750" s="75"/>
      <c r="J750" s="1080"/>
      <c r="K750" s="1109">
        <v>1.48</v>
      </c>
      <c r="L750" s="1110">
        <v>1.59</v>
      </c>
      <c r="M750" s="1085">
        <f>ROUND(-E750*K750*L750,2)</f>
        <v>-9.41</v>
      </c>
      <c r="N750" s="1114"/>
      <c r="O750" s="940"/>
      <c r="P750" s="1116"/>
      <c r="Q750" s="1281"/>
      <c r="R750" s="1326"/>
      <c r="S750" s="1174">
        <f>M750</f>
        <v>-9.41</v>
      </c>
      <c r="T750" s="1280">
        <f t="shared" si="124"/>
        <v>-1.2230000000000001</v>
      </c>
      <c r="U750" s="1281"/>
      <c r="V750" s="1280"/>
      <c r="W750" s="1281"/>
      <c r="X750" s="1280"/>
      <c r="Y750" s="1327"/>
      <c r="Z750" s="1308"/>
      <c r="AA750" s="1328"/>
      <c r="AB750" s="1287"/>
      <c r="AC750" s="1327"/>
      <c r="AD750" s="1308"/>
      <c r="AE750" s="1286"/>
      <c r="AF750" s="1307"/>
      <c r="AG750" s="1281"/>
      <c r="AH750" s="1280"/>
    </row>
    <row r="751" spans="2:34" ht="13.5" hidden="1" outlineLevel="1" thickBot="1">
      <c r="B751" s="90" t="s">
        <v>664</v>
      </c>
      <c r="C751" s="1474"/>
      <c r="D751" s="1474"/>
      <c r="E751" s="1145"/>
      <c r="F751" s="83">
        <v>0.22</v>
      </c>
      <c r="G751" s="109">
        <v>62.85</v>
      </c>
      <c r="H751" s="109">
        <v>74.849999999999994</v>
      </c>
      <c r="I751" s="108">
        <f>H751-G751</f>
        <v>12</v>
      </c>
      <c r="J751" s="1080">
        <f>F751*I751</f>
        <v>2.64</v>
      </c>
      <c r="K751" s="1114"/>
      <c r="L751" s="940"/>
      <c r="M751" s="1085"/>
      <c r="N751" s="1114"/>
      <c r="O751" s="940"/>
      <c r="P751" s="1116"/>
      <c r="Q751" s="1281"/>
      <c r="R751" s="1326"/>
      <c r="S751" s="1281"/>
      <c r="T751" s="1280"/>
      <c r="U751" s="1281"/>
      <c r="V751" s="1280"/>
      <c r="W751" s="1281"/>
      <c r="X751" s="1280"/>
      <c r="Y751" s="1327">
        <f>J751</f>
        <v>2.64</v>
      </c>
      <c r="Z751" s="1308"/>
      <c r="AA751" s="1328"/>
      <c r="AB751" s="1287"/>
      <c r="AC751" s="1282"/>
      <c r="AD751" s="1308"/>
      <c r="AE751" s="1328"/>
      <c r="AF751" s="1307"/>
      <c r="AG751" s="1281"/>
      <c r="AH751" s="1280"/>
    </row>
    <row r="752" spans="2:34" ht="13.5" hidden="1" outlineLevel="1" thickBot="1">
      <c r="B752" s="83"/>
      <c r="C752" s="1474"/>
      <c r="D752" s="1474"/>
      <c r="E752" s="1145"/>
      <c r="F752" s="83">
        <v>1.48</v>
      </c>
      <c r="G752" s="109">
        <v>62.85</v>
      </c>
      <c r="H752" s="109">
        <v>63.93</v>
      </c>
      <c r="I752" s="108">
        <f>H752-G752</f>
        <v>1.08</v>
      </c>
      <c r="J752" s="1080">
        <f>F752*I752</f>
        <v>1.6</v>
      </c>
      <c r="K752" s="83"/>
      <c r="L752" s="75"/>
      <c r="M752" s="1058"/>
      <c r="N752" s="83"/>
      <c r="O752" s="75"/>
      <c r="P752" s="1058"/>
      <c r="Q752" s="1281"/>
      <c r="R752" s="1326"/>
      <c r="S752" s="1281"/>
      <c r="T752" s="1280"/>
      <c r="U752" s="1281"/>
      <c r="V752" s="1280"/>
      <c r="W752" s="1281"/>
      <c r="X752" s="1280"/>
      <c r="Y752" s="1327">
        <f>J752</f>
        <v>1.6</v>
      </c>
      <c r="Z752" s="1308"/>
      <c r="AA752" s="1286"/>
      <c r="AB752" s="1287"/>
      <c r="AC752" s="1282"/>
      <c r="AD752" s="1308"/>
      <c r="AE752" s="1286"/>
      <c r="AF752" s="1307"/>
      <c r="AG752" s="1281"/>
      <c r="AH752" s="1280"/>
    </row>
    <row r="753" spans="2:34" ht="13.5" hidden="1" outlineLevel="1" thickBot="1">
      <c r="B753" s="83"/>
      <c r="C753" s="1474"/>
      <c r="D753" s="1474"/>
      <c r="E753" s="1145"/>
      <c r="F753" s="83">
        <v>1.48</v>
      </c>
      <c r="G753" s="109">
        <v>63.93</v>
      </c>
      <c r="H753" s="109">
        <v>74.569999999999993</v>
      </c>
      <c r="I753" s="108">
        <f>H753-G753</f>
        <v>10.64</v>
      </c>
      <c r="J753" s="1080">
        <f>F753*I753</f>
        <v>15.75</v>
      </c>
      <c r="K753" s="83"/>
      <c r="L753" s="75"/>
      <c r="M753" s="1058"/>
      <c r="N753" s="83"/>
      <c r="O753" s="75"/>
      <c r="P753" s="1058"/>
      <c r="Q753" s="1281"/>
      <c r="R753" s="1326"/>
      <c r="S753" s="1281"/>
      <c r="T753" s="1280"/>
      <c r="U753" s="1281"/>
      <c r="V753" s="1280"/>
      <c r="W753" s="1281"/>
      <c r="X753" s="1280"/>
      <c r="Y753" s="1282"/>
      <c r="Z753" s="1308"/>
      <c r="AA753" s="1328">
        <f>J753</f>
        <v>15.75</v>
      </c>
      <c r="AB753" s="1287"/>
      <c r="AC753" s="1282"/>
      <c r="AD753" s="1308"/>
      <c r="AE753" s="1286"/>
      <c r="AF753" s="1307"/>
      <c r="AG753" s="1281"/>
      <c r="AH753" s="1280"/>
    </row>
    <row r="754" spans="2:34" ht="13.5" hidden="1" outlineLevel="1" thickBot="1">
      <c r="B754" s="83"/>
      <c r="C754" s="1473" t="s">
        <v>24</v>
      </c>
      <c r="D754" s="1474"/>
      <c r="E754" s="1145">
        <v>4</v>
      </c>
      <c r="F754" s="83"/>
      <c r="G754" s="109"/>
      <c r="H754" s="109"/>
      <c r="I754" s="75"/>
      <c r="J754" s="1058"/>
      <c r="K754" s="1109">
        <v>1.48</v>
      </c>
      <c r="L754" s="1110">
        <v>1.59</v>
      </c>
      <c r="M754" s="1085">
        <f>ROUND(-E754*K754*L754,2)</f>
        <v>-9.41</v>
      </c>
      <c r="N754" s="1114">
        <v>0.13</v>
      </c>
      <c r="O754" s="940">
        <f>2*L754+K754</f>
        <v>4.66</v>
      </c>
      <c r="P754" s="1116">
        <f>E754*N754*O754</f>
        <v>2.42</v>
      </c>
      <c r="Q754" s="1281"/>
      <c r="R754" s="1326"/>
      <c r="S754" s="1281"/>
      <c r="T754" s="1280"/>
      <c r="U754" s="1281"/>
      <c r="V754" s="1280"/>
      <c r="W754" s="1281"/>
      <c r="X754" s="1280"/>
      <c r="Y754" s="1282"/>
      <c r="Z754" s="1308"/>
      <c r="AA754" s="1328">
        <f>M754</f>
        <v>-9.41</v>
      </c>
      <c r="AB754" s="1287"/>
      <c r="AC754" s="1282"/>
      <c r="AD754" s="1308"/>
      <c r="AE754" s="1328">
        <f>P754</f>
        <v>2.42</v>
      </c>
      <c r="AF754" s="1307"/>
      <c r="AG754" s="1281"/>
      <c r="AH754" s="1280">
        <f>E754*K754</f>
        <v>5.92</v>
      </c>
    </row>
    <row r="755" spans="2:34" ht="13.5" hidden="1" outlineLevel="1" thickBot="1">
      <c r="B755" s="83"/>
      <c r="C755" s="1474"/>
      <c r="D755" s="1474"/>
      <c r="E755" s="1145"/>
      <c r="F755" s="83">
        <v>1.48</v>
      </c>
      <c r="G755" s="109">
        <v>74.569999999999993</v>
      </c>
      <c r="H755" s="109">
        <v>74.849999999999994</v>
      </c>
      <c r="I755" s="108">
        <f>H755-G755</f>
        <v>0.28000000000000003</v>
      </c>
      <c r="J755" s="1080">
        <f>F755*I755</f>
        <v>0.41</v>
      </c>
      <c r="K755" s="83"/>
      <c r="L755" s="75"/>
      <c r="M755" s="1058"/>
      <c r="N755" s="83"/>
      <c r="O755" s="75"/>
      <c r="P755" s="1058"/>
      <c r="Q755" s="1281"/>
      <c r="R755" s="1326"/>
      <c r="S755" s="1281"/>
      <c r="T755" s="1280"/>
      <c r="U755" s="1281"/>
      <c r="V755" s="1280"/>
      <c r="W755" s="1174"/>
      <c r="X755" s="1179"/>
      <c r="Y755" s="1327">
        <f>J755</f>
        <v>0.41</v>
      </c>
      <c r="Z755" s="1308"/>
      <c r="AA755" s="1286"/>
      <c r="AB755" s="1287"/>
      <c r="AC755" s="1282"/>
      <c r="AD755" s="1308"/>
      <c r="AE755" s="1286"/>
      <c r="AF755" s="1307"/>
      <c r="AG755" s="1281"/>
      <c r="AH755" s="1280"/>
    </row>
    <row r="756" spans="2:34" ht="13.5" hidden="1" outlineLevel="1" thickBot="1">
      <c r="B756" s="83"/>
      <c r="C756" s="1474"/>
      <c r="D756" s="1474"/>
      <c r="E756" s="1145"/>
      <c r="F756" s="83">
        <v>1.55</v>
      </c>
      <c r="G756" s="109">
        <v>62.85</v>
      </c>
      <c r="H756" s="109">
        <v>74.849999999999994</v>
      </c>
      <c r="I756" s="108">
        <f>H756-G756</f>
        <v>12</v>
      </c>
      <c r="J756" s="1080">
        <f>F756*I756</f>
        <v>18.600000000000001</v>
      </c>
      <c r="K756" s="83"/>
      <c r="L756" s="75"/>
      <c r="M756" s="1058"/>
      <c r="N756" s="83"/>
      <c r="O756" s="75"/>
      <c r="P756" s="1058"/>
      <c r="Q756" s="1174"/>
      <c r="R756" s="1335"/>
      <c r="S756" s="1281"/>
      <c r="T756" s="1280"/>
      <c r="U756" s="1281"/>
      <c r="V756" s="1280"/>
      <c r="W756" s="1281"/>
      <c r="X756" s="1280"/>
      <c r="Y756" s="1327">
        <f>J756</f>
        <v>18.600000000000001</v>
      </c>
      <c r="Z756" s="1308"/>
      <c r="AA756" s="1286"/>
      <c r="AB756" s="1287"/>
      <c r="AC756" s="1282"/>
      <c r="AD756" s="1308"/>
      <c r="AE756" s="1286"/>
      <c r="AF756" s="1307"/>
      <c r="AG756" s="1281"/>
      <c r="AH756" s="1280"/>
    </row>
    <row r="757" spans="2:34" ht="13.5" hidden="1" outlineLevel="1" thickBot="1">
      <c r="B757" s="83"/>
      <c r="C757" s="1474"/>
      <c r="D757" s="1474"/>
      <c r="E757" s="1145"/>
      <c r="F757" s="83"/>
      <c r="G757" s="109"/>
      <c r="H757" s="109"/>
      <c r="I757" s="75"/>
      <c r="J757" s="1058"/>
      <c r="K757" s="1109"/>
      <c r="L757" s="1110"/>
      <c r="M757" s="1085"/>
      <c r="N757" s="83"/>
      <c r="O757" s="75"/>
      <c r="P757" s="1080"/>
      <c r="Q757" s="1174"/>
      <c r="R757" s="1335"/>
      <c r="S757" s="1281"/>
      <c r="T757" s="1280"/>
      <c r="U757" s="1281"/>
      <c r="V757" s="1280"/>
      <c r="W757" s="1281"/>
      <c r="X757" s="1280"/>
      <c r="Y757" s="1327"/>
      <c r="Z757" s="1308"/>
      <c r="AA757" s="1286"/>
      <c r="AB757" s="1287"/>
      <c r="AC757" s="1327"/>
      <c r="AD757" s="1308"/>
      <c r="AE757" s="1286"/>
      <c r="AF757" s="1307"/>
      <c r="AG757" s="1281"/>
      <c r="AH757" s="1280"/>
    </row>
    <row r="758" spans="2:34" ht="13.5" hidden="1" outlineLevel="1" thickBot="1">
      <c r="B758" s="83"/>
      <c r="C758" s="1473" t="s">
        <v>504</v>
      </c>
      <c r="D758" s="1473" t="s">
        <v>696</v>
      </c>
      <c r="E758" s="1145">
        <v>4</v>
      </c>
      <c r="F758" s="83">
        <v>8.17</v>
      </c>
      <c r="G758" s="109">
        <v>62.85</v>
      </c>
      <c r="H758" s="109">
        <v>64.23</v>
      </c>
      <c r="I758" s="108">
        <f>H758-G758</f>
        <v>1.38</v>
      </c>
      <c r="J758" s="1080">
        <f>E758*F758*I758</f>
        <v>45.1</v>
      </c>
      <c r="K758" s="83"/>
      <c r="L758" s="75"/>
      <c r="M758" s="1058"/>
      <c r="N758" s="83"/>
      <c r="O758" s="75"/>
      <c r="P758" s="1058"/>
      <c r="Q758" s="1281"/>
      <c r="R758" s="1326"/>
      <c r="S758" s="1281"/>
      <c r="T758" s="1280"/>
      <c r="U758" s="1281"/>
      <c r="V758" s="1280"/>
      <c r="W758" s="1174">
        <f>J758</f>
        <v>45.1</v>
      </c>
      <c r="X758" s="1179">
        <f t="shared" ref="X758" si="125">ROUND($W$4/1000*W758,3)</f>
        <v>1.1279999999999999</v>
      </c>
      <c r="Y758" s="1327"/>
      <c r="Z758" s="1308"/>
      <c r="AA758" s="1328">
        <f>J758</f>
        <v>45.1</v>
      </c>
      <c r="AB758" s="1287"/>
      <c r="AC758" s="1282"/>
      <c r="AD758" s="1308"/>
      <c r="AE758" s="1286"/>
      <c r="AF758" s="1307"/>
      <c r="AG758" s="1281">
        <f>E758*F758</f>
        <v>32.68</v>
      </c>
      <c r="AH758" s="1280"/>
    </row>
    <row r="759" spans="2:34" ht="13.5" hidden="1" outlineLevel="1" thickBot="1">
      <c r="B759" s="83"/>
      <c r="C759" s="1473" t="s">
        <v>65</v>
      </c>
      <c r="D759" s="1474"/>
      <c r="E759" s="1145">
        <v>4</v>
      </c>
      <c r="F759" s="83">
        <v>5.55</v>
      </c>
      <c r="G759" s="109">
        <v>63.03</v>
      </c>
      <c r="H759" s="109">
        <v>65.849999999999994</v>
      </c>
      <c r="I759" s="108">
        <f>H759-G759</f>
        <v>2.82</v>
      </c>
      <c r="J759" s="1080">
        <f>E759*F759*I759</f>
        <v>62.6</v>
      </c>
      <c r="K759" s="83"/>
      <c r="L759" s="75"/>
      <c r="M759" s="1058"/>
      <c r="N759" s="83"/>
      <c r="O759" s="75"/>
      <c r="P759" s="1058"/>
      <c r="Q759" s="1281"/>
      <c r="R759" s="1335"/>
      <c r="S759" s="1174">
        <f>J759</f>
        <v>62.6</v>
      </c>
      <c r="T759" s="1280">
        <f t="shared" ref="T759:T765" si="126">ROUND($S$4/1000*S759,3)</f>
        <v>8.1379999999999999</v>
      </c>
      <c r="U759" s="1281"/>
      <c r="V759" s="1280"/>
      <c r="W759" s="1281"/>
      <c r="X759" s="1280"/>
      <c r="Y759" s="1327">
        <f>J759</f>
        <v>62.6</v>
      </c>
      <c r="Z759" s="1308"/>
      <c r="AA759" s="1286"/>
      <c r="AB759" s="1287"/>
      <c r="AC759" s="1282"/>
      <c r="AD759" s="1308"/>
      <c r="AE759" s="1286"/>
      <c r="AF759" s="1307"/>
      <c r="AG759" s="1281"/>
      <c r="AH759" s="1280"/>
    </row>
    <row r="760" spans="2:34" ht="13.5" hidden="1" outlineLevel="1" thickBot="1">
      <c r="B760" s="83"/>
      <c r="C760" s="1473" t="s">
        <v>67</v>
      </c>
      <c r="D760" s="1474"/>
      <c r="E760" s="1145">
        <v>4</v>
      </c>
      <c r="F760" s="83"/>
      <c r="G760" s="109"/>
      <c r="H760" s="109"/>
      <c r="I760" s="75"/>
      <c r="J760" s="1058"/>
      <c r="K760" s="1114">
        <f>1.68-0.77</f>
        <v>0.91</v>
      </c>
      <c r="L760" s="940">
        <f>1.65-0.06</f>
        <v>1.59</v>
      </c>
      <c r="M760" s="1080">
        <f>ROUND(-E760*K760*L760,2)</f>
        <v>-5.79</v>
      </c>
      <c r="N760" s="1114">
        <v>0.13</v>
      </c>
      <c r="O760" s="940">
        <f>2*K760+L760</f>
        <v>3.41</v>
      </c>
      <c r="P760" s="1116">
        <f>E760*N760*O760</f>
        <v>1.77</v>
      </c>
      <c r="Q760" s="1281"/>
      <c r="R760" s="1326"/>
      <c r="S760" s="1174">
        <f>M760</f>
        <v>-5.79</v>
      </c>
      <c r="T760" s="1280">
        <f t="shared" si="126"/>
        <v>-0.753</v>
      </c>
      <c r="U760" s="1281"/>
      <c r="V760" s="1280"/>
      <c r="W760" s="1281"/>
      <c r="X760" s="1280"/>
      <c r="Y760" s="1327">
        <f>M760</f>
        <v>-5.79</v>
      </c>
      <c r="Z760" s="1308"/>
      <c r="AA760" s="1286"/>
      <c r="AB760" s="1287"/>
      <c r="AC760" s="1327">
        <f>P760</f>
        <v>1.77</v>
      </c>
      <c r="AD760" s="1308"/>
      <c r="AE760" s="1286"/>
      <c r="AF760" s="1307"/>
      <c r="AG760" s="1281"/>
      <c r="AH760" s="1280"/>
    </row>
    <row r="761" spans="2:34" ht="13.5" hidden="1" outlineLevel="1" thickBot="1">
      <c r="B761" s="83"/>
      <c r="C761" s="1473" t="s">
        <v>70</v>
      </c>
      <c r="D761" s="1474"/>
      <c r="E761" s="1145">
        <v>4</v>
      </c>
      <c r="F761" s="83"/>
      <c r="G761" s="109"/>
      <c r="H761" s="109"/>
      <c r="I761" s="75"/>
      <c r="J761" s="1080"/>
      <c r="K761" s="1114">
        <v>0.77</v>
      </c>
      <c r="L761" s="940">
        <f>2.4-0.06</f>
        <v>2.34</v>
      </c>
      <c r="M761" s="1080">
        <f>ROUND(-E761*K761*L761,2)</f>
        <v>-7.21</v>
      </c>
      <c r="N761" s="1114">
        <v>0.13</v>
      </c>
      <c r="O761" s="940">
        <f>K761+L761+0.75</f>
        <v>3.86</v>
      </c>
      <c r="P761" s="1116">
        <f>E761*N761*O761</f>
        <v>2.0099999999999998</v>
      </c>
      <c r="Q761" s="1281"/>
      <c r="R761" s="1326"/>
      <c r="S761" s="1174">
        <f>M761</f>
        <v>-7.21</v>
      </c>
      <c r="T761" s="1280">
        <f t="shared" si="126"/>
        <v>-0.93700000000000006</v>
      </c>
      <c r="U761" s="1281"/>
      <c r="V761" s="1280"/>
      <c r="W761" s="1174"/>
      <c r="X761" s="1179"/>
      <c r="Y761" s="1327">
        <f>M761</f>
        <v>-7.21</v>
      </c>
      <c r="Z761" s="1308"/>
      <c r="AA761" s="1286"/>
      <c r="AB761" s="1287"/>
      <c r="AC761" s="1327">
        <f>P761</f>
        <v>2.0099999999999998</v>
      </c>
      <c r="AD761" s="1308"/>
      <c r="AE761" s="1286"/>
      <c r="AF761" s="1307"/>
      <c r="AG761" s="1281"/>
      <c r="AH761" s="1280"/>
    </row>
    <row r="762" spans="2:34" ht="13.5" hidden="1" outlineLevel="1" thickBot="1">
      <c r="B762" s="83"/>
      <c r="C762" s="1473" t="s">
        <v>24</v>
      </c>
      <c r="D762" s="1474"/>
      <c r="E762" s="1145">
        <v>4</v>
      </c>
      <c r="F762" s="83"/>
      <c r="G762" s="109"/>
      <c r="H762" s="109"/>
      <c r="I762" s="75"/>
      <c r="J762" s="1080"/>
      <c r="K762" s="1109">
        <v>1.48</v>
      </c>
      <c r="L762" s="1110">
        <v>1.59</v>
      </c>
      <c r="M762" s="1085">
        <f>ROUND(-E762*K762*L762,2)</f>
        <v>-9.41</v>
      </c>
      <c r="N762" s="1114">
        <v>0.13</v>
      </c>
      <c r="O762" s="940">
        <f>2*(L762+K762)</f>
        <v>6.14</v>
      </c>
      <c r="P762" s="1116">
        <f>E762*N762*O762</f>
        <v>3.19</v>
      </c>
      <c r="Q762" s="1281"/>
      <c r="R762" s="1326"/>
      <c r="S762" s="1174">
        <f>M762</f>
        <v>-9.41</v>
      </c>
      <c r="T762" s="1280">
        <f t="shared" si="126"/>
        <v>-1.2230000000000001</v>
      </c>
      <c r="U762" s="1281"/>
      <c r="V762" s="1280"/>
      <c r="W762" s="1281"/>
      <c r="X762" s="1280"/>
      <c r="Y762" s="1327">
        <f>M762</f>
        <v>-9.41</v>
      </c>
      <c r="Z762" s="1308"/>
      <c r="AA762" s="1286"/>
      <c r="AB762" s="1287"/>
      <c r="AC762" s="1327">
        <f>P762</f>
        <v>3.19</v>
      </c>
      <c r="AD762" s="1308"/>
      <c r="AE762" s="1286"/>
      <c r="AF762" s="1307"/>
      <c r="AG762" s="1281"/>
      <c r="AH762" s="1280"/>
    </row>
    <row r="763" spans="2:34" ht="13.5" hidden="1" outlineLevel="1" thickBot="1">
      <c r="B763" s="83"/>
      <c r="C763" s="1474"/>
      <c r="D763" s="1474"/>
      <c r="E763" s="1145"/>
      <c r="F763" s="83"/>
      <c r="G763" s="109"/>
      <c r="H763" s="109"/>
      <c r="I763" s="75"/>
      <c r="J763" s="1058"/>
      <c r="K763" s="1114"/>
      <c r="L763" s="940"/>
      <c r="M763" s="1080"/>
      <c r="N763" s="1114"/>
      <c r="O763" s="940"/>
      <c r="P763" s="1116"/>
      <c r="Q763" s="1281"/>
      <c r="R763" s="1326"/>
      <c r="S763" s="1174"/>
      <c r="T763" s="1280"/>
      <c r="U763" s="1281"/>
      <c r="V763" s="1280"/>
      <c r="W763" s="1281"/>
      <c r="X763" s="1280"/>
      <c r="Y763" s="1327"/>
      <c r="Z763" s="1308"/>
      <c r="AA763" s="1286"/>
      <c r="AB763" s="1287"/>
      <c r="AC763" s="1327"/>
      <c r="AD763" s="1308"/>
      <c r="AE763" s="1286"/>
      <c r="AF763" s="1307"/>
      <c r="AG763" s="1281"/>
      <c r="AH763" s="1280"/>
    </row>
    <row r="764" spans="2:34" ht="13.5" hidden="1" outlineLevel="1" thickBot="1">
      <c r="B764" s="90" t="s">
        <v>587</v>
      </c>
      <c r="C764" s="1473" t="s">
        <v>493</v>
      </c>
      <c r="D764" s="1473" t="s">
        <v>698</v>
      </c>
      <c r="E764" s="1145"/>
      <c r="F764" s="83">
        <v>3.03</v>
      </c>
      <c r="G764" s="109">
        <v>62.85</v>
      </c>
      <c r="H764" s="109">
        <v>74.849999999999994</v>
      </c>
      <c r="I764" s="108">
        <f>H764-G764</f>
        <v>12</v>
      </c>
      <c r="J764" s="1080">
        <f>F764*I764</f>
        <v>36.36</v>
      </c>
      <c r="K764" s="1114"/>
      <c r="L764" s="940"/>
      <c r="M764" s="1080"/>
      <c r="N764" s="1114"/>
      <c r="O764" s="940"/>
      <c r="P764" s="1116"/>
      <c r="Q764" s="1281"/>
      <c r="R764" s="1326"/>
      <c r="S764" s="1174">
        <f>J764</f>
        <v>36.36</v>
      </c>
      <c r="T764" s="1280">
        <f t="shared" si="126"/>
        <v>4.7270000000000003</v>
      </c>
      <c r="U764" s="1281"/>
      <c r="V764" s="1280"/>
      <c r="W764" s="1281"/>
      <c r="X764" s="1280"/>
      <c r="Y764" s="1327"/>
      <c r="Z764" s="1308"/>
      <c r="AA764" s="1286"/>
      <c r="AB764" s="1287"/>
      <c r="AC764" s="1327"/>
      <c r="AD764" s="1308"/>
      <c r="AE764" s="1286"/>
      <c r="AF764" s="1307"/>
      <c r="AG764" s="1281"/>
      <c r="AH764" s="1280"/>
    </row>
    <row r="765" spans="2:34" ht="13.5" hidden="1" outlineLevel="1" thickBot="1">
      <c r="B765" s="83"/>
      <c r="C765" s="1473" t="s">
        <v>24</v>
      </c>
      <c r="D765" s="1474"/>
      <c r="E765" s="1145">
        <v>4</v>
      </c>
      <c r="F765" s="83"/>
      <c r="G765" s="109"/>
      <c r="H765" s="109"/>
      <c r="I765" s="75"/>
      <c r="J765" s="1058"/>
      <c r="K765" s="1109">
        <v>1.48</v>
      </c>
      <c r="L765" s="1110">
        <v>1.59</v>
      </c>
      <c r="M765" s="1085">
        <f>ROUND(-E765*K765*L765,2)</f>
        <v>-9.41</v>
      </c>
      <c r="N765" s="1114"/>
      <c r="O765" s="940"/>
      <c r="P765" s="1116"/>
      <c r="Q765" s="1281"/>
      <c r="R765" s="1326"/>
      <c r="S765" s="1174">
        <f>M765</f>
        <v>-9.41</v>
      </c>
      <c r="T765" s="1280">
        <f t="shared" si="126"/>
        <v>-1.2230000000000001</v>
      </c>
      <c r="U765" s="1281"/>
      <c r="V765" s="1280"/>
      <c r="W765" s="1281"/>
      <c r="X765" s="1280"/>
      <c r="Y765" s="1282"/>
      <c r="Z765" s="1308"/>
      <c r="AA765" s="1286"/>
      <c r="AB765" s="1287"/>
      <c r="AC765" s="1282"/>
      <c r="AD765" s="1308"/>
      <c r="AE765" s="1286"/>
      <c r="AF765" s="1307"/>
      <c r="AG765" s="1281"/>
      <c r="AH765" s="1280"/>
    </row>
    <row r="766" spans="2:34" ht="13.5" hidden="1" outlineLevel="1" thickBot="1">
      <c r="B766" s="90" t="s">
        <v>664</v>
      </c>
      <c r="C766" s="1474"/>
      <c r="D766" s="1474"/>
      <c r="E766" s="1145"/>
      <c r="F766" s="83">
        <v>1.33</v>
      </c>
      <c r="G766" s="109">
        <v>62.85</v>
      </c>
      <c r="H766" s="109">
        <v>74.849999999999994</v>
      </c>
      <c r="I766" s="108">
        <f>H766-G766</f>
        <v>12</v>
      </c>
      <c r="J766" s="1080">
        <f>F766*I766</f>
        <v>15.96</v>
      </c>
      <c r="K766" s="83"/>
      <c r="L766" s="75"/>
      <c r="M766" s="1058"/>
      <c r="N766" s="83"/>
      <c r="O766" s="75"/>
      <c r="P766" s="1058"/>
      <c r="Q766" s="1281"/>
      <c r="R766" s="1326"/>
      <c r="S766" s="1281"/>
      <c r="T766" s="1280"/>
      <c r="U766" s="1281"/>
      <c r="V766" s="1280"/>
      <c r="W766" s="1281"/>
      <c r="X766" s="1280"/>
      <c r="Y766" s="1327">
        <f>J766</f>
        <v>15.96</v>
      </c>
      <c r="Z766" s="1308"/>
      <c r="AA766" s="1286"/>
      <c r="AB766" s="1287"/>
      <c r="AC766" s="1282"/>
      <c r="AD766" s="1308"/>
      <c r="AE766" s="1286"/>
      <c r="AF766" s="1307"/>
      <c r="AG766" s="1281"/>
      <c r="AH766" s="1280"/>
    </row>
    <row r="767" spans="2:34" ht="13.5" hidden="1" outlineLevel="1" thickBot="1">
      <c r="B767" s="83"/>
      <c r="C767" s="1474"/>
      <c r="D767" s="1474"/>
      <c r="E767" s="1145"/>
      <c r="F767" s="83">
        <v>1.48</v>
      </c>
      <c r="G767" s="109">
        <v>62.85</v>
      </c>
      <c r="H767" s="109">
        <v>63.93</v>
      </c>
      <c r="I767" s="108">
        <f>H767-G767</f>
        <v>1.08</v>
      </c>
      <c r="J767" s="1080">
        <f>F767*I767</f>
        <v>1.6</v>
      </c>
      <c r="K767" s="871"/>
      <c r="L767" s="1474"/>
      <c r="M767" s="1080"/>
      <c r="N767" s="1114"/>
      <c r="O767" s="940"/>
      <c r="P767" s="1116"/>
      <c r="Q767" s="1281"/>
      <c r="R767" s="1326"/>
      <c r="S767" s="1174"/>
      <c r="T767" s="1280"/>
      <c r="U767" s="1281"/>
      <c r="V767" s="1280"/>
      <c r="W767" s="1281"/>
      <c r="X767" s="1280"/>
      <c r="Y767" s="1327">
        <f>J767</f>
        <v>1.6</v>
      </c>
      <c r="Z767" s="1308"/>
      <c r="AA767" s="1286"/>
      <c r="AB767" s="1287"/>
      <c r="AC767" s="1282"/>
      <c r="AD767" s="1308"/>
      <c r="AE767" s="1286"/>
      <c r="AF767" s="1307"/>
      <c r="AG767" s="1281"/>
      <c r="AH767" s="1280"/>
    </row>
    <row r="768" spans="2:34" ht="13.5" hidden="1" outlineLevel="1" thickBot="1">
      <c r="B768" s="83"/>
      <c r="C768" s="1474"/>
      <c r="D768" s="1474"/>
      <c r="E768" s="1145"/>
      <c r="F768" s="83">
        <v>1.48</v>
      </c>
      <c r="G768" s="109">
        <v>63.93</v>
      </c>
      <c r="H768" s="109">
        <v>74.569999999999993</v>
      </c>
      <c r="I768" s="108">
        <f>H768-G768</f>
        <v>10.64</v>
      </c>
      <c r="J768" s="1080">
        <f>F768*I768</f>
        <v>15.75</v>
      </c>
      <c r="K768" s="83"/>
      <c r="L768" s="75"/>
      <c r="M768" s="1058"/>
      <c r="N768" s="83"/>
      <c r="O768" s="75"/>
      <c r="P768" s="1058"/>
      <c r="Q768" s="1281"/>
      <c r="R768" s="1326"/>
      <c r="S768" s="1281"/>
      <c r="T768" s="1280"/>
      <c r="U768" s="1281"/>
      <c r="V768" s="1280"/>
      <c r="W768" s="1281"/>
      <c r="X768" s="1280"/>
      <c r="Y768" s="1282"/>
      <c r="Z768" s="1308"/>
      <c r="AA768" s="1328">
        <f>J768</f>
        <v>15.75</v>
      </c>
      <c r="AB768" s="1287"/>
      <c r="AC768" s="1282"/>
      <c r="AD768" s="1308"/>
      <c r="AE768" s="1286"/>
      <c r="AF768" s="1307"/>
      <c r="AG768" s="1281"/>
      <c r="AH768" s="1280"/>
    </row>
    <row r="769" spans="2:34" ht="13.5" hidden="1" outlineLevel="1" thickBot="1">
      <c r="B769" s="83"/>
      <c r="C769" s="1473" t="s">
        <v>24</v>
      </c>
      <c r="D769" s="1474"/>
      <c r="E769" s="1145">
        <v>4</v>
      </c>
      <c r="F769" s="83"/>
      <c r="G769" s="109"/>
      <c r="H769" s="109"/>
      <c r="I769" s="75"/>
      <c r="J769" s="1080"/>
      <c r="K769" s="1109">
        <v>1.48</v>
      </c>
      <c r="L769" s="1110">
        <v>1.59</v>
      </c>
      <c r="M769" s="1085">
        <f>ROUND(-E769*K769*L769,2)</f>
        <v>-9.41</v>
      </c>
      <c r="N769" s="1114">
        <v>0.13</v>
      </c>
      <c r="O769" s="940">
        <f>2*L769+K769</f>
        <v>4.66</v>
      </c>
      <c r="P769" s="1116">
        <f>E769*N769*O769</f>
        <v>2.42</v>
      </c>
      <c r="Q769" s="1281"/>
      <c r="R769" s="1326"/>
      <c r="S769" s="1281"/>
      <c r="T769" s="1280"/>
      <c r="U769" s="1281"/>
      <c r="V769" s="1280"/>
      <c r="W769" s="1281"/>
      <c r="X769" s="1280"/>
      <c r="Y769" s="1327"/>
      <c r="Z769" s="1308"/>
      <c r="AA769" s="1328">
        <f>M769</f>
        <v>-9.41</v>
      </c>
      <c r="AB769" s="1287"/>
      <c r="AC769" s="1282"/>
      <c r="AD769" s="1308"/>
      <c r="AE769" s="1328">
        <f>P769</f>
        <v>2.42</v>
      </c>
      <c r="AF769" s="1307"/>
      <c r="AG769" s="1281"/>
      <c r="AH769" s="1280">
        <f>E769*K769</f>
        <v>5.92</v>
      </c>
    </row>
    <row r="770" spans="2:34" ht="13.5" hidden="1" outlineLevel="1" thickBot="1">
      <c r="B770" s="83"/>
      <c r="C770" s="1474"/>
      <c r="D770" s="1474"/>
      <c r="E770" s="1145"/>
      <c r="F770" s="83">
        <v>1.48</v>
      </c>
      <c r="G770" s="109">
        <v>74.569999999999993</v>
      </c>
      <c r="H770" s="109">
        <v>74.849999999999994</v>
      </c>
      <c r="I770" s="108">
        <f>H770-G770</f>
        <v>0.28000000000000003</v>
      </c>
      <c r="J770" s="1080">
        <f>F770*I770</f>
        <v>0.41</v>
      </c>
      <c r="K770" s="83"/>
      <c r="L770" s="75"/>
      <c r="M770" s="1058"/>
      <c r="N770" s="83"/>
      <c r="O770" s="75"/>
      <c r="P770" s="1058"/>
      <c r="Q770" s="1281"/>
      <c r="R770" s="1326"/>
      <c r="S770" s="1281"/>
      <c r="T770" s="1280"/>
      <c r="U770" s="1281"/>
      <c r="V770" s="1280"/>
      <c r="W770" s="1281"/>
      <c r="X770" s="1280"/>
      <c r="Y770" s="1327">
        <f>J770</f>
        <v>0.41</v>
      </c>
      <c r="Z770" s="1308"/>
      <c r="AA770" s="1328"/>
      <c r="AB770" s="1287"/>
      <c r="AC770" s="1282"/>
      <c r="AD770" s="1308"/>
      <c r="AE770" s="1286"/>
      <c r="AF770" s="1307"/>
      <c r="AG770" s="1281"/>
      <c r="AH770" s="1280"/>
    </row>
    <row r="771" spans="2:34" ht="13.5" hidden="1" outlineLevel="1" thickBot="1">
      <c r="B771" s="83"/>
      <c r="C771" s="1473"/>
      <c r="D771" s="1474"/>
      <c r="E771" s="1145"/>
      <c r="F771" s="83">
        <v>0.22</v>
      </c>
      <c r="G771" s="109">
        <v>62.85</v>
      </c>
      <c r="H771" s="109">
        <v>74.849999999999994</v>
      </c>
      <c r="I771" s="108">
        <f>H771-G771</f>
        <v>12</v>
      </c>
      <c r="J771" s="1080">
        <f>F771*I771</f>
        <v>2.64</v>
      </c>
      <c r="K771" s="871"/>
      <c r="L771" s="1474"/>
      <c r="M771" s="1080"/>
      <c r="N771" s="1114"/>
      <c r="O771" s="940"/>
      <c r="P771" s="1116"/>
      <c r="Q771" s="1281"/>
      <c r="R771" s="1326"/>
      <c r="S771" s="1281"/>
      <c r="T771" s="1280"/>
      <c r="U771" s="1281"/>
      <c r="V771" s="1280"/>
      <c r="W771" s="1281"/>
      <c r="X771" s="1280"/>
      <c r="Y771" s="1327">
        <f>J771</f>
        <v>2.64</v>
      </c>
      <c r="Z771" s="1308"/>
      <c r="AA771" s="1328"/>
      <c r="AB771" s="1287"/>
      <c r="AC771" s="1282"/>
      <c r="AD771" s="1308"/>
      <c r="AE771" s="1328"/>
      <c r="AF771" s="1307"/>
      <c r="AG771" s="1281"/>
      <c r="AH771" s="1280"/>
    </row>
    <row r="772" spans="2:34" ht="13.5" hidden="1" outlineLevel="1" thickBot="1">
      <c r="B772" s="83"/>
      <c r="C772" s="1474"/>
      <c r="D772" s="1474"/>
      <c r="E772" s="1145"/>
      <c r="F772" s="83"/>
      <c r="G772" s="109"/>
      <c r="H772" s="109"/>
      <c r="I772" s="75"/>
      <c r="J772" s="1080"/>
      <c r="K772" s="83"/>
      <c r="L772" s="75"/>
      <c r="M772" s="1058"/>
      <c r="N772" s="83"/>
      <c r="O772" s="75"/>
      <c r="P772" s="1058"/>
      <c r="Q772" s="1281"/>
      <c r="R772" s="1326"/>
      <c r="S772" s="1281"/>
      <c r="T772" s="1280"/>
      <c r="U772" s="1281"/>
      <c r="V772" s="1280"/>
      <c r="W772" s="1281"/>
      <c r="X772" s="1280"/>
      <c r="Y772" s="1327"/>
      <c r="Z772" s="1308"/>
      <c r="AA772" s="1286"/>
      <c r="AB772" s="1287"/>
      <c r="AC772" s="1282"/>
      <c r="AD772" s="1308"/>
      <c r="AE772" s="1286"/>
      <c r="AF772" s="1307"/>
      <c r="AG772" s="1281"/>
      <c r="AH772" s="1280"/>
    </row>
    <row r="773" spans="2:34" ht="13.5" hidden="1" outlineLevel="1" thickBot="1">
      <c r="B773" s="83"/>
      <c r="C773" s="1473" t="s">
        <v>504</v>
      </c>
      <c r="D773" s="1473" t="s">
        <v>670</v>
      </c>
      <c r="E773" s="1145">
        <v>4</v>
      </c>
      <c r="F773" s="83">
        <v>5.9</v>
      </c>
      <c r="G773" s="109">
        <v>62.85</v>
      </c>
      <c r="H773" s="109">
        <v>64.23</v>
      </c>
      <c r="I773" s="108">
        <f>H773-G773</f>
        <v>1.38</v>
      </c>
      <c r="J773" s="1080">
        <f>E773*F773*I773</f>
        <v>32.57</v>
      </c>
      <c r="K773" s="83"/>
      <c r="L773" s="75"/>
      <c r="M773" s="1058"/>
      <c r="N773" s="83"/>
      <c r="O773" s="75"/>
      <c r="P773" s="1058"/>
      <c r="Q773" s="1281"/>
      <c r="R773" s="1326"/>
      <c r="S773" s="1174"/>
      <c r="T773" s="1280"/>
      <c r="U773" s="1281"/>
      <c r="V773" s="1280"/>
      <c r="W773" s="1174">
        <f>J773</f>
        <v>32.57</v>
      </c>
      <c r="X773" s="1179">
        <f t="shared" ref="X773" si="127">ROUND($W$4/1000*W773,3)</f>
        <v>0.81399999999999995</v>
      </c>
      <c r="Y773" s="1327">
        <f>J773</f>
        <v>32.57</v>
      </c>
      <c r="Z773" s="1308"/>
      <c r="AA773" s="1286"/>
      <c r="AB773" s="1287"/>
      <c r="AC773" s="1282"/>
      <c r="AD773" s="1308"/>
      <c r="AE773" s="1286"/>
      <c r="AF773" s="1307"/>
      <c r="AG773" s="1281">
        <f>E773*F773</f>
        <v>23.6</v>
      </c>
      <c r="AH773" s="1280"/>
    </row>
    <row r="774" spans="2:34" ht="13.5" hidden="1" outlineLevel="1" thickBot="1">
      <c r="B774" s="83"/>
      <c r="C774" s="1472" t="s">
        <v>65</v>
      </c>
      <c r="D774" s="75"/>
      <c r="E774" s="1145">
        <v>4</v>
      </c>
      <c r="F774" s="83">
        <v>3.28</v>
      </c>
      <c r="G774" s="109">
        <v>63.03</v>
      </c>
      <c r="H774" s="109">
        <v>65.849999999999994</v>
      </c>
      <c r="I774" s="108">
        <f>H774-G774</f>
        <v>2.82</v>
      </c>
      <c r="J774" s="1080">
        <f>E774*F774*I774</f>
        <v>37</v>
      </c>
      <c r="K774" s="83"/>
      <c r="L774" s="75"/>
      <c r="M774" s="1058"/>
      <c r="N774" s="83"/>
      <c r="O774" s="75"/>
      <c r="P774" s="1058"/>
      <c r="Q774" s="1281"/>
      <c r="R774" s="1326"/>
      <c r="S774" s="1174">
        <f>J774</f>
        <v>37</v>
      </c>
      <c r="T774" s="1280">
        <f t="shared" ref="T774:T776" si="128">ROUND($S$4/1000*S774,3)</f>
        <v>4.8099999999999996</v>
      </c>
      <c r="U774" s="1281"/>
      <c r="V774" s="1280"/>
      <c r="W774" s="1281"/>
      <c r="X774" s="1280"/>
      <c r="Y774" s="1327">
        <f>J774</f>
        <v>37</v>
      </c>
      <c r="Z774" s="1308"/>
      <c r="AA774" s="1286"/>
      <c r="AB774" s="1287"/>
      <c r="AC774" s="1282"/>
      <c r="AD774" s="1308"/>
      <c r="AE774" s="1286"/>
      <c r="AF774" s="1307"/>
      <c r="AG774" s="1281"/>
      <c r="AH774" s="1280"/>
    </row>
    <row r="775" spans="2:34" ht="13.5" hidden="1" outlineLevel="1" thickBot="1">
      <c r="B775" s="83"/>
      <c r="C775" s="1473" t="s">
        <v>516</v>
      </c>
      <c r="D775" s="111"/>
      <c r="E775" s="1145">
        <v>4</v>
      </c>
      <c r="F775" s="83"/>
      <c r="G775" s="109"/>
      <c r="H775" s="109"/>
      <c r="I775" s="108"/>
      <c r="J775" s="1080"/>
      <c r="K775" s="1114">
        <f>1.68-0.77</f>
        <v>0.91</v>
      </c>
      <c r="L775" s="940">
        <f>1.65-0.06</f>
        <v>1.59</v>
      </c>
      <c r="M775" s="1080">
        <f>ROUND(-E775*K775*L775,2)</f>
        <v>-5.79</v>
      </c>
      <c r="N775" s="1114">
        <v>0.13</v>
      </c>
      <c r="O775" s="940">
        <f>2*K775+L775</f>
        <v>3.41</v>
      </c>
      <c r="P775" s="1116">
        <f>E775*N775*O775</f>
        <v>1.77</v>
      </c>
      <c r="Q775" s="1174"/>
      <c r="R775" s="1335"/>
      <c r="S775" s="1174">
        <f>M775</f>
        <v>-5.79</v>
      </c>
      <c r="T775" s="1280">
        <f t="shared" si="128"/>
        <v>-0.753</v>
      </c>
      <c r="U775" s="1281"/>
      <c r="V775" s="1280"/>
      <c r="W775" s="1281"/>
      <c r="X775" s="1280"/>
      <c r="Y775" s="1327">
        <f>M775</f>
        <v>-5.79</v>
      </c>
      <c r="Z775" s="1308"/>
      <c r="AA775" s="1286"/>
      <c r="AB775" s="1287"/>
      <c r="AC775" s="1327">
        <f>P775</f>
        <v>1.77</v>
      </c>
      <c r="AD775" s="1308"/>
      <c r="AE775" s="1286"/>
      <c r="AF775" s="1307"/>
      <c r="AG775" s="1281"/>
      <c r="AH775" s="1280"/>
    </row>
    <row r="776" spans="2:34" ht="13.5" hidden="1" outlineLevel="1" thickBot="1">
      <c r="B776" s="83"/>
      <c r="C776" s="1472" t="s">
        <v>90</v>
      </c>
      <c r="D776" s="111"/>
      <c r="E776" s="1145">
        <v>4</v>
      </c>
      <c r="F776" s="83"/>
      <c r="G776" s="109"/>
      <c r="H776" s="109"/>
      <c r="I776" s="75"/>
      <c r="J776" s="1058"/>
      <c r="K776" s="1114">
        <v>0.77</v>
      </c>
      <c r="L776" s="940">
        <f>2.4-0.06</f>
        <v>2.34</v>
      </c>
      <c r="M776" s="1080">
        <f>ROUND(-E776*K776*L776,2)</f>
        <v>-7.21</v>
      </c>
      <c r="N776" s="1114">
        <v>0.13</v>
      </c>
      <c r="O776" s="940">
        <f>K776+L776+0.75</f>
        <v>3.86</v>
      </c>
      <c r="P776" s="1116">
        <f>E776*N776*O776</f>
        <v>2.0099999999999998</v>
      </c>
      <c r="Q776" s="1281"/>
      <c r="R776" s="1326"/>
      <c r="S776" s="1174">
        <f>M776</f>
        <v>-7.21</v>
      </c>
      <c r="T776" s="1280">
        <f t="shared" si="128"/>
        <v>-0.93700000000000006</v>
      </c>
      <c r="U776" s="1281"/>
      <c r="V776" s="1280"/>
      <c r="W776" s="1281"/>
      <c r="X776" s="1280"/>
      <c r="Y776" s="1327">
        <f>M776</f>
        <v>-7.21</v>
      </c>
      <c r="Z776" s="1308"/>
      <c r="AA776" s="1286"/>
      <c r="AB776" s="1287"/>
      <c r="AC776" s="1327">
        <f>P776</f>
        <v>2.0099999999999998</v>
      </c>
      <c r="AD776" s="1308"/>
      <c r="AE776" s="1286"/>
      <c r="AF776" s="1307"/>
      <c r="AG776" s="1281"/>
      <c r="AH776" s="1280"/>
    </row>
    <row r="777" spans="2:34" ht="13.5" hidden="1" outlineLevel="1" thickBot="1">
      <c r="B777" s="83"/>
      <c r="C777" s="111"/>
      <c r="D777" s="111"/>
      <c r="E777" s="1145"/>
      <c r="F777" s="83"/>
      <c r="G777" s="109"/>
      <c r="H777" s="109"/>
      <c r="I777" s="75"/>
      <c r="J777" s="1080"/>
      <c r="K777" s="83"/>
      <c r="L777" s="75"/>
      <c r="M777" s="1058"/>
      <c r="N777" s="83"/>
      <c r="O777" s="75"/>
      <c r="P777" s="1058"/>
      <c r="Q777" s="1281"/>
      <c r="R777" s="1326"/>
      <c r="S777" s="1281"/>
      <c r="T777" s="1280"/>
      <c r="U777" s="1281"/>
      <c r="V777" s="1280"/>
      <c r="W777" s="1174"/>
      <c r="X777" s="1179"/>
      <c r="Y777" s="1327"/>
      <c r="Z777" s="1308"/>
      <c r="AA777" s="1286"/>
      <c r="AB777" s="1287"/>
      <c r="AC777" s="1282"/>
      <c r="AD777" s="1308"/>
      <c r="AE777" s="1286"/>
      <c r="AF777" s="1307"/>
      <c r="AG777" s="1281"/>
      <c r="AH777" s="1280"/>
    </row>
    <row r="778" spans="2:34" ht="13.5" hidden="1" outlineLevel="1" thickBot="1">
      <c r="B778" s="83"/>
      <c r="C778" s="1473" t="s">
        <v>551</v>
      </c>
      <c r="D778" s="1473" t="s">
        <v>671</v>
      </c>
      <c r="E778" s="1145"/>
      <c r="F778" s="83">
        <v>0.99</v>
      </c>
      <c r="G778" s="109">
        <v>62.85</v>
      </c>
      <c r="H778" s="109">
        <v>74.849999999999994</v>
      </c>
      <c r="I778" s="108">
        <f>H778-G778</f>
        <v>12</v>
      </c>
      <c r="J778" s="1080">
        <f>F778*I778</f>
        <v>11.88</v>
      </c>
      <c r="K778" s="83"/>
      <c r="L778" s="75"/>
      <c r="M778" s="1058"/>
      <c r="N778" s="83"/>
      <c r="O778" s="75"/>
      <c r="P778" s="1058"/>
      <c r="Q778" s="1281"/>
      <c r="R778" s="1326"/>
      <c r="S778" s="1174">
        <f>J778</f>
        <v>11.88</v>
      </c>
      <c r="T778" s="1280">
        <f t="shared" ref="T778" si="129">ROUND($S$4/1000*S778,3)</f>
        <v>1.544</v>
      </c>
      <c r="U778" s="1281"/>
      <c r="V778" s="1280"/>
      <c r="W778" s="1281"/>
      <c r="X778" s="1280"/>
      <c r="Y778" s="1327">
        <f>J778</f>
        <v>11.88</v>
      </c>
      <c r="Z778" s="1308"/>
      <c r="AA778" s="1286"/>
      <c r="AB778" s="1287"/>
      <c r="AC778" s="1282"/>
      <c r="AD778" s="1308"/>
      <c r="AE778" s="1286"/>
      <c r="AF778" s="1307"/>
      <c r="AG778" s="1281"/>
      <c r="AH778" s="1280"/>
    </row>
    <row r="779" spans="2:34" ht="13.5" hidden="1" outlineLevel="1" thickBot="1">
      <c r="B779" s="83"/>
      <c r="C779" s="111"/>
      <c r="D779" s="111"/>
      <c r="E779" s="1145"/>
      <c r="F779" s="83"/>
      <c r="G779" s="109"/>
      <c r="H779" s="109"/>
      <c r="I779" s="75"/>
      <c r="J779" s="1080"/>
      <c r="K779" s="83"/>
      <c r="L779" s="75"/>
      <c r="M779" s="1058"/>
      <c r="N779" s="83"/>
      <c r="O779" s="75"/>
      <c r="P779" s="1058"/>
      <c r="Q779" s="1281"/>
      <c r="R779" s="1326"/>
      <c r="S779" s="1174"/>
      <c r="T779" s="1280"/>
      <c r="U779" s="1281"/>
      <c r="V779" s="1280"/>
      <c r="W779" s="1281"/>
      <c r="X779" s="1280"/>
      <c r="Y779" s="1327"/>
      <c r="Z779" s="1308"/>
      <c r="AA779" s="1286"/>
      <c r="AB779" s="1287"/>
      <c r="AC779" s="1282"/>
      <c r="AD779" s="1308"/>
      <c r="AE779" s="1286"/>
      <c r="AF779" s="1307"/>
      <c r="AG779" s="1281"/>
      <c r="AH779" s="1280"/>
    </row>
    <row r="780" spans="2:34" ht="13.5" hidden="1" outlineLevel="1" thickBot="1">
      <c r="B780" s="83"/>
      <c r="C780" s="1472" t="s">
        <v>504</v>
      </c>
      <c r="D780" s="1472" t="s">
        <v>661</v>
      </c>
      <c r="E780" s="1145">
        <v>1</v>
      </c>
      <c r="F780" s="1095">
        <v>3</v>
      </c>
      <c r="G780" s="109">
        <v>62.85</v>
      </c>
      <c r="H780" s="109">
        <v>64.23</v>
      </c>
      <c r="I780" s="108">
        <f>H780-G780</f>
        <v>1.38</v>
      </c>
      <c r="J780" s="1080">
        <f>E780*F780*I780</f>
        <v>4.1399999999999997</v>
      </c>
      <c r="K780" s="1114"/>
      <c r="L780" s="940"/>
      <c r="M780" s="1080"/>
      <c r="N780" s="1114"/>
      <c r="O780" s="940"/>
      <c r="P780" s="1116"/>
      <c r="Q780" s="1281"/>
      <c r="R780" s="1326"/>
      <c r="S780" s="1174"/>
      <c r="T780" s="1280"/>
      <c r="U780" s="1281"/>
      <c r="V780" s="1280"/>
      <c r="W780" s="1174">
        <f>J780</f>
        <v>4.1399999999999997</v>
      </c>
      <c r="X780" s="1179">
        <f t="shared" ref="X780:X781" si="130">ROUND($W$4/1000*W780,3)</f>
        <v>0.104</v>
      </c>
      <c r="Y780" s="1327">
        <f>J780</f>
        <v>4.1399999999999997</v>
      </c>
      <c r="Z780" s="1308"/>
      <c r="AA780" s="1286"/>
      <c r="AB780" s="1287"/>
      <c r="AC780" s="1327"/>
      <c r="AD780" s="1308"/>
      <c r="AE780" s="1286"/>
      <c r="AF780" s="1307"/>
      <c r="AG780" s="1174">
        <f>E780*F780</f>
        <v>3</v>
      </c>
      <c r="AH780" s="1280"/>
    </row>
    <row r="781" spans="2:34" ht="13.5" hidden="1" outlineLevel="1" thickBot="1">
      <c r="B781" s="83"/>
      <c r="C781" s="111"/>
      <c r="D781" s="111"/>
      <c r="E781" s="1145">
        <v>3</v>
      </c>
      <c r="F781" s="1095">
        <v>3</v>
      </c>
      <c r="G781" s="109">
        <v>62.85</v>
      </c>
      <c r="H781" s="109">
        <v>64.23</v>
      </c>
      <c r="I781" s="108">
        <f>H781-G781</f>
        <v>1.38</v>
      </c>
      <c r="J781" s="1080">
        <f>E781*F781*I781</f>
        <v>12.42</v>
      </c>
      <c r="K781" s="1114"/>
      <c r="L781" s="940"/>
      <c r="M781" s="1080"/>
      <c r="N781" s="1114"/>
      <c r="O781" s="940"/>
      <c r="P781" s="1116"/>
      <c r="Q781" s="1281"/>
      <c r="R781" s="1326"/>
      <c r="S781" s="1174"/>
      <c r="T781" s="1280"/>
      <c r="U781" s="1281"/>
      <c r="V781" s="1280"/>
      <c r="W781" s="1174">
        <f>J781</f>
        <v>12.42</v>
      </c>
      <c r="X781" s="1179">
        <f t="shared" si="130"/>
        <v>0.311</v>
      </c>
      <c r="Y781" s="1369"/>
      <c r="Z781" s="1308"/>
      <c r="AA781" s="1328">
        <f>J781</f>
        <v>12.42</v>
      </c>
      <c r="AB781" s="1287"/>
      <c r="AC781" s="1327"/>
      <c r="AD781" s="1308"/>
      <c r="AE781" s="1286"/>
      <c r="AF781" s="1307"/>
      <c r="AG781" s="1174">
        <f>E781*F781</f>
        <v>9</v>
      </c>
      <c r="AH781" s="1280"/>
    </row>
    <row r="782" spans="2:34" ht="13.5" hidden="1" outlineLevel="1" thickBot="1">
      <c r="B782" s="83"/>
      <c r="C782" s="1473" t="s">
        <v>65</v>
      </c>
      <c r="D782" s="1473"/>
      <c r="E782" s="1145">
        <v>4</v>
      </c>
      <c r="F782" s="83">
        <v>1.31</v>
      </c>
      <c r="G782" s="109">
        <v>63.03</v>
      </c>
      <c r="H782" s="109">
        <v>65.849999999999994</v>
      </c>
      <c r="I782" s="108">
        <f>H782-G782</f>
        <v>2.82</v>
      </c>
      <c r="J782" s="1080">
        <f>E782*F782*I782</f>
        <v>14.78</v>
      </c>
      <c r="K782" s="83"/>
      <c r="L782" s="75"/>
      <c r="M782" s="1058"/>
      <c r="N782" s="83"/>
      <c r="O782" s="75"/>
      <c r="P782" s="1058"/>
      <c r="Q782" s="1174">
        <f>J782</f>
        <v>14.78</v>
      </c>
      <c r="R782" s="1335">
        <f t="shared" ref="R782" si="131">ROUND($Q$4/1000*Q782,3)</f>
        <v>2.2170000000000001</v>
      </c>
      <c r="S782" s="1174"/>
      <c r="T782" s="1280"/>
      <c r="U782" s="1281"/>
      <c r="V782" s="1280"/>
      <c r="W782" s="1281"/>
      <c r="X782" s="1280"/>
      <c r="Y782" s="1327">
        <f>J782</f>
        <v>14.78</v>
      </c>
      <c r="Z782" s="1308"/>
      <c r="AA782" s="1286"/>
      <c r="AB782" s="1287"/>
      <c r="AC782" s="1282"/>
      <c r="AD782" s="1308"/>
      <c r="AE782" s="1286"/>
      <c r="AF782" s="1307"/>
      <c r="AG782" s="1281"/>
      <c r="AH782" s="1280"/>
    </row>
    <row r="783" spans="2:34" ht="13.5" hidden="1" outlineLevel="1" thickBot="1">
      <c r="B783" s="83"/>
      <c r="C783" s="1472"/>
      <c r="D783" s="1472"/>
      <c r="E783" s="1145">
        <v>4</v>
      </c>
      <c r="F783" s="1095">
        <v>3</v>
      </c>
      <c r="G783" s="109">
        <v>63.03</v>
      </c>
      <c r="H783" s="109">
        <v>65.849999999999994</v>
      </c>
      <c r="I783" s="108">
        <f>H783-G783</f>
        <v>2.82</v>
      </c>
      <c r="J783" s="1080">
        <f>E783*F783*I783</f>
        <v>33.840000000000003</v>
      </c>
      <c r="K783" s="83"/>
      <c r="L783" s="75"/>
      <c r="M783" s="1058"/>
      <c r="N783" s="83"/>
      <c r="O783" s="75"/>
      <c r="P783" s="1058"/>
      <c r="Q783" s="1281"/>
      <c r="R783" s="1326"/>
      <c r="S783" s="1174">
        <f>J783</f>
        <v>33.840000000000003</v>
      </c>
      <c r="T783" s="1280">
        <f t="shared" ref="T783:T785" si="132">ROUND($S$4/1000*S783,3)</f>
        <v>4.399</v>
      </c>
      <c r="U783" s="1281"/>
      <c r="V783" s="1280"/>
      <c r="W783" s="1281"/>
      <c r="X783" s="1280"/>
      <c r="Y783" s="1369">
        <f>S783</f>
        <v>33.840000000000003</v>
      </c>
      <c r="Z783" s="1308"/>
      <c r="AA783" s="1286"/>
      <c r="AB783" s="1287"/>
      <c r="AC783" s="1282"/>
      <c r="AD783" s="1308"/>
      <c r="AE783" s="1286"/>
      <c r="AF783" s="1307"/>
      <c r="AG783" s="1281"/>
      <c r="AH783" s="1280"/>
    </row>
    <row r="784" spans="2:34" ht="13.5" hidden="1" outlineLevel="1" thickBot="1">
      <c r="B784" s="83"/>
      <c r="C784" s="1472" t="s">
        <v>72</v>
      </c>
      <c r="D784" s="111"/>
      <c r="E784" s="1145">
        <v>4</v>
      </c>
      <c r="F784" s="83"/>
      <c r="G784" s="109"/>
      <c r="H784" s="109"/>
      <c r="I784" s="75"/>
      <c r="J784" s="1058"/>
      <c r="K784" s="1114">
        <v>0.51</v>
      </c>
      <c r="L784" s="940">
        <v>1.59</v>
      </c>
      <c r="M784" s="1080">
        <f>ROUND(-E784*K784*L784,2)</f>
        <v>-3.24</v>
      </c>
      <c r="N784" s="1114">
        <v>0.13</v>
      </c>
      <c r="O784" s="1108">
        <f>2*K784+L784</f>
        <v>2.61</v>
      </c>
      <c r="P784" s="1116">
        <f>E784*N784*O784</f>
        <v>1.36</v>
      </c>
      <c r="Q784" s="1281"/>
      <c r="R784" s="1326"/>
      <c r="S784" s="1174">
        <f>M784</f>
        <v>-3.24</v>
      </c>
      <c r="T784" s="1280">
        <f t="shared" si="132"/>
        <v>-0.42099999999999999</v>
      </c>
      <c r="U784" s="1281"/>
      <c r="V784" s="1280"/>
      <c r="W784" s="1281"/>
      <c r="X784" s="1280"/>
      <c r="Y784" s="1369">
        <f>S784</f>
        <v>-3.24</v>
      </c>
      <c r="Z784" s="1308"/>
      <c r="AA784" s="1286"/>
      <c r="AB784" s="1287"/>
      <c r="AC784" s="1327">
        <f>P784</f>
        <v>1.36</v>
      </c>
      <c r="AD784" s="1308"/>
      <c r="AE784" s="1286"/>
      <c r="AF784" s="1307"/>
      <c r="AG784" s="1281"/>
      <c r="AH784" s="1280"/>
    </row>
    <row r="785" spans="2:34" ht="13.5" hidden="1" outlineLevel="1" thickBot="1">
      <c r="B785" s="83"/>
      <c r="C785" s="1472" t="s">
        <v>70</v>
      </c>
      <c r="D785" s="111"/>
      <c r="E785" s="1145">
        <v>4</v>
      </c>
      <c r="F785" s="83"/>
      <c r="G785" s="109"/>
      <c r="H785" s="109"/>
      <c r="I785" s="108"/>
      <c r="J785" s="1080"/>
      <c r="K785" s="1114">
        <v>0.77</v>
      </c>
      <c r="L785" s="940">
        <v>2.34</v>
      </c>
      <c r="M785" s="1080">
        <f>ROUND(-E785*K785*L785,2)</f>
        <v>-7.21</v>
      </c>
      <c r="N785" s="1114">
        <v>0.13</v>
      </c>
      <c r="O785" s="940">
        <f>K785+L785+0.75</f>
        <v>3.86</v>
      </c>
      <c r="P785" s="1116">
        <f>E785*N785*O785</f>
        <v>2.0099999999999998</v>
      </c>
      <c r="Q785" s="1281"/>
      <c r="R785" s="1326"/>
      <c r="S785" s="1174">
        <f>M785</f>
        <v>-7.21</v>
      </c>
      <c r="T785" s="1280">
        <f t="shared" si="132"/>
        <v>-0.93700000000000006</v>
      </c>
      <c r="U785" s="1281"/>
      <c r="V785" s="1280"/>
      <c r="W785" s="1281"/>
      <c r="X785" s="1280"/>
      <c r="Y785" s="1369">
        <f>S785</f>
        <v>-7.21</v>
      </c>
      <c r="Z785" s="1308"/>
      <c r="AA785" s="1286"/>
      <c r="AB785" s="1287"/>
      <c r="AC785" s="1327">
        <f>P785</f>
        <v>2.0099999999999998</v>
      </c>
      <c r="AD785" s="1308"/>
      <c r="AE785" s="1286"/>
      <c r="AF785" s="1307"/>
      <c r="AG785" s="1281"/>
      <c r="AH785" s="1280"/>
    </row>
    <row r="786" spans="2:34" ht="13.5" hidden="1" outlineLevel="1" thickBot="1">
      <c r="B786" s="1059"/>
      <c r="C786" s="841"/>
      <c r="D786" s="841"/>
      <c r="E786" s="1151"/>
      <c r="F786" s="1059"/>
      <c r="G786" s="1068"/>
      <c r="H786" s="1068"/>
      <c r="I786" s="841"/>
      <c r="J786" s="842"/>
      <c r="K786" s="1059"/>
      <c r="L786" s="841"/>
      <c r="M786" s="842"/>
      <c r="N786" s="1059"/>
      <c r="O786" s="841"/>
      <c r="P786" s="842"/>
      <c r="Q786" s="1289"/>
      <c r="R786" s="1373"/>
      <c r="S786" s="1289"/>
      <c r="T786" s="1291"/>
      <c r="U786" s="1289"/>
      <c r="V786" s="1291"/>
      <c r="W786" s="1289"/>
      <c r="X786" s="1291"/>
      <c r="Y786" s="1404"/>
      <c r="Z786" s="1332"/>
      <c r="AA786" s="1312"/>
      <c r="AB786" s="1399"/>
      <c r="AC786" s="1310"/>
      <c r="AD786" s="1332"/>
      <c r="AE786" s="1312"/>
      <c r="AF786" s="1313"/>
      <c r="AG786" s="1329"/>
      <c r="AH786" s="1330"/>
    </row>
    <row r="787" spans="2:34" ht="16.5" collapsed="1" thickBot="1">
      <c r="B787" s="1247" t="s">
        <v>672</v>
      </c>
      <c r="C787" s="1181" t="s">
        <v>627</v>
      </c>
      <c r="D787" s="1182"/>
      <c r="E787" s="1183"/>
      <c r="F787" s="1180"/>
      <c r="G787" s="1441"/>
      <c r="H787" s="1441"/>
      <c r="I787" s="1182"/>
      <c r="J787" s="1188"/>
      <c r="K787" s="1184"/>
      <c r="L787" s="1182"/>
      <c r="M787" s="1185"/>
      <c r="N787" s="1180"/>
      <c r="O787" s="1182"/>
      <c r="P787" s="1188"/>
      <c r="Q787" s="1316">
        <f t="shared" ref="Q787:AH787" si="133">SUM(Q788:Q811)</f>
        <v>31.64</v>
      </c>
      <c r="R787" s="1376">
        <f t="shared" si="133"/>
        <v>4.7460000000000004</v>
      </c>
      <c r="S787" s="1316">
        <f t="shared" si="133"/>
        <v>118.36</v>
      </c>
      <c r="T787" s="1376">
        <f t="shared" si="133"/>
        <v>15.387</v>
      </c>
      <c r="U787" s="1316">
        <f t="shared" si="133"/>
        <v>0</v>
      </c>
      <c r="V787" s="1376">
        <f t="shared" si="133"/>
        <v>0</v>
      </c>
      <c r="W787" s="1401">
        <f t="shared" si="133"/>
        <v>14</v>
      </c>
      <c r="X787" s="1377">
        <f t="shared" si="133"/>
        <v>0.35</v>
      </c>
      <c r="Y787" s="1401">
        <f t="shared" si="133"/>
        <v>164</v>
      </c>
      <c r="Z787" s="1321">
        <f t="shared" si="133"/>
        <v>0</v>
      </c>
      <c r="AA787" s="1321">
        <f t="shared" si="133"/>
        <v>0</v>
      </c>
      <c r="AB787" s="1376">
        <f t="shared" si="133"/>
        <v>0</v>
      </c>
      <c r="AC787" s="1402">
        <f t="shared" si="133"/>
        <v>2.5299999999999998</v>
      </c>
      <c r="AD787" s="1321">
        <f t="shared" si="133"/>
        <v>0</v>
      </c>
      <c r="AE787" s="1321">
        <f t="shared" si="133"/>
        <v>0</v>
      </c>
      <c r="AF787" s="1376">
        <f t="shared" si="133"/>
        <v>0</v>
      </c>
      <c r="AG787" s="1402">
        <f t="shared" si="133"/>
        <v>0</v>
      </c>
      <c r="AH787" s="1376">
        <f t="shared" si="133"/>
        <v>0.93</v>
      </c>
    </row>
    <row r="788" spans="2:34" ht="13.5" hidden="1" outlineLevel="1" thickBot="1">
      <c r="B788" s="1176" t="s">
        <v>605</v>
      </c>
      <c r="C788" s="1089"/>
      <c r="D788" s="1164" t="s">
        <v>709</v>
      </c>
      <c r="E788" s="1159"/>
      <c r="F788" s="1074">
        <v>3.74</v>
      </c>
      <c r="G788" s="1177">
        <v>74.849999999999994</v>
      </c>
      <c r="H788" s="1177">
        <v>77.05</v>
      </c>
      <c r="I788" s="1152">
        <f>H788-G788</f>
        <v>2.2000000000000002</v>
      </c>
      <c r="J788" s="1154">
        <f>F788*I788</f>
        <v>8.23</v>
      </c>
      <c r="K788" s="1162"/>
      <c r="L788" s="1089"/>
      <c r="M788" s="1121"/>
      <c r="N788" s="1074"/>
      <c r="O788" s="1089"/>
      <c r="P788" s="1075"/>
      <c r="Q788" s="1384">
        <f>J788</f>
        <v>8.23</v>
      </c>
      <c r="R788" s="1179">
        <f t="shared" ref="R788" si="134">ROUND($Q$4/1000*Q788,3)</f>
        <v>1.2350000000000001</v>
      </c>
      <c r="S788" s="1384"/>
      <c r="T788" s="1383"/>
      <c r="U788" s="1381"/>
      <c r="V788" s="1383"/>
      <c r="W788" s="1381"/>
      <c r="X788" s="1383"/>
      <c r="Y788" s="1405">
        <f>J788</f>
        <v>8.23</v>
      </c>
      <c r="Z788" s="1406"/>
      <c r="AA788" s="1300"/>
      <c r="AB788" s="1391"/>
      <c r="AC788" s="1302"/>
      <c r="AD788" s="1303"/>
      <c r="AE788" s="1304"/>
      <c r="AF788" s="1305"/>
      <c r="AG788" s="1407"/>
      <c r="AH788" s="1301"/>
    </row>
    <row r="789" spans="2:34" ht="13.5" hidden="1" outlineLevel="1" thickBot="1">
      <c r="B789" s="83"/>
      <c r="C789" s="75"/>
      <c r="D789" s="88" t="s">
        <v>708</v>
      </c>
      <c r="E789" s="1145"/>
      <c r="F789" s="83">
        <v>10.59</v>
      </c>
      <c r="G789" s="109">
        <v>74.849999999999994</v>
      </c>
      <c r="H789" s="109">
        <v>77.05</v>
      </c>
      <c r="I789" s="108">
        <f>H789-G789</f>
        <v>2.2000000000000002</v>
      </c>
      <c r="J789" s="1080">
        <f>F789*I789</f>
        <v>23.3</v>
      </c>
      <c r="K789" s="927"/>
      <c r="L789" s="75"/>
      <c r="M789" s="123"/>
      <c r="N789" s="83"/>
      <c r="O789" s="75"/>
      <c r="P789" s="1058"/>
      <c r="Q789" s="1174"/>
      <c r="R789" s="1179"/>
      <c r="S789" s="1174">
        <f>J789</f>
        <v>23.3</v>
      </c>
      <c r="T789" s="1280">
        <f t="shared" ref="T789:T790" si="135">ROUND($S$4/1000*S789,3)</f>
        <v>3.0289999999999999</v>
      </c>
      <c r="U789" s="1281"/>
      <c r="V789" s="1280"/>
      <c r="W789" s="1281"/>
      <c r="X789" s="1280"/>
      <c r="Y789" s="1369">
        <f>J789</f>
        <v>23.3</v>
      </c>
      <c r="Z789" s="1408"/>
      <c r="AA789" s="1281"/>
      <c r="AB789" s="1287"/>
      <c r="AC789" s="1282"/>
      <c r="AD789" s="1308"/>
      <c r="AE789" s="1286"/>
      <c r="AF789" s="1307"/>
      <c r="AG789" s="1394"/>
      <c r="AH789" s="1280"/>
    </row>
    <row r="790" spans="2:34" ht="13.5" hidden="1" outlineLevel="1" thickBot="1">
      <c r="B790" s="83"/>
      <c r="C790" s="1473" t="s">
        <v>91</v>
      </c>
      <c r="D790" s="75"/>
      <c r="E790" s="1145">
        <v>2</v>
      </c>
      <c r="F790" s="83"/>
      <c r="G790" s="109"/>
      <c r="H790" s="109"/>
      <c r="I790" s="75"/>
      <c r="J790" s="1058"/>
      <c r="K790" s="927">
        <v>0.4</v>
      </c>
      <c r="L790" s="75">
        <v>0.3</v>
      </c>
      <c r="M790" s="1173">
        <f>ROUND(-E790*K790*L790,2)</f>
        <v>-0.24</v>
      </c>
      <c r="N790" s="83">
        <v>0.13</v>
      </c>
      <c r="O790" s="75">
        <f>2*(K790+L790)</f>
        <v>1.4</v>
      </c>
      <c r="P790" s="1080">
        <f>E790*N790*O790</f>
        <v>0.36</v>
      </c>
      <c r="Q790" s="1281"/>
      <c r="R790" s="1280"/>
      <c r="S790" s="1174">
        <f>M790</f>
        <v>-0.24</v>
      </c>
      <c r="T790" s="1280">
        <f t="shared" si="135"/>
        <v>-3.1E-2</v>
      </c>
      <c r="U790" s="1281"/>
      <c r="V790" s="1280"/>
      <c r="W790" s="1281"/>
      <c r="X790" s="1280"/>
      <c r="Y790" s="1369">
        <f>M790</f>
        <v>-0.24</v>
      </c>
      <c r="Z790" s="1408"/>
      <c r="AA790" s="1281"/>
      <c r="AB790" s="1287"/>
      <c r="AC790" s="1282"/>
      <c r="AD790" s="1308"/>
      <c r="AE790" s="1286"/>
      <c r="AF790" s="1307"/>
      <c r="AG790" s="1394"/>
      <c r="AH790" s="1280"/>
    </row>
    <row r="791" spans="2:34" ht="13.5" hidden="1" outlineLevel="1" thickBot="1">
      <c r="B791" s="83"/>
      <c r="C791" s="1474"/>
      <c r="D791" s="75"/>
      <c r="E791" s="1145"/>
      <c r="F791" s="83"/>
      <c r="G791" s="109"/>
      <c r="H791" s="109"/>
      <c r="I791" s="75"/>
      <c r="J791" s="1058"/>
      <c r="K791" s="927"/>
      <c r="L791" s="75"/>
      <c r="M791" s="123"/>
      <c r="N791" s="83"/>
      <c r="O791" s="75"/>
      <c r="P791" s="1058"/>
      <c r="Q791" s="1281"/>
      <c r="R791" s="1280"/>
      <c r="S791" s="1281"/>
      <c r="T791" s="1280"/>
      <c r="U791" s="1281"/>
      <c r="V791" s="1280"/>
      <c r="W791" s="1281"/>
      <c r="X791" s="1280"/>
      <c r="Y791" s="1370"/>
      <c r="Z791" s="1408"/>
      <c r="AA791" s="1281"/>
      <c r="AB791" s="1287"/>
      <c r="AC791" s="1282"/>
      <c r="AD791" s="1308"/>
      <c r="AE791" s="1286"/>
      <c r="AF791" s="1307"/>
      <c r="AG791" s="1394"/>
      <c r="AH791" s="1280"/>
    </row>
    <row r="792" spans="2:34" ht="13.5" hidden="1" outlineLevel="1" thickBot="1">
      <c r="B792" s="83"/>
      <c r="C792" s="1474" t="s">
        <v>607</v>
      </c>
      <c r="D792" s="1473" t="s">
        <v>703</v>
      </c>
      <c r="E792" s="1145"/>
      <c r="F792" s="83">
        <v>10.14</v>
      </c>
      <c r="G792" s="109">
        <v>74.849999999999994</v>
      </c>
      <c r="H792" s="109">
        <v>75.03</v>
      </c>
      <c r="I792" s="75">
        <f>H792-G792</f>
        <v>0.18000000000000699</v>
      </c>
      <c r="J792" s="1080">
        <f>F792*I792</f>
        <v>1.83</v>
      </c>
      <c r="K792" s="927"/>
      <c r="L792" s="75"/>
      <c r="M792" s="123"/>
      <c r="N792" s="83"/>
      <c r="O792" s="75"/>
      <c r="P792" s="1058"/>
      <c r="Q792" s="1281"/>
      <c r="R792" s="1280"/>
      <c r="S792" s="1281"/>
      <c r="T792" s="1280"/>
      <c r="U792" s="1281"/>
      <c r="V792" s="1280"/>
      <c r="W792" s="1174">
        <f>J792</f>
        <v>1.83</v>
      </c>
      <c r="X792" s="1179">
        <f t="shared" ref="X792:X793" si="136">ROUND($W$4/1000*W792,3)</f>
        <v>4.5999999999999999E-2</v>
      </c>
      <c r="Y792" s="1369">
        <f>J792</f>
        <v>1.83</v>
      </c>
      <c r="Z792" s="1408"/>
      <c r="AA792" s="1281"/>
      <c r="AB792" s="1287"/>
      <c r="AC792" s="1282"/>
      <c r="AD792" s="1308"/>
      <c r="AE792" s="1286"/>
      <c r="AF792" s="1307"/>
      <c r="AG792" s="1394"/>
      <c r="AH792" s="1280"/>
    </row>
    <row r="793" spans="2:34" ht="13.5" hidden="1" outlineLevel="1" thickBot="1">
      <c r="B793" s="83"/>
      <c r="C793" s="1474" t="s">
        <v>608</v>
      </c>
      <c r="D793" s="75"/>
      <c r="E793" s="1145"/>
      <c r="F793" s="83">
        <v>10.14</v>
      </c>
      <c r="G793" s="109">
        <v>75.03</v>
      </c>
      <c r="H793" s="109">
        <v>76.23</v>
      </c>
      <c r="I793" s="75">
        <f>H793-G793</f>
        <v>1.2</v>
      </c>
      <c r="J793" s="1080">
        <f>F793*I793</f>
        <v>12.17</v>
      </c>
      <c r="K793" s="927"/>
      <c r="L793" s="75"/>
      <c r="M793" s="123"/>
      <c r="N793" s="83"/>
      <c r="O793" s="75"/>
      <c r="P793" s="1058"/>
      <c r="Q793" s="1281"/>
      <c r="R793" s="1280"/>
      <c r="S793" s="1281"/>
      <c r="T793" s="1280"/>
      <c r="U793" s="1281"/>
      <c r="V793" s="1280"/>
      <c r="W793" s="1281">
        <f>J793</f>
        <v>12.17</v>
      </c>
      <c r="X793" s="1179">
        <f t="shared" si="136"/>
        <v>0.30399999999999999</v>
      </c>
      <c r="Y793" s="1370">
        <f>J793</f>
        <v>12.17</v>
      </c>
      <c r="Z793" s="1408"/>
      <c r="AA793" s="1281"/>
      <c r="AB793" s="1287"/>
      <c r="AC793" s="1282"/>
      <c r="AD793" s="1308"/>
      <c r="AE793" s="1286"/>
      <c r="AF793" s="1307"/>
      <c r="AG793" s="1394"/>
      <c r="AH793" s="1280"/>
    </row>
    <row r="794" spans="2:34" ht="13.5" hidden="1" outlineLevel="1" thickBot="1">
      <c r="B794" s="83"/>
      <c r="C794" s="1474" t="s">
        <v>609</v>
      </c>
      <c r="D794" s="75"/>
      <c r="E794" s="1145"/>
      <c r="F794" s="83">
        <v>7.53</v>
      </c>
      <c r="G794" s="109">
        <v>75.03</v>
      </c>
      <c r="H794" s="109">
        <v>77.05</v>
      </c>
      <c r="I794" s="75">
        <f>H794-G794</f>
        <v>2.02</v>
      </c>
      <c r="J794" s="1080">
        <f>F794*I794</f>
        <v>15.21</v>
      </c>
      <c r="K794" s="927"/>
      <c r="L794" s="75"/>
      <c r="M794" s="123"/>
      <c r="N794" s="83"/>
      <c r="O794" s="75"/>
      <c r="P794" s="1058"/>
      <c r="Q794" s="1174">
        <f>J794</f>
        <v>15.21</v>
      </c>
      <c r="R794" s="1179">
        <f t="shared" ref="R794:R799" si="137">ROUND($Q$4/1000*Q794,3)</f>
        <v>2.282</v>
      </c>
      <c r="S794" s="1281"/>
      <c r="T794" s="1280"/>
      <c r="U794" s="1281"/>
      <c r="V794" s="1280"/>
      <c r="W794" s="1281"/>
      <c r="X794" s="1280"/>
      <c r="Y794" s="1369">
        <f>J794</f>
        <v>15.21</v>
      </c>
      <c r="Z794" s="1408"/>
      <c r="AA794" s="1281"/>
      <c r="AB794" s="1287"/>
      <c r="AC794" s="1282"/>
      <c r="AD794" s="1308"/>
      <c r="AE794" s="1286"/>
      <c r="AF794" s="1307"/>
      <c r="AG794" s="1394"/>
      <c r="AH794" s="1280"/>
    </row>
    <row r="795" spans="2:34" ht="13.5" hidden="1" outlineLevel="1" thickBot="1">
      <c r="B795" s="83"/>
      <c r="C795" s="1474" t="s">
        <v>92</v>
      </c>
      <c r="D795" s="75"/>
      <c r="E795" s="1145">
        <v>1</v>
      </c>
      <c r="F795" s="83"/>
      <c r="G795" s="109"/>
      <c r="H795" s="109"/>
      <c r="I795" s="75"/>
      <c r="J795" s="1058"/>
      <c r="K795" s="927">
        <v>1.31</v>
      </c>
      <c r="L795" s="75">
        <v>1.81</v>
      </c>
      <c r="M795" s="1173">
        <f>ROUND(-E795*K795*L795,2)</f>
        <v>-2.37</v>
      </c>
      <c r="N795" s="83">
        <v>0.15</v>
      </c>
      <c r="O795" s="75">
        <f>2*L795+K795</f>
        <v>4.93</v>
      </c>
      <c r="P795" s="1116">
        <f>E795*N795*O795</f>
        <v>0.74</v>
      </c>
      <c r="Q795" s="1174">
        <f>M795</f>
        <v>-2.37</v>
      </c>
      <c r="R795" s="1179">
        <f t="shared" si="137"/>
        <v>-0.35599999999999998</v>
      </c>
      <c r="S795" s="1281"/>
      <c r="T795" s="1280"/>
      <c r="U795" s="1281"/>
      <c r="V795" s="1280"/>
      <c r="W795" s="1281"/>
      <c r="X795" s="1280"/>
      <c r="Y795" s="1369">
        <f>M795</f>
        <v>-2.37</v>
      </c>
      <c r="Z795" s="1408"/>
      <c r="AA795" s="1281"/>
      <c r="AB795" s="1287"/>
      <c r="AC795" s="1327">
        <f>P795</f>
        <v>0.74</v>
      </c>
      <c r="AD795" s="1308"/>
      <c r="AE795" s="1286"/>
      <c r="AF795" s="1307"/>
      <c r="AG795" s="1394"/>
      <c r="AH795" s="1280"/>
    </row>
    <row r="796" spans="2:34" ht="13.5" hidden="1" outlineLevel="1" thickBot="1">
      <c r="B796" s="83"/>
      <c r="C796" s="1474" t="s">
        <v>93</v>
      </c>
      <c r="D796" s="75"/>
      <c r="E796" s="1145">
        <v>1</v>
      </c>
      <c r="F796" s="83"/>
      <c r="G796" s="109"/>
      <c r="H796" s="109"/>
      <c r="I796" s="75"/>
      <c r="J796" s="1058"/>
      <c r="K796" s="927">
        <v>1.31</v>
      </c>
      <c r="L796" s="75">
        <v>1.81</v>
      </c>
      <c r="M796" s="1173">
        <f>ROUND(-E796*K796*L796,2)</f>
        <v>-2.37</v>
      </c>
      <c r="N796" s="83">
        <v>0.15</v>
      </c>
      <c r="O796" s="75">
        <f>K796+L796</f>
        <v>3.12</v>
      </c>
      <c r="P796" s="1116">
        <f>E796*N796*O796</f>
        <v>0.47</v>
      </c>
      <c r="Q796" s="1174">
        <f>M796</f>
        <v>-2.37</v>
      </c>
      <c r="R796" s="1179">
        <f t="shared" si="137"/>
        <v>-0.35599999999999998</v>
      </c>
      <c r="S796" s="1281"/>
      <c r="T796" s="1280"/>
      <c r="U796" s="1281"/>
      <c r="V796" s="1280"/>
      <c r="W796" s="1281"/>
      <c r="X796" s="1280"/>
      <c r="Y796" s="1369">
        <f>M796</f>
        <v>-2.37</v>
      </c>
      <c r="Z796" s="1408"/>
      <c r="AA796" s="1281"/>
      <c r="AB796" s="1287"/>
      <c r="AC796" s="1327">
        <f>P796</f>
        <v>0.47</v>
      </c>
      <c r="AD796" s="1308"/>
      <c r="AE796" s="1286"/>
      <c r="AF796" s="1307"/>
      <c r="AG796" s="1394"/>
      <c r="AH796" s="1280"/>
    </row>
    <row r="797" spans="2:34" ht="13.5" hidden="1" outlineLevel="1" thickBot="1">
      <c r="B797" s="83"/>
      <c r="C797" s="1474" t="s">
        <v>71</v>
      </c>
      <c r="D797" s="75"/>
      <c r="E797" s="1145">
        <v>1</v>
      </c>
      <c r="F797" s="83"/>
      <c r="G797" s="109"/>
      <c r="H797" s="109"/>
      <c r="I797" s="75"/>
      <c r="J797" s="1058"/>
      <c r="K797" s="927">
        <v>0.93</v>
      </c>
      <c r="L797" s="75">
        <v>1.8</v>
      </c>
      <c r="M797" s="1173">
        <f>ROUND(-E797*K797*L797,2)</f>
        <v>-1.67</v>
      </c>
      <c r="N797" s="83">
        <v>0.15</v>
      </c>
      <c r="O797" s="75">
        <f>K797+L797</f>
        <v>2.73</v>
      </c>
      <c r="P797" s="1116">
        <f>E797*N797*O797</f>
        <v>0.41</v>
      </c>
      <c r="Q797" s="1174">
        <f>M797</f>
        <v>-1.67</v>
      </c>
      <c r="R797" s="1179">
        <f t="shared" si="137"/>
        <v>-0.251</v>
      </c>
      <c r="S797" s="1281"/>
      <c r="T797" s="1280"/>
      <c r="U797" s="1281"/>
      <c r="V797" s="1280"/>
      <c r="W797" s="1281"/>
      <c r="X797" s="1280"/>
      <c r="Y797" s="1369">
        <f>M797</f>
        <v>-1.67</v>
      </c>
      <c r="Z797" s="1408"/>
      <c r="AA797" s="1281"/>
      <c r="AB797" s="1287"/>
      <c r="AC797" s="1327">
        <f>P797</f>
        <v>0.41</v>
      </c>
      <c r="AD797" s="1308"/>
      <c r="AE797" s="1286"/>
      <c r="AF797" s="1307"/>
      <c r="AG797" s="1394"/>
      <c r="AH797" s="1280">
        <f>K797</f>
        <v>0.93</v>
      </c>
    </row>
    <row r="798" spans="2:34" ht="13.5" hidden="1" outlineLevel="1" thickBot="1">
      <c r="B798" s="83"/>
      <c r="C798" s="75"/>
      <c r="D798" s="75"/>
      <c r="E798" s="1145"/>
      <c r="F798" s="83"/>
      <c r="G798" s="109"/>
      <c r="H798" s="109"/>
      <c r="I798" s="75"/>
      <c r="J798" s="1058"/>
      <c r="K798" s="927"/>
      <c r="L798" s="75"/>
      <c r="M798" s="123"/>
      <c r="N798" s="83"/>
      <c r="O798" s="75"/>
      <c r="P798" s="1058"/>
      <c r="Q798" s="1281"/>
      <c r="R798" s="1280"/>
      <c r="S798" s="1281"/>
      <c r="T798" s="1280"/>
      <c r="U798" s="1281"/>
      <c r="V798" s="1280"/>
      <c r="W798" s="1281"/>
      <c r="X798" s="1280"/>
      <c r="Y798" s="1370"/>
      <c r="Z798" s="1408"/>
      <c r="AA798" s="1281"/>
      <c r="AB798" s="1287"/>
      <c r="AC798" s="1282"/>
      <c r="AD798" s="1308"/>
      <c r="AE798" s="1286"/>
      <c r="AF798" s="1307"/>
      <c r="AG798" s="1394"/>
      <c r="AH798" s="1280"/>
    </row>
    <row r="799" spans="2:34" ht="13.5" hidden="1" outlineLevel="1" thickBot="1">
      <c r="B799" s="83"/>
      <c r="C799" s="1474" t="s">
        <v>539</v>
      </c>
      <c r="D799" s="1473" t="s">
        <v>691</v>
      </c>
      <c r="E799" s="1145"/>
      <c r="F799" s="83">
        <v>4.6399999999999997</v>
      </c>
      <c r="G799" s="109">
        <v>74.849999999999994</v>
      </c>
      <c r="H799" s="109">
        <v>77.05</v>
      </c>
      <c r="I799" s="75">
        <f>H799-G799</f>
        <v>2.2000000000000002</v>
      </c>
      <c r="J799" s="1080">
        <f>F799*I799</f>
        <v>10.210000000000001</v>
      </c>
      <c r="K799" s="927"/>
      <c r="L799" s="75"/>
      <c r="M799" s="123"/>
      <c r="N799" s="83"/>
      <c r="O799" s="75"/>
      <c r="P799" s="1058"/>
      <c r="Q799" s="1174">
        <f>J799</f>
        <v>10.210000000000001</v>
      </c>
      <c r="R799" s="1179">
        <f t="shared" si="137"/>
        <v>1.532</v>
      </c>
      <c r="S799" s="1174"/>
      <c r="T799" s="1280"/>
      <c r="U799" s="1281"/>
      <c r="V799" s="1280"/>
      <c r="W799" s="1281"/>
      <c r="X799" s="1280"/>
      <c r="Y799" s="1369">
        <f>J799</f>
        <v>10.210000000000001</v>
      </c>
      <c r="Z799" s="1408"/>
      <c r="AA799" s="1281"/>
      <c r="AB799" s="1287"/>
      <c r="AC799" s="1282"/>
      <c r="AD799" s="1308"/>
      <c r="AE799" s="1286"/>
      <c r="AF799" s="1307"/>
      <c r="AG799" s="1394"/>
      <c r="AH799" s="1280"/>
    </row>
    <row r="800" spans="2:34" ht="13.5" hidden="1" outlineLevel="1" thickBot="1">
      <c r="B800" s="83"/>
      <c r="C800" s="75"/>
      <c r="D800" s="75"/>
      <c r="E800" s="1145"/>
      <c r="F800" s="83"/>
      <c r="G800" s="109"/>
      <c r="H800" s="109"/>
      <c r="I800" s="75"/>
      <c r="J800" s="1058"/>
      <c r="K800" s="927"/>
      <c r="L800" s="75"/>
      <c r="M800" s="123"/>
      <c r="N800" s="83"/>
      <c r="O800" s="75"/>
      <c r="P800" s="1058"/>
      <c r="Q800" s="1281"/>
      <c r="R800" s="1280"/>
      <c r="S800" s="1281"/>
      <c r="T800" s="1280"/>
      <c r="U800" s="1281"/>
      <c r="V800" s="1280"/>
      <c r="W800" s="1281"/>
      <c r="X800" s="1280"/>
      <c r="Y800" s="1370"/>
      <c r="Z800" s="1408"/>
      <c r="AA800" s="1281"/>
      <c r="AB800" s="1287"/>
      <c r="AC800" s="1282"/>
      <c r="AD800" s="1308"/>
      <c r="AE800" s="1286"/>
      <c r="AF800" s="1307"/>
      <c r="AG800" s="1394"/>
      <c r="AH800" s="1280"/>
    </row>
    <row r="801" spans="2:34" ht="13.5" hidden="1" outlineLevel="1" thickBot="1">
      <c r="B801" s="83"/>
      <c r="C801" s="1474" t="s">
        <v>611</v>
      </c>
      <c r="D801" s="1473" t="s">
        <v>692</v>
      </c>
      <c r="E801" s="1145">
        <v>1</v>
      </c>
      <c r="F801" s="83">
        <v>6.75</v>
      </c>
      <c r="G801" s="109">
        <v>74.849999999999994</v>
      </c>
      <c r="H801" s="109">
        <v>77.05</v>
      </c>
      <c r="I801" s="75">
        <f>H801-G801</f>
        <v>2.2000000000000002</v>
      </c>
      <c r="J801" s="1080">
        <f>E801*F801*I801</f>
        <v>14.85</v>
      </c>
      <c r="K801" s="927"/>
      <c r="L801" s="75"/>
      <c r="M801" s="123"/>
      <c r="N801" s="83"/>
      <c r="O801" s="75"/>
      <c r="P801" s="1058"/>
      <c r="Q801" s="1174"/>
      <c r="R801" s="1179"/>
      <c r="S801" s="1174">
        <f>J801</f>
        <v>14.85</v>
      </c>
      <c r="T801" s="1280">
        <f t="shared" ref="T801:T802" si="138">ROUND($S$4/1000*S801,3)</f>
        <v>1.931</v>
      </c>
      <c r="U801" s="1281"/>
      <c r="V801" s="1280"/>
      <c r="W801" s="1281"/>
      <c r="X801" s="1280"/>
      <c r="Y801" s="1369">
        <f>J801</f>
        <v>14.85</v>
      </c>
      <c r="Z801" s="1408"/>
      <c r="AA801" s="1281"/>
      <c r="AB801" s="1287"/>
      <c r="AC801" s="1282"/>
      <c r="AD801" s="1308"/>
      <c r="AE801" s="1286"/>
      <c r="AF801" s="1307"/>
      <c r="AG801" s="1394"/>
      <c r="AH801" s="1280"/>
    </row>
    <row r="802" spans="2:34" ht="13.5" hidden="1" outlineLevel="1" thickBot="1">
      <c r="B802" s="83"/>
      <c r="C802" s="88" t="s">
        <v>91</v>
      </c>
      <c r="D802" s="75"/>
      <c r="E802" s="1145">
        <v>1</v>
      </c>
      <c r="F802" s="83"/>
      <c r="G802" s="109"/>
      <c r="H802" s="109"/>
      <c r="I802" s="75"/>
      <c r="J802" s="1058"/>
      <c r="K802" s="927">
        <v>0.4</v>
      </c>
      <c r="L802" s="75">
        <v>0.3</v>
      </c>
      <c r="M802" s="1173">
        <f>ROUND(-E802*K802*L802,2)</f>
        <v>-0.12</v>
      </c>
      <c r="N802" s="83">
        <v>0.13</v>
      </c>
      <c r="O802" s="75">
        <f>2*(K802+L802)</f>
        <v>1.4</v>
      </c>
      <c r="P802" s="1080">
        <f>E802*N802*O802</f>
        <v>0.18</v>
      </c>
      <c r="Q802" s="1174"/>
      <c r="R802" s="1179"/>
      <c r="S802" s="1174">
        <f>M802</f>
        <v>-0.12</v>
      </c>
      <c r="T802" s="1280">
        <f t="shared" si="138"/>
        <v>-1.6E-2</v>
      </c>
      <c r="U802" s="1281"/>
      <c r="V802" s="1280"/>
      <c r="W802" s="1281"/>
      <c r="X802" s="1280"/>
      <c r="Y802" s="1369">
        <f>M802</f>
        <v>-0.12</v>
      </c>
      <c r="Z802" s="1408"/>
      <c r="AA802" s="1281"/>
      <c r="AB802" s="1287"/>
      <c r="AC802" s="1327">
        <f>P802</f>
        <v>0.18</v>
      </c>
      <c r="AD802" s="1308"/>
      <c r="AE802" s="1286"/>
      <c r="AF802" s="1307"/>
      <c r="AG802" s="1394"/>
      <c r="AH802" s="1280"/>
    </row>
    <row r="803" spans="2:34" ht="13.5" hidden="1" outlineLevel="1" thickBot="1">
      <c r="B803" s="90" t="s">
        <v>641</v>
      </c>
      <c r="C803" s="75"/>
      <c r="D803" s="75"/>
      <c r="E803" s="1145"/>
      <c r="F803" s="83"/>
      <c r="G803" s="109"/>
      <c r="H803" s="109"/>
      <c r="I803" s="75"/>
      <c r="J803" s="1058"/>
      <c r="K803" s="927"/>
      <c r="L803" s="75"/>
      <c r="M803" s="123"/>
      <c r="N803" s="83"/>
      <c r="O803" s="75"/>
      <c r="P803" s="1058"/>
      <c r="Q803" s="1281"/>
      <c r="R803" s="1280"/>
      <c r="S803" s="1281"/>
      <c r="T803" s="1280"/>
      <c r="U803" s="1281"/>
      <c r="V803" s="1280"/>
      <c r="W803" s="1281"/>
      <c r="X803" s="1280"/>
      <c r="Y803" s="1370"/>
      <c r="Z803" s="1408"/>
      <c r="AA803" s="1281"/>
      <c r="AB803" s="1287"/>
      <c r="AC803" s="1282"/>
      <c r="AD803" s="1308"/>
      <c r="AE803" s="1286"/>
      <c r="AF803" s="1307"/>
      <c r="AG803" s="1394"/>
      <c r="AH803" s="1280"/>
    </row>
    <row r="804" spans="2:34" ht="13.5" hidden="1" outlineLevel="1" thickBot="1">
      <c r="B804" s="83"/>
      <c r="C804" s="75" t="s">
        <v>539</v>
      </c>
      <c r="D804" s="88" t="s">
        <v>654</v>
      </c>
      <c r="E804" s="1145">
        <v>1</v>
      </c>
      <c r="F804" s="83">
        <v>6.45</v>
      </c>
      <c r="G804" s="109">
        <v>74.849999999999994</v>
      </c>
      <c r="H804" s="109">
        <v>77.05</v>
      </c>
      <c r="I804" s="75">
        <f>H804-G804</f>
        <v>2.2000000000000002</v>
      </c>
      <c r="J804" s="1080">
        <f>E804*F804*I804</f>
        <v>14.19</v>
      </c>
      <c r="K804" s="927"/>
      <c r="L804" s="75"/>
      <c r="M804" s="123"/>
      <c r="N804" s="83"/>
      <c r="O804" s="75"/>
      <c r="P804" s="1058"/>
      <c r="Q804" s="1281"/>
      <c r="R804" s="1280"/>
      <c r="S804" s="1174">
        <f>J804</f>
        <v>14.19</v>
      </c>
      <c r="T804" s="1280">
        <f t="shared" ref="T804:T805" si="139">ROUND($S$4/1000*S804,3)</f>
        <v>1.845</v>
      </c>
      <c r="U804" s="1281"/>
      <c r="V804" s="1280"/>
      <c r="W804" s="1281"/>
      <c r="X804" s="1280"/>
      <c r="Y804" s="1369">
        <f>J804</f>
        <v>14.19</v>
      </c>
      <c r="Z804" s="1408"/>
      <c r="AA804" s="1281"/>
      <c r="AB804" s="1287"/>
      <c r="AC804" s="1282"/>
      <c r="AD804" s="1308"/>
      <c r="AE804" s="1286"/>
      <c r="AF804" s="1307"/>
      <c r="AG804" s="1394"/>
      <c r="AH804" s="1280"/>
    </row>
    <row r="805" spans="2:34" ht="13.5" hidden="1" outlineLevel="1" thickBot="1">
      <c r="B805" s="83"/>
      <c r="C805" s="88" t="s">
        <v>91</v>
      </c>
      <c r="D805" s="75"/>
      <c r="E805" s="1145">
        <v>1</v>
      </c>
      <c r="F805" s="83"/>
      <c r="G805" s="109"/>
      <c r="H805" s="109"/>
      <c r="I805" s="75"/>
      <c r="J805" s="1058"/>
      <c r="K805" s="927">
        <v>0.4</v>
      </c>
      <c r="L805" s="75">
        <v>0.3</v>
      </c>
      <c r="M805" s="1173">
        <f>ROUND(-E805*K805*L805,2)</f>
        <v>-0.12</v>
      </c>
      <c r="N805" s="83">
        <v>0.13</v>
      </c>
      <c r="O805" s="75">
        <f>2*(K805+L805)</f>
        <v>1.4</v>
      </c>
      <c r="P805" s="1080">
        <f>E805*N805*O805</f>
        <v>0.18</v>
      </c>
      <c r="Q805" s="1281"/>
      <c r="R805" s="1280"/>
      <c r="S805" s="1174">
        <f>M805</f>
        <v>-0.12</v>
      </c>
      <c r="T805" s="1280">
        <f t="shared" si="139"/>
        <v>-1.6E-2</v>
      </c>
      <c r="U805" s="1281"/>
      <c r="V805" s="1280"/>
      <c r="W805" s="1281"/>
      <c r="X805" s="1280"/>
      <c r="Y805" s="1369">
        <f>M805</f>
        <v>-0.12</v>
      </c>
      <c r="Z805" s="1408"/>
      <c r="AA805" s="1281"/>
      <c r="AB805" s="1287"/>
      <c r="AC805" s="1327">
        <f>P805</f>
        <v>0.18</v>
      </c>
      <c r="AD805" s="1308"/>
      <c r="AE805" s="1286"/>
      <c r="AF805" s="1307"/>
      <c r="AG805" s="1394"/>
      <c r="AH805" s="1280"/>
    </row>
    <row r="806" spans="2:34" ht="13.5" hidden="1" outlineLevel="1" thickBot="1">
      <c r="B806" s="83"/>
      <c r="C806" s="88"/>
      <c r="D806" s="75"/>
      <c r="E806" s="1145"/>
      <c r="F806" s="83"/>
      <c r="G806" s="109"/>
      <c r="H806" s="109"/>
      <c r="I806" s="75"/>
      <c r="J806" s="1058"/>
      <c r="K806" s="927"/>
      <c r="L806" s="75"/>
      <c r="M806" s="123"/>
      <c r="N806" s="83"/>
      <c r="O806" s="75"/>
      <c r="P806" s="1058"/>
      <c r="Q806" s="1281"/>
      <c r="R806" s="1280"/>
      <c r="S806" s="1281"/>
      <c r="T806" s="1280"/>
      <c r="U806" s="1281"/>
      <c r="V806" s="1280"/>
      <c r="W806" s="1281"/>
      <c r="X806" s="1280"/>
      <c r="Y806" s="1370"/>
      <c r="Z806" s="1408"/>
      <c r="AA806" s="1281"/>
      <c r="AB806" s="1287"/>
      <c r="AC806" s="1282"/>
      <c r="AD806" s="1308"/>
      <c r="AE806" s="1286"/>
      <c r="AF806" s="1307"/>
      <c r="AG806" s="1394"/>
      <c r="AH806" s="1280"/>
    </row>
    <row r="807" spans="2:34" ht="13.5" hidden="1" outlineLevel="1" thickBot="1">
      <c r="B807" s="83"/>
      <c r="C807" s="75" t="s">
        <v>539</v>
      </c>
      <c r="D807" s="88" t="s">
        <v>702</v>
      </c>
      <c r="E807" s="1145">
        <v>1</v>
      </c>
      <c r="F807" s="1095">
        <v>2</v>
      </c>
      <c r="G807" s="109">
        <v>74.849999999999994</v>
      </c>
      <c r="H807" s="109">
        <v>77.05</v>
      </c>
      <c r="I807" s="75">
        <f>H807-G807</f>
        <v>2.2000000000000002</v>
      </c>
      <c r="J807" s="1080">
        <f>E807*F807*I807</f>
        <v>4.4000000000000004</v>
      </c>
      <c r="K807" s="927"/>
      <c r="L807" s="75"/>
      <c r="M807" s="123"/>
      <c r="N807" s="83"/>
      <c r="O807" s="75"/>
      <c r="P807" s="1058"/>
      <c r="Q807" s="1174">
        <f>J807</f>
        <v>4.4000000000000004</v>
      </c>
      <c r="R807" s="1179">
        <f t="shared" ref="R807" si="140">ROUND($Q$4/1000*Q807,3)</f>
        <v>0.66</v>
      </c>
      <c r="S807" s="1281"/>
      <c r="T807" s="1280"/>
      <c r="U807" s="1281"/>
      <c r="V807" s="1280"/>
      <c r="W807" s="1281"/>
      <c r="X807" s="1280"/>
      <c r="Y807" s="1369">
        <f>J807</f>
        <v>4.4000000000000004</v>
      </c>
      <c r="Z807" s="1408"/>
      <c r="AA807" s="1281"/>
      <c r="AB807" s="1287"/>
      <c r="AC807" s="1282"/>
      <c r="AD807" s="1308"/>
      <c r="AE807" s="1286"/>
      <c r="AF807" s="1307"/>
      <c r="AG807" s="1394"/>
      <c r="AH807" s="1280"/>
    </row>
    <row r="808" spans="2:34" ht="13.5" hidden="1" outlineLevel="1" thickBot="1">
      <c r="B808" s="83"/>
      <c r="C808" s="75"/>
      <c r="D808" s="75"/>
      <c r="E808" s="1145"/>
      <c r="F808" s="83"/>
      <c r="G808" s="109"/>
      <c r="H808" s="109"/>
      <c r="I808" s="75"/>
      <c r="J808" s="1058"/>
      <c r="K808" s="927"/>
      <c r="L808" s="75"/>
      <c r="M808" s="123"/>
      <c r="N808" s="83"/>
      <c r="O808" s="75"/>
      <c r="P808" s="1058"/>
      <c r="Q808" s="1281"/>
      <c r="R808" s="1280"/>
      <c r="S808" s="1281"/>
      <c r="T808" s="1280"/>
      <c r="U808" s="1281"/>
      <c r="V808" s="1280"/>
      <c r="W808" s="1281"/>
      <c r="X808" s="1280"/>
      <c r="Y808" s="1370"/>
      <c r="Z808" s="1408"/>
      <c r="AA808" s="1281"/>
      <c r="AB808" s="1287"/>
      <c r="AC808" s="1282"/>
      <c r="AD808" s="1308"/>
      <c r="AE808" s="1286"/>
      <c r="AF808" s="1307"/>
      <c r="AG808" s="1394"/>
      <c r="AH808" s="1280"/>
    </row>
    <row r="809" spans="2:34" ht="13.5" hidden="1" outlineLevel="1" thickBot="1">
      <c r="B809" s="83"/>
      <c r="C809" s="75" t="s">
        <v>539</v>
      </c>
      <c r="D809" s="88" t="s">
        <v>710</v>
      </c>
      <c r="E809" s="1145">
        <v>1</v>
      </c>
      <c r="F809" s="83">
        <v>30.39</v>
      </c>
      <c r="G809" s="109">
        <v>74.849999999999994</v>
      </c>
      <c r="H809" s="109">
        <v>77.05</v>
      </c>
      <c r="I809" s="75">
        <f>H809-G809</f>
        <v>2.2000000000000002</v>
      </c>
      <c r="J809" s="1080">
        <f>E809*F809*I809</f>
        <v>66.86</v>
      </c>
      <c r="K809" s="927"/>
      <c r="L809" s="75"/>
      <c r="M809" s="123"/>
      <c r="N809" s="83"/>
      <c r="O809" s="75"/>
      <c r="P809" s="1058"/>
      <c r="Q809" s="1281"/>
      <c r="R809" s="1280"/>
      <c r="S809" s="1174">
        <f>J809</f>
        <v>66.86</v>
      </c>
      <c r="T809" s="1280">
        <f t="shared" ref="T809:T810" si="141">ROUND($S$4/1000*S809,3)</f>
        <v>8.6920000000000002</v>
      </c>
      <c r="U809" s="1281"/>
      <c r="V809" s="1280"/>
      <c r="W809" s="1281"/>
      <c r="X809" s="1280"/>
      <c r="Y809" s="1369">
        <f>J809</f>
        <v>66.86</v>
      </c>
      <c r="Z809" s="1408"/>
      <c r="AA809" s="1281"/>
      <c r="AB809" s="1287"/>
      <c r="AC809" s="1282"/>
      <c r="AD809" s="1308"/>
      <c r="AE809" s="1286"/>
      <c r="AF809" s="1307"/>
      <c r="AG809" s="1394"/>
      <c r="AH809" s="1280"/>
    </row>
    <row r="810" spans="2:34" ht="13.5" hidden="1" outlineLevel="1" thickBot="1">
      <c r="B810" s="83"/>
      <c r="C810" s="88" t="s">
        <v>91</v>
      </c>
      <c r="D810" s="75"/>
      <c r="E810" s="1145">
        <v>3</v>
      </c>
      <c r="F810" s="83"/>
      <c r="G810" s="109"/>
      <c r="H810" s="109"/>
      <c r="I810" s="75"/>
      <c r="J810" s="1058"/>
      <c r="K810" s="927">
        <v>0.4</v>
      </c>
      <c r="L810" s="75">
        <v>0.3</v>
      </c>
      <c r="M810" s="1173">
        <f>ROUND(-E810*K810*L810,2)</f>
        <v>-0.36</v>
      </c>
      <c r="N810" s="83">
        <v>0.13</v>
      </c>
      <c r="O810" s="75">
        <f>2*(K810+L810)</f>
        <v>1.4</v>
      </c>
      <c r="P810" s="1080">
        <f>E810*N810*O810</f>
        <v>0.55000000000000004</v>
      </c>
      <c r="Q810" s="1281"/>
      <c r="R810" s="1280"/>
      <c r="S810" s="1174">
        <f>M810</f>
        <v>-0.36</v>
      </c>
      <c r="T810" s="1280">
        <f t="shared" si="141"/>
        <v>-4.7E-2</v>
      </c>
      <c r="U810" s="1281"/>
      <c r="V810" s="1280"/>
      <c r="W810" s="1281"/>
      <c r="X810" s="1280"/>
      <c r="Y810" s="1369">
        <f>M810</f>
        <v>-0.36</v>
      </c>
      <c r="Z810" s="1408"/>
      <c r="AA810" s="1281"/>
      <c r="AB810" s="1287"/>
      <c r="AC810" s="1327">
        <f>P810</f>
        <v>0.55000000000000004</v>
      </c>
      <c r="AD810" s="1308"/>
      <c r="AE810" s="1286"/>
      <c r="AF810" s="1307"/>
      <c r="AG810" s="1394"/>
      <c r="AH810" s="1280"/>
    </row>
    <row r="811" spans="2:34" ht="13.5" hidden="1" outlineLevel="1" thickBot="1">
      <c r="B811" s="1059"/>
      <c r="C811" s="841"/>
      <c r="D811" s="841"/>
      <c r="E811" s="1151"/>
      <c r="F811" s="1059"/>
      <c r="G811" s="1068"/>
      <c r="H811" s="1068"/>
      <c r="I811" s="841"/>
      <c r="J811" s="842"/>
      <c r="K811" s="1147"/>
      <c r="L811" s="841"/>
      <c r="M811" s="1178"/>
      <c r="N811" s="1059"/>
      <c r="O811" s="841"/>
      <c r="P811" s="1081"/>
      <c r="Q811" s="1329"/>
      <c r="R811" s="1330"/>
      <c r="S811" s="1309"/>
      <c r="T811" s="1291"/>
      <c r="U811" s="1289"/>
      <c r="V811" s="1291"/>
      <c r="W811" s="1289"/>
      <c r="X811" s="1291"/>
      <c r="Y811" s="1374"/>
      <c r="Z811" s="1409"/>
      <c r="AA811" s="1329"/>
      <c r="AB811" s="1399"/>
      <c r="AC811" s="1380"/>
      <c r="AD811" s="1332"/>
      <c r="AE811" s="1312"/>
      <c r="AF811" s="1313"/>
      <c r="AG811" s="1410"/>
      <c r="AH811" s="1330"/>
    </row>
    <row r="812" spans="2:34" ht="16.5" collapsed="1" thickBot="1">
      <c r="B812" s="1180"/>
      <c r="C812" s="1181" t="s">
        <v>626</v>
      </c>
      <c r="D812" s="1182"/>
      <c r="E812" s="1183"/>
      <c r="F812" s="1180"/>
      <c r="G812" s="1441"/>
      <c r="H812" s="1441"/>
      <c r="I812" s="1182"/>
      <c r="J812" s="1188"/>
      <c r="K812" s="1184"/>
      <c r="L812" s="1182"/>
      <c r="M812" s="1200"/>
      <c r="N812" s="1180"/>
      <c r="O812" s="1182"/>
      <c r="P812" s="1201"/>
      <c r="Q812" s="1316">
        <f>SUM(Q813:Q824)</f>
        <v>85.81</v>
      </c>
      <c r="R812" s="1376">
        <f>SUM(R813:R824)</f>
        <v>12.871</v>
      </c>
      <c r="S812" s="1411"/>
      <c r="T812" s="1233"/>
      <c r="U812" s="1232"/>
      <c r="V812" s="1233"/>
      <c r="W812" s="1316">
        <f>SUM(W813:W824)</f>
        <v>56.21</v>
      </c>
      <c r="X812" s="1377">
        <f>SUM(X813:X824)</f>
        <v>1.405</v>
      </c>
      <c r="Y812" s="1316">
        <f>SUM(Y813:Y824)</f>
        <v>142.02000000000001</v>
      </c>
      <c r="Z812" s="1235"/>
      <c r="AA812" s="1235"/>
      <c r="AB812" s="1233"/>
      <c r="AC812" s="1402">
        <f>SUM(AC813:AC824)</f>
        <v>1.87</v>
      </c>
      <c r="AD812" s="1235"/>
      <c r="AE812" s="1235"/>
      <c r="AF812" s="1233"/>
      <c r="AG812" s="1412"/>
      <c r="AH812" s="1233"/>
    </row>
    <row r="813" spans="2:34" ht="13.5" hidden="1" outlineLevel="1" thickBot="1">
      <c r="B813" s="1176" t="s">
        <v>411</v>
      </c>
      <c r="C813" s="1089"/>
      <c r="D813" s="1164" t="s">
        <v>711</v>
      </c>
      <c r="E813" s="1121"/>
      <c r="F813" s="1074">
        <v>24.7</v>
      </c>
      <c r="G813" s="1177">
        <v>77.05</v>
      </c>
      <c r="H813" s="1177">
        <v>77.849999999999994</v>
      </c>
      <c r="I813" s="1089">
        <f>H813-G813</f>
        <v>0.79999999999999705</v>
      </c>
      <c r="J813" s="1154">
        <f>F813*I813</f>
        <v>19.760000000000002</v>
      </c>
      <c r="K813" s="1162"/>
      <c r="L813" s="1089"/>
      <c r="M813" s="1121"/>
      <c r="N813" s="1074"/>
      <c r="O813" s="1089"/>
      <c r="P813" s="1075"/>
      <c r="Q813" s="1300"/>
      <c r="R813" s="1301"/>
      <c r="S813" s="1381"/>
      <c r="T813" s="1383"/>
      <c r="U813" s="1381"/>
      <c r="V813" s="1383"/>
      <c r="W813" s="1384">
        <f>J813</f>
        <v>19.760000000000002</v>
      </c>
      <c r="X813" s="1385">
        <f t="shared" ref="X813:X818" si="142">ROUND($W$4/1000*W813,3)</f>
        <v>0.49399999999999999</v>
      </c>
      <c r="Y813" s="1405">
        <f>J813</f>
        <v>19.760000000000002</v>
      </c>
      <c r="Z813" s="1406"/>
      <c r="AA813" s="1300"/>
      <c r="AB813" s="1391"/>
      <c r="AC813" s="1302"/>
      <c r="AD813" s="1303"/>
      <c r="AE813" s="1304"/>
      <c r="AF813" s="1305"/>
      <c r="AG813" s="1407"/>
      <c r="AH813" s="1301"/>
    </row>
    <row r="814" spans="2:34" ht="13.5" hidden="1" outlineLevel="1" thickBot="1">
      <c r="B814" s="83"/>
      <c r="C814" s="75"/>
      <c r="D814" s="88" t="s">
        <v>712</v>
      </c>
      <c r="E814" s="123"/>
      <c r="F814" s="83"/>
      <c r="G814" s="109"/>
      <c r="H814" s="109"/>
      <c r="I814" s="75"/>
      <c r="J814" s="1058"/>
      <c r="K814" s="927"/>
      <c r="L814" s="75"/>
      <c r="M814" s="123"/>
      <c r="N814" s="83"/>
      <c r="O814" s="75"/>
      <c r="P814" s="1058"/>
      <c r="Q814" s="1281"/>
      <c r="R814" s="1280"/>
      <c r="S814" s="1281"/>
      <c r="T814" s="1280"/>
      <c r="U814" s="1281"/>
      <c r="V814" s="1280"/>
      <c r="W814" s="1281"/>
      <c r="X814" s="1280"/>
      <c r="Y814" s="1370"/>
      <c r="Z814" s="1408"/>
      <c r="AA814" s="1281"/>
      <c r="AB814" s="1287"/>
      <c r="AC814" s="1282"/>
      <c r="AD814" s="1308"/>
      <c r="AE814" s="1286"/>
      <c r="AF814" s="1307"/>
      <c r="AG814" s="1394"/>
      <c r="AH814" s="1280"/>
    </row>
    <row r="815" spans="2:34" ht="13.5" hidden="1" outlineLevel="1" thickBot="1">
      <c r="B815" s="83"/>
      <c r="C815" s="75"/>
      <c r="D815" s="88"/>
      <c r="E815" s="123"/>
      <c r="F815" s="83"/>
      <c r="G815" s="109"/>
      <c r="H815" s="109"/>
      <c r="I815" s="75"/>
      <c r="J815" s="1058"/>
      <c r="K815" s="927"/>
      <c r="L815" s="75"/>
      <c r="M815" s="123"/>
      <c r="N815" s="83"/>
      <c r="O815" s="75"/>
      <c r="P815" s="1058"/>
      <c r="Q815" s="1281"/>
      <c r="R815" s="1280"/>
      <c r="S815" s="1281"/>
      <c r="T815" s="1280"/>
      <c r="U815" s="1281"/>
      <c r="V815" s="1280"/>
      <c r="W815" s="1174"/>
      <c r="X815" s="1179"/>
      <c r="Y815" s="1369"/>
      <c r="Z815" s="1408"/>
      <c r="AA815" s="1281"/>
      <c r="AB815" s="1287"/>
      <c r="AC815" s="1282"/>
      <c r="AD815" s="1308"/>
      <c r="AE815" s="1286"/>
      <c r="AF815" s="1307"/>
      <c r="AG815" s="1394"/>
      <c r="AH815" s="1280"/>
    </row>
    <row r="816" spans="2:34" ht="13.5" hidden="1" outlineLevel="1" thickBot="1">
      <c r="B816" s="83"/>
      <c r="C816" s="75"/>
      <c r="D816" s="88" t="s">
        <v>692</v>
      </c>
      <c r="E816" s="123"/>
      <c r="F816" s="83">
        <v>6.75</v>
      </c>
      <c r="G816" s="109">
        <v>77.05</v>
      </c>
      <c r="H816" s="109">
        <v>77.849999999999994</v>
      </c>
      <c r="I816" s="75">
        <f>H816-G816</f>
        <v>0.79999999999999705</v>
      </c>
      <c r="J816" s="1080">
        <f>F816*I816</f>
        <v>5.4</v>
      </c>
      <c r="K816" s="927"/>
      <c r="L816" s="75"/>
      <c r="M816" s="123"/>
      <c r="N816" s="83"/>
      <c r="O816" s="75"/>
      <c r="P816" s="1058"/>
      <c r="Q816" s="1281"/>
      <c r="R816" s="1280"/>
      <c r="S816" s="1281"/>
      <c r="T816" s="1280"/>
      <c r="U816" s="1281"/>
      <c r="V816" s="1280"/>
      <c r="W816" s="1174">
        <f>J816</f>
        <v>5.4</v>
      </c>
      <c r="X816" s="1179">
        <f t="shared" si="142"/>
        <v>0.13500000000000001</v>
      </c>
      <c r="Y816" s="1369">
        <f>J816</f>
        <v>5.4</v>
      </c>
      <c r="Z816" s="1408"/>
      <c r="AA816" s="1281"/>
      <c r="AB816" s="1287"/>
      <c r="AC816" s="1282"/>
      <c r="AD816" s="1308"/>
      <c r="AE816" s="1286"/>
      <c r="AF816" s="1307"/>
      <c r="AG816" s="1394"/>
      <c r="AH816" s="1280"/>
    </row>
    <row r="817" spans="2:34" ht="13.5" hidden="1" outlineLevel="1" thickBot="1">
      <c r="B817" s="83"/>
      <c r="C817" s="75"/>
      <c r="D817" s="75"/>
      <c r="E817" s="123"/>
      <c r="F817" s="83"/>
      <c r="G817" s="109"/>
      <c r="H817" s="109"/>
      <c r="I817" s="75"/>
      <c r="J817" s="1058"/>
      <c r="K817" s="927"/>
      <c r="L817" s="75"/>
      <c r="M817" s="123"/>
      <c r="N817" s="83"/>
      <c r="O817" s="75"/>
      <c r="P817" s="1058"/>
      <c r="Q817" s="1281"/>
      <c r="R817" s="1280"/>
      <c r="S817" s="1281"/>
      <c r="T817" s="1280"/>
      <c r="U817" s="1281"/>
      <c r="V817" s="1280"/>
      <c r="W817" s="1281"/>
      <c r="X817" s="1280"/>
      <c r="Y817" s="1370"/>
      <c r="Z817" s="1408"/>
      <c r="AA817" s="1281"/>
      <c r="AB817" s="1287"/>
      <c r="AC817" s="1282"/>
      <c r="AD817" s="1308"/>
      <c r="AE817" s="1286"/>
      <c r="AF817" s="1307"/>
      <c r="AG817" s="1394"/>
      <c r="AH817" s="1280"/>
    </row>
    <row r="818" spans="2:34" ht="13.5" hidden="1" outlineLevel="1" thickBot="1">
      <c r="B818" s="90" t="s">
        <v>641</v>
      </c>
      <c r="C818" s="75"/>
      <c r="D818" s="88" t="s">
        <v>713</v>
      </c>
      <c r="E818" s="123"/>
      <c r="F818" s="83">
        <v>38.81</v>
      </c>
      <c r="G818" s="109">
        <v>77.05</v>
      </c>
      <c r="H818" s="109">
        <v>77.849999999999994</v>
      </c>
      <c r="I818" s="75">
        <f>H818-G818</f>
        <v>0.79999999999999705</v>
      </c>
      <c r="J818" s="1080">
        <f>F818*I818</f>
        <v>31.05</v>
      </c>
      <c r="K818" s="927"/>
      <c r="L818" s="75"/>
      <c r="M818" s="123"/>
      <c r="N818" s="83"/>
      <c r="O818" s="75"/>
      <c r="P818" s="1058"/>
      <c r="Q818" s="1281"/>
      <c r="R818" s="1280"/>
      <c r="S818" s="1281"/>
      <c r="T818" s="1280"/>
      <c r="U818" s="1281"/>
      <c r="V818" s="1280"/>
      <c r="W818" s="1174">
        <f>J818</f>
        <v>31.05</v>
      </c>
      <c r="X818" s="1179">
        <f t="shared" si="142"/>
        <v>0.77600000000000002</v>
      </c>
      <c r="Y818" s="1369">
        <f>J818</f>
        <v>31.05</v>
      </c>
      <c r="Z818" s="1408"/>
      <c r="AA818" s="1281"/>
      <c r="AB818" s="1287"/>
      <c r="AC818" s="1282"/>
      <c r="AD818" s="1308"/>
      <c r="AE818" s="1286"/>
      <c r="AF818" s="1307"/>
      <c r="AG818" s="1394"/>
      <c r="AH818" s="1280"/>
    </row>
    <row r="819" spans="2:34" ht="13.5" hidden="1" outlineLevel="1" thickBot="1">
      <c r="B819" s="83"/>
      <c r="C819" s="75"/>
      <c r="D819" s="75"/>
      <c r="E819" s="123"/>
      <c r="F819" s="83"/>
      <c r="G819" s="109"/>
      <c r="H819" s="109"/>
      <c r="I819" s="75"/>
      <c r="J819" s="1058"/>
      <c r="K819" s="927"/>
      <c r="L819" s="75"/>
      <c r="M819" s="123"/>
      <c r="N819" s="83"/>
      <c r="O819" s="75"/>
      <c r="P819" s="1058"/>
      <c r="Q819" s="1281"/>
      <c r="R819" s="1280"/>
      <c r="S819" s="1281"/>
      <c r="T819" s="1280"/>
      <c r="U819" s="1281"/>
      <c r="V819" s="1280"/>
      <c r="W819" s="1281"/>
      <c r="X819" s="1280"/>
      <c r="Y819" s="1370"/>
      <c r="Z819" s="1408"/>
      <c r="AA819" s="1281"/>
      <c r="AB819" s="1287"/>
      <c r="AC819" s="1282"/>
      <c r="AD819" s="1308"/>
      <c r="AE819" s="1286"/>
      <c r="AF819" s="1307"/>
      <c r="AG819" s="1394"/>
      <c r="AH819" s="1280"/>
    </row>
    <row r="820" spans="2:34" ht="13.5" hidden="1" outlineLevel="1" thickBot="1">
      <c r="B820" s="83"/>
      <c r="C820" s="88" t="s">
        <v>714</v>
      </c>
      <c r="D820" s="75"/>
      <c r="E820" s="123"/>
      <c r="F820" s="83">
        <f>10.48+4.67+9.67+1.73</f>
        <v>26.55</v>
      </c>
      <c r="G820" s="109">
        <v>77.5</v>
      </c>
      <c r="H820" s="109">
        <v>80.900000000000006</v>
      </c>
      <c r="I820" s="108">
        <f>H820-G820</f>
        <v>3.4</v>
      </c>
      <c r="J820" s="1080">
        <f>F820*I820</f>
        <v>90.27</v>
      </c>
      <c r="K820" s="927"/>
      <c r="L820" s="75"/>
      <c r="M820" s="123"/>
      <c r="N820" s="83"/>
      <c r="O820" s="75"/>
      <c r="P820" s="1058"/>
      <c r="Q820" s="1174">
        <f>J820</f>
        <v>90.27</v>
      </c>
      <c r="R820" s="1179">
        <f t="shared" ref="R820:R823" si="143">ROUND($Q$4/1000*Q820,3)</f>
        <v>13.541</v>
      </c>
      <c r="S820" s="1281"/>
      <c r="T820" s="1280"/>
      <c r="U820" s="1281"/>
      <c r="V820" s="1280"/>
      <c r="W820" s="1281"/>
      <c r="X820" s="1280"/>
      <c r="Y820" s="1369">
        <f>J820</f>
        <v>90.27</v>
      </c>
      <c r="Z820" s="1408"/>
      <c r="AA820" s="1281"/>
      <c r="AB820" s="1287"/>
      <c r="AC820" s="1282"/>
      <c r="AD820" s="1308"/>
      <c r="AE820" s="1286"/>
      <c r="AF820" s="1307"/>
      <c r="AG820" s="1394"/>
      <c r="AH820" s="1280"/>
    </row>
    <row r="821" spans="2:34" ht="13.5" hidden="1" outlineLevel="1" thickBot="1">
      <c r="B821" s="83"/>
      <c r="C821" s="88" t="s">
        <v>618</v>
      </c>
      <c r="D821" s="75"/>
      <c r="E821" s="1145">
        <v>1</v>
      </c>
      <c r="F821" s="83"/>
      <c r="G821" s="109"/>
      <c r="H821" s="109"/>
      <c r="I821" s="75"/>
      <c r="J821" s="1058"/>
      <c r="K821" s="927">
        <v>1.01</v>
      </c>
      <c r="L821" s="75">
        <v>2.0699999999999998</v>
      </c>
      <c r="M821" s="1173">
        <f>ROUND(-E821*K821*L821,2)</f>
        <v>-2.09</v>
      </c>
      <c r="N821" s="83">
        <v>0.15</v>
      </c>
      <c r="O821" s="75">
        <f>2*L821+K821</f>
        <v>5.15</v>
      </c>
      <c r="P821" s="1080">
        <f>N821*O821</f>
        <v>0.77</v>
      </c>
      <c r="Q821" s="1174">
        <f>M821</f>
        <v>-2.09</v>
      </c>
      <c r="R821" s="1179">
        <f t="shared" si="143"/>
        <v>-0.314</v>
      </c>
      <c r="S821" s="1281"/>
      <c r="T821" s="1280"/>
      <c r="U821" s="1281"/>
      <c r="V821" s="1280"/>
      <c r="W821" s="1281"/>
      <c r="X821" s="1280"/>
      <c r="Y821" s="1369">
        <f>M821</f>
        <v>-2.09</v>
      </c>
      <c r="Z821" s="1408"/>
      <c r="AA821" s="1281"/>
      <c r="AB821" s="1287"/>
      <c r="AC821" s="1327">
        <f>P821</f>
        <v>0.77</v>
      </c>
      <c r="AD821" s="1308"/>
      <c r="AE821" s="1286"/>
      <c r="AF821" s="1307"/>
      <c r="AG821" s="1394"/>
      <c r="AH821" s="1280"/>
    </row>
    <row r="822" spans="2:34" ht="12.75" hidden="1" customHeight="1" outlineLevel="1">
      <c r="B822" s="83"/>
      <c r="C822" s="88" t="s">
        <v>620</v>
      </c>
      <c r="D822" s="75"/>
      <c r="E822" s="1145">
        <v>1</v>
      </c>
      <c r="F822" s="83"/>
      <c r="G822" s="109"/>
      <c r="H822" s="109"/>
      <c r="I822" s="108"/>
      <c r="J822" s="1080"/>
      <c r="K822" s="927">
        <v>1.01</v>
      </c>
      <c r="L822" s="75">
        <v>2.0699999999999998</v>
      </c>
      <c r="M822" s="1173">
        <f>ROUND(-E822*K822*L822,2)</f>
        <v>-2.09</v>
      </c>
      <c r="N822" s="83">
        <v>0.15</v>
      </c>
      <c r="O822" s="75">
        <f>2*L822+K822</f>
        <v>5.15</v>
      </c>
      <c r="P822" s="1080">
        <f>N822*O822</f>
        <v>0.77</v>
      </c>
      <c r="Q822" s="1174">
        <f>M822</f>
        <v>-2.09</v>
      </c>
      <c r="R822" s="1179">
        <f t="shared" si="143"/>
        <v>-0.314</v>
      </c>
      <c r="S822" s="1281"/>
      <c r="T822" s="1280"/>
      <c r="U822" s="1281"/>
      <c r="V822" s="1280"/>
      <c r="W822" s="1281"/>
      <c r="X822" s="1280"/>
      <c r="Y822" s="1369">
        <f>M822</f>
        <v>-2.09</v>
      </c>
      <c r="Z822" s="1408"/>
      <c r="AA822" s="1281"/>
      <c r="AB822" s="1287"/>
      <c r="AC822" s="1327">
        <f>P822</f>
        <v>0.77</v>
      </c>
      <c r="AD822" s="1308"/>
      <c r="AE822" s="1286"/>
      <c r="AF822" s="1307"/>
      <c r="AG822" s="1394"/>
      <c r="AH822" s="1280"/>
    </row>
    <row r="823" spans="2:34" ht="12.75" hidden="1" customHeight="1" outlineLevel="1">
      <c r="B823" s="83"/>
      <c r="C823" s="88" t="s">
        <v>715</v>
      </c>
      <c r="D823" s="75"/>
      <c r="E823" s="1145">
        <v>1</v>
      </c>
      <c r="F823" s="83"/>
      <c r="G823" s="109"/>
      <c r="H823" s="122"/>
      <c r="I823" s="108"/>
      <c r="J823" s="1080"/>
      <c r="K823" s="927">
        <v>0.7</v>
      </c>
      <c r="L823" s="75">
        <v>0.4</v>
      </c>
      <c r="M823" s="1173">
        <f>ROUND(-E823*K823*L823,2)</f>
        <v>-0.28000000000000003</v>
      </c>
      <c r="N823" s="83">
        <v>0.15</v>
      </c>
      <c r="O823" s="75">
        <f>2*(K823+L823)</f>
        <v>2.2000000000000002</v>
      </c>
      <c r="P823" s="1080">
        <f>N823*O823</f>
        <v>0.33</v>
      </c>
      <c r="Q823" s="1174">
        <f>M823</f>
        <v>-0.28000000000000003</v>
      </c>
      <c r="R823" s="1179">
        <f t="shared" si="143"/>
        <v>-4.2000000000000003E-2</v>
      </c>
      <c r="S823" s="1281"/>
      <c r="T823" s="1280"/>
      <c r="U823" s="1281"/>
      <c r="V823" s="1280"/>
      <c r="W823" s="1281"/>
      <c r="X823" s="1280"/>
      <c r="Y823" s="1369">
        <f>M823</f>
        <v>-0.28000000000000003</v>
      </c>
      <c r="Z823" s="1408"/>
      <c r="AA823" s="1281"/>
      <c r="AB823" s="1287"/>
      <c r="AC823" s="1327">
        <f>P823</f>
        <v>0.33</v>
      </c>
      <c r="AD823" s="1308"/>
      <c r="AE823" s="1286"/>
      <c r="AF823" s="1307"/>
      <c r="AG823" s="1394"/>
      <c r="AH823" s="1280"/>
    </row>
    <row r="824" spans="2:34" ht="13.5" hidden="1" outlineLevel="1" thickBot="1">
      <c r="B824" s="1059"/>
      <c r="C824" s="1134"/>
      <c r="D824" s="841"/>
      <c r="E824" s="1151"/>
      <c r="F824" s="1059"/>
      <c r="G824" s="1068"/>
      <c r="H824" s="1068"/>
      <c r="I824" s="841"/>
      <c r="J824" s="842"/>
      <c r="K824" s="1147"/>
      <c r="L824" s="841"/>
      <c r="M824" s="1178"/>
      <c r="N824" s="1059"/>
      <c r="O824" s="841"/>
      <c r="P824" s="1081"/>
      <c r="Q824" s="1309"/>
      <c r="R824" s="1290"/>
      <c r="S824" s="1289"/>
      <c r="T824" s="1291"/>
      <c r="U824" s="1289"/>
      <c r="V824" s="1291"/>
      <c r="W824" s="1289"/>
      <c r="X824" s="1291"/>
      <c r="Y824" s="1374"/>
      <c r="Z824" s="1409"/>
      <c r="AA824" s="1329"/>
      <c r="AB824" s="1399"/>
      <c r="AC824" s="1380"/>
      <c r="AD824" s="1332"/>
      <c r="AE824" s="1312"/>
      <c r="AF824" s="1313"/>
      <c r="AG824" s="1410"/>
      <c r="AH824" s="1330"/>
    </row>
    <row r="825" spans="2:34" ht="16.5" collapsed="1" thickBot="1">
      <c r="B825" s="1180"/>
      <c r="C825" s="1181" t="s">
        <v>625</v>
      </c>
      <c r="D825" s="1182"/>
      <c r="E825" s="1183"/>
      <c r="F825" s="1180"/>
      <c r="G825" s="1441"/>
      <c r="H825" s="1441"/>
      <c r="I825" s="1182"/>
      <c r="J825" s="1188"/>
      <c r="K825" s="1184"/>
      <c r="L825" s="1182"/>
      <c r="M825" s="1200"/>
      <c r="N825" s="1180"/>
      <c r="O825" s="1182"/>
      <c r="P825" s="1201"/>
      <c r="Q825" s="1411"/>
      <c r="R825" s="1413"/>
      <c r="S825" s="1232"/>
      <c r="T825" s="1233"/>
      <c r="U825" s="1401">
        <f>SUM(U826:U840)</f>
        <v>143.59</v>
      </c>
      <c r="V825" s="1317">
        <f>SUM(V826:V840)</f>
        <v>14.36</v>
      </c>
      <c r="W825" s="1232"/>
      <c r="X825" s="1414"/>
      <c r="Y825" s="1415"/>
      <c r="Z825" s="1235"/>
      <c r="AA825" s="1235"/>
      <c r="AB825" s="1322">
        <f>SUM(AB826:AB840)</f>
        <v>159.31</v>
      </c>
      <c r="AC825" s="1416"/>
      <c r="AD825" s="1235"/>
      <c r="AE825" s="1235"/>
      <c r="AF825" s="1376">
        <f>SUM(AF826:AF840)</f>
        <v>0.51</v>
      </c>
      <c r="AG825" s="1412"/>
      <c r="AH825" s="1233"/>
    </row>
    <row r="826" spans="2:34" hidden="1" outlineLevel="1">
      <c r="B826" s="1189" t="s">
        <v>621</v>
      </c>
      <c r="C826" s="1164" t="s">
        <v>94</v>
      </c>
      <c r="D826" s="1089"/>
      <c r="E826" s="1112">
        <v>1</v>
      </c>
      <c r="F826" s="1074">
        <v>4.62</v>
      </c>
      <c r="G826" s="1177">
        <v>77.55</v>
      </c>
      <c r="H826" s="1177">
        <v>80.05</v>
      </c>
      <c r="I826" s="1152">
        <f t="shared" ref="I826:I833" si="144">H826-G826</f>
        <v>2.5</v>
      </c>
      <c r="J826" s="1154">
        <f t="shared" ref="J826:J833" si="145">F826*I826</f>
        <v>11.55</v>
      </c>
      <c r="K826" s="1074"/>
      <c r="L826" s="1089"/>
      <c r="M826" s="1190"/>
      <c r="N826" s="1074"/>
      <c r="O826" s="1089"/>
      <c r="P826" s="1075"/>
      <c r="Q826" s="1074"/>
      <c r="R826" s="1075"/>
      <c r="S826" s="1074"/>
      <c r="T826" s="1075"/>
      <c r="U826" s="1074">
        <f t="shared" ref="U826:U833" si="146">J826</f>
        <v>11.55</v>
      </c>
      <c r="V826" s="1138">
        <f t="shared" ref="V826:V840" si="147">ROUND($U$4/1000*U826,3)</f>
        <v>1.155</v>
      </c>
      <c r="W826" s="1074"/>
      <c r="X826" s="1075"/>
      <c r="Y826" s="1212"/>
      <c r="Z826" s="1140"/>
      <c r="AA826" s="818"/>
      <c r="AB826" s="1213">
        <f t="shared" ref="AB826:AB840" si="148">J826</f>
        <v>11.55</v>
      </c>
      <c r="AC826" s="1072"/>
      <c r="AD826" s="1140"/>
      <c r="AE826" s="818"/>
      <c r="AF826" s="1073"/>
      <c r="AG826" s="817"/>
      <c r="AH826" s="819"/>
    </row>
    <row r="827" spans="2:34" hidden="1" outlineLevel="1">
      <c r="B827" s="90" t="s">
        <v>622</v>
      </c>
      <c r="C827" s="88" t="s">
        <v>95</v>
      </c>
      <c r="D827" s="75"/>
      <c r="E827" s="877">
        <v>1</v>
      </c>
      <c r="F827" s="83">
        <v>4.62</v>
      </c>
      <c r="G827" s="109">
        <v>77.55</v>
      </c>
      <c r="H827" s="109">
        <v>80.05</v>
      </c>
      <c r="I827" s="108">
        <f t="shared" si="144"/>
        <v>2.5</v>
      </c>
      <c r="J827" s="1058">
        <f t="shared" si="145"/>
        <v>11.55</v>
      </c>
      <c r="K827" s="83"/>
      <c r="L827" s="75"/>
      <c r="M827" s="1058"/>
      <c r="N827" s="83"/>
      <c r="O827" s="75"/>
      <c r="P827" s="1058"/>
      <c r="Q827" s="83"/>
      <c r="R827" s="1058"/>
      <c r="S827" s="83"/>
      <c r="T827" s="1058"/>
      <c r="U827" s="83">
        <f t="shared" si="146"/>
        <v>11.55</v>
      </c>
      <c r="V827" s="1096">
        <f t="shared" si="147"/>
        <v>1.155</v>
      </c>
      <c r="W827" s="83"/>
      <c r="X827" s="1058"/>
      <c r="Y827" s="1141"/>
      <c r="Z827" s="114"/>
      <c r="AA827" s="75"/>
      <c r="AB827" s="1057">
        <f t="shared" si="148"/>
        <v>11.55</v>
      </c>
      <c r="AC827" s="1056"/>
      <c r="AD827" s="114"/>
      <c r="AE827" s="75"/>
      <c r="AF827" s="1057"/>
      <c r="AG827" s="83"/>
      <c r="AH827" s="1058"/>
    </row>
    <row r="828" spans="2:34" hidden="1" outlineLevel="1">
      <c r="B828" s="83"/>
      <c r="C828" s="88" t="s">
        <v>96</v>
      </c>
      <c r="D828" s="75"/>
      <c r="E828" s="877">
        <v>1</v>
      </c>
      <c r="F828" s="83">
        <v>6.54</v>
      </c>
      <c r="G828" s="109">
        <v>77.55</v>
      </c>
      <c r="H828" s="109">
        <v>79.2</v>
      </c>
      <c r="I828" s="108">
        <f t="shared" si="144"/>
        <v>1.65</v>
      </c>
      <c r="J828" s="1080">
        <f t="shared" si="145"/>
        <v>10.79</v>
      </c>
      <c r="K828" s="83"/>
      <c r="L828" s="75"/>
      <c r="M828" s="1058"/>
      <c r="N828" s="83"/>
      <c r="O828" s="75"/>
      <c r="P828" s="1058"/>
      <c r="Q828" s="83"/>
      <c r="R828" s="1058"/>
      <c r="S828" s="83"/>
      <c r="T828" s="1058"/>
      <c r="U828" s="83"/>
      <c r="V828" s="1096"/>
      <c r="W828" s="83"/>
      <c r="X828" s="1058"/>
      <c r="Y828" s="1141"/>
      <c r="Z828" s="114"/>
      <c r="AA828" s="75"/>
      <c r="AB828" s="1057">
        <f t="shared" si="148"/>
        <v>10.79</v>
      </c>
      <c r="AC828" s="1056"/>
      <c r="AD828" s="114"/>
      <c r="AE828" s="75"/>
      <c r="AF828" s="1057"/>
      <c r="AG828" s="83"/>
      <c r="AH828" s="1058"/>
    </row>
    <row r="829" spans="2:34" hidden="1" outlineLevel="1">
      <c r="B829" s="83"/>
      <c r="C829" s="88" t="s">
        <v>97</v>
      </c>
      <c r="D829" s="75"/>
      <c r="E829" s="877">
        <v>1</v>
      </c>
      <c r="F829" s="1095">
        <v>8.1999999999999993</v>
      </c>
      <c r="G829" s="109">
        <v>77.55</v>
      </c>
      <c r="H829" s="109">
        <v>80.05</v>
      </c>
      <c r="I829" s="108">
        <f t="shared" si="144"/>
        <v>2.5</v>
      </c>
      <c r="J829" s="1058">
        <f t="shared" si="145"/>
        <v>20.5</v>
      </c>
      <c r="K829" s="83"/>
      <c r="L829" s="75"/>
      <c r="M829" s="1058"/>
      <c r="N829" s="83"/>
      <c r="O829" s="75"/>
      <c r="P829" s="1058"/>
      <c r="Q829" s="83"/>
      <c r="R829" s="1058"/>
      <c r="S829" s="83"/>
      <c r="T829" s="1058"/>
      <c r="U829" s="83">
        <f t="shared" si="146"/>
        <v>20.5</v>
      </c>
      <c r="V829" s="1096">
        <f t="shared" si="147"/>
        <v>2.0499999999999998</v>
      </c>
      <c r="W829" s="83"/>
      <c r="X829" s="1058"/>
      <c r="Y829" s="1141"/>
      <c r="Z829" s="114"/>
      <c r="AA829" s="75"/>
      <c r="AB829" s="1057">
        <f t="shared" si="148"/>
        <v>20.5</v>
      </c>
      <c r="AC829" s="1056"/>
      <c r="AD829" s="114"/>
      <c r="AE829" s="75"/>
      <c r="AF829" s="1057"/>
      <c r="AG829" s="83"/>
      <c r="AH829" s="1058"/>
    </row>
    <row r="830" spans="2:34" hidden="1" outlineLevel="1">
      <c r="B830" s="83"/>
      <c r="C830" s="1933" t="s">
        <v>99</v>
      </c>
      <c r="D830" s="75"/>
      <c r="E830" s="877">
        <v>1</v>
      </c>
      <c r="F830" s="83">
        <v>4.71</v>
      </c>
      <c r="G830" s="109">
        <v>77.55</v>
      </c>
      <c r="H830" s="109">
        <v>81.400000000000006</v>
      </c>
      <c r="I830" s="75">
        <f t="shared" si="144"/>
        <v>3.8500000000000099</v>
      </c>
      <c r="J830" s="1080">
        <f t="shared" si="145"/>
        <v>18.13</v>
      </c>
      <c r="K830" s="83"/>
      <c r="L830" s="75"/>
      <c r="M830" s="1058"/>
      <c r="N830" s="83"/>
      <c r="O830" s="75"/>
      <c r="P830" s="1058"/>
      <c r="Q830" s="83"/>
      <c r="R830" s="1058"/>
      <c r="S830" s="83"/>
      <c r="T830" s="1058"/>
      <c r="U830" s="83">
        <f t="shared" si="146"/>
        <v>18.13</v>
      </c>
      <c r="V830" s="1096">
        <f t="shared" si="147"/>
        <v>1.8129999999999999</v>
      </c>
      <c r="W830" s="83"/>
      <c r="X830" s="1058"/>
      <c r="Y830" s="1141"/>
      <c r="Z830" s="114"/>
      <c r="AA830" s="75"/>
      <c r="AB830" s="1057">
        <f t="shared" si="148"/>
        <v>18.13</v>
      </c>
      <c r="AC830" s="1056"/>
      <c r="AD830" s="114"/>
      <c r="AE830" s="75"/>
      <c r="AF830" s="1057"/>
      <c r="AG830" s="83"/>
      <c r="AH830" s="1058"/>
    </row>
    <row r="831" spans="2:34" hidden="1" outlineLevel="1">
      <c r="B831" s="83"/>
      <c r="C831" s="1934"/>
      <c r="D831" s="75"/>
      <c r="E831" s="877">
        <v>1</v>
      </c>
      <c r="F831" s="1095">
        <v>0.94</v>
      </c>
      <c r="G831" s="109">
        <v>80.59</v>
      </c>
      <c r="H831" s="109">
        <v>81.400000000000006</v>
      </c>
      <c r="I831" s="75">
        <f t="shared" si="144"/>
        <v>0.81000000000000205</v>
      </c>
      <c r="J831" s="1080">
        <f t="shared" si="145"/>
        <v>0.76</v>
      </c>
      <c r="K831" s="83"/>
      <c r="L831" s="75"/>
      <c r="M831" s="1058"/>
      <c r="N831" s="83"/>
      <c r="O831" s="75"/>
      <c r="P831" s="1058"/>
      <c r="Q831" s="83"/>
      <c r="R831" s="1058"/>
      <c r="S831" s="83"/>
      <c r="T831" s="1058"/>
      <c r="U831" s="83">
        <f t="shared" si="146"/>
        <v>0.76</v>
      </c>
      <c r="V831" s="1058">
        <f t="shared" si="147"/>
        <v>7.5999999999999998E-2</v>
      </c>
      <c r="W831" s="83"/>
      <c r="X831" s="1058"/>
      <c r="Y831" s="1141"/>
      <c r="Z831" s="114"/>
      <c r="AA831" s="75"/>
      <c r="AB831" s="1057">
        <f t="shared" si="148"/>
        <v>0.76</v>
      </c>
      <c r="AC831" s="1056"/>
      <c r="AD831" s="114"/>
      <c r="AE831" s="75"/>
      <c r="AF831" s="1057"/>
      <c r="AG831" s="83"/>
      <c r="AH831" s="1058"/>
    </row>
    <row r="832" spans="2:34" hidden="1" outlineLevel="1">
      <c r="B832" s="83"/>
      <c r="C832" s="1476" t="s">
        <v>623</v>
      </c>
      <c r="D832" s="75"/>
      <c r="E832" s="877">
        <v>1</v>
      </c>
      <c r="F832" s="1095"/>
      <c r="G832" s="109"/>
      <c r="H832" s="109"/>
      <c r="I832" s="75"/>
      <c r="J832" s="1080"/>
      <c r="K832" s="83">
        <v>0.97499999999999998</v>
      </c>
      <c r="L832" s="75">
        <v>0.73</v>
      </c>
      <c r="M832" s="1179">
        <f>ROUND(-E832*K832*L832,2)</f>
        <v>-0.71</v>
      </c>
      <c r="N832" s="83">
        <v>0.15</v>
      </c>
      <c r="O832" s="75">
        <f>2*(K832+L832)</f>
        <v>3.41</v>
      </c>
      <c r="P832" s="1080">
        <f>E832*N832*O832</f>
        <v>0.51</v>
      </c>
      <c r="Q832" s="83"/>
      <c r="R832" s="1058"/>
      <c r="S832" s="83"/>
      <c r="T832" s="1058"/>
      <c r="U832" s="1192">
        <f>M832</f>
        <v>-0.71</v>
      </c>
      <c r="V832" s="1058">
        <f t="shared" si="147"/>
        <v>-7.0999999999999994E-2</v>
      </c>
      <c r="W832" s="83"/>
      <c r="X832" s="1058"/>
      <c r="Y832" s="1141"/>
      <c r="Z832" s="114"/>
      <c r="AA832" s="75"/>
      <c r="AB832" s="1191">
        <f>M832</f>
        <v>-0.71</v>
      </c>
      <c r="AC832" s="1056"/>
      <c r="AD832" s="114"/>
      <c r="AE832" s="75"/>
      <c r="AF832" s="1155">
        <f>P832</f>
        <v>0.51</v>
      </c>
      <c r="AG832" s="83"/>
      <c r="AH832" s="1058"/>
    </row>
    <row r="833" spans="2:34" hidden="1" outlineLevel="1">
      <c r="B833" s="83"/>
      <c r="C833" s="88" t="s">
        <v>100</v>
      </c>
      <c r="D833" s="75"/>
      <c r="E833" s="877">
        <v>1</v>
      </c>
      <c r="F833" s="83">
        <v>6.48</v>
      </c>
      <c r="G833" s="109">
        <v>77.55</v>
      </c>
      <c r="H833" s="109">
        <v>80.05</v>
      </c>
      <c r="I833" s="75">
        <f t="shared" si="144"/>
        <v>2.5</v>
      </c>
      <c r="J833" s="1058">
        <f t="shared" si="145"/>
        <v>16.2</v>
      </c>
      <c r="K833" s="83"/>
      <c r="L833" s="75"/>
      <c r="M833" s="1058"/>
      <c r="N833" s="83"/>
      <c r="O833" s="75"/>
      <c r="P833" s="1058"/>
      <c r="Q833" s="83"/>
      <c r="R833" s="1058"/>
      <c r="S833" s="83"/>
      <c r="T833" s="1058"/>
      <c r="U833" s="83">
        <f t="shared" si="146"/>
        <v>16.2</v>
      </c>
      <c r="V833" s="1058">
        <f t="shared" si="147"/>
        <v>1.62</v>
      </c>
      <c r="W833" s="83"/>
      <c r="X833" s="1058"/>
      <c r="Y833" s="1141"/>
      <c r="Z833" s="114"/>
      <c r="AA833" s="75"/>
      <c r="AB833" s="1057">
        <f t="shared" si="148"/>
        <v>16.2</v>
      </c>
      <c r="AC833" s="1056"/>
      <c r="AD833" s="114"/>
      <c r="AE833" s="75"/>
      <c r="AF833" s="1057"/>
      <c r="AG833" s="83"/>
      <c r="AH833" s="1058"/>
    </row>
    <row r="834" spans="2:34" hidden="1" outlineLevel="1">
      <c r="B834" s="83"/>
      <c r="C834" s="1933" t="s">
        <v>101</v>
      </c>
      <c r="D834" s="75"/>
      <c r="E834" s="877">
        <v>1</v>
      </c>
      <c r="F834" s="83">
        <v>4.87</v>
      </c>
      <c r="G834" s="109">
        <v>77.55</v>
      </c>
      <c r="H834" s="109">
        <v>81.400000000000006</v>
      </c>
      <c r="I834" s="75">
        <f>H834-G834</f>
        <v>3.8500000000000099</v>
      </c>
      <c r="J834" s="1080">
        <f>F834*I834</f>
        <v>18.75</v>
      </c>
      <c r="K834" s="83"/>
      <c r="L834" s="75"/>
      <c r="M834" s="1058"/>
      <c r="N834" s="83"/>
      <c r="O834" s="75"/>
      <c r="P834" s="1058"/>
      <c r="Q834" s="83"/>
      <c r="R834" s="1058"/>
      <c r="S834" s="83"/>
      <c r="T834" s="1058"/>
      <c r="U834" s="83">
        <f>J834</f>
        <v>18.75</v>
      </c>
      <c r="V834" s="1058">
        <f t="shared" si="147"/>
        <v>1.875</v>
      </c>
      <c r="W834" s="83"/>
      <c r="X834" s="1058"/>
      <c r="Y834" s="1141"/>
      <c r="Z834" s="114"/>
      <c r="AA834" s="75"/>
      <c r="AB834" s="1057">
        <f t="shared" si="148"/>
        <v>18.75</v>
      </c>
      <c r="AC834" s="1056"/>
      <c r="AD834" s="114"/>
      <c r="AE834" s="75"/>
      <c r="AF834" s="1057"/>
      <c r="AG834" s="83"/>
      <c r="AH834" s="1058"/>
    </row>
    <row r="835" spans="2:34" hidden="1" outlineLevel="1">
      <c r="B835" s="83"/>
      <c r="C835" s="1934"/>
      <c r="D835" s="75"/>
      <c r="E835" s="877">
        <v>1</v>
      </c>
      <c r="F835" s="83">
        <v>1.25</v>
      </c>
      <c r="G835" s="109">
        <v>80.59</v>
      </c>
      <c r="H835" s="109">
        <v>81.400000000000006</v>
      </c>
      <c r="I835" s="75">
        <f t="shared" ref="I835" si="149">H835-G835</f>
        <v>0.81000000000000205</v>
      </c>
      <c r="J835" s="1080">
        <f t="shared" ref="J835" si="150">F835*I835</f>
        <v>1.01</v>
      </c>
      <c r="K835" s="83"/>
      <c r="L835" s="75"/>
      <c r="M835" s="1058"/>
      <c r="N835" s="83"/>
      <c r="O835" s="75"/>
      <c r="P835" s="1058"/>
      <c r="Q835" s="83"/>
      <c r="R835" s="1058"/>
      <c r="S835" s="83"/>
      <c r="T835" s="1058"/>
      <c r="U835" s="1095">
        <f>J835</f>
        <v>1.01</v>
      </c>
      <c r="V835" s="1058">
        <f t="shared" si="147"/>
        <v>0.10100000000000001</v>
      </c>
      <c r="W835" s="83"/>
      <c r="X835" s="1058"/>
      <c r="Y835" s="1141"/>
      <c r="Z835" s="114"/>
      <c r="AA835" s="75"/>
      <c r="AB835" s="1155">
        <f t="shared" si="148"/>
        <v>1.01</v>
      </c>
      <c r="AC835" s="1056"/>
      <c r="AD835" s="114"/>
      <c r="AE835" s="75"/>
      <c r="AF835" s="1057"/>
      <c r="AG835" s="83"/>
      <c r="AH835" s="1058"/>
    </row>
    <row r="836" spans="2:34" hidden="1" outlineLevel="1">
      <c r="B836" s="83"/>
      <c r="C836" s="88" t="s">
        <v>102</v>
      </c>
      <c r="D836" s="75"/>
      <c r="E836" s="877">
        <v>1</v>
      </c>
      <c r="F836" s="83">
        <v>4.92</v>
      </c>
      <c r="G836" s="109">
        <v>77.55</v>
      </c>
      <c r="H836" s="109">
        <v>78.55</v>
      </c>
      <c r="I836" s="108">
        <f>H836-G836</f>
        <v>1</v>
      </c>
      <c r="J836" s="1080">
        <f>F836*I836</f>
        <v>4.92</v>
      </c>
      <c r="K836" s="83"/>
      <c r="L836" s="75"/>
      <c r="M836" s="1058"/>
      <c r="N836" s="83"/>
      <c r="O836" s="75"/>
      <c r="P836" s="1058"/>
      <c r="Q836" s="83"/>
      <c r="R836" s="1058"/>
      <c r="S836" s="83"/>
      <c r="T836" s="1058"/>
      <c r="U836" s="1095"/>
      <c r="V836" s="1058"/>
      <c r="W836" s="83"/>
      <c r="X836" s="1058"/>
      <c r="Y836" s="1141"/>
      <c r="Z836" s="114"/>
      <c r="AA836" s="75"/>
      <c r="AB836" s="1155">
        <f t="shared" si="148"/>
        <v>4.92</v>
      </c>
      <c r="AC836" s="1056"/>
      <c r="AD836" s="114"/>
      <c r="AE836" s="75"/>
      <c r="AF836" s="1057"/>
      <c r="AG836" s="83"/>
      <c r="AH836" s="1058"/>
    </row>
    <row r="837" spans="2:34" hidden="1" outlineLevel="1">
      <c r="B837" s="83"/>
      <c r="C837" s="88" t="s">
        <v>716</v>
      </c>
      <c r="D837" s="75"/>
      <c r="E837" s="877">
        <v>1</v>
      </c>
      <c r="F837" s="83">
        <v>7.92</v>
      </c>
      <c r="G837" s="109">
        <v>77.55</v>
      </c>
      <c r="H837" s="109">
        <v>80.05</v>
      </c>
      <c r="I837" s="75">
        <f>H837-G837</f>
        <v>2.5</v>
      </c>
      <c r="J837" s="1080">
        <f>F837*I837</f>
        <v>19.8</v>
      </c>
      <c r="K837" s="83"/>
      <c r="L837" s="75"/>
      <c r="M837" s="1058"/>
      <c r="N837" s="83"/>
      <c r="O837" s="75"/>
      <c r="P837" s="1058"/>
      <c r="Q837" s="83"/>
      <c r="R837" s="1058"/>
      <c r="S837" s="83"/>
      <c r="T837" s="1058"/>
      <c r="U837" s="1095">
        <f>J837</f>
        <v>19.8</v>
      </c>
      <c r="V837" s="1096">
        <f t="shared" si="147"/>
        <v>1.98</v>
      </c>
      <c r="W837" s="83"/>
      <c r="X837" s="1058"/>
      <c r="Y837" s="1141"/>
      <c r="Z837" s="114"/>
      <c r="AA837" s="75"/>
      <c r="AB837" s="1155">
        <f t="shared" si="148"/>
        <v>19.8</v>
      </c>
      <c r="AC837" s="1056"/>
      <c r="AD837" s="114"/>
      <c r="AE837" s="75"/>
      <c r="AF837" s="1057"/>
      <c r="AG837" s="83"/>
      <c r="AH837" s="1058"/>
    </row>
    <row r="838" spans="2:34" hidden="1" outlineLevel="1">
      <c r="B838" s="83"/>
      <c r="C838" s="1479" t="s">
        <v>103</v>
      </c>
      <c r="D838" s="75"/>
      <c r="E838" s="877">
        <v>1</v>
      </c>
      <c r="F838" s="83">
        <v>3.25</v>
      </c>
      <c r="G838" s="109">
        <v>77.55</v>
      </c>
      <c r="H838" s="109">
        <v>80.05</v>
      </c>
      <c r="I838" s="75">
        <f>H838-G838</f>
        <v>2.5</v>
      </c>
      <c r="J838" s="1080">
        <f>F838*I838</f>
        <v>8.1300000000000008</v>
      </c>
      <c r="K838" s="83"/>
      <c r="L838" s="75"/>
      <c r="M838" s="1058"/>
      <c r="N838" s="83"/>
      <c r="O838" s="75"/>
      <c r="P838" s="1058"/>
      <c r="Q838" s="83"/>
      <c r="R838" s="1058"/>
      <c r="S838" s="83"/>
      <c r="T838" s="1058"/>
      <c r="U838" s="1095">
        <f>J838</f>
        <v>8.1300000000000008</v>
      </c>
      <c r="V838" s="1096">
        <f t="shared" si="147"/>
        <v>0.81299999999999994</v>
      </c>
      <c r="W838" s="83"/>
      <c r="X838" s="1058"/>
      <c r="Y838" s="1141"/>
      <c r="Z838" s="114"/>
      <c r="AA838" s="75"/>
      <c r="AB838" s="1155">
        <f t="shared" si="148"/>
        <v>8.1300000000000008</v>
      </c>
      <c r="AC838" s="1056"/>
      <c r="AD838" s="114"/>
      <c r="AE838" s="75"/>
      <c r="AF838" s="1057"/>
      <c r="AG838" s="83"/>
      <c r="AH838" s="1058"/>
    </row>
    <row r="839" spans="2:34" hidden="1" outlineLevel="1">
      <c r="B839" s="83"/>
      <c r="C839" s="1933" t="s">
        <v>717</v>
      </c>
      <c r="D839" s="75"/>
      <c r="E839" s="877">
        <v>1</v>
      </c>
      <c r="F839" s="83">
        <v>4.34</v>
      </c>
      <c r="G839" s="109">
        <v>77.55</v>
      </c>
      <c r="H839" s="109">
        <v>81.400000000000006</v>
      </c>
      <c r="I839" s="75">
        <f>H839-G839</f>
        <v>3.8500000000000099</v>
      </c>
      <c r="J839" s="1058">
        <f>F839*I839</f>
        <v>16.709</v>
      </c>
      <c r="K839" s="83"/>
      <c r="L839" s="75"/>
      <c r="M839" s="1058"/>
      <c r="N839" s="83"/>
      <c r="O839" s="75"/>
      <c r="P839" s="1058"/>
      <c r="Q839" s="83"/>
      <c r="R839" s="1058"/>
      <c r="S839" s="83"/>
      <c r="T839" s="1058"/>
      <c r="U839" s="83">
        <f>J839</f>
        <v>16.709</v>
      </c>
      <c r="V839" s="1096">
        <f t="shared" si="147"/>
        <v>1.671</v>
      </c>
      <c r="W839" s="83"/>
      <c r="X839" s="1058"/>
      <c r="Y839" s="1141"/>
      <c r="Z839" s="114"/>
      <c r="AA839" s="75"/>
      <c r="AB839" s="1155">
        <f t="shared" si="148"/>
        <v>16.71</v>
      </c>
      <c r="AC839" s="1056"/>
      <c r="AD839" s="114"/>
      <c r="AE839" s="75"/>
      <c r="AF839" s="1057"/>
      <c r="AG839" s="83"/>
      <c r="AH839" s="1058"/>
    </row>
    <row r="840" spans="2:34" ht="13.5" hidden="1" outlineLevel="1" thickBot="1">
      <c r="B840" s="1059"/>
      <c r="C840" s="1935"/>
      <c r="D840" s="841"/>
      <c r="E840" s="1090">
        <v>1</v>
      </c>
      <c r="F840" s="1097">
        <v>1.5</v>
      </c>
      <c r="G840" s="1068">
        <v>80.59</v>
      </c>
      <c r="H840" s="1068">
        <v>81.400000000000006</v>
      </c>
      <c r="I840" s="841">
        <f>H840-G840</f>
        <v>0.81000000000000205</v>
      </c>
      <c r="J840" s="842">
        <f>F840*I840</f>
        <v>1.2150000000000001</v>
      </c>
      <c r="K840" s="1059"/>
      <c r="L840" s="841"/>
      <c r="M840" s="842"/>
      <c r="N840" s="1059"/>
      <c r="O840" s="841"/>
      <c r="P840" s="842"/>
      <c r="Q840" s="1059"/>
      <c r="R840" s="842"/>
      <c r="S840" s="1059"/>
      <c r="T840" s="842"/>
      <c r="U840" s="1059">
        <f>J840</f>
        <v>1.2150000000000001</v>
      </c>
      <c r="V840" s="842">
        <f t="shared" si="147"/>
        <v>0.122</v>
      </c>
      <c r="W840" s="1059"/>
      <c r="X840" s="842"/>
      <c r="Y840" s="1175"/>
      <c r="Z840" s="1142"/>
      <c r="AA840" s="841"/>
      <c r="AB840" s="1478">
        <f t="shared" si="148"/>
        <v>1.22</v>
      </c>
      <c r="AC840" s="1069"/>
      <c r="AD840" s="1142"/>
      <c r="AE840" s="841"/>
      <c r="AF840" s="1070"/>
      <c r="AG840" s="1059"/>
      <c r="AH840" s="842"/>
    </row>
    <row r="841" spans="2:34" ht="15" collapsed="1">
      <c r="B841" s="818"/>
      <c r="C841" s="818"/>
      <c r="D841" s="818"/>
      <c r="E841" s="1123"/>
      <c r="F841" s="818"/>
      <c r="G841" s="1442"/>
      <c r="H841" s="1442"/>
      <c r="I841" s="818"/>
      <c r="J841" s="818"/>
      <c r="K841" s="818"/>
      <c r="L841" s="818"/>
      <c r="M841" s="818"/>
      <c r="N841" s="818"/>
      <c r="O841" s="818"/>
      <c r="P841" s="818"/>
      <c r="Q841" s="1495">
        <f>Q825+Q812+Q787+Q696+Q609+Q495+Q415+Q310+Q199+Q99+Q21+Q16+Q6</f>
        <v>1581.02</v>
      </c>
      <c r="R841" s="818"/>
      <c r="S841" s="1495">
        <f>S825+S812+S787+S696+S609+S495+S415+S310+S199+S99+S21+S16+S6</f>
        <v>2354.85</v>
      </c>
      <c r="T841" s="818"/>
      <c r="U841" s="1495">
        <f>U825+U812+U787+U696+U609+U495+U415+U310+U199+U99+U21+U16+U6</f>
        <v>143.59</v>
      </c>
      <c r="V841" s="818"/>
      <c r="W841" s="1495">
        <f>W825+W812+W787+W696+W609+W495+W415+W310+W199+W99+W21+W16+W6</f>
        <v>943.52</v>
      </c>
      <c r="X841" s="818">
        <v>295.24</v>
      </c>
      <c r="Y841" s="1202"/>
      <c r="Z841" s="1140"/>
      <c r="AA841" s="1203"/>
      <c r="AB841" s="1203"/>
      <c r="AC841" s="1203"/>
      <c r="AD841" s="1140"/>
      <c r="AE841" s="1203"/>
      <c r="AF841" s="1203"/>
      <c r="AG841" s="818"/>
      <c r="AH841" s="818"/>
    </row>
    <row r="842" spans="2:34">
      <c r="B842" s="75"/>
      <c r="C842" s="75"/>
      <c r="D842" s="75"/>
      <c r="E842" s="75"/>
      <c r="F842" s="75"/>
      <c r="G842" s="109"/>
      <c r="H842" s="109"/>
      <c r="I842" s="75"/>
      <c r="J842" s="75"/>
      <c r="K842" s="75"/>
      <c r="L842" s="75"/>
      <c r="M842" s="75"/>
      <c r="N842" s="75"/>
      <c r="O842" s="75"/>
      <c r="P842" s="75"/>
      <c r="Q842" s="108"/>
      <c r="R842" s="108"/>
      <c r="S842" s="108"/>
      <c r="T842" s="108"/>
      <c r="U842" s="108"/>
      <c r="V842" s="108"/>
      <c r="W842" s="108"/>
      <c r="X842" s="108"/>
      <c r="Y842" s="108"/>
      <c r="Z842" s="1493"/>
      <c r="AA842" s="108"/>
      <c r="AB842" s="108"/>
      <c r="AC842" s="108"/>
      <c r="AD842" s="1493"/>
      <c r="AE842" s="108"/>
      <c r="AF842" s="108"/>
      <c r="AG842" s="108"/>
      <c r="AH842" s="108"/>
    </row>
    <row r="843" spans="2:34">
      <c r="B843" s="75"/>
      <c r="C843" s="75"/>
      <c r="D843" s="75"/>
      <c r="E843" s="75"/>
      <c r="F843" s="75"/>
      <c r="G843" s="109"/>
      <c r="H843" s="109"/>
      <c r="I843" s="75"/>
      <c r="J843" s="75"/>
      <c r="K843" s="75"/>
      <c r="L843" s="75"/>
      <c r="M843" s="75"/>
      <c r="N843" s="75"/>
      <c r="O843" s="75"/>
      <c r="P843" s="75"/>
      <c r="Q843" s="108"/>
      <c r="R843" s="75"/>
      <c r="S843" s="75"/>
      <c r="T843" s="75"/>
      <c r="U843" s="75"/>
      <c r="V843" s="75"/>
      <c r="W843" s="75"/>
      <c r="X843" s="75"/>
      <c r="Y843" s="859"/>
      <c r="Z843" s="114"/>
      <c r="AA843" s="116"/>
      <c r="AB843" s="116"/>
      <c r="AC843" s="116"/>
      <c r="AD843" s="114"/>
      <c r="AE843" s="116"/>
      <c r="AF843" s="116"/>
      <c r="AG843" s="75"/>
      <c r="AH843" s="75"/>
    </row>
    <row r="844" spans="2:34">
      <c r="B844" s="75"/>
      <c r="C844" s="75"/>
      <c r="D844" s="75"/>
      <c r="E844" s="75"/>
      <c r="F844" s="75"/>
      <c r="G844" s="109"/>
      <c r="H844" s="109"/>
      <c r="I844" s="75"/>
      <c r="J844" s="75"/>
      <c r="K844" s="75"/>
      <c r="L844" s="75"/>
      <c r="M844" s="75"/>
      <c r="N844" s="75"/>
      <c r="O844" s="75"/>
      <c r="P844" s="75"/>
      <c r="Q844" s="108"/>
      <c r="R844" s="109"/>
      <c r="S844" s="75"/>
      <c r="T844" s="75"/>
      <c r="U844" s="75"/>
      <c r="V844" s="75"/>
      <c r="W844" s="75"/>
      <c r="X844" s="75"/>
      <c r="Y844" s="1417"/>
      <c r="Z844" s="114"/>
      <c r="AA844" s="116"/>
      <c r="AB844" s="116"/>
      <c r="AC844" s="116"/>
      <c r="AD844" s="114"/>
      <c r="AE844" s="116"/>
      <c r="AF844" s="116"/>
      <c r="AG844" s="75"/>
      <c r="AH844" s="75"/>
    </row>
    <row r="845" spans="2:34">
      <c r="B845" s="75"/>
      <c r="C845" s="88" t="s">
        <v>730</v>
      </c>
      <c r="D845" s="75"/>
      <c r="E845" s="75"/>
      <c r="F845" s="75"/>
      <c r="G845" s="109"/>
      <c r="H845" s="109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1417"/>
      <c r="Z845" s="114"/>
      <c r="AA845" s="116"/>
      <c r="AB845" s="116"/>
      <c r="AC845" s="116"/>
      <c r="AD845" s="114"/>
      <c r="AE845" s="116"/>
      <c r="AF845" s="116"/>
      <c r="AG845" s="75"/>
      <c r="AH845" s="75"/>
    </row>
    <row r="846" spans="2:34">
      <c r="B846" s="75"/>
      <c r="C846" s="75"/>
      <c r="D846" s="75"/>
      <c r="E846" s="75"/>
      <c r="F846" s="75">
        <v>65.94</v>
      </c>
      <c r="G846" s="109">
        <v>0.84</v>
      </c>
      <c r="H846" s="109">
        <v>4.42</v>
      </c>
      <c r="I846" s="109">
        <f>H846-G846</f>
        <v>3.58</v>
      </c>
      <c r="J846" s="108">
        <f>F846*I846</f>
        <v>236.07</v>
      </c>
      <c r="K846" s="75"/>
      <c r="L846" s="75"/>
      <c r="M846" s="75"/>
      <c r="N846" s="75"/>
      <c r="O846" s="75"/>
      <c r="P846" s="75"/>
      <c r="Q846" s="108">
        <f>J846</f>
        <v>236.07</v>
      </c>
      <c r="R846" s="1280">
        <f t="shared" ref="R846:R851" si="151">ROUND($Q$4/1000*Q846,3)</f>
        <v>35.411000000000001</v>
      </c>
      <c r="S846" s="75"/>
      <c r="T846" s="108">
        <f>Q21+S21+W21</f>
        <v>171.72</v>
      </c>
      <c r="U846" s="75"/>
      <c r="V846" s="75"/>
      <c r="W846" s="75"/>
      <c r="X846" s="75"/>
      <c r="Y846" s="859"/>
      <c r="Z846" s="1493">
        <f>J846</f>
        <v>236.07</v>
      </c>
      <c r="AA846" s="116"/>
      <c r="AB846" s="116"/>
      <c r="AC846" s="116"/>
      <c r="AD846" s="114"/>
      <c r="AE846" s="116"/>
      <c r="AF846" s="116"/>
      <c r="AG846" s="75"/>
      <c r="AH846" s="75"/>
    </row>
    <row r="847" spans="2:34">
      <c r="B847" s="75"/>
      <c r="C847" s="88" t="s">
        <v>112</v>
      </c>
      <c r="D847" s="75"/>
      <c r="E847" s="75">
        <v>6</v>
      </c>
      <c r="F847" s="75"/>
      <c r="G847" s="109"/>
      <c r="H847" s="109"/>
      <c r="I847" s="75"/>
      <c r="J847" s="75"/>
      <c r="K847" s="75">
        <v>1.48</v>
      </c>
      <c r="L847" s="75">
        <v>1.36</v>
      </c>
      <c r="M847" s="1058">
        <f>ROUND(-E847*K847*L847,2)</f>
        <v>-12.08</v>
      </c>
      <c r="N847" s="75">
        <v>0.15</v>
      </c>
      <c r="O847" s="75">
        <f>2*L847+K847</f>
        <v>4.2</v>
      </c>
      <c r="P847" s="75">
        <f>E847*N847*O847</f>
        <v>3.78</v>
      </c>
      <c r="Q847" s="75">
        <f>M847</f>
        <v>-12.08</v>
      </c>
      <c r="R847" s="1280">
        <f t="shared" si="151"/>
        <v>-1.8120000000000001</v>
      </c>
      <c r="S847" s="75"/>
      <c r="T847" s="108">
        <f>Q99+S99+W99</f>
        <v>963.03</v>
      </c>
      <c r="U847" s="75"/>
      <c r="V847" s="75"/>
      <c r="W847" s="75"/>
      <c r="X847" s="75"/>
      <c r="Y847" s="859"/>
      <c r="Z847" s="114">
        <f>M847</f>
        <v>-12.08</v>
      </c>
      <c r="AA847" s="116"/>
      <c r="AB847" s="116"/>
      <c r="AC847" s="116"/>
      <c r="AD847" s="114">
        <f>P847</f>
        <v>3.78</v>
      </c>
      <c r="AE847" s="116"/>
      <c r="AF847" s="116"/>
      <c r="AG847" s="75"/>
      <c r="AH847" s="75"/>
    </row>
    <row r="848" spans="2:34">
      <c r="B848" s="75"/>
      <c r="C848" s="88" t="s">
        <v>69</v>
      </c>
      <c r="D848" s="75"/>
      <c r="E848" s="75">
        <v>2</v>
      </c>
      <c r="F848" s="75"/>
      <c r="G848" s="109"/>
      <c r="H848" s="109"/>
      <c r="I848" s="75"/>
      <c r="J848" s="75"/>
      <c r="K848" s="83">
        <v>1.31</v>
      </c>
      <c r="L848" s="75">
        <v>2.19</v>
      </c>
      <c r="M848" s="1058">
        <f>ROUND(-E848*K848*L848,2)</f>
        <v>-5.74</v>
      </c>
      <c r="N848" s="83">
        <v>0.15</v>
      </c>
      <c r="O848" s="75">
        <f>2*L848+K848</f>
        <v>5.69</v>
      </c>
      <c r="P848" s="1080">
        <f>E848*N848*O848</f>
        <v>1.71</v>
      </c>
      <c r="Q848" s="75">
        <f>M848</f>
        <v>-5.74</v>
      </c>
      <c r="R848" s="1280">
        <f t="shared" si="151"/>
        <v>-0.86099999999999999</v>
      </c>
      <c r="S848" s="75"/>
      <c r="T848" s="108">
        <f>Q199+S199+W199</f>
        <v>192.62</v>
      </c>
      <c r="U848" s="75"/>
      <c r="V848" s="75"/>
      <c r="W848" s="75"/>
      <c r="X848" s="75"/>
      <c r="Y848" s="859"/>
      <c r="Z848" s="114">
        <f>M848</f>
        <v>-5.74</v>
      </c>
      <c r="AA848" s="116"/>
      <c r="AB848" s="116"/>
      <c r="AC848" s="116"/>
      <c r="AD848" s="1493">
        <f>P848</f>
        <v>1.71</v>
      </c>
      <c r="AE848" s="116"/>
      <c r="AF848" s="116"/>
      <c r="AG848" s="75"/>
      <c r="AH848" s="75"/>
    </row>
    <row r="849" spans="2:34">
      <c r="B849" s="75"/>
      <c r="C849" s="88" t="s">
        <v>411</v>
      </c>
      <c r="D849" s="75"/>
      <c r="E849" s="75"/>
      <c r="F849" s="75">
        <v>66.22</v>
      </c>
      <c r="G849" s="109">
        <v>4.42</v>
      </c>
      <c r="H849" s="109">
        <v>6</v>
      </c>
      <c r="I849" s="109">
        <f>H849-G849</f>
        <v>1.58</v>
      </c>
      <c r="J849" s="108">
        <f>F849*I849</f>
        <v>104.63</v>
      </c>
      <c r="K849" s="75"/>
      <c r="L849" s="75"/>
      <c r="M849" s="75"/>
      <c r="N849" s="75"/>
      <c r="O849" s="75"/>
      <c r="P849" s="75"/>
      <c r="Q849" s="108">
        <f>J849</f>
        <v>104.63</v>
      </c>
      <c r="R849" s="1280">
        <f t="shared" si="151"/>
        <v>15.695</v>
      </c>
      <c r="S849" s="75"/>
      <c r="T849" s="75">
        <f>Q310+S310+W310</f>
        <v>192.62</v>
      </c>
      <c r="U849" s="75"/>
      <c r="V849" s="75"/>
      <c r="W849" s="75"/>
      <c r="X849" s="75"/>
      <c r="Y849" s="859"/>
      <c r="Z849" s="1493">
        <f>J849</f>
        <v>104.63</v>
      </c>
      <c r="AA849" s="116"/>
      <c r="AB849" s="116"/>
      <c r="AC849" s="116"/>
      <c r="AD849" s="116"/>
      <c r="AE849" s="116"/>
      <c r="AF849" s="116"/>
      <c r="AG849" s="75"/>
      <c r="AH849" s="75"/>
    </row>
    <row r="850" spans="2:34">
      <c r="B850" s="75"/>
      <c r="C850" s="75"/>
      <c r="D850" s="75"/>
      <c r="E850" s="75"/>
      <c r="F850" s="75"/>
      <c r="G850" s="109"/>
      <c r="H850" s="109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>
        <f>Q415+S415+W415</f>
        <v>1733.42</v>
      </c>
      <c r="U850" s="75"/>
      <c r="V850" s="75"/>
      <c r="W850" s="75"/>
      <c r="X850" s="75"/>
      <c r="Y850" s="859"/>
      <c r="Z850" s="116"/>
      <c r="AA850" s="116"/>
      <c r="AB850" s="116"/>
      <c r="AC850" s="116"/>
      <c r="AD850" s="116"/>
      <c r="AE850" s="116"/>
      <c r="AF850" s="116"/>
      <c r="AG850" s="75"/>
      <c r="AH850" s="75"/>
    </row>
    <row r="851" spans="2:34">
      <c r="B851" s="75"/>
      <c r="C851" s="88" t="s">
        <v>731</v>
      </c>
      <c r="D851" s="1494">
        <f>6.3*12.35</f>
        <v>77.81</v>
      </c>
      <c r="E851" s="75"/>
      <c r="F851" s="75"/>
      <c r="G851" s="109"/>
      <c r="H851" s="109"/>
      <c r="I851" s="75"/>
      <c r="J851" s="75"/>
      <c r="K851" s="75"/>
      <c r="L851" s="75"/>
      <c r="M851" s="75"/>
      <c r="N851" s="75"/>
      <c r="O851" s="75"/>
      <c r="P851" s="75"/>
      <c r="Q851" s="108">
        <f>D851</f>
        <v>77.81</v>
      </c>
      <c r="R851" s="1280">
        <f t="shared" si="151"/>
        <v>11.672000000000001</v>
      </c>
      <c r="S851" s="75"/>
      <c r="T851" s="75">
        <f>Q495+S495+W495</f>
        <v>192.62</v>
      </c>
      <c r="U851" s="75"/>
      <c r="V851" s="75"/>
      <c r="W851" s="75"/>
      <c r="X851" s="75"/>
      <c r="Y851" s="859"/>
      <c r="Z851" s="116"/>
      <c r="AA851" s="1488">
        <f>D851</f>
        <v>77.81</v>
      </c>
      <c r="AB851" s="116"/>
      <c r="AC851" s="116"/>
      <c r="AD851" s="116"/>
      <c r="AE851" s="116"/>
      <c r="AF851" s="116"/>
      <c r="AG851" s="75"/>
      <c r="AH851" s="75"/>
    </row>
    <row r="852" spans="2:34">
      <c r="B852" s="75"/>
      <c r="C852" s="75"/>
      <c r="D852" s="75"/>
      <c r="E852" s="75"/>
      <c r="F852" s="75"/>
      <c r="G852" s="109"/>
      <c r="H852" s="109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108">
        <f>Q609+S609+W609</f>
        <v>192.61</v>
      </c>
      <c r="U852" s="75"/>
      <c r="V852" s="75"/>
      <c r="W852" s="75"/>
      <c r="X852" s="75"/>
      <c r="Y852" s="859"/>
      <c r="Z852" s="116"/>
      <c r="AA852" s="116"/>
      <c r="AB852" s="116"/>
      <c r="AC852" s="116"/>
      <c r="AD852" s="116"/>
      <c r="AE852" s="116"/>
      <c r="AF852" s="116"/>
      <c r="AG852" s="75"/>
      <c r="AH852" s="75"/>
    </row>
    <row r="853" spans="2:34">
      <c r="B853" s="75"/>
      <c r="C853" s="88" t="s">
        <v>739</v>
      </c>
      <c r="D853" s="75"/>
      <c r="E853" s="75"/>
      <c r="F853" s="75">
        <v>3.6</v>
      </c>
      <c r="G853" s="109">
        <v>5.38</v>
      </c>
      <c r="H853" s="109">
        <v>7.59</v>
      </c>
      <c r="I853" s="109">
        <f>H853-G853</f>
        <v>2.21</v>
      </c>
      <c r="J853" s="108">
        <f>F853*I853</f>
        <v>7.96</v>
      </c>
      <c r="K853" s="75"/>
      <c r="L853" s="75"/>
      <c r="M853" s="75"/>
      <c r="N853" s="75"/>
      <c r="O853" s="75"/>
      <c r="P853" s="75"/>
      <c r="Q853" s="75"/>
      <c r="R853" s="75"/>
      <c r="S853" s="75"/>
      <c r="T853" s="108">
        <f>Q696+S696+W696</f>
        <v>770.41</v>
      </c>
      <c r="U853" s="75"/>
      <c r="V853" s="75"/>
      <c r="W853" s="75"/>
      <c r="X853" s="75"/>
      <c r="Y853" s="859"/>
      <c r="Z853" s="116"/>
      <c r="AA853" s="116"/>
      <c r="AB853" s="116"/>
      <c r="AC853" s="1488"/>
      <c r="AD853" s="116"/>
      <c r="AE853" s="116"/>
      <c r="AF853" s="116"/>
      <c r="AG853" s="75"/>
      <c r="AH853" s="75"/>
    </row>
    <row r="854" spans="2:34">
      <c r="B854" s="75"/>
      <c r="C854" s="75"/>
      <c r="D854" s="75"/>
      <c r="E854" s="75"/>
      <c r="F854" s="75"/>
      <c r="G854" s="109"/>
      <c r="H854" s="109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108">
        <f>Q787+S787+W787</f>
        <v>164</v>
      </c>
      <c r="U854" s="75"/>
      <c r="V854" s="75"/>
      <c r="W854" s="75"/>
      <c r="X854" s="75"/>
      <c r="Y854" s="859"/>
      <c r="Z854" s="116"/>
      <c r="AA854" s="116"/>
      <c r="AB854" s="116"/>
      <c r="AC854" s="116"/>
      <c r="AD854" s="116"/>
      <c r="AE854" s="116"/>
      <c r="AF854" s="116"/>
      <c r="AG854" s="75"/>
      <c r="AH854" s="75"/>
    </row>
    <row r="855" spans="2:34">
      <c r="B855" s="75"/>
      <c r="C855" s="75"/>
      <c r="D855" s="75"/>
      <c r="E855" s="75"/>
      <c r="F855" s="75"/>
      <c r="G855" s="109"/>
      <c r="H855" s="109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>
        <f>Q812+W812</f>
        <v>142.02000000000001</v>
      </c>
      <c r="U855" s="75"/>
      <c r="V855" s="75"/>
      <c r="W855" s="75"/>
      <c r="X855" s="75"/>
      <c r="Y855" s="1417">
        <f t="shared" ref="Y855:AF855" si="152">Y825+Y812+Y787+Y696+Y609+Y495+Y415+Y310+Y199+Y99+Y21+Y16+Y6</f>
        <v>2046.99</v>
      </c>
      <c r="Z855" s="1417">
        <f t="shared" si="152"/>
        <v>411.18</v>
      </c>
      <c r="AA855" s="1417">
        <f t="shared" si="152"/>
        <v>918.46</v>
      </c>
      <c r="AB855" s="1417">
        <f t="shared" si="152"/>
        <v>1683.05</v>
      </c>
      <c r="AC855" s="1417">
        <f t="shared" si="152"/>
        <v>101.57</v>
      </c>
      <c r="AD855" s="1417">
        <f t="shared" si="152"/>
        <v>30.93</v>
      </c>
      <c r="AE855" s="1417">
        <f t="shared" si="152"/>
        <v>90.5</v>
      </c>
      <c r="AF855" s="1417">
        <f t="shared" si="152"/>
        <v>72.239999999999995</v>
      </c>
      <c r="AG855" s="75"/>
      <c r="AH855" s="75"/>
    </row>
    <row r="856" spans="2:34">
      <c r="B856" s="75"/>
      <c r="C856" s="75"/>
      <c r="D856" s="75"/>
      <c r="E856" s="75"/>
      <c r="F856" s="75"/>
      <c r="G856" s="109"/>
      <c r="H856" s="109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859"/>
      <c r="Z856" s="116"/>
      <c r="AA856" s="116"/>
      <c r="AB856" s="116"/>
      <c r="AC856" s="116"/>
      <c r="AD856" s="116"/>
      <c r="AE856" s="116"/>
      <c r="AF856" s="116"/>
      <c r="AG856" s="75"/>
      <c r="AH856" s="75"/>
    </row>
    <row r="857" spans="2:34">
      <c r="B857" s="75"/>
      <c r="C857" s="75"/>
      <c r="D857" s="75"/>
      <c r="E857" s="75"/>
      <c r="F857" s="75"/>
      <c r="G857" s="109"/>
      <c r="H857" s="109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1417">
        <f>Y855+AC855</f>
        <v>2148.56</v>
      </c>
      <c r="Z857" s="1488">
        <f>Z855+AD855</f>
        <v>442.11</v>
      </c>
      <c r="AA857" s="1488">
        <f>AA855+AE855</f>
        <v>1008.96</v>
      </c>
      <c r="AB857" s="1488">
        <f>AB855+AF855</f>
        <v>1755.29</v>
      </c>
      <c r="AC857" s="116"/>
      <c r="AD857" s="116"/>
      <c r="AE857" s="116"/>
      <c r="AF857" s="116"/>
      <c r="AG857" s="75"/>
      <c r="AH857" s="75"/>
    </row>
    <row r="858" spans="2:34">
      <c r="B858" s="75"/>
      <c r="C858" s="75"/>
      <c r="D858" s="75"/>
      <c r="E858" s="75"/>
      <c r="F858" s="75"/>
      <c r="G858" s="109"/>
      <c r="H858" s="109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859"/>
      <c r="Z858" s="116"/>
      <c r="AA858" s="116"/>
      <c r="AB858" s="116"/>
      <c r="AC858" s="116"/>
      <c r="AD858" s="116"/>
      <c r="AE858" s="116"/>
      <c r="AF858" s="116"/>
      <c r="AG858" s="75"/>
      <c r="AH858" s="75"/>
    </row>
    <row r="859" spans="2:34">
      <c r="B859" s="75"/>
      <c r="C859" s="75"/>
      <c r="D859" s="75"/>
      <c r="E859" s="75"/>
      <c r="F859" s="75"/>
      <c r="G859" s="109"/>
      <c r="H859" s="109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>
        <v>5339.13</v>
      </c>
      <c r="X859" s="75"/>
      <c r="Y859" s="859">
        <v>5354.92</v>
      </c>
      <c r="Z859" s="116"/>
      <c r="AA859" s="116"/>
      <c r="AB859" s="116"/>
      <c r="AC859" s="116"/>
      <c r="AD859" s="116"/>
      <c r="AE859" s="116"/>
      <c r="AF859" s="116"/>
      <c r="AG859" s="75"/>
      <c r="AH859" s="75"/>
    </row>
    <row r="860" spans="2:34">
      <c r="B860" s="75"/>
      <c r="C860" s="75"/>
      <c r="D860" s="75"/>
      <c r="E860" s="75"/>
      <c r="F860" s="75"/>
      <c r="G860" s="109"/>
      <c r="H860" s="109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859"/>
      <c r="Z860" s="116"/>
      <c r="AA860" s="116"/>
      <c r="AB860" s="116"/>
      <c r="AC860" s="116"/>
      <c r="AD860" s="116"/>
      <c r="AE860" s="116"/>
      <c r="AF860" s="116"/>
      <c r="AG860" s="75"/>
      <c r="AH860" s="75"/>
    </row>
    <row r="861" spans="2:34">
      <c r="B861" s="75"/>
      <c r="C861" s="75"/>
      <c r="D861" s="75"/>
      <c r="E861" s="75"/>
      <c r="F861" s="75"/>
      <c r="G861" s="109"/>
      <c r="H861" s="109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>
        <f>Y859-W859</f>
        <v>15.79</v>
      </c>
      <c r="Y861" s="859"/>
      <c r="Z861" s="116"/>
      <c r="AA861" s="116"/>
      <c r="AB861" s="116"/>
      <c r="AC861" s="116"/>
      <c r="AD861" s="116"/>
      <c r="AE861" s="116"/>
      <c r="AF861" s="116"/>
      <c r="AG861" s="75"/>
      <c r="AH861" s="75"/>
    </row>
    <row r="862" spans="2:34">
      <c r="B862" s="75"/>
      <c r="C862" s="75"/>
      <c r="D862" s="75"/>
      <c r="E862" s="75"/>
      <c r="F862" s="75"/>
      <c r="G862" s="109"/>
      <c r="H862" s="109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859"/>
      <c r="Z862" s="116"/>
      <c r="AA862" s="116"/>
      <c r="AB862" s="116"/>
      <c r="AC862" s="116"/>
      <c r="AD862" s="116"/>
      <c r="AE862" s="116"/>
      <c r="AF862" s="116"/>
      <c r="AG862" s="75"/>
      <c r="AH862" s="75"/>
    </row>
    <row r="863" spans="2:34">
      <c r="B863" s="75"/>
      <c r="C863" s="75"/>
      <c r="D863" s="75"/>
      <c r="E863" s="75"/>
      <c r="F863" s="75"/>
      <c r="G863" s="109"/>
      <c r="H863" s="109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859"/>
      <c r="Z863" s="116"/>
      <c r="AA863" s="116"/>
      <c r="AB863" s="116"/>
      <c r="AC863" s="116"/>
      <c r="AD863" s="116"/>
      <c r="AE863" s="116"/>
      <c r="AF863" s="116"/>
      <c r="AG863" s="75"/>
      <c r="AH863" s="75"/>
    </row>
    <row r="864" spans="2:34">
      <c r="B864" s="75"/>
      <c r="C864" s="75"/>
      <c r="D864" s="75"/>
      <c r="E864" s="75"/>
      <c r="F864" s="75"/>
      <c r="G864" s="109"/>
      <c r="H864" s="109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859"/>
      <c r="Z864" s="116"/>
      <c r="AA864" s="116"/>
      <c r="AB864" s="116"/>
      <c r="AC864" s="116"/>
      <c r="AD864" s="116"/>
      <c r="AE864" s="116"/>
      <c r="AF864" s="116"/>
      <c r="AG864" s="75"/>
      <c r="AH864" s="75"/>
    </row>
    <row r="865" spans="2:34">
      <c r="B865" s="75"/>
      <c r="C865" s="75"/>
      <c r="D865" s="75"/>
      <c r="E865" s="75"/>
      <c r="F865" s="75"/>
      <c r="G865" s="109"/>
      <c r="H865" s="109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859"/>
      <c r="Z865" s="116"/>
      <c r="AA865" s="116"/>
      <c r="AB865" s="116"/>
      <c r="AC865" s="116"/>
      <c r="AD865" s="116"/>
      <c r="AE865" s="116"/>
      <c r="AF865" s="116"/>
      <c r="AG865" s="75"/>
      <c r="AH865" s="75"/>
    </row>
    <row r="866" spans="2:34">
      <c r="B866" s="75"/>
      <c r="C866" s="75"/>
      <c r="D866" s="75"/>
      <c r="E866" s="75"/>
      <c r="F866" s="75"/>
      <c r="G866" s="109"/>
      <c r="H866" s="109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859"/>
      <c r="Z866" s="116"/>
      <c r="AA866" s="116"/>
      <c r="AB866" s="116"/>
      <c r="AC866" s="116"/>
      <c r="AD866" s="116"/>
      <c r="AE866" s="116"/>
      <c r="AF866" s="116"/>
      <c r="AG866" s="75"/>
      <c r="AH866" s="75"/>
    </row>
    <row r="867" spans="2:34">
      <c r="B867" s="75"/>
      <c r="C867" s="75"/>
      <c r="D867" s="75"/>
      <c r="E867" s="75"/>
      <c r="F867" s="75"/>
      <c r="G867" s="109"/>
      <c r="H867" s="109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859"/>
      <c r="Z867" s="116"/>
      <c r="AA867" s="116"/>
      <c r="AB867" s="116"/>
      <c r="AC867" s="116"/>
      <c r="AD867" s="116"/>
      <c r="AE867" s="116"/>
      <c r="AF867" s="116"/>
      <c r="AG867" s="75"/>
      <c r="AH867" s="75"/>
    </row>
    <row r="868" spans="2:34">
      <c r="B868" s="75"/>
      <c r="C868" s="75"/>
      <c r="D868" s="75"/>
      <c r="E868" s="75"/>
      <c r="F868" s="75"/>
      <c r="G868" s="109"/>
      <c r="H868" s="109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859"/>
      <c r="Z868" s="116"/>
      <c r="AA868" s="116"/>
      <c r="AB868" s="116"/>
      <c r="AC868" s="116"/>
      <c r="AD868" s="116"/>
      <c r="AE868" s="116"/>
      <c r="AF868" s="116"/>
      <c r="AG868" s="75"/>
      <c r="AH868" s="75"/>
    </row>
    <row r="869" spans="2:34">
      <c r="B869" s="75"/>
      <c r="C869" s="75"/>
      <c r="D869" s="75"/>
      <c r="E869" s="75"/>
      <c r="F869" s="75"/>
      <c r="G869" s="109"/>
      <c r="H869" s="109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859"/>
      <c r="Z869" s="116"/>
      <c r="AA869" s="116"/>
      <c r="AB869" s="116"/>
      <c r="AC869" s="116"/>
      <c r="AD869" s="116"/>
      <c r="AE869" s="116"/>
      <c r="AF869" s="116"/>
      <c r="AG869" s="75"/>
      <c r="AH869" s="75"/>
    </row>
    <row r="870" spans="2:34">
      <c r="B870" s="75"/>
      <c r="C870" s="75"/>
      <c r="D870" s="75"/>
      <c r="E870" s="75"/>
      <c r="F870" s="75"/>
      <c r="G870" s="109"/>
      <c r="H870" s="109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859"/>
      <c r="Z870" s="116"/>
      <c r="AA870" s="116"/>
      <c r="AB870" s="116"/>
      <c r="AC870" s="116"/>
      <c r="AD870" s="116"/>
      <c r="AE870" s="116"/>
      <c r="AF870" s="116"/>
      <c r="AG870" s="75"/>
      <c r="AH870" s="75"/>
    </row>
    <row r="871" spans="2:34">
      <c r="B871" s="75"/>
      <c r="C871" s="75"/>
      <c r="D871" s="75"/>
      <c r="E871" s="75"/>
      <c r="F871" s="75"/>
      <c r="G871" s="109"/>
      <c r="H871" s="109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859"/>
      <c r="Z871" s="116"/>
      <c r="AA871" s="116"/>
      <c r="AB871" s="116"/>
      <c r="AC871" s="116"/>
      <c r="AD871" s="116"/>
      <c r="AE871" s="116"/>
      <c r="AF871" s="116"/>
      <c r="AG871" s="75"/>
      <c r="AH871" s="75"/>
    </row>
    <row r="872" spans="2:34">
      <c r="B872" s="75"/>
      <c r="C872" s="75"/>
      <c r="D872" s="75"/>
      <c r="E872" s="75"/>
      <c r="F872" s="75"/>
      <c r="G872" s="109"/>
      <c r="H872" s="109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859"/>
      <c r="Z872" s="116"/>
      <c r="AA872" s="116"/>
      <c r="AB872" s="116"/>
      <c r="AC872" s="116"/>
      <c r="AD872" s="116"/>
      <c r="AE872" s="116"/>
      <c r="AF872" s="116"/>
      <c r="AG872" s="75"/>
      <c r="AH872" s="75"/>
    </row>
    <row r="873" spans="2:34">
      <c r="B873" s="75"/>
      <c r="C873" s="75"/>
      <c r="D873" s="75"/>
      <c r="E873" s="75"/>
      <c r="F873" s="75"/>
      <c r="G873" s="109"/>
      <c r="H873" s="109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859"/>
      <c r="Z873" s="116"/>
      <c r="AA873" s="116"/>
      <c r="AB873" s="116"/>
      <c r="AC873" s="116"/>
      <c r="AD873" s="116"/>
      <c r="AE873" s="116"/>
      <c r="AF873" s="116"/>
      <c r="AG873" s="75"/>
      <c r="AH873" s="75"/>
    </row>
    <row r="874" spans="2:34">
      <c r="B874" s="75"/>
      <c r="C874" s="75"/>
      <c r="D874" s="75"/>
      <c r="E874" s="75"/>
      <c r="F874" s="75"/>
      <c r="G874" s="109"/>
      <c r="H874" s="109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859"/>
      <c r="Z874" s="116"/>
      <c r="AA874" s="116"/>
      <c r="AB874" s="116"/>
      <c r="AC874" s="116"/>
      <c r="AD874" s="116"/>
      <c r="AE874" s="116"/>
      <c r="AF874" s="116"/>
      <c r="AG874" s="75"/>
      <c r="AH874" s="75"/>
    </row>
    <row r="875" spans="2:34">
      <c r="B875" s="75"/>
      <c r="C875" s="75"/>
      <c r="D875" s="75"/>
      <c r="E875" s="75"/>
      <c r="F875" s="75"/>
      <c r="G875" s="109"/>
      <c r="H875" s="109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859"/>
      <c r="Z875" s="116"/>
      <c r="AA875" s="116"/>
      <c r="AB875" s="116"/>
      <c r="AC875" s="116"/>
      <c r="AD875" s="116"/>
      <c r="AE875" s="116"/>
      <c r="AF875" s="116"/>
      <c r="AG875" s="75"/>
      <c r="AH875" s="75"/>
    </row>
    <row r="876" spans="2:34">
      <c r="B876" s="75"/>
      <c r="C876" s="75"/>
      <c r="D876" s="75"/>
      <c r="E876" s="75"/>
      <c r="F876" s="75"/>
      <c r="G876" s="109"/>
      <c r="H876" s="109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859"/>
      <c r="Z876" s="116"/>
      <c r="AA876" s="116"/>
      <c r="AB876" s="116"/>
      <c r="AC876" s="116"/>
      <c r="AD876" s="116"/>
      <c r="AE876" s="116"/>
      <c r="AF876" s="116"/>
      <c r="AG876" s="75"/>
      <c r="AH876" s="75"/>
    </row>
    <row r="877" spans="2:34">
      <c r="B877" s="75"/>
      <c r="C877" s="75"/>
      <c r="D877" s="75"/>
      <c r="E877" s="75"/>
      <c r="F877" s="75"/>
      <c r="G877" s="109"/>
      <c r="H877" s="109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859"/>
      <c r="Z877" s="116"/>
      <c r="AA877" s="116"/>
      <c r="AB877" s="116"/>
      <c r="AC877" s="116"/>
      <c r="AD877" s="116"/>
      <c r="AE877" s="116"/>
      <c r="AF877" s="116"/>
      <c r="AG877" s="75"/>
      <c r="AH877" s="75"/>
    </row>
    <row r="878" spans="2:34">
      <c r="B878" s="75"/>
      <c r="C878" s="75"/>
      <c r="D878" s="75"/>
      <c r="E878" s="75"/>
      <c r="F878" s="75"/>
      <c r="G878" s="109"/>
      <c r="H878" s="109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859"/>
      <c r="Z878" s="116"/>
      <c r="AA878" s="116"/>
      <c r="AB878" s="116"/>
      <c r="AC878" s="116"/>
      <c r="AD878" s="116"/>
      <c r="AE878" s="116"/>
      <c r="AF878" s="116"/>
      <c r="AG878" s="75"/>
      <c r="AH878" s="75"/>
    </row>
    <row r="879" spans="2:34">
      <c r="B879" s="75"/>
      <c r="C879" s="75"/>
      <c r="D879" s="75"/>
      <c r="E879" s="75"/>
      <c r="F879" s="75"/>
      <c r="G879" s="109"/>
      <c r="H879" s="109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859"/>
      <c r="Z879" s="116"/>
      <c r="AA879" s="116"/>
      <c r="AB879" s="116"/>
      <c r="AC879" s="116"/>
      <c r="AD879" s="116"/>
      <c r="AE879" s="116"/>
      <c r="AF879" s="116"/>
      <c r="AG879" s="75"/>
      <c r="AH879" s="75"/>
    </row>
    <row r="880" spans="2:34">
      <c r="B880" s="75"/>
      <c r="C880" s="75"/>
      <c r="D880" s="75"/>
      <c r="E880" s="75"/>
      <c r="F880" s="75"/>
      <c r="G880" s="109"/>
      <c r="H880" s="109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859"/>
      <c r="Z880" s="116"/>
      <c r="AA880" s="116"/>
      <c r="AB880" s="116"/>
      <c r="AC880" s="116"/>
      <c r="AD880" s="116"/>
      <c r="AE880" s="116"/>
      <c r="AF880" s="116"/>
      <c r="AG880" s="75"/>
      <c r="AH880" s="75"/>
    </row>
    <row r="881" spans="2:34">
      <c r="B881" s="75"/>
      <c r="C881" s="75"/>
      <c r="D881" s="75"/>
      <c r="E881" s="75"/>
      <c r="F881" s="75"/>
      <c r="G881" s="109"/>
      <c r="H881" s="109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859"/>
      <c r="Z881" s="116"/>
      <c r="AA881" s="116"/>
      <c r="AB881" s="116"/>
      <c r="AC881" s="116"/>
      <c r="AD881" s="116"/>
      <c r="AE881" s="116"/>
      <c r="AF881" s="116"/>
      <c r="AG881" s="75"/>
      <c r="AH881" s="75"/>
    </row>
    <row r="882" spans="2:34">
      <c r="B882" s="75"/>
      <c r="C882" s="75"/>
      <c r="D882" s="75"/>
      <c r="E882" s="75"/>
      <c r="F882" s="75"/>
      <c r="G882" s="109"/>
      <c r="H882" s="109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859"/>
      <c r="Z882" s="116"/>
      <c r="AA882" s="116"/>
      <c r="AB882" s="116"/>
      <c r="AC882" s="116"/>
      <c r="AD882" s="116"/>
      <c r="AE882" s="116"/>
      <c r="AF882" s="116"/>
      <c r="AG882" s="75"/>
      <c r="AH882" s="75"/>
    </row>
    <row r="883" spans="2:34">
      <c r="B883" s="75"/>
      <c r="C883" s="75"/>
      <c r="D883" s="75"/>
      <c r="E883" s="75"/>
      <c r="F883" s="75"/>
      <c r="G883" s="109"/>
      <c r="H883" s="109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859"/>
      <c r="Z883" s="116"/>
      <c r="AA883" s="116"/>
      <c r="AB883" s="116"/>
      <c r="AC883" s="116"/>
      <c r="AD883" s="116"/>
      <c r="AE883" s="116"/>
      <c r="AF883" s="116"/>
      <c r="AG883" s="75"/>
      <c r="AH883" s="75"/>
    </row>
    <row r="884" spans="2:34">
      <c r="B884" s="75"/>
      <c r="C884" s="75"/>
      <c r="D884" s="75"/>
      <c r="E884" s="75"/>
      <c r="F884" s="75"/>
      <c r="G884" s="109"/>
      <c r="H884" s="109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859"/>
      <c r="Z884" s="116"/>
      <c r="AA884" s="116"/>
      <c r="AB884" s="116"/>
      <c r="AC884" s="116"/>
      <c r="AD884" s="116"/>
      <c r="AE884" s="116"/>
      <c r="AF884" s="116"/>
      <c r="AG884" s="75"/>
      <c r="AH884" s="75"/>
    </row>
    <row r="885" spans="2:34">
      <c r="B885" s="75"/>
      <c r="C885" s="75"/>
      <c r="D885" s="75"/>
      <c r="E885" s="75"/>
      <c r="F885" s="75"/>
      <c r="G885" s="109"/>
      <c r="H885" s="109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859"/>
      <c r="Z885" s="116"/>
      <c r="AA885" s="116"/>
      <c r="AB885" s="116"/>
      <c r="AC885" s="116"/>
      <c r="AD885" s="116"/>
      <c r="AE885" s="116"/>
      <c r="AF885" s="116"/>
      <c r="AG885" s="75"/>
      <c r="AH885" s="75"/>
    </row>
    <row r="886" spans="2:34">
      <c r="B886" s="75"/>
      <c r="C886" s="75"/>
      <c r="D886" s="75"/>
      <c r="E886" s="75"/>
      <c r="F886" s="75"/>
      <c r="G886" s="109"/>
      <c r="H886" s="109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859"/>
      <c r="Z886" s="116"/>
      <c r="AA886" s="116"/>
      <c r="AB886" s="116"/>
      <c r="AC886" s="116"/>
      <c r="AD886" s="116"/>
      <c r="AE886" s="116"/>
      <c r="AF886" s="116"/>
      <c r="AG886" s="75"/>
      <c r="AH886" s="75"/>
    </row>
    <row r="887" spans="2:34">
      <c r="B887" s="75"/>
      <c r="C887" s="75"/>
      <c r="D887" s="75"/>
      <c r="E887" s="75"/>
      <c r="F887" s="75"/>
      <c r="G887" s="109"/>
      <c r="H887" s="109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859"/>
      <c r="Z887" s="116"/>
      <c r="AA887" s="116"/>
      <c r="AB887" s="116"/>
      <c r="AC887" s="116"/>
      <c r="AD887" s="116"/>
      <c r="AE887" s="116"/>
      <c r="AF887" s="116"/>
      <c r="AG887" s="75"/>
      <c r="AH887" s="75"/>
    </row>
    <row r="888" spans="2:34">
      <c r="B888" s="75"/>
      <c r="C888" s="75"/>
      <c r="D888" s="75"/>
      <c r="E888" s="75"/>
      <c r="F888" s="75"/>
      <c r="G888" s="109"/>
      <c r="H888" s="109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859"/>
      <c r="Z888" s="116"/>
      <c r="AA888" s="116"/>
      <c r="AB888" s="116"/>
      <c r="AC888" s="116"/>
      <c r="AD888" s="116"/>
      <c r="AE888" s="116"/>
      <c r="AF888" s="116"/>
      <c r="AG888" s="75"/>
      <c r="AH888" s="75"/>
    </row>
    <row r="889" spans="2:34">
      <c r="B889" s="75"/>
      <c r="C889" s="75"/>
      <c r="D889" s="75"/>
      <c r="E889" s="75"/>
      <c r="F889" s="75"/>
      <c r="G889" s="109"/>
      <c r="H889" s="109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859"/>
      <c r="Z889" s="116"/>
      <c r="AA889" s="116"/>
      <c r="AB889" s="116"/>
      <c r="AC889" s="116"/>
      <c r="AD889" s="116"/>
      <c r="AE889" s="116"/>
      <c r="AF889" s="116"/>
      <c r="AG889" s="75"/>
      <c r="AH889" s="75"/>
    </row>
    <row r="890" spans="2:34">
      <c r="B890" s="75"/>
      <c r="C890" s="75"/>
      <c r="D890" s="75"/>
      <c r="E890" s="75"/>
      <c r="F890" s="75"/>
      <c r="G890" s="109"/>
      <c r="H890" s="109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859"/>
      <c r="Z890" s="116"/>
      <c r="AA890" s="116"/>
      <c r="AB890" s="116"/>
      <c r="AC890" s="116"/>
      <c r="AD890" s="116"/>
      <c r="AE890" s="116"/>
      <c r="AF890" s="116"/>
      <c r="AG890" s="75"/>
      <c r="AH890" s="75"/>
    </row>
    <row r="891" spans="2:34">
      <c r="B891" s="75"/>
      <c r="C891" s="75"/>
      <c r="D891" s="75"/>
      <c r="E891" s="75"/>
      <c r="F891" s="75"/>
      <c r="G891" s="109"/>
      <c r="H891" s="109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859"/>
      <c r="Z891" s="116"/>
      <c r="AA891" s="116"/>
      <c r="AB891" s="116"/>
      <c r="AC891" s="116"/>
      <c r="AD891" s="116"/>
      <c r="AE891" s="116"/>
      <c r="AF891" s="116"/>
      <c r="AG891" s="75"/>
      <c r="AH891" s="75"/>
    </row>
    <row r="892" spans="2:34">
      <c r="B892" s="75"/>
      <c r="C892" s="75"/>
      <c r="D892" s="75"/>
      <c r="E892" s="75"/>
      <c r="F892" s="75"/>
      <c r="G892" s="109"/>
      <c r="H892" s="109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859"/>
      <c r="Z892" s="116"/>
      <c r="AA892" s="116"/>
      <c r="AB892" s="116"/>
      <c r="AC892" s="116"/>
      <c r="AD892" s="116"/>
      <c r="AE892" s="116"/>
      <c r="AF892" s="116"/>
      <c r="AG892" s="75"/>
      <c r="AH892" s="75"/>
    </row>
    <row r="893" spans="2:34">
      <c r="B893" s="75"/>
      <c r="C893" s="75"/>
      <c r="D893" s="75"/>
      <c r="E893" s="75"/>
      <c r="F893" s="75"/>
      <c r="G893" s="109"/>
      <c r="H893" s="109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859"/>
      <c r="Z893" s="116"/>
      <c r="AA893" s="116"/>
      <c r="AB893" s="116"/>
      <c r="AC893" s="116"/>
      <c r="AD893" s="116"/>
      <c r="AE893" s="116"/>
      <c r="AF893" s="116"/>
      <c r="AG893" s="75"/>
      <c r="AH893" s="75"/>
    </row>
    <row r="894" spans="2:34">
      <c r="B894" s="75"/>
      <c r="C894" s="75"/>
      <c r="D894" s="75"/>
      <c r="E894" s="75"/>
      <c r="F894" s="75"/>
      <c r="G894" s="109"/>
      <c r="H894" s="109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859"/>
      <c r="Z894" s="116"/>
      <c r="AA894" s="116"/>
      <c r="AB894" s="116"/>
      <c r="AC894" s="116"/>
      <c r="AD894" s="116"/>
      <c r="AE894" s="116"/>
      <c r="AF894" s="116"/>
      <c r="AG894" s="75"/>
      <c r="AH894" s="75"/>
    </row>
    <row r="895" spans="2:34">
      <c r="B895" s="75"/>
      <c r="C895" s="75"/>
      <c r="D895" s="75"/>
      <c r="E895" s="75"/>
      <c r="F895" s="75"/>
      <c r="G895" s="109"/>
      <c r="H895" s="109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859"/>
      <c r="Z895" s="116"/>
      <c r="AA895" s="116"/>
      <c r="AB895" s="116"/>
      <c r="AC895" s="116"/>
      <c r="AD895" s="116"/>
      <c r="AE895" s="116"/>
      <c r="AF895" s="116"/>
      <c r="AG895" s="75"/>
      <c r="AH895" s="75"/>
    </row>
    <row r="896" spans="2:34">
      <c r="B896" s="75"/>
      <c r="C896" s="75"/>
      <c r="D896" s="75"/>
      <c r="E896" s="75"/>
      <c r="F896" s="75"/>
      <c r="G896" s="109"/>
      <c r="H896" s="109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859"/>
      <c r="Z896" s="116"/>
      <c r="AA896" s="116"/>
      <c r="AB896" s="116"/>
      <c r="AC896" s="116"/>
      <c r="AD896" s="116"/>
      <c r="AE896" s="116"/>
      <c r="AF896" s="116"/>
      <c r="AG896" s="75"/>
      <c r="AH896" s="75"/>
    </row>
    <row r="897" spans="2:34">
      <c r="B897" s="75"/>
      <c r="C897" s="75"/>
      <c r="D897" s="75"/>
      <c r="E897" s="75"/>
      <c r="F897" s="75"/>
      <c r="G897" s="109"/>
      <c r="H897" s="109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859"/>
      <c r="Z897" s="116"/>
      <c r="AA897" s="116"/>
      <c r="AB897" s="116"/>
      <c r="AC897" s="116"/>
      <c r="AD897" s="116"/>
      <c r="AE897" s="116"/>
      <c r="AF897" s="116"/>
      <c r="AG897" s="75"/>
      <c r="AH897" s="75"/>
    </row>
    <row r="898" spans="2:34">
      <c r="B898" s="75"/>
      <c r="C898" s="75"/>
      <c r="D898" s="75"/>
      <c r="E898" s="75"/>
      <c r="F898" s="75"/>
      <c r="G898" s="109"/>
      <c r="H898" s="109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859"/>
      <c r="Z898" s="116"/>
      <c r="AA898" s="116"/>
      <c r="AB898" s="116"/>
      <c r="AC898" s="116"/>
      <c r="AD898" s="116"/>
      <c r="AE898" s="116"/>
      <c r="AF898" s="116"/>
      <c r="AG898" s="75"/>
      <c r="AH898" s="75"/>
    </row>
    <row r="899" spans="2:34">
      <c r="B899" s="75"/>
      <c r="C899" s="75"/>
      <c r="D899" s="75"/>
      <c r="E899" s="75"/>
      <c r="F899" s="75"/>
      <c r="G899" s="109"/>
      <c r="H899" s="109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859"/>
      <c r="Z899" s="116"/>
      <c r="AA899" s="116"/>
      <c r="AB899" s="116"/>
      <c r="AC899" s="116"/>
      <c r="AD899" s="116"/>
      <c r="AE899" s="116"/>
      <c r="AF899" s="116"/>
      <c r="AG899" s="75"/>
      <c r="AH899" s="75"/>
    </row>
    <row r="900" spans="2:34">
      <c r="B900" s="75"/>
      <c r="C900" s="75"/>
      <c r="D900" s="75"/>
      <c r="E900" s="75"/>
      <c r="F900" s="75"/>
      <c r="G900" s="109"/>
      <c r="H900" s="109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859"/>
      <c r="Z900" s="116"/>
      <c r="AA900" s="116"/>
      <c r="AB900" s="116"/>
      <c r="AC900" s="116"/>
      <c r="AD900" s="116"/>
      <c r="AE900" s="116"/>
      <c r="AF900" s="116"/>
      <c r="AG900" s="75"/>
      <c r="AH900" s="75"/>
    </row>
    <row r="901" spans="2:34">
      <c r="B901" s="75"/>
      <c r="C901" s="75"/>
      <c r="D901" s="75"/>
      <c r="E901" s="75"/>
      <c r="F901" s="75"/>
      <c r="G901" s="109"/>
      <c r="H901" s="109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859"/>
      <c r="Z901" s="116"/>
      <c r="AA901" s="116"/>
      <c r="AB901" s="116"/>
      <c r="AC901" s="116"/>
      <c r="AD901" s="116"/>
      <c r="AE901" s="116"/>
      <c r="AF901" s="116"/>
      <c r="AG901" s="75"/>
      <c r="AH901" s="75"/>
    </row>
    <row r="902" spans="2:34">
      <c r="B902" s="75"/>
      <c r="C902" s="75"/>
      <c r="D902" s="75"/>
      <c r="E902" s="75"/>
      <c r="F902" s="75"/>
      <c r="G902" s="109"/>
      <c r="H902" s="109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859"/>
      <c r="Z902" s="116"/>
      <c r="AA902" s="116"/>
      <c r="AB902" s="116"/>
      <c r="AC902" s="116"/>
      <c r="AD902" s="116"/>
      <c r="AE902" s="116"/>
      <c r="AF902" s="116"/>
      <c r="AG902" s="75"/>
      <c r="AH902" s="75"/>
    </row>
    <row r="903" spans="2:34">
      <c r="B903" s="75"/>
      <c r="C903" s="75"/>
      <c r="D903" s="75"/>
      <c r="E903" s="75"/>
      <c r="F903" s="75"/>
      <c r="G903" s="109"/>
      <c r="H903" s="109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859"/>
      <c r="Z903" s="116"/>
      <c r="AA903" s="116"/>
      <c r="AB903" s="116"/>
      <c r="AC903" s="116"/>
      <c r="AD903" s="116"/>
      <c r="AE903" s="116"/>
      <c r="AF903" s="116"/>
      <c r="AG903" s="75"/>
      <c r="AH903" s="75"/>
    </row>
    <row r="904" spans="2:34">
      <c r="B904" s="75"/>
      <c r="C904" s="75"/>
      <c r="D904" s="75"/>
      <c r="E904" s="75"/>
      <c r="F904" s="75"/>
      <c r="G904" s="109"/>
      <c r="H904" s="109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859"/>
      <c r="Z904" s="116"/>
      <c r="AA904" s="116"/>
      <c r="AB904" s="116"/>
      <c r="AC904" s="116"/>
      <c r="AD904" s="116"/>
      <c r="AE904" s="116"/>
      <c r="AF904" s="116"/>
      <c r="AG904" s="75"/>
      <c r="AH904" s="75"/>
    </row>
    <row r="905" spans="2:34">
      <c r="B905" s="75"/>
      <c r="C905" s="75"/>
      <c r="D905" s="75"/>
      <c r="E905" s="75"/>
      <c r="F905" s="75"/>
      <c r="G905" s="109"/>
      <c r="H905" s="109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859"/>
      <c r="Z905" s="116"/>
      <c r="AA905" s="116"/>
      <c r="AB905" s="116"/>
      <c r="AC905" s="116"/>
      <c r="AD905" s="116"/>
      <c r="AE905" s="116"/>
      <c r="AF905" s="116"/>
      <c r="AG905" s="75"/>
      <c r="AH905" s="75"/>
    </row>
    <row r="906" spans="2:34">
      <c r="B906" s="75"/>
      <c r="C906" s="75"/>
      <c r="D906" s="75"/>
      <c r="E906" s="75"/>
      <c r="F906" s="75"/>
      <c r="G906" s="109"/>
      <c r="H906" s="109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859"/>
      <c r="Z906" s="116"/>
      <c r="AA906" s="116"/>
      <c r="AB906" s="116"/>
      <c r="AC906" s="116"/>
      <c r="AD906" s="116"/>
      <c r="AE906" s="116"/>
      <c r="AF906" s="116"/>
      <c r="AG906" s="75"/>
      <c r="AH906" s="75"/>
    </row>
    <row r="907" spans="2:34">
      <c r="B907" s="75"/>
      <c r="C907" s="75"/>
      <c r="D907" s="75"/>
      <c r="E907" s="75"/>
      <c r="F907" s="75"/>
      <c r="G907" s="109"/>
      <c r="H907" s="109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859"/>
      <c r="Z907" s="116"/>
      <c r="AA907" s="116"/>
      <c r="AB907" s="116"/>
      <c r="AC907" s="116"/>
      <c r="AD907" s="116"/>
      <c r="AE907" s="116"/>
      <c r="AF907" s="116"/>
      <c r="AG907" s="75"/>
      <c r="AH907" s="75"/>
    </row>
    <row r="908" spans="2:34">
      <c r="B908" s="75"/>
      <c r="C908" s="75"/>
      <c r="D908" s="75"/>
      <c r="E908" s="75"/>
      <c r="F908" s="75"/>
      <c r="G908" s="109"/>
      <c r="H908" s="109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859"/>
      <c r="Z908" s="116"/>
      <c r="AA908" s="116"/>
      <c r="AB908" s="116"/>
      <c r="AC908" s="116"/>
      <c r="AD908" s="116"/>
      <c r="AE908" s="116"/>
      <c r="AF908" s="116"/>
      <c r="AG908" s="75"/>
      <c r="AH908" s="75"/>
    </row>
    <row r="909" spans="2:34">
      <c r="B909" s="75"/>
      <c r="C909" s="75"/>
      <c r="D909" s="75"/>
      <c r="E909" s="75"/>
      <c r="F909" s="75"/>
      <c r="G909" s="109"/>
      <c r="H909" s="109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859"/>
      <c r="Z909" s="116"/>
      <c r="AA909" s="116"/>
      <c r="AB909" s="116"/>
      <c r="AC909" s="116"/>
      <c r="AD909" s="116"/>
      <c r="AE909" s="116"/>
      <c r="AF909" s="116"/>
      <c r="AG909" s="75"/>
      <c r="AH909" s="75"/>
    </row>
    <row r="910" spans="2:34">
      <c r="B910" s="75"/>
      <c r="C910" s="75"/>
      <c r="D910" s="75"/>
      <c r="E910" s="75"/>
      <c r="F910" s="75"/>
      <c r="G910" s="109"/>
      <c r="H910" s="109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859"/>
      <c r="Z910" s="116"/>
      <c r="AA910" s="116"/>
      <c r="AB910" s="116"/>
      <c r="AC910" s="116"/>
      <c r="AD910" s="116"/>
      <c r="AE910" s="116"/>
      <c r="AF910" s="116"/>
      <c r="AG910" s="75"/>
      <c r="AH910" s="75"/>
    </row>
    <row r="911" spans="2:34">
      <c r="B911" s="75"/>
      <c r="C911" s="75"/>
      <c r="D911" s="75"/>
      <c r="E911" s="75"/>
      <c r="F911" s="75"/>
      <c r="G911" s="109"/>
      <c r="H911" s="109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116"/>
      <c r="Z911" s="116"/>
      <c r="AA911" s="116"/>
      <c r="AB911" s="116"/>
      <c r="AC911" s="116"/>
      <c r="AD911" s="116"/>
      <c r="AE911" s="116"/>
      <c r="AF911" s="116"/>
      <c r="AG911" s="75"/>
      <c r="AH911" s="75"/>
    </row>
    <row r="912" spans="2:34">
      <c r="B912" s="75"/>
      <c r="C912" s="75"/>
      <c r="D912" s="75"/>
      <c r="E912" s="75"/>
      <c r="F912" s="75"/>
      <c r="G912" s="109"/>
      <c r="H912" s="109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116"/>
      <c r="Z912" s="116"/>
      <c r="AA912" s="116"/>
      <c r="AB912" s="116"/>
      <c r="AC912" s="116"/>
      <c r="AD912" s="116"/>
      <c r="AE912" s="116"/>
      <c r="AF912" s="116"/>
      <c r="AG912" s="75"/>
      <c r="AH912" s="75"/>
    </row>
    <row r="913" spans="2:34">
      <c r="B913" s="75"/>
      <c r="C913" s="75"/>
      <c r="D913" s="75"/>
      <c r="E913" s="75"/>
      <c r="F913" s="75"/>
      <c r="G913" s="109"/>
      <c r="H913" s="109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116"/>
      <c r="Z913" s="116"/>
      <c r="AA913" s="116"/>
      <c r="AB913" s="116"/>
      <c r="AC913" s="116"/>
      <c r="AD913" s="116"/>
      <c r="AE913" s="116"/>
      <c r="AF913" s="116"/>
      <c r="AG913" s="75"/>
      <c r="AH913" s="75"/>
    </row>
    <row r="914" spans="2:34">
      <c r="B914" s="75"/>
      <c r="C914" s="75"/>
      <c r="D914" s="75"/>
      <c r="E914" s="75"/>
      <c r="F914" s="75"/>
      <c r="G914" s="109"/>
      <c r="H914" s="109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116"/>
      <c r="Z914" s="116"/>
      <c r="AA914" s="116"/>
      <c r="AB914" s="116"/>
      <c r="AC914" s="116"/>
      <c r="AD914" s="116"/>
      <c r="AE914" s="116"/>
      <c r="AF914" s="116"/>
      <c r="AG914" s="75"/>
      <c r="AH914" s="75"/>
    </row>
    <row r="915" spans="2:34">
      <c r="B915" s="75"/>
      <c r="C915" s="75"/>
      <c r="D915" s="75"/>
      <c r="E915" s="75"/>
      <c r="F915" s="75"/>
      <c r="G915" s="109"/>
      <c r="H915" s="109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116"/>
      <c r="Z915" s="116"/>
      <c r="AA915" s="116"/>
      <c r="AB915" s="116"/>
      <c r="AC915" s="116"/>
      <c r="AD915" s="116"/>
      <c r="AE915" s="116"/>
      <c r="AF915" s="116"/>
      <c r="AG915" s="75"/>
      <c r="AH915" s="75"/>
    </row>
    <row r="916" spans="2:34">
      <c r="B916" s="75"/>
      <c r="C916" s="75"/>
      <c r="D916" s="75"/>
      <c r="E916" s="75"/>
      <c r="F916" s="75"/>
      <c r="G916" s="109"/>
      <c r="H916" s="109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116"/>
      <c r="Z916" s="116"/>
      <c r="AA916" s="116"/>
      <c r="AB916" s="116"/>
      <c r="AC916" s="116"/>
      <c r="AD916" s="116"/>
      <c r="AE916" s="116"/>
      <c r="AF916" s="116"/>
      <c r="AG916" s="75"/>
      <c r="AH916" s="75"/>
    </row>
    <row r="917" spans="2:34">
      <c r="B917" s="75"/>
      <c r="C917" s="75"/>
      <c r="D917" s="75"/>
      <c r="E917" s="75"/>
      <c r="F917" s="75"/>
      <c r="G917" s="109"/>
      <c r="H917" s="109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116"/>
      <c r="Z917" s="116"/>
      <c r="AA917" s="116"/>
      <c r="AB917" s="116"/>
      <c r="AC917" s="116"/>
      <c r="AD917" s="116"/>
      <c r="AE917" s="116"/>
      <c r="AF917" s="116"/>
      <c r="AG917" s="75"/>
      <c r="AH917" s="75"/>
    </row>
    <row r="918" spans="2:34">
      <c r="B918" s="75"/>
      <c r="C918" s="75"/>
      <c r="D918" s="75"/>
      <c r="E918" s="75"/>
      <c r="F918" s="75"/>
      <c r="G918" s="109"/>
      <c r="H918" s="109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116"/>
      <c r="Z918" s="116"/>
      <c r="AA918" s="116"/>
      <c r="AB918" s="116"/>
      <c r="AC918" s="116"/>
      <c r="AD918" s="116"/>
      <c r="AE918" s="116"/>
      <c r="AF918" s="116"/>
      <c r="AG918" s="75"/>
      <c r="AH918" s="75"/>
    </row>
    <row r="919" spans="2:34">
      <c r="B919" s="75"/>
      <c r="C919" s="75"/>
      <c r="D919" s="75"/>
      <c r="E919" s="75"/>
      <c r="F919" s="75"/>
      <c r="G919" s="109"/>
      <c r="H919" s="109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116"/>
      <c r="Z919" s="116"/>
      <c r="AA919" s="116"/>
      <c r="AB919" s="116"/>
      <c r="AC919" s="116"/>
      <c r="AD919" s="116"/>
      <c r="AE919" s="116"/>
      <c r="AF919" s="116"/>
      <c r="AG919" s="75"/>
      <c r="AH919" s="75"/>
    </row>
    <row r="920" spans="2:34">
      <c r="B920" s="75"/>
      <c r="C920" s="75"/>
      <c r="D920" s="75"/>
      <c r="E920" s="75"/>
      <c r="F920" s="75"/>
      <c r="G920" s="109"/>
      <c r="H920" s="109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116"/>
      <c r="Z920" s="116"/>
      <c r="AA920" s="116"/>
      <c r="AB920" s="116"/>
      <c r="AC920" s="116"/>
      <c r="AD920" s="116"/>
      <c r="AE920" s="116"/>
      <c r="AF920" s="116"/>
      <c r="AG920" s="75"/>
      <c r="AH920" s="75"/>
    </row>
    <row r="921" spans="2:34">
      <c r="B921" s="75"/>
      <c r="C921" s="75"/>
      <c r="D921" s="75"/>
      <c r="E921" s="75"/>
      <c r="F921" s="75"/>
      <c r="G921" s="109"/>
      <c r="H921" s="109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116"/>
      <c r="Z921" s="116"/>
      <c r="AA921" s="116"/>
      <c r="AB921" s="116"/>
      <c r="AC921" s="116"/>
      <c r="AD921" s="116"/>
      <c r="AE921" s="116"/>
      <c r="AF921" s="116"/>
      <c r="AG921" s="75"/>
      <c r="AH921" s="75"/>
    </row>
    <row r="922" spans="2:34">
      <c r="B922" s="75"/>
      <c r="C922" s="75"/>
      <c r="D922" s="75"/>
      <c r="E922" s="75"/>
      <c r="F922" s="75"/>
      <c r="G922" s="109"/>
      <c r="H922" s="109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116"/>
      <c r="Z922" s="116"/>
      <c r="AA922" s="116"/>
      <c r="AB922" s="116"/>
      <c r="AC922" s="116"/>
      <c r="AD922" s="116"/>
      <c r="AE922" s="116"/>
      <c r="AF922" s="116"/>
      <c r="AG922" s="75"/>
      <c r="AH922" s="75"/>
    </row>
    <row r="923" spans="2:34">
      <c r="B923" s="75"/>
      <c r="C923" s="75"/>
      <c r="D923" s="75"/>
      <c r="E923" s="75"/>
      <c r="F923" s="75"/>
      <c r="G923" s="109"/>
      <c r="H923" s="109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116"/>
      <c r="Z923" s="116"/>
      <c r="AA923" s="116"/>
      <c r="AB923" s="116"/>
      <c r="AC923" s="116"/>
      <c r="AD923" s="116"/>
      <c r="AE923" s="116"/>
      <c r="AF923" s="116"/>
      <c r="AG923" s="75"/>
      <c r="AH923" s="75"/>
    </row>
    <row r="924" spans="2:34">
      <c r="B924" s="75"/>
      <c r="C924" s="75"/>
      <c r="D924" s="75"/>
      <c r="E924" s="75"/>
      <c r="F924" s="75"/>
      <c r="G924" s="109"/>
      <c r="H924" s="109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116"/>
      <c r="Z924" s="116"/>
      <c r="AA924" s="116"/>
      <c r="AB924" s="116"/>
      <c r="AC924" s="116"/>
      <c r="AD924" s="116"/>
      <c r="AE924" s="116"/>
      <c r="AF924" s="116"/>
      <c r="AG924" s="75"/>
      <c r="AH924" s="75"/>
    </row>
    <row r="925" spans="2:34">
      <c r="B925" s="75"/>
      <c r="C925" s="75"/>
      <c r="D925" s="75"/>
      <c r="E925" s="75"/>
      <c r="F925" s="75"/>
      <c r="G925" s="109"/>
      <c r="H925" s="109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116"/>
      <c r="Z925" s="116"/>
      <c r="AA925" s="116"/>
      <c r="AB925" s="116"/>
      <c r="AC925" s="116"/>
      <c r="AD925" s="116"/>
      <c r="AE925" s="116"/>
      <c r="AF925" s="116"/>
      <c r="AG925" s="75"/>
      <c r="AH925" s="75"/>
    </row>
    <row r="926" spans="2:34">
      <c r="B926" s="75"/>
      <c r="C926" s="75"/>
      <c r="D926" s="75"/>
      <c r="E926" s="75"/>
      <c r="F926" s="75"/>
      <c r="G926" s="109"/>
      <c r="H926" s="109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116"/>
      <c r="Z926" s="116"/>
      <c r="AA926" s="116"/>
      <c r="AB926" s="116"/>
      <c r="AC926" s="116"/>
      <c r="AD926" s="116"/>
      <c r="AE926" s="116"/>
      <c r="AF926" s="116"/>
      <c r="AG926" s="75"/>
      <c r="AH926" s="75"/>
    </row>
    <row r="927" spans="2:34">
      <c r="B927" s="75"/>
      <c r="C927" s="75"/>
      <c r="D927" s="75"/>
      <c r="E927" s="75"/>
      <c r="F927" s="75"/>
      <c r="G927" s="109"/>
      <c r="H927" s="109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116"/>
      <c r="Z927" s="116"/>
      <c r="AA927" s="116"/>
      <c r="AB927" s="116"/>
      <c r="AC927" s="116"/>
      <c r="AD927" s="116"/>
      <c r="AE927" s="116"/>
      <c r="AF927" s="116"/>
      <c r="AG927" s="75"/>
      <c r="AH927" s="75"/>
    </row>
    <row r="928" spans="2:34">
      <c r="B928" s="75"/>
      <c r="C928" s="75"/>
      <c r="D928" s="75"/>
      <c r="E928" s="75"/>
      <c r="F928" s="75"/>
      <c r="G928" s="109"/>
      <c r="H928" s="109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116"/>
      <c r="Z928" s="116"/>
      <c r="AA928" s="116"/>
      <c r="AB928" s="116"/>
      <c r="AC928" s="116"/>
      <c r="AD928" s="116"/>
      <c r="AE928" s="116"/>
      <c r="AF928" s="116"/>
      <c r="AG928" s="75"/>
      <c r="AH928" s="75"/>
    </row>
    <row r="929" spans="2:34">
      <c r="B929" s="75"/>
      <c r="C929" s="75"/>
      <c r="D929" s="75"/>
      <c r="E929" s="75"/>
      <c r="F929" s="75"/>
      <c r="G929" s="109"/>
      <c r="H929" s="109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116"/>
      <c r="Z929" s="116"/>
      <c r="AA929" s="116"/>
      <c r="AB929" s="116"/>
      <c r="AC929" s="116"/>
      <c r="AD929" s="116"/>
      <c r="AE929" s="116"/>
      <c r="AF929" s="116"/>
      <c r="AG929" s="75"/>
      <c r="AH929" s="75"/>
    </row>
    <row r="930" spans="2:34">
      <c r="B930" s="75"/>
      <c r="C930" s="75"/>
      <c r="D930" s="75"/>
      <c r="E930" s="75"/>
      <c r="F930" s="75"/>
      <c r="G930" s="109"/>
      <c r="H930" s="109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116"/>
      <c r="Z930" s="116"/>
      <c r="AA930" s="116"/>
      <c r="AB930" s="116"/>
      <c r="AC930" s="116"/>
      <c r="AD930" s="116"/>
      <c r="AE930" s="116"/>
      <c r="AF930" s="116"/>
      <c r="AG930" s="75"/>
      <c r="AH930" s="75"/>
    </row>
    <row r="931" spans="2:34">
      <c r="B931" s="75"/>
      <c r="C931" s="75"/>
      <c r="D931" s="75"/>
      <c r="E931" s="75"/>
      <c r="F931" s="75"/>
      <c r="G931" s="109"/>
      <c r="H931" s="109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116"/>
      <c r="Z931" s="116"/>
      <c r="AA931" s="116"/>
      <c r="AB931" s="116"/>
      <c r="AC931" s="116"/>
      <c r="AD931" s="116"/>
      <c r="AE931" s="116"/>
      <c r="AF931" s="116"/>
      <c r="AG931" s="75"/>
      <c r="AH931" s="75"/>
    </row>
    <row r="932" spans="2:34">
      <c r="B932" s="75"/>
      <c r="C932" s="75"/>
      <c r="D932" s="75"/>
      <c r="E932" s="75"/>
      <c r="F932" s="75"/>
      <c r="G932" s="109"/>
      <c r="H932" s="109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116"/>
      <c r="Z932" s="116"/>
      <c r="AA932" s="116"/>
      <c r="AB932" s="116"/>
      <c r="AC932" s="116"/>
      <c r="AD932" s="116"/>
      <c r="AE932" s="116"/>
      <c r="AF932" s="116"/>
      <c r="AG932" s="75"/>
      <c r="AH932" s="75"/>
    </row>
    <row r="933" spans="2:34">
      <c r="B933" s="75"/>
      <c r="C933" s="75"/>
      <c r="D933" s="75"/>
      <c r="E933" s="75"/>
      <c r="F933" s="75"/>
      <c r="G933" s="109"/>
      <c r="H933" s="109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116"/>
      <c r="Z933" s="116"/>
      <c r="AA933" s="116"/>
      <c r="AB933" s="116"/>
      <c r="AC933" s="116"/>
      <c r="AD933" s="116"/>
      <c r="AE933" s="116"/>
      <c r="AF933" s="116"/>
      <c r="AG933" s="75"/>
      <c r="AH933" s="75"/>
    </row>
    <row r="934" spans="2:34">
      <c r="B934" s="75"/>
      <c r="C934" s="75"/>
      <c r="D934" s="75"/>
      <c r="E934" s="75"/>
      <c r="F934" s="75"/>
      <c r="G934" s="109"/>
      <c r="H934" s="109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116"/>
      <c r="Z934" s="116"/>
      <c r="AA934" s="116"/>
      <c r="AB934" s="116"/>
      <c r="AC934" s="116"/>
      <c r="AD934" s="116"/>
      <c r="AE934" s="116"/>
      <c r="AF934" s="116"/>
      <c r="AG934" s="75"/>
      <c r="AH934" s="75"/>
    </row>
    <row r="935" spans="2:34">
      <c r="B935" s="75"/>
      <c r="C935" s="75"/>
      <c r="D935" s="75"/>
      <c r="E935" s="75"/>
      <c r="F935" s="75"/>
      <c r="G935" s="109"/>
      <c r="H935" s="109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116"/>
      <c r="Z935" s="116"/>
      <c r="AA935" s="116"/>
      <c r="AB935" s="116"/>
      <c r="AC935" s="116"/>
      <c r="AD935" s="116"/>
      <c r="AE935" s="116"/>
      <c r="AF935" s="116"/>
      <c r="AG935" s="75"/>
      <c r="AH935" s="75"/>
    </row>
    <row r="936" spans="2:34">
      <c r="B936" s="75"/>
      <c r="C936" s="75"/>
      <c r="D936" s="75"/>
      <c r="E936" s="75"/>
      <c r="F936" s="75"/>
      <c r="G936" s="109"/>
      <c r="H936" s="109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116"/>
      <c r="Z936" s="116"/>
      <c r="AA936" s="116"/>
      <c r="AB936" s="116"/>
      <c r="AC936" s="116"/>
      <c r="AD936" s="116"/>
      <c r="AE936" s="116"/>
      <c r="AF936" s="116"/>
      <c r="AG936" s="75"/>
      <c r="AH936" s="75"/>
    </row>
    <row r="937" spans="2:34">
      <c r="B937" s="75"/>
      <c r="C937" s="75"/>
      <c r="D937" s="75"/>
      <c r="E937" s="75"/>
      <c r="F937" s="75"/>
      <c r="G937" s="109"/>
      <c r="H937" s="109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116"/>
      <c r="Z937" s="116"/>
      <c r="AA937" s="116"/>
      <c r="AB937" s="116"/>
      <c r="AC937" s="116"/>
      <c r="AD937" s="116"/>
      <c r="AE937" s="116"/>
      <c r="AF937" s="116"/>
      <c r="AG937" s="75"/>
      <c r="AH937" s="75"/>
    </row>
    <row r="938" spans="2:34">
      <c r="B938" s="75"/>
      <c r="C938" s="75"/>
      <c r="D938" s="75"/>
      <c r="E938" s="75"/>
      <c r="F938" s="75"/>
      <c r="G938" s="109"/>
      <c r="H938" s="109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116"/>
      <c r="Z938" s="116"/>
      <c r="AA938" s="116"/>
      <c r="AB938" s="116"/>
      <c r="AC938" s="116"/>
      <c r="AD938" s="116"/>
      <c r="AE938" s="116"/>
      <c r="AF938" s="116"/>
      <c r="AG938" s="75"/>
      <c r="AH938" s="75"/>
    </row>
    <row r="939" spans="2:34">
      <c r="B939" s="75"/>
      <c r="C939" s="75"/>
      <c r="D939" s="75"/>
      <c r="E939" s="75"/>
      <c r="F939" s="75"/>
      <c r="G939" s="109"/>
      <c r="H939" s="109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116"/>
      <c r="Z939" s="116"/>
      <c r="AA939" s="116"/>
      <c r="AB939" s="116"/>
      <c r="AC939" s="116"/>
      <c r="AD939" s="116"/>
      <c r="AE939" s="116"/>
      <c r="AF939" s="116"/>
      <c r="AG939" s="75"/>
      <c r="AH939" s="75"/>
    </row>
    <row r="940" spans="2:34">
      <c r="B940" s="75"/>
      <c r="C940" s="75"/>
      <c r="D940" s="75"/>
      <c r="E940" s="75"/>
      <c r="F940" s="75"/>
      <c r="G940" s="109"/>
      <c r="H940" s="109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116"/>
      <c r="Z940" s="116"/>
      <c r="AA940" s="116"/>
      <c r="AB940" s="116"/>
      <c r="AC940" s="116"/>
      <c r="AD940" s="116"/>
      <c r="AE940" s="116"/>
      <c r="AF940" s="116"/>
      <c r="AG940" s="75"/>
      <c r="AH940" s="75"/>
    </row>
    <row r="941" spans="2:34">
      <c r="B941" s="75"/>
      <c r="C941" s="75"/>
      <c r="D941" s="75"/>
      <c r="E941" s="75"/>
      <c r="F941" s="75"/>
      <c r="G941" s="109"/>
      <c r="H941" s="109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116"/>
      <c r="Z941" s="116"/>
      <c r="AA941" s="116"/>
      <c r="AB941" s="116"/>
      <c r="AC941" s="116"/>
      <c r="AD941" s="116"/>
      <c r="AE941" s="116"/>
      <c r="AF941" s="116"/>
      <c r="AG941" s="75"/>
      <c r="AH941" s="75"/>
    </row>
    <row r="942" spans="2:34">
      <c r="B942" s="75"/>
      <c r="C942" s="75"/>
      <c r="D942" s="75"/>
      <c r="E942" s="75"/>
      <c r="F942" s="75"/>
      <c r="G942" s="109"/>
      <c r="H942" s="109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116"/>
      <c r="Z942" s="116"/>
      <c r="AA942" s="116"/>
      <c r="AB942" s="116"/>
      <c r="AC942" s="116"/>
      <c r="AD942" s="116"/>
      <c r="AE942" s="116"/>
      <c r="AF942" s="116"/>
      <c r="AG942" s="75"/>
      <c r="AH942" s="75"/>
    </row>
    <row r="943" spans="2:34">
      <c r="B943" s="75"/>
      <c r="C943" s="75"/>
      <c r="D943" s="75"/>
      <c r="E943" s="75"/>
      <c r="F943" s="75"/>
      <c r="G943" s="109"/>
      <c r="H943" s="109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116"/>
      <c r="Z943" s="116"/>
      <c r="AA943" s="116"/>
      <c r="AB943" s="116"/>
      <c r="AC943" s="116"/>
      <c r="AD943" s="116"/>
      <c r="AE943" s="116"/>
      <c r="AF943" s="116"/>
      <c r="AG943" s="75"/>
      <c r="AH943" s="75"/>
    </row>
    <row r="944" spans="2:34">
      <c r="B944" s="75"/>
      <c r="C944" s="75"/>
      <c r="D944" s="75"/>
      <c r="E944" s="75"/>
      <c r="F944" s="75"/>
      <c r="G944" s="109"/>
      <c r="H944" s="109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116"/>
      <c r="Z944" s="116"/>
      <c r="AA944" s="116"/>
      <c r="AB944" s="116"/>
      <c r="AC944" s="116"/>
      <c r="AD944" s="116"/>
      <c r="AE944" s="116"/>
      <c r="AF944" s="116"/>
      <c r="AG944" s="75"/>
      <c r="AH944" s="75"/>
    </row>
    <row r="945" spans="2:34">
      <c r="B945" s="75"/>
      <c r="C945" s="75"/>
      <c r="D945" s="75"/>
      <c r="E945" s="75"/>
      <c r="F945" s="75"/>
      <c r="G945" s="109"/>
      <c r="H945" s="109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116"/>
      <c r="Z945" s="116"/>
      <c r="AA945" s="116"/>
      <c r="AB945" s="116"/>
      <c r="AC945" s="116"/>
      <c r="AD945" s="116"/>
      <c r="AE945" s="116"/>
      <c r="AF945" s="116"/>
      <c r="AG945" s="75"/>
      <c r="AH945" s="75"/>
    </row>
    <row r="946" spans="2:34">
      <c r="B946" s="75"/>
      <c r="C946" s="75"/>
      <c r="D946" s="75"/>
      <c r="E946" s="75"/>
      <c r="F946" s="75"/>
      <c r="G946" s="109"/>
      <c r="H946" s="109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116"/>
      <c r="Z946" s="116"/>
      <c r="AA946" s="116"/>
      <c r="AB946" s="116"/>
      <c r="AC946" s="116"/>
      <c r="AD946" s="116"/>
      <c r="AE946" s="116"/>
      <c r="AF946" s="116"/>
      <c r="AG946" s="75"/>
      <c r="AH946" s="75"/>
    </row>
    <row r="947" spans="2:34">
      <c r="B947" s="75"/>
      <c r="C947" s="75"/>
      <c r="D947" s="75"/>
      <c r="E947" s="75"/>
      <c r="F947" s="75"/>
      <c r="G947" s="109"/>
      <c r="H947" s="109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116"/>
      <c r="Z947" s="116"/>
      <c r="AA947" s="116"/>
      <c r="AB947" s="116"/>
      <c r="AC947" s="116"/>
      <c r="AD947" s="116"/>
      <c r="AE947" s="116"/>
      <c r="AF947" s="116"/>
      <c r="AG947" s="75"/>
      <c r="AH947" s="75"/>
    </row>
    <row r="948" spans="2:34">
      <c r="B948" s="75"/>
      <c r="C948" s="75"/>
      <c r="D948" s="75"/>
      <c r="E948" s="75"/>
      <c r="F948" s="75"/>
      <c r="G948" s="109"/>
      <c r="H948" s="109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116"/>
      <c r="Z948" s="116"/>
      <c r="AA948" s="116"/>
      <c r="AB948" s="116"/>
      <c r="AC948" s="116"/>
      <c r="AD948" s="116"/>
      <c r="AE948" s="116"/>
      <c r="AF948" s="116"/>
      <c r="AG948" s="75"/>
      <c r="AH948" s="75"/>
    </row>
    <row r="949" spans="2:34">
      <c r="B949" s="75"/>
      <c r="C949" s="75"/>
      <c r="D949" s="75"/>
      <c r="E949" s="75"/>
      <c r="F949" s="75"/>
      <c r="G949" s="109"/>
      <c r="H949" s="109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116"/>
      <c r="Z949" s="116"/>
      <c r="AA949" s="116"/>
      <c r="AB949" s="116"/>
      <c r="AC949" s="116"/>
      <c r="AD949" s="116"/>
      <c r="AE949" s="116"/>
      <c r="AF949" s="116"/>
      <c r="AG949" s="75"/>
      <c r="AH949" s="75"/>
    </row>
    <row r="950" spans="2:34">
      <c r="B950" s="75"/>
      <c r="C950" s="75"/>
      <c r="D950" s="75"/>
      <c r="E950" s="75"/>
      <c r="F950" s="75"/>
      <c r="G950" s="109"/>
      <c r="H950" s="109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116"/>
      <c r="Z950" s="116"/>
      <c r="AA950" s="116"/>
      <c r="AB950" s="116"/>
      <c r="AC950" s="116"/>
      <c r="AD950" s="116"/>
      <c r="AE950" s="116"/>
      <c r="AF950" s="116"/>
      <c r="AG950" s="75"/>
      <c r="AH950" s="75"/>
    </row>
    <row r="951" spans="2:34">
      <c r="B951" s="75"/>
      <c r="C951" s="75"/>
      <c r="D951" s="75"/>
      <c r="E951" s="75"/>
      <c r="F951" s="75"/>
      <c r="G951" s="109"/>
      <c r="H951" s="109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116"/>
      <c r="Z951" s="116"/>
      <c r="AA951" s="116"/>
      <c r="AB951" s="116"/>
      <c r="AC951" s="116"/>
      <c r="AD951" s="116"/>
      <c r="AE951" s="116"/>
      <c r="AF951" s="116"/>
      <c r="AG951" s="75"/>
      <c r="AH951" s="75"/>
    </row>
    <row r="952" spans="2:34">
      <c r="B952" s="75"/>
      <c r="C952" s="75"/>
      <c r="D952" s="75"/>
      <c r="E952" s="75"/>
      <c r="F952" s="75"/>
      <c r="G952" s="109"/>
      <c r="H952" s="109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116"/>
      <c r="Z952" s="116"/>
      <c r="AA952" s="116"/>
      <c r="AB952" s="116"/>
      <c r="AC952" s="116"/>
      <c r="AD952" s="116"/>
      <c r="AE952" s="116"/>
      <c r="AF952" s="116"/>
      <c r="AG952" s="75"/>
      <c r="AH952" s="75"/>
    </row>
    <row r="953" spans="2:34">
      <c r="B953" s="75"/>
      <c r="C953" s="75"/>
      <c r="D953" s="75"/>
      <c r="E953" s="75"/>
      <c r="F953" s="75"/>
      <c r="G953" s="109"/>
      <c r="H953" s="109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116"/>
      <c r="Z953" s="116"/>
      <c r="AA953" s="116"/>
      <c r="AB953" s="116"/>
      <c r="AC953" s="116"/>
      <c r="AD953" s="116"/>
      <c r="AE953" s="116"/>
      <c r="AF953" s="116"/>
      <c r="AG953" s="75"/>
      <c r="AH953" s="75"/>
    </row>
    <row r="954" spans="2:34">
      <c r="B954" s="75"/>
      <c r="C954" s="75"/>
      <c r="D954" s="75"/>
      <c r="E954" s="75"/>
      <c r="F954" s="75"/>
      <c r="G954" s="109"/>
      <c r="H954" s="109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116"/>
      <c r="Z954" s="116"/>
      <c r="AA954" s="116"/>
      <c r="AB954" s="116"/>
      <c r="AC954" s="116"/>
      <c r="AD954" s="116"/>
      <c r="AE954" s="116"/>
      <c r="AF954" s="116"/>
      <c r="AG954" s="75"/>
      <c r="AH954" s="75"/>
    </row>
    <row r="955" spans="2:34">
      <c r="B955" s="75"/>
      <c r="C955" s="75"/>
      <c r="D955" s="75"/>
      <c r="E955" s="75"/>
      <c r="F955" s="75"/>
      <c r="G955" s="109"/>
      <c r="H955" s="109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116"/>
      <c r="Z955" s="116"/>
      <c r="AA955" s="116"/>
      <c r="AB955" s="116"/>
      <c r="AC955" s="116"/>
      <c r="AD955" s="116"/>
      <c r="AE955" s="116"/>
      <c r="AF955" s="116"/>
      <c r="AG955" s="75"/>
      <c r="AH955" s="75"/>
    </row>
    <row r="956" spans="2:34">
      <c r="B956" s="75"/>
      <c r="C956" s="75"/>
      <c r="D956" s="75"/>
      <c r="E956" s="75"/>
      <c r="F956" s="75"/>
      <c r="G956" s="109"/>
      <c r="H956" s="109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116"/>
      <c r="Z956" s="116"/>
      <c r="AA956" s="116"/>
      <c r="AB956" s="116"/>
      <c r="AC956" s="116"/>
      <c r="AD956" s="116"/>
      <c r="AE956" s="116"/>
      <c r="AF956" s="116"/>
      <c r="AG956" s="75"/>
      <c r="AH956" s="75"/>
    </row>
    <row r="957" spans="2:34">
      <c r="B957" s="75"/>
      <c r="C957" s="75"/>
      <c r="D957" s="75"/>
      <c r="E957" s="75"/>
      <c r="F957" s="75"/>
      <c r="G957" s="109"/>
      <c r="H957" s="109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116"/>
      <c r="Z957" s="116"/>
      <c r="AA957" s="116"/>
      <c r="AB957" s="116"/>
      <c r="AC957" s="116"/>
      <c r="AD957" s="116"/>
      <c r="AE957" s="116"/>
      <c r="AF957" s="116"/>
      <c r="AG957" s="75"/>
      <c r="AH957" s="75"/>
    </row>
    <row r="958" spans="2:34">
      <c r="B958" s="75"/>
      <c r="C958" s="75"/>
      <c r="D958" s="75"/>
      <c r="E958" s="75"/>
      <c r="F958" s="75"/>
      <c r="G958" s="109"/>
      <c r="H958" s="109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116"/>
      <c r="Z958" s="116"/>
      <c r="AA958" s="116"/>
      <c r="AB958" s="116"/>
      <c r="AC958" s="116"/>
      <c r="AD958" s="116"/>
      <c r="AE958" s="116"/>
      <c r="AF958" s="116"/>
      <c r="AG958" s="75"/>
      <c r="AH958" s="75"/>
    </row>
    <row r="959" spans="2:34">
      <c r="B959" s="75"/>
      <c r="C959" s="75"/>
      <c r="D959" s="75"/>
      <c r="E959" s="75"/>
      <c r="F959" s="75"/>
      <c r="G959" s="109"/>
      <c r="H959" s="109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116"/>
      <c r="Z959" s="116"/>
      <c r="AA959" s="116"/>
      <c r="AB959" s="116"/>
      <c r="AC959" s="116"/>
      <c r="AD959" s="116"/>
      <c r="AE959" s="116"/>
      <c r="AF959" s="116"/>
      <c r="AG959" s="75"/>
      <c r="AH959" s="75"/>
    </row>
    <row r="960" spans="2:34">
      <c r="B960" s="75"/>
      <c r="C960" s="75"/>
      <c r="D960" s="75"/>
      <c r="E960" s="75"/>
      <c r="F960" s="75"/>
      <c r="G960" s="109"/>
      <c r="H960" s="109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116"/>
      <c r="Z960" s="116"/>
      <c r="AA960" s="116"/>
      <c r="AB960" s="116"/>
      <c r="AC960" s="116"/>
      <c r="AD960" s="116"/>
      <c r="AE960" s="116"/>
      <c r="AF960" s="116"/>
      <c r="AG960" s="75"/>
      <c r="AH960" s="75"/>
    </row>
    <row r="961" spans="2:34">
      <c r="B961" s="75"/>
      <c r="C961" s="75"/>
      <c r="D961" s="75"/>
      <c r="E961" s="75"/>
      <c r="F961" s="75"/>
      <c r="G961" s="109"/>
      <c r="H961" s="109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116"/>
      <c r="Z961" s="116"/>
      <c r="AA961" s="116"/>
      <c r="AB961" s="116"/>
      <c r="AC961" s="116"/>
      <c r="AD961" s="116"/>
      <c r="AE961" s="116"/>
      <c r="AF961" s="116"/>
      <c r="AG961" s="75"/>
      <c r="AH961" s="75"/>
    </row>
    <row r="962" spans="2:34">
      <c r="B962" s="75"/>
      <c r="C962" s="75"/>
      <c r="D962" s="75"/>
      <c r="E962" s="75"/>
      <c r="F962" s="75"/>
      <c r="G962" s="109"/>
      <c r="H962" s="109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116"/>
      <c r="Z962" s="116"/>
      <c r="AA962" s="116"/>
      <c r="AB962" s="116"/>
      <c r="AC962" s="116"/>
      <c r="AD962" s="116"/>
      <c r="AE962" s="116"/>
      <c r="AF962" s="116"/>
      <c r="AG962" s="75"/>
      <c r="AH962" s="75"/>
    </row>
    <row r="963" spans="2:34">
      <c r="B963" s="75"/>
      <c r="C963" s="75"/>
      <c r="D963" s="75"/>
      <c r="E963" s="75"/>
      <c r="F963" s="75"/>
      <c r="G963" s="109"/>
      <c r="H963" s="109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116"/>
      <c r="Z963" s="116"/>
      <c r="AA963" s="116"/>
      <c r="AB963" s="116"/>
      <c r="AC963" s="116"/>
      <c r="AD963" s="116"/>
      <c r="AE963" s="116"/>
      <c r="AF963" s="116"/>
      <c r="AG963" s="75"/>
      <c r="AH963" s="75"/>
    </row>
    <row r="964" spans="2:34">
      <c r="B964" s="75"/>
      <c r="C964" s="75"/>
      <c r="D964" s="75"/>
      <c r="E964" s="75"/>
      <c r="F964" s="75"/>
      <c r="G964" s="109"/>
      <c r="H964" s="109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116"/>
      <c r="Z964" s="116"/>
      <c r="AA964" s="116"/>
      <c r="AB964" s="116"/>
      <c r="AC964" s="116"/>
      <c r="AD964" s="116"/>
      <c r="AE964" s="116"/>
      <c r="AF964" s="116"/>
      <c r="AG964" s="75"/>
      <c r="AH964" s="75"/>
    </row>
    <row r="965" spans="2:34">
      <c r="B965" s="75"/>
      <c r="C965" s="75"/>
      <c r="D965" s="75"/>
      <c r="E965" s="75"/>
      <c r="F965" s="75"/>
      <c r="G965" s="109"/>
      <c r="H965" s="109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116"/>
      <c r="Z965" s="116"/>
      <c r="AA965" s="116"/>
      <c r="AB965" s="116"/>
      <c r="AC965" s="116"/>
      <c r="AD965" s="116"/>
      <c r="AE965" s="116"/>
      <c r="AF965" s="116"/>
      <c r="AG965" s="75"/>
      <c r="AH965" s="75"/>
    </row>
    <row r="966" spans="2:34">
      <c r="B966" s="75"/>
      <c r="C966" s="75"/>
      <c r="D966" s="75"/>
      <c r="E966" s="75"/>
      <c r="F966" s="75"/>
      <c r="G966" s="109"/>
      <c r="H966" s="109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116"/>
      <c r="Z966" s="116"/>
      <c r="AA966" s="116"/>
      <c r="AB966" s="116"/>
      <c r="AC966" s="116"/>
      <c r="AD966" s="116"/>
      <c r="AE966" s="116"/>
      <c r="AF966" s="116"/>
      <c r="AG966" s="75"/>
      <c r="AH966" s="75"/>
    </row>
    <row r="967" spans="2:34">
      <c r="B967" s="75"/>
      <c r="C967" s="75"/>
      <c r="D967" s="75"/>
      <c r="E967" s="75"/>
      <c r="F967" s="75"/>
      <c r="G967" s="109"/>
      <c r="H967" s="109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116"/>
      <c r="Z967" s="116"/>
      <c r="AA967" s="116"/>
      <c r="AB967" s="116"/>
      <c r="AC967" s="116"/>
      <c r="AD967" s="116"/>
      <c r="AE967" s="116"/>
      <c r="AF967" s="116"/>
      <c r="AG967" s="75"/>
      <c r="AH967" s="75"/>
    </row>
    <row r="968" spans="2:34">
      <c r="B968" s="75"/>
      <c r="C968" s="75"/>
      <c r="D968" s="75"/>
      <c r="E968" s="75"/>
      <c r="F968" s="75"/>
      <c r="G968" s="109"/>
      <c r="H968" s="109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116"/>
      <c r="Z968" s="116"/>
      <c r="AA968" s="116"/>
      <c r="AB968" s="116"/>
      <c r="AC968" s="116"/>
      <c r="AD968" s="116"/>
      <c r="AE968" s="116"/>
      <c r="AF968" s="116"/>
      <c r="AG968" s="75"/>
      <c r="AH968" s="75"/>
    </row>
    <row r="969" spans="2:34">
      <c r="B969" s="75"/>
      <c r="C969" s="75"/>
      <c r="D969" s="75"/>
      <c r="E969" s="75"/>
      <c r="F969" s="75"/>
      <c r="G969" s="109"/>
      <c r="H969" s="109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116"/>
      <c r="Z969" s="116"/>
      <c r="AA969" s="116"/>
      <c r="AB969" s="116"/>
      <c r="AC969" s="116"/>
      <c r="AD969" s="116"/>
      <c r="AE969" s="116"/>
      <c r="AF969" s="116"/>
      <c r="AG969" s="75"/>
      <c r="AH969" s="75"/>
    </row>
    <row r="970" spans="2:34">
      <c r="B970" s="75"/>
      <c r="C970" s="75"/>
      <c r="D970" s="75"/>
      <c r="E970" s="75"/>
      <c r="F970" s="75"/>
      <c r="G970" s="109"/>
      <c r="H970" s="109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116"/>
      <c r="Z970" s="116"/>
      <c r="AA970" s="116"/>
      <c r="AB970" s="116"/>
      <c r="AC970" s="116"/>
      <c r="AD970" s="116"/>
      <c r="AE970" s="116"/>
      <c r="AF970" s="116"/>
      <c r="AG970" s="75"/>
      <c r="AH970" s="75"/>
    </row>
    <row r="971" spans="2:34">
      <c r="B971" s="75"/>
      <c r="C971" s="75"/>
      <c r="D971" s="75"/>
      <c r="E971" s="75"/>
      <c r="F971" s="75"/>
      <c r="G971" s="109"/>
      <c r="H971" s="109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116"/>
      <c r="Z971" s="116"/>
      <c r="AA971" s="116"/>
      <c r="AB971" s="116"/>
      <c r="AC971" s="116"/>
      <c r="AD971" s="116"/>
      <c r="AE971" s="116"/>
      <c r="AF971" s="116"/>
      <c r="AG971" s="75"/>
      <c r="AH971" s="75"/>
    </row>
    <row r="972" spans="2:34">
      <c r="B972" s="75"/>
      <c r="C972" s="75"/>
      <c r="D972" s="75"/>
      <c r="E972" s="75"/>
      <c r="F972" s="75"/>
      <c r="G972" s="109"/>
      <c r="H972" s="109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116"/>
      <c r="Z972" s="116"/>
      <c r="AA972" s="116"/>
      <c r="AB972" s="116"/>
      <c r="AC972" s="116"/>
      <c r="AD972" s="116"/>
      <c r="AE972" s="116"/>
      <c r="AF972" s="116"/>
      <c r="AG972" s="75"/>
      <c r="AH972" s="75"/>
    </row>
    <row r="973" spans="2:34">
      <c r="B973" s="75"/>
      <c r="C973" s="75"/>
      <c r="D973" s="75"/>
      <c r="E973" s="75"/>
      <c r="F973" s="75"/>
      <c r="G973" s="109"/>
      <c r="H973" s="109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116"/>
      <c r="Z973" s="116"/>
      <c r="AA973" s="116"/>
      <c r="AB973" s="116"/>
      <c r="AC973" s="116"/>
      <c r="AD973" s="116"/>
      <c r="AE973" s="116"/>
      <c r="AF973" s="116"/>
      <c r="AG973" s="75"/>
      <c r="AH973" s="75"/>
    </row>
    <row r="974" spans="2:34">
      <c r="B974" s="75"/>
      <c r="C974" s="75"/>
      <c r="D974" s="75"/>
      <c r="E974" s="75"/>
      <c r="F974" s="75"/>
      <c r="G974" s="109"/>
      <c r="H974" s="109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116"/>
      <c r="Z974" s="116"/>
      <c r="AA974" s="116"/>
      <c r="AB974" s="116"/>
      <c r="AC974" s="116"/>
      <c r="AD974" s="116"/>
      <c r="AE974" s="116"/>
      <c r="AF974" s="116"/>
      <c r="AG974" s="75"/>
      <c r="AH974" s="75"/>
    </row>
    <row r="975" spans="2:34">
      <c r="B975" s="75"/>
      <c r="C975" s="75"/>
      <c r="D975" s="75"/>
      <c r="E975" s="75"/>
      <c r="F975" s="75"/>
      <c r="G975" s="109"/>
      <c r="H975" s="109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116"/>
      <c r="Z975" s="116"/>
      <c r="AA975" s="116"/>
      <c r="AB975" s="116"/>
      <c r="AC975" s="116"/>
      <c r="AD975" s="116"/>
      <c r="AE975" s="116"/>
      <c r="AF975" s="116"/>
      <c r="AG975" s="75"/>
      <c r="AH975" s="75"/>
    </row>
    <row r="976" spans="2:34">
      <c r="B976" s="75"/>
      <c r="C976" s="75"/>
      <c r="D976" s="75"/>
      <c r="E976" s="75"/>
      <c r="F976" s="75"/>
      <c r="G976" s="109"/>
      <c r="H976" s="109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116"/>
      <c r="Z976" s="116"/>
      <c r="AA976" s="116"/>
      <c r="AB976" s="116"/>
      <c r="AC976" s="116"/>
      <c r="AD976" s="116"/>
      <c r="AE976" s="116"/>
      <c r="AF976" s="116"/>
      <c r="AG976" s="75"/>
      <c r="AH976" s="75"/>
    </row>
    <row r="977" spans="2:34">
      <c r="B977" s="75"/>
      <c r="C977" s="75"/>
      <c r="D977" s="75"/>
      <c r="E977" s="75"/>
      <c r="F977" s="75"/>
      <c r="G977" s="109"/>
      <c r="H977" s="109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116"/>
      <c r="Z977" s="116"/>
      <c r="AA977" s="116"/>
      <c r="AB977" s="116"/>
      <c r="AC977" s="116"/>
      <c r="AD977" s="116"/>
      <c r="AE977" s="116"/>
      <c r="AF977" s="116"/>
      <c r="AG977" s="75"/>
      <c r="AH977" s="75"/>
    </row>
    <row r="978" spans="2:34">
      <c r="B978" s="75"/>
      <c r="C978" s="75"/>
      <c r="D978" s="75"/>
      <c r="E978" s="75"/>
      <c r="F978" s="75"/>
      <c r="G978" s="109"/>
      <c r="H978" s="109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116"/>
      <c r="Z978" s="116"/>
      <c r="AA978" s="116"/>
      <c r="AB978" s="116"/>
      <c r="AC978" s="116"/>
      <c r="AD978" s="116"/>
      <c r="AE978" s="116"/>
      <c r="AF978" s="116"/>
      <c r="AG978" s="75"/>
      <c r="AH978" s="75"/>
    </row>
    <row r="979" spans="2:34">
      <c r="B979" s="75"/>
      <c r="C979" s="75"/>
      <c r="D979" s="75"/>
      <c r="E979" s="75"/>
      <c r="F979" s="75"/>
      <c r="G979" s="109"/>
      <c r="H979" s="109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116"/>
      <c r="Z979" s="116"/>
      <c r="AA979" s="116"/>
      <c r="AB979" s="116"/>
      <c r="AC979" s="116"/>
      <c r="AD979" s="116"/>
      <c r="AE979" s="116"/>
      <c r="AF979" s="116"/>
      <c r="AG979" s="75"/>
      <c r="AH979" s="75"/>
    </row>
    <row r="980" spans="2:34">
      <c r="B980" s="75"/>
      <c r="C980" s="75"/>
      <c r="D980" s="75"/>
      <c r="E980" s="75"/>
      <c r="F980" s="75"/>
      <c r="G980" s="109"/>
      <c r="H980" s="109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116"/>
      <c r="Z980" s="116"/>
      <c r="AA980" s="116"/>
      <c r="AB980" s="116"/>
      <c r="AC980" s="116"/>
      <c r="AD980" s="116"/>
      <c r="AE980" s="116"/>
      <c r="AF980" s="116"/>
      <c r="AG980" s="75"/>
      <c r="AH980" s="75"/>
    </row>
    <row r="981" spans="2:34">
      <c r="B981" s="75"/>
      <c r="C981" s="75"/>
      <c r="D981" s="75"/>
      <c r="E981" s="75"/>
      <c r="F981" s="75"/>
      <c r="G981" s="109"/>
      <c r="H981" s="109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116"/>
      <c r="Z981" s="116"/>
      <c r="AA981" s="116"/>
      <c r="AB981" s="116"/>
      <c r="AC981" s="116"/>
      <c r="AD981" s="116"/>
      <c r="AE981" s="116"/>
      <c r="AF981" s="116"/>
      <c r="AG981" s="75"/>
      <c r="AH981" s="75"/>
    </row>
    <row r="982" spans="2:34">
      <c r="B982" s="75"/>
      <c r="C982" s="75"/>
      <c r="D982" s="75"/>
      <c r="E982" s="75"/>
      <c r="F982" s="75"/>
      <c r="G982" s="109"/>
      <c r="H982" s="109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116"/>
      <c r="Z982" s="116"/>
      <c r="AA982" s="116"/>
      <c r="AB982" s="116"/>
      <c r="AC982" s="116"/>
      <c r="AD982" s="116"/>
      <c r="AE982" s="116"/>
      <c r="AF982" s="116"/>
      <c r="AG982" s="75"/>
      <c r="AH982" s="75"/>
    </row>
    <row r="983" spans="2:34">
      <c r="B983" s="75"/>
      <c r="C983" s="75"/>
      <c r="D983" s="75"/>
      <c r="E983" s="75"/>
      <c r="F983" s="75"/>
      <c r="G983" s="109"/>
      <c r="H983" s="109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116"/>
      <c r="Z983" s="116"/>
      <c r="AA983" s="116"/>
      <c r="AB983" s="116"/>
      <c r="AC983" s="116"/>
      <c r="AD983" s="116"/>
      <c r="AE983" s="116"/>
      <c r="AF983" s="116"/>
      <c r="AG983" s="75"/>
      <c r="AH983" s="75"/>
    </row>
    <row r="984" spans="2:34">
      <c r="B984" s="75"/>
      <c r="C984" s="75"/>
      <c r="D984" s="75"/>
      <c r="E984" s="75"/>
      <c r="F984" s="75"/>
      <c r="G984" s="109"/>
      <c r="H984" s="109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116"/>
      <c r="Z984" s="116"/>
      <c r="AA984" s="116"/>
      <c r="AB984" s="116"/>
      <c r="AC984" s="116"/>
      <c r="AD984" s="116"/>
      <c r="AE984" s="116"/>
      <c r="AF984" s="116"/>
      <c r="AG984" s="75"/>
      <c r="AH984" s="75"/>
    </row>
    <row r="985" spans="2:34">
      <c r="B985" s="75"/>
      <c r="C985" s="75"/>
      <c r="D985" s="75"/>
      <c r="E985" s="75"/>
      <c r="F985" s="75"/>
      <c r="G985" s="109"/>
      <c r="H985" s="109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116"/>
      <c r="Z985" s="116"/>
      <c r="AA985" s="116"/>
      <c r="AB985" s="116"/>
      <c r="AC985" s="116"/>
      <c r="AD985" s="116"/>
      <c r="AE985" s="116"/>
      <c r="AF985" s="116"/>
      <c r="AG985" s="75"/>
      <c r="AH985" s="75"/>
    </row>
    <row r="986" spans="2:34">
      <c r="B986" s="75"/>
      <c r="C986" s="75"/>
      <c r="D986" s="75"/>
      <c r="E986" s="75"/>
      <c r="F986" s="75"/>
      <c r="G986" s="109"/>
      <c r="H986" s="109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116"/>
      <c r="Z986" s="116"/>
      <c r="AA986" s="116"/>
      <c r="AB986" s="116"/>
      <c r="AC986" s="116"/>
      <c r="AD986" s="116"/>
      <c r="AE986" s="116"/>
      <c r="AF986" s="116"/>
      <c r="AG986" s="75"/>
      <c r="AH986" s="75"/>
    </row>
    <row r="987" spans="2:34">
      <c r="B987" s="75"/>
      <c r="C987" s="75"/>
      <c r="D987" s="75"/>
      <c r="E987" s="75"/>
      <c r="F987" s="75"/>
      <c r="G987" s="109"/>
      <c r="H987" s="109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116"/>
      <c r="Z987" s="116"/>
      <c r="AA987" s="116"/>
      <c r="AB987" s="116"/>
      <c r="AC987" s="116"/>
      <c r="AD987" s="116"/>
      <c r="AE987" s="116"/>
      <c r="AF987" s="116"/>
      <c r="AG987" s="75"/>
      <c r="AH987" s="75"/>
    </row>
    <row r="988" spans="2:34">
      <c r="B988" s="75"/>
      <c r="C988" s="75"/>
      <c r="D988" s="75"/>
      <c r="E988" s="75"/>
      <c r="F988" s="75"/>
      <c r="G988" s="109"/>
      <c r="H988" s="109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116"/>
      <c r="Z988" s="116"/>
      <c r="AA988" s="116"/>
      <c r="AB988" s="116"/>
      <c r="AC988" s="116"/>
      <c r="AD988" s="116"/>
      <c r="AE988" s="116"/>
      <c r="AF988" s="116"/>
      <c r="AG988" s="75"/>
      <c r="AH988" s="75"/>
    </row>
    <row r="989" spans="2:34">
      <c r="B989" s="75"/>
      <c r="C989" s="75"/>
      <c r="D989" s="75"/>
      <c r="E989" s="75"/>
      <c r="F989" s="75"/>
      <c r="G989" s="109"/>
      <c r="H989" s="109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116"/>
      <c r="Z989" s="116"/>
      <c r="AA989" s="116"/>
      <c r="AB989" s="116"/>
      <c r="AC989" s="116"/>
      <c r="AD989" s="116"/>
      <c r="AE989" s="116"/>
      <c r="AF989" s="116"/>
      <c r="AG989" s="75"/>
      <c r="AH989" s="75"/>
    </row>
    <row r="990" spans="2:34">
      <c r="B990" s="75"/>
      <c r="C990" s="75"/>
      <c r="D990" s="75"/>
      <c r="E990" s="75"/>
      <c r="F990" s="75"/>
      <c r="G990" s="109"/>
      <c r="H990" s="109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116"/>
      <c r="Z990" s="116"/>
      <c r="AA990" s="116"/>
      <c r="AB990" s="116"/>
      <c r="AC990" s="116"/>
      <c r="AD990" s="116"/>
      <c r="AE990" s="116"/>
      <c r="AF990" s="116"/>
      <c r="AG990" s="75"/>
      <c r="AH990" s="75"/>
    </row>
    <row r="991" spans="2:34">
      <c r="B991" s="75"/>
      <c r="C991" s="75"/>
      <c r="D991" s="75"/>
      <c r="E991" s="75"/>
      <c r="F991" s="75"/>
      <c r="G991" s="109"/>
      <c r="H991" s="109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116"/>
      <c r="Z991" s="116"/>
      <c r="AA991" s="116"/>
      <c r="AB991" s="116"/>
      <c r="AC991" s="116"/>
      <c r="AD991" s="116"/>
      <c r="AE991" s="116"/>
      <c r="AF991" s="116"/>
      <c r="AG991" s="75"/>
      <c r="AH991" s="75"/>
    </row>
    <row r="992" spans="2:34">
      <c r="B992" s="75"/>
      <c r="C992" s="75"/>
      <c r="D992" s="75"/>
      <c r="E992" s="75"/>
      <c r="F992" s="75"/>
      <c r="G992" s="109"/>
      <c r="H992" s="109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116"/>
      <c r="Z992" s="116"/>
      <c r="AA992" s="116"/>
      <c r="AB992" s="116"/>
      <c r="AC992" s="116"/>
      <c r="AD992" s="116"/>
      <c r="AE992" s="116"/>
      <c r="AF992" s="116"/>
      <c r="AG992" s="75"/>
      <c r="AH992" s="75"/>
    </row>
    <row r="993" spans="2:34">
      <c r="B993" s="75"/>
      <c r="C993" s="75"/>
      <c r="D993" s="75"/>
      <c r="E993" s="75"/>
      <c r="F993" s="75"/>
      <c r="G993" s="109"/>
      <c r="H993" s="109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116"/>
      <c r="Z993" s="116"/>
      <c r="AA993" s="116"/>
      <c r="AB993" s="116"/>
      <c r="AC993" s="116"/>
      <c r="AD993" s="116"/>
      <c r="AE993" s="116"/>
      <c r="AF993" s="116"/>
      <c r="AG993" s="75"/>
      <c r="AH993" s="75"/>
    </row>
    <row r="994" spans="2:34">
      <c r="B994" s="75"/>
      <c r="C994" s="75"/>
      <c r="D994" s="75"/>
      <c r="E994" s="75"/>
      <c r="F994" s="75"/>
      <c r="G994" s="109"/>
      <c r="H994" s="109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116"/>
      <c r="Z994" s="116"/>
      <c r="AA994" s="116"/>
      <c r="AB994" s="116"/>
      <c r="AC994" s="116"/>
      <c r="AD994" s="116"/>
      <c r="AE994" s="116"/>
      <c r="AF994" s="116"/>
      <c r="AG994" s="75"/>
      <c r="AH994" s="75"/>
    </row>
    <row r="995" spans="2:34">
      <c r="B995" s="75"/>
      <c r="C995" s="75"/>
      <c r="D995" s="75"/>
      <c r="E995" s="75"/>
      <c r="F995" s="75"/>
      <c r="G995" s="109"/>
      <c r="H995" s="109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116"/>
      <c r="Z995" s="116"/>
      <c r="AA995" s="116"/>
      <c r="AB995" s="116"/>
      <c r="AC995" s="116"/>
      <c r="AD995" s="116"/>
      <c r="AE995" s="116"/>
      <c r="AF995" s="116"/>
      <c r="AG995" s="75"/>
      <c r="AH995" s="75"/>
    </row>
    <row r="996" spans="2:34">
      <c r="B996" s="75"/>
      <c r="C996" s="75"/>
      <c r="D996" s="75"/>
      <c r="E996" s="75"/>
      <c r="F996" s="75"/>
      <c r="G996" s="109"/>
      <c r="H996" s="109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116"/>
      <c r="Z996" s="116"/>
      <c r="AA996" s="116"/>
      <c r="AB996" s="116"/>
      <c r="AC996" s="116"/>
      <c r="AD996" s="116"/>
      <c r="AE996" s="116"/>
      <c r="AF996" s="116"/>
      <c r="AG996" s="75"/>
      <c r="AH996" s="75"/>
    </row>
    <row r="997" spans="2:34">
      <c r="B997" s="75"/>
      <c r="C997" s="75"/>
      <c r="D997" s="75"/>
      <c r="E997" s="75"/>
      <c r="F997" s="75"/>
      <c r="G997" s="109"/>
      <c r="H997" s="109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116"/>
      <c r="Z997" s="116"/>
      <c r="AA997" s="116"/>
      <c r="AB997" s="116"/>
      <c r="AC997" s="116"/>
      <c r="AD997" s="116"/>
      <c r="AE997" s="116"/>
      <c r="AF997" s="116"/>
      <c r="AG997" s="75"/>
      <c r="AH997" s="75"/>
    </row>
    <row r="998" spans="2:34">
      <c r="B998" s="75"/>
      <c r="C998" s="75"/>
      <c r="D998" s="75"/>
      <c r="E998" s="75"/>
      <c r="F998" s="75"/>
      <c r="G998" s="109"/>
      <c r="H998" s="109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116"/>
      <c r="Z998" s="116"/>
      <c r="AA998" s="116"/>
      <c r="AB998" s="116"/>
      <c r="AC998" s="116"/>
      <c r="AD998" s="116"/>
      <c r="AE998" s="116"/>
      <c r="AF998" s="116"/>
      <c r="AG998" s="75"/>
      <c r="AH998" s="75"/>
    </row>
    <row r="999" spans="2:34">
      <c r="B999" s="75"/>
      <c r="C999" s="75"/>
      <c r="D999" s="75"/>
      <c r="E999" s="75"/>
      <c r="F999" s="75"/>
      <c r="G999" s="109"/>
      <c r="H999" s="109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116"/>
      <c r="Z999" s="116"/>
      <c r="AA999" s="116"/>
      <c r="AB999" s="116"/>
      <c r="AC999" s="116"/>
      <c r="AD999" s="116"/>
      <c r="AE999" s="116"/>
      <c r="AF999" s="116"/>
      <c r="AG999" s="75"/>
      <c r="AH999" s="75"/>
    </row>
    <row r="1000" spans="2:34">
      <c r="B1000" s="75"/>
      <c r="C1000" s="75"/>
      <c r="D1000" s="75"/>
      <c r="E1000" s="75"/>
      <c r="F1000" s="75"/>
      <c r="G1000" s="109"/>
      <c r="H1000" s="109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116"/>
      <c r="Z1000" s="116"/>
      <c r="AA1000" s="116"/>
      <c r="AB1000" s="116"/>
      <c r="AC1000" s="116"/>
      <c r="AD1000" s="116"/>
      <c r="AE1000" s="116"/>
      <c r="AF1000" s="116"/>
      <c r="AG1000" s="75"/>
      <c r="AH1000" s="75"/>
    </row>
    <row r="1001" spans="2:34">
      <c r="B1001" s="75"/>
      <c r="C1001" s="75"/>
      <c r="D1001" s="75"/>
      <c r="E1001" s="75"/>
      <c r="F1001" s="75"/>
      <c r="G1001" s="109"/>
      <c r="H1001" s="109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116"/>
      <c r="Z1001" s="116"/>
      <c r="AA1001" s="116"/>
      <c r="AB1001" s="116"/>
      <c r="AC1001" s="116"/>
      <c r="AD1001" s="116"/>
      <c r="AE1001" s="116"/>
      <c r="AF1001" s="116"/>
      <c r="AG1001" s="75"/>
      <c r="AH1001" s="75"/>
    </row>
    <row r="1002" spans="2:34">
      <c r="B1002" s="75"/>
      <c r="C1002" s="75"/>
      <c r="D1002" s="75"/>
      <c r="E1002" s="75"/>
      <c r="F1002" s="75"/>
      <c r="G1002" s="109"/>
      <c r="H1002" s="109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116"/>
      <c r="Z1002" s="116"/>
      <c r="AA1002" s="116"/>
      <c r="AB1002" s="116"/>
      <c r="AC1002" s="116"/>
      <c r="AD1002" s="116"/>
      <c r="AE1002" s="116"/>
      <c r="AF1002" s="116"/>
      <c r="AG1002" s="75"/>
      <c r="AH1002" s="75"/>
    </row>
    <row r="1003" spans="2:34">
      <c r="B1003" s="75"/>
      <c r="C1003" s="75"/>
      <c r="D1003" s="75"/>
      <c r="E1003" s="75"/>
      <c r="F1003" s="75"/>
      <c r="G1003" s="109"/>
      <c r="H1003" s="109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116"/>
      <c r="Z1003" s="116"/>
      <c r="AA1003" s="116"/>
      <c r="AB1003" s="116"/>
      <c r="AC1003" s="116"/>
      <c r="AD1003" s="116"/>
      <c r="AE1003" s="116"/>
      <c r="AF1003" s="116"/>
      <c r="AG1003" s="75"/>
      <c r="AH1003" s="75"/>
    </row>
    <row r="1004" spans="2:34">
      <c r="B1004" s="75"/>
      <c r="C1004" s="75"/>
      <c r="D1004" s="75"/>
      <c r="E1004" s="75"/>
      <c r="F1004" s="75"/>
      <c r="G1004" s="109"/>
      <c r="H1004" s="109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116"/>
      <c r="Z1004" s="116"/>
      <c r="AA1004" s="116"/>
      <c r="AB1004" s="116"/>
      <c r="AC1004" s="116"/>
      <c r="AD1004" s="116"/>
      <c r="AE1004" s="116"/>
      <c r="AF1004" s="116"/>
      <c r="AG1004" s="75"/>
      <c r="AH1004" s="75"/>
    </row>
    <row r="1005" spans="2:34">
      <c r="B1005" s="75"/>
      <c r="C1005" s="75"/>
      <c r="D1005" s="75"/>
      <c r="E1005" s="75"/>
      <c r="F1005" s="75"/>
      <c r="G1005" s="109"/>
      <c r="H1005" s="109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116"/>
      <c r="Z1005" s="116"/>
      <c r="AA1005" s="116"/>
      <c r="AB1005" s="116"/>
      <c r="AC1005" s="116"/>
      <c r="AD1005" s="116"/>
      <c r="AE1005" s="116"/>
      <c r="AF1005" s="116"/>
      <c r="AG1005" s="75"/>
      <c r="AH1005" s="75"/>
    </row>
    <row r="1006" spans="2:34">
      <c r="B1006" s="75"/>
      <c r="C1006" s="75"/>
      <c r="D1006" s="75"/>
      <c r="E1006" s="75"/>
      <c r="F1006" s="75"/>
      <c r="G1006" s="109"/>
      <c r="H1006" s="109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116"/>
      <c r="Z1006" s="116"/>
      <c r="AA1006" s="116"/>
      <c r="AB1006" s="116"/>
      <c r="AC1006" s="116"/>
      <c r="AD1006" s="116"/>
      <c r="AE1006" s="116"/>
      <c r="AF1006" s="116"/>
      <c r="AG1006" s="75"/>
      <c r="AH1006" s="75"/>
    </row>
    <row r="1007" spans="2:34">
      <c r="B1007" s="75"/>
      <c r="C1007" s="75"/>
      <c r="D1007" s="75"/>
      <c r="E1007" s="75"/>
      <c r="F1007" s="75"/>
      <c r="G1007" s="109"/>
      <c r="H1007" s="109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116"/>
      <c r="Z1007" s="116"/>
      <c r="AA1007" s="116"/>
      <c r="AB1007" s="116"/>
      <c r="AC1007" s="116"/>
      <c r="AD1007" s="116"/>
      <c r="AE1007" s="116"/>
      <c r="AF1007" s="116"/>
      <c r="AG1007" s="75"/>
      <c r="AH1007" s="75"/>
    </row>
    <row r="1008" spans="2:34">
      <c r="B1008" s="75"/>
      <c r="C1008" s="75"/>
      <c r="D1008" s="75"/>
      <c r="E1008" s="75"/>
      <c r="F1008" s="75"/>
      <c r="G1008" s="109"/>
      <c r="H1008" s="109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116"/>
      <c r="Z1008" s="116"/>
      <c r="AA1008" s="116"/>
      <c r="AB1008" s="116"/>
      <c r="AC1008" s="116"/>
      <c r="AD1008" s="116"/>
      <c r="AE1008" s="116"/>
      <c r="AF1008" s="116"/>
      <c r="AG1008" s="75"/>
      <c r="AH1008" s="75"/>
    </row>
    <row r="1009" spans="2:34">
      <c r="B1009" s="75"/>
      <c r="C1009" s="75"/>
      <c r="D1009" s="75"/>
      <c r="E1009" s="75"/>
      <c r="F1009" s="75"/>
      <c r="G1009" s="109"/>
      <c r="H1009" s="109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116"/>
      <c r="Z1009" s="116"/>
      <c r="AA1009" s="116"/>
      <c r="AB1009" s="116"/>
      <c r="AC1009" s="116"/>
      <c r="AD1009" s="116"/>
      <c r="AE1009" s="116"/>
      <c r="AF1009" s="116"/>
      <c r="AG1009" s="75"/>
      <c r="AH1009" s="75"/>
    </row>
    <row r="1010" spans="2:34">
      <c r="B1010" s="75"/>
      <c r="C1010" s="75"/>
      <c r="D1010" s="75"/>
      <c r="E1010" s="75"/>
      <c r="F1010" s="75"/>
      <c r="G1010" s="109"/>
      <c r="H1010" s="109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116"/>
      <c r="Z1010" s="116"/>
      <c r="AA1010" s="116"/>
      <c r="AB1010" s="116"/>
      <c r="AC1010" s="116"/>
      <c r="AD1010" s="116"/>
      <c r="AE1010" s="116"/>
      <c r="AF1010" s="116"/>
      <c r="AG1010" s="75"/>
      <c r="AH1010" s="75"/>
    </row>
    <row r="1011" spans="2:34">
      <c r="B1011" s="75"/>
      <c r="C1011" s="75"/>
      <c r="D1011" s="75"/>
      <c r="E1011" s="75"/>
      <c r="F1011" s="75"/>
      <c r="G1011" s="109"/>
      <c r="H1011" s="109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116"/>
      <c r="Z1011" s="116"/>
      <c r="AA1011" s="116"/>
      <c r="AB1011" s="116"/>
      <c r="AC1011" s="116"/>
      <c r="AD1011" s="116"/>
      <c r="AE1011" s="116"/>
      <c r="AF1011" s="116"/>
      <c r="AG1011" s="75"/>
      <c r="AH1011" s="75"/>
    </row>
    <row r="1012" spans="2:34">
      <c r="B1012" s="75"/>
      <c r="C1012" s="75"/>
      <c r="D1012" s="75"/>
      <c r="E1012" s="75"/>
      <c r="F1012" s="75"/>
      <c r="G1012" s="109"/>
      <c r="H1012" s="109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116"/>
      <c r="Z1012" s="116"/>
      <c r="AA1012" s="116"/>
      <c r="AB1012" s="116"/>
      <c r="AC1012" s="116"/>
      <c r="AD1012" s="116"/>
      <c r="AE1012" s="116"/>
      <c r="AF1012" s="116"/>
      <c r="AG1012" s="75"/>
      <c r="AH1012" s="75"/>
    </row>
    <row r="1013" spans="2:34">
      <c r="B1013" s="75"/>
      <c r="C1013" s="75"/>
      <c r="D1013" s="75"/>
      <c r="E1013" s="75"/>
      <c r="F1013" s="75"/>
      <c r="G1013" s="109"/>
      <c r="H1013" s="109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116"/>
      <c r="Z1013" s="116"/>
      <c r="AA1013" s="116"/>
      <c r="AB1013" s="116"/>
      <c r="AC1013" s="116"/>
      <c r="AD1013" s="116"/>
      <c r="AE1013" s="116"/>
      <c r="AF1013" s="116"/>
      <c r="AG1013" s="75"/>
      <c r="AH1013" s="75"/>
    </row>
    <row r="1014" spans="2:34">
      <c r="B1014" s="75"/>
      <c r="C1014" s="75"/>
      <c r="D1014" s="75"/>
      <c r="E1014" s="75"/>
      <c r="F1014" s="75"/>
      <c r="G1014" s="109"/>
      <c r="H1014" s="109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116"/>
      <c r="Z1014" s="116"/>
      <c r="AA1014" s="116"/>
      <c r="AB1014" s="116"/>
      <c r="AC1014" s="116"/>
      <c r="AD1014" s="116"/>
      <c r="AE1014" s="116"/>
      <c r="AF1014" s="116"/>
      <c r="AG1014" s="75"/>
      <c r="AH1014" s="75"/>
    </row>
    <row r="1015" spans="2:34">
      <c r="B1015" s="75"/>
      <c r="C1015" s="75"/>
      <c r="D1015" s="75"/>
      <c r="E1015" s="75"/>
      <c r="F1015" s="75"/>
      <c r="G1015" s="109"/>
      <c r="H1015" s="109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116"/>
      <c r="Z1015" s="116"/>
      <c r="AA1015" s="116"/>
      <c r="AB1015" s="116"/>
      <c r="AC1015" s="116"/>
      <c r="AD1015" s="116"/>
      <c r="AE1015" s="116"/>
      <c r="AF1015" s="116"/>
      <c r="AG1015" s="75"/>
      <c r="AH1015" s="75"/>
    </row>
    <row r="1016" spans="2:34">
      <c r="B1016" s="75"/>
      <c r="C1016" s="75"/>
      <c r="D1016" s="75"/>
      <c r="E1016" s="75"/>
      <c r="F1016" s="75"/>
      <c r="G1016" s="109"/>
      <c r="H1016" s="109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116"/>
      <c r="Z1016" s="116"/>
      <c r="AA1016" s="116"/>
      <c r="AB1016" s="116"/>
      <c r="AC1016" s="116"/>
      <c r="AD1016" s="116"/>
      <c r="AE1016" s="116"/>
      <c r="AF1016" s="116"/>
      <c r="AG1016" s="75"/>
      <c r="AH1016" s="75"/>
    </row>
    <row r="1017" spans="2:34">
      <c r="B1017" s="75"/>
      <c r="C1017" s="75"/>
      <c r="D1017" s="75"/>
      <c r="E1017" s="75"/>
      <c r="F1017" s="75"/>
      <c r="G1017" s="109"/>
      <c r="H1017" s="109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116"/>
      <c r="Z1017" s="116"/>
      <c r="AA1017" s="116"/>
      <c r="AB1017" s="116"/>
      <c r="AC1017" s="116"/>
      <c r="AD1017" s="116"/>
      <c r="AE1017" s="116"/>
      <c r="AF1017" s="116"/>
      <c r="AG1017" s="75"/>
      <c r="AH1017" s="75"/>
    </row>
    <row r="1018" spans="2:34">
      <c r="B1018" s="75"/>
      <c r="C1018" s="75"/>
      <c r="D1018" s="75"/>
      <c r="E1018" s="75"/>
      <c r="F1018" s="75"/>
      <c r="G1018" s="109"/>
      <c r="H1018" s="109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116"/>
      <c r="Z1018" s="116"/>
      <c r="AA1018" s="116"/>
      <c r="AB1018" s="116"/>
      <c r="AC1018" s="116"/>
      <c r="AD1018" s="116"/>
      <c r="AE1018" s="116"/>
      <c r="AF1018" s="116"/>
      <c r="AG1018" s="75"/>
      <c r="AH1018" s="75"/>
    </row>
    <row r="1019" spans="2:34">
      <c r="B1019" s="75"/>
      <c r="C1019" s="75"/>
      <c r="D1019" s="75"/>
      <c r="E1019" s="75"/>
      <c r="F1019" s="75"/>
      <c r="G1019" s="109"/>
      <c r="H1019" s="109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116"/>
      <c r="Z1019" s="116"/>
      <c r="AA1019" s="116"/>
      <c r="AB1019" s="116"/>
      <c r="AC1019" s="116"/>
      <c r="AD1019" s="116"/>
      <c r="AE1019" s="116"/>
      <c r="AF1019" s="116"/>
      <c r="AG1019" s="75"/>
      <c r="AH1019" s="75"/>
    </row>
    <row r="1020" spans="2:34">
      <c r="B1020" s="75"/>
      <c r="C1020" s="75"/>
      <c r="D1020" s="75"/>
      <c r="E1020" s="75"/>
      <c r="F1020" s="75"/>
      <c r="G1020" s="109"/>
      <c r="H1020" s="109"/>
      <c r="I1020" s="75"/>
      <c r="J1020" s="75"/>
      <c r="K1020" s="75"/>
      <c r="L1020" s="75"/>
      <c r="M1020" s="75"/>
      <c r="N1020" s="75"/>
      <c r="O1020" s="75"/>
      <c r="P1020" s="75"/>
      <c r="Q1020" s="75"/>
      <c r="R1020" s="75"/>
      <c r="S1020" s="75"/>
      <c r="T1020" s="75"/>
      <c r="U1020" s="75"/>
      <c r="V1020" s="75"/>
      <c r="W1020" s="75"/>
      <c r="X1020" s="75"/>
      <c r="Y1020" s="116"/>
      <c r="Z1020" s="116"/>
      <c r="AA1020" s="116"/>
      <c r="AB1020" s="116"/>
      <c r="AC1020" s="116"/>
      <c r="AD1020" s="116"/>
      <c r="AE1020" s="116"/>
      <c r="AF1020" s="116"/>
      <c r="AG1020" s="75"/>
      <c r="AH1020" s="75"/>
    </row>
    <row r="1021" spans="2:34">
      <c r="B1021" s="75"/>
      <c r="C1021" s="75"/>
      <c r="D1021" s="75"/>
      <c r="E1021" s="75"/>
      <c r="F1021" s="75"/>
      <c r="G1021" s="109"/>
      <c r="H1021" s="109"/>
      <c r="I1021" s="75"/>
      <c r="J1021" s="75"/>
      <c r="K1021" s="75"/>
      <c r="L1021" s="75"/>
      <c r="M1021" s="75"/>
      <c r="N1021" s="75"/>
      <c r="O1021" s="75"/>
      <c r="P1021" s="75"/>
      <c r="Q1021" s="75"/>
      <c r="R1021" s="75"/>
      <c r="S1021" s="75"/>
      <c r="T1021" s="75"/>
      <c r="U1021" s="75"/>
      <c r="V1021" s="75"/>
      <c r="W1021" s="75"/>
      <c r="X1021" s="75"/>
      <c r="Y1021" s="116"/>
      <c r="Z1021" s="116"/>
      <c r="AA1021" s="116"/>
      <c r="AB1021" s="116"/>
      <c r="AC1021" s="116"/>
      <c r="AD1021" s="116"/>
      <c r="AE1021" s="116"/>
      <c r="AF1021" s="116"/>
      <c r="AG1021" s="75"/>
      <c r="AH1021" s="75"/>
    </row>
    <row r="1022" spans="2:34">
      <c r="B1022" s="75"/>
      <c r="C1022" s="75"/>
      <c r="D1022" s="75"/>
      <c r="E1022" s="75"/>
      <c r="F1022" s="75"/>
      <c r="G1022" s="109"/>
      <c r="H1022" s="109"/>
      <c r="I1022" s="75"/>
      <c r="J1022" s="75"/>
      <c r="K1022" s="75"/>
      <c r="L1022" s="75"/>
      <c r="M1022" s="75"/>
      <c r="N1022" s="75"/>
      <c r="O1022" s="75"/>
      <c r="P1022" s="75"/>
      <c r="Q1022" s="75"/>
      <c r="R1022" s="75"/>
      <c r="S1022" s="75"/>
      <c r="T1022" s="75"/>
      <c r="U1022" s="75"/>
      <c r="V1022" s="75"/>
      <c r="W1022" s="75"/>
      <c r="X1022" s="75"/>
      <c r="Y1022" s="116"/>
      <c r="Z1022" s="116"/>
      <c r="AA1022" s="116"/>
      <c r="AB1022" s="116"/>
      <c r="AC1022" s="116"/>
      <c r="AD1022" s="116"/>
      <c r="AE1022" s="116"/>
      <c r="AF1022" s="116"/>
      <c r="AG1022" s="75"/>
      <c r="AH1022" s="75"/>
    </row>
    <row r="1023" spans="2:34">
      <c r="B1023" s="75"/>
      <c r="C1023" s="75"/>
      <c r="D1023" s="75"/>
      <c r="E1023" s="75"/>
      <c r="F1023" s="75"/>
      <c r="G1023" s="109"/>
      <c r="H1023" s="109"/>
      <c r="I1023" s="75"/>
      <c r="J1023" s="75"/>
      <c r="K1023" s="75"/>
      <c r="L1023" s="75"/>
      <c r="M1023" s="75"/>
      <c r="N1023" s="75"/>
      <c r="O1023" s="75"/>
      <c r="P1023" s="75"/>
      <c r="Q1023" s="75"/>
      <c r="R1023" s="75"/>
      <c r="S1023" s="75"/>
      <c r="T1023" s="75"/>
      <c r="U1023" s="75"/>
      <c r="V1023" s="75"/>
      <c r="W1023" s="75"/>
      <c r="X1023" s="75"/>
      <c r="Y1023" s="116"/>
      <c r="Z1023" s="116"/>
      <c r="AA1023" s="116"/>
      <c r="AB1023" s="116"/>
      <c r="AC1023" s="116"/>
      <c r="AD1023" s="116"/>
      <c r="AE1023" s="116"/>
      <c r="AF1023" s="116"/>
      <c r="AG1023" s="75"/>
      <c r="AH1023" s="75"/>
    </row>
    <row r="1024" spans="2:34">
      <c r="B1024" s="75"/>
      <c r="C1024" s="75"/>
      <c r="D1024" s="75"/>
      <c r="E1024" s="75"/>
      <c r="F1024" s="75"/>
      <c r="G1024" s="109"/>
      <c r="H1024" s="109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116"/>
      <c r="Z1024" s="116"/>
      <c r="AA1024" s="116"/>
      <c r="AB1024" s="116"/>
      <c r="AC1024" s="116"/>
      <c r="AD1024" s="116"/>
      <c r="AE1024" s="116"/>
      <c r="AF1024" s="116"/>
      <c r="AG1024" s="75"/>
      <c r="AH1024" s="75"/>
    </row>
    <row r="1025" spans="2:34">
      <c r="B1025" s="75"/>
      <c r="C1025" s="75"/>
      <c r="D1025" s="75"/>
      <c r="E1025" s="75"/>
      <c r="F1025" s="75"/>
      <c r="G1025" s="109"/>
      <c r="H1025" s="109"/>
      <c r="I1025" s="75"/>
      <c r="J1025" s="75"/>
      <c r="K1025" s="75"/>
      <c r="L1025" s="75"/>
      <c r="M1025" s="75"/>
      <c r="N1025" s="75"/>
      <c r="O1025" s="75"/>
      <c r="P1025" s="75"/>
      <c r="Q1025" s="75"/>
      <c r="R1025" s="75"/>
      <c r="S1025" s="75"/>
      <c r="T1025" s="75"/>
      <c r="U1025" s="75"/>
      <c r="V1025" s="75"/>
      <c r="W1025" s="75"/>
      <c r="X1025" s="75"/>
      <c r="Y1025" s="116"/>
      <c r="Z1025" s="116"/>
      <c r="AA1025" s="116"/>
      <c r="AB1025" s="116"/>
      <c r="AC1025" s="116"/>
      <c r="AD1025" s="116"/>
      <c r="AE1025" s="116"/>
      <c r="AF1025" s="116"/>
      <c r="AG1025" s="75"/>
      <c r="AH1025" s="75"/>
    </row>
    <row r="1026" spans="2:34">
      <c r="B1026" s="75"/>
      <c r="C1026" s="75"/>
      <c r="D1026" s="75"/>
      <c r="E1026" s="75"/>
      <c r="F1026" s="75"/>
      <c r="G1026" s="109"/>
      <c r="H1026" s="109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116"/>
      <c r="Z1026" s="116"/>
      <c r="AA1026" s="116"/>
      <c r="AB1026" s="116"/>
      <c r="AC1026" s="116"/>
      <c r="AD1026" s="116"/>
      <c r="AE1026" s="116"/>
      <c r="AF1026" s="116"/>
      <c r="AG1026" s="75"/>
      <c r="AH1026" s="75"/>
    </row>
    <row r="1027" spans="2:34">
      <c r="B1027" s="75"/>
      <c r="C1027" s="75"/>
      <c r="D1027" s="75"/>
      <c r="E1027" s="75"/>
      <c r="F1027" s="75"/>
      <c r="G1027" s="109"/>
      <c r="H1027" s="109"/>
      <c r="I1027" s="75"/>
      <c r="J1027" s="75"/>
      <c r="K1027" s="75"/>
      <c r="L1027" s="75"/>
      <c r="M1027" s="75"/>
      <c r="N1027" s="75"/>
      <c r="O1027" s="75"/>
      <c r="P1027" s="75"/>
      <c r="Q1027" s="75"/>
      <c r="R1027" s="75"/>
      <c r="S1027" s="75"/>
      <c r="T1027" s="75"/>
      <c r="U1027" s="75"/>
      <c r="V1027" s="75"/>
      <c r="W1027" s="75"/>
      <c r="X1027" s="75"/>
      <c r="Y1027" s="116"/>
      <c r="Z1027" s="116"/>
      <c r="AA1027" s="116"/>
      <c r="AB1027" s="116"/>
      <c r="AC1027" s="116"/>
      <c r="AD1027" s="116"/>
      <c r="AE1027" s="116"/>
      <c r="AF1027" s="116"/>
      <c r="AG1027" s="75"/>
      <c r="AH1027" s="75"/>
    </row>
    <row r="1028" spans="2:34">
      <c r="B1028" s="75"/>
      <c r="C1028" s="75"/>
      <c r="D1028" s="75"/>
      <c r="E1028" s="75"/>
      <c r="F1028" s="75"/>
      <c r="G1028" s="109"/>
      <c r="H1028" s="109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  <c r="U1028" s="75"/>
      <c r="V1028" s="75"/>
      <c r="W1028" s="75"/>
      <c r="X1028" s="75"/>
      <c r="Y1028" s="116"/>
      <c r="Z1028" s="116"/>
      <c r="AA1028" s="116"/>
      <c r="AB1028" s="116"/>
      <c r="AC1028" s="116"/>
      <c r="AD1028" s="116"/>
      <c r="AE1028" s="116"/>
      <c r="AF1028" s="116"/>
      <c r="AG1028" s="75"/>
      <c r="AH1028" s="75"/>
    </row>
    <row r="1029" spans="2:34">
      <c r="B1029" s="75"/>
      <c r="C1029" s="75"/>
      <c r="D1029" s="75"/>
      <c r="E1029" s="75"/>
      <c r="F1029" s="75"/>
      <c r="G1029" s="109"/>
      <c r="H1029" s="109"/>
      <c r="I1029" s="75"/>
      <c r="J1029" s="75"/>
      <c r="K1029" s="75"/>
      <c r="L1029" s="75"/>
      <c r="M1029" s="75"/>
      <c r="N1029" s="75"/>
      <c r="O1029" s="75"/>
      <c r="P1029" s="75"/>
      <c r="Q1029" s="75"/>
      <c r="R1029" s="75"/>
      <c r="S1029" s="75"/>
      <c r="T1029" s="75"/>
      <c r="U1029" s="75"/>
      <c r="V1029" s="75"/>
      <c r="W1029" s="75"/>
      <c r="X1029" s="75"/>
      <c r="Y1029" s="116"/>
      <c r="Z1029" s="116"/>
      <c r="AA1029" s="116"/>
      <c r="AB1029" s="116"/>
      <c r="AC1029" s="116"/>
      <c r="AD1029" s="116"/>
      <c r="AE1029" s="116"/>
      <c r="AF1029" s="116"/>
      <c r="AG1029" s="75"/>
      <c r="AH1029" s="75"/>
    </row>
    <row r="1030" spans="2:34">
      <c r="B1030" s="75"/>
      <c r="C1030" s="75"/>
      <c r="D1030" s="75"/>
      <c r="E1030" s="75"/>
      <c r="F1030" s="75"/>
      <c r="G1030" s="109"/>
      <c r="H1030" s="109"/>
      <c r="I1030" s="75"/>
      <c r="J1030" s="75"/>
      <c r="K1030" s="75"/>
      <c r="L1030" s="75"/>
      <c r="M1030" s="75"/>
      <c r="N1030" s="75"/>
      <c r="O1030" s="75"/>
      <c r="P1030" s="75"/>
      <c r="Q1030" s="75"/>
      <c r="R1030" s="75"/>
      <c r="S1030" s="75"/>
      <c r="T1030" s="75"/>
      <c r="U1030" s="75"/>
      <c r="V1030" s="75"/>
      <c r="W1030" s="75"/>
      <c r="X1030" s="75"/>
      <c r="Y1030" s="116"/>
      <c r="Z1030" s="116"/>
      <c r="AA1030" s="116"/>
      <c r="AB1030" s="116"/>
      <c r="AC1030" s="116"/>
      <c r="AD1030" s="116"/>
      <c r="AE1030" s="116"/>
      <c r="AF1030" s="116"/>
      <c r="AG1030" s="75"/>
      <c r="AH1030" s="75"/>
    </row>
    <row r="1031" spans="2:34">
      <c r="B1031" s="75"/>
      <c r="C1031" s="75"/>
      <c r="D1031" s="75"/>
      <c r="E1031" s="75"/>
      <c r="F1031" s="75"/>
      <c r="G1031" s="109"/>
      <c r="H1031" s="109"/>
      <c r="I1031" s="75"/>
      <c r="J1031" s="75"/>
      <c r="K1031" s="75"/>
      <c r="L1031" s="75"/>
      <c r="M1031" s="75"/>
      <c r="N1031" s="75"/>
      <c r="O1031" s="75"/>
      <c r="P1031" s="75"/>
      <c r="Q1031" s="75"/>
      <c r="R1031" s="75"/>
      <c r="S1031" s="75"/>
      <c r="T1031" s="75"/>
      <c r="U1031" s="75"/>
      <c r="V1031" s="75"/>
      <c r="W1031" s="75"/>
      <c r="X1031" s="75"/>
      <c r="Y1031" s="116"/>
      <c r="Z1031" s="116"/>
      <c r="AA1031" s="116"/>
      <c r="AB1031" s="116"/>
      <c r="AC1031" s="116"/>
      <c r="AD1031" s="116"/>
      <c r="AE1031" s="116"/>
      <c r="AF1031" s="116"/>
      <c r="AG1031" s="75"/>
      <c r="AH1031" s="75"/>
    </row>
    <row r="1032" spans="2:34">
      <c r="B1032" s="75"/>
      <c r="C1032" s="75"/>
      <c r="D1032" s="75"/>
      <c r="E1032" s="75"/>
      <c r="F1032" s="75"/>
      <c r="G1032" s="109"/>
      <c r="H1032" s="109"/>
      <c r="I1032" s="75"/>
      <c r="J1032" s="75"/>
      <c r="K1032" s="75"/>
      <c r="L1032" s="75"/>
      <c r="M1032" s="75"/>
      <c r="N1032" s="75"/>
      <c r="O1032" s="75"/>
      <c r="P1032" s="75"/>
      <c r="Q1032" s="75"/>
      <c r="R1032" s="75"/>
      <c r="S1032" s="75"/>
      <c r="T1032" s="75"/>
      <c r="U1032" s="75"/>
      <c r="V1032" s="75"/>
      <c r="W1032" s="75"/>
      <c r="X1032" s="75"/>
      <c r="Y1032" s="116"/>
      <c r="Z1032" s="116"/>
      <c r="AA1032" s="116"/>
      <c r="AB1032" s="116"/>
      <c r="AC1032" s="116"/>
      <c r="AD1032" s="116"/>
      <c r="AE1032" s="116"/>
      <c r="AF1032" s="116"/>
      <c r="AG1032" s="75"/>
      <c r="AH1032" s="75"/>
    </row>
    <row r="1033" spans="2:34">
      <c r="B1033" s="75"/>
      <c r="C1033" s="75"/>
      <c r="D1033" s="75"/>
      <c r="E1033" s="75"/>
      <c r="F1033" s="75"/>
      <c r="G1033" s="109"/>
      <c r="H1033" s="109"/>
      <c r="I1033" s="75"/>
      <c r="J1033" s="75"/>
      <c r="K1033" s="75"/>
      <c r="L1033" s="75"/>
      <c r="M1033" s="75"/>
      <c r="N1033" s="75"/>
      <c r="O1033" s="75"/>
      <c r="P1033" s="75"/>
      <c r="Q1033" s="75"/>
      <c r="R1033" s="75"/>
      <c r="S1033" s="75"/>
      <c r="T1033" s="75"/>
      <c r="U1033" s="75"/>
      <c r="V1033" s="75"/>
      <c r="W1033" s="75"/>
      <c r="X1033" s="75"/>
      <c r="Y1033" s="116"/>
      <c r="Z1033" s="116"/>
      <c r="AA1033" s="116"/>
      <c r="AB1033" s="116"/>
      <c r="AC1033" s="116"/>
      <c r="AD1033" s="116"/>
      <c r="AE1033" s="116"/>
      <c r="AF1033" s="116"/>
      <c r="AG1033" s="75"/>
      <c r="AH1033" s="75"/>
    </row>
    <row r="1034" spans="2:34">
      <c r="B1034" s="75"/>
      <c r="C1034" s="75"/>
      <c r="D1034" s="75"/>
      <c r="E1034" s="75"/>
      <c r="F1034" s="75"/>
      <c r="G1034" s="109"/>
      <c r="H1034" s="109"/>
      <c r="I1034" s="75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116"/>
      <c r="Z1034" s="116"/>
      <c r="AA1034" s="116"/>
      <c r="AB1034" s="116"/>
      <c r="AC1034" s="116"/>
      <c r="AD1034" s="116"/>
      <c r="AE1034" s="116"/>
      <c r="AF1034" s="116"/>
      <c r="AG1034" s="75"/>
      <c r="AH1034" s="75"/>
    </row>
    <row r="1035" spans="2:34">
      <c r="B1035" s="75"/>
      <c r="C1035" s="75"/>
      <c r="D1035" s="75"/>
      <c r="E1035" s="75"/>
      <c r="F1035" s="75"/>
      <c r="G1035" s="109"/>
      <c r="H1035" s="109"/>
      <c r="I1035" s="75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116"/>
      <c r="Z1035" s="116"/>
      <c r="AA1035" s="116"/>
      <c r="AB1035" s="116"/>
      <c r="AC1035" s="116"/>
      <c r="AD1035" s="116"/>
      <c r="AE1035" s="116"/>
      <c r="AF1035" s="116"/>
      <c r="AG1035" s="75"/>
      <c r="AH1035" s="75"/>
    </row>
    <row r="1036" spans="2:34">
      <c r="B1036" s="75"/>
      <c r="C1036" s="75"/>
      <c r="D1036" s="75"/>
      <c r="E1036" s="75"/>
      <c r="F1036" s="75"/>
      <c r="G1036" s="109"/>
      <c r="H1036" s="109"/>
      <c r="I1036" s="75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116"/>
      <c r="Z1036" s="116"/>
      <c r="AA1036" s="116"/>
      <c r="AB1036" s="116"/>
      <c r="AC1036" s="116"/>
      <c r="AD1036" s="116"/>
      <c r="AE1036" s="116"/>
      <c r="AF1036" s="116"/>
      <c r="AG1036" s="75"/>
      <c r="AH1036" s="75"/>
    </row>
    <row r="1037" spans="2:34">
      <c r="B1037" s="75"/>
      <c r="C1037" s="75"/>
      <c r="D1037" s="75"/>
      <c r="E1037" s="75"/>
      <c r="F1037" s="75"/>
      <c r="G1037" s="109"/>
      <c r="H1037" s="109"/>
      <c r="I1037" s="75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116"/>
      <c r="Z1037" s="116"/>
      <c r="AA1037" s="116"/>
      <c r="AB1037" s="116"/>
      <c r="AC1037" s="116"/>
      <c r="AD1037" s="116"/>
      <c r="AE1037" s="116"/>
      <c r="AF1037" s="116"/>
      <c r="AG1037" s="75"/>
      <c r="AH1037" s="75"/>
    </row>
    <row r="1038" spans="2:34">
      <c r="B1038" s="75"/>
      <c r="C1038" s="75"/>
      <c r="D1038" s="75"/>
      <c r="E1038" s="75"/>
      <c r="F1038" s="75"/>
      <c r="G1038" s="109"/>
      <c r="H1038" s="109"/>
      <c r="I1038" s="75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116"/>
      <c r="Z1038" s="116"/>
      <c r="AA1038" s="116"/>
      <c r="AB1038" s="116"/>
      <c r="AC1038" s="116"/>
      <c r="AD1038" s="116"/>
      <c r="AE1038" s="116"/>
      <c r="AF1038" s="116"/>
      <c r="AG1038" s="75"/>
      <c r="AH1038" s="75"/>
    </row>
    <row r="1039" spans="2:34">
      <c r="B1039" s="75"/>
      <c r="C1039" s="75"/>
      <c r="D1039" s="75"/>
      <c r="E1039" s="75"/>
      <c r="F1039" s="75"/>
      <c r="G1039" s="109"/>
      <c r="H1039" s="109"/>
      <c r="I1039" s="75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  <c r="U1039" s="75"/>
      <c r="V1039" s="75"/>
      <c r="W1039" s="75"/>
      <c r="X1039" s="75"/>
      <c r="Y1039" s="116"/>
      <c r="Z1039" s="116"/>
      <c r="AA1039" s="116"/>
      <c r="AB1039" s="116"/>
      <c r="AC1039" s="116"/>
      <c r="AD1039" s="116"/>
      <c r="AE1039" s="116"/>
      <c r="AF1039" s="116"/>
      <c r="AG1039" s="75"/>
      <c r="AH1039" s="75"/>
    </row>
    <row r="1040" spans="2:34">
      <c r="B1040" s="75"/>
      <c r="C1040" s="75"/>
      <c r="D1040" s="75"/>
      <c r="E1040" s="75"/>
      <c r="F1040" s="75"/>
      <c r="G1040" s="109"/>
      <c r="H1040" s="109"/>
      <c r="I1040" s="75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  <c r="U1040" s="75"/>
      <c r="V1040" s="75"/>
      <c r="W1040" s="75"/>
      <c r="X1040" s="75"/>
      <c r="Y1040" s="116"/>
      <c r="Z1040" s="116"/>
      <c r="AA1040" s="116"/>
      <c r="AB1040" s="116"/>
      <c r="AC1040" s="116"/>
      <c r="AD1040" s="116"/>
      <c r="AE1040" s="116"/>
      <c r="AF1040" s="116"/>
      <c r="AG1040" s="75"/>
      <c r="AH1040" s="75"/>
    </row>
    <row r="1041" spans="2:34">
      <c r="B1041" s="75"/>
      <c r="C1041" s="75"/>
      <c r="D1041" s="75"/>
      <c r="E1041" s="75"/>
      <c r="F1041" s="75"/>
      <c r="G1041" s="109"/>
      <c r="H1041" s="109"/>
      <c r="I1041" s="75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75"/>
      <c r="U1041" s="75"/>
      <c r="V1041" s="75"/>
      <c r="W1041" s="75"/>
      <c r="X1041" s="75"/>
      <c r="Y1041" s="116"/>
      <c r="Z1041" s="116"/>
      <c r="AA1041" s="116"/>
      <c r="AB1041" s="116"/>
      <c r="AC1041" s="116"/>
      <c r="AD1041" s="116"/>
      <c r="AE1041" s="116"/>
      <c r="AF1041" s="116"/>
      <c r="AG1041" s="75"/>
      <c r="AH1041" s="75"/>
    </row>
    <row r="1042" spans="2:34">
      <c r="B1042" s="75"/>
      <c r="C1042" s="75"/>
      <c r="D1042" s="75"/>
      <c r="E1042" s="75"/>
      <c r="F1042" s="75"/>
      <c r="G1042" s="109"/>
      <c r="H1042" s="109"/>
      <c r="I1042" s="75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  <c r="T1042" s="75"/>
      <c r="U1042" s="75"/>
      <c r="V1042" s="75"/>
      <c r="W1042" s="75"/>
      <c r="X1042" s="75"/>
      <c r="Y1042" s="116"/>
      <c r="Z1042" s="116"/>
      <c r="AA1042" s="116"/>
      <c r="AB1042" s="116"/>
      <c r="AC1042" s="116"/>
      <c r="AD1042" s="116"/>
      <c r="AE1042" s="116"/>
      <c r="AF1042" s="116"/>
      <c r="AG1042" s="75"/>
      <c r="AH1042" s="75"/>
    </row>
    <row r="1043" spans="2:34">
      <c r="B1043" s="75"/>
      <c r="C1043" s="75"/>
      <c r="D1043" s="75"/>
      <c r="E1043" s="75"/>
      <c r="F1043" s="75"/>
      <c r="G1043" s="109"/>
      <c r="H1043" s="109"/>
      <c r="I1043" s="75"/>
      <c r="J1043" s="75"/>
      <c r="K1043" s="75"/>
      <c r="L1043" s="75"/>
      <c r="M1043" s="75"/>
      <c r="N1043" s="75"/>
      <c r="O1043" s="75"/>
      <c r="P1043" s="75"/>
      <c r="Q1043" s="75"/>
      <c r="R1043" s="75"/>
      <c r="S1043" s="75"/>
      <c r="T1043" s="75"/>
      <c r="U1043" s="75"/>
      <c r="V1043" s="75"/>
      <c r="W1043" s="75"/>
      <c r="X1043" s="75"/>
      <c r="Y1043" s="116"/>
      <c r="Z1043" s="116"/>
      <c r="AA1043" s="116"/>
      <c r="AB1043" s="116"/>
      <c r="AC1043" s="116"/>
      <c r="AD1043" s="116"/>
      <c r="AE1043" s="116"/>
      <c r="AF1043" s="116"/>
      <c r="AG1043" s="75"/>
      <c r="AH1043" s="75"/>
    </row>
    <row r="1044" spans="2:34">
      <c r="B1044" s="75"/>
      <c r="C1044" s="75"/>
      <c r="D1044" s="75"/>
      <c r="E1044" s="75"/>
      <c r="F1044" s="75"/>
      <c r="G1044" s="109"/>
      <c r="H1044" s="109"/>
      <c r="I1044" s="75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116"/>
      <c r="Z1044" s="116"/>
      <c r="AA1044" s="116"/>
      <c r="AB1044" s="116"/>
      <c r="AC1044" s="116"/>
      <c r="AD1044" s="116"/>
      <c r="AE1044" s="116"/>
      <c r="AF1044" s="116"/>
      <c r="AG1044" s="75"/>
      <c r="AH1044" s="75"/>
    </row>
    <row r="1045" spans="2:34">
      <c r="B1045" s="75"/>
      <c r="C1045" s="75"/>
      <c r="D1045" s="75"/>
      <c r="E1045" s="75"/>
      <c r="F1045" s="75"/>
      <c r="G1045" s="109"/>
      <c r="H1045" s="109"/>
      <c r="I1045" s="75"/>
      <c r="J1045" s="75"/>
      <c r="K1045" s="75"/>
      <c r="L1045" s="75"/>
      <c r="M1045" s="75"/>
      <c r="N1045" s="75"/>
      <c r="O1045" s="75"/>
      <c r="P1045" s="75"/>
      <c r="Q1045" s="75"/>
      <c r="R1045" s="75"/>
      <c r="S1045" s="75"/>
      <c r="T1045" s="75"/>
      <c r="U1045" s="75"/>
      <c r="V1045" s="75"/>
      <c r="W1045" s="75"/>
      <c r="X1045" s="75"/>
      <c r="Y1045" s="116"/>
      <c r="Z1045" s="116"/>
      <c r="AA1045" s="116"/>
      <c r="AB1045" s="116"/>
      <c r="AC1045" s="116"/>
      <c r="AD1045" s="116"/>
      <c r="AE1045" s="116"/>
      <c r="AF1045" s="116"/>
      <c r="AG1045" s="75"/>
      <c r="AH1045" s="75"/>
    </row>
    <row r="1046" spans="2:34">
      <c r="B1046" s="75"/>
      <c r="C1046" s="75"/>
      <c r="D1046" s="75"/>
      <c r="E1046" s="75"/>
      <c r="F1046" s="75"/>
      <c r="G1046" s="109"/>
      <c r="H1046" s="109"/>
      <c r="I1046" s="75"/>
      <c r="J1046" s="75"/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  <c r="U1046" s="75"/>
      <c r="V1046" s="75"/>
      <c r="W1046" s="75"/>
      <c r="X1046" s="75"/>
      <c r="Y1046" s="116"/>
      <c r="Z1046" s="116"/>
      <c r="AA1046" s="116"/>
      <c r="AB1046" s="116"/>
      <c r="AC1046" s="116"/>
      <c r="AD1046" s="116"/>
      <c r="AE1046" s="116"/>
      <c r="AF1046" s="116"/>
      <c r="AG1046" s="75"/>
      <c r="AH1046" s="75"/>
    </row>
    <row r="1047" spans="2:34">
      <c r="B1047" s="75"/>
      <c r="C1047" s="75"/>
      <c r="D1047" s="75"/>
      <c r="E1047" s="75"/>
      <c r="F1047" s="75"/>
      <c r="G1047" s="109"/>
      <c r="H1047" s="109"/>
      <c r="I1047" s="75"/>
      <c r="J1047" s="75"/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  <c r="U1047" s="75"/>
      <c r="V1047" s="75"/>
      <c r="W1047" s="75"/>
      <c r="X1047" s="75"/>
      <c r="Y1047" s="116"/>
      <c r="Z1047" s="116"/>
      <c r="AA1047" s="116"/>
      <c r="AB1047" s="116"/>
      <c r="AC1047" s="116"/>
      <c r="AD1047" s="116"/>
      <c r="AE1047" s="116"/>
      <c r="AF1047" s="116"/>
      <c r="AG1047" s="75"/>
      <c r="AH1047" s="75"/>
    </row>
    <row r="1048" spans="2:34">
      <c r="B1048" s="75"/>
      <c r="C1048" s="75"/>
      <c r="D1048" s="75"/>
      <c r="E1048" s="75"/>
      <c r="F1048" s="75"/>
      <c r="G1048" s="109"/>
      <c r="H1048" s="109"/>
      <c r="I1048" s="75"/>
      <c r="J1048" s="75"/>
      <c r="K1048" s="75"/>
      <c r="L1048" s="75"/>
      <c r="M1048" s="75"/>
      <c r="N1048" s="75"/>
      <c r="O1048" s="75"/>
      <c r="P1048" s="75"/>
      <c r="Q1048" s="75"/>
      <c r="R1048" s="75"/>
      <c r="S1048" s="75"/>
      <c r="T1048" s="75"/>
      <c r="U1048" s="75"/>
      <c r="V1048" s="75"/>
      <c r="W1048" s="75"/>
      <c r="X1048" s="75"/>
      <c r="Y1048" s="116"/>
      <c r="Z1048" s="116"/>
      <c r="AA1048" s="116"/>
      <c r="AB1048" s="116"/>
      <c r="AC1048" s="116"/>
      <c r="AD1048" s="116"/>
      <c r="AE1048" s="116"/>
      <c r="AF1048" s="116"/>
      <c r="AG1048" s="75"/>
      <c r="AH1048" s="75"/>
    </row>
    <row r="1049" spans="2:34">
      <c r="B1049" s="75"/>
      <c r="C1049" s="75"/>
      <c r="D1049" s="75"/>
      <c r="E1049" s="75"/>
      <c r="F1049" s="75"/>
      <c r="G1049" s="109"/>
      <c r="H1049" s="109"/>
      <c r="I1049" s="75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75"/>
      <c r="U1049" s="75"/>
      <c r="V1049" s="75"/>
      <c r="W1049" s="75"/>
      <c r="X1049" s="75"/>
      <c r="Y1049" s="116"/>
      <c r="Z1049" s="116"/>
      <c r="AA1049" s="116"/>
      <c r="AB1049" s="116"/>
      <c r="AC1049" s="116"/>
      <c r="AD1049" s="116"/>
      <c r="AE1049" s="116"/>
      <c r="AF1049" s="116"/>
      <c r="AG1049" s="75"/>
      <c r="AH1049" s="75"/>
    </row>
    <row r="1050" spans="2:34">
      <c r="B1050" s="75"/>
      <c r="C1050" s="75"/>
      <c r="D1050" s="75"/>
      <c r="E1050" s="75"/>
      <c r="F1050" s="75"/>
      <c r="G1050" s="109"/>
      <c r="H1050" s="109"/>
      <c r="I1050" s="75"/>
      <c r="J1050" s="75"/>
      <c r="K1050" s="75"/>
      <c r="L1050" s="75"/>
      <c r="M1050" s="75"/>
      <c r="N1050" s="75"/>
      <c r="O1050" s="75"/>
      <c r="P1050" s="75"/>
      <c r="Q1050" s="75"/>
      <c r="R1050" s="75"/>
      <c r="S1050" s="75"/>
      <c r="T1050" s="75"/>
      <c r="U1050" s="75"/>
      <c r="V1050" s="75"/>
      <c r="W1050" s="75"/>
      <c r="X1050" s="75"/>
      <c r="Y1050" s="116"/>
      <c r="Z1050" s="116"/>
      <c r="AA1050" s="116"/>
      <c r="AB1050" s="116"/>
      <c r="AC1050" s="116"/>
      <c r="AD1050" s="116"/>
      <c r="AE1050" s="116"/>
      <c r="AF1050" s="116"/>
      <c r="AG1050" s="75"/>
      <c r="AH1050" s="75"/>
    </row>
    <row r="1051" spans="2:34">
      <c r="B1051" s="75"/>
      <c r="C1051" s="75"/>
      <c r="D1051" s="75"/>
      <c r="E1051" s="75"/>
      <c r="F1051" s="75"/>
      <c r="G1051" s="109"/>
      <c r="H1051" s="109"/>
      <c r="I1051" s="75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75"/>
      <c r="U1051" s="75"/>
      <c r="V1051" s="75"/>
      <c r="W1051" s="75"/>
      <c r="X1051" s="75"/>
      <c r="Y1051" s="116"/>
      <c r="Z1051" s="116"/>
      <c r="AA1051" s="116"/>
      <c r="AB1051" s="116"/>
      <c r="AC1051" s="116"/>
      <c r="AD1051" s="116"/>
      <c r="AE1051" s="116"/>
      <c r="AF1051" s="116"/>
      <c r="AG1051" s="75"/>
      <c r="AH1051" s="75"/>
    </row>
    <row r="1052" spans="2:34">
      <c r="B1052" s="75"/>
      <c r="C1052" s="75"/>
      <c r="D1052" s="75"/>
      <c r="E1052" s="75"/>
      <c r="F1052" s="75"/>
      <c r="G1052" s="109"/>
      <c r="H1052" s="109"/>
      <c r="I1052" s="75"/>
      <c r="J1052" s="75"/>
      <c r="K1052" s="75"/>
      <c r="L1052" s="75"/>
      <c r="M1052" s="75"/>
      <c r="N1052" s="75"/>
      <c r="O1052" s="75"/>
      <c r="P1052" s="75"/>
      <c r="Q1052" s="75"/>
      <c r="R1052" s="75"/>
      <c r="S1052" s="75"/>
      <c r="T1052" s="75"/>
      <c r="U1052" s="75"/>
      <c r="V1052" s="75"/>
      <c r="W1052" s="75"/>
      <c r="X1052" s="75"/>
      <c r="Y1052" s="116"/>
      <c r="Z1052" s="116"/>
      <c r="AA1052" s="116"/>
      <c r="AB1052" s="116"/>
      <c r="AC1052" s="116"/>
      <c r="AD1052" s="116"/>
      <c r="AE1052" s="116"/>
      <c r="AF1052" s="116"/>
      <c r="AG1052" s="75"/>
      <c r="AH1052" s="75"/>
    </row>
    <row r="1053" spans="2:34">
      <c r="B1053" s="75"/>
      <c r="C1053" s="75"/>
      <c r="D1053" s="75"/>
      <c r="E1053" s="75"/>
      <c r="F1053" s="75"/>
      <c r="G1053" s="109"/>
      <c r="H1053" s="109"/>
      <c r="I1053" s="75"/>
      <c r="J1053" s="75"/>
      <c r="K1053" s="75"/>
      <c r="L1053" s="75"/>
      <c r="M1053" s="75"/>
      <c r="N1053" s="75"/>
      <c r="O1053" s="75"/>
      <c r="P1053" s="75"/>
      <c r="Q1053" s="75"/>
      <c r="R1053" s="75"/>
      <c r="S1053" s="75"/>
      <c r="T1053" s="75"/>
      <c r="U1053" s="75"/>
      <c r="V1053" s="75"/>
      <c r="W1053" s="75"/>
      <c r="X1053" s="75"/>
      <c r="Y1053" s="116"/>
      <c r="Z1053" s="116"/>
      <c r="AA1053" s="116"/>
      <c r="AB1053" s="116"/>
      <c r="AC1053" s="116"/>
      <c r="AD1053" s="116"/>
      <c r="AE1053" s="116"/>
      <c r="AF1053" s="116"/>
      <c r="AG1053" s="75"/>
      <c r="AH1053" s="75"/>
    </row>
    <row r="1054" spans="2:34">
      <c r="B1054" s="75"/>
      <c r="C1054" s="75"/>
      <c r="D1054" s="75"/>
      <c r="E1054" s="75"/>
      <c r="F1054" s="75"/>
      <c r="G1054" s="109"/>
      <c r="H1054" s="109"/>
      <c r="I1054" s="75"/>
      <c r="J1054" s="75"/>
      <c r="K1054" s="75"/>
      <c r="L1054" s="75"/>
      <c r="M1054" s="75"/>
      <c r="N1054" s="75"/>
      <c r="O1054" s="75"/>
      <c r="P1054" s="75"/>
      <c r="Q1054" s="75"/>
      <c r="R1054" s="75"/>
      <c r="S1054" s="75"/>
      <c r="T1054" s="75"/>
      <c r="U1054" s="75"/>
      <c r="V1054" s="75"/>
      <c r="W1054" s="75"/>
      <c r="X1054" s="75"/>
      <c r="Y1054" s="116"/>
      <c r="Z1054" s="116"/>
      <c r="AA1054" s="116"/>
      <c r="AB1054" s="116"/>
      <c r="AC1054" s="116"/>
      <c r="AD1054" s="116"/>
      <c r="AE1054" s="116"/>
      <c r="AF1054" s="116"/>
      <c r="AG1054" s="75"/>
      <c r="AH1054" s="75"/>
    </row>
    <row r="1055" spans="2:34">
      <c r="B1055" s="75"/>
      <c r="C1055" s="75"/>
      <c r="D1055" s="75"/>
      <c r="E1055" s="75"/>
      <c r="F1055" s="75"/>
      <c r="G1055" s="109"/>
      <c r="H1055" s="109"/>
      <c r="I1055" s="75"/>
      <c r="J1055" s="75"/>
      <c r="K1055" s="75"/>
      <c r="L1055" s="75"/>
      <c r="M1055" s="75"/>
      <c r="N1055" s="75"/>
      <c r="O1055" s="75"/>
      <c r="P1055" s="75"/>
      <c r="Q1055" s="75"/>
      <c r="R1055" s="75"/>
      <c r="S1055" s="75"/>
      <c r="T1055" s="75"/>
      <c r="U1055" s="75"/>
      <c r="V1055" s="75"/>
      <c r="W1055" s="75"/>
      <c r="X1055" s="75"/>
      <c r="Y1055" s="116"/>
      <c r="Z1055" s="116"/>
      <c r="AA1055" s="116"/>
      <c r="AB1055" s="116"/>
      <c r="AC1055" s="116"/>
      <c r="AD1055" s="116"/>
      <c r="AE1055" s="116"/>
      <c r="AF1055" s="116"/>
      <c r="AG1055" s="75"/>
      <c r="AH1055" s="75"/>
    </row>
    <row r="1056" spans="2:34">
      <c r="B1056" s="75"/>
      <c r="C1056" s="75"/>
      <c r="D1056" s="75"/>
      <c r="E1056" s="75"/>
      <c r="F1056" s="75"/>
      <c r="G1056" s="109"/>
      <c r="H1056" s="109"/>
      <c r="I1056" s="75"/>
      <c r="J1056" s="75"/>
      <c r="K1056" s="75"/>
      <c r="L1056" s="75"/>
      <c r="M1056" s="75"/>
      <c r="N1056" s="75"/>
      <c r="O1056" s="75"/>
      <c r="P1056" s="75"/>
      <c r="Q1056" s="75"/>
      <c r="R1056" s="75"/>
      <c r="S1056" s="75"/>
      <c r="T1056" s="75"/>
      <c r="U1056" s="75"/>
      <c r="V1056" s="75"/>
      <c r="W1056" s="75"/>
      <c r="X1056" s="75"/>
      <c r="Y1056" s="116"/>
      <c r="Z1056" s="116"/>
      <c r="AA1056" s="116"/>
      <c r="AB1056" s="116"/>
      <c r="AC1056" s="116"/>
      <c r="AD1056" s="116"/>
      <c r="AE1056" s="116"/>
      <c r="AF1056" s="116"/>
      <c r="AG1056" s="75"/>
      <c r="AH1056" s="75"/>
    </row>
    <row r="1057" spans="2:34">
      <c r="B1057" s="75"/>
      <c r="C1057" s="75"/>
      <c r="D1057" s="75"/>
      <c r="E1057" s="75"/>
      <c r="F1057" s="75"/>
      <c r="G1057" s="109"/>
      <c r="H1057" s="109"/>
      <c r="I1057" s="75"/>
      <c r="J1057" s="75"/>
      <c r="K1057" s="75"/>
      <c r="L1057" s="75"/>
      <c r="M1057" s="75"/>
      <c r="N1057" s="75"/>
      <c r="O1057" s="75"/>
      <c r="P1057" s="75"/>
      <c r="Q1057" s="75"/>
      <c r="R1057" s="75"/>
      <c r="S1057" s="75"/>
      <c r="T1057" s="75"/>
      <c r="U1057" s="75"/>
      <c r="V1057" s="75"/>
      <c r="W1057" s="75"/>
      <c r="X1057" s="75"/>
      <c r="Y1057" s="116"/>
      <c r="Z1057" s="116"/>
      <c r="AA1057" s="116"/>
      <c r="AB1057" s="116"/>
      <c r="AC1057" s="116"/>
      <c r="AD1057" s="116"/>
      <c r="AE1057" s="116"/>
      <c r="AF1057" s="116"/>
      <c r="AG1057" s="75"/>
      <c r="AH1057" s="75"/>
    </row>
    <row r="1058" spans="2:34">
      <c r="B1058" s="75"/>
      <c r="C1058" s="75"/>
      <c r="D1058" s="75"/>
      <c r="E1058" s="75"/>
      <c r="F1058" s="75"/>
      <c r="G1058" s="109"/>
      <c r="H1058" s="109"/>
      <c r="I1058" s="75"/>
      <c r="J1058" s="75"/>
      <c r="K1058" s="75"/>
      <c r="L1058" s="75"/>
      <c r="M1058" s="75"/>
      <c r="N1058" s="75"/>
      <c r="O1058" s="75"/>
      <c r="P1058" s="75"/>
      <c r="Q1058" s="75"/>
      <c r="R1058" s="75"/>
      <c r="S1058" s="75"/>
      <c r="T1058" s="75"/>
      <c r="U1058" s="75"/>
      <c r="V1058" s="75"/>
      <c r="W1058" s="75"/>
      <c r="X1058" s="75"/>
      <c r="Y1058" s="116"/>
      <c r="Z1058" s="116"/>
      <c r="AA1058" s="116"/>
      <c r="AB1058" s="116"/>
      <c r="AC1058" s="116"/>
      <c r="AD1058" s="116"/>
      <c r="AE1058" s="116"/>
      <c r="AF1058" s="116"/>
      <c r="AG1058" s="75"/>
      <c r="AH1058" s="75"/>
    </row>
    <row r="1059" spans="2:34">
      <c r="B1059" s="75"/>
      <c r="C1059" s="75"/>
      <c r="D1059" s="75"/>
      <c r="E1059" s="75"/>
      <c r="F1059" s="75"/>
      <c r="G1059" s="109"/>
      <c r="H1059" s="109"/>
      <c r="I1059" s="75"/>
      <c r="J1059" s="75"/>
      <c r="K1059" s="75"/>
      <c r="L1059" s="75"/>
      <c r="M1059" s="75"/>
      <c r="N1059" s="75"/>
      <c r="O1059" s="75"/>
      <c r="P1059" s="75"/>
      <c r="Q1059" s="75"/>
      <c r="R1059" s="75"/>
      <c r="S1059" s="75"/>
      <c r="T1059" s="75"/>
      <c r="U1059" s="75"/>
      <c r="V1059" s="75"/>
      <c r="W1059" s="75"/>
      <c r="X1059" s="75"/>
      <c r="Y1059" s="116"/>
      <c r="Z1059" s="116"/>
      <c r="AA1059" s="116"/>
      <c r="AB1059" s="116"/>
      <c r="AC1059" s="116"/>
      <c r="AD1059" s="116"/>
      <c r="AE1059" s="116"/>
      <c r="AF1059" s="116"/>
      <c r="AG1059" s="75"/>
      <c r="AH1059" s="75"/>
    </row>
    <row r="1060" spans="2:34">
      <c r="B1060" s="75"/>
      <c r="C1060" s="75"/>
      <c r="D1060" s="75"/>
      <c r="E1060" s="75"/>
      <c r="F1060" s="75"/>
      <c r="G1060" s="109"/>
      <c r="H1060" s="109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5"/>
      <c r="U1060" s="75"/>
      <c r="V1060" s="75"/>
      <c r="W1060" s="75"/>
      <c r="X1060" s="75"/>
      <c r="Y1060" s="116"/>
      <c r="Z1060" s="116"/>
      <c r="AA1060" s="116"/>
      <c r="AB1060" s="116"/>
      <c r="AC1060" s="116"/>
      <c r="AD1060" s="116"/>
      <c r="AE1060" s="116"/>
      <c r="AF1060" s="116"/>
      <c r="AG1060" s="75"/>
      <c r="AH1060" s="75"/>
    </row>
    <row r="1061" spans="2:34">
      <c r="B1061" s="75"/>
      <c r="C1061" s="75"/>
      <c r="D1061" s="75"/>
      <c r="E1061" s="75"/>
      <c r="F1061" s="75"/>
      <c r="G1061" s="109"/>
      <c r="H1061" s="109"/>
      <c r="I1061" s="75"/>
      <c r="J1061" s="75"/>
      <c r="K1061" s="75"/>
      <c r="L1061" s="75"/>
      <c r="M1061" s="75"/>
      <c r="N1061" s="75"/>
      <c r="O1061" s="75"/>
      <c r="P1061" s="75"/>
      <c r="Q1061" s="75"/>
      <c r="R1061" s="75"/>
      <c r="S1061" s="75"/>
      <c r="T1061" s="75"/>
      <c r="U1061" s="75"/>
      <c r="V1061" s="75"/>
      <c r="W1061" s="75"/>
      <c r="X1061" s="75"/>
      <c r="Y1061" s="116"/>
      <c r="Z1061" s="116"/>
      <c r="AA1061" s="116"/>
      <c r="AB1061" s="116"/>
      <c r="AC1061" s="116"/>
      <c r="AD1061" s="116"/>
      <c r="AE1061" s="116"/>
      <c r="AF1061" s="116"/>
      <c r="AG1061" s="75"/>
      <c r="AH1061" s="75"/>
    </row>
    <row r="1062" spans="2:34">
      <c r="B1062" s="75"/>
      <c r="C1062" s="75"/>
      <c r="D1062" s="75"/>
      <c r="E1062" s="75"/>
      <c r="F1062" s="75"/>
      <c r="G1062" s="109"/>
      <c r="H1062" s="109"/>
      <c r="I1062" s="75"/>
      <c r="J1062" s="75"/>
      <c r="K1062" s="75"/>
      <c r="L1062" s="75"/>
      <c r="M1062" s="75"/>
      <c r="N1062" s="75"/>
      <c r="O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116"/>
      <c r="Z1062" s="116"/>
      <c r="AA1062" s="116"/>
      <c r="AB1062" s="116"/>
      <c r="AC1062" s="116"/>
      <c r="AD1062" s="116"/>
      <c r="AE1062" s="116"/>
      <c r="AF1062" s="116"/>
      <c r="AG1062" s="75"/>
      <c r="AH1062" s="75"/>
    </row>
    <row r="1063" spans="2:34">
      <c r="B1063" s="75"/>
      <c r="C1063" s="75"/>
      <c r="D1063" s="75"/>
      <c r="E1063" s="75"/>
      <c r="F1063" s="75"/>
      <c r="G1063" s="109"/>
      <c r="H1063" s="109"/>
      <c r="I1063" s="75"/>
      <c r="J1063" s="75"/>
      <c r="K1063" s="75"/>
      <c r="L1063" s="75"/>
      <c r="M1063" s="75"/>
      <c r="N1063" s="75"/>
      <c r="O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116"/>
      <c r="Z1063" s="116"/>
      <c r="AA1063" s="116"/>
      <c r="AB1063" s="116"/>
      <c r="AC1063" s="116"/>
      <c r="AD1063" s="116"/>
      <c r="AE1063" s="116"/>
      <c r="AF1063" s="116"/>
      <c r="AG1063" s="75"/>
      <c r="AH1063" s="75"/>
    </row>
    <row r="1064" spans="2:34">
      <c r="B1064" s="75"/>
      <c r="C1064" s="75"/>
      <c r="D1064" s="75"/>
      <c r="E1064" s="75"/>
      <c r="F1064" s="75"/>
      <c r="G1064" s="109"/>
      <c r="H1064" s="109"/>
      <c r="I1064" s="75"/>
      <c r="J1064" s="75"/>
      <c r="K1064" s="75"/>
      <c r="L1064" s="75"/>
      <c r="M1064" s="75"/>
      <c r="N1064" s="75"/>
      <c r="O1064" s="75"/>
      <c r="P1064" s="75"/>
      <c r="Q1064" s="75"/>
      <c r="R1064" s="75"/>
      <c r="S1064" s="75"/>
      <c r="T1064" s="75"/>
      <c r="U1064" s="75"/>
      <c r="V1064" s="75"/>
      <c r="W1064" s="75"/>
      <c r="X1064" s="75"/>
      <c r="Y1064" s="116"/>
      <c r="Z1064" s="116"/>
      <c r="AA1064" s="116"/>
      <c r="AB1064" s="116"/>
      <c r="AC1064" s="116"/>
      <c r="AD1064" s="116"/>
      <c r="AE1064" s="116"/>
      <c r="AF1064" s="116"/>
      <c r="AG1064" s="75"/>
      <c r="AH1064" s="75"/>
    </row>
    <row r="1065" spans="2:34">
      <c r="B1065" s="75"/>
      <c r="C1065" s="75"/>
      <c r="D1065" s="75"/>
      <c r="E1065" s="75"/>
      <c r="F1065" s="75"/>
      <c r="G1065" s="109"/>
      <c r="H1065" s="109"/>
      <c r="I1065" s="75"/>
      <c r="J1065" s="75"/>
      <c r="K1065" s="75"/>
      <c r="L1065" s="75"/>
      <c r="M1065" s="75"/>
      <c r="N1065" s="75"/>
      <c r="O1065" s="75"/>
      <c r="P1065" s="75"/>
      <c r="Q1065" s="75"/>
      <c r="R1065" s="75"/>
      <c r="S1065" s="75"/>
      <c r="T1065" s="75"/>
      <c r="U1065" s="75"/>
      <c r="V1065" s="75"/>
      <c r="W1065" s="75"/>
      <c r="X1065" s="75"/>
      <c r="Y1065" s="116"/>
      <c r="Z1065" s="116"/>
      <c r="AA1065" s="116"/>
      <c r="AB1065" s="116"/>
      <c r="AC1065" s="116"/>
      <c r="AD1065" s="116"/>
      <c r="AE1065" s="116"/>
      <c r="AF1065" s="116"/>
      <c r="AG1065" s="75"/>
      <c r="AH1065" s="75"/>
    </row>
    <row r="1066" spans="2:34">
      <c r="B1066" s="75"/>
      <c r="C1066" s="75"/>
      <c r="D1066" s="75"/>
      <c r="E1066" s="75"/>
      <c r="F1066" s="75"/>
      <c r="G1066" s="109"/>
      <c r="H1066" s="109"/>
      <c r="I1066" s="75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  <c r="T1066" s="75"/>
      <c r="U1066" s="75"/>
      <c r="V1066" s="75"/>
      <c r="W1066" s="75"/>
      <c r="X1066" s="75"/>
      <c r="Y1066" s="116"/>
      <c r="Z1066" s="116"/>
      <c r="AA1066" s="116"/>
      <c r="AB1066" s="116"/>
      <c r="AC1066" s="116"/>
      <c r="AD1066" s="116"/>
      <c r="AE1066" s="116"/>
      <c r="AF1066" s="116"/>
      <c r="AG1066" s="75"/>
      <c r="AH1066" s="75"/>
    </row>
    <row r="1067" spans="2:34">
      <c r="B1067" s="75"/>
      <c r="C1067" s="75"/>
      <c r="D1067" s="75"/>
      <c r="E1067" s="75"/>
      <c r="F1067" s="75"/>
      <c r="G1067" s="109"/>
      <c r="H1067" s="109"/>
      <c r="I1067" s="75"/>
      <c r="J1067" s="75"/>
      <c r="K1067" s="75"/>
      <c r="L1067" s="75"/>
      <c r="M1067" s="75"/>
      <c r="N1067" s="75"/>
      <c r="O1067" s="75"/>
      <c r="P1067" s="75"/>
      <c r="Q1067" s="75"/>
      <c r="R1067" s="75"/>
      <c r="S1067" s="75"/>
      <c r="T1067" s="75"/>
      <c r="U1067" s="75"/>
      <c r="V1067" s="75"/>
      <c r="W1067" s="75"/>
      <c r="X1067" s="75"/>
      <c r="Y1067" s="116"/>
      <c r="Z1067" s="116"/>
      <c r="AA1067" s="116"/>
      <c r="AB1067" s="116"/>
      <c r="AC1067" s="116"/>
      <c r="AD1067" s="116"/>
      <c r="AE1067" s="116"/>
      <c r="AF1067" s="116"/>
      <c r="AG1067" s="75"/>
      <c r="AH1067" s="75"/>
    </row>
    <row r="1068" spans="2:34">
      <c r="B1068" s="75"/>
      <c r="C1068" s="75"/>
      <c r="D1068" s="75"/>
      <c r="E1068" s="75"/>
      <c r="F1068" s="75"/>
      <c r="G1068" s="109"/>
      <c r="H1068" s="109"/>
      <c r="I1068" s="75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  <c r="T1068" s="75"/>
      <c r="U1068" s="75"/>
      <c r="V1068" s="75"/>
      <c r="W1068" s="75"/>
      <c r="X1068" s="75"/>
      <c r="Y1068" s="116"/>
      <c r="Z1068" s="116"/>
      <c r="AA1068" s="116"/>
      <c r="AB1068" s="116"/>
      <c r="AC1068" s="116"/>
      <c r="AD1068" s="116"/>
      <c r="AE1068" s="116"/>
      <c r="AF1068" s="116"/>
      <c r="AG1068" s="75"/>
      <c r="AH1068" s="75"/>
    </row>
    <row r="1069" spans="2:34">
      <c r="B1069" s="75"/>
      <c r="C1069" s="75"/>
      <c r="D1069" s="75"/>
      <c r="E1069" s="75"/>
      <c r="F1069" s="75"/>
      <c r="G1069" s="109"/>
      <c r="H1069" s="109"/>
      <c r="I1069" s="75"/>
      <c r="J1069" s="75"/>
      <c r="K1069" s="75"/>
      <c r="L1069" s="75"/>
      <c r="M1069" s="75"/>
      <c r="N1069" s="75"/>
      <c r="O1069" s="75"/>
      <c r="P1069" s="75"/>
      <c r="Q1069" s="75"/>
      <c r="R1069" s="75"/>
      <c r="S1069" s="75"/>
      <c r="T1069" s="75"/>
      <c r="U1069" s="75"/>
      <c r="V1069" s="75"/>
      <c r="W1069" s="75"/>
      <c r="X1069" s="75"/>
      <c r="Y1069" s="116"/>
      <c r="Z1069" s="116"/>
      <c r="AA1069" s="116"/>
      <c r="AB1069" s="116"/>
      <c r="AC1069" s="116"/>
      <c r="AD1069" s="116"/>
      <c r="AE1069" s="116"/>
      <c r="AF1069" s="116"/>
      <c r="AG1069" s="75"/>
      <c r="AH1069" s="75"/>
    </row>
    <row r="1070" spans="2:34">
      <c r="B1070" s="75"/>
      <c r="C1070" s="75"/>
      <c r="D1070" s="75"/>
      <c r="E1070" s="75"/>
      <c r="F1070" s="75"/>
      <c r="G1070" s="109"/>
      <c r="H1070" s="109"/>
      <c r="I1070" s="75"/>
      <c r="J1070" s="75"/>
      <c r="K1070" s="75"/>
      <c r="L1070" s="75"/>
      <c r="M1070" s="75"/>
      <c r="N1070" s="75"/>
      <c r="O1070" s="75"/>
      <c r="P1070" s="75"/>
      <c r="Q1070" s="75"/>
      <c r="R1070" s="75"/>
      <c r="S1070" s="75"/>
      <c r="T1070" s="75"/>
      <c r="U1070" s="75"/>
      <c r="V1070" s="75"/>
      <c r="W1070" s="75"/>
      <c r="X1070" s="75"/>
      <c r="Y1070" s="116"/>
      <c r="Z1070" s="116"/>
      <c r="AA1070" s="116"/>
      <c r="AB1070" s="116"/>
      <c r="AC1070" s="116"/>
      <c r="AD1070" s="116"/>
      <c r="AE1070" s="116"/>
      <c r="AF1070" s="116"/>
      <c r="AG1070" s="75"/>
      <c r="AH1070" s="75"/>
    </row>
    <row r="1071" spans="2:34">
      <c r="B1071" s="75"/>
      <c r="C1071" s="75"/>
      <c r="D1071" s="75"/>
      <c r="E1071" s="75"/>
      <c r="F1071" s="75"/>
      <c r="G1071" s="109"/>
      <c r="H1071" s="109"/>
      <c r="I1071" s="75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  <c r="U1071" s="75"/>
      <c r="V1071" s="75"/>
      <c r="W1071" s="75"/>
      <c r="X1071" s="75"/>
      <c r="Y1071" s="116"/>
      <c r="Z1071" s="116"/>
      <c r="AA1071" s="116"/>
      <c r="AB1071" s="116"/>
      <c r="AC1071" s="116"/>
      <c r="AD1071" s="116"/>
      <c r="AE1071" s="116"/>
      <c r="AF1071" s="116"/>
      <c r="AG1071" s="75"/>
      <c r="AH1071" s="75"/>
    </row>
    <row r="1072" spans="2:34">
      <c r="B1072" s="75"/>
      <c r="C1072" s="75"/>
      <c r="D1072" s="75"/>
      <c r="E1072" s="75"/>
      <c r="F1072" s="75"/>
      <c r="G1072" s="109"/>
      <c r="H1072" s="109"/>
      <c r="I1072" s="75"/>
      <c r="J1072" s="75"/>
      <c r="K1072" s="75"/>
      <c r="L1072" s="75"/>
      <c r="M1072" s="75"/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116"/>
      <c r="Z1072" s="116"/>
      <c r="AA1072" s="116"/>
      <c r="AB1072" s="116"/>
      <c r="AC1072" s="116"/>
      <c r="AD1072" s="116"/>
      <c r="AE1072" s="116"/>
      <c r="AF1072" s="116"/>
      <c r="AG1072" s="75"/>
      <c r="AH1072" s="75"/>
    </row>
    <row r="1073" spans="2:34">
      <c r="B1073" s="75"/>
      <c r="C1073" s="75"/>
      <c r="D1073" s="75"/>
      <c r="E1073" s="75"/>
      <c r="F1073" s="75"/>
      <c r="G1073" s="109"/>
      <c r="H1073" s="109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116"/>
      <c r="Z1073" s="116"/>
      <c r="AA1073" s="116"/>
      <c r="AB1073" s="116"/>
      <c r="AC1073" s="116"/>
      <c r="AD1073" s="116"/>
      <c r="AE1073" s="116"/>
      <c r="AF1073" s="116"/>
      <c r="AG1073" s="75"/>
      <c r="AH1073" s="75"/>
    </row>
    <row r="1074" spans="2:34">
      <c r="B1074" s="75"/>
      <c r="C1074" s="75"/>
      <c r="D1074" s="75"/>
      <c r="E1074" s="75"/>
      <c r="F1074" s="75"/>
      <c r="G1074" s="109"/>
      <c r="H1074" s="109"/>
      <c r="I1074" s="75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116"/>
      <c r="Z1074" s="116"/>
      <c r="AA1074" s="116"/>
      <c r="AB1074" s="116"/>
      <c r="AC1074" s="116"/>
      <c r="AD1074" s="116"/>
      <c r="AE1074" s="116"/>
      <c r="AF1074" s="116"/>
      <c r="AG1074" s="75"/>
      <c r="AH1074" s="75"/>
    </row>
    <row r="1075" spans="2:34">
      <c r="B1075" s="75"/>
      <c r="C1075" s="75"/>
      <c r="D1075" s="75"/>
      <c r="E1075" s="75"/>
      <c r="F1075" s="75"/>
      <c r="G1075" s="109"/>
      <c r="H1075" s="109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116"/>
      <c r="Z1075" s="116"/>
      <c r="AA1075" s="116"/>
      <c r="AB1075" s="116"/>
      <c r="AC1075" s="116"/>
      <c r="AD1075" s="116"/>
      <c r="AE1075" s="116"/>
      <c r="AF1075" s="116"/>
      <c r="AG1075" s="75"/>
      <c r="AH1075" s="75"/>
    </row>
    <row r="1076" spans="2:34">
      <c r="B1076" s="75"/>
      <c r="C1076" s="75"/>
      <c r="D1076" s="75"/>
      <c r="E1076" s="75"/>
      <c r="F1076" s="75"/>
      <c r="G1076" s="109"/>
      <c r="H1076" s="109"/>
      <c r="I1076" s="75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116"/>
      <c r="Z1076" s="116"/>
      <c r="AA1076" s="116"/>
      <c r="AB1076" s="116"/>
      <c r="AC1076" s="116"/>
      <c r="AD1076" s="116"/>
      <c r="AE1076" s="116"/>
      <c r="AF1076" s="116"/>
      <c r="AG1076" s="75"/>
      <c r="AH1076" s="75"/>
    </row>
    <row r="1077" spans="2:34">
      <c r="B1077" s="75"/>
      <c r="C1077" s="75"/>
      <c r="D1077" s="75"/>
      <c r="E1077" s="75"/>
      <c r="F1077" s="75"/>
      <c r="G1077" s="109"/>
      <c r="H1077" s="109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116"/>
      <c r="Z1077" s="116"/>
      <c r="AA1077" s="116"/>
      <c r="AB1077" s="116"/>
      <c r="AC1077" s="116"/>
      <c r="AD1077" s="116"/>
      <c r="AE1077" s="116"/>
      <c r="AF1077" s="116"/>
      <c r="AG1077" s="75"/>
      <c r="AH1077" s="75"/>
    </row>
    <row r="1078" spans="2:34">
      <c r="B1078" s="75"/>
      <c r="C1078" s="75"/>
      <c r="D1078" s="75"/>
      <c r="E1078" s="75"/>
      <c r="F1078" s="75"/>
      <c r="G1078" s="109"/>
      <c r="H1078" s="109"/>
      <c r="I1078" s="75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116"/>
      <c r="Z1078" s="116"/>
      <c r="AA1078" s="116"/>
      <c r="AB1078" s="116"/>
      <c r="AC1078" s="116"/>
      <c r="AD1078" s="116"/>
      <c r="AE1078" s="116"/>
      <c r="AF1078" s="116"/>
      <c r="AG1078" s="75"/>
      <c r="AH1078" s="75"/>
    </row>
    <row r="1079" spans="2:34">
      <c r="B1079" s="75"/>
      <c r="C1079" s="75"/>
      <c r="D1079" s="75"/>
      <c r="E1079" s="75"/>
      <c r="F1079" s="75"/>
      <c r="G1079" s="109"/>
      <c r="H1079" s="109"/>
      <c r="I1079" s="75"/>
      <c r="J1079" s="75"/>
      <c r="K1079" s="75"/>
      <c r="L1079" s="75"/>
      <c r="M1079" s="75"/>
      <c r="N1079" s="75"/>
      <c r="O1079" s="75"/>
      <c r="P1079" s="75"/>
      <c r="Q1079" s="75"/>
      <c r="R1079" s="75"/>
      <c r="S1079" s="75"/>
      <c r="T1079" s="75"/>
      <c r="U1079" s="75"/>
      <c r="V1079" s="75"/>
      <c r="W1079" s="75"/>
      <c r="X1079" s="75"/>
      <c r="Y1079" s="116"/>
      <c r="Z1079" s="116"/>
      <c r="AA1079" s="116"/>
      <c r="AB1079" s="116"/>
      <c r="AC1079" s="116"/>
      <c r="AD1079" s="116"/>
      <c r="AE1079" s="116"/>
      <c r="AF1079" s="116"/>
      <c r="AG1079" s="75"/>
      <c r="AH1079" s="75"/>
    </row>
    <row r="1080" spans="2:34">
      <c r="B1080" s="75"/>
      <c r="C1080" s="75"/>
      <c r="D1080" s="75"/>
      <c r="E1080" s="75"/>
      <c r="F1080" s="75"/>
      <c r="G1080" s="109"/>
      <c r="H1080" s="109"/>
      <c r="I1080" s="75"/>
      <c r="J1080" s="75"/>
      <c r="K1080" s="75"/>
      <c r="L1080" s="75"/>
      <c r="M1080" s="75"/>
      <c r="N1080" s="75"/>
      <c r="O1080" s="75"/>
      <c r="P1080" s="75"/>
      <c r="Q1080" s="75"/>
      <c r="R1080" s="75"/>
      <c r="S1080" s="75"/>
      <c r="T1080" s="75"/>
      <c r="U1080" s="75"/>
      <c r="V1080" s="75"/>
      <c r="W1080" s="75"/>
      <c r="X1080" s="75"/>
      <c r="Y1080" s="116"/>
      <c r="Z1080" s="116"/>
      <c r="AA1080" s="116"/>
      <c r="AB1080" s="116"/>
      <c r="AC1080" s="116"/>
      <c r="AD1080" s="116"/>
      <c r="AE1080" s="116"/>
      <c r="AF1080" s="116"/>
      <c r="AG1080" s="75"/>
      <c r="AH1080" s="75"/>
    </row>
    <row r="1081" spans="2:34">
      <c r="B1081" s="75"/>
      <c r="C1081" s="75"/>
      <c r="D1081" s="75"/>
      <c r="E1081" s="75"/>
      <c r="F1081" s="75"/>
      <c r="G1081" s="109"/>
      <c r="H1081" s="109"/>
      <c r="I1081" s="75"/>
      <c r="J1081" s="75"/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  <c r="U1081" s="75"/>
      <c r="V1081" s="75"/>
      <c r="W1081" s="75"/>
      <c r="X1081" s="75"/>
      <c r="Y1081" s="116"/>
      <c r="Z1081" s="116"/>
      <c r="AA1081" s="116"/>
      <c r="AB1081" s="116"/>
      <c r="AC1081" s="116"/>
      <c r="AD1081" s="116"/>
      <c r="AE1081" s="116"/>
      <c r="AF1081" s="116"/>
      <c r="AG1081" s="75"/>
      <c r="AH1081" s="75"/>
    </row>
    <row r="1082" spans="2:34">
      <c r="B1082" s="75"/>
      <c r="C1082" s="75"/>
      <c r="D1082" s="75"/>
      <c r="E1082" s="75"/>
      <c r="F1082" s="75"/>
      <c r="G1082" s="109"/>
      <c r="H1082" s="109"/>
      <c r="I1082" s="75"/>
      <c r="J1082" s="75"/>
      <c r="K1082" s="75"/>
      <c r="L1082" s="75"/>
      <c r="M1082" s="75"/>
      <c r="N1082" s="75"/>
      <c r="O1082" s="75"/>
      <c r="P1082" s="75"/>
      <c r="Q1082" s="75"/>
      <c r="R1082" s="75"/>
      <c r="S1082" s="75"/>
      <c r="T1082" s="75"/>
      <c r="U1082" s="75"/>
      <c r="V1082" s="75"/>
      <c r="W1082" s="75"/>
      <c r="X1082" s="75"/>
      <c r="Y1082" s="116"/>
      <c r="Z1082" s="116"/>
      <c r="AA1082" s="116"/>
      <c r="AB1082" s="116"/>
      <c r="AC1082" s="116"/>
      <c r="AD1082" s="116"/>
      <c r="AE1082" s="116"/>
      <c r="AF1082" s="116"/>
      <c r="AG1082" s="75"/>
      <c r="AH1082" s="75"/>
    </row>
    <row r="1083" spans="2:34">
      <c r="B1083" s="75"/>
      <c r="C1083" s="75"/>
      <c r="D1083" s="75"/>
      <c r="E1083" s="75"/>
      <c r="F1083" s="75"/>
      <c r="G1083" s="109"/>
      <c r="H1083" s="109"/>
      <c r="I1083" s="75"/>
      <c r="J1083" s="75"/>
      <c r="K1083" s="75"/>
      <c r="L1083" s="75"/>
      <c r="M1083" s="75"/>
      <c r="N1083" s="75"/>
      <c r="O1083" s="75"/>
      <c r="P1083" s="75"/>
      <c r="Q1083" s="75"/>
      <c r="R1083" s="75"/>
      <c r="S1083" s="75"/>
      <c r="T1083" s="75"/>
      <c r="U1083" s="75"/>
      <c r="V1083" s="75"/>
      <c r="W1083" s="75"/>
      <c r="X1083" s="75"/>
      <c r="Y1083" s="116"/>
      <c r="Z1083" s="116"/>
      <c r="AA1083" s="116"/>
      <c r="AB1083" s="116"/>
      <c r="AC1083" s="116"/>
      <c r="AD1083" s="116"/>
      <c r="AE1083" s="116"/>
      <c r="AF1083" s="116"/>
      <c r="AG1083" s="75"/>
      <c r="AH1083" s="75"/>
    </row>
    <row r="1084" spans="2:34">
      <c r="B1084" s="75"/>
      <c r="C1084" s="75"/>
      <c r="D1084" s="75"/>
      <c r="E1084" s="75"/>
      <c r="F1084" s="75"/>
      <c r="G1084" s="109"/>
      <c r="H1084" s="109"/>
      <c r="I1084" s="75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  <c r="T1084" s="75"/>
      <c r="U1084" s="75"/>
      <c r="V1084" s="75"/>
      <c r="W1084" s="75"/>
      <c r="X1084" s="75"/>
      <c r="Y1084" s="116"/>
      <c r="Z1084" s="116"/>
      <c r="AA1084" s="116"/>
      <c r="AB1084" s="116"/>
      <c r="AC1084" s="116"/>
      <c r="AD1084" s="116"/>
      <c r="AE1084" s="116"/>
      <c r="AF1084" s="116"/>
      <c r="AG1084" s="75"/>
      <c r="AH1084" s="75"/>
    </row>
    <row r="1085" spans="2:34">
      <c r="B1085" s="75"/>
      <c r="C1085" s="75"/>
      <c r="D1085" s="75"/>
      <c r="E1085" s="75"/>
      <c r="F1085" s="75"/>
      <c r="G1085" s="109"/>
      <c r="H1085" s="109"/>
      <c r="I1085" s="75"/>
      <c r="J1085" s="75"/>
      <c r="K1085" s="75"/>
      <c r="L1085" s="75"/>
      <c r="M1085" s="75"/>
      <c r="N1085" s="75"/>
      <c r="O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116"/>
      <c r="Z1085" s="116"/>
      <c r="AA1085" s="116"/>
      <c r="AB1085" s="116"/>
      <c r="AC1085" s="116"/>
      <c r="AD1085" s="116"/>
      <c r="AE1085" s="116"/>
      <c r="AF1085" s="116"/>
      <c r="AG1085" s="75"/>
      <c r="AH1085" s="75"/>
    </row>
    <row r="1086" spans="2:34">
      <c r="B1086" s="75"/>
      <c r="C1086" s="75"/>
      <c r="D1086" s="75"/>
      <c r="E1086" s="75"/>
      <c r="F1086" s="75"/>
      <c r="G1086" s="109"/>
      <c r="H1086" s="109"/>
      <c r="I1086" s="75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116"/>
      <c r="Z1086" s="116"/>
      <c r="AA1086" s="116"/>
      <c r="AB1086" s="116"/>
      <c r="AC1086" s="116"/>
      <c r="AD1086" s="116"/>
      <c r="AE1086" s="116"/>
      <c r="AF1086" s="116"/>
      <c r="AG1086" s="75"/>
      <c r="AH1086" s="75"/>
    </row>
    <row r="1087" spans="2:34">
      <c r="B1087" s="75"/>
      <c r="C1087" s="75"/>
      <c r="D1087" s="75"/>
      <c r="E1087" s="75"/>
      <c r="F1087" s="75"/>
      <c r="G1087" s="109"/>
      <c r="H1087" s="109"/>
      <c r="I1087" s="75"/>
      <c r="J1087" s="75"/>
      <c r="K1087" s="75"/>
      <c r="L1087" s="75"/>
      <c r="M1087" s="75"/>
      <c r="N1087" s="75"/>
      <c r="O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116"/>
      <c r="Z1087" s="116"/>
      <c r="AA1087" s="116"/>
      <c r="AB1087" s="116"/>
      <c r="AC1087" s="116"/>
      <c r="AD1087" s="116"/>
      <c r="AE1087" s="116"/>
      <c r="AF1087" s="116"/>
      <c r="AG1087" s="75"/>
      <c r="AH1087" s="75"/>
    </row>
    <row r="1088" spans="2:34">
      <c r="B1088" s="75"/>
      <c r="C1088" s="75"/>
      <c r="D1088" s="75"/>
      <c r="E1088" s="75"/>
      <c r="F1088" s="75"/>
      <c r="G1088" s="109"/>
      <c r="H1088" s="109"/>
      <c r="I1088" s="75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75"/>
      <c r="U1088" s="75"/>
      <c r="V1088" s="75"/>
      <c r="W1088" s="75"/>
      <c r="X1088" s="75"/>
      <c r="Y1088" s="116"/>
      <c r="Z1088" s="116"/>
      <c r="AA1088" s="116"/>
      <c r="AB1088" s="116"/>
      <c r="AC1088" s="116"/>
      <c r="AD1088" s="116"/>
      <c r="AE1088" s="116"/>
      <c r="AF1088" s="116"/>
      <c r="AG1088" s="75"/>
      <c r="AH1088" s="75"/>
    </row>
    <row r="1089" spans="2:34">
      <c r="B1089" s="75"/>
      <c r="C1089" s="75"/>
      <c r="D1089" s="75"/>
      <c r="E1089" s="75"/>
      <c r="F1089" s="75"/>
      <c r="G1089" s="109"/>
      <c r="H1089" s="109"/>
      <c r="I1089" s="75"/>
      <c r="J1089" s="75"/>
      <c r="K1089" s="75"/>
      <c r="L1089" s="75"/>
      <c r="M1089" s="75"/>
      <c r="N1089" s="75"/>
      <c r="O1089" s="75"/>
      <c r="P1089" s="75"/>
      <c r="Q1089" s="75"/>
      <c r="R1089" s="75"/>
      <c r="S1089" s="75"/>
      <c r="T1089" s="75"/>
      <c r="U1089" s="75"/>
      <c r="V1089" s="75"/>
      <c r="W1089" s="75"/>
      <c r="X1089" s="75"/>
      <c r="Y1089" s="116"/>
      <c r="Z1089" s="116"/>
      <c r="AA1089" s="116"/>
      <c r="AB1089" s="116"/>
      <c r="AC1089" s="116"/>
      <c r="AD1089" s="116"/>
      <c r="AE1089" s="116"/>
      <c r="AF1089" s="116"/>
      <c r="AG1089" s="75"/>
      <c r="AH1089" s="75"/>
    </row>
    <row r="1090" spans="2:34">
      <c r="B1090" s="75"/>
      <c r="C1090" s="75"/>
      <c r="D1090" s="75"/>
      <c r="E1090" s="75"/>
      <c r="F1090" s="75"/>
      <c r="G1090" s="109"/>
      <c r="H1090" s="109"/>
      <c r="I1090" s="75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  <c r="T1090" s="75"/>
      <c r="U1090" s="75"/>
      <c r="V1090" s="75"/>
      <c r="W1090" s="75"/>
      <c r="X1090" s="75"/>
      <c r="Y1090" s="116"/>
      <c r="Z1090" s="116"/>
      <c r="AA1090" s="116"/>
      <c r="AB1090" s="116"/>
      <c r="AC1090" s="116"/>
      <c r="AD1090" s="116"/>
      <c r="AE1090" s="116"/>
      <c r="AF1090" s="116"/>
      <c r="AG1090" s="75"/>
      <c r="AH1090" s="75"/>
    </row>
    <row r="1091" spans="2:34">
      <c r="B1091" s="75"/>
      <c r="C1091" s="75"/>
      <c r="D1091" s="75"/>
      <c r="E1091" s="75"/>
      <c r="F1091" s="75"/>
      <c r="G1091" s="75"/>
      <c r="H1091" s="75"/>
      <c r="I1091" s="75"/>
      <c r="J1091" s="75"/>
      <c r="K1091" s="75"/>
      <c r="L1091" s="75"/>
      <c r="M1091" s="75"/>
      <c r="N1091" s="75"/>
      <c r="O1091" s="75"/>
      <c r="P1091" s="75"/>
      <c r="Q1091" s="75"/>
      <c r="R1091" s="75"/>
      <c r="S1091" s="75"/>
      <c r="T1091" s="75"/>
      <c r="U1091" s="75"/>
      <c r="V1091" s="75"/>
      <c r="W1091" s="75"/>
      <c r="X1091" s="75"/>
      <c r="Y1091" s="116"/>
      <c r="Z1091" s="116"/>
      <c r="AA1091" s="116"/>
      <c r="AB1091" s="116"/>
      <c r="AC1091" s="116"/>
      <c r="AD1091" s="116"/>
      <c r="AE1091" s="116"/>
      <c r="AF1091" s="116"/>
      <c r="AG1091" s="75"/>
      <c r="AH1091" s="75"/>
    </row>
    <row r="1092" spans="2:34">
      <c r="B1092" s="75"/>
      <c r="C1092" s="75"/>
      <c r="D1092" s="75"/>
      <c r="E1092" s="75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  <c r="T1092" s="75"/>
      <c r="U1092" s="75"/>
      <c r="V1092" s="75"/>
      <c r="W1092" s="75"/>
      <c r="X1092" s="75"/>
      <c r="Y1092" s="116"/>
      <c r="Z1092" s="116"/>
      <c r="AA1092" s="116"/>
      <c r="AB1092" s="116"/>
      <c r="AC1092" s="116"/>
      <c r="AD1092" s="116"/>
      <c r="AE1092" s="116"/>
      <c r="AF1092" s="116"/>
      <c r="AG1092" s="75"/>
      <c r="AH1092" s="75"/>
    </row>
    <row r="1093" spans="2:34">
      <c r="B1093" s="75"/>
      <c r="C1093" s="75"/>
      <c r="D1093" s="75"/>
      <c r="E1093" s="75"/>
      <c r="F1093" s="75"/>
      <c r="G1093" s="75"/>
      <c r="H1093" s="75"/>
      <c r="I1093" s="75"/>
      <c r="J1093" s="75"/>
      <c r="K1093" s="75"/>
      <c r="L1093" s="75"/>
      <c r="M1093" s="75"/>
      <c r="N1093" s="75"/>
      <c r="O1093" s="75"/>
      <c r="P1093" s="75"/>
      <c r="Q1093" s="75"/>
      <c r="R1093" s="75"/>
      <c r="S1093" s="75"/>
      <c r="T1093" s="75"/>
      <c r="U1093" s="75"/>
      <c r="V1093" s="75"/>
      <c r="W1093" s="75"/>
      <c r="X1093" s="75"/>
      <c r="Y1093" s="116"/>
      <c r="Z1093" s="116"/>
      <c r="AA1093" s="116"/>
      <c r="AB1093" s="116"/>
      <c r="AC1093" s="116"/>
      <c r="AD1093" s="116"/>
      <c r="AE1093" s="116"/>
      <c r="AF1093" s="116"/>
      <c r="AG1093" s="75"/>
      <c r="AH1093" s="75"/>
    </row>
    <row r="1094" spans="2:34">
      <c r="B1094" s="75"/>
      <c r="C1094" s="75"/>
      <c r="D1094" s="75"/>
      <c r="E1094" s="75"/>
      <c r="F1094" s="75"/>
      <c r="G1094" s="75"/>
      <c r="H1094" s="75"/>
      <c r="I1094" s="75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116"/>
      <c r="Z1094" s="116"/>
      <c r="AA1094" s="116"/>
      <c r="AB1094" s="116"/>
      <c r="AC1094" s="116"/>
      <c r="AD1094" s="116"/>
      <c r="AE1094" s="116"/>
      <c r="AF1094" s="116"/>
      <c r="AG1094" s="75"/>
      <c r="AH1094" s="75"/>
    </row>
    <row r="1095" spans="2:34">
      <c r="B1095" s="75"/>
      <c r="C1095" s="75"/>
      <c r="D1095" s="75"/>
      <c r="E1095" s="75"/>
      <c r="F1095" s="75"/>
      <c r="G1095" s="75"/>
      <c r="H1095" s="75"/>
      <c r="I1095" s="75"/>
      <c r="J1095" s="75"/>
      <c r="K1095" s="75"/>
      <c r="L1095" s="75"/>
      <c r="M1095" s="75"/>
      <c r="N1095" s="75"/>
      <c r="O1095" s="75"/>
      <c r="P1095" s="75"/>
      <c r="Q1095" s="75"/>
      <c r="R1095" s="75"/>
      <c r="S1095" s="75"/>
      <c r="T1095" s="75"/>
      <c r="U1095" s="75"/>
      <c r="V1095" s="75"/>
      <c r="W1095" s="75"/>
      <c r="X1095" s="75"/>
      <c r="Y1095" s="75"/>
      <c r="Z1095" s="75"/>
      <c r="AA1095" s="75"/>
      <c r="AB1095" s="75"/>
      <c r="AC1095" s="75"/>
      <c r="AD1095" s="75"/>
      <c r="AE1095" s="75"/>
      <c r="AF1095" s="75"/>
      <c r="AG1095" s="75"/>
      <c r="AH1095" s="75"/>
    </row>
    <row r="1096" spans="2:34">
      <c r="B1096" s="75"/>
      <c r="C1096" s="75"/>
      <c r="D1096" s="75"/>
      <c r="E1096" s="75"/>
      <c r="F1096" s="75"/>
      <c r="G1096" s="75"/>
      <c r="H1096" s="75"/>
      <c r="I1096" s="75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5"/>
      <c r="AE1096" s="75"/>
      <c r="AF1096" s="75"/>
      <c r="AG1096" s="75"/>
      <c r="AH1096" s="75"/>
    </row>
    <row r="1097" spans="2:34">
      <c r="B1097" s="75"/>
      <c r="C1097" s="75"/>
      <c r="D1097" s="75"/>
      <c r="E1097" s="75"/>
      <c r="F1097" s="75"/>
      <c r="G1097" s="75"/>
      <c r="H1097" s="75"/>
      <c r="I1097" s="75"/>
      <c r="J1097" s="75"/>
      <c r="K1097" s="75"/>
      <c r="L1097" s="75"/>
      <c r="M1097" s="75"/>
      <c r="N1097" s="75"/>
      <c r="O1097" s="75"/>
      <c r="P1097" s="75"/>
      <c r="Q1097" s="75"/>
      <c r="R1097" s="75"/>
      <c r="S1097" s="75"/>
      <c r="T1097" s="75"/>
      <c r="U1097" s="75"/>
      <c r="V1097" s="75"/>
      <c r="W1097" s="75"/>
      <c r="X1097" s="75"/>
      <c r="Y1097" s="75"/>
      <c r="Z1097" s="75"/>
      <c r="AA1097" s="75"/>
      <c r="AB1097" s="75"/>
      <c r="AC1097" s="75"/>
      <c r="AD1097" s="75"/>
      <c r="AE1097" s="75"/>
      <c r="AF1097" s="75"/>
      <c r="AG1097" s="75"/>
      <c r="AH1097" s="75"/>
    </row>
    <row r="1098" spans="2:34">
      <c r="B1098" s="75"/>
      <c r="C1098" s="75"/>
      <c r="D1098" s="75"/>
      <c r="E1098" s="75"/>
      <c r="F1098" s="75"/>
      <c r="G1098" s="75"/>
      <c r="H1098" s="75"/>
      <c r="I1098" s="75"/>
      <c r="J1098" s="75"/>
      <c r="K1098" s="75"/>
      <c r="L1098" s="75"/>
      <c r="M1098" s="75"/>
      <c r="N1098" s="75"/>
      <c r="O1098" s="75"/>
      <c r="P1098" s="75"/>
      <c r="Q1098" s="75"/>
      <c r="R1098" s="75"/>
      <c r="S1098" s="75"/>
      <c r="T1098" s="75"/>
      <c r="U1098" s="75"/>
      <c r="V1098" s="75"/>
      <c r="W1098" s="75"/>
      <c r="X1098" s="75"/>
      <c r="Y1098" s="75"/>
      <c r="Z1098" s="75"/>
      <c r="AA1098" s="75"/>
      <c r="AB1098" s="75"/>
      <c r="AC1098" s="75"/>
      <c r="AD1098" s="75"/>
      <c r="AE1098" s="75"/>
      <c r="AF1098" s="75"/>
      <c r="AG1098" s="75"/>
      <c r="AH1098" s="75"/>
    </row>
    <row r="1099" spans="2:34">
      <c r="B1099" s="75"/>
      <c r="C1099" s="75"/>
      <c r="D1099" s="75"/>
      <c r="E1099" s="75"/>
      <c r="F1099" s="75"/>
      <c r="G1099" s="75"/>
      <c r="H1099" s="75"/>
      <c r="I1099" s="75"/>
      <c r="J1099" s="75"/>
      <c r="K1099" s="75"/>
      <c r="L1099" s="75"/>
      <c r="M1099" s="75"/>
      <c r="N1099" s="75"/>
      <c r="O1099" s="75"/>
      <c r="P1099" s="75"/>
      <c r="Q1099" s="75"/>
      <c r="R1099" s="75"/>
      <c r="S1099" s="75"/>
      <c r="T1099" s="75"/>
      <c r="U1099" s="75"/>
      <c r="V1099" s="75"/>
      <c r="W1099" s="75"/>
      <c r="X1099" s="75"/>
      <c r="Y1099" s="75"/>
      <c r="Z1099" s="75"/>
      <c r="AA1099" s="75"/>
      <c r="AB1099" s="75"/>
      <c r="AC1099" s="75"/>
      <c r="AD1099" s="75"/>
      <c r="AE1099" s="75"/>
      <c r="AF1099" s="75"/>
      <c r="AG1099" s="75"/>
      <c r="AH1099" s="75"/>
    </row>
    <row r="1100" spans="2:34">
      <c r="B1100" s="75"/>
      <c r="C1100" s="75"/>
      <c r="D1100" s="75"/>
      <c r="E1100" s="75"/>
      <c r="F1100" s="75"/>
      <c r="G1100" s="75"/>
      <c r="H1100" s="75"/>
      <c r="I1100" s="75"/>
      <c r="J1100" s="75"/>
      <c r="K1100" s="75"/>
      <c r="L1100" s="75"/>
      <c r="M1100" s="75"/>
      <c r="N1100" s="75"/>
      <c r="O1100" s="75"/>
      <c r="P1100" s="75"/>
      <c r="Q1100" s="75"/>
      <c r="R1100" s="75"/>
      <c r="S1100" s="75"/>
      <c r="T1100" s="75"/>
      <c r="U1100" s="75"/>
      <c r="V1100" s="75"/>
      <c r="W1100" s="75"/>
      <c r="X1100" s="75"/>
      <c r="Y1100" s="75"/>
      <c r="Z1100" s="75"/>
      <c r="AA1100" s="75"/>
      <c r="AB1100" s="75"/>
      <c r="AC1100" s="75"/>
      <c r="AD1100" s="75"/>
      <c r="AE1100" s="75"/>
      <c r="AF1100" s="75"/>
      <c r="AG1100" s="75"/>
      <c r="AH1100" s="75"/>
    </row>
    <row r="1101" spans="2:34">
      <c r="B1101" s="75"/>
      <c r="C1101" s="75"/>
      <c r="D1101" s="75"/>
      <c r="E1101" s="75"/>
      <c r="F1101" s="75"/>
      <c r="G1101" s="75"/>
      <c r="H1101" s="75"/>
      <c r="I1101" s="75"/>
      <c r="J1101" s="75"/>
      <c r="K1101" s="75"/>
      <c r="L1101" s="75"/>
      <c r="M1101" s="75"/>
      <c r="N1101" s="75"/>
      <c r="O1101" s="75"/>
      <c r="P1101" s="75"/>
      <c r="Q1101" s="75"/>
      <c r="R1101" s="75"/>
      <c r="S1101" s="75"/>
      <c r="T1101" s="75"/>
      <c r="U1101" s="75"/>
      <c r="V1101" s="75"/>
      <c r="W1101" s="75"/>
      <c r="X1101" s="75"/>
      <c r="Y1101" s="75"/>
      <c r="Z1101" s="75"/>
      <c r="AA1101" s="75"/>
      <c r="AB1101" s="75"/>
      <c r="AC1101" s="75"/>
      <c r="AD1101" s="75"/>
      <c r="AE1101" s="75"/>
      <c r="AF1101" s="75"/>
      <c r="AG1101" s="75"/>
      <c r="AH1101" s="75"/>
    </row>
  </sheetData>
  <mergeCells count="14">
    <mergeCell ref="C834:C835"/>
    <mergeCell ref="C839:C840"/>
    <mergeCell ref="AG3:AH3"/>
    <mergeCell ref="Q4:R4"/>
    <mergeCell ref="S4:T4"/>
    <mergeCell ref="U4:V4"/>
    <mergeCell ref="W4:X4"/>
    <mergeCell ref="C830:C831"/>
    <mergeCell ref="F3:J4"/>
    <mergeCell ref="K3:M4"/>
    <mergeCell ref="N3:P4"/>
    <mergeCell ref="Q3:X3"/>
    <mergeCell ref="Y3:AB3"/>
    <mergeCell ref="AC3:AF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8"/>
  <sheetViews>
    <sheetView tabSelected="1" view="pageBreakPreview" zoomScale="80" zoomScaleNormal="100" zoomScaleSheetLayoutView="80" workbookViewId="0">
      <selection activeCell="L12" sqref="L12"/>
    </sheetView>
  </sheetViews>
  <sheetFormatPr defaultRowHeight="15.75" outlineLevelCol="1"/>
  <cols>
    <col min="1" max="1" width="5.5703125" style="1571" customWidth="1"/>
    <col min="2" max="2" width="86.7109375" style="1571" customWidth="1"/>
    <col min="3" max="3" width="9.140625" style="1571"/>
    <col min="4" max="4" width="12.7109375" style="1571" customWidth="1"/>
    <col min="5" max="8" width="9.7109375" style="1571" hidden="1" customWidth="1" outlineLevel="1"/>
    <col min="9" max="9" width="9.140625" style="1571" hidden="1" customWidth="1" outlineLevel="1"/>
    <col min="10" max="10" width="14.85546875" style="1573" customWidth="1" collapsed="1"/>
    <col min="11" max="11" width="9.140625" style="1017"/>
    <col min="12" max="12" width="13.140625" style="1017" customWidth="1"/>
    <col min="13" max="13" width="16" style="1017" customWidth="1"/>
    <col min="14" max="14" width="0" style="1017" hidden="1" customWidth="1"/>
    <col min="15" max="15" width="10.7109375" style="1017" customWidth="1"/>
    <col min="16" max="16" width="1.5703125" style="1017" customWidth="1"/>
    <col min="17" max="17" width="29.140625" style="1017" customWidth="1"/>
    <col min="18" max="16384" width="9.140625" style="1017"/>
  </cols>
  <sheetData>
    <row r="1" spans="1:16">
      <c r="A1" s="1021"/>
      <c r="B1" s="1021"/>
      <c r="C1" s="1021"/>
      <c r="D1" s="1021"/>
      <c r="E1" s="1016"/>
      <c r="F1" s="1"/>
      <c r="G1" s="1"/>
      <c r="H1" s="1"/>
      <c r="I1" s="1"/>
      <c r="J1" s="1032"/>
      <c r="K1" s="1016"/>
      <c r="M1" s="1701" t="s">
        <v>787</v>
      </c>
    </row>
    <row r="2" spans="1:16">
      <c r="A2" s="1021"/>
      <c r="B2" s="1021"/>
      <c r="C2" s="1021"/>
      <c r="D2" s="1021"/>
      <c r="E2" s="1016"/>
      <c r="F2" s="1033"/>
      <c r="G2" s="1033"/>
      <c r="H2" s="1033"/>
      <c r="I2" s="1031"/>
      <c r="J2" s="1008"/>
      <c r="K2" s="1016"/>
    </row>
    <row r="3" spans="1:16" ht="20.25">
      <c r="A3" s="1021"/>
      <c r="B3" s="1966" t="s">
        <v>788</v>
      </c>
      <c r="C3" s="1966"/>
      <c r="D3" s="1966"/>
      <c r="E3" s="1966"/>
      <c r="F3" s="1966"/>
      <c r="G3" s="1966"/>
      <c r="H3" s="1966"/>
      <c r="I3" s="1966"/>
      <c r="J3" s="1966"/>
      <c r="K3" s="1966"/>
      <c r="L3" s="1966"/>
      <c r="M3" s="1966"/>
      <c r="N3" s="1966"/>
      <c r="O3" s="1966"/>
      <c r="P3" s="1966"/>
    </row>
    <row r="4" spans="1:16" ht="57.75" customHeight="1">
      <c r="A4" s="1018"/>
      <c r="B4" s="1967" t="s">
        <v>789</v>
      </c>
      <c r="C4" s="1967"/>
      <c r="D4" s="1967"/>
      <c r="E4" s="1967"/>
      <c r="F4" s="1967"/>
      <c r="G4" s="1967"/>
      <c r="H4" s="1967"/>
      <c r="I4" s="1967"/>
      <c r="J4" s="1967"/>
      <c r="K4" s="1967"/>
      <c r="L4" s="1967"/>
      <c r="M4" s="1967"/>
      <c r="N4" s="1967"/>
      <c r="O4" s="1967"/>
      <c r="P4" s="1967"/>
    </row>
    <row r="5" spans="1:16">
      <c r="A5" s="1020"/>
      <c r="B5" s="1020"/>
      <c r="C5" s="1022"/>
      <c r="D5" s="1021"/>
      <c r="E5" s="1016"/>
      <c r="F5" s="1021"/>
      <c r="G5" s="1021"/>
      <c r="H5" s="1021"/>
      <c r="I5" s="1021"/>
      <c r="J5" s="1008"/>
      <c r="K5" s="1016"/>
    </row>
    <row r="6" spans="1:16" ht="43.5" customHeight="1">
      <c r="A6" s="1023" t="s">
        <v>794</v>
      </c>
      <c r="B6" s="1722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</row>
    <row r="7" spans="1:16" ht="19.5">
      <c r="A7" s="1574"/>
      <c r="B7" s="1574"/>
      <c r="C7" s="1575"/>
      <c r="D7" s="1575"/>
      <c r="E7" s="1558"/>
    </row>
    <row r="8" spans="1:16" ht="16.5" thickBot="1">
      <c r="A8" s="1916" t="s">
        <v>479</v>
      </c>
      <c r="B8" s="1916"/>
      <c r="C8" s="1558"/>
      <c r="D8" s="1558"/>
      <c r="E8" s="1558"/>
      <c r="F8" s="1558"/>
      <c r="G8" s="1558"/>
      <c r="H8" s="1558"/>
      <c r="I8" s="1558"/>
      <c r="J8" s="1576"/>
    </row>
    <row r="9" spans="1:16" ht="64.5" customHeight="1">
      <c r="A9" s="1970" t="s">
        <v>466</v>
      </c>
      <c r="B9" s="1906" t="s">
        <v>412</v>
      </c>
      <c r="C9" s="1908" t="s">
        <v>467</v>
      </c>
      <c r="D9" s="1577" t="s">
        <v>468</v>
      </c>
      <c r="E9" s="1906" t="s">
        <v>471</v>
      </c>
      <c r="F9" s="1908" t="s">
        <v>472</v>
      </c>
      <c r="G9" s="1908" t="s">
        <v>473</v>
      </c>
      <c r="H9" s="1910" t="s">
        <v>474</v>
      </c>
      <c r="I9" s="1912" t="s">
        <v>475</v>
      </c>
      <c r="J9" s="1578" t="s">
        <v>469</v>
      </c>
      <c r="K9" s="1960" t="s">
        <v>783</v>
      </c>
      <c r="L9" s="1962" t="s">
        <v>784</v>
      </c>
      <c r="M9" s="1962" t="s">
        <v>785</v>
      </c>
      <c r="N9" s="1044"/>
      <c r="O9" s="1964" t="s">
        <v>786</v>
      </c>
    </row>
    <row r="10" spans="1:16" ht="37.5" customHeight="1" thickBot="1">
      <c r="A10" s="1971"/>
      <c r="B10" s="1907"/>
      <c r="C10" s="1909"/>
      <c r="D10" s="1579" t="s">
        <v>470</v>
      </c>
      <c r="E10" s="1907"/>
      <c r="F10" s="1909"/>
      <c r="G10" s="1909"/>
      <c r="H10" s="1911"/>
      <c r="I10" s="1913"/>
      <c r="J10" s="1580" t="s">
        <v>470</v>
      </c>
      <c r="K10" s="1961"/>
      <c r="L10" s="1963"/>
      <c r="M10" s="1963"/>
      <c r="N10" s="1690"/>
      <c r="O10" s="1965"/>
    </row>
    <row r="11" spans="1:16" ht="30" customHeight="1">
      <c r="A11" s="1581">
        <v>1</v>
      </c>
      <c r="B11" s="1582" t="s">
        <v>489</v>
      </c>
      <c r="C11" s="1583" t="s">
        <v>0</v>
      </c>
      <c r="D11" s="1670"/>
      <c r="E11" s="1633">
        <f>E22+E17+E12</f>
        <v>7088.2</v>
      </c>
      <c r="F11" s="1634">
        <f>F22+F17+F12</f>
        <v>4900.5</v>
      </c>
      <c r="G11" s="1634">
        <f>G22+G17+G12</f>
        <v>4758</v>
      </c>
      <c r="H11" s="1634">
        <f>H22+H17+H12</f>
        <v>7435.4</v>
      </c>
      <c r="I11" s="1635">
        <f>I22+I17+I12</f>
        <v>400.7</v>
      </c>
      <c r="J11" s="1691">
        <f>SUM(E11:I11)</f>
        <v>24582.799999999999</v>
      </c>
      <c r="K11" s="1720"/>
      <c r="L11" s="1720"/>
      <c r="M11" s="1721"/>
      <c r="N11" s="1720"/>
      <c r="O11" s="1720"/>
    </row>
    <row r="12" spans="1:16" ht="15.75" customHeight="1">
      <c r="A12" s="1587" t="s">
        <v>302</v>
      </c>
      <c r="B12" s="1588" t="s">
        <v>490</v>
      </c>
      <c r="C12" s="1589" t="s">
        <v>0</v>
      </c>
      <c r="D12" s="1670"/>
      <c r="E12" s="1590">
        <v>2939.4</v>
      </c>
      <c r="F12" s="1591">
        <v>1602</v>
      </c>
      <c r="G12" s="1591">
        <v>1310</v>
      </c>
      <c r="H12" s="1591">
        <v>2487.1999999999998</v>
      </c>
      <c r="I12" s="1592">
        <v>400.7</v>
      </c>
      <c r="J12" s="1692">
        <f>SUM(E12:I12)</f>
        <v>8739.2999999999993</v>
      </c>
      <c r="K12" s="1034" t="s">
        <v>790</v>
      </c>
      <c r="L12" s="1698" t="e">
        <f>J12*K12</f>
        <v>#VALUE!</v>
      </c>
      <c r="M12" s="1698"/>
      <c r="N12" s="1034"/>
      <c r="O12" s="1034"/>
    </row>
    <row r="13" spans="1:16">
      <c r="A13" s="1593"/>
      <c r="B13" s="1594" t="s">
        <v>433</v>
      </c>
      <c r="C13" s="1595" t="s">
        <v>215</v>
      </c>
      <c r="D13" s="1598">
        <v>0.2</v>
      </c>
      <c r="E13" s="1596">
        <f>D13*E12</f>
        <v>587.88</v>
      </c>
      <c r="F13" s="1597">
        <f>D13*F12</f>
        <v>320.39999999999998</v>
      </c>
      <c r="G13" s="1595">
        <f>D13*G12</f>
        <v>262</v>
      </c>
      <c r="H13" s="1597">
        <f>D13*H12</f>
        <v>497.44</v>
      </c>
      <c r="I13" s="1598">
        <f>D13*I12</f>
        <v>80.14</v>
      </c>
      <c r="J13" s="1693">
        <f>SUM(E13:I13)</f>
        <v>1747.86</v>
      </c>
      <c r="K13" s="1034" t="s">
        <v>791</v>
      </c>
      <c r="L13" s="1698"/>
      <c r="M13" s="1034" t="e">
        <f>K13*L13</f>
        <v>#VALUE!</v>
      </c>
      <c r="N13" s="1034"/>
      <c r="O13" s="1034"/>
    </row>
    <row r="14" spans="1:16">
      <c r="A14" s="1593"/>
      <c r="B14" s="1594" t="s">
        <v>434</v>
      </c>
      <c r="C14" s="1595" t="s">
        <v>126</v>
      </c>
      <c r="D14" s="1598">
        <v>6</v>
      </c>
      <c r="E14" s="1596">
        <f>D14*E12</f>
        <v>17636.400000000001</v>
      </c>
      <c r="F14" s="1597">
        <f>D14*F12</f>
        <v>9612</v>
      </c>
      <c r="G14" s="1597">
        <f>D14*G12</f>
        <v>7860</v>
      </c>
      <c r="H14" s="1597">
        <f>D14*H12</f>
        <v>14923.2</v>
      </c>
      <c r="I14" s="1598">
        <f>D14*I12</f>
        <v>2404.1999999999998</v>
      </c>
      <c r="J14" s="1693">
        <f t="shared" ref="J14:J16" si="0">SUM(E14:I14)</f>
        <v>52435.8</v>
      </c>
      <c r="K14" s="1034" t="s">
        <v>791</v>
      </c>
      <c r="L14" s="1698"/>
      <c r="M14" s="1034" t="e">
        <f t="shared" ref="M14:M77" si="1">K14*L14</f>
        <v>#VALUE!</v>
      </c>
      <c r="N14" s="1034"/>
      <c r="O14" s="1034"/>
    </row>
    <row r="15" spans="1:16" ht="30">
      <c r="A15" s="1593"/>
      <c r="B15" s="1599" t="s">
        <v>491</v>
      </c>
      <c r="C15" s="1595" t="s">
        <v>85</v>
      </c>
      <c r="D15" s="1609">
        <f>1.02*0.15</f>
        <v>0.153</v>
      </c>
      <c r="E15" s="1600">
        <f>D15*E12</f>
        <v>449.72820000000002</v>
      </c>
      <c r="F15" s="1595">
        <f>D15*F12</f>
        <v>245.10599999999999</v>
      </c>
      <c r="G15" s="1595">
        <f>D15*G12</f>
        <v>200.43</v>
      </c>
      <c r="H15" s="1597">
        <f>D15*H12</f>
        <v>380.54</v>
      </c>
      <c r="I15" s="1598">
        <f>D15*I12</f>
        <v>61.31</v>
      </c>
      <c r="J15" s="1693">
        <f t="shared" si="0"/>
        <v>1337.11</v>
      </c>
      <c r="K15" s="1034" t="s">
        <v>791</v>
      </c>
      <c r="L15" s="1698"/>
      <c r="M15" s="1034" t="e">
        <f t="shared" si="1"/>
        <v>#VALUE!</v>
      </c>
      <c r="N15" s="1698"/>
      <c r="O15" s="1034"/>
    </row>
    <row r="16" spans="1:16">
      <c r="A16" s="1593"/>
      <c r="B16" s="1594" t="s">
        <v>481</v>
      </c>
      <c r="C16" s="1595" t="s">
        <v>127</v>
      </c>
      <c r="D16" s="1598">
        <v>8</v>
      </c>
      <c r="E16" s="1601">
        <f>D16*E12</f>
        <v>23515</v>
      </c>
      <c r="F16" s="1595">
        <f>D16*F12</f>
        <v>12816</v>
      </c>
      <c r="G16" s="1602">
        <f>D16*G12</f>
        <v>10480</v>
      </c>
      <c r="H16" s="1602">
        <f>D16*H12</f>
        <v>19898</v>
      </c>
      <c r="I16" s="1603">
        <f>D16*I12</f>
        <v>3206</v>
      </c>
      <c r="J16" s="1693">
        <f t="shared" si="0"/>
        <v>69915</v>
      </c>
      <c r="K16" s="1034" t="s">
        <v>791</v>
      </c>
      <c r="L16" s="1698"/>
      <c r="M16" s="1034" t="e">
        <f t="shared" si="1"/>
        <v>#VALUE!</v>
      </c>
      <c r="N16" s="1034"/>
      <c r="O16" s="1034"/>
    </row>
    <row r="17" spans="1:15" ht="15.75" customHeight="1">
      <c r="A17" s="1587" t="s">
        <v>219</v>
      </c>
      <c r="B17" s="1604" t="s">
        <v>732</v>
      </c>
      <c r="C17" s="1605" t="s">
        <v>0</v>
      </c>
      <c r="D17" s="1642"/>
      <c r="E17" s="1606">
        <v>2868.8</v>
      </c>
      <c r="F17" s="1607">
        <v>2354.9</v>
      </c>
      <c r="G17" s="1607">
        <v>2490</v>
      </c>
      <c r="H17" s="1607">
        <v>3348.2</v>
      </c>
      <c r="I17" s="1608"/>
      <c r="J17" s="1694">
        <f>SUM(E17:I17)</f>
        <v>11061.9</v>
      </c>
      <c r="K17" s="1034" t="s">
        <v>790</v>
      </c>
      <c r="L17" s="1698" t="e">
        <f t="shared" ref="L17:L74" si="2">J17*K17</f>
        <v>#VALUE!</v>
      </c>
      <c r="M17" s="1034"/>
      <c r="N17" s="1034"/>
      <c r="O17" s="1034"/>
    </row>
    <row r="18" spans="1:15">
      <c r="A18" s="1593"/>
      <c r="B18" s="1594" t="s">
        <v>433</v>
      </c>
      <c r="C18" s="1595" t="s">
        <v>215</v>
      </c>
      <c r="D18" s="1598">
        <v>0.2</v>
      </c>
      <c r="E18" s="1600">
        <f>D18*E17</f>
        <v>573.76</v>
      </c>
      <c r="F18" s="1597">
        <f>D18*F17</f>
        <v>470.98</v>
      </c>
      <c r="G18" s="1597">
        <f>D18*G17</f>
        <v>498</v>
      </c>
      <c r="H18" s="1597">
        <f>D18*H17</f>
        <v>669.64</v>
      </c>
      <c r="I18" s="1603"/>
      <c r="J18" s="1693">
        <f>SUM(E18:I18)</f>
        <v>2212.38</v>
      </c>
      <c r="K18" s="1034" t="s">
        <v>791</v>
      </c>
      <c r="L18" s="1698"/>
      <c r="M18" s="1034" t="e">
        <f t="shared" si="1"/>
        <v>#VALUE!</v>
      </c>
      <c r="N18" s="1034"/>
      <c r="O18" s="1034"/>
    </row>
    <row r="19" spans="1:15">
      <c r="A19" s="1593"/>
      <c r="B19" s="1594" t="s">
        <v>434</v>
      </c>
      <c r="C19" s="1595" t="s">
        <v>126</v>
      </c>
      <c r="D19" s="1598">
        <v>6</v>
      </c>
      <c r="E19" s="1596">
        <f>D19*E17</f>
        <v>17212.8</v>
      </c>
      <c r="F19" s="1597">
        <f>D19*F17</f>
        <v>14129.4</v>
      </c>
      <c r="G19" s="1597">
        <f>D19*G17</f>
        <v>14940</v>
      </c>
      <c r="H19" s="1597">
        <f>D19*H17</f>
        <v>20089.2</v>
      </c>
      <c r="I19" s="1609"/>
      <c r="J19" s="1693">
        <f>SUM(E19:I19)</f>
        <v>66371.399999999994</v>
      </c>
      <c r="K19" s="1034" t="s">
        <v>791</v>
      </c>
      <c r="L19" s="1698"/>
      <c r="M19" s="1034" t="e">
        <f t="shared" si="1"/>
        <v>#VALUE!</v>
      </c>
      <c r="N19" s="1034"/>
      <c r="O19" s="1034"/>
    </row>
    <row r="20" spans="1:15" s="1016" customFormat="1" ht="31.5" customHeight="1">
      <c r="A20" s="1610"/>
      <c r="B20" s="1599" t="s">
        <v>480</v>
      </c>
      <c r="C20" s="1595" t="s">
        <v>85</v>
      </c>
      <c r="D20" s="1638">
        <f>1.02*0.13</f>
        <v>0.13300000000000001</v>
      </c>
      <c r="E20" s="1596">
        <f>D20*E17</f>
        <v>381.55</v>
      </c>
      <c r="F20" s="1597">
        <f>D20*F17</f>
        <v>313.2</v>
      </c>
      <c r="G20" s="1597">
        <f>D20*G17</f>
        <v>331.17</v>
      </c>
      <c r="H20" s="1597">
        <f>D20*H17</f>
        <v>445.31</v>
      </c>
      <c r="I20" s="1603"/>
      <c r="J20" s="1693">
        <f t="shared" ref="J20:J21" si="3">SUM(E20:I20)</f>
        <v>1471.23</v>
      </c>
      <c r="K20" s="1699" t="s">
        <v>791</v>
      </c>
      <c r="L20" s="1698"/>
      <c r="M20" s="1034" t="e">
        <f t="shared" si="1"/>
        <v>#VALUE!</v>
      </c>
      <c r="N20" s="1699"/>
      <c r="O20" s="1699"/>
    </row>
    <row r="21" spans="1:15">
      <c r="A21" s="1593"/>
      <c r="B21" s="1594" t="s">
        <v>481</v>
      </c>
      <c r="C21" s="1595" t="s">
        <v>127</v>
      </c>
      <c r="D21" s="1598">
        <v>8</v>
      </c>
      <c r="E21" s="1601">
        <f>D21*E17</f>
        <v>22950</v>
      </c>
      <c r="F21" s="1602">
        <f>D21*F17</f>
        <v>18839</v>
      </c>
      <c r="G21" s="1602">
        <f>D21*G17</f>
        <v>19920</v>
      </c>
      <c r="H21" s="1602">
        <f>D21*H17</f>
        <v>26786</v>
      </c>
      <c r="I21" s="1603"/>
      <c r="J21" s="1693">
        <f t="shared" si="3"/>
        <v>88495</v>
      </c>
      <c r="K21" s="1034" t="s">
        <v>791</v>
      </c>
      <c r="L21" s="1698"/>
      <c r="M21" s="1034" t="e">
        <f t="shared" si="1"/>
        <v>#VALUE!</v>
      </c>
      <c r="N21" s="1034"/>
      <c r="O21" s="1034"/>
    </row>
    <row r="22" spans="1:15">
      <c r="A22" s="1587" t="s">
        <v>223</v>
      </c>
      <c r="B22" s="1604" t="s">
        <v>310</v>
      </c>
      <c r="C22" s="1605" t="s">
        <v>0</v>
      </c>
      <c r="D22" s="1642"/>
      <c r="E22" s="1606">
        <v>1280</v>
      </c>
      <c r="F22" s="1607">
        <v>943.6</v>
      </c>
      <c r="G22" s="1607">
        <v>958</v>
      </c>
      <c r="H22" s="1607">
        <v>1600</v>
      </c>
      <c r="I22" s="1608"/>
      <c r="J22" s="1694">
        <f>SUM(E22:I22)</f>
        <v>4781.6000000000004</v>
      </c>
      <c r="K22" s="1034" t="s">
        <v>790</v>
      </c>
      <c r="L22" s="1698" t="e">
        <f t="shared" si="2"/>
        <v>#VALUE!</v>
      </c>
      <c r="M22" s="1034"/>
      <c r="N22" s="1034"/>
      <c r="O22" s="1034"/>
    </row>
    <row r="23" spans="1:15">
      <c r="A23" s="1593"/>
      <c r="B23" s="1594" t="s">
        <v>433</v>
      </c>
      <c r="C23" s="1595" t="s">
        <v>215</v>
      </c>
      <c r="D23" s="1598">
        <v>0.2</v>
      </c>
      <c r="E23" s="1596">
        <f>D23*E22</f>
        <v>256</v>
      </c>
      <c r="F23" s="1597">
        <f>D23*F22</f>
        <v>188.72</v>
      </c>
      <c r="G23" s="1597">
        <f>D23*G22</f>
        <v>191.6</v>
      </c>
      <c r="H23" s="1597">
        <f>D23*H22</f>
        <v>320</v>
      </c>
      <c r="I23" s="1603"/>
      <c r="J23" s="1693">
        <f>SUM(E23:I23)</f>
        <v>956.32</v>
      </c>
      <c r="K23" s="1034" t="s">
        <v>791</v>
      </c>
      <c r="L23" s="1698"/>
      <c r="M23" s="1034" t="e">
        <f t="shared" si="1"/>
        <v>#VALUE!</v>
      </c>
      <c r="N23" s="1698"/>
      <c r="O23" s="1034"/>
    </row>
    <row r="24" spans="1:15" ht="15.75" customHeight="1">
      <c r="A24" s="1593"/>
      <c r="B24" s="1594" t="s">
        <v>434</v>
      </c>
      <c r="C24" s="1595" t="s">
        <v>126</v>
      </c>
      <c r="D24" s="1598">
        <v>6</v>
      </c>
      <c r="E24" s="1596">
        <f>D24*E22</f>
        <v>7680</v>
      </c>
      <c r="F24" s="1597">
        <f>D24*F22</f>
        <v>5661.6</v>
      </c>
      <c r="G24" s="1597">
        <f>D24*G22</f>
        <v>5748</v>
      </c>
      <c r="H24" s="1597">
        <f>D24*H22</f>
        <v>9600</v>
      </c>
      <c r="I24" s="1603"/>
      <c r="J24" s="1693">
        <f t="shared" ref="J24:J39" si="4">SUM(E24:I24)</f>
        <v>28689.599999999999</v>
      </c>
      <c r="K24" s="1034" t="s">
        <v>791</v>
      </c>
      <c r="L24" s="1698"/>
      <c r="M24" s="1034" t="e">
        <f t="shared" si="1"/>
        <v>#VALUE!</v>
      </c>
      <c r="N24" s="1034"/>
      <c r="O24" s="1034"/>
    </row>
    <row r="25" spans="1:15" ht="30">
      <c r="A25" s="1593"/>
      <c r="B25" s="1599" t="s">
        <v>735</v>
      </c>
      <c r="C25" s="1595" t="s">
        <v>85</v>
      </c>
      <c r="D25" s="1638">
        <f>1.02*0.025</f>
        <v>2.5999999999999999E-2</v>
      </c>
      <c r="E25" s="1611">
        <f>D25*E22</f>
        <v>33.28</v>
      </c>
      <c r="F25" s="1612">
        <f>D25*F22</f>
        <v>24.533999999999999</v>
      </c>
      <c r="G25" s="1612">
        <f>D25*G22</f>
        <v>24.908000000000001</v>
      </c>
      <c r="H25" s="1612">
        <f>D25*H22</f>
        <v>41.6</v>
      </c>
      <c r="I25" s="1603"/>
      <c r="J25" s="1693">
        <f t="shared" si="4"/>
        <v>124.32</v>
      </c>
      <c r="K25" s="1034" t="s">
        <v>791</v>
      </c>
      <c r="L25" s="1698"/>
      <c r="M25" s="1034" t="e">
        <f t="shared" si="1"/>
        <v>#VALUE!</v>
      </c>
      <c r="N25" s="1034"/>
      <c r="O25" s="1034"/>
    </row>
    <row r="26" spans="1:15">
      <c r="A26" s="1593"/>
      <c r="B26" s="1594" t="s">
        <v>481</v>
      </c>
      <c r="C26" s="1595" t="s">
        <v>127</v>
      </c>
      <c r="D26" s="1598">
        <v>8</v>
      </c>
      <c r="E26" s="1601">
        <f>D26*E22</f>
        <v>10240</v>
      </c>
      <c r="F26" s="1602">
        <f>D26*F22</f>
        <v>7549</v>
      </c>
      <c r="G26" s="1602">
        <f>D26*G22</f>
        <v>7664</v>
      </c>
      <c r="H26" s="1602">
        <f>D26*H22</f>
        <v>12800</v>
      </c>
      <c r="I26" s="1603"/>
      <c r="J26" s="1693">
        <f t="shared" si="4"/>
        <v>38253</v>
      </c>
      <c r="K26" s="1034" t="s">
        <v>791</v>
      </c>
      <c r="L26" s="1698"/>
      <c r="M26" s="1034" t="e">
        <f t="shared" si="1"/>
        <v>#VALUE!</v>
      </c>
      <c r="N26" s="1034"/>
      <c r="O26" s="1034"/>
    </row>
    <row r="27" spans="1:15" ht="20.100000000000001" customHeight="1">
      <c r="A27" s="1613">
        <v>2</v>
      </c>
      <c r="B27" s="1614" t="s">
        <v>736</v>
      </c>
      <c r="C27" s="1615" t="s">
        <v>0</v>
      </c>
      <c r="D27" s="1642"/>
      <c r="E27" s="1616">
        <f>E11</f>
        <v>7088.2</v>
      </c>
      <c r="F27" s="1617">
        <f>F11</f>
        <v>4900.5</v>
      </c>
      <c r="G27" s="1617">
        <f>G11</f>
        <v>4758</v>
      </c>
      <c r="H27" s="1617">
        <f>H11</f>
        <v>7435.4</v>
      </c>
      <c r="I27" s="1618">
        <f>I11</f>
        <v>400.7</v>
      </c>
      <c r="J27" s="1695">
        <f>SUM(E27:I27)</f>
        <v>24582.799999999999</v>
      </c>
      <c r="K27" s="1034" t="s">
        <v>790</v>
      </c>
      <c r="L27" s="1698" t="e">
        <f t="shared" si="2"/>
        <v>#VALUE!</v>
      </c>
      <c r="M27" s="1034"/>
      <c r="N27" s="1034"/>
      <c r="O27" s="1034"/>
    </row>
    <row r="28" spans="1:15" ht="15.75" customHeight="1">
      <c r="A28" s="1613"/>
      <c r="B28" s="1594" t="s">
        <v>435</v>
      </c>
      <c r="C28" s="1595" t="s">
        <v>126</v>
      </c>
      <c r="D28" s="1598">
        <v>6</v>
      </c>
      <c r="E28" s="1596">
        <f>D28*E27</f>
        <v>42529.2</v>
      </c>
      <c r="F28" s="1597">
        <f>D28*F27</f>
        <v>29403</v>
      </c>
      <c r="G28" s="1597">
        <f>D28*G27</f>
        <v>28548</v>
      </c>
      <c r="H28" s="1597">
        <f>D28*H27</f>
        <v>44612.4</v>
      </c>
      <c r="I28" s="1598">
        <f>D28*I27</f>
        <v>2404.1999999999998</v>
      </c>
      <c r="J28" s="1693">
        <f t="shared" si="4"/>
        <v>147496.79999999999</v>
      </c>
      <c r="K28" s="1034" t="s">
        <v>791</v>
      </c>
      <c r="L28" s="1698"/>
      <c r="M28" s="1034" t="e">
        <f t="shared" si="1"/>
        <v>#VALUE!</v>
      </c>
      <c r="N28" s="1034"/>
      <c r="O28" s="1034"/>
    </row>
    <row r="29" spans="1:15" ht="15.75" customHeight="1">
      <c r="A29" s="1613"/>
      <c r="B29" s="1594" t="s">
        <v>737</v>
      </c>
      <c r="C29" s="1595" t="s">
        <v>27</v>
      </c>
      <c r="D29" s="1598">
        <v>0.5</v>
      </c>
      <c r="E29" s="1596">
        <f>D29*E27</f>
        <v>3544.1</v>
      </c>
      <c r="F29" s="1597">
        <f>D29*F27</f>
        <v>2450.25</v>
      </c>
      <c r="G29" s="1597">
        <f>D29*G27</f>
        <v>2379</v>
      </c>
      <c r="H29" s="1597">
        <f>D29*H27</f>
        <v>3717.7</v>
      </c>
      <c r="I29" s="1598">
        <f>D29*I27</f>
        <v>200.35</v>
      </c>
      <c r="J29" s="1693">
        <f t="shared" si="4"/>
        <v>12291.4</v>
      </c>
      <c r="K29" s="1034" t="s">
        <v>791</v>
      </c>
      <c r="L29" s="1698"/>
      <c r="M29" s="1034" t="e">
        <f t="shared" si="1"/>
        <v>#VALUE!</v>
      </c>
      <c r="N29" s="1034"/>
      <c r="O29" s="1034"/>
    </row>
    <row r="30" spans="1:15" ht="15.75" customHeight="1">
      <c r="A30" s="1613"/>
      <c r="B30" s="1594" t="s">
        <v>75</v>
      </c>
      <c r="C30" s="1595" t="s">
        <v>0</v>
      </c>
      <c r="D30" s="1598">
        <v>1.2</v>
      </c>
      <c r="E30" s="1596">
        <f>D30*E27</f>
        <v>8505.84</v>
      </c>
      <c r="F30" s="1597">
        <f>D30*F27</f>
        <v>5880.6</v>
      </c>
      <c r="G30" s="1597">
        <f>D30*G27</f>
        <v>5709.6</v>
      </c>
      <c r="H30" s="1597">
        <f>D30*H27</f>
        <v>8922.48</v>
      </c>
      <c r="I30" s="1598">
        <f>D30*I27</f>
        <v>480.84</v>
      </c>
      <c r="J30" s="1693">
        <f t="shared" si="4"/>
        <v>29499.360000000001</v>
      </c>
      <c r="K30" s="1034" t="s">
        <v>791</v>
      </c>
      <c r="L30" s="1698"/>
      <c r="M30" s="1034" t="e">
        <f t="shared" si="1"/>
        <v>#VALUE!</v>
      </c>
      <c r="N30" s="1034"/>
      <c r="O30" s="1034"/>
    </row>
    <row r="31" spans="1:15" ht="20.100000000000001" customHeight="1">
      <c r="A31" s="1613">
        <v>3</v>
      </c>
      <c r="B31" s="1614" t="s">
        <v>444</v>
      </c>
      <c r="C31" s="1615" t="s">
        <v>0</v>
      </c>
      <c r="D31" s="1642"/>
      <c r="E31" s="1616">
        <f>E11</f>
        <v>7088.2</v>
      </c>
      <c r="F31" s="1617">
        <f>F11</f>
        <v>4900.5</v>
      </c>
      <c r="G31" s="1617">
        <f>G11</f>
        <v>4758</v>
      </c>
      <c r="H31" s="1617">
        <f>H11</f>
        <v>7435.4</v>
      </c>
      <c r="I31" s="1618">
        <f>I11</f>
        <v>400.7</v>
      </c>
      <c r="J31" s="1695">
        <f>SUM(E31:I31)</f>
        <v>24582.799999999999</v>
      </c>
      <c r="K31" s="1034" t="s">
        <v>790</v>
      </c>
      <c r="L31" s="1698" t="e">
        <f t="shared" si="2"/>
        <v>#VALUE!</v>
      </c>
      <c r="M31" s="1034"/>
      <c r="N31" s="1034"/>
      <c r="O31" s="1034"/>
    </row>
    <row r="32" spans="1:15" ht="15.75" customHeight="1">
      <c r="A32" s="1613"/>
      <c r="B32" s="1599" t="s">
        <v>436</v>
      </c>
      <c r="C32" s="1595" t="s">
        <v>215</v>
      </c>
      <c r="D32" s="1609">
        <v>0.35</v>
      </c>
      <c r="E32" s="1596">
        <f>D32*E31</f>
        <v>2480.87</v>
      </c>
      <c r="F32" s="1597">
        <f>D32*F31</f>
        <v>1715.18</v>
      </c>
      <c r="G32" s="1597">
        <f>D32*G31</f>
        <v>1665.3</v>
      </c>
      <c r="H32" s="1597">
        <f>D32*H31</f>
        <v>2602.39</v>
      </c>
      <c r="I32" s="1598">
        <f>D32*I31</f>
        <v>140.25</v>
      </c>
      <c r="J32" s="1693">
        <f t="shared" si="4"/>
        <v>8603.99</v>
      </c>
      <c r="K32" s="1034" t="s">
        <v>791</v>
      </c>
      <c r="L32" s="1698"/>
      <c r="M32" s="1034" t="e">
        <f t="shared" si="1"/>
        <v>#VALUE!</v>
      </c>
      <c r="N32" s="1034"/>
      <c r="O32" s="1034"/>
    </row>
    <row r="33" spans="1:15" ht="15.75" customHeight="1">
      <c r="A33" s="1613"/>
      <c r="B33" s="1599" t="s">
        <v>437</v>
      </c>
      <c r="C33" s="1595" t="s">
        <v>126</v>
      </c>
      <c r="D33" s="1598">
        <v>3</v>
      </c>
      <c r="E33" s="1596">
        <f>D33*E31</f>
        <v>21264.6</v>
      </c>
      <c r="F33" s="1597">
        <f>D33*F31</f>
        <v>14701.5</v>
      </c>
      <c r="G33" s="1597">
        <f>D33*G31</f>
        <v>14274</v>
      </c>
      <c r="H33" s="1597">
        <f>D33*H31</f>
        <v>22306.2</v>
      </c>
      <c r="I33" s="1598">
        <f>D33*I31</f>
        <v>1202.0999999999999</v>
      </c>
      <c r="J33" s="1693">
        <f t="shared" si="4"/>
        <v>73748.399999999994</v>
      </c>
      <c r="K33" s="1034" t="s">
        <v>791</v>
      </c>
      <c r="L33" s="1698"/>
      <c r="M33" s="1034" t="e">
        <f t="shared" si="1"/>
        <v>#VALUE!</v>
      </c>
      <c r="N33" s="1034"/>
      <c r="O33" s="1034"/>
    </row>
    <row r="34" spans="1:15" s="1497" customFormat="1" ht="50.1" customHeight="1">
      <c r="A34" s="1619">
        <v>4</v>
      </c>
      <c r="B34" s="1620" t="s">
        <v>756</v>
      </c>
      <c r="C34" s="1621" t="s">
        <v>0</v>
      </c>
      <c r="D34" s="1671"/>
      <c r="E34" s="1622">
        <v>380.1</v>
      </c>
      <c r="F34" s="1623">
        <v>295.3</v>
      </c>
      <c r="G34" s="1623">
        <v>270</v>
      </c>
      <c r="H34" s="1623">
        <v>450.34</v>
      </c>
      <c r="I34" s="1624">
        <v>5.5</v>
      </c>
      <c r="J34" s="1696">
        <f>SUM(E34:I34)</f>
        <v>1401.24</v>
      </c>
      <c r="K34" s="1700" t="s">
        <v>790</v>
      </c>
      <c r="L34" s="1698" t="e">
        <f t="shared" si="2"/>
        <v>#VALUE!</v>
      </c>
      <c r="M34" s="1034"/>
      <c r="N34" s="1700"/>
      <c r="O34" s="1700"/>
    </row>
    <row r="35" spans="1:15" s="1497" customFormat="1" ht="15.75" customHeight="1">
      <c r="A35" s="1625"/>
      <c r="B35" s="1594" t="s">
        <v>435</v>
      </c>
      <c r="C35" s="1595" t="s">
        <v>126</v>
      </c>
      <c r="D35" s="1598">
        <v>6</v>
      </c>
      <c r="E35" s="1626">
        <f>D35*E34</f>
        <v>2280.6</v>
      </c>
      <c r="F35" s="1627">
        <f>D35*F34</f>
        <v>1771.8</v>
      </c>
      <c r="G35" s="1627">
        <f>D35*G34</f>
        <v>1620</v>
      </c>
      <c r="H35" s="1627">
        <f>D35*H34</f>
        <v>2702.04</v>
      </c>
      <c r="I35" s="1628">
        <f>D35*I34</f>
        <v>33</v>
      </c>
      <c r="J35" s="1693">
        <f t="shared" si="4"/>
        <v>8407.44</v>
      </c>
      <c r="K35" s="1700" t="s">
        <v>791</v>
      </c>
      <c r="L35" s="1698"/>
      <c r="M35" s="1034" t="e">
        <f t="shared" si="1"/>
        <v>#VALUE!</v>
      </c>
      <c r="N35" s="1700"/>
      <c r="O35" s="1700"/>
    </row>
    <row r="36" spans="1:15" s="1497" customFormat="1" ht="15.75" customHeight="1">
      <c r="A36" s="1625"/>
      <c r="B36" s="1594" t="s">
        <v>737</v>
      </c>
      <c r="C36" s="1595" t="s">
        <v>27</v>
      </c>
      <c r="D36" s="1628">
        <v>7</v>
      </c>
      <c r="E36" s="1626">
        <f>D36*E34</f>
        <v>2660.7</v>
      </c>
      <c r="F36" s="1627">
        <f>D36*F34</f>
        <v>2067.1</v>
      </c>
      <c r="G36" s="1627">
        <f>D36*G34</f>
        <v>1890</v>
      </c>
      <c r="H36" s="1627">
        <f>D36*H34</f>
        <v>3152.38</v>
      </c>
      <c r="I36" s="1628">
        <f>D36*I34</f>
        <v>38.5</v>
      </c>
      <c r="J36" s="1693">
        <f t="shared" si="4"/>
        <v>9808.68</v>
      </c>
      <c r="K36" s="1700" t="s">
        <v>791</v>
      </c>
      <c r="L36" s="1698"/>
      <c r="M36" s="1034" t="e">
        <f t="shared" si="1"/>
        <v>#VALUE!</v>
      </c>
      <c r="N36" s="1700"/>
      <c r="O36" s="1700"/>
    </row>
    <row r="37" spans="1:15" s="1497" customFormat="1" ht="15.75" customHeight="1">
      <c r="A37" s="1625"/>
      <c r="B37" s="1629" t="s">
        <v>738</v>
      </c>
      <c r="C37" s="1595" t="s">
        <v>27</v>
      </c>
      <c r="D37" s="1628">
        <v>7</v>
      </c>
      <c r="E37" s="1626">
        <f>D37*E34</f>
        <v>2660.7</v>
      </c>
      <c r="F37" s="1627">
        <f>D37*F34</f>
        <v>2067.1</v>
      </c>
      <c r="G37" s="1627">
        <f>D37*G34</f>
        <v>1890</v>
      </c>
      <c r="H37" s="1627">
        <f>D37*H34</f>
        <v>3152.38</v>
      </c>
      <c r="I37" s="1628">
        <f>D37*I34</f>
        <v>38.5</v>
      </c>
      <c r="J37" s="1693">
        <f t="shared" si="4"/>
        <v>9808.68</v>
      </c>
      <c r="K37" s="1700" t="s">
        <v>791</v>
      </c>
      <c r="L37" s="1698"/>
      <c r="M37" s="1034" t="e">
        <f t="shared" si="1"/>
        <v>#VALUE!</v>
      </c>
      <c r="N37" s="1700"/>
      <c r="O37" s="1700"/>
    </row>
    <row r="38" spans="1:15" s="1497" customFormat="1" ht="15.75" customHeight="1">
      <c r="A38" s="1625"/>
      <c r="B38" s="1599" t="s">
        <v>436</v>
      </c>
      <c r="C38" s="1595" t="s">
        <v>215</v>
      </c>
      <c r="D38" s="1609">
        <v>0.35</v>
      </c>
      <c r="E38" s="1626">
        <f>D38*E34</f>
        <v>133.04</v>
      </c>
      <c r="F38" s="1627">
        <f>D38*F34</f>
        <v>103.36</v>
      </c>
      <c r="G38" s="1627">
        <f>D38*G34</f>
        <v>94.5</v>
      </c>
      <c r="H38" s="1627">
        <f>D38*H34</f>
        <v>157.62</v>
      </c>
      <c r="I38" s="1628">
        <f>D38*I34</f>
        <v>1.93</v>
      </c>
      <c r="J38" s="1693">
        <f t="shared" si="4"/>
        <v>490.45</v>
      </c>
      <c r="K38" s="1700" t="s">
        <v>791</v>
      </c>
      <c r="L38" s="1698"/>
      <c r="M38" s="1034" t="e">
        <f t="shared" si="1"/>
        <v>#VALUE!</v>
      </c>
      <c r="N38" s="1700"/>
      <c r="O38" s="1700"/>
    </row>
    <row r="39" spans="1:15" s="1497" customFormat="1" ht="15.75" customHeight="1">
      <c r="A39" s="1625"/>
      <c r="B39" s="1599" t="s">
        <v>437</v>
      </c>
      <c r="C39" s="1595" t="s">
        <v>126</v>
      </c>
      <c r="D39" s="1598">
        <v>3</v>
      </c>
      <c r="E39" s="1630">
        <f>D39*E34</f>
        <v>1140.3</v>
      </c>
      <c r="F39" s="1631">
        <f>D39*F34</f>
        <v>885.9</v>
      </c>
      <c r="G39" s="1631">
        <f>D39*G34</f>
        <v>810</v>
      </c>
      <c r="H39" s="1631">
        <f>D39*H34</f>
        <v>1351.02</v>
      </c>
      <c r="I39" s="1632">
        <f>D39*I34</f>
        <v>16.5</v>
      </c>
      <c r="J39" s="1693">
        <f t="shared" si="4"/>
        <v>4203.72</v>
      </c>
      <c r="K39" s="1700" t="s">
        <v>791</v>
      </c>
      <c r="L39" s="1698"/>
      <c r="M39" s="1034" t="e">
        <f t="shared" si="1"/>
        <v>#VALUE!</v>
      </c>
      <c r="N39" s="1700"/>
      <c r="O39" s="1700"/>
    </row>
    <row r="40" spans="1:15" ht="20.100000000000001" customHeight="1">
      <c r="A40" s="1613">
        <v>5</v>
      </c>
      <c r="B40" s="1582" t="s">
        <v>400</v>
      </c>
      <c r="C40" s="1583" t="s">
        <v>0</v>
      </c>
      <c r="D40" s="1670"/>
      <c r="E40" s="1633">
        <v>183.8</v>
      </c>
      <c r="F40" s="1634">
        <v>143.6</v>
      </c>
      <c r="G40" s="1634">
        <v>132.1</v>
      </c>
      <c r="H40" s="1634">
        <v>218.3</v>
      </c>
      <c r="I40" s="1635">
        <v>8</v>
      </c>
      <c r="J40" s="1691">
        <f>SUM(E40:I40)</f>
        <v>685.8</v>
      </c>
      <c r="K40" s="1034"/>
      <c r="L40" s="1698"/>
      <c r="M40" s="1034"/>
      <c r="N40" s="1034"/>
      <c r="O40" s="1034"/>
    </row>
    <row r="41" spans="1:15" ht="15.75" customHeight="1">
      <c r="A41" s="1587" t="s">
        <v>329</v>
      </c>
      <c r="B41" s="1636" t="s">
        <v>733</v>
      </c>
      <c r="C41" s="1605" t="s">
        <v>0</v>
      </c>
      <c r="D41" s="1642"/>
      <c r="E41" s="1606">
        <v>183.8</v>
      </c>
      <c r="F41" s="1607">
        <v>143.6</v>
      </c>
      <c r="G41" s="1607">
        <v>132.1</v>
      </c>
      <c r="H41" s="1607">
        <v>218.3</v>
      </c>
      <c r="I41" s="1637">
        <v>8</v>
      </c>
      <c r="J41" s="1694">
        <f>SUM(E41:I41)</f>
        <v>685.8</v>
      </c>
      <c r="K41" s="1034" t="s">
        <v>790</v>
      </c>
      <c r="L41" s="1698" t="e">
        <f t="shared" si="2"/>
        <v>#VALUE!</v>
      </c>
      <c r="M41" s="1034"/>
      <c r="N41" s="1034"/>
      <c r="O41" s="1034"/>
    </row>
    <row r="42" spans="1:15">
      <c r="A42" s="1593"/>
      <c r="B42" s="1594" t="s">
        <v>433</v>
      </c>
      <c r="C42" s="1595" t="s">
        <v>215</v>
      </c>
      <c r="D42" s="1598">
        <v>0.2</v>
      </c>
      <c r="E42" s="1600">
        <f>D42*E41</f>
        <v>36.76</v>
      </c>
      <c r="F42" s="1597">
        <f>D42*F41</f>
        <v>28.72</v>
      </c>
      <c r="G42" s="1597">
        <f>D42*G41</f>
        <v>26.42</v>
      </c>
      <c r="H42" s="1597">
        <f>D42*H41</f>
        <v>43.66</v>
      </c>
      <c r="I42" s="1598">
        <f>D42*I41</f>
        <v>1.6</v>
      </c>
      <c r="J42" s="1693">
        <f>SUM(E42:I42)</f>
        <v>137.16</v>
      </c>
      <c r="K42" s="1034" t="s">
        <v>791</v>
      </c>
      <c r="L42" s="1698"/>
      <c r="M42" s="1034" t="e">
        <f t="shared" si="1"/>
        <v>#VALUE!</v>
      </c>
      <c r="N42" s="1034"/>
      <c r="O42" s="1034"/>
    </row>
    <row r="43" spans="1:15">
      <c r="A43" s="1593"/>
      <c r="B43" s="1594" t="s">
        <v>434</v>
      </c>
      <c r="C43" s="1595" t="s">
        <v>0</v>
      </c>
      <c r="D43" s="1598">
        <v>6</v>
      </c>
      <c r="E43" s="1596">
        <f>D43*E41</f>
        <v>1102.8</v>
      </c>
      <c r="F43" s="1597">
        <f>D43*F41</f>
        <v>861.6</v>
      </c>
      <c r="G43" s="1597">
        <f>D43*G41</f>
        <v>792.6</v>
      </c>
      <c r="H43" s="1597">
        <f>D43*H41</f>
        <v>1309.8</v>
      </c>
      <c r="I43" s="1598">
        <f>D43*I41</f>
        <v>48</v>
      </c>
      <c r="J43" s="1693">
        <f t="shared" ref="J43:J45" si="5">SUM(E43:I43)</f>
        <v>4114.8</v>
      </c>
      <c r="K43" s="1034" t="s">
        <v>791</v>
      </c>
      <c r="L43" s="1698"/>
      <c r="M43" s="1034" t="e">
        <f t="shared" si="1"/>
        <v>#VALUE!</v>
      </c>
      <c r="N43" s="1034"/>
      <c r="O43" s="1034"/>
    </row>
    <row r="44" spans="1:15" ht="30">
      <c r="A44" s="1593"/>
      <c r="B44" s="1599" t="s">
        <v>734</v>
      </c>
      <c r="C44" s="1595" t="s">
        <v>85</v>
      </c>
      <c r="D44" s="1638">
        <f>1.02*0.1</f>
        <v>0.10199999999999999</v>
      </c>
      <c r="E44" s="1611">
        <f>D44*E41</f>
        <v>18.748000000000001</v>
      </c>
      <c r="F44" s="1612">
        <f>D44*F41</f>
        <v>14.647</v>
      </c>
      <c r="G44" s="1612">
        <f>D44*G41</f>
        <v>13.474</v>
      </c>
      <c r="H44" s="1612">
        <f>D44*H41</f>
        <v>22.266999999999999</v>
      </c>
      <c r="I44" s="1638">
        <f>D44*I41</f>
        <v>0.81599999999999995</v>
      </c>
      <c r="J44" s="1693">
        <f t="shared" si="5"/>
        <v>69.95</v>
      </c>
      <c r="K44" s="1034" t="s">
        <v>791</v>
      </c>
      <c r="L44" s="1698"/>
      <c r="M44" s="1034" t="e">
        <f t="shared" si="1"/>
        <v>#VALUE!</v>
      </c>
      <c r="N44" s="1034"/>
      <c r="O44" s="1034"/>
    </row>
    <row r="45" spans="1:15">
      <c r="A45" s="1593"/>
      <c r="B45" s="1594" t="s">
        <v>481</v>
      </c>
      <c r="C45" s="1595" t="s">
        <v>127</v>
      </c>
      <c r="D45" s="1598">
        <v>8</v>
      </c>
      <c r="E45" s="1601">
        <f>D45*E41</f>
        <v>1470</v>
      </c>
      <c r="F45" s="1602">
        <f>D45*F41</f>
        <v>1149</v>
      </c>
      <c r="G45" s="1602">
        <f>D45*G41</f>
        <v>1057</v>
      </c>
      <c r="H45" s="1602">
        <f>D45*H41</f>
        <v>1746</v>
      </c>
      <c r="I45" s="1603">
        <f>D45*I41</f>
        <v>64</v>
      </c>
      <c r="J45" s="1693">
        <f t="shared" si="5"/>
        <v>5486</v>
      </c>
      <c r="K45" s="1034" t="s">
        <v>791</v>
      </c>
      <c r="L45" s="1698"/>
      <c r="M45" s="1034" t="e">
        <f t="shared" si="1"/>
        <v>#VALUE!</v>
      </c>
      <c r="N45" s="1034"/>
      <c r="O45" s="1034"/>
    </row>
    <row r="46" spans="1:15" ht="15.75" customHeight="1">
      <c r="A46" s="1587" t="s">
        <v>330</v>
      </c>
      <c r="B46" s="1636" t="s">
        <v>736</v>
      </c>
      <c r="C46" s="1605" t="s">
        <v>0</v>
      </c>
      <c r="D46" s="1642"/>
      <c r="E46" s="1606">
        <f>E41</f>
        <v>183.8</v>
      </c>
      <c r="F46" s="1607">
        <f>F41</f>
        <v>143.6</v>
      </c>
      <c r="G46" s="1607">
        <f>G41</f>
        <v>132.1</v>
      </c>
      <c r="H46" s="1607">
        <f>H41</f>
        <v>218.3</v>
      </c>
      <c r="I46" s="1637">
        <f>I41</f>
        <v>8</v>
      </c>
      <c r="J46" s="1694">
        <f>SUM(E46:I46)</f>
        <v>685.8</v>
      </c>
      <c r="K46" s="1034" t="s">
        <v>790</v>
      </c>
      <c r="L46" s="1698" t="e">
        <f t="shared" si="2"/>
        <v>#VALUE!</v>
      </c>
      <c r="M46" s="1034"/>
      <c r="N46" s="1034"/>
      <c r="O46" s="1034"/>
    </row>
    <row r="47" spans="1:15">
      <c r="A47" s="1593"/>
      <c r="B47" s="1594" t="s">
        <v>435</v>
      </c>
      <c r="C47" s="1595" t="s">
        <v>126</v>
      </c>
      <c r="D47" s="1598">
        <v>6</v>
      </c>
      <c r="E47" s="1596">
        <f>D47*E46</f>
        <v>1102.8</v>
      </c>
      <c r="F47" s="1597">
        <f>D47*F46</f>
        <v>861.6</v>
      </c>
      <c r="G47" s="1595">
        <f>D47*G46</f>
        <v>792.6</v>
      </c>
      <c r="H47" s="1595">
        <f>D47*H46</f>
        <v>1309.8</v>
      </c>
      <c r="I47" s="1598">
        <f>D47*I46</f>
        <v>48</v>
      </c>
      <c r="J47" s="1693">
        <f>SUM(E47:I47)</f>
        <v>4114.8</v>
      </c>
      <c r="K47" s="1034" t="s">
        <v>791</v>
      </c>
      <c r="L47" s="1698"/>
      <c r="M47" s="1034" t="e">
        <f t="shared" si="1"/>
        <v>#VALUE!</v>
      </c>
      <c r="N47" s="1034"/>
      <c r="O47" s="1034"/>
    </row>
    <row r="48" spans="1:15">
      <c r="A48" s="1593"/>
      <c r="B48" s="1594" t="s">
        <v>75</v>
      </c>
      <c r="C48" s="1595" t="s">
        <v>0</v>
      </c>
      <c r="D48" s="1598">
        <v>1.2</v>
      </c>
      <c r="E48" s="1600">
        <f>D48*E46</f>
        <v>220.56</v>
      </c>
      <c r="F48" s="1597">
        <f>D48*F46</f>
        <v>172.32</v>
      </c>
      <c r="G48" s="1597">
        <f>D48*G46</f>
        <v>158.52000000000001</v>
      </c>
      <c r="H48" s="1597">
        <f>D48*H46</f>
        <v>261.95999999999998</v>
      </c>
      <c r="I48" s="1598">
        <f>D48*I46</f>
        <v>9.6</v>
      </c>
      <c r="J48" s="1693">
        <f t="shared" ref="J48:J52" si="6">SUM(E48:I48)</f>
        <v>822.96</v>
      </c>
      <c r="K48" s="1034" t="s">
        <v>791</v>
      </c>
      <c r="L48" s="1698"/>
      <c r="M48" s="1034" t="e">
        <f t="shared" si="1"/>
        <v>#VALUE!</v>
      </c>
      <c r="N48" s="1034"/>
      <c r="O48" s="1034"/>
    </row>
    <row r="49" spans="1:15">
      <c r="A49" s="1593"/>
      <c r="B49" s="1594" t="s">
        <v>737</v>
      </c>
      <c r="C49" s="1595" t="s">
        <v>27</v>
      </c>
      <c r="D49" s="1598">
        <v>0.9</v>
      </c>
      <c r="E49" s="1600">
        <f>D49*E46</f>
        <v>165.42</v>
      </c>
      <c r="F49" s="1639">
        <f>D49*F46</f>
        <v>129.24</v>
      </c>
      <c r="G49" s="1639">
        <f>D49*G46</f>
        <v>118.89</v>
      </c>
      <c r="H49" s="1639">
        <f>D49*H46</f>
        <v>196.47</v>
      </c>
      <c r="I49" s="1598">
        <f>D49*I46</f>
        <v>7.2</v>
      </c>
      <c r="J49" s="1693">
        <f t="shared" si="6"/>
        <v>617.22</v>
      </c>
      <c r="K49" s="1034" t="s">
        <v>791</v>
      </c>
      <c r="L49" s="1698"/>
      <c r="M49" s="1034" t="e">
        <f t="shared" si="1"/>
        <v>#VALUE!</v>
      </c>
      <c r="N49" s="1034"/>
      <c r="O49" s="1034"/>
    </row>
    <row r="50" spans="1:15" ht="15.75" customHeight="1">
      <c r="A50" s="1587" t="s">
        <v>333</v>
      </c>
      <c r="B50" s="1604" t="s">
        <v>444</v>
      </c>
      <c r="C50" s="1605" t="s">
        <v>0</v>
      </c>
      <c r="D50" s="1642"/>
      <c r="E50" s="1606">
        <f>E41</f>
        <v>183.8</v>
      </c>
      <c r="F50" s="1607">
        <f>F41</f>
        <v>143.6</v>
      </c>
      <c r="G50" s="1607">
        <f>G41</f>
        <v>132.1</v>
      </c>
      <c r="H50" s="1607">
        <f>H41</f>
        <v>218.3</v>
      </c>
      <c r="I50" s="1637">
        <f>I41</f>
        <v>8</v>
      </c>
      <c r="J50" s="1694">
        <f t="shared" si="6"/>
        <v>685.8</v>
      </c>
      <c r="K50" s="1034" t="s">
        <v>790</v>
      </c>
      <c r="L50" s="1698" t="e">
        <f t="shared" si="2"/>
        <v>#VALUE!</v>
      </c>
      <c r="M50" s="1034"/>
      <c r="N50" s="1034"/>
      <c r="O50" s="1034"/>
    </row>
    <row r="51" spans="1:15">
      <c r="A51" s="1593"/>
      <c r="B51" s="1594" t="s">
        <v>436</v>
      </c>
      <c r="C51" s="1595" t="s">
        <v>215</v>
      </c>
      <c r="D51" s="1609">
        <v>0.35</v>
      </c>
      <c r="E51" s="1600">
        <f>D51*E50</f>
        <v>64.33</v>
      </c>
      <c r="F51" s="1595">
        <f>D51*F50</f>
        <v>50.26</v>
      </c>
      <c r="G51" s="1597">
        <f>D51*G50</f>
        <v>46.24</v>
      </c>
      <c r="H51" s="1597">
        <f>D51*H50</f>
        <v>76.41</v>
      </c>
      <c r="I51" s="1598">
        <f>D51*I50</f>
        <v>2.8</v>
      </c>
      <c r="J51" s="1693">
        <f t="shared" si="6"/>
        <v>240.04</v>
      </c>
      <c r="K51" s="1034" t="s">
        <v>791</v>
      </c>
      <c r="L51" s="1698"/>
      <c r="M51" s="1034" t="e">
        <f t="shared" si="1"/>
        <v>#VALUE!</v>
      </c>
      <c r="N51" s="1034"/>
      <c r="O51" s="1034"/>
    </row>
    <row r="52" spans="1:15">
      <c r="A52" s="1593"/>
      <c r="B52" s="1599" t="s">
        <v>437</v>
      </c>
      <c r="C52" s="1595" t="s">
        <v>126</v>
      </c>
      <c r="D52" s="1598">
        <v>3</v>
      </c>
      <c r="E52" s="1596">
        <f>D52*E50</f>
        <v>551.4</v>
      </c>
      <c r="F52" s="1597">
        <f>D52*F50</f>
        <v>430.8</v>
      </c>
      <c r="G52" s="1597">
        <f>D52*G50</f>
        <v>396.3</v>
      </c>
      <c r="H52" s="1597">
        <f>D52*H50</f>
        <v>654.9</v>
      </c>
      <c r="I52" s="1598">
        <f>D52*I50</f>
        <v>24</v>
      </c>
      <c r="J52" s="1693">
        <f t="shared" si="6"/>
        <v>2057.4</v>
      </c>
      <c r="K52" s="1034" t="s">
        <v>791</v>
      </c>
      <c r="L52" s="1698"/>
      <c r="M52" s="1034" t="e">
        <f t="shared" si="1"/>
        <v>#VALUE!</v>
      </c>
      <c r="N52" s="1034"/>
      <c r="O52" s="1034"/>
    </row>
    <row r="53" spans="1:15" ht="20.100000000000001" customHeight="1">
      <c r="A53" s="1613">
        <v>6</v>
      </c>
      <c r="B53" s="1640" t="s">
        <v>740</v>
      </c>
      <c r="C53" s="1615" t="s">
        <v>0</v>
      </c>
      <c r="D53" s="1672"/>
      <c r="E53" s="1616">
        <f>E60+E58+E56+E54</f>
        <v>7677.7</v>
      </c>
      <c r="F53" s="1617">
        <f>F60+F58+F56+F54</f>
        <v>5313.11</v>
      </c>
      <c r="G53" s="1617">
        <f>G60+G58+G56+G54</f>
        <v>5137.54</v>
      </c>
      <c r="H53" s="1617">
        <f>H60+H58+H56+H54</f>
        <v>8124.71</v>
      </c>
      <c r="I53" s="1618">
        <f>I60+I58+I56+I54</f>
        <v>406.4</v>
      </c>
      <c r="J53" s="1695">
        <f>SUM(E53:I53)</f>
        <v>26659.46</v>
      </c>
      <c r="K53" s="1034"/>
      <c r="L53" s="1698"/>
      <c r="M53" s="1034"/>
      <c r="N53" s="1034"/>
      <c r="O53" s="1034"/>
    </row>
    <row r="54" spans="1:15" ht="31.5" customHeight="1">
      <c r="A54" s="1587" t="s">
        <v>263</v>
      </c>
      <c r="B54" s="1604" t="s">
        <v>741</v>
      </c>
      <c r="C54" s="1605" t="s">
        <v>0</v>
      </c>
      <c r="D54" s="1598"/>
      <c r="E54" s="1606">
        <v>3262</v>
      </c>
      <c r="F54" s="1607">
        <v>2128.5</v>
      </c>
      <c r="G54" s="1607">
        <v>1948.2</v>
      </c>
      <c r="H54" s="1607">
        <v>3356.2</v>
      </c>
      <c r="I54" s="1608"/>
      <c r="J54" s="1694">
        <f t="shared" ref="J54:J56" si="7">SUM(E54:I54)</f>
        <v>10694.9</v>
      </c>
      <c r="K54" s="1034" t="s">
        <v>790</v>
      </c>
      <c r="L54" s="1698" t="e">
        <f t="shared" si="2"/>
        <v>#VALUE!</v>
      </c>
      <c r="M54" s="1034"/>
      <c r="N54" s="1034"/>
      <c r="O54" s="1034"/>
    </row>
    <row r="55" spans="1:15">
      <c r="A55" s="1593"/>
      <c r="B55" s="1594" t="s">
        <v>438</v>
      </c>
      <c r="C55" s="1595" t="s">
        <v>215</v>
      </c>
      <c r="D55" s="1598">
        <v>0.4</v>
      </c>
      <c r="E55" s="1596">
        <f>D55*E54</f>
        <v>1304.8</v>
      </c>
      <c r="F55" s="1597">
        <f>D55*F54</f>
        <v>851.4</v>
      </c>
      <c r="G55" s="1597">
        <f>D55*G54</f>
        <v>779.28</v>
      </c>
      <c r="H55" s="1597">
        <f>D55*H54</f>
        <v>1342.48</v>
      </c>
      <c r="I55" s="1603"/>
      <c r="J55" s="1693">
        <f t="shared" si="7"/>
        <v>4277.96</v>
      </c>
      <c r="K55" s="1034" t="s">
        <v>791</v>
      </c>
      <c r="L55" s="1698"/>
      <c r="M55" s="1034" t="e">
        <f t="shared" si="1"/>
        <v>#VALUE!</v>
      </c>
      <c r="N55" s="1034"/>
      <c r="O55" s="1034"/>
    </row>
    <row r="56" spans="1:15" ht="31.5" customHeight="1">
      <c r="A56" s="1587" t="s">
        <v>270</v>
      </c>
      <c r="B56" s="1604" t="s">
        <v>742</v>
      </c>
      <c r="C56" s="1605" t="s">
        <v>0</v>
      </c>
      <c r="D56" s="1598"/>
      <c r="E56" s="1606">
        <v>642</v>
      </c>
      <c r="F56" s="1607">
        <v>442.11</v>
      </c>
      <c r="G56" s="1607">
        <v>512.34</v>
      </c>
      <c r="H56" s="1607">
        <v>671.81</v>
      </c>
      <c r="I56" s="1637">
        <v>328.5</v>
      </c>
      <c r="J56" s="1694">
        <f t="shared" si="7"/>
        <v>2596.7600000000002</v>
      </c>
      <c r="K56" s="1034" t="s">
        <v>790</v>
      </c>
      <c r="L56" s="1698" t="e">
        <f t="shared" si="2"/>
        <v>#VALUE!</v>
      </c>
      <c r="M56" s="1034"/>
      <c r="N56" s="1034"/>
      <c r="O56" s="1034"/>
    </row>
    <row r="57" spans="1:15" ht="15.75" customHeight="1">
      <c r="A57" s="1593"/>
      <c r="B57" s="1594" t="s">
        <v>743</v>
      </c>
      <c r="C57" s="1595" t="s">
        <v>215</v>
      </c>
      <c r="D57" s="1598">
        <v>0.4</v>
      </c>
      <c r="E57" s="1596">
        <f>D57*E56</f>
        <v>256.8</v>
      </c>
      <c r="F57" s="1597">
        <f>D57*F56</f>
        <v>176.84</v>
      </c>
      <c r="G57" s="1597">
        <f>D57*G56</f>
        <v>204.94</v>
      </c>
      <c r="H57" s="1597">
        <f>H46*D57</f>
        <v>87.32</v>
      </c>
      <c r="I57" s="1598">
        <f>D57*I56</f>
        <v>131.4</v>
      </c>
      <c r="J57" s="1693">
        <f>SUM(E57:I57)</f>
        <v>857.3</v>
      </c>
      <c r="K57" s="1034" t="s">
        <v>791</v>
      </c>
      <c r="L57" s="1698"/>
      <c r="M57" s="1034" t="e">
        <f t="shared" si="1"/>
        <v>#VALUE!</v>
      </c>
      <c r="N57" s="1034"/>
      <c r="O57" s="1034"/>
    </row>
    <row r="58" spans="1:15" ht="31.5" customHeight="1">
      <c r="A58" s="1587" t="s">
        <v>271</v>
      </c>
      <c r="B58" s="1604" t="s">
        <v>744</v>
      </c>
      <c r="C58" s="1605" t="s">
        <v>0</v>
      </c>
      <c r="D58" s="1642"/>
      <c r="E58" s="1606">
        <v>981.7</v>
      </c>
      <c r="F58" s="1607">
        <v>1003.5</v>
      </c>
      <c r="G58" s="1607">
        <v>1029</v>
      </c>
      <c r="H58" s="1607">
        <v>1346.3</v>
      </c>
      <c r="I58" s="1637">
        <v>77.900000000000006</v>
      </c>
      <c r="J58" s="1694">
        <f>SUM(E58:I58)</f>
        <v>4438.3999999999996</v>
      </c>
      <c r="K58" s="1034" t="s">
        <v>790</v>
      </c>
      <c r="L58" s="1698" t="e">
        <f t="shared" si="2"/>
        <v>#VALUE!</v>
      </c>
      <c r="M58" s="1034"/>
      <c r="N58" s="1034"/>
      <c r="O58" s="1034"/>
    </row>
    <row r="59" spans="1:15" ht="15.75" customHeight="1">
      <c r="A59" s="1593"/>
      <c r="B59" s="1594" t="s">
        <v>439</v>
      </c>
      <c r="C59" s="1595" t="s">
        <v>215</v>
      </c>
      <c r="D59" s="1598">
        <v>0.4</v>
      </c>
      <c r="E59" s="1596">
        <f>D59*E58</f>
        <v>392.68</v>
      </c>
      <c r="F59" s="1597">
        <f>D59*F58</f>
        <v>401.4</v>
      </c>
      <c r="G59" s="1597">
        <f>D59*G58</f>
        <v>411.6</v>
      </c>
      <c r="H59" s="1597">
        <f>D59*H58</f>
        <v>538.52</v>
      </c>
      <c r="I59" s="1598">
        <f>D59*I58</f>
        <v>31.16</v>
      </c>
      <c r="J59" s="1693">
        <f>SUM(E59:I59)</f>
        <v>1775.36</v>
      </c>
      <c r="K59" s="1034" t="s">
        <v>791</v>
      </c>
      <c r="L59" s="1698"/>
      <c r="M59" s="1034" t="e">
        <f t="shared" si="1"/>
        <v>#VALUE!</v>
      </c>
      <c r="N59" s="1034"/>
      <c r="O59" s="1034"/>
    </row>
    <row r="60" spans="1:15" ht="31.5" customHeight="1">
      <c r="A60" s="1587" t="s">
        <v>272</v>
      </c>
      <c r="B60" s="1604" t="s">
        <v>745</v>
      </c>
      <c r="C60" s="1605" t="s">
        <v>0</v>
      </c>
      <c r="D60" s="1609"/>
      <c r="E60" s="1606">
        <v>2792</v>
      </c>
      <c r="F60" s="1607">
        <v>1739</v>
      </c>
      <c r="G60" s="1607">
        <v>1648</v>
      </c>
      <c r="H60" s="1607">
        <v>2750.4</v>
      </c>
      <c r="I60" s="1608"/>
      <c r="J60" s="1694">
        <f>SUM(E60:I60)</f>
        <v>8929.4</v>
      </c>
      <c r="K60" s="1034" t="s">
        <v>790</v>
      </c>
      <c r="L60" s="1698" t="e">
        <f t="shared" si="2"/>
        <v>#VALUE!</v>
      </c>
      <c r="M60" s="1034"/>
      <c r="N60" s="1034"/>
      <c r="O60" s="1034"/>
    </row>
    <row r="61" spans="1:15" ht="15.75" customHeight="1">
      <c r="A61" s="1593"/>
      <c r="B61" s="1594" t="s">
        <v>440</v>
      </c>
      <c r="C61" s="1595" t="s">
        <v>215</v>
      </c>
      <c r="D61" s="1598">
        <v>0.4</v>
      </c>
      <c r="E61" s="1596">
        <f>D61*E60</f>
        <v>1116.8</v>
      </c>
      <c r="F61" s="1597">
        <f>D61*F60</f>
        <v>695.6</v>
      </c>
      <c r="G61" s="1597">
        <f>D61*G60</f>
        <v>659.2</v>
      </c>
      <c r="H61" s="1597">
        <f>D61*H58</f>
        <v>538.52</v>
      </c>
      <c r="I61" s="1603"/>
      <c r="J61" s="1693">
        <f t="shared" ref="J61" si="8">SUM(E61:I61)</f>
        <v>3010.12</v>
      </c>
      <c r="K61" s="1034" t="s">
        <v>791</v>
      </c>
      <c r="L61" s="1698"/>
      <c r="M61" s="1034" t="e">
        <f t="shared" si="1"/>
        <v>#VALUE!</v>
      </c>
      <c r="N61" s="1034"/>
      <c r="O61" s="1034"/>
    </row>
    <row r="62" spans="1:15" ht="20.100000000000001" customHeight="1">
      <c r="A62" s="1613">
        <v>7</v>
      </c>
      <c r="B62" s="1640" t="s">
        <v>746</v>
      </c>
      <c r="C62" s="1615" t="s">
        <v>27</v>
      </c>
      <c r="D62" s="1672"/>
      <c r="E62" s="1616">
        <v>156</v>
      </c>
      <c r="F62" s="1617">
        <v>156</v>
      </c>
      <c r="G62" s="1617">
        <v>156</v>
      </c>
      <c r="H62" s="1617"/>
      <c r="I62" s="1618"/>
      <c r="J62" s="1695">
        <f>SUM(E62:I62)</f>
        <v>468</v>
      </c>
      <c r="K62" s="1034" t="s">
        <v>790</v>
      </c>
      <c r="L62" s="1698" t="e">
        <f t="shared" si="2"/>
        <v>#VALUE!</v>
      </c>
      <c r="M62" s="1034"/>
      <c r="N62" s="1034"/>
      <c r="O62" s="1034"/>
    </row>
    <row r="63" spans="1:15" ht="15.75" customHeight="1">
      <c r="A63" s="1593"/>
      <c r="B63" s="1594" t="s">
        <v>747</v>
      </c>
      <c r="C63" s="1595" t="s">
        <v>27</v>
      </c>
      <c r="D63" s="1598">
        <v>2</v>
      </c>
      <c r="E63" s="1596">
        <f>D63*E62</f>
        <v>312</v>
      </c>
      <c r="F63" s="1597">
        <f>D63*F62</f>
        <v>312</v>
      </c>
      <c r="G63" s="1597">
        <f>D63*G62</f>
        <v>312</v>
      </c>
      <c r="H63" s="1597"/>
      <c r="I63" s="1598"/>
      <c r="J63" s="1693">
        <f>SUM(E63:I63)</f>
        <v>936</v>
      </c>
      <c r="K63" s="1034" t="s">
        <v>791</v>
      </c>
      <c r="L63" s="1698"/>
      <c r="M63" s="1034" t="e">
        <f t="shared" si="1"/>
        <v>#VALUE!</v>
      </c>
      <c r="N63" s="1034"/>
      <c r="O63" s="1034"/>
    </row>
    <row r="64" spans="1:15" ht="15.75" customHeight="1">
      <c r="A64" s="1593"/>
      <c r="B64" s="1594" t="s">
        <v>348</v>
      </c>
      <c r="C64" s="1595" t="s">
        <v>27</v>
      </c>
      <c r="D64" s="1598">
        <v>1</v>
      </c>
      <c r="E64" s="1596">
        <f>D64*E62</f>
        <v>156</v>
      </c>
      <c r="F64" s="1597">
        <f>D64*F62</f>
        <v>156</v>
      </c>
      <c r="G64" s="1597">
        <f>D64*G62</f>
        <v>156</v>
      </c>
      <c r="H64" s="1597"/>
      <c r="I64" s="1598"/>
      <c r="J64" s="1693">
        <f t="shared" ref="J64:J72" si="9">SUM(E64:I64)</f>
        <v>468</v>
      </c>
      <c r="K64" s="1034" t="s">
        <v>791</v>
      </c>
      <c r="L64" s="1698"/>
      <c r="M64" s="1034" t="e">
        <f t="shared" si="1"/>
        <v>#VALUE!</v>
      </c>
      <c r="N64" s="1034"/>
      <c r="O64" s="1034"/>
    </row>
    <row r="65" spans="1:15" ht="15.75" customHeight="1">
      <c r="A65" s="1593"/>
      <c r="B65" s="1594" t="s">
        <v>349</v>
      </c>
      <c r="C65" s="1595" t="s">
        <v>27</v>
      </c>
      <c r="D65" s="1598">
        <v>1</v>
      </c>
      <c r="E65" s="1596">
        <f>D65*E62</f>
        <v>156</v>
      </c>
      <c r="F65" s="1597">
        <f>D65*F62</f>
        <v>156</v>
      </c>
      <c r="G65" s="1597">
        <f>D65*G62</f>
        <v>156</v>
      </c>
      <c r="H65" s="1597"/>
      <c r="I65" s="1598"/>
      <c r="J65" s="1693">
        <f t="shared" si="9"/>
        <v>468</v>
      </c>
      <c r="K65" s="1034" t="s">
        <v>791</v>
      </c>
      <c r="L65" s="1698"/>
      <c r="M65" s="1034" t="e">
        <f t="shared" si="1"/>
        <v>#VALUE!</v>
      </c>
      <c r="N65" s="1034"/>
      <c r="O65" s="1034"/>
    </row>
    <row r="66" spans="1:15" ht="20.100000000000001" customHeight="1">
      <c r="A66" s="1613">
        <v>8</v>
      </c>
      <c r="B66" s="1640" t="s">
        <v>334</v>
      </c>
      <c r="C66" s="1615" t="s">
        <v>27</v>
      </c>
      <c r="D66" s="1672"/>
      <c r="E66" s="1616">
        <v>457.7</v>
      </c>
      <c r="F66" s="1617">
        <v>312</v>
      </c>
      <c r="G66" s="1617">
        <v>218</v>
      </c>
      <c r="H66" s="1617">
        <v>462</v>
      </c>
      <c r="I66" s="1618">
        <f>9</f>
        <v>9</v>
      </c>
      <c r="J66" s="1695">
        <f>SUM(E66:I66)</f>
        <v>1458.7</v>
      </c>
      <c r="K66" s="1034" t="s">
        <v>790</v>
      </c>
      <c r="L66" s="1698" t="e">
        <f t="shared" si="2"/>
        <v>#VALUE!</v>
      </c>
      <c r="M66" s="1034"/>
      <c r="N66" s="1034"/>
      <c r="O66" s="1034"/>
    </row>
    <row r="67" spans="1:15" ht="15.75" customHeight="1">
      <c r="A67" s="1593"/>
      <c r="B67" s="1594" t="s">
        <v>402</v>
      </c>
      <c r="C67" s="1595" t="s">
        <v>27</v>
      </c>
      <c r="D67" s="1609">
        <v>1.05</v>
      </c>
      <c r="E67" s="1596">
        <f>D67*E66</f>
        <v>480.59</v>
      </c>
      <c r="F67" s="1597">
        <f>D67*F66</f>
        <v>327.60000000000002</v>
      </c>
      <c r="G67" s="1597">
        <f>D67*G66</f>
        <v>228.9</v>
      </c>
      <c r="H67" s="1597">
        <f>D67*H66</f>
        <v>485.1</v>
      </c>
      <c r="I67" s="1598">
        <f>D67*I66</f>
        <v>9.4499999999999993</v>
      </c>
      <c r="J67" s="1693">
        <f t="shared" si="9"/>
        <v>1531.64</v>
      </c>
      <c r="K67" s="1034" t="s">
        <v>791</v>
      </c>
      <c r="L67" s="1698"/>
      <c r="M67" s="1034" t="e">
        <f t="shared" si="1"/>
        <v>#VALUE!</v>
      </c>
      <c r="N67" s="1034"/>
      <c r="O67" s="1034"/>
    </row>
    <row r="68" spans="1:15" ht="20.100000000000001" customHeight="1">
      <c r="A68" s="1613">
        <v>9</v>
      </c>
      <c r="B68" s="1640" t="s">
        <v>335</v>
      </c>
      <c r="C68" s="1615" t="s">
        <v>27</v>
      </c>
      <c r="D68" s="1672"/>
      <c r="E68" s="1616">
        <v>828.3</v>
      </c>
      <c r="F68" s="1617">
        <v>606.20000000000005</v>
      </c>
      <c r="G68" s="1617">
        <v>611.20000000000005</v>
      </c>
      <c r="H68" s="1617">
        <v>1095</v>
      </c>
      <c r="I68" s="1618"/>
      <c r="J68" s="1695">
        <f>SUM(E68:I68)</f>
        <v>3140.7</v>
      </c>
      <c r="K68" s="1034" t="s">
        <v>790</v>
      </c>
      <c r="L68" s="1698" t="e">
        <f t="shared" si="2"/>
        <v>#VALUE!</v>
      </c>
      <c r="M68" s="1034"/>
      <c r="N68" s="1034"/>
      <c r="O68" s="1034"/>
    </row>
    <row r="69" spans="1:15" ht="15.75" customHeight="1">
      <c r="A69" s="1593"/>
      <c r="B69" s="1594" t="s">
        <v>402</v>
      </c>
      <c r="C69" s="1595" t="s">
        <v>27</v>
      </c>
      <c r="D69" s="1609">
        <v>1.05</v>
      </c>
      <c r="E69" s="1600">
        <f>D69*E68</f>
        <v>869.71500000000003</v>
      </c>
      <c r="F69" s="1595">
        <f>D69*F68</f>
        <v>636.51</v>
      </c>
      <c r="G69" s="1595">
        <f>D69*G68</f>
        <v>641.76</v>
      </c>
      <c r="H69" s="1595">
        <f>D69*H68</f>
        <v>1149.75</v>
      </c>
      <c r="I69" s="1609"/>
      <c r="J69" s="1693">
        <f t="shared" si="9"/>
        <v>3297.74</v>
      </c>
      <c r="K69" s="1034" t="s">
        <v>791</v>
      </c>
      <c r="L69" s="1698"/>
      <c r="M69" s="1034" t="e">
        <f t="shared" si="1"/>
        <v>#VALUE!</v>
      </c>
      <c r="N69" s="1034"/>
      <c r="O69" s="1034"/>
    </row>
    <row r="70" spans="1:15" ht="50.1" customHeight="1">
      <c r="A70" s="1613">
        <v>10</v>
      </c>
      <c r="B70" s="1614" t="s">
        <v>748</v>
      </c>
      <c r="C70" s="1615" t="s">
        <v>127</v>
      </c>
      <c r="D70" s="1642"/>
      <c r="E70" s="1616">
        <v>322</v>
      </c>
      <c r="F70" s="1617">
        <v>230</v>
      </c>
      <c r="G70" s="1617">
        <v>230</v>
      </c>
      <c r="H70" s="1617">
        <v>506</v>
      </c>
      <c r="I70" s="1618"/>
      <c r="J70" s="1695">
        <f>SUM(E70:I70)</f>
        <v>1288</v>
      </c>
      <c r="K70" s="1034" t="s">
        <v>790</v>
      </c>
      <c r="L70" s="1698" t="e">
        <f t="shared" si="2"/>
        <v>#VALUE!</v>
      </c>
      <c r="M70" s="1034"/>
      <c r="N70" s="1034"/>
      <c r="O70" s="1034"/>
    </row>
    <row r="71" spans="1:15" ht="15.75" customHeight="1">
      <c r="A71" s="1593"/>
      <c r="B71" s="1594" t="s">
        <v>749</v>
      </c>
      <c r="C71" s="1595" t="s">
        <v>456</v>
      </c>
      <c r="D71" s="1598">
        <v>0.13</v>
      </c>
      <c r="E71" s="1596">
        <f>D71*E70</f>
        <v>41.86</v>
      </c>
      <c r="F71" s="1597">
        <f>D71*F70</f>
        <v>29.9</v>
      </c>
      <c r="G71" s="1597">
        <f>D71*G70</f>
        <v>29.9</v>
      </c>
      <c r="H71" s="1597">
        <f>D71*H70</f>
        <v>65.78</v>
      </c>
      <c r="I71" s="1598"/>
      <c r="J71" s="1693">
        <f t="shared" si="9"/>
        <v>167.44</v>
      </c>
      <c r="K71" s="1034" t="s">
        <v>791</v>
      </c>
      <c r="L71" s="1698"/>
      <c r="M71" s="1034" t="e">
        <f t="shared" si="1"/>
        <v>#VALUE!</v>
      </c>
      <c r="N71" s="1034"/>
      <c r="O71" s="1034"/>
    </row>
    <row r="72" spans="1:15" ht="15.75" customHeight="1">
      <c r="A72" s="1593"/>
      <c r="B72" s="1594" t="s">
        <v>435</v>
      </c>
      <c r="C72" s="1595" t="s">
        <v>126</v>
      </c>
      <c r="D72" s="1598">
        <v>0.05</v>
      </c>
      <c r="E72" s="1596">
        <f>D72*E70</f>
        <v>16.100000000000001</v>
      </c>
      <c r="F72" s="1597">
        <f>D72*F70</f>
        <v>11.5</v>
      </c>
      <c r="G72" s="1597">
        <f>D72*G70</f>
        <v>11.5</v>
      </c>
      <c r="H72" s="1597">
        <f>D72*H70</f>
        <v>25.3</v>
      </c>
      <c r="I72" s="1598"/>
      <c r="J72" s="1693">
        <f t="shared" si="9"/>
        <v>64.400000000000006</v>
      </c>
      <c r="K72" s="1034" t="s">
        <v>791</v>
      </c>
      <c r="L72" s="1698"/>
      <c r="M72" s="1034" t="e">
        <f t="shared" si="1"/>
        <v>#VALUE!</v>
      </c>
      <c r="N72" s="1034"/>
      <c r="O72" s="1034"/>
    </row>
    <row r="73" spans="1:15" ht="31.5" customHeight="1">
      <c r="A73" s="1613">
        <v>11</v>
      </c>
      <c r="B73" s="1614" t="s">
        <v>457</v>
      </c>
      <c r="C73" s="1615" t="s">
        <v>0</v>
      </c>
      <c r="D73" s="1642"/>
      <c r="E73" s="1616">
        <v>242.5</v>
      </c>
      <c r="F73" s="1617">
        <v>238</v>
      </c>
      <c r="G73" s="1617">
        <v>238</v>
      </c>
      <c r="H73" s="1617">
        <v>180</v>
      </c>
      <c r="I73" s="1618"/>
      <c r="J73" s="1695">
        <f>SUM(E73:I73)</f>
        <v>898.5</v>
      </c>
      <c r="K73" s="1034"/>
      <c r="L73" s="1698"/>
      <c r="M73" s="1034"/>
      <c r="N73" s="1034"/>
      <c r="O73" s="1034"/>
    </row>
    <row r="74" spans="1:15" ht="31.5" customHeight="1">
      <c r="A74" s="1587" t="s">
        <v>445</v>
      </c>
      <c r="B74" s="1604" t="s">
        <v>451</v>
      </c>
      <c r="C74" s="1605" t="s">
        <v>0</v>
      </c>
      <c r="D74" s="1642"/>
      <c r="E74" s="1606">
        <f>E73</f>
        <v>242.5</v>
      </c>
      <c r="F74" s="1607">
        <f>F73</f>
        <v>238</v>
      </c>
      <c r="G74" s="1607">
        <f>G73</f>
        <v>238</v>
      </c>
      <c r="H74" s="1607">
        <f>H73</f>
        <v>180</v>
      </c>
      <c r="I74" s="1641"/>
      <c r="J74" s="1694">
        <f>SUM(E74:I74)</f>
        <v>898.5</v>
      </c>
      <c r="K74" s="1034" t="s">
        <v>790</v>
      </c>
      <c r="L74" s="1698" t="e">
        <f t="shared" si="2"/>
        <v>#VALUE!</v>
      </c>
      <c r="M74" s="1034"/>
      <c r="N74" s="1034"/>
      <c r="O74" s="1034"/>
    </row>
    <row r="75" spans="1:15" ht="15.75" customHeight="1">
      <c r="A75" s="1593"/>
      <c r="B75" s="1594" t="s">
        <v>435</v>
      </c>
      <c r="C75" s="1595" t="s">
        <v>126</v>
      </c>
      <c r="D75" s="1598">
        <v>2.5</v>
      </c>
      <c r="E75" s="1596">
        <f>D75*E74</f>
        <v>606.25</v>
      </c>
      <c r="F75" s="1597">
        <f>D75*F74</f>
        <v>595</v>
      </c>
      <c r="G75" s="1597">
        <f>D75*G74</f>
        <v>595</v>
      </c>
      <c r="H75" s="1597">
        <f>D75*H74</f>
        <v>450</v>
      </c>
      <c r="I75" s="1598"/>
      <c r="J75" s="1693">
        <f t="shared" ref="J75:J80" si="10">SUM(E75:I75)</f>
        <v>2246.25</v>
      </c>
      <c r="K75" s="1034" t="s">
        <v>791</v>
      </c>
      <c r="L75" s="1698"/>
      <c r="M75" s="1034" t="e">
        <f t="shared" si="1"/>
        <v>#VALUE!</v>
      </c>
      <c r="N75" s="1034"/>
      <c r="O75" s="1034"/>
    </row>
    <row r="76" spans="1:15" ht="15.75" customHeight="1">
      <c r="A76" s="1593"/>
      <c r="B76" s="1594" t="s">
        <v>737</v>
      </c>
      <c r="C76" s="1595" t="s">
        <v>27</v>
      </c>
      <c r="D76" s="1598">
        <v>0.95</v>
      </c>
      <c r="E76" s="1596">
        <f>D76*E74</f>
        <v>230.38</v>
      </c>
      <c r="F76" s="1597">
        <f>D76*F74</f>
        <v>226.1</v>
      </c>
      <c r="G76" s="1597">
        <f>D76*G74</f>
        <v>226.1</v>
      </c>
      <c r="H76" s="1597">
        <f>D76*H74</f>
        <v>171</v>
      </c>
      <c r="I76" s="1598"/>
      <c r="J76" s="1693">
        <f t="shared" si="10"/>
        <v>853.58</v>
      </c>
      <c r="K76" s="1034" t="s">
        <v>791</v>
      </c>
      <c r="L76" s="1698"/>
      <c r="M76" s="1034" t="e">
        <f t="shared" si="1"/>
        <v>#VALUE!</v>
      </c>
      <c r="N76" s="1034"/>
      <c r="O76" s="1034"/>
    </row>
    <row r="77" spans="1:15" ht="15.75" customHeight="1">
      <c r="A77" s="1593"/>
      <c r="B77" s="1594" t="s">
        <v>75</v>
      </c>
      <c r="C77" s="1595" t="s">
        <v>0</v>
      </c>
      <c r="D77" s="1598">
        <v>1.2</v>
      </c>
      <c r="E77" s="1596">
        <f>D77*E74</f>
        <v>291</v>
      </c>
      <c r="F77" s="1597">
        <f>D77*F74</f>
        <v>285.60000000000002</v>
      </c>
      <c r="G77" s="1597">
        <f>D77*G74</f>
        <v>285.60000000000002</v>
      </c>
      <c r="H77" s="1597">
        <f>D77*H74</f>
        <v>216</v>
      </c>
      <c r="I77" s="1598"/>
      <c r="J77" s="1693">
        <f t="shared" si="10"/>
        <v>1078.2</v>
      </c>
      <c r="K77" s="1034" t="s">
        <v>791</v>
      </c>
      <c r="L77" s="1698"/>
      <c r="M77" s="1034" t="e">
        <f t="shared" si="1"/>
        <v>#VALUE!</v>
      </c>
      <c r="N77" s="1034"/>
      <c r="O77" s="1034"/>
    </row>
    <row r="78" spans="1:15" ht="15.75" customHeight="1">
      <c r="A78" s="1593"/>
      <c r="B78" s="1594" t="s">
        <v>433</v>
      </c>
      <c r="C78" s="1595" t="s">
        <v>215</v>
      </c>
      <c r="D78" s="1598">
        <v>0.2</v>
      </c>
      <c r="E78" s="1596">
        <f>D78*E74</f>
        <v>48.5</v>
      </c>
      <c r="F78" s="1597">
        <f>D78*F74</f>
        <v>47.6</v>
      </c>
      <c r="G78" s="1597">
        <f>D78*G74</f>
        <v>47.6</v>
      </c>
      <c r="H78" s="1597">
        <f>D78*H74</f>
        <v>36</v>
      </c>
      <c r="I78" s="1598"/>
      <c r="J78" s="1693">
        <f t="shared" si="10"/>
        <v>179.7</v>
      </c>
      <c r="K78" s="1034" t="s">
        <v>791</v>
      </c>
      <c r="L78" s="1698"/>
      <c r="M78" s="1034" t="e">
        <f t="shared" ref="M78:M125" si="11">K78*L78</f>
        <v>#VALUE!</v>
      </c>
      <c r="N78" s="1034"/>
      <c r="O78" s="1034"/>
    </row>
    <row r="79" spans="1:15" ht="15.75" customHeight="1">
      <c r="A79" s="1587" t="s">
        <v>446</v>
      </c>
      <c r="B79" s="1604" t="s">
        <v>453</v>
      </c>
      <c r="C79" s="1605" t="s">
        <v>0</v>
      </c>
      <c r="D79" s="1598"/>
      <c r="E79" s="1606">
        <f>E73</f>
        <v>242.5</v>
      </c>
      <c r="F79" s="1607">
        <f>F73</f>
        <v>238</v>
      </c>
      <c r="G79" s="1607">
        <f>G73</f>
        <v>238</v>
      </c>
      <c r="H79" s="1607">
        <f>H73</f>
        <v>180</v>
      </c>
      <c r="I79" s="1641"/>
      <c r="J79" s="1694">
        <f>J73</f>
        <v>898.5</v>
      </c>
      <c r="K79" s="1034" t="s">
        <v>790</v>
      </c>
      <c r="L79" s="1698" t="e">
        <f t="shared" ref="L79:L119" si="12">J79*K79</f>
        <v>#VALUE!</v>
      </c>
      <c r="M79" s="1034"/>
      <c r="N79" s="1034"/>
      <c r="O79" s="1034"/>
    </row>
    <row r="80" spans="1:15" ht="15.75" customHeight="1">
      <c r="A80" s="1593"/>
      <c r="B80" s="1594" t="s">
        <v>452</v>
      </c>
      <c r="C80" s="1595" t="s">
        <v>126</v>
      </c>
      <c r="D80" s="1598">
        <v>3</v>
      </c>
      <c r="E80" s="1596">
        <f>D80*E79</f>
        <v>727.5</v>
      </c>
      <c r="F80" s="1597">
        <f>D80*F79</f>
        <v>714</v>
      </c>
      <c r="G80" s="1597">
        <f>D80*G79</f>
        <v>714</v>
      </c>
      <c r="H80" s="1597">
        <f>D80*H79</f>
        <v>540</v>
      </c>
      <c r="I80" s="1598"/>
      <c r="J80" s="1693">
        <f t="shared" si="10"/>
        <v>2695.5</v>
      </c>
      <c r="K80" s="1034" t="s">
        <v>791</v>
      </c>
      <c r="L80" s="1698"/>
      <c r="M80" s="1034" t="e">
        <f t="shared" si="11"/>
        <v>#VALUE!</v>
      </c>
      <c r="N80" s="1034"/>
      <c r="O80" s="1034"/>
    </row>
    <row r="81" spans="1:15" ht="31.5" customHeight="1">
      <c r="A81" s="1587" t="s">
        <v>454</v>
      </c>
      <c r="B81" s="1604" t="s">
        <v>441</v>
      </c>
      <c r="C81" s="1605" t="s">
        <v>0</v>
      </c>
      <c r="D81" s="1598"/>
      <c r="E81" s="1606">
        <v>121.2</v>
      </c>
      <c r="F81" s="1607">
        <v>119</v>
      </c>
      <c r="G81" s="1607">
        <v>119</v>
      </c>
      <c r="H81" s="1607">
        <v>90</v>
      </c>
      <c r="I81" s="1642"/>
      <c r="J81" s="1694">
        <f>SUM(E81:I81)</f>
        <v>449.2</v>
      </c>
      <c r="K81" s="1034" t="s">
        <v>790</v>
      </c>
      <c r="L81" s="1698" t="e">
        <f t="shared" si="12"/>
        <v>#VALUE!</v>
      </c>
      <c r="M81" s="1034"/>
      <c r="N81" s="1034"/>
      <c r="O81" s="1034"/>
    </row>
    <row r="82" spans="1:15" ht="15.75" customHeight="1">
      <c r="A82" s="1593"/>
      <c r="B82" s="1594" t="s">
        <v>438</v>
      </c>
      <c r="C82" s="1595" t="s">
        <v>215</v>
      </c>
      <c r="D82" s="1598">
        <v>0.4</v>
      </c>
      <c r="E82" s="1596">
        <f>D82*E81</f>
        <v>48.48</v>
      </c>
      <c r="F82" s="1597">
        <f>D82*F81</f>
        <v>47.6</v>
      </c>
      <c r="G82" s="1597">
        <f>D82*G81</f>
        <v>47.6</v>
      </c>
      <c r="H82" s="1597">
        <f>D82*H81</f>
        <v>36</v>
      </c>
      <c r="I82" s="1643"/>
      <c r="J82" s="1693">
        <f>SUM(E82:I82)</f>
        <v>179.68</v>
      </c>
      <c r="K82" s="1034" t="s">
        <v>791</v>
      </c>
      <c r="L82" s="1698"/>
      <c r="M82" s="1034" t="e">
        <f t="shared" si="11"/>
        <v>#VALUE!</v>
      </c>
      <c r="N82" s="1034"/>
      <c r="O82" s="1034"/>
    </row>
    <row r="83" spans="1:15" ht="31.5" customHeight="1">
      <c r="A83" s="1587" t="s">
        <v>751</v>
      </c>
      <c r="B83" s="1604" t="s">
        <v>755</v>
      </c>
      <c r="C83" s="1605" t="s">
        <v>0</v>
      </c>
      <c r="D83" s="1642"/>
      <c r="E83" s="1606">
        <v>20.3</v>
      </c>
      <c r="F83" s="1607">
        <v>20</v>
      </c>
      <c r="G83" s="1607">
        <v>20</v>
      </c>
      <c r="H83" s="1607">
        <v>15</v>
      </c>
      <c r="I83" s="1642"/>
      <c r="J83" s="1694">
        <f t="shared" ref="J83:J88" si="13">SUM(E83:I83)</f>
        <v>75.3</v>
      </c>
      <c r="K83" s="1034" t="s">
        <v>790</v>
      </c>
      <c r="L83" s="1698" t="e">
        <f t="shared" si="12"/>
        <v>#VALUE!</v>
      </c>
      <c r="M83" s="1034"/>
      <c r="N83" s="1034"/>
      <c r="O83" s="1034"/>
    </row>
    <row r="84" spans="1:15" ht="15.75" customHeight="1">
      <c r="A84" s="1593"/>
      <c r="B84" s="1594" t="s">
        <v>743</v>
      </c>
      <c r="C84" s="1595" t="s">
        <v>215</v>
      </c>
      <c r="D84" s="1598">
        <v>0.4</v>
      </c>
      <c r="E84" s="1596">
        <f>D84*E83</f>
        <v>8.1199999999999992</v>
      </c>
      <c r="F84" s="1597">
        <f>D84*F83</f>
        <v>8</v>
      </c>
      <c r="G84" s="1597">
        <f>D84*G83</f>
        <v>8</v>
      </c>
      <c r="H84" s="1597">
        <f>D84*H83</f>
        <v>6</v>
      </c>
      <c r="I84" s="1643"/>
      <c r="J84" s="1693">
        <f t="shared" si="13"/>
        <v>30.12</v>
      </c>
      <c r="K84" s="1034" t="s">
        <v>791</v>
      </c>
      <c r="L84" s="1698"/>
      <c r="M84" s="1034" t="e">
        <f t="shared" si="11"/>
        <v>#VALUE!</v>
      </c>
      <c r="N84" s="1034"/>
      <c r="O84" s="1034"/>
    </row>
    <row r="85" spans="1:15" ht="31.5" customHeight="1">
      <c r="A85" s="1587" t="s">
        <v>752</v>
      </c>
      <c r="B85" s="1604" t="s">
        <v>443</v>
      </c>
      <c r="C85" s="1605" t="s">
        <v>0</v>
      </c>
      <c r="D85" s="1642"/>
      <c r="E85" s="1606">
        <v>101</v>
      </c>
      <c r="F85" s="1607">
        <v>99</v>
      </c>
      <c r="G85" s="1607">
        <v>99</v>
      </c>
      <c r="H85" s="1607"/>
      <c r="I85" s="1642"/>
      <c r="J85" s="1694">
        <f t="shared" si="13"/>
        <v>299</v>
      </c>
      <c r="K85" s="1034" t="s">
        <v>790</v>
      </c>
      <c r="L85" s="1698" t="e">
        <f t="shared" si="12"/>
        <v>#VALUE!</v>
      </c>
      <c r="M85" s="1034"/>
      <c r="N85" s="1034"/>
      <c r="O85" s="1034"/>
    </row>
    <row r="86" spans="1:15" ht="15.75" customHeight="1">
      <c r="A86" s="1593"/>
      <c r="B86" s="1594" t="s">
        <v>440</v>
      </c>
      <c r="C86" s="1595" t="s">
        <v>215</v>
      </c>
      <c r="D86" s="1598">
        <v>0.4</v>
      </c>
      <c r="E86" s="1596">
        <f>D86*E85</f>
        <v>40.4</v>
      </c>
      <c r="F86" s="1597">
        <f>D86*F85</f>
        <v>39.6</v>
      </c>
      <c r="G86" s="1597">
        <f>D86*G85</f>
        <v>39.6</v>
      </c>
      <c r="H86" s="1597"/>
      <c r="I86" s="1598"/>
      <c r="J86" s="1693">
        <f t="shared" si="13"/>
        <v>119.6</v>
      </c>
      <c r="K86" s="1034" t="s">
        <v>791</v>
      </c>
      <c r="L86" s="1698"/>
      <c r="M86" s="1034" t="e">
        <f t="shared" si="11"/>
        <v>#VALUE!</v>
      </c>
      <c r="N86" s="1034"/>
      <c r="O86" s="1034"/>
    </row>
    <row r="87" spans="1:15" ht="31.5" customHeight="1">
      <c r="A87" s="1587" t="s">
        <v>754</v>
      </c>
      <c r="B87" s="1604" t="s">
        <v>442</v>
      </c>
      <c r="C87" s="1605" t="s">
        <v>0</v>
      </c>
      <c r="D87" s="1642"/>
      <c r="E87" s="1606"/>
      <c r="F87" s="1644"/>
      <c r="G87" s="1644"/>
      <c r="H87" s="1607">
        <v>75</v>
      </c>
      <c r="I87" s="1642"/>
      <c r="J87" s="1694">
        <f t="shared" si="13"/>
        <v>75</v>
      </c>
      <c r="K87" s="1034" t="s">
        <v>790</v>
      </c>
      <c r="L87" s="1698" t="e">
        <f t="shared" si="12"/>
        <v>#VALUE!</v>
      </c>
      <c r="M87" s="1034"/>
      <c r="N87" s="1034"/>
      <c r="O87" s="1034"/>
    </row>
    <row r="88" spans="1:15" ht="15.75" customHeight="1">
      <c r="A88" s="1593"/>
      <c r="B88" s="1594" t="s">
        <v>439</v>
      </c>
      <c r="C88" s="1595" t="s">
        <v>215</v>
      </c>
      <c r="D88" s="1598">
        <v>0.4</v>
      </c>
      <c r="E88" s="1596"/>
      <c r="F88" s="1639"/>
      <c r="G88" s="1639"/>
      <c r="H88" s="1597">
        <f>D88*H87</f>
        <v>30</v>
      </c>
      <c r="I88" s="1645"/>
      <c r="J88" s="1693">
        <f t="shared" si="13"/>
        <v>30</v>
      </c>
      <c r="K88" s="1034" t="s">
        <v>791</v>
      </c>
      <c r="L88" s="1698"/>
      <c r="M88" s="1034" t="e">
        <f t="shared" si="11"/>
        <v>#VALUE!</v>
      </c>
      <c r="N88" s="1034"/>
      <c r="O88" s="1034"/>
    </row>
    <row r="89" spans="1:15" ht="20.100000000000001" customHeight="1">
      <c r="A89" s="1613">
        <v>12</v>
      </c>
      <c r="B89" s="1646" t="s">
        <v>757</v>
      </c>
      <c r="C89" s="1615" t="s">
        <v>0</v>
      </c>
      <c r="D89" s="1642"/>
      <c r="E89" s="1613"/>
      <c r="F89" s="1615">
        <v>17.059999999999999</v>
      </c>
      <c r="G89" s="1615">
        <v>17.059999999999999</v>
      </c>
      <c r="H89" s="1615">
        <v>17.059999999999999</v>
      </c>
      <c r="I89" s="1642"/>
      <c r="J89" s="1695">
        <f>SUM(E89:I89)</f>
        <v>51.18</v>
      </c>
      <c r="K89" s="1034"/>
      <c r="L89" s="1698"/>
      <c r="M89" s="1034"/>
      <c r="N89" s="1034"/>
      <c r="O89" s="1034"/>
    </row>
    <row r="90" spans="1:15" ht="15.75" customHeight="1">
      <c r="A90" s="1587" t="s">
        <v>447</v>
      </c>
      <c r="B90" s="1636" t="s">
        <v>732</v>
      </c>
      <c r="C90" s="1605" t="s">
        <v>0</v>
      </c>
      <c r="D90" s="1642"/>
      <c r="E90" s="1647"/>
      <c r="F90" s="1605">
        <v>15.06</v>
      </c>
      <c r="G90" s="1605">
        <v>15.06</v>
      </c>
      <c r="H90" s="1605">
        <v>15.06</v>
      </c>
      <c r="I90" s="1641"/>
      <c r="J90" s="1694">
        <f>SUM(E90:I90)</f>
        <v>45.18</v>
      </c>
      <c r="K90" s="1034" t="s">
        <v>790</v>
      </c>
      <c r="L90" s="1698" t="e">
        <f t="shared" si="12"/>
        <v>#VALUE!</v>
      </c>
      <c r="M90" s="1034"/>
      <c r="N90" s="1034"/>
      <c r="O90" s="1034"/>
    </row>
    <row r="91" spans="1:15" ht="15.75" customHeight="1">
      <c r="A91" s="1593"/>
      <c r="B91" s="1594" t="s">
        <v>433</v>
      </c>
      <c r="C91" s="1595" t="s">
        <v>215</v>
      </c>
      <c r="D91" s="1598">
        <v>0.2</v>
      </c>
      <c r="E91" s="1600"/>
      <c r="F91" s="1597">
        <f>D91*F90</f>
        <v>3.01</v>
      </c>
      <c r="G91" s="1597">
        <f>D91*G90</f>
        <v>3.01</v>
      </c>
      <c r="H91" s="1597">
        <f>D91*H90</f>
        <v>3.01</v>
      </c>
      <c r="I91" s="1609"/>
      <c r="J91" s="1693">
        <f>SUM(E91:I91)</f>
        <v>9.0299999999999994</v>
      </c>
      <c r="K91" s="1034" t="s">
        <v>791</v>
      </c>
      <c r="L91" s="1698"/>
      <c r="M91" s="1034" t="e">
        <f t="shared" si="11"/>
        <v>#VALUE!</v>
      </c>
      <c r="N91" s="1034"/>
      <c r="O91" s="1034"/>
    </row>
    <row r="92" spans="1:15" ht="15.75" customHeight="1">
      <c r="A92" s="1593"/>
      <c r="B92" s="1594" t="s">
        <v>434</v>
      </c>
      <c r="C92" s="1595" t="s">
        <v>126</v>
      </c>
      <c r="D92" s="1598">
        <v>6</v>
      </c>
      <c r="E92" s="1600"/>
      <c r="F92" s="1595">
        <f>D92*F90</f>
        <v>90.36</v>
      </c>
      <c r="G92" s="1595">
        <f>D92*G90</f>
        <v>90.36</v>
      </c>
      <c r="H92" s="1595">
        <f>D92*H90</f>
        <v>90.36</v>
      </c>
      <c r="I92" s="1609"/>
      <c r="J92" s="1693">
        <f t="shared" ref="J92:J107" si="14">SUM(E92:I92)</f>
        <v>271.08</v>
      </c>
      <c r="K92" s="1034" t="s">
        <v>791</v>
      </c>
      <c r="L92" s="1698"/>
      <c r="M92" s="1034" t="e">
        <f t="shared" si="11"/>
        <v>#VALUE!</v>
      </c>
      <c r="N92" s="1034"/>
      <c r="O92" s="1034"/>
    </row>
    <row r="93" spans="1:15" ht="27.6" customHeight="1">
      <c r="A93" s="1593"/>
      <c r="B93" s="1599" t="s">
        <v>480</v>
      </c>
      <c r="C93" s="1595" t="s">
        <v>85</v>
      </c>
      <c r="D93" s="1638">
        <f>1.02*0.13</f>
        <v>0.13300000000000001</v>
      </c>
      <c r="E93" s="1600"/>
      <c r="F93" s="1612">
        <f>D93*F90</f>
        <v>2.0030000000000001</v>
      </c>
      <c r="G93" s="1612">
        <f>D93*G90</f>
        <v>2.0030000000000001</v>
      </c>
      <c r="H93" s="1612">
        <f>D93*H90</f>
        <v>2.0030000000000001</v>
      </c>
      <c r="I93" s="1609"/>
      <c r="J93" s="1693">
        <f t="shared" si="14"/>
        <v>6.01</v>
      </c>
      <c r="K93" s="1034" t="s">
        <v>791</v>
      </c>
      <c r="L93" s="1698"/>
      <c r="M93" s="1034" t="e">
        <f t="shared" si="11"/>
        <v>#VALUE!</v>
      </c>
      <c r="N93" s="1034"/>
      <c r="O93" s="1034"/>
    </row>
    <row r="94" spans="1:15" ht="15.75" customHeight="1">
      <c r="A94" s="1593"/>
      <c r="B94" s="1594" t="s">
        <v>481</v>
      </c>
      <c r="C94" s="1595" t="s">
        <v>127</v>
      </c>
      <c r="D94" s="1598">
        <v>8</v>
      </c>
      <c r="E94" s="1600"/>
      <c r="F94" s="1602">
        <f>D94*F90</f>
        <v>120</v>
      </c>
      <c r="G94" s="1602">
        <f>D94*G90</f>
        <v>120</v>
      </c>
      <c r="H94" s="1602">
        <f>D94*H90</f>
        <v>120</v>
      </c>
      <c r="I94" s="1609"/>
      <c r="J94" s="1693">
        <f t="shared" si="14"/>
        <v>360</v>
      </c>
      <c r="K94" s="1034" t="s">
        <v>791</v>
      </c>
      <c r="L94" s="1698"/>
      <c r="M94" s="1034" t="e">
        <f t="shared" si="11"/>
        <v>#VALUE!</v>
      </c>
      <c r="N94" s="1034"/>
      <c r="O94" s="1034"/>
    </row>
    <row r="95" spans="1:15" ht="15.75" customHeight="1">
      <c r="A95" s="1587" t="s">
        <v>448</v>
      </c>
      <c r="B95" s="1636" t="s">
        <v>736</v>
      </c>
      <c r="C95" s="1605" t="s">
        <v>0</v>
      </c>
      <c r="D95" s="1642"/>
      <c r="E95" s="1647"/>
      <c r="F95" s="1605">
        <f>F90</f>
        <v>15.06</v>
      </c>
      <c r="G95" s="1605">
        <f>G90</f>
        <v>15.06</v>
      </c>
      <c r="H95" s="1605">
        <f>H90</f>
        <v>15.06</v>
      </c>
      <c r="I95" s="1641"/>
      <c r="J95" s="1694">
        <f>SUM(E95:I95)</f>
        <v>45.18</v>
      </c>
      <c r="K95" s="1034" t="s">
        <v>790</v>
      </c>
      <c r="L95" s="1698" t="e">
        <f t="shared" si="12"/>
        <v>#VALUE!</v>
      </c>
      <c r="M95" s="1034"/>
      <c r="N95" s="1034"/>
      <c r="O95" s="1034"/>
    </row>
    <row r="96" spans="1:15" ht="15.75" customHeight="1">
      <c r="A96" s="1593"/>
      <c r="B96" s="1594" t="s">
        <v>435</v>
      </c>
      <c r="C96" s="1595" t="s">
        <v>126</v>
      </c>
      <c r="D96" s="1598">
        <v>6</v>
      </c>
      <c r="E96" s="1600"/>
      <c r="F96" s="1595">
        <f>D96*F95</f>
        <v>90.36</v>
      </c>
      <c r="G96" s="1595">
        <f>D96*G95</f>
        <v>90.36</v>
      </c>
      <c r="H96" s="1595">
        <f>D96*H95</f>
        <v>90.36</v>
      </c>
      <c r="I96" s="1609"/>
      <c r="J96" s="1693">
        <f t="shared" si="14"/>
        <v>271.08</v>
      </c>
      <c r="K96" s="1034" t="s">
        <v>791</v>
      </c>
      <c r="L96" s="1698"/>
      <c r="M96" s="1034" t="e">
        <f t="shared" si="11"/>
        <v>#VALUE!</v>
      </c>
      <c r="N96" s="1034"/>
      <c r="O96" s="1034"/>
    </row>
    <row r="97" spans="1:15" ht="15.75" customHeight="1">
      <c r="A97" s="1593"/>
      <c r="B97" s="1594" t="s">
        <v>737</v>
      </c>
      <c r="C97" s="1595" t="s">
        <v>27</v>
      </c>
      <c r="D97" s="1598">
        <v>0.5</v>
      </c>
      <c r="E97" s="1600"/>
      <c r="F97" s="1595">
        <f>D97*F95</f>
        <v>7.53</v>
      </c>
      <c r="G97" s="1595">
        <f>D97*G95</f>
        <v>7.53</v>
      </c>
      <c r="H97" s="1595">
        <f>D97*H95</f>
        <v>7.53</v>
      </c>
      <c r="I97" s="1609"/>
      <c r="J97" s="1693">
        <f t="shared" si="14"/>
        <v>22.59</v>
      </c>
      <c r="K97" s="1034" t="s">
        <v>791</v>
      </c>
      <c r="L97" s="1698"/>
      <c r="M97" s="1034" t="e">
        <f t="shared" si="11"/>
        <v>#VALUE!</v>
      </c>
      <c r="N97" s="1034"/>
      <c r="O97" s="1034"/>
    </row>
    <row r="98" spans="1:15" ht="15.75" customHeight="1">
      <c r="A98" s="1593"/>
      <c r="B98" s="1594" t="s">
        <v>75</v>
      </c>
      <c r="C98" s="1595" t="s">
        <v>0</v>
      </c>
      <c r="D98" s="1598">
        <v>1.2</v>
      </c>
      <c r="E98" s="1600"/>
      <c r="F98" s="1597">
        <f>D98*F95</f>
        <v>18.07</v>
      </c>
      <c r="G98" s="1597">
        <f>D98*G95</f>
        <v>18.07</v>
      </c>
      <c r="H98" s="1597">
        <f>D98*H95</f>
        <v>18.07</v>
      </c>
      <c r="I98" s="1609"/>
      <c r="J98" s="1693">
        <f t="shared" si="14"/>
        <v>54.21</v>
      </c>
      <c r="K98" s="1034" t="s">
        <v>791</v>
      </c>
      <c r="L98" s="1698"/>
      <c r="M98" s="1034" t="e">
        <f t="shared" si="11"/>
        <v>#VALUE!</v>
      </c>
      <c r="N98" s="1034"/>
      <c r="O98" s="1034"/>
    </row>
    <row r="99" spans="1:15" ht="15.75" customHeight="1">
      <c r="A99" s="1587" t="s">
        <v>449</v>
      </c>
      <c r="B99" s="1636" t="s">
        <v>444</v>
      </c>
      <c r="C99" s="1605" t="s">
        <v>0</v>
      </c>
      <c r="D99" s="1642"/>
      <c r="E99" s="1647"/>
      <c r="F99" s="1605">
        <f>F95</f>
        <v>15.06</v>
      </c>
      <c r="G99" s="1605">
        <f>G95</f>
        <v>15.06</v>
      </c>
      <c r="H99" s="1605">
        <f>H95</f>
        <v>15.06</v>
      </c>
      <c r="I99" s="1641"/>
      <c r="J99" s="1694">
        <f>SUM(E99:I99)</f>
        <v>45.18</v>
      </c>
      <c r="K99" s="1034" t="s">
        <v>790</v>
      </c>
      <c r="L99" s="1698" t="e">
        <f t="shared" si="12"/>
        <v>#VALUE!</v>
      </c>
      <c r="M99" s="1034"/>
      <c r="N99" s="1034"/>
      <c r="O99" s="1034"/>
    </row>
    <row r="100" spans="1:15" ht="15.75" customHeight="1">
      <c r="A100" s="1593"/>
      <c r="B100" s="1599" t="s">
        <v>436</v>
      </c>
      <c r="C100" s="1595" t="s">
        <v>215</v>
      </c>
      <c r="D100" s="1609">
        <v>0.35</v>
      </c>
      <c r="E100" s="1600"/>
      <c r="F100" s="1597">
        <f>D100*F99</f>
        <v>5.27</v>
      </c>
      <c r="G100" s="1597">
        <f>D100*G99</f>
        <v>5.27</v>
      </c>
      <c r="H100" s="1597">
        <f>D100*H99</f>
        <v>5.27</v>
      </c>
      <c r="I100" s="1609"/>
      <c r="J100" s="1693">
        <f t="shared" si="14"/>
        <v>15.81</v>
      </c>
      <c r="K100" s="1034" t="s">
        <v>791</v>
      </c>
      <c r="L100" s="1698"/>
      <c r="M100" s="1034" t="e">
        <f t="shared" si="11"/>
        <v>#VALUE!</v>
      </c>
      <c r="N100" s="1034"/>
      <c r="O100" s="1034"/>
    </row>
    <row r="101" spans="1:15" ht="15.75" customHeight="1">
      <c r="A101" s="1593"/>
      <c r="B101" s="1599" t="s">
        <v>437</v>
      </c>
      <c r="C101" s="1595" t="s">
        <v>126</v>
      </c>
      <c r="D101" s="1598">
        <v>3</v>
      </c>
      <c r="E101" s="1600"/>
      <c r="F101" s="1595">
        <f>D101*F99</f>
        <v>45.18</v>
      </c>
      <c r="G101" s="1595">
        <f>D101*G99</f>
        <v>45.18</v>
      </c>
      <c r="H101" s="1595">
        <f>D101*H99</f>
        <v>45.18</v>
      </c>
      <c r="I101" s="1609"/>
      <c r="J101" s="1693">
        <f t="shared" si="14"/>
        <v>135.54</v>
      </c>
      <c r="K101" s="1034" t="s">
        <v>791</v>
      </c>
      <c r="L101" s="1698"/>
      <c r="M101" s="1034" t="e">
        <f t="shared" si="11"/>
        <v>#VALUE!</v>
      </c>
      <c r="N101" s="1034"/>
      <c r="O101" s="1034"/>
    </row>
    <row r="102" spans="1:15" ht="31.5" customHeight="1">
      <c r="A102" s="1587" t="s">
        <v>450</v>
      </c>
      <c r="B102" s="1648" t="s">
        <v>764</v>
      </c>
      <c r="C102" s="1621" t="s">
        <v>0</v>
      </c>
      <c r="D102" s="1671"/>
      <c r="E102" s="1593"/>
      <c r="F102" s="1607">
        <v>2</v>
      </c>
      <c r="G102" s="1607">
        <v>2</v>
      </c>
      <c r="H102" s="1607">
        <v>2</v>
      </c>
      <c r="I102" s="1649"/>
      <c r="J102" s="1694">
        <f>SUM(E102:I102)</f>
        <v>6</v>
      </c>
      <c r="K102" s="1034" t="s">
        <v>790</v>
      </c>
      <c r="L102" s="1698" t="e">
        <f t="shared" si="12"/>
        <v>#VALUE!</v>
      </c>
      <c r="M102" s="1034"/>
      <c r="N102" s="1034"/>
      <c r="O102" s="1034"/>
    </row>
    <row r="103" spans="1:15" ht="15.75" customHeight="1">
      <c r="A103" s="1593"/>
      <c r="B103" s="1594" t="s">
        <v>435</v>
      </c>
      <c r="C103" s="1595" t="s">
        <v>126</v>
      </c>
      <c r="D103" s="1598">
        <v>6</v>
      </c>
      <c r="E103" s="1593"/>
      <c r="F103" s="1595">
        <f>D103*F102</f>
        <v>12</v>
      </c>
      <c r="G103" s="1595">
        <f>D103*G102</f>
        <v>12</v>
      </c>
      <c r="H103" s="1595">
        <f>D103*H102</f>
        <v>12</v>
      </c>
      <c r="I103" s="1642"/>
      <c r="J103" s="1693">
        <f t="shared" si="14"/>
        <v>36</v>
      </c>
      <c r="K103" s="1034" t="s">
        <v>791</v>
      </c>
      <c r="L103" s="1698"/>
      <c r="M103" s="1034" t="e">
        <f t="shared" si="11"/>
        <v>#VALUE!</v>
      </c>
      <c r="N103" s="1034"/>
      <c r="O103" s="1034"/>
    </row>
    <row r="104" spans="1:15" ht="15.75" customHeight="1">
      <c r="A104" s="1593"/>
      <c r="B104" s="1594" t="s">
        <v>737</v>
      </c>
      <c r="C104" s="1595" t="s">
        <v>27</v>
      </c>
      <c r="D104" s="1632">
        <v>7</v>
      </c>
      <c r="E104" s="1593"/>
      <c r="F104" s="1595">
        <f>D104*F102</f>
        <v>14</v>
      </c>
      <c r="G104" s="1595">
        <f>D104*G102</f>
        <v>14</v>
      </c>
      <c r="H104" s="1595">
        <f>D104*H102</f>
        <v>14</v>
      </c>
      <c r="I104" s="1642"/>
      <c r="J104" s="1693">
        <f t="shared" si="14"/>
        <v>42</v>
      </c>
      <c r="K104" s="1034" t="s">
        <v>791</v>
      </c>
      <c r="L104" s="1698"/>
      <c r="M104" s="1034" t="e">
        <f t="shared" si="11"/>
        <v>#VALUE!</v>
      </c>
      <c r="N104" s="1034"/>
      <c r="O104" s="1034"/>
    </row>
    <row r="105" spans="1:15" ht="15.75" customHeight="1">
      <c r="A105" s="1593"/>
      <c r="B105" s="1599" t="s">
        <v>738</v>
      </c>
      <c r="C105" s="1595" t="s">
        <v>27</v>
      </c>
      <c r="D105" s="1632">
        <v>7</v>
      </c>
      <c r="E105" s="1593"/>
      <c r="F105" s="1595">
        <f>D105*F102</f>
        <v>14</v>
      </c>
      <c r="G105" s="1595">
        <f>D105*G102</f>
        <v>14</v>
      </c>
      <c r="H105" s="1595">
        <f>D105*H102</f>
        <v>14</v>
      </c>
      <c r="I105" s="1642"/>
      <c r="J105" s="1693">
        <f t="shared" si="14"/>
        <v>42</v>
      </c>
      <c r="K105" s="1034" t="s">
        <v>791</v>
      </c>
      <c r="L105" s="1698"/>
      <c r="M105" s="1034" t="e">
        <f t="shared" si="11"/>
        <v>#VALUE!</v>
      </c>
      <c r="N105" s="1034"/>
      <c r="O105" s="1034"/>
    </row>
    <row r="106" spans="1:15" ht="15.75" customHeight="1">
      <c r="A106" s="1593"/>
      <c r="B106" s="1599" t="s">
        <v>436</v>
      </c>
      <c r="C106" s="1595" t="s">
        <v>215</v>
      </c>
      <c r="D106" s="1609">
        <v>0.35</v>
      </c>
      <c r="E106" s="1593"/>
      <c r="F106" s="1597">
        <f>D106*F102</f>
        <v>0.7</v>
      </c>
      <c r="G106" s="1597">
        <f>D106*G102</f>
        <v>0.7</v>
      </c>
      <c r="H106" s="1597">
        <f>D106*H102</f>
        <v>0.7</v>
      </c>
      <c r="I106" s="1642"/>
      <c r="J106" s="1693">
        <f t="shared" si="14"/>
        <v>2.1</v>
      </c>
      <c r="K106" s="1034" t="s">
        <v>791</v>
      </c>
      <c r="L106" s="1698"/>
      <c r="M106" s="1034" t="e">
        <f t="shared" si="11"/>
        <v>#VALUE!</v>
      </c>
      <c r="N106" s="1034"/>
      <c r="O106" s="1034"/>
    </row>
    <row r="107" spans="1:15" ht="15.75" customHeight="1">
      <c r="A107" s="1593"/>
      <c r="B107" s="1599" t="s">
        <v>437</v>
      </c>
      <c r="C107" s="1595" t="s">
        <v>126</v>
      </c>
      <c r="D107" s="1598">
        <v>3</v>
      </c>
      <c r="E107" s="1650"/>
      <c r="F107" s="1595">
        <f>D107*F102</f>
        <v>6</v>
      </c>
      <c r="G107" s="1595">
        <f>D107*G102</f>
        <v>6</v>
      </c>
      <c r="H107" s="1595">
        <f>D107*H102</f>
        <v>6</v>
      </c>
      <c r="I107" s="1642"/>
      <c r="J107" s="1693">
        <f t="shared" si="14"/>
        <v>18</v>
      </c>
      <c r="K107" s="1034" t="s">
        <v>791</v>
      </c>
      <c r="L107" s="1698"/>
      <c r="M107" s="1034" t="e">
        <f t="shared" si="11"/>
        <v>#VALUE!</v>
      </c>
      <c r="N107" s="1034"/>
      <c r="O107" s="1034"/>
    </row>
    <row r="108" spans="1:15" ht="31.5" customHeight="1">
      <c r="A108" s="1587" t="s">
        <v>781</v>
      </c>
      <c r="B108" s="1604" t="s">
        <v>755</v>
      </c>
      <c r="C108" s="1605" t="s">
        <v>0</v>
      </c>
      <c r="D108" s="1642"/>
      <c r="E108" s="1650"/>
      <c r="F108" s="1607">
        <f>F89</f>
        <v>17.059999999999999</v>
      </c>
      <c r="G108" s="1607">
        <f>G89</f>
        <v>17.059999999999999</v>
      </c>
      <c r="H108" s="1605">
        <f>H89</f>
        <v>17.059999999999999</v>
      </c>
      <c r="I108" s="1641"/>
      <c r="J108" s="1694">
        <f>SUM(E108:I108)</f>
        <v>51.18</v>
      </c>
      <c r="K108" s="1034" t="s">
        <v>790</v>
      </c>
      <c r="L108" s="1698" t="e">
        <f t="shared" si="12"/>
        <v>#VALUE!</v>
      </c>
      <c r="M108" s="1034"/>
      <c r="N108" s="1034"/>
      <c r="O108" s="1034"/>
    </row>
    <row r="109" spans="1:15" ht="15.75" customHeight="1">
      <c r="A109" s="1593"/>
      <c r="B109" s="1594" t="s">
        <v>743</v>
      </c>
      <c r="C109" s="1595" t="s">
        <v>215</v>
      </c>
      <c r="D109" s="1598">
        <v>0.4</v>
      </c>
      <c r="E109" s="1650"/>
      <c r="F109" s="1597">
        <f>D109*F108</f>
        <v>6.82</v>
      </c>
      <c r="G109" s="1597">
        <f>D109*G108</f>
        <v>6.82</v>
      </c>
      <c r="H109" s="1597">
        <f>D109*H108</f>
        <v>6.82</v>
      </c>
      <c r="I109" s="1598"/>
      <c r="J109" s="1693">
        <f>SUM(F109:I109)</f>
        <v>20.46</v>
      </c>
      <c r="K109" s="1034" t="s">
        <v>791</v>
      </c>
      <c r="L109" s="1698"/>
      <c r="M109" s="1034" t="e">
        <f t="shared" si="11"/>
        <v>#VALUE!</v>
      </c>
      <c r="N109" s="1034"/>
      <c r="O109" s="1034"/>
    </row>
    <row r="110" spans="1:15" ht="20.100000000000001" customHeight="1">
      <c r="A110" s="1613">
        <v>13</v>
      </c>
      <c r="B110" s="1620" t="s">
        <v>765</v>
      </c>
      <c r="C110" s="1615" t="s">
        <v>0</v>
      </c>
      <c r="D110" s="1598"/>
      <c r="E110" s="1616">
        <v>17.100000000000001</v>
      </c>
      <c r="F110" s="1617">
        <v>17.100000000000001</v>
      </c>
      <c r="G110" s="1617">
        <v>17.100000000000001</v>
      </c>
      <c r="H110" s="1617">
        <v>17.100000000000001</v>
      </c>
      <c r="I110" s="1651"/>
      <c r="J110" s="1695">
        <f t="shared" ref="J110:J125" si="15">SUM(E110:I110)</f>
        <v>68.400000000000006</v>
      </c>
      <c r="K110" s="1034"/>
      <c r="L110" s="1698"/>
      <c r="M110" s="1034"/>
      <c r="N110" s="1034"/>
      <c r="O110" s="1034"/>
    </row>
    <row r="111" spans="1:15" ht="15.75" customHeight="1">
      <c r="A111" s="1587" t="s">
        <v>761</v>
      </c>
      <c r="B111" s="1648" t="s">
        <v>455</v>
      </c>
      <c r="C111" s="1605" t="s">
        <v>0</v>
      </c>
      <c r="D111" s="1598"/>
      <c r="E111" s="1606">
        <f>E110</f>
        <v>17.100000000000001</v>
      </c>
      <c r="F111" s="1607">
        <f>F110</f>
        <v>17.100000000000001</v>
      </c>
      <c r="G111" s="1607">
        <f>G110</f>
        <v>17.100000000000001</v>
      </c>
      <c r="H111" s="1607">
        <f>H110</f>
        <v>17.100000000000001</v>
      </c>
      <c r="I111" s="1641"/>
      <c r="J111" s="1694">
        <f t="shared" si="15"/>
        <v>68.400000000000006</v>
      </c>
      <c r="K111" s="1034" t="s">
        <v>790</v>
      </c>
      <c r="L111" s="1698" t="e">
        <f t="shared" si="12"/>
        <v>#VALUE!</v>
      </c>
      <c r="M111" s="1034"/>
      <c r="N111" s="1034"/>
      <c r="O111" s="1034"/>
    </row>
    <row r="112" spans="1:15" ht="15.75" customHeight="1">
      <c r="A112" s="1593"/>
      <c r="B112" s="1594" t="s">
        <v>435</v>
      </c>
      <c r="C112" s="1595" t="s">
        <v>126</v>
      </c>
      <c r="D112" s="1598">
        <v>4</v>
      </c>
      <c r="E112" s="1596">
        <f>D112*E111</f>
        <v>68.400000000000006</v>
      </c>
      <c r="F112" s="1595">
        <f>D112*F111</f>
        <v>68.400000000000006</v>
      </c>
      <c r="G112" s="1595">
        <f>D112*G111</f>
        <v>68.400000000000006</v>
      </c>
      <c r="H112" s="1595">
        <f>D112*H111</f>
        <v>68.400000000000006</v>
      </c>
      <c r="I112" s="1642"/>
      <c r="J112" s="1693">
        <f t="shared" si="15"/>
        <v>273.60000000000002</v>
      </c>
      <c r="K112" s="1034" t="s">
        <v>791</v>
      </c>
      <c r="L112" s="1698"/>
      <c r="M112" s="1034" t="e">
        <f t="shared" si="11"/>
        <v>#VALUE!</v>
      </c>
      <c r="N112" s="1034"/>
      <c r="O112" s="1034"/>
    </row>
    <row r="113" spans="1:15" ht="15.75" customHeight="1">
      <c r="A113" s="1593"/>
      <c r="B113" s="1599" t="s">
        <v>75</v>
      </c>
      <c r="C113" s="1595" t="s">
        <v>0</v>
      </c>
      <c r="D113" s="1598">
        <v>1.2</v>
      </c>
      <c r="E113" s="1596">
        <f>D113*E111</f>
        <v>20.52</v>
      </c>
      <c r="F113" s="1595">
        <f>D113*F111</f>
        <v>20.52</v>
      </c>
      <c r="G113" s="1595">
        <f>D113*G111</f>
        <v>20.52</v>
      </c>
      <c r="H113" s="1595">
        <f>D113*H111</f>
        <v>20.52</v>
      </c>
      <c r="I113" s="1642"/>
      <c r="J113" s="1693">
        <f t="shared" si="15"/>
        <v>82.08</v>
      </c>
      <c r="K113" s="1034" t="s">
        <v>791</v>
      </c>
      <c r="L113" s="1698"/>
      <c r="M113" s="1034" t="e">
        <f t="shared" si="11"/>
        <v>#VALUE!</v>
      </c>
      <c r="N113" s="1034"/>
      <c r="O113" s="1034"/>
    </row>
    <row r="114" spans="1:15" ht="15.75" customHeight="1">
      <c r="A114" s="1587" t="s">
        <v>762</v>
      </c>
      <c r="B114" s="1648" t="s">
        <v>453</v>
      </c>
      <c r="C114" s="1605" t="s">
        <v>0</v>
      </c>
      <c r="D114" s="1598"/>
      <c r="E114" s="1606">
        <f>E110</f>
        <v>17.100000000000001</v>
      </c>
      <c r="F114" s="1607">
        <f>F110</f>
        <v>17.100000000000001</v>
      </c>
      <c r="G114" s="1607">
        <f>G110</f>
        <v>17.100000000000001</v>
      </c>
      <c r="H114" s="1607">
        <f>H110</f>
        <v>17.100000000000001</v>
      </c>
      <c r="I114" s="1641"/>
      <c r="J114" s="1694">
        <f t="shared" si="15"/>
        <v>68.400000000000006</v>
      </c>
      <c r="K114" s="1034" t="s">
        <v>790</v>
      </c>
      <c r="L114" s="1698" t="e">
        <f t="shared" si="12"/>
        <v>#VALUE!</v>
      </c>
      <c r="M114" s="1034"/>
      <c r="N114" s="1034"/>
      <c r="O114" s="1034"/>
    </row>
    <row r="115" spans="1:15" ht="15.75" customHeight="1">
      <c r="A115" s="1593"/>
      <c r="B115" s="1599" t="s">
        <v>452</v>
      </c>
      <c r="C115" s="1595" t="s">
        <v>126</v>
      </c>
      <c r="D115" s="1598">
        <v>3</v>
      </c>
      <c r="E115" s="1652">
        <f>D115*E114</f>
        <v>51.3</v>
      </c>
      <c r="F115" s="1653">
        <f>D115*F114</f>
        <v>51.3</v>
      </c>
      <c r="G115" s="1653">
        <f>D115*G114</f>
        <v>51.3</v>
      </c>
      <c r="H115" s="1653">
        <f>D115*H114</f>
        <v>51.3</v>
      </c>
      <c r="I115" s="1654"/>
      <c r="J115" s="1693">
        <f t="shared" si="15"/>
        <v>205.2</v>
      </c>
      <c r="K115" s="1034" t="s">
        <v>791</v>
      </c>
      <c r="L115" s="1698"/>
      <c r="M115" s="1034" t="e">
        <f t="shared" si="11"/>
        <v>#VALUE!</v>
      </c>
      <c r="N115" s="1034"/>
      <c r="O115" s="1034"/>
    </row>
    <row r="116" spans="1:15" ht="15.75" customHeight="1">
      <c r="A116" s="1593"/>
      <c r="B116" s="1594" t="s">
        <v>433</v>
      </c>
      <c r="C116" s="1595" t="s">
        <v>215</v>
      </c>
      <c r="D116" s="1598">
        <v>0.2</v>
      </c>
      <c r="E116" s="1652">
        <f>D116*E114</f>
        <v>3.42</v>
      </c>
      <c r="F116" s="1653">
        <f>D116*F114</f>
        <v>3.42</v>
      </c>
      <c r="G116" s="1653">
        <f>D116*G114</f>
        <v>3.42</v>
      </c>
      <c r="H116" s="1653">
        <f>D116*H114</f>
        <v>3.42</v>
      </c>
      <c r="I116" s="1654"/>
      <c r="J116" s="1693">
        <f t="shared" si="15"/>
        <v>13.68</v>
      </c>
      <c r="K116" s="1034" t="s">
        <v>791</v>
      </c>
      <c r="L116" s="1698"/>
      <c r="M116" s="1034" t="e">
        <f t="shared" si="11"/>
        <v>#VALUE!</v>
      </c>
      <c r="N116" s="1034"/>
      <c r="O116" s="1034"/>
    </row>
    <row r="117" spans="1:15" ht="31.5" customHeight="1">
      <c r="A117" s="1587" t="s">
        <v>763</v>
      </c>
      <c r="B117" s="1604" t="s">
        <v>755</v>
      </c>
      <c r="C117" s="1605" t="s">
        <v>0</v>
      </c>
      <c r="D117" s="1642"/>
      <c r="E117" s="1606">
        <f>E114</f>
        <v>17.100000000000001</v>
      </c>
      <c r="F117" s="1607">
        <f>F114</f>
        <v>17.100000000000001</v>
      </c>
      <c r="G117" s="1607">
        <f>G114</f>
        <v>17.100000000000001</v>
      </c>
      <c r="H117" s="1607">
        <f>H114</f>
        <v>17.100000000000001</v>
      </c>
      <c r="I117" s="1641"/>
      <c r="J117" s="1694">
        <f t="shared" si="15"/>
        <v>68.400000000000006</v>
      </c>
      <c r="K117" s="1034" t="s">
        <v>790</v>
      </c>
      <c r="L117" s="1698" t="e">
        <f t="shared" si="12"/>
        <v>#VALUE!</v>
      </c>
      <c r="M117" s="1034"/>
      <c r="N117" s="1034"/>
      <c r="O117" s="1034"/>
    </row>
    <row r="118" spans="1:15" ht="15.75" customHeight="1">
      <c r="A118" s="1665"/>
      <c r="B118" s="1666" t="s">
        <v>743</v>
      </c>
      <c r="C118" s="1667" t="s">
        <v>215</v>
      </c>
      <c r="D118" s="1673">
        <v>0.4</v>
      </c>
      <c r="E118" s="1668">
        <f>D118*E117</f>
        <v>6.84</v>
      </c>
      <c r="F118" s="1667">
        <f>D118*F117</f>
        <v>6.84</v>
      </c>
      <c r="G118" s="1667">
        <f>D118*G117</f>
        <v>6.84</v>
      </c>
      <c r="H118" s="1667">
        <f>D118*H117</f>
        <v>6.84</v>
      </c>
      <c r="I118" s="1669"/>
      <c r="J118" s="1697">
        <f t="shared" si="15"/>
        <v>27.36</v>
      </c>
      <c r="K118" s="1034" t="s">
        <v>791</v>
      </c>
      <c r="L118" s="1698"/>
      <c r="M118" s="1034" t="e">
        <f t="shared" si="11"/>
        <v>#VALUE!</v>
      </c>
      <c r="N118" s="1034"/>
      <c r="O118" s="1034"/>
    </row>
    <row r="119" spans="1:15" ht="15.75" customHeight="1">
      <c r="A119" s="1613">
        <v>14</v>
      </c>
      <c r="B119" s="1620" t="s">
        <v>768</v>
      </c>
      <c r="C119" s="1615" t="s">
        <v>27</v>
      </c>
      <c r="D119" s="1598"/>
      <c r="E119" s="1616">
        <v>142</v>
      </c>
      <c r="F119" s="1617">
        <v>100.1</v>
      </c>
      <c r="G119" s="1617">
        <v>81</v>
      </c>
      <c r="H119" s="1615">
        <v>142.6</v>
      </c>
      <c r="I119" s="1651">
        <v>65.81</v>
      </c>
      <c r="J119" s="1695">
        <f>SUM(E119:I119)</f>
        <v>531.51</v>
      </c>
      <c r="K119" s="1034" t="s">
        <v>790</v>
      </c>
      <c r="L119" s="1698" t="e">
        <f t="shared" si="12"/>
        <v>#VALUE!</v>
      </c>
      <c r="M119" s="1034"/>
      <c r="N119" s="1034"/>
      <c r="O119" s="1034"/>
    </row>
    <row r="120" spans="1:15" ht="15.75" customHeight="1">
      <c r="A120" s="1593"/>
      <c r="B120" s="1599" t="s">
        <v>769</v>
      </c>
      <c r="C120" s="1595" t="s">
        <v>27</v>
      </c>
      <c r="D120" s="1598">
        <v>4</v>
      </c>
      <c r="E120" s="1596">
        <f>D120*E119</f>
        <v>568</v>
      </c>
      <c r="F120" s="1595">
        <f>D120*F119</f>
        <v>400.4</v>
      </c>
      <c r="G120" s="1595">
        <f>D120*G119</f>
        <v>324</v>
      </c>
      <c r="H120" s="1595">
        <f>D120*H119</f>
        <v>570.4</v>
      </c>
      <c r="I120" s="1609">
        <f>D120*I119</f>
        <v>263.24</v>
      </c>
      <c r="J120" s="1697">
        <f t="shared" si="15"/>
        <v>2126.04</v>
      </c>
      <c r="K120" s="1034" t="s">
        <v>791</v>
      </c>
      <c r="L120" s="1698"/>
      <c r="M120" s="1034" t="e">
        <f t="shared" si="11"/>
        <v>#VALUE!</v>
      </c>
      <c r="N120" s="1034"/>
      <c r="O120" s="1034"/>
    </row>
    <row r="121" spans="1:15" ht="15.75" customHeight="1">
      <c r="A121" s="1593"/>
      <c r="B121" s="1599" t="s">
        <v>770</v>
      </c>
      <c r="C121" s="1595" t="s">
        <v>127</v>
      </c>
      <c r="D121" s="1598">
        <v>4.5</v>
      </c>
      <c r="E121" s="1601">
        <f>D121*E119</f>
        <v>639</v>
      </c>
      <c r="F121" s="1602">
        <f>D121*F119</f>
        <v>450</v>
      </c>
      <c r="G121" s="1602">
        <f>D121*G119</f>
        <v>365</v>
      </c>
      <c r="H121" s="1602">
        <f>D121*H119</f>
        <v>642</v>
      </c>
      <c r="I121" s="1603">
        <f>D121*I119</f>
        <v>296</v>
      </c>
      <c r="J121" s="1697">
        <f t="shared" si="15"/>
        <v>2392</v>
      </c>
      <c r="K121" s="1034" t="s">
        <v>791</v>
      </c>
      <c r="L121" s="1698"/>
      <c r="M121" s="1034" t="e">
        <f t="shared" si="11"/>
        <v>#VALUE!</v>
      </c>
      <c r="N121" s="1034"/>
      <c r="O121" s="1034"/>
    </row>
    <row r="122" spans="1:15" ht="15.75" customHeight="1">
      <c r="A122" s="1593"/>
      <c r="B122" s="1599" t="s">
        <v>771</v>
      </c>
      <c r="C122" s="1595" t="s">
        <v>127</v>
      </c>
      <c r="D122" s="1598">
        <v>11</v>
      </c>
      <c r="E122" s="1601">
        <f>D122*E119</f>
        <v>1562</v>
      </c>
      <c r="F122" s="1602">
        <f>D122*F119</f>
        <v>1101</v>
      </c>
      <c r="G122" s="1602">
        <f>D122*G119</f>
        <v>891</v>
      </c>
      <c r="H122" s="1602">
        <f>D122*H119</f>
        <v>1569</v>
      </c>
      <c r="I122" s="1603">
        <f>D122*I119</f>
        <v>724</v>
      </c>
      <c r="J122" s="1697">
        <f t="shared" si="15"/>
        <v>5847</v>
      </c>
      <c r="K122" s="1034" t="s">
        <v>791</v>
      </c>
      <c r="L122" s="1698"/>
      <c r="M122" s="1034" t="e">
        <f t="shared" si="11"/>
        <v>#VALUE!</v>
      </c>
      <c r="N122" s="1034"/>
      <c r="O122" s="1034"/>
    </row>
    <row r="123" spans="1:15" ht="15.75" customHeight="1">
      <c r="A123" s="1593"/>
      <c r="B123" s="1599" t="s">
        <v>772</v>
      </c>
      <c r="C123" s="1595" t="s">
        <v>127</v>
      </c>
      <c r="D123" s="1598">
        <v>4.5</v>
      </c>
      <c r="E123" s="1601">
        <f>D123*E119</f>
        <v>639</v>
      </c>
      <c r="F123" s="1602">
        <f>D123*F119</f>
        <v>450</v>
      </c>
      <c r="G123" s="1602">
        <f>D123*G119</f>
        <v>365</v>
      </c>
      <c r="H123" s="1602">
        <f>D123*H119</f>
        <v>642</v>
      </c>
      <c r="I123" s="1603">
        <f>D123*I119</f>
        <v>296</v>
      </c>
      <c r="J123" s="1697">
        <f t="shared" si="15"/>
        <v>2392</v>
      </c>
      <c r="K123" s="1034" t="s">
        <v>791</v>
      </c>
      <c r="L123" s="1698"/>
      <c r="M123" s="1034" t="e">
        <f t="shared" si="11"/>
        <v>#VALUE!</v>
      </c>
      <c r="N123" s="1034"/>
      <c r="O123" s="1034"/>
    </row>
    <row r="124" spans="1:15" ht="15.75" customHeight="1">
      <c r="A124" s="1593"/>
      <c r="B124" s="1599" t="s">
        <v>773</v>
      </c>
      <c r="C124" s="1595" t="s">
        <v>0</v>
      </c>
      <c r="D124" s="1598">
        <v>0.35</v>
      </c>
      <c r="E124" s="1596">
        <f>D124*E119</f>
        <v>49.7</v>
      </c>
      <c r="F124" s="1595">
        <f>D124*F119</f>
        <v>35.034999999999997</v>
      </c>
      <c r="G124" s="1595">
        <f>D124*G119</f>
        <v>28.35</v>
      </c>
      <c r="H124" s="1597">
        <f>D124*H119</f>
        <v>49.91</v>
      </c>
      <c r="I124" s="1609">
        <f>D124*I119</f>
        <v>23.0335</v>
      </c>
      <c r="J124" s="1697">
        <f t="shared" si="15"/>
        <v>186.03</v>
      </c>
      <c r="K124" s="1034" t="s">
        <v>791</v>
      </c>
      <c r="L124" s="1698"/>
      <c r="M124" s="1034" t="e">
        <f t="shared" si="11"/>
        <v>#VALUE!</v>
      </c>
      <c r="N124" s="1034"/>
      <c r="O124" s="1034"/>
    </row>
    <row r="125" spans="1:15" ht="15.75" customHeight="1" thickBot="1">
      <c r="A125" s="1665"/>
      <c r="B125" s="1629" t="s">
        <v>774</v>
      </c>
      <c r="C125" s="1667" t="s">
        <v>127</v>
      </c>
      <c r="D125" s="1673">
        <v>7.0000000000000007E-2</v>
      </c>
      <c r="E125" s="1703">
        <f>D125*E119</f>
        <v>10</v>
      </c>
      <c r="F125" s="1704">
        <f>D125*F119</f>
        <v>7</v>
      </c>
      <c r="G125" s="1704">
        <f>D125*G119</f>
        <v>6</v>
      </c>
      <c r="H125" s="1704">
        <f>D125*H119</f>
        <v>10</v>
      </c>
      <c r="I125" s="1705">
        <f>D125*I119</f>
        <v>5</v>
      </c>
      <c r="J125" s="1697">
        <f t="shared" si="15"/>
        <v>38</v>
      </c>
      <c r="K125" s="1547" t="s">
        <v>791</v>
      </c>
      <c r="L125" s="1706"/>
      <c r="M125" s="1547" t="e">
        <f t="shared" si="11"/>
        <v>#VALUE!</v>
      </c>
      <c r="N125" s="1547"/>
      <c r="O125" s="1547"/>
    </row>
    <row r="126" spans="1:15" ht="15.75" customHeight="1" thickBot="1">
      <c r="A126" s="1708"/>
      <c r="B126" s="1702" t="s">
        <v>792</v>
      </c>
      <c r="C126" s="1709"/>
      <c r="D126" s="1710"/>
      <c r="E126" s="1711"/>
      <c r="F126" s="1712"/>
      <c r="G126" s="1712"/>
      <c r="H126" s="1712"/>
      <c r="I126" s="1712"/>
      <c r="J126" s="1713"/>
      <c r="K126" s="1712"/>
      <c r="L126" s="1711" t="e">
        <f>SUM(L12:L125)</f>
        <v>#VALUE!</v>
      </c>
      <c r="M126" s="1711" t="e">
        <f>SUM(M12:M125)</f>
        <v>#VALUE!</v>
      </c>
      <c r="N126" s="1712"/>
      <c r="O126" s="1714"/>
    </row>
    <row r="127" spans="1:15" ht="15.75" customHeight="1" thickBot="1">
      <c r="A127" s="1708"/>
      <c r="B127" s="1702" t="s">
        <v>793</v>
      </c>
      <c r="C127" s="1709"/>
      <c r="D127" s="1710"/>
      <c r="E127" s="1711"/>
      <c r="F127" s="1712"/>
      <c r="G127" s="1712"/>
      <c r="H127" s="1712"/>
      <c r="I127" s="1712"/>
      <c r="J127" s="1713"/>
      <c r="K127" s="1712"/>
      <c r="L127" s="1968" t="e">
        <f>L126+M126</f>
        <v>#VALUE!</v>
      </c>
      <c r="M127" s="1969"/>
      <c r="N127" s="1712"/>
      <c r="O127" s="1714"/>
    </row>
    <row r="128" spans="1:15" ht="16.5" thickBot="1">
      <c r="A128" s="1707"/>
      <c r="B128" s="1715" t="s">
        <v>427</v>
      </c>
      <c r="C128" s="1716"/>
      <c r="D128" s="1716"/>
      <c r="E128" s="1717"/>
      <c r="F128" s="1717"/>
      <c r="G128" s="1717"/>
      <c r="H128" s="1717"/>
      <c r="I128" s="1716"/>
      <c r="J128" s="1718"/>
      <c r="K128" s="1716"/>
      <c r="L128" s="1958" t="e">
        <f>L127/120*20</f>
        <v>#VALUE!</v>
      </c>
      <c r="M128" s="1959"/>
      <c r="N128" s="1716"/>
      <c r="O128" s="1719"/>
    </row>
  </sheetData>
  <mergeCells count="17">
    <mergeCell ref="F9:F10"/>
    <mergeCell ref="O9:O10"/>
    <mergeCell ref="B3:P3"/>
    <mergeCell ref="B4:P4"/>
    <mergeCell ref="L127:M127"/>
    <mergeCell ref="A8:B8"/>
    <mergeCell ref="A9:A10"/>
    <mergeCell ref="B9:B10"/>
    <mergeCell ref="C9:C10"/>
    <mergeCell ref="E9:E10"/>
    <mergeCell ref="L128:M128"/>
    <mergeCell ref="G9:G10"/>
    <mergeCell ref="H9:H10"/>
    <mergeCell ref="I9:I10"/>
    <mergeCell ref="K9:K10"/>
    <mergeCell ref="L9:L10"/>
    <mergeCell ref="M9:M10"/>
  </mergeCells>
  <pageMargins left="0.31496062992125984" right="0.31496062992125984" top="0.15748031496062992" bottom="0.19685039370078741" header="0.31496062992125984" footer="0.31496062992125984"/>
  <pageSetup paperSize="9" scale="5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6:AU99"/>
  <sheetViews>
    <sheetView topLeftCell="A11" zoomScaleNormal="100" zoomScaleSheetLayoutView="85" workbookViewId="0">
      <selection activeCell="AJ16" sqref="AJ16"/>
    </sheetView>
  </sheetViews>
  <sheetFormatPr defaultRowHeight="17.25" customHeight="1" outlineLevelRow="2" outlineLevelCol="2"/>
  <cols>
    <col min="1" max="1" width="7.85546875" customWidth="1"/>
    <col min="2" max="2" width="56.7109375" customWidth="1"/>
    <col min="3" max="3" width="11.140625" customWidth="1"/>
    <col min="4" max="4" width="11.5703125" customWidth="1"/>
    <col min="5" max="5" width="15.5703125" hidden="1" customWidth="1"/>
    <col min="6" max="6" width="14.140625" style="59" customWidth="1"/>
    <col min="7" max="7" width="10.140625" hidden="1" customWidth="1" outlineLevel="1"/>
    <col min="8" max="8" width="9.140625" hidden="1" customWidth="1" outlineLevel="1"/>
    <col min="9" max="10" width="10" hidden="1" customWidth="1" outlineLevel="1"/>
    <col min="11" max="11" width="11" hidden="1" customWidth="1" outlineLevel="1"/>
    <col min="12" max="12" width="9.85546875" hidden="1" customWidth="1" outlineLevel="1" collapsed="1"/>
    <col min="13" max="14" width="8.28515625" hidden="1" customWidth="1" outlineLevel="2"/>
    <col min="15" max="15" width="10.140625" hidden="1" customWidth="1" outlineLevel="2"/>
    <col min="16" max="16" width="8.28515625" hidden="1" customWidth="1" outlineLevel="2"/>
    <col min="17" max="17" width="10" hidden="1" customWidth="1" outlineLevel="2"/>
    <col min="18" max="18" width="10.7109375" hidden="1" customWidth="1" outlineLevel="1" collapsed="1"/>
    <col min="19" max="20" width="8.28515625" hidden="1" customWidth="1" outlineLevel="2"/>
    <col min="21" max="21" width="11" hidden="1" customWidth="1" outlineLevel="2"/>
    <col min="22" max="22" width="8.28515625" hidden="1" customWidth="1" outlineLevel="2"/>
    <col min="23" max="23" width="9.7109375" hidden="1" customWidth="1" outlineLevel="2"/>
    <col min="24" max="24" width="11.28515625" hidden="1" customWidth="1" outlineLevel="1" collapsed="1"/>
    <col min="25" max="26" width="8.28515625" hidden="1" customWidth="1" outlineLevel="2"/>
    <col min="27" max="27" width="12.42578125" hidden="1" customWidth="1" outlineLevel="2"/>
    <col min="28" max="28" width="9.7109375" hidden="1" customWidth="1" outlineLevel="2"/>
    <col min="29" max="29" width="9.42578125" hidden="1" customWidth="1" outlineLevel="2"/>
    <col min="30" max="30" width="10.140625" hidden="1" customWidth="1" outlineLevel="1" collapsed="1"/>
    <col min="31" max="31" width="12.7109375" customWidth="1" outlineLevel="1"/>
    <col min="32" max="32" width="18.5703125" customWidth="1" outlineLevel="1"/>
  </cols>
  <sheetData>
    <row r="6" spans="1:47" ht="17.25" customHeight="1">
      <c r="AF6" s="1015" t="s">
        <v>413</v>
      </c>
    </row>
    <row r="7" spans="1:47" ht="17.25" customHeight="1">
      <c r="A7" s="1755" t="s">
        <v>414</v>
      </c>
      <c r="B7" s="1755"/>
      <c r="C7" s="1755"/>
      <c r="D7" s="1755"/>
      <c r="E7" s="1755"/>
      <c r="F7" s="1755"/>
      <c r="G7" s="1755"/>
      <c r="H7" s="1755"/>
      <c r="I7" s="1755"/>
      <c r="J7" s="1755"/>
      <c r="K7" s="1755"/>
      <c r="L7" s="1755"/>
      <c r="M7" s="1755"/>
      <c r="N7" s="1755"/>
      <c r="O7" s="1755"/>
      <c r="P7" s="1755"/>
      <c r="Q7" s="1755"/>
      <c r="R7" s="1755"/>
      <c r="S7" s="1755"/>
      <c r="T7" s="1755"/>
      <c r="U7" s="1755"/>
      <c r="V7" s="1755"/>
      <c r="W7" s="1755"/>
      <c r="X7" s="1755"/>
      <c r="Y7" s="1755"/>
      <c r="Z7" s="1755"/>
      <c r="AA7" s="1755"/>
      <c r="AB7" s="1755"/>
      <c r="AC7" s="1755"/>
      <c r="AD7" s="1755"/>
      <c r="AE7" s="1755"/>
      <c r="AF7" s="1755"/>
    </row>
    <row r="8" spans="1:47" ht="7.5" customHeight="1">
      <c r="A8" s="945"/>
      <c r="B8" s="945"/>
      <c r="C8" s="945"/>
      <c r="D8" s="945"/>
      <c r="E8" s="945"/>
      <c r="F8" s="946"/>
      <c r="G8" s="945"/>
      <c r="H8" s="945"/>
      <c r="I8" s="945"/>
      <c r="J8" s="945"/>
      <c r="K8" s="945"/>
      <c r="L8" s="945"/>
      <c r="M8" s="945"/>
      <c r="N8" s="945"/>
      <c r="O8" s="945"/>
      <c r="P8" s="945"/>
      <c r="Q8" s="945"/>
      <c r="R8" s="945"/>
      <c r="S8" s="945"/>
      <c r="T8" s="945"/>
      <c r="U8" s="945"/>
      <c r="V8" s="945"/>
      <c r="W8" s="945"/>
      <c r="X8" s="945"/>
      <c r="Y8" s="945"/>
      <c r="Z8" s="945"/>
      <c r="AA8" s="945"/>
      <c r="AB8" s="945"/>
      <c r="AC8" s="945"/>
      <c r="AD8" s="945"/>
      <c r="AE8" s="945"/>
      <c r="AF8" s="945"/>
    </row>
    <row r="9" spans="1:47" s="25" customFormat="1" ht="57.75" customHeight="1" outlineLevel="1">
      <c r="A9" s="1756" t="s">
        <v>415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6"/>
      <c r="L9" s="1756"/>
      <c r="M9" s="1756"/>
      <c r="N9" s="1756"/>
      <c r="O9" s="1756"/>
      <c r="P9" s="1756"/>
      <c r="Q9" s="1756"/>
      <c r="R9" s="1756"/>
      <c r="S9" s="1756"/>
      <c r="T9" s="1756"/>
      <c r="U9" s="1756"/>
      <c r="V9" s="1756"/>
      <c r="W9" s="1756"/>
      <c r="X9" s="1756"/>
      <c r="Y9" s="1756"/>
      <c r="Z9" s="1756"/>
      <c r="AA9" s="1756"/>
      <c r="AB9" s="1756"/>
      <c r="AC9" s="1756"/>
      <c r="AD9" s="1756"/>
      <c r="AE9" s="1756"/>
      <c r="AF9" s="1756"/>
      <c r="AG9" s="33"/>
      <c r="AH9" s="38"/>
      <c r="AI9" s="34"/>
      <c r="AJ9" s="35"/>
    </row>
    <row r="10" spans="1:47" ht="17.25" customHeight="1">
      <c r="A10" s="945"/>
      <c r="B10" s="945"/>
      <c r="C10" s="945"/>
      <c r="D10" s="945"/>
      <c r="E10" s="945"/>
      <c r="F10" s="946"/>
      <c r="G10" s="945"/>
      <c r="H10" s="945"/>
      <c r="I10" s="945"/>
      <c r="J10" s="945"/>
      <c r="K10" s="945"/>
      <c r="L10" s="945"/>
      <c r="M10" s="945"/>
      <c r="N10" s="945"/>
      <c r="O10" s="945"/>
      <c r="P10" s="945"/>
      <c r="Q10" s="945"/>
      <c r="R10" s="945"/>
      <c r="S10" s="945"/>
      <c r="T10" s="945"/>
      <c r="U10" s="945"/>
      <c r="V10" s="945"/>
      <c r="W10" s="945"/>
      <c r="X10" s="945"/>
      <c r="Y10" s="945"/>
      <c r="Z10" s="945"/>
      <c r="AA10" s="945"/>
      <c r="AB10" s="945"/>
      <c r="AC10" s="945"/>
      <c r="AD10" s="945"/>
      <c r="AE10" s="945"/>
      <c r="AF10" s="945"/>
    </row>
    <row r="11" spans="1:47" ht="57.75" customHeight="1">
      <c r="A11" s="1757" t="s">
        <v>416</v>
      </c>
      <c r="B11" s="1757"/>
      <c r="C11" s="1757"/>
      <c r="D11" s="1757"/>
      <c r="E11" s="1757"/>
      <c r="F11" s="1757"/>
      <c r="G11" s="1757"/>
      <c r="H11" s="1757"/>
      <c r="I11" s="1757"/>
      <c r="J11" s="1757"/>
      <c r="K11" s="1757"/>
      <c r="L11" s="1757"/>
      <c r="M11" s="1757"/>
      <c r="N11" s="1757"/>
      <c r="O11" s="1757"/>
      <c r="P11" s="1757"/>
      <c r="Q11" s="1757"/>
      <c r="R11" s="1757"/>
      <c r="S11" s="1757"/>
      <c r="T11" s="1757"/>
      <c r="U11" s="1757"/>
      <c r="V11" s="1757"/>
      <c r="W11" s="1757"/>
      <c r="X11" s="1757"/>
      <c r="Y11" s="1757"/>
      <c r="Z11" s="1757"/>
      <c r="AA11" s="1757"/>
      <c r="AB11" s="1757"/>
      <c r="AC11" s="1757"/>
      <c r="AD11" s="1757"/>
      <c r="AE11" s="1757"/>
      <c r="AF11" s="1757"/>
    </row>
    <row r="12" spans="1:47" ht="37.5" customHeight="1">
      <c r="A12" s="1758" t="s">
        <v>417</v>
      </c>
      <c r="B12" s="1758"/>
      <c r="C12" s="1758"/>
      <c r="D12" s="1758"/>
      <c r="E12" s="1758"/>
      <c r="F12" s="1758"/>
      <c r="G12" s="1758"/>
      <c r="H12" s="1758"/>
      <c r="I12" s="1758"/>
      <c r="J12" s="1758"/>
      <c r="K12" s="1758"/>
      <c r="L12" s="1758"/>
      <c r="M12" s="1758"/>
      <c r="N12" s="1758"/>
      <c r="O12" s="1758"/>
      <c r="P12" s="1758"/>
      <c r="Q12" s="1758"/>
      <c r="R12" s="1758"/>
      <c r="S12" s="1758"/>
      <c r="T12" s="1758"/>
      <c r="U12" s="1758"/>
      <c r="V12" s="1758"/>
      <c r="W12" s="1758"/>
      <c r="X12" s="1758"/>
      <c r="Y12" s="1758"/>
      <c r="Z12" s="1758"/>
      <c r="AA12" s="1758"/>
      <c r="AB12" s="1758"/>
      <c r="AC12" s="1758"/>
      <c r="AD12" s="1758"/>
      <c r="AE12" s="1758"/>
      <c r="AF12" s="1758"/>
    </row>
    <row r="13" spans="1:47" s="8" customFormat="1" ht="18.75" customHeight="1" outlineLevel="1">
      <c r="A13" s="1759" t="s">
        <v>418</v>
      </c>
      <c r="B13" s="1759"/>
      <c r="C13" s="1759"/>
      <c r="D13" s="1759"/>
      <c r="E13" s="1759"/>
      <c r="F13" s="1759"/>
      <c r="G13" s="1759"/>
      <c r="H13" s="1759"/>
      <c r="I13" s="1759"/>
      <c r="J13" s="1759"/>
      <c r="K13" s="1759"/>
      <c r="L13" s="1759"/>
      <c r="M13" s="1759"/>
      <c r="N13" s="1759"/>
      <c r="O13" s="1759"/>
      <c r="P13" s="1759"/>
      <c r="Q13" s="1759"/>
      <c r="R13" s="1759"/>
      <c r="S13" s="1759"/>
      <c r="T13" s="1759"/>
      <c r="U13" s="1759"/>
      <c r="V13" s="1759"/>
      <c r="W13" s="1759"/>
      <c r="X13" s="1759"/>
      <c r="Y13" s="1759"/>
      <c r="Z13" s="1759"/>
      <c r="AA13" s="1759"/>
      <c r="AB13" s="1759"/>
      <c r="AC13" s="1759"/>
      <c r="AD13" s="1759"/>
      <c r="AE13" s="1759"/>
      <c r="AF13" s="1759"/>
      <c r="AG13" s="11"/>
      <c r="AH13"/>
      <c r="AI13"/>
      <c r="AJ13" s="13"/>
      <c r="AU13" s="9"/>
    </row>
    <row r="14" spans="1:47" s="8" customFormat="1" ht="19.5" outlineLevel="1" thickBot="1">
      <c r="A14" s="947"/>
      <c r="B14" s="947"/>
      <c r="C14" s="947"/>
      <c r="D14" s="947"/>
      <c r="E14" s="947"/>
      <c r="F14" s="948"/>
      <c r="G14" s="949"/>
      <c r="H14" s="949"/>
      <c r="I14" s="949"/>
      <c r="J14" s="949"/>
      <c r="K14" s="948"/>
      <c r="L14" s="949"/>
      <c r="M14" s="949"/>
      <c r="N14" s="949"/>
      <c r="O14" s="949"/>
      <c r="P14" s="949"/>
      <c r="Q14" s="949"/>
      <c r="R14" s="949"/>
      <c r="S14" s="949"/>
      <c r="T14" s="949"/>
      <c r="U14" s="949"/>
      <c r="V14" s="949"/>
      <c r="W14" s="949"/>
      <c r="X14" s="949"/>
      <c r="Y14" s="949"/>
      <c r="Z14" s="949"/>
      <c r="AA14" s="949"/>
      <c r="AB14" s="949"/>
      <c r="AC14" s="949"/>
      <c r="AD14" s="949"/>
      <c r="AE14" s="949"/>
      <c r="AF14" s="949"/>
      <c r="AG14" s="11"/>
      <c r="AH14"/>
      <c r="AI14"/>
      <c r="AJ14"/>
      <c r="AU14" s="23"/>
    </row>
    <row r="15" spans="1:47" s="1" customFormat="1" ht="13.5" customHeight="1" thickBot="1">
      <c r="A15" s="1760" t="s">
        <v>20</v>
      </c>
      <c r="B15" s="1761" t="s">
        <v>419</v>
      </c>
      <c r="C15" s="1746" t="s">
        <v>84</v>
      </c>
      <c r="D15" s="1746" t="s">
        <v>382</v>
      </c>
      <c r="E15" s="950"/>
      <c r="F15" s="1762" t="s">
        <v>403</v>
      </c>
      <c r="G15" s="1745"/>
      <c r="H15" s="1745"/>
      <c r="I15" s="1745"/>
      <c r="J15" s="1745"/>
      <c r="K15" s="1745"/>
      <c r="L15" s="1745"/>
      <c r="M15" s="1745"/>
      <c r="N15" s="1745"/>
      <c r="O15" s="1745"/>
      <c r="P15" s="1745"/>
      <c r="Q15" s="1745"/>
      <c r="R15" s="1745"/>
      <c r="S15" s="1745"/>
      <c r="T15" s="1745"/>
      <c r="U15" s="1745"/>
      <c r="V15" s="1745"/>
      <c r="W15" s="1745"/>
      <c r="X15" s="1745"/>
      <c r="Y15" s="1745"/>
      <c r="Z15" s="1745"/>
      <c r="AA15" s="1745"/>
      <c r="AB15" s="1745"/>
      <c r="AC15" s="1745"/>
      <c r="AD15" s="1745"/>
      <c r="AE15" s="1746" t="s">
        <v>420</v>
      </c>
      <c r="AF15" s="1749" t="s">
        <v>421</v>
      </c>
      <c r="AH15"/>
    </row>
    <row r="16" spans="1:47" s="1" customFormat="1" ht="13.5" customHeight="1" thickBot="1">
      <c r="A16" s="1760"/>
      <c r="B16" s="1761"/>
      <c r="C16" s="1747"/>
      <c r="D16" s="1747"/>
      <c r="E16" s="1765" t="s">
        <v>336</v>
      </c>
      <c r="F16" s="1763"/>
      <c r="G16" s="1752" t="s">
        <v>29</v>
      </c>
      <c r="H16" s="1752"/>
      <c r="I16" s="1752"/>
      <c r="J16" s="1752"/>
      <c r="K16" s="1752"/>
      <c r="L16" s="1753"/>
      <c r="M16" s="1754" t="s">
        <v>30</v>
      </c>
      <c r="N16" s="1752"/>
      <c r="O16" s="1752"/>
      <c r="P16" s="1752"/>
      <c r="Q16" s="1752"/>
      <c r="R16" s="1753"/>
      <c r="S16" s="1754" t="s">
        <v>31</v>
      </c>
      <c r="T16" s="1752"/>
      <c r="U16" s="1752"/>
      <c r="V16" s="1752"/>
      <c r="W16" s="1752"/>
      <c r="X16" s="1753"/>
      <c r="Y16" s="1754" t="s">
        <v>32</v>
      </c>
      <c r="Z16" s="1752"/>
      <c r="AA16" s="1752"/>
      <c r="AB16" s="1752"/>
      <c r="AC16" s="1752"/>
      <c r="AD16" s="1752"/>
      <c r="AE16" s="1747"/>
      <c r="AF16" s="1750"/>
      <c r="AH16"/>
    </row>
    <row r="17" spans="1:34" s="1" customFormat="1" ht="48" customHeight="1">
      <c r="A17" s="1760"/>
      <c r="B17" s="1761"/>
      <c r="C17" s="1748"/>
      <c r="D17" s="1748"/>
      <c r="E17" s="1766"/>
      <c r="F17" s="1764"/>
      <c r="G17" s="951" t="s">
        <v>1</v>
      </c>
      <c r="H17" s="952" t="s">
        <v>34</v>
      </c>
      <c r="I17" s="952" t="s">
        <v>341</v>
      </c>
      <c r="J17" s="952" t="s">
        <v>342</v>
      </c>
      <c r="K17" s="952" t="s">
        <v>343</v>
      </c>
      <c r="L17" s="953" t="s">
        <v>33</v>
      </c>
      <c r="M17" s="954" t="s">
        <v>1</v>
      </c>
      <c r="N17" s="952" t="s">
        <v>34</v>
      </c>
      <c r="O17" s="952" t="s">
        <v>341</v>
      </c>
      <c r="P17" s="952" t="s">
        <v>342</v>
      </c>
      <c r="Q17" s="952" t="s">
        <v>343</v>
      </c>
      <c r="R17" s="953" t="s">
        <v>33</v>
      </c>
      <c r="S17" s="954" t="s">
        <v>1</v>
      </c>
      <c r="T17" s="952" t="s">
        <v>34</v>
      </c>
      <c r="U17" s="952" t="s">
        <v>341</v>
      </c>
      <c r="V17" s="952" t="s">
        <v>342</v>
      </c>
      <c r="W17" s="952" t="s">
        <v>343</v>
      </c>
      <c r="X17" s="953" t="s">
        <v>33</v>
      </c>
      <c r="Y17" s="954" t="s">
        <v>1</v>
      </c>
      <c r="Z17" s="952" t="s">
        <v>34</v>
      </c>
      <c r="AA17" s="952" t="s">
        <v>341</v>
      </c>
      <c r="AB17" s="952" t="s">
        <v>342</v>
      </c>
      <c r="AC17" s="952" t="s">
        <v>343</v>
      </c>
      <c r="AD17" s="955" t="s">
        <v>33</v>
      </c>
      <c r="AE17" s="1748"/>
      <c r="AF17" s="1751"/>
      <c r="AH17"/>
    </row>
    <row r="18" spans="1:34" s="1" customFormat="1" ht="47.25">
      <c r="A18" s="802">
        <v>1</v>
      </c>
      <c r="B18" s="956" t="s">
        <v>392</v>
      </c>
      <c r="C18" s="943" t="s">
        <v>0</v>
      </c>
      <c r="D18" s="943"/>
      <c r="E18" s="957"/>
      <c r="F18" s="958">
        <f>F19+F24+F29+F34</f>
        <v>24249</v>
      </c>
      <c r="G18" s="959"/>
      <c r="H18" s="960"/>
      <c r="I18" s="960"/>
      <c r="J18" s="960"/>
      <c r="K18" s="960"/>
      <c r="L18" s="961" t="e">
        <f>L19+L24+#REF!+L29+L34</f>
        <v>#REF!</v>
      </c>
      <c r="M18" s="962"/>
      <c r="N18" s="960"/>
      <c r="O18" s="960"/>
      <c r="P18" s="960"/>
      <c r="Q18" s="959"/>
      <c r="R18" s="961" t="e">
        <f>R19+R24+#REF!+R29+R34</f>
        <v>#REF!</v>
      </c>
      <c r="S18" s="962"/>
      <c r="T18" s="960"/>
      <c r="U18" s="960"/>
      <c r="V18" s="960"/>
      <c r="W18" s="959"/>
      <c r="X18" s="961" t="e">
        <f>X19+X24+#REF!+X29+X34</f>
        <v>#REF!</v>
      </c>
      <c r="Y18" s="962"/>
      <c r="Z18" s="960"/>
      <c r="AA18" s="960"/>
      <c r="AB18" s="960"/>
      <c r="AC18" s="959"/>
      <c r="AD18" s="963" t="e">
        <f>AD19+AD24+#REF!+AD29+AD34</f>
        <v>#REF!</v>
      </c>
      <c r="AE18" s="964"/>
      <c r="AF18" s="965"/>
    </row>
    <row r="19" spans="1:34" ht="15.75">
      <c r="A19" s="784" t="s">
        <v>302</v>
      </c>
      <c r="B19" s="966" t="s">
        <v>305</v>
      </c>
      <c r="C19" s="853" t="s">
        <v>0</v>
      </c>
      <c r="D19" s="853"/>
      <c r="E19" s="967"/>
      <c r="F19" s="968">
        <v>4749</v>
      </c>
      <c r="G19" s="969">
        <f>'[1]Фасад секц.6'!Q676</f>
        <v>94.42</v>
      </c>
      <c r="H19" s="970">
        <f>'[1]Фасад секц.6'!Q665</f>
        <v>89.72</v>
      </c>
      <c r="I19" s="970">
        <f>'[1]Фасад секц.6'!Q9</f>
        <v>3897.64</v>
      </c>
      <c r="J19" s="970">
        <f>'[1]Фасад секц.6'!Q595</f>
        <v>233.75</v>
      </c>
      <c r="K19" s="970">
        <f>'[1]Фасад секц.6'!Q636</f>
        <v>87.68</v>
      </c>
      <c r="L19" s="971">
        <f>SUM(G19:K19)</f>
        <v>4403.21</v>
      </c>
      <c r="M19" s="972">
        <f>'[1]Фасад секц.7-8'!Q290</f>
        <v>67.7</v>
      </c>
      <c r="N19" s="970">
        <f>'[1]Фасад секц.7-8'!Q267</f>
        <v>59.28</v>
      </c>
      <c r="O19" s="970">
        <f>'[1]Фасад секц.7-8'!Q9</f>
        <v>1960.28</v>
      </c>
      <c r="P19" s="970">
        <f>'[1]Фасад секц.7-8'!Q228</f>
        <v>123.87</v>
      </c>
      <c r="Q19" s="970">
        <f>'[1]Фасад секц.7-8'!Q244</f>
        <v>87.48</v>
      </c>
      <c r="R19" s="971">
        <f>SUM(M19:Q19)</f>
        <v>2298.61</v>
      </c>
      <c r="S19" s="972">
        <f>'[1]Фасад секц.7-8'!Q308</f>
        <v>69.489999999999995</v>
      </c>
      <c r="T19" s="970">
        <f>'[1]Фасад секц.7-8'!Q278</f>
        <v>59.28</v>
      </c>
      <c r="U19" s="970">
        <f>O19</f>
        <v>1960.28</v>
      </c>
      <c r="V19" s="970">
        <f>P19</f>
        <v>123.87</v>
      </c>
      <c r="W19" s="970">
        <f>Q19</f>
        <v>87.48</v>
      </c>
      <c r="X19" s="971">
        <f>SUM(S19:W19)</f>
        <v>2300.4</v>
      </c>
      <c r="Y19" s="972">
        <f>'[1]Фасад секц.9'!Q421</f>
        <v>127.86</v>
      </c>
      <c r="Z19" s="970">
        <f>'[1]Фасад секц.9'!Q410</f>
        <v>120.99</v>
      </c>
      <c r="AA19" s="970">
        <f>'[1]Фасад секц.9'!Q9</f>
        <v>3931.28</v>
      </c>
      <c r="AB19" s="970">
        <f>'[1]Фасад секц.9'!Q349</f>
        <v>248.78</v>
      </c>
      <c r="AC19" s="970">
        <f>'[1]Фасад секц.9'!Q380</f>
        <v>87.68</v>
      </c>
      <c r="AD19" s="973">
        <f>SUM(Y19:AC19)</f>
        <v>4516.59</v>
      </c>
      <c r="AE19" s="974">
        <v>724.9</v>
      </c>
      <c r="AF19" s="975">
        <f>AE19*F19</f>
        <v>3442550.1</v>
      </c>
    </row>
    <row r="20" spans="1:34" ht="15" outlineLevel="1">
      <c r="A20" s="134"/>
      <c r="B20" s="976" t="s">
        <v>393</v>
      </c>
      <c r="C20" s="826" t="s">
        <v>215</v>
      </c>
      <c r="D20" s="827">
        <v>0.2</v>
      </c>
      <c r="E20" s="843">
        <f>$F$19*D20</f>
        <v>949.8</v>
      </c>
      <c r="F20" s="977">
        <f>D20*$F$19</f>
        <v>950</v>
      </c>
      <c r="G20" s="846">
        <f>$D$20*G19</f>
        <v>18.88</v>
      </c>
      <c r="H20" s="846">
        <f t="shared" ref="H20:K20" si="0">$D$20*H19</f>
        <v>17.940000000000001</v>
      </c>
      <c r="I20" s="846">
        <f t="shared" si="0"/>
        <v>779.53</v>
      </c>
      <c r="J20" s="846">
        <f t="shared" si="0"/>
        <v>46.75</v>
      </c>
      <c r="K20" s="846">
        <f t="shared" si="0"/>
        <v>17.54</v>
      </c>
      <c r="L20" s="847">
        <f t="shared" ref="L20:L43" si="1">SUM(G20:K20)</f>
        <v>880.64</v>
      </c>
      <c r="M20" s="843">
        <f t="shared" ref="M20:Q21" si="2">$D$21*M18</f>
        <v>0</v>
      </c>
      <c r="N20" s="843">
        <f t="shared" si="2"/>
        <v>0</v>
      </c>
      <c r="O20" s="843">
        <f t="shared" si="2"/>
        <v>0</v>
      </c>
      <c r="P20" s="843">
        <f t="shared" si="2"/>
        <v>0</v>
      </c>
      <c r="Q20" s="843">
        <f t="shared" si="2"/>
        <v>0</v>
      </c>
      <c r="R20" s="847">
        <f t="shared" ref="R20:R43" si="3">SUM(M20:Q20)</f>
        <v>0</v>
      </c>
      <c r="S20" s="843">
        <f t="shared" ref="S20:W21" si="4">$D$21*S18</f>
        <v>0</v>
      </c>
      <c r="T20" s="843">
        <f t="shared" si="4"/>
        <v>0</v>
      </c>
      <c r="U20" s="843">
        <f t="shared" si="4"/>
        <v>0</v>
      </c>
      <c r="V20" s="843">
        <f t="shared" si="4"/>
        <v>0</v>
      </c>
      <c r="W20" s="843">
        <f t="shared" si="4"/>
        <v>0</v>
      </c>
      <c r="X20" s="847">
        <f t="shared" ref="X20:X43" si="5">SUM(S20:W20)</f>
        <v>0</v>
      </c>
      <c r="Y20" s="843">
        <f t="shared" ref="Y20:AC21" si="6">$D$21*Y18</f>
        <v>0</v>
      </c>
      <c r="Z20" s="843">
        <f t="shared" si="6"/>
        <v>0</v>
      </c>
      <c r="AA20" s="843">
        <f t="shared" si="6"/>
        <v>0</v>
      </c>
      <c r="AB20" s="843">
        <f t="shared" si="6"/>
        <v>0</v>
      </c>
      <c r="AC20" s="843">
        <f t="shared" si="6"/>
        <v>0</v>
      </c>
      <c r="AD20" s="978">
        <f t="shared" ref="AD20:AD43" si="7">SUM(Y20:AC20)</f>
        <v>0</v>
      </c>
      <c r="AE20" s="827">
        <v>52.79</v>
      </c>
      <c r="AF20" s="827">
        <f>AE20*F20</f>
        <v>50150.5</v>
      </c>
    </row>
    <row r="21" spans="1:34" ht="15" outlineLevel="1">
      <c r="A21" s="134"/>
      <c r="B21" s="976" t="s">
        <v>73</v>
      </c>
      <c r="C21" s="826" t="s">
        <v>126</v>
      </c>
      <c r="D21" s="827">
        <v>6</v>
      </c>
      <c r="E21" s="843">
        <f>$F$19*D21</f>
        <v>28494</v>
      </c>
      <c r="F21" s="977">
        <f t="shared" ref="F21:F23" si="8">D21*$F$19</f>
        <v>28494</v>
      </c>
      <c r="G21" s="846">
        <f>$D$21*G19</f>
        <v>566.52</v>
      </c>
      <c r="H21" s="843">
        <f t="shared" ref="H21:K21" si="9">$D$21*H19</f>
        <v>538.32000000000005</v>
      </c>
      <c r="I21" s="843">
        <f t="shared" si="9"/>
        <v>23385.84</v>
      </c>
      <c r="J21" s="843">
        <f t="shared" si="9"/>
        <v>1402.5</v>
      </c>
      <c r="K21" s="843">
        <f t="shared" si="9"/>
        <v>526.08000000000004</v>
      </c>
      <c r="L21" s="847">
        <f t="shared" si="1"/>
        <v>26419.26</v>
      </c>
      <c r="M21" s="843">
        <f t="shared" si="2"/>
        <v>406.2</v>
      </c>
      <c r="N21" s="843">
        <f t="shared" si="2"/>
        <v>355.68</v>
      </c>
      <c r="O21" s="843">
        <f t="shared" si="2"/>
        <v>11761.68</v>
      </c>
      <c r="P21" s="843">
        <f t="shared" si="2"/>
        <v>743.22</v>
      </c>
      <c r="Q21" s="843">
        <f t="shared" si="2"/>
        <v>524.88</v>
      </c>
      <c r="R21" s="847">
        <f t="shared" si="3"/>
        <v>13791.66</v>
      </c>
      <c r="S21" s="843">
        <f t="shared" si="4"/>
        <v>416.94</v>
      </c>
      <c r="T21" s="843">
        <f t="shared" si="4"/>
        <v>355.68</v>
      </c>
      <c r="U21" s="843">
        <f t="shared" si="4"/>
        <v>11761.68</v>
      </c>
      <c r="V21" s="843">
        <f t="shared" si="4"/>
        <v>743.22</v>
      </c>
      <c r="W21" s="843">
        <f t="shared" si="4"/>
        <v>524.88</v>
      </c>
      <c r="X21" s="847">
        <f t="shared" si="5"/>
        <v>13802.4</v>
      </c>
      <c r="Y21" s="843">
        <f t="shared" si="6"/>
        <v>767.16</v>
      </c>
      <c r="Z21" s="843">
        <f t="shared" si="6"/>
        <v>725.94</v>
      </c>
      <c r="AA21" s="843">
        <f t="shared" si="6"/>
        <v>23587.68</v>
      </c>
      <c r="AB21" s="843">
        <f t="shared" si="6"/>
        <v>1492.68</v>
      </c>
      <c r="AC21" s="843">
        <f t="shared" si="6"/>
        <v>526.08000000000004</v>
      </c>
      <c r="AD21" s="978">
        <f t="shared" si="7"/>
        <v>27099.54</v>
      </c>
      <c r="AE21" s="827">
        <v>17.64</v>
      </c>
      <c r="AF21" s="827">
        <f>AE21*F21</f>
        <v>502634.16</v>
      </c>
    </row>
    <row r="22" spans="1:34" ht="30" customHeight="1" outlineLevel="1">
      <c r="A22" s="134"/>
      <c r="B22" s="979" t="s">
        <v>303</v>
      </c>
      <c r="C22" s="826" t="s">
        <v>85</v>
      </c>
      <c r="D22" s="828">
        <f>ROUND(1.02*0.15,3)</f>
        <v>0.153</v>
      </c>
      <c r="E22" s="843">
        <f t="shared" ref="E22:E23" si="10">$F$19*D22</f>
        <v>726.6</v>
      </c>
      <c r="F22" s="977">
        <f t="shared" si="8"/>
        <v>727</v>
      </c>
      <c r="G22" s="846">
        <f>$D$22*G19</f>
        <v>14.45</v>
      </c>
      <c r="H22" s="843">
        <f t="shared" ref="H22:K22" si="11">$D$22*H19</f>
        <v>13.73</v>
      </c>
      <c r="I22" s="843">
        <f t="shared" si="11"/>
        <v>596.34</v>
      </c>
      <c r="J22" s="843">
        <f t="shared" si="11"/>
        <v>35.76</v>
      </c>
      <c r="K22" s="843">
        <f t="shared" si="11"/>
        <v>13.42</v>
      </c>
      <c r="L22" s="847">
        <f t="shared" si="1"/>
        <v>673.7</v>
      </c>
      <c r="M22" s="843">
        <f t="shared" ref="M22:Q22" si="12">$D$22*M19</f>
        <v>10.36</v>
      </c>
      <c r="N22" s="843">
        <f t="shared" si="12"/>
        <v>9.07</v>
      </c>
      <c r="O22" s="843">
        <f t="shared" si="12"/>
        <v>299.92</v>
      </c>
      <c r="P22" s="843">
        <f t="shared" si="12"/>
        <v>18.95</v>
      </c>
      <c r="Q22" s="843">
        <f t="shared" si="12"/>
        <v>13.38</v>
      </c>
      <c r="R22" s="847">
        <f t="shared" si="3"/>
        <v>351.68</v>
      </c>
      <c r="S22" s="843">
        <f t="shared" ref="S22:W22" si="13">$D$22*S19</f>
        <v>10.63</v>
      </c>
      <c r="T22" s="843">
        <f t="shared" si="13"/>
        <v>9.07</v>
      </c>
      <c r="U22" s="843">
        <f t="shared" si="13"/>
        <v>299.92</v>
      </c>
      <c r="V22" s="843">
        <f t="shared" si="13"/>
        <v>18.95</v>
      </c>
      <c r="W22" s="843">
        <f t="shared" si="13"/>
        <v>13.38</v>
      </c>
      <c r="X22" s="847">
        <f t="shared" si="5"/>
        <v>351.95</v>
      </c>
      <c r="Y22" s="843">
        <f t="shared" ref="Y22:AC22" si="14">$D$22*Y19</f>
        <v>19.559999999999999</v>
      </c>
      <c r="Z22" s="843">
        <f t="shared" si="14"/>
        <v>18.510000000000002</v>
      </c>
      <c r="AA22" s="843">
        <f t="shared" si="14"/>
        <v>601.49</v>
      </c>
      <c r="AB22" s="843">
        <f t="shared" si="14"/>
        <v>38.06</v>
      </c>
      <c r="AC22" s="843">
        <f t="shared" si="14"/>
        <v>13.42</v>
      </c>
      <c r="AD22" s="978">
        <f t="shared" si="7"/>
        <v>691.04</v>
      </c>
      <c r="AE22" s="827"/>
      <c r="AF22" s="827"/>
    </row>
    <row r="23" spans="1:34" ht="15" outlineLevel="1">
      <c r="A23" s="134"/>
      <c r="B23" s="976" t="s">
        <v>134</v>
      </c>
      <c r="C23" s="826" t="s">
        <v>127</v>
      </c>
      <c r="D23" s="829">
        <v>8</v>
      </c>
      <c r="E23" s="843">
        <f t="shared" si="10"/>
        <v>37992</v>
      </c>
      <c r="F23" s="977">
        <f t="shared" si="8"/>
        <v>37992</v>
      </c>
      <c r="G23" s="926">
        <f>$D$23*G19</f>
        <v>755</v>
      </c>
      <c r="H23" s="881">
        <f t="shared" ref="H23:K23" si="15">$D$23*H19</f>
        <v>718</v>
      </c>
      <c r="I23" s="881">
        <f t="shared" si="15"/>
        <v>31181</v>
      </c>
      <c r="J23" s="881">
        <f t="shared" si="15"/>
        <v>1870</v>
      </c>
      <c r="K23" s="881">
        <f t="shared" si="15"/>
        <v>701</v>
      </c>
      <c r="L23" s="882">
        <f t="shared" si="1"/>
        <v>35225</v>
      </c>
      <c r="M23" s="881">
        <f t="shared" ref="M23:Q23" si="16">$D$23*M19</f>
        <v>542</v>
      </c>
      <c r="N23" s="881">
        <f t="shared" si="16"/>
        <v>474</v>
      </c>
      <c r="O23" s="881">
        <f t="shared" si="16"/>
        <v>15682</v>
      </c>
      <c r="P23" s="881">
        <f t="shared" si="16"/>
        <v>991</v>
      </c>
      <c r="Q23" s="881">
        <f t="shared" si="16"/>
        <v>700</v>
      </c>
      <c r="R23" s="882">
        <f t="shared" si="3"/>
        <v>18389</v>
      </c>
      <c r="S23" s="881">
        <f t="shared" ref="S23:W23" si="17">$D$23*S19</f>
        <v>556</v>
      </c>
      <c r="T23" s="881">
        <f t="shared" si="17"/>
        <v>474</v>
      </c>
      <c r="U23" s="881">
        <f t="shared" si="17"/>
        <v>15682</v>
      </c>
      <c r="V23" s="881">
        <f t="shared" si="17"/>
        <v>991</v>
      </c>
      <c r="W23" s="881">
        <f t="shared" si="17"/>
        <v>700</v>
      </c>
      <c r="X23" s="882">
        <f t="shared" si="5"/>
        <v>18403</v>
      </c>
      <c r="Y23" s="881">
        <f t="shared" ref="Y23:AC23" si="18">$D$23*Y19</f>
        <v>1023</v>
      </c>
      <c r="Z23" s="881">
        <f t="shared" si="18"/>
        <v>968</v>
      </c>
      <c r="AA23" s="881">
        <f t="shared" si="18"/>
        <v>31450</v>
      </c>
      <c r="AB23" s="881">
        <f t="shared" si="18"/>
        <v>1990</v>
      </c>
      <c r="AC23" s="881">
        <f t="shared" si="18"/>
        <v>701</v>
      </c>
      <c r="AD23" s="980">
        <f t="shared" si="7"/>
        <v>36132</v>
      </c>
      <c r="AE23" s="827">
        <v>12.72</v>
      </c>
      <c r="AF23" s="827">
        <f>AE23*F23</f>
        <v>483258.24</v>
      </c>
    </row>
    <row r="24" spans="1:34" ht="15.75">
      <c r="A24" s="784" t="s">
        <v>219</v>
      </c>
      <c r="B24" s="966" t="s">
        <v>306</v>
      </c>
      <c r="C24" s="853" t="s">
        <v>0</v>
      </c>
      <c r="D24" s="853"/>
      <c r="E24" s="967"/>
      <c r="F24" s="968">
        <v>14141</v>
      </c>
      <c r="G24" s="969">
        <f>'[1]Фасад секц.6'!S676</f>
        <v>0</v>
      </c>
      <c r="H24" s="970">
        <f>'[1]Фасад секц.6'!S665</f>
        <v>0</v>
      </c>
      <c r="I24" s="970">
        <f>'[1]Фасад секц.6'!S9</f>
        <v>1858.42</v>
      </c>
      <c r="J24" s="970">
        <f>'[1]Фасад секц.6'!S595</f>
        <v>0</v>
      </c>
      <c r="K24" s="970">
        <f>'[1]Фасад секц.6'!S636</f>
        <v>0</v>
      </c>
      <c r="L24" s="971">
        <f t="shared" si="1"/>
        <v>1858.42</v>
      </c>
      <c r="M24" s="972">
        <f>'[1]Фасад секц.7-8'!S290</f>
        <v>0</v>
      </c>
      <c r="N24" s="970">
        <f>'[1]Фасад секц.7-8'!S267</f>
        <v>0</v>
      </c>
      <c r="O24" s="970">
        <f>'[1]Фасад секц.7-8'!S9</f>
        <v>986.3</v>
      </c>
      <c r="P24" s="970">
        <f>'[1]Фасад секц.7-8'!S228</f>
        <v>0</v>
      </c>
      <c r="Q24" s="970">
        <f>'[1]Фасад секц.7-8'!S244</f>
        <v>0</v>
      </c>
      <c r="R24" s="971">
        <f t="shared" si="3"/>
        <v>986.3</v>
      </c>
      <c r="S24" s="972">
        <f>'[1]Фасад секц.7-8'!S308</f>
        <v>0</v>
      </c>
      <c r="T24" s="970">
        <f>'[1]Фасад секц.7-8'!S278</f>
        <v>0</v>
      </c>
      <c r="U24" s="970">
        <f>O24</f>
        <v>986.3</v>
      </c>
      <c r="V24" s="970">
        <f>P24</f>
        <v>0</v>
      </c>
      <c r="W24" s="970">
        <f>Q24</f>
        <v>0</v>
      </c>
      <c r="X24" s="971">
        <f t="shared" si="5"/>
        <v>986.3</v>
      </c>
      <c r="Y24" s="972">
        <f>'[1]Фасад секц.9'!S421</f>
        <v>0</v>
      </c>
      <c r="Z24" s="970">
        <f>'[1]Фасад секц.9'!S410</f>
        <v>0</v>
      </c>
      <c r="AA24" s="970">
        <f>'[1]Фасад секц.9'!S9</f>
        <v>1814.07</v>
      </c>
      <c r="AB24" s="970">
        <f>'[1]Фасад секц.9'!S349</f>
        <v>0</v>
      </c>
      <c r="AC24" s="970">
        <f>'[1]Фасад секц.9'!S349</f>
        <v>0</v>
      </c>
      <c r="AD24" s="973">
        <f t="shared" si="7"/>
        <v>1814.07</v>
      </c>
      <c r="AE24" s="974">
        <v>724.9</v>
      </c>
      <c r="AF24" s="975">
        <f>AE24*F24</f>
        <v>10250810.9</v>
      </c>
    </row>
    <row r="25" spans="1:34" ht="15" outlineLevel="1">
      <c r="A25" s="134"/>
      <c r="B25" s="976" t="s">
        <v>393</v>
      </c>
      <c r="C25" s="826" t="s">
        <v>215</v>
      </c>
      <c r="D25" s="827">
        <v>0.2</v>
      </c>
      <c r="E25" s="843">
        <f>$F$19*D25</f>
        <v>949.8</v>
      </c>
      <c r="F25" s="977">
        <f>D25*$F$24</f>
        <v>2828</v>
      </c>
      <c r="G25" s="846">
        <f>$D$20*G24</f>
        <v>0</v>
      </c>
      <c r="H25" s="846">
        <f t="shared" ref="H25:K25" si="19">$D$20*H24</f>
        <v>0</v>
      </c>
      <c r="I25" s="846">
        <f t="shared" si="19"/>
        <v>371.68</v>
      </c>
      <c r="J25" s="846">
        <f t="shared" si="19"/>
        <v>0</v>
      </c>
      <c r="K25" s="846">
        <f t="shared" si="19"/>
        <v>0</v>
      </c>
      <c r="L25" s="847">
        <f t="shared" si="1"/>
        <v>371.68</v>
      </c>
      <c r="M25" s="843">
        <f t="shared" ref="M25:Q25" si="20">$D$21*M23</f>
        <v>3252</v>
      </c>
      <c r="N25" s="843">
        <f t="shared" si="20"/>
        <v>2844</v>
      </c>
      <c r="O25" s="843">
        <f t="shared" si="20"/>
        <v>94092</v>
      </c>
      <c r="P25" s="843">
        <f t="shared" si="20"/>
        <v>5946</v>
      </c>
      <c r="Q25" s="843">
        <f t="shared" si="20"/>
        <v>4200</v>
      </c>
      <c r="R25" s="847">
        <f t="shared" si="3"/>
        <v>110334</v>
      </c>
      <c r="S25" s="843">
        <f t="shared" ref="S25:W25" si="21">$D$21*S23</f>
        <v>3336</v>
      </c>
      <c r="T25" s="843">
        <f t="shared" si="21"/>
        <v>2844</v>
      </c>
      <c r="U25" s="843">
        <f t="shared" si="21"/>
        <v>94092</v>
      </c>
      <c r="V25" s="843">
        <f t="shared" si="21"/>
        <v>5946</v>
      </c>
      <c r="W25" s="843">
        <f t="shared" si="21"/>
        <v>4200</v>
      </c>
      <c r="X25" s="847">
        <f t="shared" si="5"/>
        <v>110418</v>
      </c>
      <c r="Y25" s="843">
        <f t="shared" ref="Y25:AC25" si="22">$D$21*Y23</f>
        <v>6138</v>
      </c>
      <c r="Z25" s="843">
        <f t="shared" si="22"/>
        <v>5808</v>
      </c>
      <c r="AA25" s="843">
        <f t="shared" si="22"/>
        <v>188700</v>
      </c>
      <c r="AB25" s="843">
        <f t="shared" si="22"/>
        <v>11940</v>
      </c>
      <c r="AC25" s="843">
        <f t="shared" si="22"/>
        <v>4206</v>
      </c>
      <c r="AD25" s="978">
        <f t="shared" si="7"/>
        <v>216792</v>
      </c>
      <c r="AE25" s="827">
        <v>52.79</v>
      </c>
      <c r="AF25" s="827">
        <f>AE25*F25</f>
        <v>149290.12</v>
      </c>
    </row>
    <row r="26" spans="1:34" ht="15" outlineLevel="1">
      <c r="A26" s="134"/>
      <c r="B26" s="976" t="s">
        <v>73</v>
      </c>
      <c r="C26" s="826" t="s">
        <v>126</v>
      </c>
      <c r="D26" s="827">
        <v>6</v>
      </c>
      <c r="E26" s="843">
        <f>$F$24*D26</f>
        <v>84846</v>
      </c>
      <c r="F26" s="977">
        <f t="shared" ref="F26:F28" si="23">D26*$F$24</f>
        <v>84846</v>
      </c>
      <c r="G26" s="846">
        <f>$D$26*G24</f>
        <v>0</v>
      </c>
      <c r="H26" s="843">
        <f t="shared" ref="H26:K26" si="24">$D$26*H24</f>
        <v>0</v>
      </c>
      <c r="I26" s="843">
        <f t="shared" si="24"/>
        <v>11150.52</v>
      </c>
      <c r="J26" s="843">
        <f t="shared" si="24"/>
        <v>0</v>
      </c>
      <c r="K26" s="843">
        <f t="shared" si="24"/>
        <v>0</v>
      </c>
      <c r="L26" s="847">
        <f t="shared" si="1"/>
        <v>11150.52</v>
      </c>
      <c r="M26" s="843">
        <f t="shared" ref="M26:Q26" si="25">$D$26*M24</f>
        <v>0</v>
      </c>
      <c r="N26" s="843">
        <f t="shared" si="25"/>
        <v>0</v>
      </c>
      <c r="O26" s="843">
        <f t="shared" si="25"/>
        <v>5917.8</v>
      </c>
      <c r="P26" s="843">
        <f t="shared" si="25"/>
        <v>0</v>
      </c>
      <c r="Q26" s="843">
        <f t="shared" si="25"/>
        <v>0</v>
      </c>
      <c r="R26" s="847">
        <f t="shared" si="3"/>
        <v>5917.8</v>
      </c>
      <c r="S26" s="843">
        <f t="shared" ref="S26:W26" si="26">$D$26*S24</f>
        <v>0</v>
      </c>
      <c r="T26" s="843">
        <f t="shared" si="26"/>
        <v>0</v>
      </c>
      <c r="U26" s="843">
        <f t="shared" si="26"/>
        <v>5917.8</v>
      </c>
      <c r="V26" s="843">
        <f t="shared" si="26"/>
        <v>0</v>
      </c>
      <c r="W26" s="843">
        <f t="shared" si="26"/>
        <v>0</v>
      </c>
      <c r="X26" s="847">
        <f t="shared" si="5"/>
        <v>5917.8</v>
      </c>
      <c r="Y26" s="843">
        <f t="shared" ref="Y26:AC26" si="27">$D$26*Y24</f>
        <v>0</v>
      </c>
      <c r="Z26" s="843">
        <f t="shared" si="27"/>
        <v>0</v>
      </c>
      <c r="AA26" s="843">
        <f t="shared" si="27"/>
        <v>10884.42</v>
      </c>
      <c r="AB26" s="843">
        <f t="shared" si="27"/>
        <v>0</v>
      </c>
      <c r="AC26" s="843">
        <f t="shared" si="27"/>
        <v>0</v>
      </c>
      <c r="AD26" s="978">
        <f t="shared" si="7"/>
        <v>10884.42</v>
      </c>
      <c r="AE26" s="827">
        <v>17.64</v>
      </c>
      <c r="AF26" s="827">
        <f>AE26*F26</f>
        <v>1496683.44</v>
      </c>
    </row>
    <row r="27" spans="1:34" ht="30" customHeight="1" outlineLevel="1">
      <c r="A27" s="134"/>
      <c r="B27" s="979" t="s">
        <v>308</v>
      </c>
      <c r="C27" s="826" t="s">
        <v>85</v>
      </c>
      <c r="D27" s="828">
        <f>ROUND(1.02*0.13,3)</f>
        <v>0.13300000000000001</v>
      </c>
      <c r="E27" s="843">
        <f>$F$24*D27</f>
        <v>1880.75</v>
      </c>
      <c r="F27" s="977">
        <f t="shared" si="23"/>
        <v>1881</v>
      </c>
      <c r="G27" s="846">
        <f>$D$27*G24</f>
        <v>0</v>
      </c>
      <c r="H27" s="843">
        <f t="shared" ref="H27:K27" si="28">$D$27*H24</f>
        <v>0</v>
      </c>
      <c r="I27" s="843">
        <f t="shared" si="28"/>
        <v>247.17</v>
      </c>
      <c r="J27" s="843">
        <f t="shared" si="28"/>
        <v>0</v>
      </c>
      <c r="K27" s="843">
        <f t="shared" si="28"/>
        <v>0</v>
      </c>
      <c r="L27" s="847">
        <f t="shared" si="1"/>
        <v>247.17</v>
      </c>
      <c r="M27" s="843">
        <f t="shared" ref="M27:Q27" si="29">$D$27*M24</f>
        <v>0</v>
      </c>
      <c r="N27" s="843">
        <f t="shared" si="29"/>
        <v>0</v>
      </c>
      <c r="O27" s="843">
        <f t="shared" si="29"/>
        <v>131.18</v>
      </c>
      <c r="P27" s="843">
        <f t="shared" si="29"/>
        <v>0</v>
      </c>
      <c r="Q27" s="843">
        <f t="shared" si="29"/>
        <v>0</v>
      </c>
      <c r="R27" s="847">
        <f t="shared" si="3"/>
        <v>131.18</v>
      </c>
      <c r="S27" s="843">
        <f t="shared" ref="S27:W27" si="30">$D$27*S24</f>
        <v>0</v>
      </c>
      <c r="T27" s="843">
        <f t="shared" si="30"/>
        <v>0</v>
      </c>
      <c r="U27" s="843">
        <f t="shared" si="30"/>
        <v>131.18</v>
      </c>
      <c r="V27" s="843">
        <f t="shared" si="30"/>
        <v>0</v>
      </c>
      <c r="W27" s="843">
        <f t="shared" si="30"/>
        <v>0</v>
      </c>
      <c r="X27" s="847">
        <f t="shared" si="5"/>
        <v>131.18</v>
      </c>
      <c r="Y27" s="843">
        <f t="shared" ref="Y27:AC27" si="31">$D$27*Y24</f>
        <v>0</v>
      </c>
      <c r="Z27" s="843">
        <f t="shared" si="31"/>
        <v>0</v>
      </c>
      <c r="AA27" s="843">
        <f t="shared" si="31"/>
        <v>241.27</v>
      </c>
      <c r="AB27" s="843">
        <f t="shared" si="31"/>
        <v>0</v>
      </c>
      <c r="AC27" s="843">
        <f t="shared" si="31"/>
        <v>0</v>
      </c>
      <c r="AD27" s="978">
        <f t="shared" si="7"/>
        <v>241.27</v>
      </c>
      <c r="AE27" s="827"/>
      <c r="AF27" s="827"/>
    </row>
    <row r="28" spans="1:34" ht="15" outlineLevel="1">
      <c r="A28" s="134"/>
      <c r="B28" s="976" t="s">
        <v>134</v>
      </c>
      <c r="C28" s="826" t="s">
        <v>127</v>
      </c>
      <c r="D28" s="829">
        <v>8</v>
      </c>
      <c r="E28" s="843">
        <f>$F$24*D28</f>
        <v>113128</v>
      </c>
      <c r="F28" s="977">
        <f t="shared" si="23"/>
        <v>113128</v>
      </c>
      <c r="G28" s="926">
        <f>$D$28*G24</f>
        <v>0</v>
      </c>
      <c r="H28" s="881">
        <f t="shared" ref="H28:K28" si="32">$D$28*H24</f>
        <v>0</v>
      </c>
      <c r="I28" s="881">
        <f t="shared" si="32"/>
        <v>14867</v>
      </c>
      <c r="J28" s="881">
        <f t="shared" si="32"/>
        <v>0</v>
      </c>
      <c r="K28" s="881">
        <f t="shared" si="32"/>
        <v>0</v>
      </c>
      <c r="L28" s="882">
        <f t="shared" si="1"/>
        <v>14867</v>
      </c>
      <c r="M28" s="881">
        <f t="shared" ref="M28:Q28" si="33">$D$28*M24</f>
        <v>0</v>
      </c>
      <c r="N28" s="881">
        <f t="shared" si="33"/>
        <v>0</v>
      </c>
      <c r="O28" s="881">
        <f t="shared" si="33"/>
        <v>7890</v>
      </c>
      <c r="P28" s="881">
        <f t="shared" si="33"/>
        <v>0</v>
      </c>
      <c r="Q28" s="881">
        <f t="shared" si="33"/>
        <v>0</v>
      </c>
      <c r="R28" s="882">
        <f t="shared" si="3"/>
        <v>7890</v>
      </c>
      <c r="S28" s="881">
        <f t="shared" ref="S28:W28" si="34">$D$28*S24</f>
        <v>0</v>
      </c>
      <c r="T28" s="881">
        <f t="shared" si="34"/>
        <v>0</v>
      </c>
      <c r="U28" s="881">
        <f t="shared" si="34"/>
        <v>7890</v>
      </c>
      <c r="V28" s="881">
        <f t="shared" si="34"/>
        <v>0</v>
      </c>
      <c r="W28" s="881">
        <f t="shared" si="34"/>
        <v>0</v>
      </c>
      <c r="X28" s="882">
        <f t="shared" si="5"/>
        <v>7890</v>
      </c>
      <c r="Y28" s="881">
        <f t="shared" ref="Y28:AC28" si="35">$D$28*Y24</f>
        <v>0</v>
      </c>
      <c r="Z28" s="881">
        <f t="shared" si="35"/>
        <v>0</v>
      </c>
      <c r="AA28" s="881">
        <f t="shared" si="35"/>
        <v>14513</v>
      </c>
      <c r="AB28" s="881">
        <f t="shared" si="35"/>
        <v>0</v>
      </c>
      <c r="AC28" s="881">
        <f t="shared" si="35"/>
        <v>0</v>
      </c>
      <c r="AD28" s="980">
        <f t="shared" si="7"/>
        <v>14513</v>
      </c>
      <c r="AE28" s="827">
        <v>12.72</v>
      </c>
      <c r="AF28" s="827">
        <f>AE28*F28</f>
        <v>1438988.16</v>
      </c>
    </row>
    <row r="29" spans="1:34" ht="15.75">
      <c r="A29" s="784" t="s">
        <v>223</v>
      </c>
      <c r="B29" s="966" t="s">
        <v>307</v>
      </c>
      <c r="C29" s="853" t="s">
        <v>0</v>
      </c>
      <c r="D29" s="853"/>
      <c r="E29" s="967"/>
      <c r="F29" s="968">
        <v>195</v>
      </c>
      <c r="G29" s="969">
        <f>'[1]Фасад секц.6'!W676</f>
        <v>0</v>
      </c>
      <c r="H29" s="970">
        <f>'[1]Фасад секц.6'!W665</f>
        <v>0</v>
      </c>
      <c r="I29" s="970">
        <f>'[1]Фасад секц.6'!W9</f>
        <v>0</v>
      </c>
      <c r="J29" s="970">
        <f>'[1]Фасад секц.6'!W595</f>
        <v>0</v>
      </c>
      <c r="K29" s="970">
        <f>'[1]Фасад секц.6'!W636</f>
        <v>30.53</v>
      </c>
      <c r="L29" s="971">
        <f t="shared" si="1"/>
        <v>30.53</v>
      </c>
      <c r="M29" s="972">
        <f>'[1]Фасад секц.7-8'!W290</f>
        <v>0</v>
      </c>
      <c r="N29" s="970">
        <f>'[1]Фасад секц.7-8'!W267</f>
        <v>0</v>
      </c>
      <c r="O29" s="970">
        <f>'[1]Фасад секц.7-8'!W9</f>
        <v>0</v>
      </c>
      <c r="P29" s="970">
        <f>'[1]Фасад секц.7-8'!W228</f>
        <v>0</v>
      </c>
      <c r="Q29" s="970">
        <f>'[1]Фасад секц.7-8'!W244</f>
        <v>45.62</v>
      </c>
      <c r="R29" s="971">
        <f t="shared" si="3"/>
        <v>45.62</v>
      </c>
      <c r="S29" s="972">
        <f>'[1]Фасад секц.7-8'!W308</f>
        <v>0</v>
      </c>
      <c r="T29" s="970">
        <f>'[1]Фасад секц.7-8'!W278</f>
        <v>0</v>
      </c>
      <c r="U29" s="970">
        <f>O29</f>
        <v>0</v>
      </c>
      <c r="V29" s="970">
        <f>P29</f>
        <v>0</v>
      </c>
      <c r="W29" s="970">
        <f>Q29</f>
        <v>45.62</v>
      </c>
      <c r="X29" s="971">
        <f t="shared" si="5"/>
        <v>45.62</v>
      </c>
      <c r="Y29" s="972">
        <f>'[1]Фасад секц.9'!W421</f>
        <v>0</v>
      </c>
      <c r="Z29" s="970">
        <f>'[1]Фасад секц.9'!W410</f>
        <v>0</v>
      </c>
      <c r="AA29" s="970">
        <f>'[1]Фасад секц.9'!W9</f>
        <v>0</v>
      </c>
      <c r="AB29" s="970">
        <f>'[1]Фасад секц.9'!W349</f>
        <v>0</v>
      </c>
      <c r="AC29" s="970">
        <f>'[1]Фасад секц.9'!W349</f>
        <v>0</v>
      </c>
      <c r="AD29" s="973">
        <f t="shared" si="7"/>
        <v>0</v>
      </c>
      <c r="AE29" s="974">
        <v>724.9</v>
      </c>
      <c r="AF29" s="975">
        <f>AE29*F29</f>
        <v>141355.5</v>
      </c>
    </row>
    <row r="30" spans="1:34" ht="15" outlineLevel="1">
      <c r="A30" s="134"/>
      <c r="B30" s="976" t="s">
        <v>393</v>
      </c>
      <c r="C30" s="826" t="s">
        <v>215</v>
      </c>
      <c r="D30" s="827">
        <v>0.2</v>
      </c>
      <c r="E30" s="843">
        <f>$F$19*D30</f>
        <v>949.8</v>
      </c>
      <c r="F30" s="977">
        <f>D30*$F$29</f>
        <v>39</v>
      </c>
      <c r="G30" s="846">
        <f>$D$20*G29</f>
        <v>0</v>
      </c>
      <c r="H30" s="846">
        <f t="shared" ref="H30:K30" si="36">$D$20*H29</f>
        <v>0</v>
      </c>
      <c r="I30" s="846">
        <f t="shared" si="36"/>
        <v>0</v>
      </c>
      <c r="J30" s="846">
        <f t="shared" si="36"/>
        <v>0</v>
      </c>
      <c r="K30" s="846">
        <f t="shared" si="36"/>
        <v>6.11</v>
      </c>
      <c r="L30" s="847">
        <f t="shared" si="1"/>
        <v>6.11</v>
      </c>
      <c r="M30" s="843" t="e">
        <f>$D$21*#REF!</f>
        <v>#REF!</v>
      </c>
      <c r="N30" s="843" t="e">
        <f>$D$21*#REF!</f>
        <v>#REF!</v>
      </c>
      <c r="O30" s="843" t="e">
        <f>$D$21*#REF!</f>
        <v>#REF!</v>
      </c>
      <c r="P30" s="843" t="e">
        <f>$D$21*#REF!</f>
        <v>#REF!</v>
      </c>
      <c r="Q30" s="843" t="e">
        <f>$D$21*#REF!</f>
        <v>#REF!</v>
      </c>
      <c r="R30" s="847" t="e">
        <f t="shared" si="3"/>
        <v>#REF!</v>
      </c>
      <c r="S30" s="843" t="e">
        <f>$D$21*#REF!</f>
        <v>#REF!</v>
      </c>
      <c r="T30" s="843" t="e">
        <f>$D$21*#REF!</f>
        <v>#REF!</v>
      </c>
      <c r="U30" s="843" t="e">
        <f>$D$21*#REF!</f>
        <v>#REF!</v>
      </c>
      <c r="V30" s="843" t="e">
        <f>$D$21*#REF!</f>
        <v>#REF!</v>
      </c>
      <c r="W30" s="843" t="e">
        <f>$D$21*#REF!</f>
        <v>#REF!</v>
      </c>
      <c r="X30" s="847" t="e">
        <f t="shared" si="5"/>
        <v>#REF!</v>
      </c>
      <c r="Y30" s="843" t="e">
        <f>$D$21*#REF!</f>
        <v>#REF!</v>
      </c>
      <c r="Z30" s="843" t="e">
        <f>$D$21*#REF!</f>
        <v>#REF!</v>
      </c>
      <c r="AA30" s="843" t="e">
        <f>$D$21*#REF!</f>
        <v>#REF!</v>
      </c>
      <c r="AB30" s="843" t="e">
        <f>$D$21*#REF!</f>
        <v>#REF!</v>
      </c>
      <c r="AC30" s="843" t="e">
        <f>$D$21*#REF!</f>
        <v>#REF!</v>
      </c>
      <c r="AD30" s="978" t="e">
        <f t="shared" si="7"/>
        <v>#REF!</v>
      </c>
      <c r="AE30" s="827">
        <v>52.79</v>
      </c>
      <c r="AF30" s="827">
        <f>AE30*F30</f>
        <v>2058.81</v>
      </c>
    </row>
    <row r="31" spans="1:34" ht="15" outlineLevel="1">
      <c r="A31" s="134"/>
      <c r="B31" s="976" t="s">
        <v>73</v>
      </c>
      <c r="C31" s="826" t="s">
        <v>126</v>
      </c>
      <c r="D31" s="827">
        <v>6</v>
      </c>
      <c r="E31" s="843">
        <f>$F$29*D31</f>
        <v>1170</v>
      </c>
      <c r="F31" s="977">
        <f t="shared" ref="F31:F33" si="37">D31*$F$29</f>
        <v>1170</v>
      </c>
      <c r="G31" s="846">
        <f>$D$31*G29</f>
        <v>0</v>
      </c>
      <c r="H31" s="843">
        <f t="shared" ref="H31:K31" si="38">$D$31*H29</f>
        <v>0</v>
      </c>
      <c r="I31" s="843">
        <f t="shared" si="38"/>
        <v>0</v>
      </c>
      <c r="J31" s="843">
        <f t="shared" si="38"/>
        <v>0</v>
      </c>
      <c r="K31" s="843">
        <f t="shared" si="38"/>
        <v>183.18</v>
      </c>
      <c r="L31" s="847">
        <f t="shared" si="1"/>
        <v>183.18</v>
      </c>
      <c r="M31" s="843">
        <f t="shared" ref="M31:Q31" si="39">$D$31*M29</f>
        <v>0</v>
      </c>
      <c r="N31" s="843">
        <f t="shared" si="39"/>
        <v>0</v>
      </c>
      <c r="O31" s="843">
        <f t="shared" si="39"/>
        <v>0</v>
      </c>
      <c r="P31" s="843">
        <f t="shared" si="39"/>
        <v>0</v>
      </c>
      <c r="Q31" s="843">
        <f t="shared" si="39"/>
        <v>273.72000000000003</v>
      </c>
      <c r="R31" s="847">
        <f t="shared" si="3"/>
        <v>273.72000000000003</v>
      </c>
      <c r="S31" s="843">
        <f t="shared" ref="S31:W31" si="40">$D$31*S29</f>
        <v>0</v>
      </c>
      <c r="T31" s="843">
        <f t="shared" si="40"/>
        <v>0</v>
      </c>
      <c r="U31" s="843">
        <f t="shared" si="40"/>
        <v>0</v>
      </c>
      <c r="V31" s="843">
        <f t="shared" si="40"/>
        <v>0</v>
      </c>
      <c r="W31" s="843">
        <f t="shared" si="40"/>
        <v>273.72000000000003</v>
      </c>
      <c r="X31" s="847">
        <f t="shared" si="5"/>
        <v>273.72000000000003</v>
      </c>
      <c r="Y31" s="843">
        <f t="shared" ref="Y31:AC31" si="41">$D$31*Y29</f>
        <v>0</v>
      </c>
      <c r="Z31" s="843">
        <f t="shared" si="41"/>
        <v>0</v>
      </c>
      <c r="AA31" s="843">
        <f t="shared" si="41"/>
        <v>0</v>
      </c>
      <c r="AB31" s="843">
        <f t="shared" si="41"/>
        <v>0</v>
      </c>
      <c r="AC31" s="843">
        <f t="shared" si="41"/>
        <v>0</v>
      </c>
      <c r="AD31" s="978">
        <f t="shared" si="7"/>
        <v>0</v>
      </c>
      <c r="AE31" s="827">
        <v>17.64</v>
      </c>
      <c r="AF31" s="827">
        <f>AE31*F31</f>
        <v>20638.8</v>
      </c>
    </row>
    <row r="32" spans="1:34" ht="30" customHeight="1" outlineLevel="1">
      <c r="A32" s="134"/>
      <c r="B32" s="979" t="s">
        <v>309</v>
      </c>
      <c r="C32" s="826" t="s">
        <v>85</v>
      </c>
      <c r="D32" s="828">
        <f>ROUND(1.02*0.1,3)</f>
        <v>0.10199999999999999</v>
      </c>
      <c r="E32" s="843">
        <f t="shared" ref="E32:E33" si="42">$F$29*D32</f>
        <v>19.89</v>
      </c>
      <c r="F32" s="977">
        <f t="shared" si="37"/>
        <v>20</v>
      </c>
      <c r="G32" s="846">
        <f>$D$32*G29</f>
        <v>0</v>
      </c>
      <c r="H32" s="843">
        <f t="shared" ref="H32:K32" si="43">$D$32*H29</f>
        <v>0</v>
      </c>
      <c r="I32" s="843">
        <f t="shared" si="43"/>
        <v>0</v>
      </c>
      <c r="J32" s="843">
        <f t="shared" si="43"/>
        <v>0</v>
      </c>
      <c r="K32" s="843">
        <f t="shared" si="43"/>
        <v>3.11</v>
      </c>
      <c r="L32" s="847">
        <f t="shared" si="1"/>
        <v>3.11</v>
      </c>
      <c r="M32" s="843">
        <f t="shared" ref="M32:Q32" si="44">$D$32*M29</f>
        <v>0</v>
      </c>
      <c r="N32" s="843">
        <f t="shared" si="44"/>
        <v>0</v>
      </c>
      <c r="O32" s="843">
        <f t="shared" si="44"/>
        <v>0</v>
      </c>
      <c r="P32" s="843">
        <f t="shared" si="44"/>
        <v>0</v>
      </c>
      <c r="Q32" s="843">
        <f t="shared" si="44"/>
        <v>4.6500000000000004</v>
      </c>
      <c r="R32" s="847">
        <f t="shared" si="3"/>
        <v>4.6500000000000004</v>
      </c>
      <c r="S32" s="843">
        <f t="shared" ref="S32:W32" si="45">$D$32*S29</f>
        <v>0</v>
      </c>
      <c r="T32" s="843">
        <f t="shared" si="45"/>
        <v>0</v>
      </c>
      <c r="U32" s="843">
        <f t="shared" si="45"/>
        <v>0</v>
      </c>
      <c r="V32" s="843">
        <f t="shared" si="45"/>
        <v>0</v>
      </c>
      <c r="W32" s="843">
        <f t="shared" si="45"/>
        <v>4.6500000000000004</v>
      </c>
      <c r="X32" s="847">
        <f t="shared" si="5"/>
        <v>4.6500000000000004</v>
      </c>
      <c r="Y32" s="843">
        <f t="shared" ref="Y32:AC32" si="46">$D$32*Y29</f>
        <v>0</v>
      </c>
      <c r="Z32" s="843">
        <f t="shared" si="46"/>
        <v>0</v>
      </c>
      <c r="AA32" s="843">
        <f t="shared" si="46"/>
        <v>0</v>
      </c>
      <c r="AB32" s="843">
        <f t="shared" si="46"/>
        <v>0</v>
      </c>
      <c r="AC32" s="843">
        <f t="shared" si="46"/>
        <v>0</v>
      </c>
      <c r="AD32" s="978">
        <f t="shared" si="7"/>
        <v>0</v>
      </c>
      <c r="AE32" s="827"/>
      <c r="AF32" s="827"/>
    </row>
    <row r="33" spans="1:32" ht="15" outlineLevel="1">
      <c r="A33" s="134"/>
      <c r="B33" s="976" t="s">
        <v>134</v>
      </c>
      <c r="C33" s="826" t="s">
        <v>127</v>
      </c>
      <c r="D33" s="829">
        <v>8</v>
      </c>
      <c r="E33" s="843">
        <f t="shared" si="42"/>
        <v>1560</v>
      </c>
      <c r="F33" s="977">
        <f t="shared" si="37"/>
        <v>1560</v>
      </c>
      <c r="G33" s="926">
        <f>$D$33*G29</f>
        <v>0</v>
      </c>
      <c r="H33" s="881">
        <f t="shared" ref="H33:K33" si="47">$D$33*H29</f>
        <v>0</v>
      </c>
      <c r="I33" s="881">
        <f t="shared" si="47"/>
        <v>0</v>
      </c>
      <c r="J33" s="881">
        <f t="shared" si="47"/>
        <v>0</v>
      </c>
      <c r="K33" s="881">
        <f t="shared" si="47"/>
        <v>244</v>
      </c>
      <c r="L33" s="882">
        <f t="shared" si="1"/>
        <v>244</v>
      </c>
      <c r="M33" s="881">
        <f t="shared" ref="M33:Q33" si="48">$D$33*M29</f>
        <v>0</v>
      </c>
      <c r="N33" s="881">
        <f t="shared" si="48"/>
        <v>0</v>
      </c>
      <c r="O33" s="881">
        <f t="shared" si="48"/>
        <v>0</v>
      </c>
      <c r="P33" s="881">
        <f t="shared" si="48"/>
        <v>0</v>
      </c>
      <c r="Q33" s="881">
        <f t="shared" si="48"/>
        <v>365</v>
      </c>
      <c r="R33" s="882">
        <f t="shared" si="3"/>
        <v>365</v>
      </c>
      <c r="S33" s="881">
        <f t="shared" ref="S33:W33" si="49">$D$33*S29</f>
        <v>0</v>
      </c>
      <c r="T33" s="881">
        <f t="shared" si="49"/>
        <v>0</v>
      </c>
      <c r="U33" s="881">
        <f t="shared" si="49"/>
        <v>0</v>
      </c>
      <c r="V33" s="881">
        <f t="shared" si="49"/>
        <v>0</v>
      </c>
      <c r="W33" s="881">
        <f t="shared" si="49"/>
        <v>365</v>
      </c>
      <c r="X33" s="882">
        <f t="shared" si="5"/>
        <v>365</v>
      </c>
      <c r="Y33" s="881">
        <f t="shared" ref="Y33:AC33" si="50">$D$33*Y29</f>
        <v>0</v>
      </c>
      <c r="Z33" s="881">
        <f t="shared" si="50"/>
        <v>0</v>
      </c>
      <c r="AA33" s="881">
        <f t="shared" si="50"/>
        <v>0</v>
      </c>
      <c r="AB33" s="881">
        <f t="shared" si="50"/>
        <v>0</v>
      </c>
      <c r="AC33" s="881">
        <f t="shared" si="50"/>
        <v>0</v>
      </c>
      <c r="AD33" s="980">
        <f t="shared" si="7"/>
        <v>0</v>
      </c>
      <c r="AE33" s="827">
        <v>12.72</v>
      </c>
      <c r="AF33" s="827">
        <f>AE33*F33</f>
        <v>19843.2</v>
      </c>
    </row>
    <row r="34" spans="1:32" ht="15.75">
      <c r="A34" s="784" t="s">
        <v>227</v>
      </c>
      <c r="B34" s="966" t="s">
        <v>310</v>
      </c>
      <c r="C34" s="853" t="s">
        <v>0</v>
      </c>
      <c r="D34" s="853"/>
      <c r="E34" s="967"/>
      <c r="F34" s="968">
        <v>5164</v>
      </c>
      <c r="G34" s="969">
        <f>'[1]Фасад секц.6'!Y676</f>
        <v>0</v>
      </c>
      <c r="H34" s="970">
        <f>'[1]Фасад секц.6'!Y665</f>
        <v>0</v>
      </c>
      <c r="I34" s="970">
        <f>'[1]Фасад секц.6'!Y9</f>
        <v>1425</v>
      </c>
      <c r="J34" s="970">
        <f>'[1]Фасад секц.6'!Y595</f>
        <v>22.45</v>
      </c>
      <c r="K34" s="970">
        <f>'[1]Фасад секц.6'!Y636</f>
        <v>90.25</v>
      </c>
      <c r="L34" s="971">
        <f t="shared" si="1"/>
        <v>1537.7</v>
      </c>
      <c r="M34" s="972">
        <f>'[1]Фасад секц.7-8'!Y290</f>
        <v>0</v>
      </c>
      <c r="N34" s="970">
        <f>'[1]Фасад секц.7-8'!Y267</f>
        <v>0</v>
      </c>
      <c r="O34" s="970">
        <f>'[1]Фасад секц.7-8'!Y9</f>
        <v>883.58</v>
      </c>
      <c r="P34" s="970">
        <f>'[1]Фасад секц.7-8'!Y228</f>
        <v>8.76</v>
      </c>
      <c r="Q34" s="970">
        <f>'[1]Фасад секц.7-8'!Y244</f>
        <v>47.26</v>
      </c>
      <c r="R34" s="971">
        <f t="shared" si="3"/>
        <v>939.6</v>
      </c>
      <c r="S34" s="972">
        <f>'[1]Фасад секц.7-8'!Y308</f>
        <v>0</v>
      </c>
      <c r="T34" s="970">
        <f>'[1]Фасад секц.7-8'!Y278</f>
        <v>0</v>
      </c>
      <c r="U34" s="970">
        <f>O34</f>
        <v>883.58</v>
      </c>
      <c r="V34" s="970">
        <f>P34</f>
        <v>8.76</v>
      </c>
      <c r="W34" s="970">
        <f>Q34</f>
        <v>47.26</v>
      </c>
      <c r="X34" s="971">
        <f t="shared" si="5"/>
        <v>939.6</v>
      </c>
      <c r="Y34" s="972">
        <f>'[1]Фасад секц.9'!Y421</f>
        <v>0</v>
      </c>
      <c r="Z34" s="970">
        <f>'[1]Фасад секц.9'!Y410</f>
        <v>0</v>
      </c>
      <c r="AA34" s="970">
        <f>'[1]Фасад секц.9'!Y9</f>
        <v>1488.52</v>
      </c>
      <c r="AB34" s="970">
        <f>'[1]Фасад секц.9'!Y349</f>
        <v>22.58</v>
      </c>
      <c r="AC34" s="970">
        <f>'[1]Фасад секц.9'!Y349</f>
        <v>22.58</v>
      </c>
      <c r="AD34" s="973">
        <f t="shared" si="7"/>
        <v>1533.68</v>
      </c>
      <c r="AE34" s="974">
        <v>724.9</v>
      </c>
      <c r="AF34" s="975">
        <f>AE34*F34</f>
        <v>3743383.6</v>
      </c>
    </row>
    <row r="35" spans="1:32" ht="15" outlineLevel="1">
      <c r="A35" s="134"/>
      <c r="B35" s="976" t="s">
        <v>393</v>
      </c>
      <c r="C35" s="826" t="s">
        <v>215</v>
      </c>
      <c r="D35" s="827">
        <v>0.2</v>
      </c>
      <c r="E35" s="843">
        <f>$F$19*D35</f>
        <v>949.8</v>
      </c>
      <c r="F35" s="977">
        <f>D35*$F$34</f>
        <v>1033</v>
      </c>
      <c r="G35" s="846">
        <f>$D$20*G34</f>
        <v>0</v>
      </c>
      <c r="H35" s="846">
        <f t="shared" ref="H35:K35" si="51">$D$20*H34</f>
        <v>0</v>
      </c>
      <c r="I35" s="846">
        <f t="shared" si="51"/>
        <v>285</v>
      </c>
      <c r="J35" s="846">
        <f t="shared" si="51"/>
        <v>4.49</v>
      </c>
      <c r="K35" s="846">
        <f t="shared" si="51"/>
        <v>18.05</v>
      </c>
      <c r="L35" s="847">
        <f t="shared" ref="L35" si="52">SUM(G35:K35)</f>
        <v>307.54000000000002</v>
      </c>
      <c r="M35" s="843">
        <f t="shared" ref="M35:Q35" si="53">$D$21*M33</f>
        <v>0</v>
      </c>
      <c r="N35" s="843">
        <f t="shared" si="53"/>
        <v>0</v>
      </c>
      <c r="O35" s="843">
        <f t="shared" si="53"/>
        <v>0</v>
      </c>
      <c r="P35" s="843">
        <f t="shared" si="53"/>
        <v>0</v>
      </c>
      <c r="Q35" s="843">
        <f t="shared" si="53"/>
        <v>2190</v>
      </c>
      <c r="R35" s="847">
        <f t="shared" ref="R35" si="54">SUM(M35:Q35)</f>
        <v>2190</v>
      </c>
      <c r="S35" s="843">
        <f t="shared" ref="S35:W35" si="55">$D$21*S33</f>
        <v>0</v>
      </c>
      <c r="T35" s="843">
        <f t="shared" si="55"/>
        <v>0</v>
      </c>
      <c r="U35" s="843">
        <f t="shared" si="55"/>
        <v>0</v>
      </c>
      <c r="V35" s="843">
        <f t="shared" si="55"/>
        <v>0</v>
      </c>
      <c r="W35" s="843">
        <f t="shared" si="55"/>
        <v>2190</v>
      </c>
      <c r="X35" s="847">
        <f t="shared" ref="X35" si="56">SUM(S35:W35)</f>
        <v>2190</v>
      </c>
      <c r="Y35" s="843">
        <f t="shared" ref="Y35:AC35" si="57">$D$21*Y33</f>
        <v>0</v>
      </c>
      <c r="Z35" s="843">
        <f t="shared" si="57"/>
        <v>0</v>
      </c>
      <c r="AA35" s="843">
        <f t="shared" si="57"/>
        <v>0</v>
      </c>
      <c r="AB35" s="843">
        <f t="shared" si="57"/>
        <v>0</v>
      </c>
      <c r="AC35" s="843">
        <f t="shared" si="57"/>
        <v>0</v>
      </c>
      <c r="AD35" s="978">
        <f t="shared" ref="AD35" si="58">SUM(Y35:AC35)</f>
        <v>0</v>
      </c>
      <c r="AE35" s="827">
        <v>52.79</v>
      </c>
      <c r="AF35" s="827">
        <f>AE35*F35</f>
        <v>54532.07</v>
      </c>
    </row>
    <row r="36" spans="1:32" ht="15" outlineLevel="1">
      <c r="A36" s="134"/>
      <c r="B36" s="976" t="s">
        <v>73</v>
      </c>
      <c r="C36" s="826" t="s">
        <v>126</v>
      </c>
      <c r="D36" s="827">
        <v>6</v>
      </c>
      <c r="E36" s="843">
        <f>$F$34*D36</f>
        <v>30984</v>
      </c>
      <c r="F36" s="977">
        <f t="shared" ref="F36:F38" si="59">D36*$F$34</f>
        <v>30984</v>
      </c>
      <c r="G36" s="846">
        <f>$D$36*G34</f>
        <v>0</v>
      </c>
      <c r="H36" s="843">
        <f t="shared" ref="H36:K36" si="60">$D$36*H34</f>
        <v>0</v>
      </c>
      <c r="I36" s="843">
        <f t="shared" si="60"/>
        <v>8550</v>
      </c>
      <c r="J36" s="843">
        <f t="shared" si="60"/>
        <v>134.69999999999999</v>
      </c>
      <c r="K36" s="843">
        <f t="shared" si="60"/>
        <v>541.5</v>
      </c>
      <c r="L36" s="847">
        <f t="shared" si="1"/>
        <v>9226.2000000000007</v>
      </c>
      <c r="M36" s="843">
        <f t="shared" ref="M36:Q36" si="61">$D$36*M34</f>
        <v>0</v>
      </c>
      <c r="N36" s="843">
        <f t="shared" si="61"/>
        <v>0</v>
      </c>
      <c r="O36" s="843">
        <f t="shared" si="61"/>
        <v>5301.48</v>
      </c>
      <c r="P36" s="843">
        <f t="shared" si="61"/>
        <v>52.56</v>
      </c>
      <c r="Q36" s="843">
        <f t="shared" si="61"/>
        <v>283.56</v>
      </c>
      <c r="R36" s="847">
        <f t="shared" si="3"/>
        <v>5637.6</v>
      </c>
      <c r="S36" s="843">
        <f t="shared" ref="S36:W36" si="62">$D$36*S34</f>
        <v>0</v>
      </c>
      <c r="T36" s="843">
        <f t="shared" si="62"/>
        <v>0</v>
      </c>
      <c r="U36" s="843">
        <f t="shared" si="62"/>
        <v>5301.48</v>
      </c>
      <c r="V36" s="843">
        <f t="shared" si="62"/>
        <v>52.56</v>
      </c>
      <c r="W36" s="843">
        <f t="shared" si="62"/>
        <v>283.56</v>
      </c>
      <c r="X36" s="847">
        <f t="shared" si="5"/>
        <v>5637.6</v>
      </c>
      <c r="Y36" s="843">
        <f t="shared" ref="Y36:AC36" si="63">$D$36*Y34</f>
        <v>0</v>
      </c>
      <c r="Z36" s="843">
        <f t="shared" si="63"/>
        <v>0</v>
      </c>
      <c r="AA36" s="843">
        <f t="shared" si="63"/>
        <v>8931.1200000000008</v>
      </c>
      <c r="AB36" s="843">
        <f t="shared" si="63"/>
        <v>135.47999999999999</v>
      </c>
      <c r="AC36" s="843">
        <f t="shared" si="63"/>
        <v>135.47999999999999</v>
      </c>
      <c r="AD36" s="978">
        <f t="shared" si="7"/>
        <v>9202.08</v>
      </c>
      <c r="AE36" s="827">
        <v>17.64</v>
      </c>
      <c r="AF36" s="827">
        <f>AE36*F36</f>
        <v>546557.76</v>
      </c>
    </row>
    <row r="37" spans="1:32" ht="30" customHeight="1" outlineLevel="1">
      <c r="A37" s="134"/>
      <c r="B37" s="979" t="s">
        <v>311</v>
      </c>
      <c r="C37" s="826" t="s">
        <v>85</v>
      </c>
      <c r="D37" s="828">
        <f>ROUND(1.02*0.025,3)</f>
        <v>2.5999999999999999E-2</v>
      </c>
      <c r="E37" s="843">
        <f t="shared" ref="E37:E38" si="64">$F$34*D37</f>
        <v>134.26</v>
      </c>
      <c r="F37" s="977">
        <f>D37*$F$34</f>
        <v>134</v>
      </c>
      <c r="G37" s="846">
        <f>$D$37*G36</f>
        <v>0</v>
      </c>
      <c r="H37" s="843">
        <f t="shared" ref="H37:K37" si="65">$D$37*H36</f>
        <v>0</v>
      </c>
      <c r="I37" s="843">
        <f t="shared" si="65"/>
        <v>222.3</v>
      </c>
      <c r="J37" s="843">
        <f t="shared" si="65"/>
        <v>3.5</v>
      </c>
      <c r="K37" s="843">
        <f t="shared" si="65"/>
        <v>14.08</v>
      </c>
      <c r="L37" s="847">
        <f t="shared" si="1"/>
        <v>239.88</v>
      </c>
      <c r="M37" s="843">
        <f t="shared" ref="M37:Q37" si="66">$D$37*M36</f>
        <v>0</v>
      </c>
      <c r="N37" s="843">
        <f t="shared" si="66"/>
        <v>0</v>
      </c>
      <c r="O37" s="843">
        <f t="shared" si="66"/>
        <v>137.84</v>
      </c>
      <c r="P37" s="843">
        <f t="shared" si="66"/>
        <v>1.37</v>
      </c>
      <c r="Q37" s="843">
        <f t="shared" si="66"/>
        <v>7.37</v>
      </c>
      <c r="R37" s="847">
        <f t="shared" si="3"/>
        <v>146.58000000000001</v>
      </c>
      <c r="S37" s="843">
        <f t="shared" ref="S37:W37" si="67">$D$37*S36</f>
        <v>0</v>
      </c>
      <c r="T37" s="843">
        <f t="shared" si="67"/>
        <v>0</v>
      </c>
      <c r="U37" s="843">
        <f t="shared" si="67"/>
        <v>137.84</v>
      </c>
      <c r="V37" s="843">
        <f t="shared" si="67"/>
        <v>1.37</v>
      </c>
      <c r="W37" s="843">
        <f t="shared" si="67"/>
        <v>7.37</v>
      </c>
      <c r="X37" s="847">
        <f t="shared" si="5"/>
        <v>146.58000000000001</v>
      </c>
      <c r="Y37" s="843">
        <f t="shared" ref="Y37:AC37" si="68">$D$37*Y36</f>
        <v>0</v>
      </c>
      <c r="Z37" s="843">
        <f t="shared" si="68"/>
        <v>0</v>
      </c>
      <c r="AA37" s="843">
        <f t="shared" si="68"/>
        <v>232.21</v>
      </c>
      <c r="AB37" s="843">
        <f t="shared" si="68"/>
        <v>3.52</v>
      </c>
      <c r="AC37" s="843">
        <f t="shared" si="68"/>
        <v>3.52</v>
      </c>
      <c r="AD37" s="978">
        <f t="shared" si="7"/>
        <v>239.25</v>
      </c>
      <c r="AE37" s="827"/>
      <c r="AF37" s="827"/>
    </row>
    <row r="38" spans="1:32" ht="15" outlineLevel="1">
      <c r="A38" s="134"/>
      <c r="B38" s="976" t="s">
        <v>134</v>
      </c>
      <c r="C38" s="826" t="s">
        <v>127</v>
      </c>
      <c r="D38" s="829">
        <v>8</v>
      </c>
      <c r="E38" s="843">
        <f t="shared" si="64"/>
        <v>41312</v>
      </c>
      <c r="F38" s="977">
        <f t="shared" si="59"/>
        <v>41312</v>
      </c>
      <c r="G38" s="926">
        <f>$D$38*G34</f>
        <v>0</v>
      </c>
      <c r="H38" s="881">
        <f t="shared" ref="H38:K38" si="69">$D$38*H34</f>
        <v>0</v>
      </c>
      <c r="I38" s="881">
        <f t="shared" si="69"/>
        <v>11400</v>
      </c>
      <c r="J38" s="881">
        <f t="shared" si="69"/>
        <v>180</v>
      </c>
      <c r="K38" s="881">
        <f t="shared" si="69"/>
        <v>722</v>
      </c>
      <c r="L38" s="882">
        <f t="shared" si="1"/>
        <v>12302</v>
      </c>
      <c r="M38" s="881">
        <f t="shared" ref="M38:Q38" si="70">$D$38*M34</f>
        <v>0</v>
      </c>
      <c r="N38" s="881">
        <f t="shared" si="70"/>
        <v>0</v>
      </c>
      <c r="O38" s="881">
        <f t="shared" si="70"/>
        <v>7069</v>
      </c>
      <c r="P38" s="881">
        <f t="shared" si="70"/>
        <v>70</v>
      </c>
      <c r="Q38" s="881">
        <f t="shared" si="70"/>
        <v>378</v>
      </c>
      <c r="R38" s="882">
        <f t="shared" si="3"/>
        <v>7517</v>
      </c>
      <c r="S38" s="881">
        <f t="shared" ref="S38:W38" si="71">$D$38*S34</f>
        <v>0</v>
      </c>
      <c r="T38" s="881">
        <f t="shared" si="71"/>
        <v>0</v>
      </c>
      <c r="U38" s="881">
        <f t="shared" si="71"/>
        <v>7069</v>
      </c>
      <c r="V38" s="881">
        <f t="shared" si="71"/>
        <v>70</v>
      </c>
      <c r="W38" s="881">
        <f t="shared" si="71"/>
        <v>378</v>
      </c>
      <c r="X38" s="882">
        <f t="shared" si="5"/>
        <v>7517</v>
      </c>
      <c r="Y38" s="881">
        <f t="shared" ref="Y38:AC38" si="72">$D$38*Y34</f>
        <v>0</v>
      </c>
      <c r="Z38" s="881">
        <f t="shared" si="72"/>
        <v>0</v>
      </c>
      <c r="AA38" s="881">
        <f t="shared" si="72"/>
        <v>11908</v>
      </c>
      <c r="AB38" s="881">
        <f t="shared" si="72"/>
        <v>181</v>
      </c>
      <c r="AC38" s="881">
        <f t="shared" si="72"/>
        <v>181</v>
      </c>
      <c r="AD38" s="980">
        <f t="shared" si="7"/>
        <v>12270</v>
      </c>
      <c r="AE38" s="827">
        <v>12.72</v>
      </c>
      <c r="AF38" s="827">
        <f>AE38*F38</f>
        <v>525488.64000000001</v>
      </c>
    </row>
    <row r="39" spans="1:32" ht="15.75">
      <c r="A39" s="785">
        <v>2</v>
      </c>
      <c r="B39" s="956" t="s">
        <v>363</v>
      </c>
      <c r="C39" s="943" t="s">
        <v>0</v>
      </c>
      <c r="D39" s="943"/>
      <c r="E39" s="957"/>
      <c r="F39" s="958">
        <v>23951</v>
      </c>
      <c r="G39" s="959" t="e">
        <f>#REF!+#REF!+#REF!+#REF!</f>
        <v>#REF!</v>
      </c>
      <c r="H39" s="960" t="e">
        <f>#REF!+#REF!+#REF!+#REF!</f>
        <v>#REF!</v>
      </c>
      <c r="I39" s="960" t="e">
        <f>#REF!+#REF!+#REF!+#REF!</f>
        <v>#REF!</v>
      </c>
      <c r="J39" s="960" t="e">
        <f>#REF!+#REF!+#REF!+#REF!</f>
        <v>#REF!</v>
      </c>
      <c r="K39" s="960" t="e">
        <f>#REF!+#REF!+#REF!+#REF!</f>
        <v>#REF!</v>
      </c>
      <c r="L39" s="961" t="e">
        <f>L44</f>
        <v>#REF!</v>
      </c>
      <c r="M39" s="962" t="e">
        <f>#REF!+#REF!+#REF!+#REF!</f>
        <v>#REF!</v>
      </c>
      <c r="N39" s="960" t="e">
        <f>#REF!+#REF!+#REF!+#REF!</f>
        <v>#REF!</v>
      </c>
      <c r="O39" s="960" t="e">
        <f>#REF!+#REF!+#REF!+#REF!</f>
        <v>#REF!</v>
      </c>
      <c r="P39" s="960" t="e">
        <f>#REF!+#REF!+#REF!+#REF!</f>
        <v>#REF!</v>
      </c>
      <c r="Q39" s="959" t="e">
        <f>#REF!+#REF!+#REF!+#REF!</f>
        <v>#REF!</v>
      </c>
      <c r="R39" s="961" t="e">
        <f>R44</f>
        <v>#REF!</v>
      </c>
      <c r="S39" s="962" t="e">
        <f>#REF!+#REF!+#REF!+#REF!</f>
        <v>#REF!</v>
      </c>
      <c r="T39" s="960" t="e">
        <f>#REF!+#REF!+#REF!+#REF!</f>
        <v>#REF!</v>
      </c>
      <c r="U39" s="960" t="e">
        <f>#REF!+#REF!+#REF!+#REF!</f>
        <v>#REF!</v>
      </c>
      <c r="V39" s="960" t="e">
        <f>#REF!+#REF!+#REF!+#REF!</f>
        <v>#REF!</v>
      </c>
      <c r="W39" s="959" t="e">
        <f>#REF!+#REF!+#REF!+#REF!</f>
        <v>#REF!</v>
      </c>
      <c r="X39" s="961" t="e">
        <f>X44</f>
        <v>#REF!</v>
      </c>
      <c r="Y39" s="962" t="e">
        <f>#REF!+#REF!+#REF!+#REF!</f>
        <v>#REF!</v>
      </c>
      <c r="Z39" s="960" t="e">
        <f>#REF!+#REF!+#REF!+#REF!</f>
        <v>#REF!</v>
      </c>
      <c r="AA39" s="960" t="e">
        <f>#REF!+#REF!+#REF!+#REF!</f>
        <v>#REF!</v>
      </c>
      <c r="AB39" s="960" t="e">
        <f>#REF!+#REF!+#REF!+#REF!</f>
        <v>#REF!</v>
      </c>
      <c r="AC39" s="959" t="e">
        <f>#REF!+#REF!+#REF!+#REF!</f>
        <v>#REF!</v>
      </c>
      <c r="AD39" s="963" t="e">
        <f>AD44</f>
        <v>#REF!</v>
      </c>
      <c r="AE39" s="964">
        <v>527.79999999999995</v>
      </c>
      <c r="AF39" s="965">
        <f>AE39*F39</f>
        <v>12641337.800000001</v>
      </c>
    </row>
    <row r="40" spans="1:32" ht="15" outlineLevel="1">
      <c r="A40" s="134"/>
      <c r="B40" s="976" t="s">
        <v>73</v>
      </c>
      <c r="C40" s="826" t="s">
        <v>126</v>
      </c>
      <c r="D40" s="827">
        <v>6</v>
      </c>
      <c r="E40" s="843">
        <f>D40*$F$39</f>
        <v>143706</v>
      </c>
      <c r="F40" s="977">
        <f>D40*$F$39</f>
        <v>143706</v>
      </c>
      <c r="G40" s="846" t="e">
        <f>$D$40*G39</f>
        <v>#REF!</v>
      </c>
      <c r="H40" s="846" t="e">
        <f t="shared" ref="H40:K40" si="73">$D$40*H39</f>
        <v>#REF!</v>
      </c>
      <c r="I40" s="846" t="e">
        <f t="shared" si="73"/>
        <v>#REF!</v>
      </c>
      <c r="J40" s="846" t="e">
        <f t="shared" si="73"/>
        <v>#REF!</v>
      </c>
      <c r="K40" s="846" t="e">
        <f t="shared" si="73"/>
        <v>#REF!</v>
      </c>
      <c r="L40" s="847" t="e">
        <f t="shared" si="1"/>
        <v>#REF!</v>
      </c>
      <c r="M40" s="843" t="e">
        <f t="shared" ref="M40:Q40" si="74">$D$40*M39</f>
        <v>#REF!</v>
      </c>
      <c r="N40" s="843" t="e">
        <f t="shared" si="74"/>
        <v>#REF!</v>
      </c>
      <c r="O40" s="843" t="e">
        <f t="shared" si="74"/>
        <v>#REF!</v>
      </c>
      <c r="P40" s="843" t="e">
        <f t="shared" si="74"/>
        <v>#REF!</v>
      </c>
      <c r="Q40" s="843" t="e">
        <f t="shared" si="74"/>
        <v>#REF!</v>
      </c>
      <c r="R40" s="847" t="e">
        <f t="shared" si="3"/>
        <v>#REF!</v>
      </c>
      <c r="S40" s="843" t="e">
        <f t="shared" ref="S40:W40" si="75">$D$40*S39</f>
        <v>#REF!</v>
      </c>
      <c r="T40" s="843" t="e">
        <f t="shared" si="75"/>
        <v>#REF!</v>
      </c>
      <c r="U40" s="843" t="e">
        <f t="shared" si="75"/>
        <v>#REF!</v>
      </c>
      <c r="V40" s="843" t="e">
        <f t="shared" si="75"/>
        <v>#REF!</v>
      </c>
      <c r="W40" s="843" t="e">
        <f t="shared" si="75"/>
        <v>#REF!</v>
      </c>
      <c r="X40" s="847" t="e">
        <f t="shared" si="5"/>
        <v>#REF!</v>
      </c>
      <c r="Y40" s="843" t="e">
        <f t="shared" ref="Y40:AC40" si="76">$D$40*Y39</f>
        <v>#REF!</v>
      </c>
      <c r="Z40" s="843" t="e">
        <f t="shared" si="76"/>
        <v>#REF!</v>
      </c>
      <c r="AA40" s="843" t="e">
        <f t="shared" si="76"/>
        <v>#REF!</v>
      </c>
      <c r="AB40" s="843" t="e">
        <f t="shared" si="76"/>
        <v>#REF!</v>
      </c>
      <c r="AC40" s="843" t="e">
        <f t="shared" si="76"/>
        <v>#REF!</v>
      </c>
      <c r="AD40" s="978" t="e">
        <f t="shared" si="7"/>
        <v>#REF!</v>
      </c>
      <c r="AE40" s="827">
        <v>17.64</v>
      </c>
      <c r="AF40" s="827">
        <f>AE40*F40</f>
        <v>2534973.84</v>
      </c>
    </row>
    <row r="41" spans="1:32" ht="30" outlineLevel="1">
      <c r="A41" s="134"/>
      <c r="B41" s="976" t="s">
        <v>397</v>
      </c>
      <c r="C41" s="826" t="s">
        <v>27</v>
      </c>
      <c r="D41" s="827">
        <v>0.5</v>
      </c>
      <c r="E41" s="843">
        <f>D41*$F$39</f>
        <v>11975.5</v>
      </c>
      <c r="F41" s="977">
        <f t="shared" ref="F41:F43" si="77">D41*$F$39</f>
        <v>11976</v>
      </c>
      <c r="G41" s="846">
        <f>$D$42*G38</f>
        <v>0</v>
      </c>
      <c r="H41" s="846">
        <f t="shared" ref="H41:K42" si="78">$D$42*H38</f>
        <v>0</v>
      </c>
      <c r="I41" s="846">
        <f t="shared" si="78"/>
        <v>13680</v>
      </c>
      <c r="J41" s="846">
        <f t="shared" si="78"/>
        <v>216</v>
      </c>
      <c r="K41" s="846">
        <f t="shared" si="78"/>
        <v>866.4</v>
      </c>
      <c r="L41" s="847">
        <f t="shared" ref="L41" si="79">SUM(G41:K41)</f>
        <v>14762.4</v>
      </c>
      <c r="M41" s="843">
        <f t="shared" ref="M41:Q42" si="80">$D$42*M38</f>
        <v>0</v>
      </c>
      <c r="N41" s="843">
        <f t="shared" si="80"/>
        <v>0</v>
      </c>
      <c r="O41" s="843">
        <f t="shared" si="80"/>
        <v>8482.7999999999993</v>
      </c>
      <c r="P41" s="843">
        <f t="shared" si="80"/>
        <v>84</v>
      </c>
      <c r="Q41" s="843">
        <f t="shared" si="80"/>
        <v>453.6</v>
      </c>
      <c r="R41" s="847">
        <f t="shared" ref="R41" si="81">SUM(M41:Q41)</f>
        <v>9020.4</v>
      </c>
      <c r="S41" s="843">
        <f t="shared" ref="S41:W42" si="82">$D$42*S38</f>
        <v>0</v>
      </c>
      <c r="T41" s="843">
        <f t="shared" si="82"/>
        <v>0</v>
      </c>
      <c r="U41" s="843">
        <f t="shared" si="82"/>
        <v>8482.7999999999993</v>
      </c>
      <c r="V41" s="843">
        <f t="shared" si="82"/>
        <v>84</v>
      </c>
      <c r="W41" s="843">
        <f t="shared" si="82"/>
        <v>453.6</v>
      </c>
      <c r="X41" s="847">
        <f t="shared" ref="X41" si="83">SUM(S41:W41)</f>
        <v>9020.4</v>
      </c>
      <c r="Y41" s="843">
        <f t="shared" ref="Y41:AC42" si="84">$D$42*Y38</f>
        <v>0</v>
      </c>
      <c r="Z41" s="843">
        <f t="shared" si="84"/>
        <v>0</v>
      </c>
      <c r="AA41" s="843">
        <f t="shared" si="84"/>
        <v>14289.6</v>
      </c>
      <c r="AB41" s="843">
        <f t="shared" si="84"/>
        <v>217.2</v>
      </c>
      <c r="AC41" s="843">
        <f t="shared" si="84"/>
        <v>217.2</v>
      </c>
      <c r="AD41" s="978">
        <f t="shared" ref="AD41" si="85">SUM(Y41:AC41)</f>
        <v>14724</v>
      </c>
      <c r="AE41" s="827">
        <v>17.760000000000002</v>
      </c>
      <c r="AF41" s="827">
        <f>AE41*F41</f>
        <v>212693.76000000001</v>
      </c>
    </row>
    <row r="42" spans="1:32" ht="15" outlineLevel="1">
      <c r="A42" s="134"/>
      <c r="B42" s="976" t="s">
        <v>75</v>
      </c>
      <c r="C42" s="826" t="s">
        <v>0</v>
      </c>
      <c r="D42" s="827">
        <v>1.2</v>
      </c>
      <c r="E42" s="843">
        <f>D42*$F$39</f>
        <v>28741.200000000001</v>
      </c>
      <c r="F42" s="977">
        <f t="shared" si="77"/>
        <v>28741</v>
      </c>
      <c r="G42" s="846" t="e">
        <f>$D$42*G39</f>
        <v>#REF!</v>
      </c>
      <c r="H42" s="846" t="e">
        <f t="shared" si="78"/>
        <v>#REF!</v>
      </c>
      <c r="I42" s="846" t="e">
        <f t="shared" si="78"/>
        <v>#REF!</v>
      </c>
      <c r="J42" s="846" t="e">
        <f t="shared" si="78"/>
        <v>#REF!</v>
      </c>
      <c r="K42" s="846" t="e">
        <f t="shared" si="78"/>
        <v>#REF!</v>
      </c>
      <c r="L42" s="847" t="e">
        <f t="shared" si="1"/>
        <v>#REF!</v>
      </c>
      <c r="M42" s="843" t="e">
        <f t="shared" si="80"/>
        <v>#REF!</v>
      </c>
      <c r="N42" s="843" t="e">
        <f t="shared" si="80"/>
        <v>#REF!</v>
      </c>
      <c r="O42" s="843" t="e">
        <f t="shared" si="80"/>
        <v>#REF!</v>
      </c>
      <c r="P42" s="843" t="e">
        <f t="shared" si="80"/>
        <v>#REF!</v>
      </c>
      <c r="Q42" s="843" t="e">
        <f t="shared" si="80"/>
        <v>#REF!</v>
      </c>
      <c r="R42" s="847" t="e">
        <f t="shared" si="3"/>
        <v>#REF!</v>
      </c>
      <c r="S42" s="843" t="e">
        <f t="shared" si="82"/>
        <v>#REF!</v>
      </c>
      <c r="T42" s="843" t="e">
        <f t="shared" si="82"/>
        <v>#REF!</v>
      </c>
      <c r="U42" s="843" t="e">
        <f t="shared" si="82"/>
        <v>#REF!</v>
      </c>
      <c r="V42" s="843" t="e">
        <f t="shared" si="82"/>
        <v>#REF!</v>
      </c>
      <c r="W42" s="843" t="e">
        <f t="shared" si="82"/>
        <v>#REF!</v>
      </c>
      <c r="X42" s="847" t="e">
        <f t="shared" si="5"/>
        <v>#REF!</v>
      </c>
      <c r="Y42" s="843" t="e">
        <f t="shared" si="84"/>
        <v>#REF!</v>
      </c>
      <c r="Z42" s="843" t="e">
        <f t="shared" si="84"/>
        <v>#REF!</v>
      </c>
      <c r="AA42" s="843" t="e">
        <f t="shared" si="84"/>
        <v>#REF!</v>
      </c>
      <c r="AB42" s="843" t="e">
        <f t="shared" si="84"/>
        <v>#REF!</v>
      </c>
      <c r="AC42" s="843" t="e">
        <f t="shared" si="84"/>
        <v>#REF!</v>
      </c>
      <c r="AD42" s="978" t="e">
        <f t="shared" si="7"/>
        <v>#REF!</v>
      </c>
      <c r="AE42" s="827">
        <v>41.99</v>
      </c>
      <c r="AF42" s="827">
        <f>AE42*F42</f>
        <v>1206834.5900000001</v>
      </c>
    </row>
    <row r="43" spans="1:32" ht="15" outlineLevel="1">
      <c r="A43" s="134"/>
      <c r="B43" s="896" t="s">
        <v>73</v>
      </c>
      <c r="C43" s="826" t="s">
        <v>126</v>
      </c>
      <c r="D43" s="827">
        <v>0</v>
      </c>
      <c r="E43" s="843">
        <f t="shared" ref="E43" si="86">D43*$F$39</f>
        <v>0</v>
      </c>
      <c r="F43" s="929">
        <f t="shared" si="77"/>
        <v>0</v>
      </c>
      <c r="G43" s="846" t="e">
        <f>$D$43*G39</f>
        <v>#REF!</v>
      </c>
      <c r="H43" s="843" t="e">
        <f t="shared" ref="H43:K43" si="87">$D$43*H39</f>
        <v>#REF!</v>
      </c>
      <c r="I43" s="843" t="e">
        <f t="shared" si="87"/>
        <v>#REF!</v>
      </c>
      <c r="J43" s="843" t="e">
        <f t="shared" si="87"/>
        <v>#REF!</v>
      </c>
      <c r="K43" s="843" t="e">
        <f t="shared" si="87"/>
        <v>#REF!</v>
      </c>
      <c r="L43" s="855" t="e">
        <f t="shared" si="1"/>
        <v>#REF!</v>
      </c>
      <c r="M43" s="843" t="e">
        <f t="shared" ref="M43:Q43" si="88">$D$43*M39</f>
        <v>#REF!</v>
      </c>
      <c r="N43" s="843" t="e">
        <f t="shared" si="88"/>
        <v>#REF!</v>
      </c>
      <c r="O43" s="843" t="e">
        <f t="shared" si="88"/>
        <v>#REF!</v>
      </c>
      <c r="P43" s="843" t="e">
        <f t="shared" si="88"/>
        <v>#REF!</v>
      </c>
      <c r="Q43" s="843" t="e">
        <f t="shared" si="88"/>
        <v>#REF!</v>
      </c>
      <c r="R43" s="855" t="e">
        <f t="shared" si="3"/>
        <v>#REF!</v>
      </c>
      <c r="S43" s="843" t="e">
        <f t="shared" ref="S43:W43" si="89">$D$43*S39</f>
        <v>#REF!</v>
      </c>
      <c r="T43" s="843" t="e">
        <f t="shared" si="89"/>
        <v>#REF!</v>
      </c>
      <c r="U43" s="843" t="e">
        <f t="shared" si="89"/>
        <v>#REF!</v>
      </c>
      <c r="V43" s="843" t="e">
        <f t="shared" si="89"/>
        <v>#REF!</v>
      </c>
      <c r="W43" s="843" t="e">
        <f t="shared" si="89"/>
        <v>#REF!</v>
      </c>
      <c r="X43" s="855" t="e">
        <f t="shared" si="5"/>
        <v>#REF!</v>
      </c>
      <c r="Y43" s="843" t="e">
        <f t="shared" ref="Y43:AC43" si="90">$D$43*Y39</f>
        <v>#REF!</v>
      </c>
      <c r="Z43" s="843" t="e">
        <f t="shared" si="90"/>
        <v>#REF!</v>
      </c>
      <c r="AA43" s="843" t="e">
        <f t="shared" si="90"/>
        <v>#REF!</v>
      </c>
      <c r="AB43" s="843" t="e">
        <f t="shared" si="90"/>
        <v>#REF!</v>
      </c>
      <c r="AC43" s="843" t="e">
        <f t="shared" si="90"/>
        <v>#REF!</v>
      </c>
      <c r="AD43" s="981" t="e">
        <f t="shared" si="7"/>
        <v>#REF!</v>
      </c>
      <c r="AE43" s="982"/>
      <c r="AF43" s="982"/>
    </row>
    <row r="44" spans="1:32" ht="31.5">
      <c r="A44" s="785">
        <v>3</v>
      </c>
      <c r="B44" s="956" t="s">
        <v>312</v>
      </c>
      <c r="C44" s="943" t="s">
        <v>0</v>
      </c>
      <c r="D44" s="943"/>
      <c r="E44" s="957"/>
      <c r="F44" s="958">
        <v>23951</v>
      </c>
      <c r="G44" s="959"/>
      <c r="H44" s="960"/>
      <c r="I44" s="960"/>
      <c r="J44" s="960"/>
      <c r="K44" s="960"/>
      <c r="L44" s="961" t="e">
        <f>#REF!+#REF!+#REF!+#REF!</f>
        <v>#REF!</v>
      </c>
      <c r="M44" s="962"/>
      <c r="N44" s="960"/>
      <c r="O44" s="960"/>
      <c r="P44" s="960"/>
      <c r="Q44" s="959"/>
      <c r="R44" s="961" t="e">
        <f>#REF!+#REF!+#REF!+#REF!</f>
        <v>#REF!</v>
      </c>
      <c r="S44" s="962"/>
      <c r="T44" s="960"/>
      <c r="U44" s="960"/>
      <c r="V44" s="960"/>
      <c r="W44" s="959"/>
      <c r="X44" s="961" t="e">
        <f>#REF!+#REF!+#REF!+#REF!</f>
        <v>#REF!</v>
      </c>
      <c r="Y44" s="962"/>
      <c r="Z44" s="960"/>
      <c r="AA44" s="960"/>
      <c r="AB44" s="960"/>
      <c r="AC44" s="959"/>
      <c r="AD44" s="963" t="e">
        <f>#REF!+#REF!+#REF!+#REF!</f>
        <v>#REF!</v>
      </c>
      <c r="AE44" s="964">
        <v>359.16</v>
      </c>
      <c r="AF44" s="965">
        <f>AE44*F44</f>
        <v>8602241.1600000001</v>
      </c>
    </row>
    <row r="45" spans="1:32" ht="15" outlineLevel="1">
      <c r="A45" s="784"/>
      <c r="B45" s="976" t="s">
        <v>76</v>
      </c>
      <c r="C45" s="826" t="s">
        <v>215</v>
      </c>
      <c r="D45" s="827">
        <v>0.35</v>
      </c>
      <c r="E45" s="843" t="e">
        <f>D45*#REF!</f>
        <v>#REF!</v>
      </c>
      <c r="F45" s="977">
        <f>D45*$F$44</f>
        <v>8383</v>
      </c>
      <c r="G45" s="846" t="e">
        <f>$D$45*#REF!</f>
        <v>#REF!</v>
      </c>
      <c r="H45" s="846" t="e">
        <f>$D$45*#REF!</f>
        <v>#REF!</v>
      </c>
      <c r="I45" s="846" t="e">
        <f>$D$45*#REF!</f>
        <v>#REF!</v>
      </c>
      <c r="J45" s="846" t="e">
        <f>$D$45*#REF!</f>
        <v>#REF!</v>
      </c>
      <c r="K45" s="846" t="e">
        <f>$D$45*#REF!</f>
        <v>#REF!</v>
      </c>
      <c r="L45" s="847" t="e">
        <f t="shared" ref="L45:L46" si="91">SUM(G45:K45)</f>
        <v>#REF!</v>
      </c>
      <c r="M45" s="843" t="e">
        <f>$D$45*#REF!</f>
        <v>#REF!</v>
      </c>
      <c r="N45" s="843" t="e">
        <f>$D$45*#REF!</f>
        <v>#REF!</v>
      </c>
      <c r="O45" s="843" t="e">
        <f>$D$45*#REF!</f>
        <v>#REF!</v>
      </c>
      <c r="P45" s="843" t="e">
        <f>$D$45*#REF!</f>
        <v>#REF!</v>
      </c>
      <c r="Q45" s="843" t="e">
        <f>$D$45*#REF!</f>
        <v>#REF!</v>
      </c>
      <c r="R45" s="847" t="e">
        <f t="shared" ref="R45:R46" si="92">SUM(M45:Q45)</f>
        <v>#REF!</v>
      </c>
      <c r="S45" s="843" t="e">
        <f>$D$45*#REF!</f>
        <v>#REF!</v>
      </c>
      <c r="T45" s="843" t="e">
        <f>$D$45*#REF!</f>
        <v>#REF!</v>
      </c>
      <c r="U45" s="843" t="e">
        <f>$D$45*#REF!</f>
        <v>#REF!</v>
      </c>
      <c r="V45" s="843" t="e">
        <f>$D$45*#REF!</f>
        <v>#REF!</v>
      </c>
      <c r="W45" s="843" t="e">
        <f>$D$45*#REF!</f>
        <v>#REF!</v>
      </c>
      <c r="X45" s="847" t="e">
        <f t="shared" ref="X45:X46" si="93">SUM(S45:W45)</f>
        <v>#REF!</v>
      </c>
      <c r="Y45" s="843" t="e">
        <f>$D$45*#REF!</f>
        <v>#REF!</v>
      </c>
      <c r="Z45" s="843" t="e">
        <f>$D$45*#REF!</f>
        <v>#REF!</v>
      </c>
      <c r="AA45" s="843" t="e">
        <f>$D$45*#REF!</f>
        <v>#REF!</v>
      </c>
      <c r="AB45" s="843" t="e">
        <f>$D$45*#REF!</f>
        <v>#REF!</v>
      </c>
      <c r="AC45" s="843" t="e">
        <f>$D$45*#REF!</f>
        <v>#REF!</v>
      </c>
      <c r="AD45" s="978" t="e">
        <f t="shared" ref="AD45:AD46" si="94">SUM(Y45:AC45)</f>
        <v>#REF!</v>
      </c>
      <c r="AE45" s="827">
        <v>95.98</v>
      </c>
      <c r="AF45" s="827">
        <f>AE45*F45</f>
        <v>804600.34</v>
      </c>
    </row>
    <row r="46" spans="1:32" ht="15" outlineLevel="1">
      <c r="A46" s="134"/>
      <c r="B46" s="976" t="s">
        <v>401</v>
      </c>
      <c r="C46" s="826" t="s">
        <v>126</v>
      </c>
      <c r="D46" s="827">
        <v>3</v>
      </c>
      <c r="E46" s="843" t="e">
        <f>D46*#REF!</f>
        <v>#REF!</v>
      </c>
      <c r="F46" s="977">
        <f>D46*$F$44</f>
        <v>71853</v>
      </c>
      <c r="G46" s="846" t="e">
        <f>$D$46*#REF!</f>
        <v>#REF!</v>
      </c>
      <c r="H46" s="846" t="e">
        <f>$D$46*#REF!</f>
        <v>#REF!</v>
      </c>
      <c r="I46" s="846" t="e">
        <f>$D$46*#REF!</f>
        <v>#REF!</v>
      </c>
      <c r="J46" s="846" t="e">
        <f>$D$46*#REF!</f>
        <v>#REF!</v>
      </c>
      <c r="K46" s="846" t="e">
        <f>$D$46*#REF!</f>
        <v>#REF!</v>
      </c>
      <c r="L46" s="847" t="e">
        <f t="shared" si="91"/>
        <v>#REF!</v>
      </c>
      <c r="M46" s="843" t="e">
        <f>$D$46*#REF!</f>
        <v>#REF!</v>
      </c>
      <c r="N46" s="843" t="e">
        <f>$D$46*#REF!</f>
        <v>#REF!</v>
      </c>
      <c r="O46" s="843" t="e">
        <f>$D$46*#REF!</f>
        <v>#REF!</v>
      </c>
      <c r="P46" s="843" t="e">
        <f>$D$46*#REF!</f>
        <v>#REF!</v>
      </c>
      <c r="Q46" s="843" t="e">
        <f>$D$46*#REF!</f>
        <v>#REF!</v>
      </c>
      <c r="R46" s="847" t="e">
        <f t="shared" si="92"/>
        <v>#REF!</v>
      </c>
      <c r="S46" s="843" t="e">
        <f>$D$46*#REF!</f>
        <v>#REF!</v>
      </c>
      <c r="T46" s="843" t="e">
        <f>$D$46*#REF!</f>
        <v>#REF!</v>
      </c>
      <c r="U46" s="843" t="e">
        <f>$D$46*#REF!</f>
        <v>#REF!</v>
      </c>
      <c r="V46" s="843" t="e">
        <f>$D$46*#REF!</f>
        <v>#REF!</v>
      </c>
      <c r="W46" s="843" t="e">
        <f>$D$46*#REF!</f>
        <v>#REF!</v>
      </c>
      <c r="X46" s="847" t="e">
        <f t="shared" si="93"/>
        <v>#REF!</v>
      </c>
      <c r="Y46" s="843" t="e">
        <f>$D$46*#REF!</f>
        <v>#REF!</v>
      </c>
      <c r="Z46" s="843" t="e">
        <f>$D$46*#REF!</f>
        <v>#REF!</v>
      </c>
      <c r="AA46" s="843" t="e">
        <f>$D$46*#REF!</f>
        <v>#REF!</v>
      </c>
      <c r="AB46" s="843" t="e">
        <f>$D$46*#REF!</f>
        <v>#REF!</v>
      </c>
      <c r="AC46" s="843" t="e">
        <f>$D$46*#REF!</f>
        <v>#REF!</v>
      </c>
      <c r="AD46" s="978" t="e">
        <f t="shared" si="94"/>
        <v>#REF!</v>
      </c>
      <c r="AE46" s="827">
        <v>24.12</v>
      </c>
      <c r="AF46" s="827">
        <f>AE46*F46</f>
        <v>1733094.36</v>
      </c>
    </row>
    <row r="47" spans="1:32" ht="47.25">
      <c r="A47" s="799">
        <v>4</v>
      </c>
      <c r="B47" s="956" t="s">
        <v>399</v>
      </c>
      <c r="C47" s="943" t="s">
        <v>0</v>
      </c>
      <c r="D47" s="943"/>
      <c r="E47" s="957"/>
      <c r="F47" s="958">
        <v>1895</v>
      </c>
      <c r="G47" s="959"/>
      <c r="H47" s="960"/>
      <c r="I47" s="960"/>
      <c r="J47" s="960"/>
      <c r="K47" s="960"/>
      <c r="L47" s="961" t="e">
        <f>#REF!+#REF!+#REF!+#REF!</f>
        <v>#REF!</v>
      </c>
      <c r="M47" s="962"/>
      <c r="N47" s="960"/>
      <c r="O47" s="960"/>
      <c r="P47" s="960"/>
      <c r="Q47" s="959"/>
      <c r="R47" s="961" t="e">
        <f>#REF!+#REF!+#REF!+#REF!</f>
        <v>#REF!</v>
      </c>
      <c r="S47" s="962"/>
      <c r="T47" s="960"/>
      <c r="U47" s="960"/>
      <c r="V47" s="960"/>
      <c r="W47" s="959"/>
      <c r="X47" s="961" t="e">
        <f>#REF!+#REF!+#REF!+#REF!</f>
        <v>#REF!</v>
      </c>
      <c r="Y47" s="962"/>
      <c r="Z47" s="960"/>
      <c r="AA47" s="960"/>
      <c r="AB47" s="960"/>
      <c r="AC47" s="959"/>
      <c r="AD47" s="963" t="e">
        <f>#REF!+#REF!+#REF!+#REF!</f>
        <v>#REF!</v>
      </c>
      <c r="AE47" s="964">
        <v>1673.16</v>
      </c>
      <c r="AF47" s="965">
        <f>AE47*F47</f>
        <v>3170638.2</v>
      </c>
    </row>
    <row r="48" spans="1:32" ht="15" outlineLevel="1">
      <c r="A48" s="134"/>
      <c r="B48" s="976" t="s">
        <v>73</v>
      </c>
      <c r="C48" s="826" t="s">
        <v>126</v>
      </c>
      <c r="D48" s="827">
        <v>6</v>
      </c>
      <c r="E48" s="843" t="e">
        <f>D48*#REF!</f>
        <v>#REF!</v>
      </c>
      <c r="F48" s="977">
        <f>D48*$F$47</f>
        <v>11370</v>
      </c>
      <c r="G48" s="846" t="e">
        <f>$D$48*#REF!</f>
        <v>#REF!</v>
      </c>
      <c r="H48" s="846" t="e">
        <f>$D$48*#REF!</f>
        <v>#REF!</v>
      </c>
      <c r="I48" s="846" t="e">
        <f>$D$48*#REF!</f>
        <v>#REF!</v>
      </c>
      <c r="J48" s="846" t="e">
        <f>$D$48*#REF!</f>
        <v>#REF!</v>
      </c>
      <c r="K48" s="846" t="e">
        <f>$D$48*#REF!</f>
        <v>#REF!</v>
      </c>
      <c r="L48" s="847" t="e">
        <f t="shared" ref="L48:L53" si="95">SUM(G48:K48)</f>
        <v>#REF!</v>
      </c>
      <c r="M48" s="843" t="e">
        <f>$D$48*#REF!</f>
        <v>#REF!</v>
      </c>
      <c r="N48" s="843" t="e">
        <f>$D$48*#REF!</f>
        <v>#REF!</v>
      </c>
      <c r="O48" s="843" t="e">
        <f>$D$48*#REF!</f>
        <v>#REF!</v>
      </c>
      <c r="P48" s="843" t="e">
        <f>$D$48*#REF!</f>
        <v>#REF!</v>
      </c>
      <c r="Q48" s="843" t="e">
        <f>$D$48*#REF!</f>
        <v>#REF!</v>
      </c>
      <c r="R48" s="847" t="e">
        <f t="shared" ref="R48:R53" si="96">SUM(M48:Q48)</f>
        <v>#REF!</v>
      </c>
      <c r="S48" s="843" t="e">
        <f>$D$48*#REF!</f>
        <v>#REF!</v>
      </c>
      <c r="T48" s="843" t="e">
        <f>$D$48*#REF!</f>
        <v>#REF!</v>
      </c>
      <c r="U48" s="843" t="e">
        <f>$D$48*#REF!</f>
        <v>#REF!</v>
      </c>
      <c r="V48" s="843" t="e">
        <f>$D$48*#REF!</f>
        <v>#REF!</v>
      </c>
      <c r="W48" s="843" t="e">
        <f>$D$48*#REF!</f>
        <v>#REF!</v>
      </c>
      <c r="X48" s="847" t="e">
        <f t="shared" ref="X48:X53" si="97">SUM(S48:W48)</f>
        <v>#REF!</v>
      </c>
      <c r="Y48" s="843" t="e">
        <f>$D$48*#REF!</f>
        <v>#REF!</v>
      </c>
      <c r="Z48" s="843" t="e">
        <f>$D$48*#REF!</f>
        <v>#REF!</v>
      </c>
      <c r="AA48" s="843" t="e">
        <f>$D$48*#REF!</f>
        <v>#REF!</v>
      </c>
      <c r="AB48" s="843" t="e">
        <f>$D$48*#REF!</f>
        <v>#REF!</v>
      </c>
      <c r="AC48" s="843" t="e">
        <f>$D$48*#REF!</f>
        <v>#REF!</v>
      </c>
      <c r="AD48" s="978" t="e">
        <f t="shared" ref="AD48:AD53" si="98">SUM(Y48:AC48)</f>
        <v>#REF!</v>
      </c>
      <c r="AE48" s="827">
        <v>17.64</v>
      </c>
      <c r="AF48" s="827">
        <f t="shared" ref="AF48:AF53" si="99">AE48*F48</f>
        <v>200566.8</v>
      </c>
    </row>
    <row r="49" spans="1:32" ht="15" customHeight="1" outlineLevel="1">
      <c r="A49" s="134"/>
      <c r="B49" s="976" t="s">
        <v>397</v>
      </c>
      <c r="C49" s="826" t="s">
        <v>27</v>
      </c>
      <c r="D49" s="827">
        <v>7</v>
      </c>
      <c r="E49" s="843">
        <f>D49*$F$39</f>
        <v>167657</v>
      </c>
      <c r="F49" s="977">
        <f t="shared" ref="F49:F53" si="100">D49*$F$47</f>
        <v>13265</v>
      </c>
      <c r="G49" s="846">
        <f t="shared" ref="G49:K50" si="101">$D$42*G47</f>
        <v>0</v>
      </c>
      <c r="H49" s="846">
        <f t="shared" si="101"/>
        <v>0</v>
      </c>
      <c r="I49" s="846">
        <f t="shared" si="101"/>
        <v>0</v>
      </c>
      <c r="J49" s="846">
        <f t="shared" si="101"/>
        <v>0</v>
      </c>
      <c r="K49" s="846">
        <f t="shared" si="101"/>
        <v>0</v>
      </c>
      <c r="L49" s="847">
        <f t="shared" si="95"/>
        <v>0</v>
      </c>
      <c r="M49" s="843">
        <f t="shared" ref="M49:Q50" si="102">$D$42*M47</f>
        <v>0</v>
      </c>
      <c r="N49" s="843">
        <f t="shared" si="102"/>
        <v>0</v>
      </c>
      <c r="O49" s="843">
        <f t="shared" si="102"/>
        <v>0</v>
      </c>
      <c r="P49" s="843">
        <f t="shared" si="102"/>
        <v>0</v>
      </c>
      <c r="Q49" s="843">
        <f t="shared" si="102"/>
        <v>0</v>
      </c>
      <c r="R49" s="847">
        <f t="shared" si="96"/>
        <v>0</v>
      </c>
      <c r="S49" s="843">
        <f t="shared" ref="S49:W50" si="103">$D$42*S47</f>
        <v>0</v>
      </c>
      <c r="T49" s="843">
        <f t="shared" si="103"/>
        <v>0</v>
      </c>
      <c r="U49" s="843">
        <f t="shared" si="103"/>
        <v>0</v>
      </c>
      <c r="V49" s="843">
        <f t="shared" si="103"/>
        <v>0</v>
      </c>
      <c r="W49" s="843">
        <f t="shared" si="103"/>
        <v>0</v>
      </c>
      <c r="X49" s="847">
        <f t="shared" si="97"/>
        <v>0</v>
      </c>
      <c r="Y49" s="843">
        <f t="shared" ref="Y49:AC50" si="104">$D$42*Y47</f>
        <v>0</v>
      </c>
      <c r="Z49" s="843">
        <f t="shared" si="104"/>
        <v>0</v>
      </c>
      <c r="AA49" s="843">
        <f t="shared" si="104"/>
        <v>0</v>
      </c>
      <c r="AB49" s="843">
        <f t="shared" si="104"/>
        <v>0</v>
      </c>
      <c r="AC49" s="843">
        <f t="shared" si="104"/>
        <v>0</v>
      </c>
      <c r="AD49" s="978">
        <f t="shared" si="98"/>
        <v>0</v>
      </c>
      <c r="AE49" s="827">
        <v>17.760000000000002</v>
      </c>
      <c r="AF49" s="827">
        <f t="shared" si="99"/>
        <v>235586.4</v>
      </c>
    </row>
    <row r="50" spans="1:32" ht="15" customHeight="1" outlineLevel="1">
      <c r="A50" s="134"/>
      <c r="B50" s="976" t="s">
        <v>398</v>
      </c>
      <c r="C50" s="826" t="s">
        <v>27</v>
      </c>
      <c r="D50" s="827">
        <v>7</v>
      </c>
      <c r="E50" s="843">
        <f>D50*$F$39</f>
        <v>167657</v>
      </c>
      <c r="F50" s="977">
        <f t="shared" si="100"/>
        <v>13265</v>
      </c>
      <c r="G50" s="846" t="e">
        <f t="shared" si="101"/>
        <v>#REF!</v>
      </c>
      <c r="H50" s="846" t="e">
        <f t="shared" si="101"/>
        <v>#REF!</v>
      </c>
      <c r="I50" s="846" t="e">
        <f t="shared" si="101"/>
        <v>#REF!</v>
      </c>
      <c r="J50" s="846" t="e">
        <f t="shared" si="101"/>
        <v>#REF!</v>
      </c>
      <c r="K50" s="846" t="e">
        <f t="shared" si="101"/>
        <v>#REF!</v>
      </c>
      <c r="L50" s="847" t="e">
        <f t="shared" si="95"/>
        <v>#REF!</v>
      </c>
      <c r="M50" s="843" t="e">
        <f t="shared" si="102"/>
        <v>#REF!</v>
      </c>
      <c r="N50" s="843" t="e">
        <f t="shared" si="102"/>
        <v>#REF!</v>
      </c>
      <c r="O50" s="843" t="e">
        <f t="shared" si="102"/>
        <v>#REF!</v>
      </c>
      <c r="P50" s="843" t="e">
        <f t="shared" si="102"/>
        <v>#REF!</v>
      </c>
      <c r="Q50" s="843" t="e">
        <f t="shared" si="102"/>
        <v>#REF!</v>
      </c>
      <c r="R50" s="847" t="e">
        <f t="shared" si="96"/>
        <v>#REF!</v>
      </c>
      <c r="S50" s="843" t="e">
        <f t="shared" si="103"/>
        <v>#REF!</v>
      </c>
      <c r="T50" s="843" t="e">
        <f t="shared" si="103"/>
        <v>#REF!</v>
      </c>
      <c r="U50" s="843" t="e">
        <f t="shared" si="103"/>
        <v>#REF!</v>
      </c>
      <c r="V50" s="843" t="e">
        <f t="shared" si="103"/>
        <v>#REF!</v>
      </c>
      <c r="W50" s="843" t="e">
        <f t="shared" si="103"/>
        <v>#REF!</v>
      </c>
      <c r="X50" s="847" t="e">
        <f t="shared" si="97"/>
        <v>#REF!</v>
      </c>
      <c r="Y50" s="843" t="e">
        <f t="shared" si="104"/>
        <v>#REF!</v>
      </c>
      <c r="Z50" s="843" t="e">
        <f t="shared" si="104"/>
        <v>#REF!</v>
      </c>
      <c r="AA50" s="843" t="e">
        <f t="shared" si="104"/>
        <v>#REF!</v>
      </c>
      <c r="AB50" s="843" t="e">
        <f t="shared" si="104"/>
        <v>#REF!</v>
      </c>
      <c r="AC50" s="843" t="e">
        <f t="shared" si="104"/>
        <v>#REF!</v>
      </c>
      <c r="AD50" s="978" t="e">
        <f t="shared" si="98"/>
        <v>#REF!</v>
      </c>
      <c r="AE50" s="827">
        <v>39.26</v>
      </c>
      <c r="AF50" s="827">
        <f t="shared" si="99"/>
        <v>520783.9</v>
      </c>
    </row>
    <row r="51" spans="1:32" ht="15" outlineLevel="2">
      <c r="A51" s="784"/>
      <c r="B51" s="896" t="s">
        <v>73</v>
      </c>
      <c r="C51" s="826" t="s">
        <v>126</v>
      </c>
      <c r="D51" s="827">
        <v>0</v>
      </c>
      <c r="E51" s="843" t="e">
        <f>D51*#REF!</f>
        <v>#REF!</v>
      </c>
      <c r="F51" s="929">
        <f t="shared" si="100"/>
        <v>0</v>
      </c>
      <c r="G51" s="846" t="e">
        <f>$D$51*#REF!</f>
        <v>#REF!</v>
      </c>
      <c r="H51" s="843" t="e">
        <f>$D$51*#REF!</f>
        <v>#REF!</v>
      </c>
      <c r="I51" s="843" t="e">
        <f>$D$51*#REF!</f>
        <v>#REF!</v>
      </c>
      <c r="J51" s="843" t="e">
        <f>$D$51*#REF!</f>
        <v>#REF!</v>
      </c>
      <c r="K51" s="843" t="e">
        <f>$D$51*#REF!</f>
        <v>#REF!</v>
      </c>
      <c r="L51" s="836" t="e">
        <f t="shared" si="95"/>
        <v>#REF!</v>
      </c>
      <c r="M51" s="843" t="e">
        <f>$D$51*#REF!</f>
        <v>#REF!</v>
      </c>
      <c r="N51" s="843" t="e">
        <f>$D$51*#REF!</f>
        <v>#REF!</v>
      </c>
      <c r="O51" s="843" t="e">
        <f>$D$51*#REF!</f>
        <v>#REF!</v>
      </c>
      <c r="P51" s="843" t="e">
        <f>$D$51*#REF!</f>
        <v>#REF!</v>
      </c>
      <c r="Q51" s="843" t="e">
        <f>$D$51*#REF!</f>
        <v>#REF!</v>
      </c>
      <c r="R51" s="836" t="e">
        <f t="shared" si="96"/>
        <v>#REF!</v>
      </c>
      <c r="S51" s="843" t="e">
        <f>$D$51*#REF!</f>
        <v>#REF!</v>
      </c>
      <c r="T51" s="843" t="e">
        <f>$D$51*#REF!</f>
        <v>#REF!</v>
      </c>
      <c r="U51" s="843" t="e">
        <f>$D$51*#REF!</f>
        <v>#REF!</v>
      </c>
      <c r="V51" s="843" t="e">
        <f>$D$51*#REF!</f>
        <v>#REF!</v>
      </c>
      <c r="W51" s="843" t="e">
        <f>$D$51*#REF!</f>
        <v>#REF!</v>
      </c>
      <c r="X51" s="836" t="e">
        <f t="shared" si="97"/>
        <v>#REF!</v>
      </c>
      <c r="Y51" s="843" t="e">
        <f>$D$51*#REF!</f>
        <v>#REF!</v>
      </c>
      <c r="Z51" s="843" t="e">
        <f>$D$51*#REF!</f>
        <v>#REF!</v>
      </c>
      <c r="AA51" s="843" t="e">
        <f>$D$51*#REF!</f>
        <v>#REF!</v>
      </c>
      <c r="AB51" s="843" t="e">
        <f>$D$51*#REF!</f>
        <v>#REF!</v>
      </c>
      <c r="AC51" s="843" t="e">
        <f>$D$51*#REF!</f>
        <v>#REF!</v>
      </c>
      <c r="AD51" s="983" t="e">
        <f t="shared" si="98"/>
        <v>#REF!</v>
      </c>
      <c r="AE51" s="827">
        <v>0</v>
      </c>
      <c r="AF51" s="827">
        <f t="shared" si="99"/>
        <v>0</v>
      </c>
    </row>
    <row r="52" spans="1:32" ht="15" outlineLevel="1">
      <c r="A52" s="784"/>
      <c r="B52" s="976" t="s">
        <v>76</v>
      </c>
      <c r="C52" s="826" t="s">
        <v>215</v>
      </c>
      <c r="D52" s="827">
        <v>0.35</v>
      </c>
      <c r="E52" s="843" t="e">
        <f>D52*#REF!</f>
        <v>#REF!</v>
      </c>
      <c r="F52" s="977">
        <f t="shared" si="100"/>
        <v>663</v>
      </c>
      <c r="G52" s="846" t="e">
        <f>$D$52*#REF!</f>
        <v>#REF!</v>
      </c>
      <c r="H52" s="846" t="e">
        <f>$D$52*#REF!</f>
        <v>#REF!</v>
      </c>
      <c r="I52" s="846" t="e">
        <f>$D$52*#REF!</f>
        <v>#REF!</v>
      </c>
      <c r="J52" s="846" t="e">
        <f>$D$52*#REF!</f>
        <v>#REF!</v>
      </c>
      <c r="K52" s="846" t="e">
        <f>$D$52*#REF!</f>
        <v>#REF!</v>
      </c>
      <c r="L52" s="847" t="e">
        <f t="shared" si="95"/>
        <v>#REF!</v>
      </c>
      <c r="M52" s="843" t="e">
        <f>$D$52*#REF!</f>
        <v>#REF!</v>
      </c>
      <c r="N52" s="843" t="e">
        <f>$D$52*#REF!</f>
        <v>#REF!</v>
      </c>
      <c r="O52" s="843" t="e">
        <f>$D$52*#REF!</f>
        <v>#REF!</v>
      </c>
      <c r="P52" s="843" t="e">
        <f>$D$52*#REF!</f>
        <v>#REF!</v>
      </c>
      <c r="Q52" s="843" t="e">
        <f>$D$52*#REF!</f>
        <v>#REF!</v>
      </c>
      <c r="R52" s="847" t="e">
        <f t="shared" si="96"/>
        <v>#REF!</v>
      </c>
      <c r="S52" s="843" t="e">
        <f>$D$52*#REF!</f>
        <v>#REF!</v>
      </c>
      <c r="T52" s="843" t="e">
        <f>$D$52*#REF!</f>
        <v>#REF!</v>
      </c>
      <c r="U52" s="843" t="e">
        <f>$D$52*#REF!</f>
        <v>#REF!</v>
      </c>
      <c r="V52" s="843" t="e">
        <f>$D$52*#REF!</f>
        <v>#REF!</v>
      </c>
      <c r="W52" s="843" t="e">
        <f>$D$52*#REF!</f>
        <v>#REF!</v>
      </c>
      <c r="X52" s="847" t="e">
        <f t="shared" si="97"/>
        <v>#REF!</v>
      </c>
      <c r="Y52" s="843" t="e">
        <f>$D$52*#REF!</f>
        <v>#REF!</v>
      </c>
      <c r="Z52" s="843" t="e">
        <f>$D$52*#REF!</f>
        <v>#REF!</v>
      </c>
      <c r="AA52" s="843" t="e">
        <f>$D$52*#REF!</f>
        <v>#REF!</v>
      </c>
      <c r="AB52" s="843" t="e">
        <f>$D$52*#REF!</f>
        <v>#REF!</v>
      </c>
      <c r="AC52" s="843" t="e">
        <f>$D$52*#REF!</f>
        <v>#REF!</v>
      </c>
      <c r="AD52" s="978" t="e">
        <f t="shared" si="98"/>
        <v>#REF!</v>
      </c>
      <c r="AE52" s="827">
        <v>95.98</v>
      </c>
      <c r="AF52" s="827">
        <f t="shared" si="99"/>
        <v>63634.74</v>
      </c>
    </row>
    <row r="53" spans="1:32" ht="15" outlineLevel="1">
      <c r="A53" s="784"/>
      <c r="B53" s="976" t="s">
        <v>401</v>
      </c>
      <c r="C53" s="826" t="s">
        <v>126</v>
      </c>
      <c r="D53" s="827">
        <v>3</v>
      </c>
      <c r="E53" s="843" t="e">
        <f>D53*#REF!</f>
        <v>#REF!</v>
      </c>
      <c r="F53" s="977">
        <f t="shared" si="100"/>
        <v>5685</v>
      </c>
      <c r="G53" s="846" t="e">
        <f>$D$53*#REF!</f>
        <v>#REF!</v>
      </c>
      <c r="H53" s="846" t="e">
        <f>$D$53*#REF!</f>
        <v>#REF!</v>
      </c>
      <c r="I53" s="846" t="e">
        <f>$D$53*#REF!</f>
        <v>#REF!</v>
      </c>
      <c r="J53" s="846" t="e">
        <f>$D$53*#REF!</f>
        <v>#REF!</v>
      </c>
      <c r="K53" s="846" t="e">
        <f>$D$53*#REF!</f>
        <v>#REF!</v>
      </c>
      <c r="L53" s="847" t="e">
        <f t="shared" si="95"/>
        <v>#REF!</v>
      </c>
      <c r="M53" s="843" t="e">
        <f>$D$53*#REF!</f>
        <v>#REF!</v>
      </c>
      <c r="N53" s="843" t="e">
        <f>$D$53*#REF!</f>
        <v>#REF!</v>
      </c>
      <c r="O53" s="843" t="e">
        <f>$D$53*#REF!</f>
        <v>#REF!</v>
      </c>
      <c r="P53" s="843" t="e">
        <f>$D$53*#REF!</f>
        <v>#REF!</v>
      </c>
      <c r="Q53" s="843" t="e">
        <f>$D$53*#REF!</f>
        <v>#REF!</v>
      </c>
      <c r="R53" s="847" t="e">
        <f t="shared" si="96"/>
        <v>#REF!</v>
      </c>
      <c r="S53" s="843" t="e">
        <f>$D$53*#REF!</f>
        <v>#REF!</v>
      </c>
      <c r="T53" s="843" t="e">
        <f>$D$53*#REF!</f>
        <v>#REF!</v>
      </c>
      <c r="U53" s="843" t="e">
        <f>$D$53*#REF!</f>
        <v>#REF!</v>
      </c>
      <c r="V53" s="843" t="e">
        <f>$D$53*#REF!</f>
        <v>#REF!</v>
      </c>
      <c r="W53" s="843" t="e">
        <f>$D$53*#REF!</f>
        <v>#REF!</v>
      </c>
      <c r="X53" s="847" t="e">
        <f t="shared" si="97"/>
        <v>#REF!</v>
      </c>
      <c r="Y53" s="843" t="e">
        <f>$D$53*#REF!</f>
        <v>#REF!</v>
      </c>
      <c r="Z53" s="843" t="e">
        <f>$D$53*#REF!</f>
        <v>#REF!</v>
      </c>
      <c r="AA53" s="843" t="e">
        <f>$D$53*#REF!</f>
        <v>#REF!</v>
      </c>
      <c r="AB53" s="843" t="e">
        <f>$D$53*#REF!</f>
        <v>#REF!</v>
      </c>
      <c r="AC53" s="843" t="e">
        <f>$D$53*#REF!</f>
        <v>#REF!</v>
      </c>
      <c r="AD53" s="978" t="e">
        <f t="shared" si="98"/>
        <v>#REF!</v>
      </c>
      <c r="AE53" s="827">
        <v>24.12</v>
      </c>
      <c r="AF53" s="827">
        <f t="shared" si="99"/>
        <v>137122.20000000001</v>
      </c>
    </row>
    <row r="54" spans="1:32" ht="31.5">
      <c r="A54" s="799">
        <v>5</v>
      </c>
      <c r="B54" s="795" t="s">
        <v>400</v>
      </c>
      <c r="C54" s="809" t="s">
        <v>0</v>
      </c>
      <c r="D54" s="809"/>
      <c r="E54" s="843"/>
      <c r="F54" s="958">
        <f>F55</f>
        <v>756</v>
      </c>
      <c r="G54" s="927"/>
      <c r="H54" s="75"/>
      <c r="I54" s="75"/>
      <c r="J54" s="75"/>
      <c r="K54" s="75"/>
      <c r="L54" s="838" t="e">
        <f>#REF!+L55</f>
        <v>#REF!</v>
      </c>
      <c r="M54" s="83"/>
      <c r="N54" s="75"/>
      <c r="O54" s="75"/>
      <c r="P54" s="75"/>
      <c r="Q54" s="75"/>
      <c r="R54" s="838" t="e">
        <f>#REF!+R55</f>
        <v>#REF!</v>
      </c>
      <c r="S54" s="83"/>
      <c r="T54" s="75"/>
      <c r="U54" s="75"/>
      <c r="V54" s="75"/>
      <c r="W54" s="75"/>
      <c r="X54" s="838" t="e">
        <f>#REF!+X55</f>
        <v>#REF!</v>
      </c>
      <c r="Y54" s="83"/>
      <c r="Z54" s="75"/>
      <c r="AA54" s="75"/>
      <c r="AB54" s="75"/>
      <c r="AC54" s="75"/>
      <c r="AD54" s="984" t="e">
        <f>#REF!+AD55</f>
        <v>#REF!</v>
      </c>
      <c r="AE54" s="939"/>
      <c r="AF54" s="939"/>
    </row>
    <row r="55" spans="1:32" ht="15.75">
      <c r="A55" s="784" t="s">
        <v>329</v>
      </c>
      <c r="B55" s="966" t="s">
        <v>307</v>
      </c>
      <c r="C55" s="853" t="s">
        <v>0</v>
      </c>
      <c r="D55" s="853"/>
      <c r="E55" s="967"/>
      <c r="F55" s="968">
        <v>756</v>
      </c>
      <c r="G55" s="969"/>
      <c r="H55" s="970"/>
      <c r="I55" s="970"/>
      <c r="J55" s="970"/>
      <c r="K55" s="970">
        <f>'[1]Фасад секц.6'!W646</f>
        <v>214.76</v>
      </c>
      <c r="L55" s="971">
        <f t="shared" ref="L55:L58" si="105">SUM(G55:K55)</f>
        <v>214.76</v>
      </c>
      <c r="M55" s="972"/>
      <c r="N55" s="970"/>
      <c r="O55" s="970"/>
      <c r="P55" s="970"/>
      <c r="Q55" s="970">
        <f>'[1]Фасад секц.7-8'!W256</f>
        <v>78.61</v>
      </c>
      <c r="R55" s="971">
        <f t="shared" ref="R55:R66" si="106">SUM(M55:Q55)</f>
        <v>78.61</v>
      </c>
      <c r="S55" s="972"/>
      <c r="T55" s="970"/>
      <c r="U55" s="970"/>
      <c r="V55" s="970"/>
      <c r="W55" s="970">
        <f>Q55</f>
        <v>78.61</v>
      </c>
      <c r="X55" s="971">
        <f t="shared" ref="X55:X66" si="107">SUM(S55:W55)</f>
        <v>78.61</v>
      </c>
      <c r="Y55" s="972"/>
      <c r="Z55" s="970"/>
      <c r="AA55" s="970"/>
      <c r="AB55" s="970"/>
      <c r="AC55" s="970">
        <f>'[1]Фасад секц.9'!W390</f>
        <v>218.23</v>
      </c>
      <c r="AD55" s="973">
        <f t="shared" ref="AD55:AD66" si="108">SUM(Y55:AC55)</f>
        <v>218.23</v>
      </c>
      <c r="AE55" s="974">
        <v>724.9</v>
      </c>
      <c r="AF55" s="975">
        <f>AE55*F55</f>
        <v>548024.4</v>
      </c>
    </row>
    <row r="56" spans="1:32" ht="15" outlineLevel="1">
      <c r="A56" s="134"/>
      <c r="B56" s="976" t="s">
        <v>73</v>
      </c>
      <c r="C56" s="826" t="s">
        <v>126</v>
      </c>
      <c r="D56" s="827">
        <v>6</v>
      </c>
      <c r="E56" s="843">
        <f>D56*$F$55</f>
        <v>4536</v>
      </c>
      <c r="F56" s="977">
        <f>D56*$F$55</f>
        <v>4536</v>
      </c>
      <c r="G56" s="846">
        <f>$D$56*G55</f>
        <v>0</v>
      </c>
      <c r="H56" s="846">
        <f t="shared" ref="H56:K56" si="109">$D$56*H55</f>
        <v>0</v>
      </c>
      <c r="I56" s="846">
        <f t="shared" si="109"/>
        <v>0</v>
      </c>
      <c r="J56" s="846">
        <f t="shared" si="109"/>
        <v>0</v>
      </c>
      <c r="K56" s="846">
        <f t="shared" si="109"/>
        <v>1288.56</v>
      </c>
      <c r="L56" s="847">
        <f t="shared" si="105"/>
        <v>1288.56</v>
      </c>
      <c r="M56" s="843">
        <f t="shared" ref="M56:Q56" si="110">$D$56*M55</f>
        <v>0</v>
      </c>
      <c r="N56" s="843">
        <f t="shared" si="110"/>
        <v>0</v>
      </c>
      <c r="O56" s="843">
        <f t="shared" si="110"/>
        <v>0</v>
      </c>
      <c r="P56" s="843">
        <f t="shared" si="110"/>
        <v>0</v>
      </c>
      <c r="Q56" s="843">
        <f t="shared" si="110"/>
        <v>471.66</v>
      </c>
      <c r="R56" s="847">
        <f t="shared" si="106"/>
        <v>471.66</v>
      </c>
      <c r="S56" s="843">
        <f t="shared" ref="S56:W56" si="111">$D$56*S55</f>
        <v>0</v>
      </c>
      <c r="T56" s="843">
        <f t="shared" si="111"/>
        <v>0</v>
      </c>
      <c r="U56" s="843">
        <f t="shared" si="111"/>
        <v>0</v>
      </c>
      <c r="V56" s="843">
        <f t="shared" si="111"/>
        <v>0</v>
      </c>
      <c r="W56" s="843">
        <f t="shared" si="111"/>
        <v>471.66</v>
      </c>
      <c r="X56" s="847">
        <f t="shared" si="107"/>
        <v>471.66</v>
      </c>
      <c r="Y56" s="843">
        <f t="shared" ref="Y56:AC56" si="112">$D$56*Y55</f>
        <v>0</v>
      </c>
      <c r="Z56" s="843">
        <f t="shared" si="112"/>
        <v>0</v>
      </c>
      <c r="AA56" s="843">
        <f t="shared" si="112"/>
        <v>0</v>
      </c>
      <c r="AB56" s="843">
        <f t="shared" si="112"/>
        <v>0</v>
      </c>
      <c r="AC56" s="843">
        <f t="shared" si="112"/>
        <v>1309.3800000000001</v>
      </c>
      <c r="AD56" s="978">
        <f t="shared" si="108"/>
        <v>1309.3800000000001</v>
      </c>
      <c r="AE56" s="827">
        <v>17.64</v>
      </c>
      <c r="AF56" s="827">
        <f t="shared" ref="AF56" si="113">AE56*F56</f>
        <v>80015.039999999994</v>
      </c>
    </row>
    <row r="57" spans="1:32" ht="30" customHeight="1" outlineLevel="1">
      <c r="A57" s="134"/>
      <c r="B57" s="979" t="s">
        <v>309</v>
      </c>
      <c r="C57" s="826" t="s">
        <v>85</v>
      </c>
      <c r="D57" s="827">
        <f>ROUND(1.02*0.1,3)</f>
        <v>0.1</v>
      </c>
      <c r="E57" s="843">
        <f t="shared" ref="E57:E58" si="114">D57*$F$55</f>
        <v>75.599999999999994</v>
      </c>
      <c r="F57" s="977">
        <f t="shared" ref="F57:F58" si="115">D57*$F$55</f>
        <v>76</v>
      </c>
      <c r="G57" s="846">
        <f>$D$57*G55</f>
        <v>0</v>
      </c>
      <c r="H57" s="846">
        <f t="shared" ref="H57:K57" si="116">$D$57*H55</f>
        <v>0</v>
      </c>
      <c r="I57" s="846">
        <f t="shared" si="116"/>
        <v>0</v>
      </c>
      <c r="J57" s="846">
        <f t="shared" si="116"/>
        <v>0</v>
      </c>
      <c r="K57" s="846">
        <f t="shared" si="116"/>
        <v>21.48</v>
      </c>
      <c r="L57" s="847">
        <f t="shared" si="105"/>
        <v>21.48</v>
      </c>
      <c r="M57" s="843">
        <f t="shared" ref="M57:Q57" si="117">$D$57*M55</f>
        <v>0</v>
      </c>
      <c r="N57" s="843">
        <f t="shared" si="117"/>
        <v>0</v>
      </c>
      <c r="O57" s="843">
        <f t="shared" si="117"/>
        <v>0</v>
      </c>
      <c r="P57" s="843">
        <f t="shared" si="117"/>
        <v>0</v>
      </c>
      <c r="Q57" s="843">
        <f t="shared" si="117"/>
        <v>7.86</v>
      </c>
      <c r="R57" s="847">
        <f t="shared" si="106"/>
        <v>7.86</v>
      </c>
      <c r="S57" s="843">
        <f t="shared" ref="S57:W57" si="118">$D$57*S55</f>
        <v>0</v>
      </c>
      <c r="T57" s="843">
        <f t="shared" si="118"/>
        <v>0</v>
      </c>
      <c r="U57" s="843">
        <f t="shared" si="118"/>
        <v>0</v>
      </c>
      <c r="V57" s="843">
        <f t="shared" si="118"/>
        <v>0</v>
      </c>
      <c r="W57" s="843">
        <f t="shared" si="118"/>
        <v>7.86</v>
      </c>
      <c r="X57" s="847">
        <f t="shared" si="107"/>
        <v>7.86</v>
      </c>
      <c r="Y57" s="843">
        <f t="shared" ref="Y57:AC57" si="119">$D$57*Y55</f>
        <v>0</v>
      </c>
      <c r="Z57" s="843">
        <f t="shared" si="119"/>
        <v>0</v>
      </c>
      <c r="AA57" s="843">
        <f t="shared" si="119"/>
        <v>0</v>
      </c>
      <c r="AB57" s="843">
        <f t="shared" si="119"/>
        <v>0</v>
      </c>
      <c r="AC57" s="843">
        <f t="shared" si="119"/>
        <v>21.82</v>
      </c>
      <c r="AD57" s="978">
        <f t="shared" si="108"/>
        <v>21.82</v>
      </c>
      <c r="AE57" s="827"/>
      <c r="AF57" s="827"/>
    </row>
    <row r="58" spans="1:32" ht="15" outlineLevel="1">
      <c r="A58" s="134"/>
      <c r="B58" s="976" t="s">
        <v>134</v>
      </c>
      <c r="C58" s="826" t="s">
        <v>127</v>
      </c>
      <c r="D58" s="827">
        <v>8</v>
      </c>
      <c r="E58" s="843">
        <f t="shared" si="114"/>
        <v>6048</v>
      </c>
      <c r="F58" s="977">
        <f t="shared" si="115"/>
        <v>6048</v>
      </c>
      <c r="G58" s="846">
        <f>$D$58*G55</f>
        <v>0</v>
      </c>
      <c r="H58" s="846">
        <f t="shared" ref="H58:K58" si="120">$D$58*H55</f>
        <v>0</v>
      </c>
      <c r="I58" s="846">
        <f t="shared" si="120"/>
        <v>0</v>
      </c>
      <c r="J58" s="846">
        <f t="shared" si="120"/>
        <v>0</v>
      </c>
      <c r="K58" s="846">
        <f t="shared" si="120"/>
        <v>1718.08</v>
      </c>
      <c r="L58" s="847">
        <f t="shared" si="105"/>
        <v>1718.08</v>
      </c>
      <c r="M58" s="843">
        <f t="shared" ref="M58:Q58" si="121">$D$58*M55</f>
        <v>0</v>
      </c>
      <c r="N58" s="843">
        <f t="shared" si="121"/>
        <v>0</v>
      </c>
      <c r="O58" s="843">
        <f t="shared" si="121"/>
        <v>0</v>
      </c>
      <c r="P58" s="843">
        <f t="shared" si="121"/>
        <v>0</v>
      </c>
      <c r="Q58" s="843">
        <f t="shared" si="121"/>
        <v>628.88</v>
      </c>
      <c r="R58" s="847">
        <f t="shared" si="106"/>
        <v>628.88</v>
      </c>
      <c r="S58" s="843">
        <f t="shared" ref="S58:W58" si="122">$D$58*S55</f>
        <v>0</v>
      </c>
      <c r="T58" s="843">
        <f t="shared" si="122"/>
        <v>0</v>
      </c>
      <c r="U58" s="843">
        <f t="shared" si="122"/>
        <v>0</v>
      </c>
      <c r="V58" s="843">
        <f t="shared" si="122"/>
        <v>0</v>
      </c>
      <c r="W58" s="843">
        <f t="shared" si="122"/>
        <v>628.88</v>
      </c>
      <c r="X58" s="847">
        <f t="shared" si="107"/>
        <v>628.88</v>
      </c>
      <c r="Y58" s="843">
        <f t="shared" ref="Y58:AC58" si="123">$D$58*Y55</f>
        <v>0</v>
      </c>
      <c r="Z58" s="843">
        <f t="shared" si="123"/>
        <v>0</v>
      </c>
      <c r="AA58" s="843">
        <f t="shared" si="123"/>
        <v>0</v>
      </c>
      <c r="AB58" s="843">
        <f t="shared" si="123"/>
        <v>0</v>
      </c>
      <c r="AC58" s="843">
        <f t="shared" si="123"/>
        <v>1745.84</v>
      </c>
      <c r="AD58" s="978">
        <f t="shared" si="108"/>
        <v>1745.84</v>
      </c>
      <c r="AE58" s="827">
        <v>12.72</v>
      </c>
      <c r="AF58" s="827">
        <f t="shared" ref="AF58" si="124">AE58*F58</f>
        <v>76930.559999999998</v>
      </c>
    </row>
    <row r="59" spans="1:32" ht="15.75">
      <c r="A59" s="784" t="s">
        <v>330</v>
      </c>
      <c r="B59" s="966" t="s">
        <v>220</v>
      </c>
      <c r="C59" s="853" t="s">
        <v>0</v>
      </c>
      <c r="D59" s="853"/>
      <c r="E59" s="967"/>
      <c r="F59" s="968">
        <v>756</v>
      </c>
      <c r="G59" s="969"/>
      <c r="H59" s="970"/>
      <c r="I59" s="970"/>
      <c r="J59" s="970"/>
      <c r="K59" s="970">
        <f>K64</f>
        <v>213.6</v>
      </c>
      <c r="L59" s="971">
        <f t="shared" ref="L59:L62" si="125">SUM(G59:K59)</f>
        <v>213.6</v>
      </c>
      <c r="M59" s="972"/>
      <c r="N59" s="970"/>
      <c r="O59" s="970"/>
      <c r="P59" s="970"/>
      <c r="Q59" s="970">
        <f>Q64</f>
        <v>75.13</v>
      </c>
      <c r="R59" s="971">
        <f t="shared" si="106"/>
        <v>75.13</v>
      </c>
      <c r="S59" s="972"/>
      <c r="T59" s="970"/>
      <c r="U59" s="970"/>
      <c r="V59" s="970"/>
      <c r="W59" s="970">
        <f>W64</f>
        <v>75.13</v>
      </c>
      <c r="X59" s="971">
        <f t="shared" si="107"/>
        <v>75.13</v>
      </c>
      <c r="Y59" s="972"/>
      <c r="Z59" s="970"/>
      <c r="AA59" s="970"/>
      <c r="AB59" s="970"/>
      <c r="AC59" s="970">
        <f>AC64</f>
        <v>217.1</v>
      </c>
      <c r="AD59" s="973">
        <f t="shared" si="108"/>
        <v>217.1</v>
      </c>
      <c r="AE59" s="974">
        <v>527.79999999999995</v>
      </c>
      <c r="AF59" s="975">
        <f>AE59*F59</f>
        <v>399016.8</v>
      </c>
    </row>
    <row r="60" spans="1:32" ht="15" outlineLevel="1">
      <c r="A60" s="134"/>
      <c r="B60" s="976" t="s">
        <v>73</v>
      </c>
      <c r="C60" s="826" t="s">
        <v>126</v>
      </c>
      <c r="D60" s="827">
        <v>6</v>
      </c>
      <c r="E60" s="843">
        <f>D60*$F$59</f>
        <v>4536</v>
      </c>
      <c r="F60" s="977">
        <f>D60*$F$59</f>
        <v>4536</v>
      </c>
      <c r="G60" s="846">
        <f>$D$60*G59</f>
        <v>0</v>
      </c>
      <c r="H60" s="846">
        <f t="shared" ref="H60:K60" si="126">$D$60*H59</f>
        <v>0</v>
      </c>
      <c r="I60" s="846">
        <f t="shared" si="126"/>
        <v>0</v>
      </c>
      <c r="J60" s="846">
        <f t="shared" si="126"/>
        <v>0</v>
      </c>
      <c r="K60" s="846">
        <f t="shared" si="126"/>
        <v>1281.5999999999999</v>
      </c>
      <c r="L60" s="847">
        <f t="shared" si="125"/>
        <v>1281.5999999999999</v>
      </c>
      <c r="M60" s="843">
        <f t="shared" ref="M60:Q60" si="127">$D$60*M59</f>
        <v>0</v>
      </c>
      <c r="N60" s="843">
        <f t="shared" si="127"/>
        <v>0</v>
      </c>
      <c r="O60" s="843">
        <f t="shared" si="127"/>
        <v>0</v>
      </c>
      <c r="P60" s="843">
        <f t="shared" si="127"/>
        <v>0</v>
      </c>
      <c r="Q60" s="843">
        <f t="shared" si="127"/>
        <v>450.78</v>
      </c>
      <c r="R60" s="847">
        <f t="shared" si="106"/>
        <v>450.78</v>
      </c>
      <c r="S60" s="843">
        <f t="shared" ref="S60:W60" si="128">$D$60*S59</f>
        <v>0</v>
      </c>
      <c r="T60" s="843">
        <f t="shared" si="128"/>
        <v>0</v>
      </c>
      <c r="U60" s="843">
        <f t="shared" si="128"/>
        <v>0</v>
      </c>
      <c r="V60" s="843">
        <f t="shared" si="128"/>
        <v>0</v>
      </c>
      <c r="W60" s="843">
        <f t="shared" si="128"/>
        <v>450.78</v>
      </c>
      <c r="X60" s="847">
        <f t="shared" si="107"/>
        <v>450.78</v>
      </c>
      <c r="Y60" s="843">
        <f t="shared" ref="Y60:AC60" si="129">$D$60*Y59</f>
        <v>0</v>
      </c>
      <c r="Z60" s="843">
        <f t="shared" si="129"/>
        <v>0</v>
      </c>
      <c r="AA60" s="843">
        <f t="shared" si="129"/>
        <v>0</v>
      </c>
      <c r="AB60" s="843">
        <f t="shared" si="129"/>
        <v>0</v>
      </c>
      <c r="AC60" s="843">
        <f t="shared" si="129"/>
        <v>1302.5999999999999</v>
      </c>
      <c r="AD60" s="978">
        <f t="shared" si="108"/>
        <v>1302.5999999999999</v>
      </c>
      <c r="AE60" s="827">
        <v>17.64</v>
      </c>
      <c r="AF60" s="827">
        <f t="shared" ref="AF60:AF63" si="130">AE60*F60</f>
        <v>80015.039999999994</v>
      </c>
    </row>
    <row r="61" spans="1:32" ht="15" outlineLevel="1">
      <c r="A61" s="134"/>
      <c r="B61" s="976" t="s">
        <v>75</v>
      </c>
      <c r="C61" s="826" t="s">
        <v>0</v>
      </c>
      <c r="D61" s="827">
        <v>1.2</v>
      </c>
      <c r="E61" s="843">
        <f t="shared" ref="E61:E63" si="131">D61*$F$59</f>
        <v>907.2</v>
      </c>
      <c r="F61" s="977">
        <f t="shared" ref="F61:F63" si="132">D61*$F$59</f>
        <v>907</v>
      </c>
      <c r="G61" s="846">
        <f>$D$61*G59</f>
        <v>0</v>
      </c>
      <c r="H61" s="846">
        <f t="shared" ref="H61:K61" si="133">$D$61*H59</f>
        <v>0</v>
      </c>
      <c r="I61" s="846">
        <f t="shared" si="133"/>
        <v>0</v>
      </c>
      <c r="J61" s="846">
        <f t="shared" si="133"/>
        <v>0</v>
      </c>
      <c r="K61" s="846">
        <f t="shared" si="133"/>
        <v>256.32</v>
      </c>
      <c r="L61" s="847">
        <f t="shared" si="125"/>
        <v>256.32</v>
      </c>
      <c r="M61" s="843">
        <f t="shared" ref="M61:Q61" si="134">$D$61*M59</f>
        <v>0</v>
      </c>
      <c r="N61" s="843">
        <f t="shared" si="134"/>
        <v>0</v>
      </c>
      <c r="O61" s="843">
        <f t="shared" si="134"/>
        <v>0</v>
      </c>
      <c r="P61" s="843">
        <f t="shared" si="134"/>
        <v>0</v>
      </c>
      <c r="Q61" s="843">
        <f t="shared" si="134"/>
        <v>90.16</v>
      </c>
      <c r="R61" s="847">
        <f t="shared" si="106"/>
        <v>90.16</v>
      </c>
      <c r="S61" s="843">
        <f t="shared" ref="S61:W61" si="135">$D$61*S59</f>
        <v>0</v>
      </c>
      <c r="T61" s="843">
        <f t="shared" si="135"/>
        <v>0</v>
      </c>
      <c r="U61" s="843">
        <f t="shared" si="135"/>
        <v>0</v>
      </c>
      <c r="V61" s="843">
        <f t="shared" si="135"/>
        <v>0</v>
      </c>
      <c r="W61" s="843">
        <f t="shared" si="135"/>
        <v>90.16</v>
      </c>
      <c r="X61" s="847">
        <f t="shared" si="107"/>
        <v>90.16</v>
      </c>
      <c r="Y61" s="843">
        <f t="shared" ref="Y61:AC61" si="136">$D$61*Y59</f>
        <v>0</v>
      </c>
      <c r="Z61" s="843">
        <f t="shared" si="136"/>
        <v>0</v>
      </c>
      <c r="AA61" s="843">
        <f t="shared" si="136"/>
        <v>0</v>
      </c>
      <c r="AB61" s="843">
        <f t="shared" si="136"/>
        <v>0</v>
      </c>
      <c r="AC61" s="843">
        <f t="shared" si="136"/>
        <v>260.52</v>
      </c>
      <c r="AD61" s="978">
        <f t="shared" si="108"/>
        <v>260.52</v>
      </c>
      <c r="AE61" s="827">
        <v>41.99</v>
      </c>
      <c r="AF61" s="827">
        <f t="shared" si="130"/>
        <v>38084.93</v>
      </c>
    </row>
    <row r="62" spans="1:32" ht="15" outlineLevel="2">
      <c r="A62" s="134"/>
      <c r="B62" s="896" t="s">
        <v>73</v>
      </c>
      <c r="C62" s="826" t="s">
        <v>126</v>
      </c>
      <c r="D62" s="827">
        <v>6</v>
      </c>
      <c r="E62" s="843">
        <f t="shared" si="131"/>
        <v>4536</v>
      </c>
      <c r="F62" s="929">
        <f t="shared" si="132"/>
        <v>4536</v>
      </c>
      <c r="G62" s="846">
        <f>$D$62*G59</f>
        <v>0</v>
      </c>
      <c r="H62" s="843">
        <f t="shared" ref="H62:K62" si="137">$D$62*H59</f>
        <v>0</v>
      </c>
      <c r="I62" s="843">
        <f t="shared" si="137"/>
        <v>0</v>
      </c>
      <c r="J62" s="843">
        <f t="shared" si="137"/>
        <v>0</v>
      </c>
      <c r="K62" s="843">
        <f t="shared" si="137"/>
        <v>1281.5999999999999</v>
      </c>
      <c r="L62" s="836">
        <f t="shared" si="125"/>
        <v>1281.5999999999999</v>
      </c>
      <c r="M62" s="843">
        <f t="shared" ref="M62:Q62" si="138">$D$62*M59</f>
        <v>0</v>
      </c>
      <c r="N62" s="843">
        <f t="shared" si="138"/>
        <v>0</v>
      </c>
      <c r="O62" s="843">
        <f t="shared" si="138"/>
        <v>0</v>
      </c>
      <c r="P62" s="843">
        <f t="shared" si="138"/>
        <v>0</v>
      </c>
      <c r="Q62" s="843">
        <f t="shared" si="138"/>
        <v>450.78</v>
      </c>
      <c r="R62" s="836">
        <f t="shared" si="106"/>
        <v>450.78</v>
      </c>
      <c r="S62" s="843">
        <f t="shared" ref="S62:W62" si="139">$D$62*S59</f>
        <v>0</v>
      </c>
      <c r="T62" s="843">
        <f t="shared" si="139"/>
        <v>0</v>
      </c>
      <c r="U62" s="843">
        <f t="shared" si="139"/>
        <v>0</v>
      </c>
      <c r="V62" s="843">
        <f t="shared" si="139"/>
        <v>0</v>
      </c>
      <c r="W62" s="843">
        <f t="shared" si="139"/>
        <v>450.78</v>
      </c>
      <c r="X62" s="836">
        <f t="shared" si="107"/>
        <v>450.78</v>
      </c>
      <c r="Y62" s="843">
        <f t="shared" ref="Y62:AC62" si="140">$D$62*Y59</f>
        <v>0</v>
      </c>
      <c r="Z62" s="843">
        <f t="shared" si="140"/>
        <v>0</v>
      </c>
      <c r="AA62" s="843">
        <f t="shared" si="140"/>
        <v>0</v>
      </c>
      <c r="AB62" s="843">
        <f t="shared" si="140"/>
        <v>0</v>
      </c>
      <c r="AC62" s="843">
        <f t="shared" si="140"/>
        <v>1302.5999999999999</v>
      </c>
      <c r="AD62" s="983">
        <f t="shared" si="108"/>
        <v>1302.5999999999999</v>
      </c>
      <c r="AE62" s="827">
        <v>0</v>
      </c>
      <c r="AF62" s="827">
        <f t="shared" si="130"/>
        <v>0</v>
      </c>
    </row>
    <row r="63" spans="1:32" ht="15" customHeight="1" outlineLevel="1">
      <c r="A63" s="134"/>
      <c r="B63" s="976" t="s">
        <v>397</v>
      </c>
      <c r="C63" s="826" t="s">
        <v>27</v>
      </c>
      <c r="D63" s="827">
        <v>0.9</v>
      </c>
      <c r="E63" s="843">
        <f t="shared" si="131"/>
        <v>680.4</v>
      </c>
      <c r="F63" s="977">
        <f t="shared" si="132"/>
        <v>680</v>
      </c>
      <c r="G63" s="846">
        <f>$D$63*G59</f>
        <v>0</v>
      </c>
      <c r="H63" s="846">
        <f t="shared" ref="H63:K63" si="141">$D$63*H59</f>
        <v>0</v>
      </c>
      <c r="I63" s="846">
        <f t="shared" si="141"/>
        <v>0</v>
      </c>
      <c r="J63" s="846">
        <f t="shared" si="141"/>
        <v>0</v>
      </c>
      <c r="K63" s="846">
        <f t="shared" si="141"/>
        <v>192.24</v>
      </c>
      <c r="L63" s="847">
        <f t="shared" ref="L63:L66" si="142">SUM(G63:K63)</f>
        <v>192.24</v>
      </c>
      <c r="M63" s="843">
        <f t="shared" ref="M63:Q63" si="143">$D$63*M59</f>
        <v>0</v>
      </c>
      <c r="N63" s="843">
        <f t="shared" si="143"/>
        <v>0</v>
      </c>
      <c r="O63" s="843">
        <f t="shared" si="143"/>
        <v>0</v>
      </c>
      <c r="P63" s="843">
        <f t="shared" si="143"/>
        <v>0</v>
      </c>
      <c r="Q63" s="843">
        <f t="shared" si="143"/>
        <v>67.62</v>
      </c>
      <c r="R63" s="847">
        <f t="shared" si="106"/>
        <v>67.62</v>
      </c>
      <c r="S63" s="843">
        <f t="shared" ref="S63:W63" si="144">$D$63*S59</f>
        <v>0</v>
      </c>
      <c r="T63" s="843">
        <f t="shared" si="144"/>
        <v>0</v>
      </c>
      <c r="U63" s="843">
        <f t="shared" si="144"/>
        <v>0</v>
      </c>
      <c r="V63" s="843">
        <f t="shared" si="144"/>
        <v>0</v>
      </c>
      <c r="W63" s="843">
        <f t="shared" si="144"/>
        <v>67.62</v>
      </c>
      <c r="X63" s="847">
        <f t="shared" si="107"/>
        <v>67.62</v>
      </c>
      <c r="Y63" s="843">
        <f t="shared" ref="Y63:AC63" si="145">$D$63*Y59</f>
        <v>0</v>
      </c>
      <c r="Z63" s="843">
        <f t="shared" si="145"/>
        <v>0</v>
      </c>
      <c r="AA63" s="843">
        <f t="shared" si="145"/>
        <v>0</v>
      </c>
      <c r="AB63" s="843">
        <f t="shared" si="145"/>
        <v>0</v>
      </c>
      <c r="AC63" s="843">
        <f t="shared" si="145"/>
        <v>195.39</v>
      </c>
      <c r="AD63" s="978">
        <f t="shared" si="108"/>
        <v>195.39</v>
      </c>
      <c r="AE63" s="827">
        <v>17.760000000000002</v>
      </c>
      <c r="AF63" s="827">
        <f t="shared" si="130"/>
        <v>12076.8</v>
      </c>
    </row>
    <row r="64" spans="1:32" ht="31.5">
      <c r="A64" s="784" t="s">
        <v>333</v>
      </c>
      <c r="B64" s="966" t="s">
        <v>312</v>
      </c>
      <c r="C64" s="853" t="s">
        <v>0</v>
      </c>
      <c r="D64" s="853"/>
      <c r="E64" s="967"/>
      <c r="F64" s="968">
        <v>756</v>
      </c>
      <c r="G64" s="969"/>
      <c r="H64" s="970"/>
      <c r="I64" s="970"/>
      <c r="J64" s="970"/>
      <c r="K64" s="970">
        <f>'[1]Фасад секц.6'!AD646</f>
        <v>213.6</v>
      </c>
      <c r="L64" s="971">
        <f t="shared" si="142"/>
        <v>213.6</v>
      </c>
      <c r="M64" s="972"/>
      <c r="N64" s="970"/>
      <c r="O64" s="970"/>
      <c r="P64" s="970"/>
      <c r="Q64" s="970">
        <f>'[1]Фасад секц.7-8'!AD256</f>
        <v>75.13</v>
      </c>
      <c r="R64" s="971">
        <f t="shared" si="106"/>
        <v>75.13</v>
      </c>
      <c r="S64" s="972"/>
      <c r="T64" s="970"/>
      <c r="U64" s="970"/>
      <c r="V64" s="970"/>
      <c r="W64" s="970">
        <f>'[1]Фасад секц.7-8'!AD256</f>
        <v>75.13</v>
      </c>
      <c r="X64" s="971">
        <f t="shared" si="107"/>
        <v>75.13</v>
      </c>
      <c r="Y64" s="972"/>
      <c r="Z64" s="970"/>
      <c r="AA64" s="970"/>
      <c r="AB64" s="970"/>
      <c r="AC64" s="970">
        <f>'[1]Фасад секц.9'!AD390</f>
        <v>217.1</v>
      </c>
      <c r="AD64" s="973">
        <f t="shared" si="108"/>
        <v>217.1</v>
      </c>
      <c r="AE64" s="974">
        <v>359.16</v>
      </c>
      <c r="AF64" s="975">
        <f>AE64*F64</f>
        <v>271524.96000000002</v>
      </c>
    </row>
    <row r="65" spans="1:34" ht="15" outlineLevel="1">
      <c r="A65" s="784"/>
      <c r="B65" s="976" t="s">
        <v>76</v>
      </c>
      <c r="C65" s="826" t="s">
        <v>215</v>
      </c>
      <c r="D65" s="827">
        <v>0.35</v>
      </c>
      <c r="E65" s="843">
        <f>D65*$F$64</f>
        <v>264.60000000000002</v>
      </c>
      <c r="F65" s="977">
        <f>D65*$F$64</f>
        <v>265</v>
      </c>
      <c r="G65" s="846">
        <f>$D$65*G64</f>
        <v>0</v>
      </c>
      <c r="H65" s="846">
        <f t="shared" ref="H65:K65" si="146">$D$65*H64</f>
        <v>0</v>
      </c>
      <c r="I65" s="846">
        <f t="shared" si="146"/>
        <v>0</v>
      </c>
      <c r="J65" s="846">
        <f t="shared" si="146"/>
        <v>0</v>
      </c>
      <c r="K65" s="846">
        <f t="shared" si="146"/>
        <v>74.760000000000005</v>
      </c>
      <c r="L65" s="847">
        <f t="shared" si="142"/>
        <v>74.760000000000005</v>
      </c>
      <c r="M65" s="843">
        <f t="shared" ref="M65:Q65" si="147">$D$65*M64</f>
        <v>0</v>
      </c>
      <c r="N65" s="843">
        <f t="shared" si="147"/>
        <v>0</v>
      </c>
      <c r="O65" s="843">
        <f t="shared" si="147"/>
        <v>0</v>
      </c>
      <c r="P65" s="843">
        <f t="shared" si="147"/>
        <v>0</v>
      </c>
      <c r="Q65" s="843">
        <f t="shared" si="147"/>
        <v>26.3</v>
      </c>
      <c r="R65" s="847">
        <f t="shared" si="106"/>
        <v>26.3</v>
      </c>
      <c r="S65" s="843">
        <f t="shared" ref="S65:W65" si="148">$D$65*S64</f>
        <v>0</v>
      </c>
      <c r="T65" s="843">
        <f t="shared" si="148"/>
        <v>0</v>
      </c>
      <c r="U65" s="843">
        <f t="shared" si="148"/>
        <v>0</v>
      </c>
      <c r="V65" s="843">
        <f t="shared" si="148"/>
        <v>0</v>
      </c>
      <c r="W65" s="843">
        <f t="shared" si="148"/>
        <v>26.3</v>
      </c>
      <c r="X65" s="847">
        <f t="shared" si="107"/>
        <v>26.3</v>
      </c>
      <c r="Y65" s="843">
        <f t="shared" ref="Y65:AC65" si="149">$D$65*Y64</f>
        <v>0</v>
      </c>
      <c r="Z65" s="843">
        <f t="shared" si="149"/>
        <v>0</v>
      </c>
      <c r="AA65" s="843">
        <f t="shared" si="149"/>
        <v>0</v>
      </c>
      <c r="AB65" s="843">
        <f t="shared" si="149"/>
        <v>0</v>
      </c>
      <c r="AC65" s="843">
        <f t="shared" si="149"/>
        <v>75.989999999999995</v>
      </c>
      <c r="AD65" s="978">
        <f t="shared" si="108"/>
        <v>75.989999999999995</v>
      </c>
      <c r="AE65" s="827">
        <v>89.99</v>
      </c>
      <c r="AF65" s="827">
        <f t="shared" ref="AF65:AF66" si="150">AE65*F65</f>
        <v>23847.35</v>
      </c>
    </row>
    <row r="66" spans="1:34" ht="15" outlineLevel="1">
      <c r="A66" s="134"/>
      <c r="B66" s="976" t="s">
        <v>401</v>
      </c>
      <c r="C66" s="826" t="s">
        <v>126</v>
      </c>
      <c r="D66" s="827">
        <v>3</v>
      </c>
      <c r="E66" s="843">
        <f>D66*$F$64</f>
        <v>2268</v>
      </c>
      <c r="F66" s="977">
        <f>D66*$F$64</f>
        <v>2268</v>
      </c>
      <c r="G66" s="846">
        <f>$D$66*G64</f>
        <v>0</v>
      </c>
      <c r="H66" s="846">
        <f t="shared" ref="H66:K66" si="151">$D$66*H64</f>
        <v>0</v>
      </c>
      <c r="I66" s="846">
        <f t="shared" si="151"/>
        <v>0</v>
      </c>
      <c r="J66" s="846">
        <f t="shared" si="151"/>
        <v>0</v>
      </c>
      <c r="K66" s="846">
        <f t="shared" si="151"/>
        <v>640.79999999999995</v>
      </c>
      <c r="L66" s="847">
        <f t="shared" si="142"/>
        <v>640.79999999999995</v>
      </c>
      <c r="M66" s="843">
        <f t="shared" ref="M66:Q66" si="152">$D$66*M64</f>
        <v>0</v>
      </c>
      <c r="N66" s="843">
        <f t="shared" si="152"/>
        <v>0</v>
      </c>
      <c r="O66" s="843">
        <f t="shared" si="152"/>
        <v>0</v>
      </c>
      <c r="P66" s="843">
        <f t="shared" si="152"/>
        <v>0</v>
      </c>
      <c r="Q66" s="843">
        <f t="shared" si="152"/>
        <v>225.39</v>
      </c>
      <c r="R66" s="847">
        <f t="shared" si="106"/>
        <v>225.39</v>
      </c>
      <c r="S66" s="843">
        <f t="shared" ref="S66:W66" si="153">$D$66*S64</f>
        <v>0</v>
      </c>
      <c r="T66" s="843">
        <f t="shared" si="153"/>
        <v>0</v>
      </c>
      <c r="U66" s="843">
        <f t="shared" si="153"/>
        <v>0</v>
      </c>
      <c r="V66" s="843">
        <f t="shared" si="153"/>
        <v>0</v>
      </c>
      <c r="W66" s="843">
        <f t="shared" si="153"/>
        <v>225.39</v>
      </c>
      <c r="X66" s="847">
        <f t="shared" si="107"/>
        <v>225.39</v>
      </c>
      <c r="Y66" s="843">
        <f t="shared" ref="Y66:AC66" si="154">$D$66*Y64</f>
        <v>0</v>
      </c>
      <c r="Z66" s="843">
        <f t="shared" si="154"/>
        <v>0</v>
      </c>
      <c r="AA66" s="843">
        <f t="shared" si="154"/>
        <v>0</v>
      </c>
      <c r="AB66" s="843">
        <f t="shared" si="154"/>
        <v>0</v>
      </c>
      <c r="AC66" s="843">
        <f t="shared" si="154"/>
        <v>651.29999999999995</v>
      </c>
      <c r="AD66" s="978">
        <f t="shared" si="108"/>
        <v>651.29999999999995</v>
      </c>
      <c r="AE66" s="827">
        <v>24.12</v>
      </c>
      <c r="AF66" s="827">
        <f t="shared" si="150"/>
        <v>54704.160000000003</v>
      </c>
    </row>
    <row r="67" spans="1:34" ht="31.5">
      <c r="A67" s="785" t="s">
        <v>376</v>
      </c>
      <c r="B67" s="956" t="s">
        <v>405</v>
      </c>
      <c r="C67" s="943" t="s">
        <v>0</v>
      </c>
      <c r="D67" s="943"/>
      <c r="E67" s="957"/>
      <c r="F67" s="958">
        <f>F68+F70+F72+F74</f>
        <v>26602</v>
      </c>
      <c r="G67" s="959"/>
      <c r="H67" s="960"/>
      <c r="I67" s="960"/>
      <c r="J67" s="960"/>
      <c r="K67" s="960"/>
      <c r="L67" s="961">
        <f>L68+L77+L80+L82</f>
        <v>1820.8</v>
      </c>
      <c r="M67" s="962"/>
      <c r="N67" s="960"/>
      <c r="O67" s="960"/>
      <c r="P67" s="960"/>
      <c r="Q67" s="959"/>
      <c r="R67" s="961">
        <f>R68+R77+R80+R82</f>
        <v>980.1</v>
      </c>
      <c r="S67" s="962"/>
      <c r="T67" s="960"/>
      <c r="U67" s="960"/>
      <c r="V67" s="960"/>
      <c r="W67" s="959"/>
      <c r="X67" s="961">
        <f>X68+X77+X80+X82</f>
        <v>981.5</v>
      </c>
      <c r="Y67" s="962"/>
      <c r="Z67" s="960"/>
      <c r="AA67" s="960"/>
      <c r="AB67" s="960"/>
      <c r="AC67" s="959"/>
      <c r="AD67" s="963">
        <f>AD68+AD77+AD80+AD82</f>
        <v>1869</v>
      </c>
      <c r="AE67" s="964"/>
      <c r="AF67" s="965"/>
      <c r="AH67" s="923"/>
    </row>
    <row r="68" spans="1:34" ht="31.5">
      <c r="A68" s="784" t="s">
        <v>263</v>
      </c>
      <c r="B68" s="966" t="s">
        <v>406</v>
      </c>
      <c r="C68" s="853" t="s">
        <v>0</v>
      </c>
      <c r="D68" s="853"/>
      <c r="E68" s="967"/>
      <c r="F68" s="968">
        <v>10770</v>
      </c>
      <c r="G68" s="969">
        <f>'[1]Фасад секц.6'!AA731</f>
        <v>0</v>
      </c>
      <c r="H68" s="970">
        <f>'[1]Фасад секц.6'!AA720</f>
        <v>0</v>
      </c>
      <c r="I68" s="970">
        <f>'[1]Фасад секц.6'!AA64</f>
        <v>0</v>
      </c>
      <c r="J68" s="970">
        <f>'[1]Фасад секц.6'!AA650</f>
        <v>0</v>
      </c>
      <c r="K68" s="970">
        <f>'[1]Фасад секц.6'!AA691</f>
        <v>0</v>
      </c>
      <c r="L68" s="971">
        <f t="shared" ref="L68:L69" si="155">SUM(G68:K68)</f>
        <v>0</v>
      </c>
      <c r="M68" s="972">
        <f>'[1]Фасад секц.7-8'!AA345</f>
        <v>0</v>
      </c>
      <c r="N68" s="970">
        <f>'[1]Фасад секц.7-8'!AA322</f>
        <v>0</v>
      </c>
      <c r="O68" s="970">
        <f>'[1]Фасад секц.7-8'!AA64</f>
        <v>0</v>
      </c>
      <c r="P68" s="970">
        <f>'[1]Фасад секц.7-8'!AA283</f>
        <v>0</v>
      </c>
      <c r="Q68" s="970">
        <f>'[1]Фасад секц.7-8'!AA299</f>
        <v>0</v>
      </c>
      <c r="R68" s="971">
        <f t="shared" ref="R68:R75" si="156">SUM(M68:Q68)</f>
        <v>0</v>
      </c>
      <c r="S68" s="972">
        <f>'[1]Фасад секц.7-8'!AA363</f>
        <v>0</v>
      </c>
      <c r="T68" s="970">
        <f>'[1]Фасад секц.7-8'!AA333</f>
        <v>0</v>
      </c>
      <c r="U68" s="970">
        <f>O68</f>
        <v>0</v>
      </c>
      <c r="V68" s="970">
        <f t="shared" ref="V68:W68" si="157">P68</f>
        <v>0</v>
      </c>
      <c r="W68" s="970">
        <f t="shared" si="157"/>
        <v>0</v>
      </c>
      <c r="X68" s="971">
        <f t="shared" ref="X68:X75" si="158">SUM(S68:W68)</f>
        <v>0</v>
      </c>
      <c r="Y68" s="972">
        <f>'[1]Фасад секц.9'!AA476</f>
        <v>0</v>
      </c>
      <c r="Z68" s="970">
        <f>'[1]Фасад секц.9'!AA465</f>
        <v>0</v>
      </c>
      <c r="AA68" s="970">
        <f>'[1]Фасад секц.9'!AA64</f>
        <v>0</v>
      </c>
      <c r="AB68" s="970">
        <f>'[1]Фасад секц.9'!AA404</f>
        <v>0</v>
      </c>
      <c r="AC68" s="970">
        <f>'[1]Фасад секц.9'!AA435</f>
        <v>0</v>
      </c>
      <c r="AD68" s="973">
        <f t="shared" ref="AD68:AD75" si="159">SUM(Y68:AC68)</f>
        <v>0</v>
      </c>
      <c r="AE68" s="974">
        <v>240.9</v>
      </c>
      <c r="AF68" s="975">
        <f>AE68*F68</f>
        <v>2594493</v>
      </c>
    </row>
    <row r="69" spans="1:34" ht="15" customHeight="1" outlineLevel="1">
      <c r="A69" s="784"/>
      <c r="B69" s="976" t="s">
        <v>394</v>
      </c>
      <c r="C69" s="826" t="s">
        <v>215</v>
      </c>
      <c r="D69" s="827">
        <v>0.4</v>
      </c>
      <c r="E69" s="843" t="e">
        <f>D69*#REF!</f>
        <v>#REF!</v>
      </c>
      <c r="F69" s="977">
        <f>D69*F68</f>
        <v>4308</v>
      </c>
      <c r="G69" s="846">
        <f>$D$45*G68</f>
        <v>0</v>
      </c>
      <c r="H69" s="846">
        <f t="shared" ref="H69:K69" si="160">$D$45*H68</f>
        <v>0</v>
      </c>
      <c r="I69" s="846">
        <f t="shared" si="160"/>
        <v>0</v>
      </c>
      <c r="J69" s="846">
        <f t="shared" si="160"/>
        <v>0</v>
      </c>
      <c r="K69" s="846">
        <f t="shared" si="160"/>
        <v>0</v>
      </c>
      <c r="L69" s="847">
        <f t="shared" si="155"/>
        <v>0</v>
      </c>
      <c r="M69" s="843">
        <f t="shared" ref="M69:Q69" si="161">$D$45*M68</f>
        <v>0</v>
      </c>
      <c r="N69" s="843">
        <f t="shared" si="161"/>
        <v>0</v>
      </c>
      <c r="O69" s="843">
        <f t="shared" si="161"/>
        <v>0</v>
      </c>
      <c r="P69" s="843">
        <f t="shared" si="161"/>
        <v>0</v>
      </c>
      <c r="Q69" s="843">
        <f t="shared" si="161"/>
        <v>0</v>
      </c>
      <c r="R69" s="847">
        <f t="shared" si="156"/>
        <v>0</v>
      </c>
      <c r="S69" s="843">
        <f t="shared" ref="S69:W69" si="162">$D$45*S68</f>
        <v>0</v>
      </c>
      <c r="T69" s="843">
        <f t="shared" si="162"/>
        <v>0</v>
      </c>
      <c r="U69" s="843">
        <f t="shared" si="162"/>
        <v>0</v>
      </c>
      <c r="V69" s="843">
        <f t="shared" si="162"/>
        <v>0</v>
      </c>
      <c r="W69" s="843">
        <f t="shared" si="162"/>
        <v>0</v>
      </c>
      <c r="X69" s="847">
        <f t="shared" si="158"/>
        <v>0</v>
      </c>
      <c r="Y69" s="843">
        <f t="shared" ref="Y69:AC69" si="163">$D$45*Y68</f>
        <v>0</v>
      </c>
      <c r="Z69" s="843">
        <f t="shared" si="163"/>
        <v>0</v>
      </c>
      <c r="AA69" s="843">
        <f t="shared" si="163"/>
        <v>0</v>
      </c>
      <c r="AB69" s="843">
        <f t="shared" si="163"/>
        <v>0</v>
      </c>
      <c r="AC69" s="843">
        <f t="shared" si="163"/>
        <v>0</v>
      </c>
      <c r="AD69" s="978">
        <f t="shared" si="159"/>
        <v>0</v>
      </c>
      <c r="AE69" s="827">
        <v>579.07000000000005</v>
      </c>
      <c r="AF69" s="827">
        <f t="shared" ref="AF69" si="164">AE69*F69</f>
        <v>2494633.56</v>
      </c>
    </row>
    <row r="70" spans="1:34" ht="31.5">
      <c r="A70" s="784" t="s">
        <v>270</v>
      </c>
      <c r="B70" s="966" t="s">
        <v>407</v>
      </c>
      <c r="C70" s="853" t="s">
        <v>0</v>
      </c>
      <c r="D70" s="853"/>
      <c r="E70" s="967"/>
      <c r="F70" s="968">
        <v>2069</v>
      </c>
      <c r="G70" s="969">
        <f>'[1]Фасад секц.6'!AA733</f>
        <v>0</v>
      </c>
      <c r="H70" s="970">
        <f>'[1]Фасад секц.6'!AA722</f>
        <v>0</v>
      </c>
      <c r="I70" s="970">
        <f>'[1]Фасад секц.6'!AA66</f>
        <v>1.63</v>
      </c>
      <c r="J70" s="970">
        <f>'[1]Фасад секц.6'!AA652</f>
        <v>0</v>
      </c>
      <c r="K70" s="970">
        <f>'[1]Фасад секц.6'!AA693</f>
        <v>0</v>
      </c>
      <c r="L70" s="971">
        <f t="shared" ref="L70:L75" si="165">SUM(G70:K70)</f>
        <v>1.63</v>
      </c>
      <c r="M70" s="972">
        <f>'[1]Фасад секц.7-8'!AA347</f>
        <v>0</v>
      </c>
      <c r="N70" s="970">
        <f>'[1]Фасад секц.7-8'!AA324</f>
        <v>0</v>
      </c>
      <c r="O70" s="970">
        <f>'[1]Фасад секц.7-8'!AA66</f>
        <v>0</v>
      </c>
      <c r="P70" s="970">
        <f>'[1]Фасад секц.7-8'!AA285</f>
        <v>0</v>
      </c>
      <c r="Q70" s="970">
        <f>'[1]Фасад секц.7-8'!AA301</f>
        <v>0</v>
      </c>
      <c r="R70" s="971">
        <f t="shared" si="156"/>
        <v>0</v>
      </c>
      <c r="S70" s="972">
        <f>'[1]Фасад секц.7-8'!AA365</f>
        <v>0</v>
      </c>
      <c r="T70" s="970">
        <f>'[1]Фасад секц.7-8'!AA335</f>
        <v>0</v>
      </c>
      <c r="U70" s="970">
        <f>O70</f>
        <v>0</v>
      </c>
      <c r="V70" s="970">
        <f t="shared" ref="V70:W70" si="166">P70</f>
        <v>0</v>
      </c>
      <c r="W70" s="970">
        <f t="shared" si="166"/>
        <v>0</v>
      </c>
      <c r="X70" s="971">
        <f t="shared" si="158"/>
        <v>0</v>
      </c>
      <c r="Y70" s="972">
        <f>'[1]Фасад секц.9'!AA478</f>
        <v>0</v>
      </c>
      <c r="Z70" s="970">
        <f>'[1]Фасад секц.9'!AA467</f>
        <v>0</v>
      </c>
      <c r="AA70" s="970">
        <f>'[1]Фасад секц.9'!AA66</f>
        <v>0</v>
      </c>
      <c r="AB70" s="970">
        <f>'[1]Фасад секц.9'!AA406</f>
        <v>0</v>
      </c>
      <c r="AC70" s="970">
        <f>'[1]Фасад секц.9'!AA437</f>
        <v>0</v>
      </c>
      <c r="AD70" s="973">
        <f t="shared" si="159"/>
        <v>0</v>
      </c>
      <c r="AE70" s="974">
        <v>240.9</v>
      </c>
      <c r="AF70" s="975">
        <f>AE70*F70</f>
        <v>498422.1</v>
      </c>
    </row>
    <row r="71" spans="1:34" ht="15" customHeight="1" outlineLevel="1">
      <c r="A71" s="784"/>
      <c r="B71" s="976" t="s">
        <v>395</v>
      </c>
      <c r="C71" s="826" t="s">
        <v>215</v>
      </c>
      <c r="D71" s="827">
        <v>0.4</v>
      </c>
      <c r="E71" s="843" t="e">
        <f>D71*#REF!</f>
        <v>#REF!</v>
      </c>
      <c r="F71" s="977">
        <f>D71*F70</f>
        <v>828</v>
      </c>
      <c r="G71" s="846">
        <f>$D$45*G70</f>
        <v>0</v>
      </c>
      <c r="H71" s="846">
        <f t="shared" ref="H71:K71" si="167">$D$45*H70</f>
        <v>0</v>
      </c>
      <c r="I71" s="846">
        <f t="shared" si="167"/>
        <v>0.56999999999999995</v>
      </c>
      <c r="J71" s="846">
        <f t="shared" si="167"/>
        <v>0</v>
      </c>
      <c r="K71" s="846">
        <f t="shared" si="167"/>
        <v>0</v>
      </c>
      <c r="L71" s="847">
        <f t="shared" si="165"/>
        <v>0.56999999999999995</v>
      </c>
      <c r="M71" s="843">
        <f t="shared" ref="M71:Q71" si="168">$D$45*M70</f>
        <v>0</v>
      </c>
      <c r="N71" s="843">
        <f t="shared" si="168"/>
        <v>0</v>
      </c>
      <c r="O71" s="843">
        <f t="shared" si="168"/>
        <v>0</v>
      </c>
      <c r="P71" s="843">
        <f t="shared" si="168"/>
        <v>0</v>
      </c>
      <c r="Q71" s="843">
        <f t="shared" si="168"/>
        <v>0</v>
      </c>
      <c r="R71" s="847">
        <f t="shared" si="156"/>
        <v>0</v>
      </c>
      <c r="S71" s="843">
        <f t="shared" ref="S71:W71" si="169">$D$45*S70</f>
        <v>0</v>
      </c>
      <c r="T71" s="843">
        <f t="shared" si="169"/>
        <v>0</v>
      </c>
      <c r="U71" s="843">
        <f t="shared" si="169"/>
        <v>0</v>
      </c>
      <c r="V71" s="843">
        <f t="shared" si="169"/>
        <v>0</v>
      </c>
      <c r="W71" s="843">
        <f t="shared" si="169"/>
        <v>0</v>
      </c>
      <c r="X71" s="847">
        <f t="shared" si="158"/>
        <v>0</v>
      </c>
      <c r="Y71" s="843">
        <f t="shared" ref="Y71:AC71" si="170">$D$45*Y70</f>
        <v>0</v>
      </c>
      <c r="Z71" s="843">
        <f t="shared" si="170"/>
        <v>0</v>
      </c>
      <c r="AA71" s="843">
        <f t="shared" si="170"/>
        <v>0</v>
      </c>
      <c r="AB71" s="843">
        <f t="shared" si="170"/>
        <v>0</v>
      </c>
      <c r="AC71" s="843">
        <f t="shared" si="170"/>
        <v>0</v>
      </c>
      <c r="AD71" s="978">
        <f t="shared" si="159"/>
        <v>0</v>
      </c>
      <c r="AE71" s="827">
        <v>854.99</v>
      </c>
      <c r="AF71" s="827">
        <f t="shared" ref="AF71" si="171">AE71*F71</f>
        <v>707931.72</v>
      </c>
    </row>
    <row r="72" spans="1:34" ht="31.5">
      <c r="A72" s="784" t="s">
        <v>271</v>
      </c>
      <c r="B72" s="966" t="s">
        <v>408</v>
      </c>
      <c r="C72" s="853" t="s">
        <v>0</v>
      </c>
      <c r="D72" s="853"/>
      <c r="E72" s="967"/>
      <c r="F72" s="968">
        <v>5118</v>
      </c>
      <c r="G72" s="969">
        <f>'[1]Фасад секц.6'!AA735</f>
        <v>0</v>
      </c>
      <c r="H72" s="970">
        <f>'[1]Фасад секц.6'!AA724</f>
        <v>0</v>
      </c>
      <c r="I72" s="970">
        <f>'[1]Фасад секц.6'!AA68</f>
        <v>0</v>
      </c>
      <c r="J72" s="970">
        <f>'[1]Фасад секц.6'!AA654</f>
        <v>0</v>
      </c>
      <c r="K72" s="970">
        <f>'[1]Фасад секц.6'!AA695</f>
        <v>0</v>
      </c>
      <c r="L72" s="971">
        <f t="shared" si="165"/>
        <v>0</v>
      </c>
      <c r="M72" s="972">
        <f>'[1]Фасад секц.7-8'!AA349</f>
        <v>0</v>
      </c>
      <c r="N72" s="970">
        <f>'[1]Фасад секц.7-8'!AA326</f>
        <v>0</v>
      </c>
      <c r="O72" s="970">
        <f>'[1]Фасад секц.7-8'!AA68</f>
        <v>0</v>
      </c>
      <c r="P72" s="970">
        <f>'[1]Фасад секц.7-8'!AA287</f>
        <v>0</v>
      </c>
      <c r="Q72" s="970">
        <f>'[1]Фасад секц.7-8'!AA303</f>
        <v>0</v>
      </c>
      <c r="R72" s="971">
        <f t="shared" si="156"/>
        <v>0</v>
      </c>
      <c r="S72" s="972">
        <f>'[1]Фасад секц.7-8'!AA367</f>
        <v>0</v>
      </c>
      <c r="T72" s="970">
        <f>'[1]Фасад секц.7-8'!AA337</f>
        <v>0</v>
      </c>
      <c r="U72" s="970">
        <f>O72</f>
        <v>0</v>
      </c>
      <c r="V72" s="970">
        <f t="shared" ref="V72:W72" si="172">P72</f>
        <v>0</v>
      </c>
      <c r="W72" s="970">
        <f t="shared" si="172"/>
        <v>0</v>
      </c>
      <c r="X72" s="971">
        <f t="shared" si="158"/>
        <v>0</v>
      </c>
      <c r="Y72" s="972">
        <f>'[1]Фасад секц.9'!AA480</f>
        <v>0</v>
      </c>
      <c r="Z72" s="970">
        <f>'[1]Фасад секц.9'!AA469</f>
        <v>0</v>
      </c>
      <c r="AA72" s="970">
        <f>'[1]Фасад секц.9'!AA68</f>
        <v>0</v>
      </c>
      <c r="AB72" s="970">
        <f>'[1]Фасад секц.9'!AA408</f>
        <v>0</v>
      </c>
      <c r="AC72" s="970">
        <f>'[1]Фасад секц.9'!AA439</f>
        <v>0</v>
      </c>
      <c r="AD72" s="973">
        <f t="shared" si="159"/>
        <v>0</v>
      </c>
      <c r="AE72" s="974">
        <v>240.9</v>
      </c>
      <c r="AF72" s="975">
        <f>AE72*F72</f>
        <v>1232926.2</v>
      </c>
    </row>
    <row r="73" spans="1:34" ht="15" customHeight="1" outlineLevel="1">
      <c r="A73" s="784"/>
      <c r="B73" s="976" t="s">
        <v>396</v>
      </c>
      <c r="C73" s="826" t="s">
        <v>215</v>
      </c>
      <c r="D73" s="827">
        <v>0.4</v>
      </c>
      <c r="E73" s="843" t="e">
        <f>D73*#REF!</f>
        <v>#REF!</v>
      </c>
      <c r="F73" s="977">
        <f>D73*F72</f>
        <v>2047</v>
      </c>
      <c r="G73" s="846">
        <f>$D$45*G72</f>
        <v>0</v>
      </c>
      <c r="H73" s="846">
        <f t="shared" ref="H73:K73" si="173">$D$45*H72</f>
        <v>0</v>
      </c>
      <c r="I73" s="846">
        <f t="shared" si="173"/>
        <v>0</v>
      </c>
      <c r="J73" s="846">
        <f t="shared" si="173"/>
        <v>0</v>
      </c>
      <c r="K73" s="846">
        <f t="shared" si="173"/>
        <v>0</v>
      </c>
      <c r="L73" s="847">
        <f t="shared" si="165"/>
        <v>0</v>
      </c>
      <c r="M73" s="843">
        <f t="shared" ref="M73:Q73" si="174">$D$45*M72</f>
        <v>0</v>
      </c>
      <c r="N73" s="843">
        <f t="shared" si="174"/>
        <v>0</v>
      </c>
      <c r="O73" s="843">
        <f t="shared" si="174"/>
        <v>0</v>
      </c>
      <c r="P73" s="843">
        <f t="shared" si="174"/>
        <v>0</v>
      </c>
      <c r="Q73" s="843">
        <f t="shared" si="174"/>
        <v>0</v>
      </c>
      <c r="R73" s="847">
        <f t="shared" si="156"/>
        <v>0</v>
      </c>
      <c r="S73" s="843">
        <f t="shared" ref="S73:W73" si="175">$D$45*S72</f>
        <v>0</v>
      </c>
      <c r="T73" s="843">
        <f t="shared" si="175"/>
        <v>0</v>
      </c>
      <c r="U73" s="843">
        <f t="shared" si="175"/>
        <v>0</v>
      </c>
      <c r="V73" s="843">
        <f t="shared" si="175"/>
        <v>0</v>
      </c>
      <c r="W73" s="843">
        <f t="shared" si="175"/>
        <v>0</v>
      </c>
      <c r="X73" s="847">
        <f t="shared" si="158"/>
        <v>0</v>
      </c>
      <c r="Y73" s="843">
        <f t="shared" ref="Y73:AC73" si="176">$D$45*Y72</f>
        <v>0</v>
      </c>
      <c r="Z73" s="843">
        <f t="shared" si="176"/>
        <v>0</v>
      </c>
      <c r="AA73" s="843">
        <f t="shared" si="176"/>
        <v>0</v>
      </c>
      <c r="AB73" s="843">
        <f t="shared" si="176"/>
        <v>0</v>
      </c>
      <c r="AC73" s="843">
        <f t="shared" si="176"/>
        <v>0</v>
      </c>
      <c r="AD73" s="978">
        <f t="shared" si="159"/>
        <v>0</v>
      </c>
      <c r="AE73" s="827">
        <v>227.25</v>
      </c>
      <c r="AF73" s="827">
        <f t="shared" ref="AF73" si="177">AE73*F73</f>
        <v>465180.75</v>
      </c>
    </row>
    <row r="74" spans="1:34" ht="31.5">
      <c r="A74" s="784" t="s">
        <v>272</v>
      </c>
      <c r="B74" s="966" t="s">
        <v>409</v>
      </c>
      <c r="C74" s="853" t="s">
        <v>0</v>
      </c>
      <c r="D74" s="853"/>
      <c r="E74" s="967"/>
      <c r="F74" s="968">
        <v>8645</v>
      </c>
      <c r="G74" s="969">
        <f>'[1]Фасад секц.6'!AA737</f>
        <v>0</v>
      </c>
      <c r="H74" s="970">
        <f>'[1]Фасад секц.6'!AA726</f>
        <v>0</v>
      </c>
      <c r="I74" s="970">
        <f>'[1]Фасад секц.6'!AA70</f>
        <v>0</v>
      </c>
      <c r="J74" s="970">
        <f>'[1]Фасад секц.6'!AA656</f>
        <v>0</v>
      </c>
      <c r="K74" s="970">
        <f>'[1]Фасад секц.6'!AA697</f>
        <v>0</v>
      </c>
      <c r="L74" s="971">
        <f t="shared" si="165"/>
        <v>0</v>
      </c>
      <c r="M74" s="972">
        <f>'[1]Фасад секц.7-8'!AA351</f>
        <v>0</v>
      </c>
      <c r="N74" s="970">
        <f>'[1]Фасад секц.7-8'!AA328</f>
        <v>0</v>
      </c>
      <c r="O74" s="970">
        <f>'[1]Фасад секц.7-8'!AA70</f>
        <v>0</v>
      </c>
      <c r="P74" s="970">
        <f>'[1]Фасад секц.7-8'!AA289</f>
        <v>0</v>
      </c>
      <c r="Q74" s="970">
        <f>'[1]Фасад секц.7-8'!AA305</f>
        <v>0</v>
      </c>
      <c r="R74" s="971">
        <f t="shared" si="156"/>
        <v>0</v>
      </c>
      <c r="S74" s="972">
        <f>'[1]Фасад секц.7-8'!AA369</f>
        <v>0</v>
      </c>
      <c r="T74" s="970">
        <f>'[1]Фасад секц.7-8'!AA339</f>
        <v>0</v>
      </c>
      <c r="U74" s="970">
        <f>O74</f>
        <v>0</v>
      </c>
      <c r="V74" s="970">
        <f t="shared" ref="V74:W74" si="178">P74</f>
        <v>0</v>
      </c>
      <c r="W74" s="970">
        <f t="shared" si="178"/>
        <v>0</v>
      </c>
      <c r="X74" s="971">
        <f t="shared" si="158"/>
        <v>0</v>
      </c>
      <c r="Y74" s="972">
        <f>'[1]Фасад секц.9'!AA482</f>
        <v>0</v>
      </c>
      <c r="Z74" s="970">
        <f>'[1]Фасад секц.9'!AA471</f>
        <v>0</v>
      </c>
      <c r="AA74" s="970">
        <f>'[1]Фасад секц.9'!AA70</f>
        <v>0</v>
      </c>
      <c r="AB74" s="970">
        <f>'[1]Фасад секц.9'!AA410</f>
        <v>0</v>
      </c>
      <c r="AC74" s="970">
        <f>'[1]Фасад секц.9'!AA441</f>
        <v>0</v>
      </c>
      <c r="AD74" s="973">
        <f t="shared" si="159"/>
        <v>0</v>
      </c>
      <c r="AE74" s="974">
        <v>240.9</v>
      </c>
      <c r="AF74" s="975">
        <f>AE74*F74</f>
        <v>2082580.5</v>
      </c>
    </row>
    <row r="75" spans="1:34" ht="15" customHeight="1" outlineLevel="1">
      <c r="A75" s="784"/>
      <c r="B75" s="976" t="s">
        <v>404</v>
      </c>
      <c r="C75" s="826" t="s">
        <v>215</v>
      </c>
      <c r="D75" s="827">
        <v>0.4</v>
      </c>
      <c r="E75" s="843" t="e">
        <f>D75*#REF!</f>
        <v>#REF!</v>
      </c>
      <c r="F75" s="977">
        <f>D75*F74</f>
        <v>3458</v>
      </c>
      <c r="G75" s="846">
        <f>$D$45*G74</f>
        <v>0</v>
      </c>
      <c r="H75" s="846">
        <f t="shared" ref="H75:K75" si="179">$D$45*H74</f>
        <v>0</v>
      </c>
      <c r="I75" s="846">
        <f t="shared" si="179"/>
        <v>0</v>
      </c>
      <c r="J75" s="846">
        <f t="shared" si="179"/>
        <v>0</v>
      </c>
      <c r="K75" s="846">
        <f t="shared" si="179"/>
        <v>0</v>
      </c>
      <c r="L75" s="847">
        <f t="shared" si="165"/>
        <v>0</v>
      </c>
      <c r="M75" s="843">
        <f t="shared" ref="M75:Q75" si="180">$D$45*M74</f>
        <v>0</v>
      </c>
      <c r="N75" s="843">
        <f t="shared" si="180"/>
        <v>0</v>
      </c>
      <c r="O75" s="843">
        <f t="shared" si="180"/>
        <v>0</v>
      </c>
      <c r="P75" s="843">
        <f t="shared" si="180"/>
        <v>0</v>
      </c>
      <c r="Q75" s="843">
        <f t="shared" si="180"/>
        <v>0</v>
      </c>
      <c r="R75" s="847">
        <f t="shared" si="156"/>
        <v>0</v>
      </c>
      <c r="S75" s="843">
        <f t="shared" ref="S75:W75" si="181">$D$45*S74</f>
        <v>0</v>
      </c>
      <c r="T75" s="843">
        <f t="shared" si="181"/>
        <v>0</v>
      </c>
      <c r="U75" s="843">
        <f t="shared" si="181"/>
        <v>0</v>
      </c>
      <c r="V75" s="843">
        <f t="shared" si="181"/>
        <v>0</v>
      </c>
      <c r="W75" s="843">
        <f t="shared" si="181"/>
        <v>0</v>
      </c>
      <c r="X75" s="847">
        <f t="shared" si="158"/>
        <v>0</v>
      </c>
      <c r="Y75" s="843">
        <f t="shared" ref="Y75:AC75" si="182">$D$45*Y74</f>
        <v>0</v>
      </c>
      <c r="Z75" s="843">
        <f t="shared" si="182"/>
        <v>0</v>
      </c>
      <c r="AA75" s="843">
        <f t="shared" si="182"/>
        <v>0</v>
      </c>
      <c r="AB75" s="843">
        <f t="shared" si="182"/>
        <v>0</v>
      </c>
      <c r="AC75" s="843">
        <f t="shared" si="182"/>
        <v>0</v>
      </c>
      <c r="AD75" s="978">
        <f t="shared" si="159"/>
        <v>0</v>
      </c>
      <c r="AE75" s="827">
        <v>367.38</v>
      </c>
      <c r="AF75" s="827">
        <f t="shared" ref="AF75" si="183">AE75*F75</f>
        <v>1270400.04</v>
      </c>
    </row>
    <row r="76" spans="1:34" ht="15.75">
      <c r="A76" s="799">
        <v>7</v>
      </c>
      <c r="B76" s="956" t="s">
        <v>280</v>
      </c>
      <c r="C76" s="943" t="s">
        <v>27</v>
      </c>
      <c r="D76" s="943"/>
      <c r="E76" s="957"/>
      <c r="F76" s="985">
        <v>468</v>
      </c>
      <c r="G76" s="959"/>
      <c r="H76" s="960"/>
      <c r="I76" s="960"/>
      <c r="J76" s="960"/>
      <c r="K76" s="960"/>
      <c r="L76" s="961">
        <f>ROUNDUP((77.85-(-0.18))*2,1)</f>
        <v>156.1</v>
      </c>
      <c r="M76" s="962"/>
      <c r="N76" s="960"/>
      <c r="O76" s="960"/>
      <c r="P76" s="960"/>
      <c r="Q76" s="959"/>
      <c r="R76" s="961">
        <f>ROUNDUP((77.85-(-0.18))*1,1)</f>
        <v>78.099999999999994</v>
      </c>
      <c r="S76" s="962"/>
      <c r="T76" s="960"/>
      <c r="U76" s="960"/>
      <c r="V76" s="960"/>
      <c r="W76" s="959"/>
      <c r="X76" s="961">
        <f>ROUNDUP((77.85-(-0.18))*1,1)</f>
        <v>78.099999999999994</v>
      </c>
      <c r="Y76" s="962"/>
      <c r="Z76" s="960"/>
      <c r="AA76" s="960"/>
      <c r="AB76" s="960"/>
      <c r="AC76" s="959"/>
      <c r="AD76" s="963">
        <f>ROUNDUP((77.85-(-0.18))*2,1)</f>
        <v>156.1</v>
      </c>
      <c r="AE76" s="964">
        <v>586.63</v>
      </c>
      <c r="AF76" s="965">
        <f>AE76*F76</f>
        <v>274542.84000000003</v>
      </c>
      <c r="AH76">
        <f>138.6+87.4+87.4+143.3</f>
        <v>456.7</v>
      </c>
    </row>
    <row r="77" spans="1:34" ht="15" outlineLevel="1">
      <c r="A77" s="799"/>
      <c r="B77" s="976" t="s">
        <v>347</v>
      </c>
      <c r="C77" s="826" t="s">
        <v>27</v>
      </c>
      <c r="D77" s="829">
        <v>2</v>
      </c>
      <c r="E77" s="843">
        <f>D77*$F$76</f>
        <v>936</v>
      </c>
      <c r="F77" s="977">
        <f>D77*$F$76</f>
        <v>936</v>
      </c>
      <c r="G77" s="986"/>
      <c r="H77" s="987"/>
      <c r="I77" s="987"/>
      <c r="J77" s="987"/>
      <c r="K77" s="987"/>
      <c r="L77" s="988">
        <f>$D$77*L76</f>
        <v>312.2</v>
      </c>
      <c r="M77" s="989"/>
      <c r="N77" s="987"/>
      <c r="O77" s="987"/>
      <c r="P77" s="987"/>
      <c r="Q77" s="987"/>
      <c r="R77" s="988">
        <f>$D$77*R76</f>
        <v>156.19999999999999</v>
      </c>
      <c r="S77" s="989"/>
      <c r="T77" s="987"/>
      <c r="U77" s="987"/>
      <c r="V77" s="987"/>
      <c r="W77" s="987"/>
      <c r="X77" s="988">
        <f>$D$77*X76</f>
        <v>156.19999999999999</v>
      </c>
      <c r="Y77" s="989"/>
      <c r="Z77" s="987"/>
      <c r="AA77" s="987"/>
      <c r="AB77" s="987"/>
      <c r="AC77" s="988"/>
      <c r="AD77" s="990">
        <f>$D$77*AD76</f>
        <v>312.2</v>
      </c>
      <c r="AE77" s="1742">
        <v>287.95</v>
      </c>
      <c r="AF77" s="1742">
        <f>AE77*F78</f>
        <v>134760.6</v>
      </c>
    </row>
    <row r="78" spans="1:34" ht="15" outlineLevel="1">
      <c r="A78" s="784"/>
      <c r="B78" s="976" t="s">
        <v>348</v>
      </c>
      <c r="C78" s="826" t="s">
        <v>27</v>
      </c>
      <c r="D78" s="829">
        <v>1</v>
      </c>
      <c r="E78" s="843">
        <f t="shared" ref="E78:E79" si="184">D78*$F$76</f>
        <v>468</v>
      </c>
      <c r="F78" s="977">
        <f t="shared" ref="F78:F79" si="185">D78*$F$76</f>
        <v>468</v>
      </c>
      <c r="G78" s="986"/>
      <c r="H78" s="987"/>
      <c r="I78" s="987"/>
      <c r="J78" s="987"/>
      <c r="K78" s="987"/>
      <c r="L78" s="988">
        <f>$D$78*L76</f>
        <v>156.1</v>
      </c>
      <c r="M78" s="989"/>
      <c r="N78" s="987"/>
      <c r="O78" s="987"/>
      <c r="P78" s="987"/>
      <c r="Q78" s="987"/>
      <c r="R78" s="988">
        <f>$D$78*R76</f>
        <v>78.099999999999994</v>
      </c>
      <c r="S78" s="989"/>
      <c r="T78" s="987"/>
      <c r="U78" s="987"/>
      <c r="V78" s="987"/>
      <c r="W78" s="987"/>
      <c r="X78" s="988">
        <f>$D$78*X76</f>
        <v>78.099999999999994</v>
      </c>
      <c r="Y78" s="989"/>
      <c r="Z78" s="987"/>
      <c r="AA78" s="987"/>
      <c r="AB78" s="987"/>
      <c r="AC78" s="988"/>
      <c r="AD78" s="990">
        <f>$D$78*AD76</f>
        <v>156.1</v>
      </c>
      <c r="AE78" s="1743"/>
      <c r="AF78" s="1743"/>
    </row>
    <row r="79" spans="1:34" ht="15" outlineLevel="1">
      <c r="A79" s="134"/>
      <c r="B79" s="976" t="s">
        <v>349</v>
      </c>
      <c r="C79" s="826" t="s">
        <v>27</v>
      </c>
      <c r="D79" s="829">
        <v>1</v>
      </c>
      <c r="E79" s="843">
        <f t="shared" si="184"/>
        <v>468</v>
      </c>
      <c r="F79" s="977">
        <f t="shared" si="185"/>
        <v>468</v>
      </c>
      <c r="G79" s="986"/>
      <c r="H79" s="987"/>
      <c r="I79" s="987"/>
      <c r="J79" s="987"/>
      <c r="K79" s="987"/>
      <c r="L79" s="988">
        <f>$D$79*L76</f>
        <v>156.1</v>
      </c>
      <c r="M79" s="989"/>
      <c r="N79" s="987"/>
      <c r="O79" s="987"/>
      <c r="P79" s="987"/>
      <c r="Q79" s="987"/>
      <c r="R79" s="988">
        <f>$D$79*R76</f>
        <v>78.099999999999994</v>
      </c>
      <c r="S79" s="989"/>
      <c r="T79" s="987"/>
      <c r="U79" s="987"/>
      <c r="V79" s="987"/>
      <c r="W79" s="987"/>
      <c r="X79" s="988">
        <f>$D$79*X76</f>
        <v>78.099999999999994</v>
      </c>
      <c r="Y79" s="989"/>
      <c r="Z79" s="987"/>
      <c r="AA79" s="987"/>
      <c r="AB79" s="987"/>
      <c r="AC79" s="988"/>
      <c r="AD79" s="990">
        <f>$D$79*AD76</f>
        <v>156.1</v>
      </c>
      <c r="AE79" s="1744"/>
      <c r="AF79" s="1744"/>
    </row>
    <row r="80" spans="1:34" ht="31.5">
      <c r="A80" s="799">
        <v>8</v>
      </c>
      <c r="B80" s="956" t="s">
        <v>334</v>
      </c>
      <c r="C80" s="943" t="s">
        <v>27</v>
      </c>
      <c r="D80" s="943"/>
      <c r="E80" s="957"/>
      <c r="F80" s="958">
        <v>1570</v>
      </c>
      <c r="G80" s="959">
        <f>'[1]Фасад секц.6'!AJ676</f>
        <v>3.45</v>
      </c>
      <c r="H80" s="960">
        <f>'[1]Фасад секц.6'!AJ665</f>
        <v>1.8</v>
      </c>
      <c r="I80" s="960">
        <f>'[1]Фасад секц.6'!AJ9</f>
        <v>457.5</v>
      </c>
      <c r="J80" s="960">
        <f>'[1]Фасад секц.6'!AJ595</f>
        <v>0</v>
      </c>
      <c r="K80" s="960">
        <f>'[1]Фасад секц.6'!AJ636</f>
        <v>0</v>
      </c>
      <c r="L80" s="961">
        <f>ROUND(SUM(G80:K80),1)</f>
        <v>462.8</v>
      </c>
      <c r="M80" s="962">
        <f>'[1]Фасад секц.7-8'!AJ290</f>
        <v>2.0499999999999998</v>
      </c>
      <c r="N80" s="960">
        <f>'[1]Фасад секц.7-8'!AJ267</f>
        <v>1.8</v>
      </c>
      <c r="O80" s="960">
        <f>'[1]Фасад секц.7-8'!AJ9</f>
        <v>208.9</v>
      </c>
      <c r="P80" s="960">
        <f>'[1]Фасад секц.7-8'!AJ228</f>
        <v>0</v>
      </c>
      <c r="Q80" s="959">
        <f>'[1]Фасад секц.7-8'!AJ244</f>
        <v>0</v>
      </c>
      <c r="R80" s="961">
        <f>ROUND(SUM(M80:Q80),1)</f>
        <v>212.8</v>
      </c>
      <c r="S80" s="962">
        <f>'[1]Фасад секц.7-8'!AJ308</f>
        <v>3.53</v>
      </c>
      <c r="T80" s="960">
        <f>'[1]Фасад секц.7-8'!AJ278</f>
        <v>1.8</v>
      </c>
      <c r="U80" s="960">
        <f>O80</f>
        <v>208.9</v>
      </c>
      <c r="V80" s="960">
        <f t="shared" ref="V80:W80" si="186">P80</f>
        <v>0</v>
      </c>
      <c r="W80" s="959">
        <f t="shared" si="186"/>
        <v>0</v>
      </c>
      <c r="X80" s="961">
        <f>ROUND(SUM(S80:W80),1)</f>
        <v>214.2</v>
      </c>
      <c r="Y80" s="962">
        <f>'[1]Фасад секц.9'!AJ421</f>
        <v>3.45</v>
      </c>
      <c r="Z80" s="960">
        <f>'[1]Фасад секц.9'!AJ410</f>
        <v>1.8</v>
      </c>
      <c r="AA80" s="960">
        <f>'[1]Фасад секц.9'!AJ9</f>
        <v>456.6</v>
      </c>
      <c r="AB80" s="960">
        <f>'[1]Фасад секц.9'!AJ349</f>
        <v>0</v>
      </c>
      <c r="AC80" s="959">
        <f>'[1]Фасад секц.9'!AJ380</f>
        <v>0</v>
      </c>
      <c r="AD80" s="963">
        <f>ROUND(SUM(Y80:AC80),1)</f>
        <v>461.9</v>
      </c>
      <c r="AE80" s="964">
        <v>238.72</v>
      </c>
      <c r="AF80" s="965">
        <f>AE80*F80</f>
        <v>374790.40000000002</v>
      </c>
    </row>
    <row r="81" spans="1:32" ht="30" outlineLevel="1">
      <c r="A81" s="799"/>
      <c r="B81" s="976" t="s">
        <v>402</v>
      </c>
      <c r="C81" s="826" t="s">
        <v>27</v>
      </c>
      <c r="D81" s="827">
        <v>1.05</v>
      </c>
      <c r="E81" s="843">
        <f>D81*F80</f>
        <v>1648.5</v>
      </c>
      <c r="F81" s="977">
        <f>D81*F80</f>
        <v>1649</v>
      </c>
      <c r="G81" s="846">
        <f>$D$81*G80</f>
        <v>3.62</v>
      </c>
      <c r="H81" s="846">
        <f>$D$81*H80</f>
        <v>1.89</v>
      </c>
      <c r="I81" s="846">
        <f>$D$81*I80</f>
        <v>480.38</v>
      </c>
      <c r="J81" s="846">
        <f>$D$81*J80</f>
        <v>0</v>
      </c>
      <c r="K81" s="846">
        <f>$D$81*K80</f>
        <v>0</v>
      </c>
      <c r="L81" s="847">
        <f t="shared" ref="L81:L83" si="187">SUM(G81:K81)</f>
        <v>485.89</v>
      </c>
      <c r="M81" s="843">
        <f>$D$81*M80</f>
        <v>2.15</v>
      </c>
      <c r="N81" s="843">
        <f>$D$81*N80</f>
        <v>1.89</v>
      </c>
      <c r="O81" s="843">
        <f>$D$81*O80</f>
        <v>219.35</v>
      </c>
      <c r="P81" s="843">
        <f>$D$81*P80</f>
        <v>0</v>
      </c>
      <c r="Q81" s="843">
        <f>$D$81*Q80</f>
        <v>0</v>
      </c>
      <c r="R81" s="847">
        <f t="shared" ref="R81:R83" si="188">SUM(M81:Q81)</f>
        <v>223.39</v>
      </c>
      <c r="S81" s="843">
        <f>$D$81*S80</f>
        <v>3.71</v>
      </c>
      <c r="T81" s="843">
        <f>$D$81*T80</f>
        <v>1.89</v>
      </c>
      <c r="U81" s="843">
        <f>$D$81*U80</f>
        <v>219.35</v>
      </c>
      <c r="V81" s="843">
        <f>$D$81*V80</f>
        <v>0</v>
      </c>
      <c r="W81" s="843">
        <f>$D$81*W80</f>
        <v>0</v>
      </c>
      <c r="X81" s="847">
        <f t="shared" ref="X81:X83" si="189">SUM(S81:W81)</f>
        <v>224.95</v>
      </c>
      <c r="Y81" s="843">
        <f>$D$81*Y80</f>
        <v>3.62</v>
      </c>
      <c r="Z81" s="843">
        <f>$D$81*Z80</f>
        <v>1.89</v>
      </c>
      <c r="AA81" s="843">
        <f>$D$81*AA80</f>
        <v>479.43</v>
      </c>
      <c r="AB81" s="843">
        <f>$D$81*AB80</f>
        <v>0</v>
      </c>
      <c r="AC81" s="843">
        <f>$D$81*AC80</f>
        <v>0</v>
      </c>
      <c r="AD81" s="978">
        <f t="shared" ref="AD81:AD83" si="190">SUM(Y81:AC81)</f>
        <v>484.94</v>
      </c>
      <c r="AE81" s="827">
        <v>60.47</v>
      </c>
      <c r="AF81" s="827">
        <f t="shared" ref="AF81" si="191">AE81*F81</f>
        <v>99715.03</v>
      </c>
    </row>
    <row r="82" spans="1:32" ht="31.5">
      <c r="A82" s="799">
        <v>9</v>
      </c>
      <c r="B82" s="956" t="s">
        <v>335</v>
      </c>
      <c r="C82" s="943" t="s">
        <v>27</v>
      </c>
      <c r="D82" s="943"/>
      <c r="E82" s="957"/>
      <c r="F82" s="958">
        <v>3439</v>
      </c>
      <c r="G82" s="959">
        <f>'[1]Фасад секц.6'!AI676</f>
        <v>0</v>
      </c>
      <c r="H82" s="960">
        <f>'[1]Фасад секц.6'!AI665</f>
        <v>0</v>
      </c>
      <c r="I82" s="960">
        <f>'[1]Фасад секц.6'!AI9</f>
        <v>1045.8</v>
      </c>
      <c r="J82" s="960">
        <f>'[1]Фасад секц.6'!AI595</f>
        <v>0</v>
      </c>
      <c r="K82" s="960">
        <f>'[1]Фасад секц.6'!AI636</f>
        <v>0</v>
      </c>
      <c r="L82" s="961">
        <f t="shared" si="187"/>
        <v>1045.8</v>
      </c>
      <c r="M82" s="962">
        <f>'[1]Фасад секц.7-8'!AI290</f>
        <v>0</v>
      </c>
      <c r="N82" s="960">
        <f>'[1]Фасад секц.7-8'!AI267</f>
        <v>0</v>
      </c>
      <c r="O82" s="960">
        <f>'[1]Фасад секц.7-8'!AI9</f>
        <v>611.1</v>
      </c>
      <c r="P82" s="960">
        <f>'[1]Фасад секц.7-8'!AI228</f>
        <v>0</v>
      </c>
      <c r="Q82" s="959">
        <f>'[1]Фасад секц.7-8'!AI244</f>
        <v>0</v>
      </c>
      <c r="R82" s="961">
        <f t="shared" si="188"/>
        <v>611.1</v>
      </c>
      <c r="S82" s="962">
        <f>'[1]Фасад секц.7-8'!AI308</f>
        <v>0</v>
      </c>
      <c r="T82" s="960">
        <f>'[1]Фасад секц.7-8'!AI278</f>
        <v>0</v>
      </c>
      <c r="U82" s="960">
        <f>O82</f>
        <v>611.1</v>
      </c>
      <c r="V82" s="960">
        <f t="shared" ref="V82:W82" si="192">P82</f>
        <v>0</v>
      </c>
      <c r="W82" s="959">
        <f t="shared" si="192"/>
        <v>0</v>
      </c>
      <c r="X82" s="961">
        <f t="shared" si="189"/>
        <v>611.1</v>
      </c>
      <c r="Y82" s="962">
        <f>'[1]Фасад секц.9'!AI421</f>
        <v>0</v>
      </c>
      <c r="Z82" s="960">
        <f>'[1]Фасад секц.9'!AI410</f>
        <v>0</v>
      </c>
      <c r="AA82" s="960">
        <f>'[1]Фасад секц.9'!AI9</f>
        <v>1094.9000000000001</v>
      </c>
      <c r="AB82" s="960">
        <f>'[1]Фасад секц.9'!AI349</f>
        <v>0</v>
      </c>
      <c r="AC82" s="959">
        <f>'[1]Фасад секц.9'!AI380</f>
        <v>0</v>
      </c>
      <c r="AD82" s="963">
        <f t="shared" si="190"/>
        <v>1094.9000000000001</v>
      </c>
      <c r="AE82" s="964">
        <v>238.72</v>
      </c>
      <c r="AF82" s="965">
        <f>AE82*F82</f>
        <v>820958.08</v>
      </c>
    </row>
    <row r="83" spans="1:32" ht="30" outlineLevel="1">
      <c r="A83" s="944"/>
      <c r="B83" s="976" t="s">
        <v>402</v>
      </c>
      <c r="C83" s="826" t="s">
        <v>27</v>
      </c>
      <c r="D83" s="827">
        <v>1.05</v>
      </c>
      <c r="E83" s="843">
        <f>D83*F82</f>
        <v>3610.95</v>
      </c>
      <c r="F83" s="977">
        <f>D83*F82</f>
        <v>3611</v>
      </c>
      <c r="G83" s="846">
        <f>$D$83*G82</f>
        <v>0</v>
      </c>
      <c r="H83" s="846">
        <f t="shared" ref="H83:K83" si="193">$D$83*H82</f>
        <v>0</v>
      </c>
      <c r="I83" s="846">
        <f t="shared" si="193"/>
        <v>1098.0899999999999</v>
      </c>
      <c r="J83" s="846">
        <f t="shared" si="193"/>
        <v>0</v>
      </c>
      <c r="K83" s="846">
        <f t="shared" si="193"/>
        <v>0</v>
      </c>
      <c r="L83" s="847">
        <f t="shared" si="187"/>
        <v>1098.0899999999999</v>
      </c>
      <c r="M83" s="843">
        <f t="shared" ref="M83:Q83" si="194">$D$83*M82</f>
        <v>0</v>
      </c>
      <c r="N83" s="843">
        <f t="shared" si="194"/>
        <v>0</v>
      </c>
      <c r="O83" s="843">
        <f t="shared" si="194"/>
        <v>641.66</v>
      </c>
      <c r="P83" s="843">
        <f t="shared" si="194"/>
        <v>0</v>
      </c>
      <c r="Q83" s="843">
        <f t="shared" si="194"/>
        <v>0</v>
      </c>
      <c r="R83" s="847">
        <f t="shared" si="188"/>
        <v>641.66</v>
      </c>
      <c r="S83" s="843">
        <f t="shared" ref="S83:W83" si="195">$D$83*S82</f>
        <v>0</v>
      </c>
      <c r="T83" s="843">
        <f t="shared" si="195"/>
        <v>0</v>
      </c>
      <c r="U83" s="843">
        <f t="shared" si="195"/>
        <v>641.66</v>
      </c>
      <c r="V83" s="843">
        <f t="shared" si="195"/>
        <v>0</v>
      </c>
      <c r="W83" s="843">
        <f t="shared" si="195"/>
        <v>0</v>
      </c>
      <c r="X83" s="847">
        <f t="shared" si="189"/>
        <v>641.66</v>
      </c>
      <c r="Y83" s="843">
        <f t="shared" ref="Y83:AC83" si="196">$D$83*Y82</f>
        <v>0</v>
      </c>
      <c r="Z83" s="843">
        <f t="shared" si="196"/>
        <v>0</v>
      </c>
      <c r="AA83" s="843">
        <f t="shared" si="196"/>
        <v>1149.6500000000001</v>
      </c>
      <c r="AB83" s="843">
        <f t="shared" si="196"/>
        <v>0</v>
      </c>
      <c r="AC83" s="843">
        <f t="shared" si="196"/>
        <v>0</v>
      </c>
      <c r="AD83" s="978">
        <f t="shared" si="190"/>
        <v>1149.6500000000001</v>
      </c>
      <c r="AE83" s="827">
        <v>60.47</v>
      </c>
      <c r="AF83" s="827">
        <f t="shared" ref="AF83" si="197">AE83*F83</f>
        <v>218357.17</v>
      </c>
    </row>
    <row r="84" spans="1:32" ht="31.5">
      <c r="A84" s="799">
        <v>10</v>
      </c>
      <c r="B84" s="956" t="s">
        <v>422</v>
      </c>
      <c r="C84" s="943" t="s">
        <v>27</v>
      </c>
      <c r="D84" s="943"/>
      <c r="E84" s="957"/>
      <c r="F84" s="985">
        <f>344.35+136.78</f>
        <v>481</v>
      </c>
      <c r="G84" s="959">
        <f>'[1]Фасад секц.6'!AI678</f>
        <v>0</v>
      </c>
      <c r="H84" s="960">
        <f>'[1]Фасад секц.6'!AI667</f>
        <v>0</v>
      </c>
      <c r="I84" s="960">
        <f>'[1]Фасад секц.6'!AI11</f>
        <v>0</v>
      </c>
      <c r="J84" s="960">
        <f>'[1]Фасад секц.6'!AI597</f>
        <v>0</v>
      </c>
      <c r="K84" s="960">
        <f>'[1]Фасад секц.6'!AI638</f>
        <v>0</v>
      </c>
      <c r="L84" s="961">
        <f t="shared" ref="L84:L88" si="198">SUM(G84:K84)</f>
        <v>0</v>
      </c>
      <c r="M84" s="962">
        <f>'[1]Фасад секц.7-8'!AI292</f>
        <v>0</v>
      </c>
      <c r="N84" s="960">
        <f>'[1]Фасад секц.7-8'!AI269</f>
        <v>0</v>
      </c>
      <c r="O84" s="960">
        <f>'[1]Фасад секц.7-8'!AI11</f>
        <v>0</v>
      </c>
      <c r="P84" s="960">
        <f>'[1]Фасад секц.7-8'!AI230</f>
        <v>0</v>
      </c>
      <c r="Q84" s="959">
        <f>'[1]Фасад секц.7-8'!AI246</f>
        <v>0</v>
      </c>
      <c r="R84" s="961">
        <f t="shared" ref="R84:R88" si="199">SUM(M84:Q84)</f>
        <v>0</v>
      </c>
      <c r="S84" s="962">
        <f>'[1]Фасад секц.7-8'!AI310</f>
        <v>0</v>
      </c>
      <c r="T84" s="960">
        <f>'[1]Фасад секц.7-8'!AI280</f>
        <v>0</v>
      </c>
      <c r="U84" s="960">
        <f>O84</f>
        <v>0</v>
      </c>
      <c r="V84" s="960">
        <f t="shared" ref="V84:W84" si="200">P84</f>
        <v>0</v>
      </c>
      <c r="W84" s="959">
        <f t="shared" si="200"/>
        <v>0</v>
      </c>
      <c r="X84" s="961">
        <f t="shared" ref="X84:X88" si="201">SUM(S84:W84)</f>
        <v>0</v>
      </c>
      <c r="Y84" s="962">
        <f>'[1]Фасад секц.9'!AI423</f>
        <v>0</v>
      </c>
      <c r="Z84" s="960">
        <f>'[1]Фасад секц.9'!AI412</f>
        <v>0</v>
      </c>
      <c r="AA84" s="960">
        <f>'[1]Фасад секц.9'!AI11</f>
        <v>0</v>
      </c>
      <c r="AB84" s="960">
        <f>'[1]Фасад секц.9'!AI351</f>
        <v>0</v>
      </c>
      <c r="AC84" s="959">
        <f>'[1]Фасад секц.9'!AI382</f>
        <v>0</v>
      </c>
      <c r="AD84" s="963">
        <f t="shared" ref="AD84:AD88" si="202">SUM(Y84:AC84)</f>
        <v>0</v>
      </c>
      <c r="AE84" s="964">
        <v>438</v>
      </c>
      <c r="AF84" s="965">
        <f>AE84*F84</f>
        <v>210678</v>
      </c>
    </row>
    <row r="85" spans="1:32" ht="30" outlineLevel="1">
      <c r="A85" s="944"/>
      <c r="B85" s="976" t="s">
        <v>423</v>
      </c>
      <c r="C85" s="826" t="s">
        <v>27</v>
      </c>
      <c r="D85" s="827">
        <v>1.05</v>
      </c>
      <c r="E85" s="843">
        <f>D85*F83</f>
        <v>3791.55</v>
      </c>
      <c r="F85" s="977">
        <f>F84*D85</f>
        <v>505</v>
      </c>
      <c r="G85" s="846">
        <f t="shared" ref="G85:K88" si="203">$D$83*G81</f>
        <v>3.8</v>
      </c>
      <c r="H85" s="846">
        <f t="shared" si="203"/>
        <v>1.98</v>
      </c>
      <c r="I85" s="846">
        <f t="shared" si="203"/>
        <v>504.4</v>
      </c>
      <c r="J85" s="846">
        <f t="shared" si="203"/>
        <v>0</v>
      </c>
      <c r="K85" s="846">
        <f t="shared" si="203"/>
        <v>0</v>
      </c>
      <c r="L85" s="847">
        <f t="shared" si="198"/>
        <v>510.18</v>
      </c>
      <c r="M85" s="843">
        <f t="shared" ref="M85:Q88" si="204">$D$83*M81</f>
        <v>2.2599999999999998</v>
      </c>
      <c r="N85" s="843">
        <f t="shared" si="204"/>
        <v>1.98</v>
      </c>
      <c r="O85" s="843">
        <f t="shared" si="204"/>
        <v>230.32</v>
      </c>
      <c r="P85" s="843">
        <f t="shared" si="204"/>
        <v>0</v>
      </c>
      <c r="Q85" s="843">
        <f t="shared" si="204"/>
        <v>0</v>
      </c>
      <c r="R85" s="847">
        <f t="shared" si="199"/>
        <v>234.56</v>
      </c>
      <c r="S85" s="843">
        <f t="shared" ref="S85:W88" si="205">$D$83*S81</f>
        <v>3.9</v>
      </c>
      <c r="T85" s="843">
        <f t="shared" si="205"/>
        <v>1.98</v>
      </c>
      <c r="U85" s="843">
        <f t="shared" si="205"/>
        <v>230.32</v>
      </c>
      <c r="V85" s="843">
        <f t="shared" si="205"/>
        <v>0</v>
      </c>
      <c r="W85" s="843">
        <f t="shared" si="205"/>
        <v>0</v>
      </c>
      <c r="X85" s="847">
        <f t="shared" si="201"/>
        <v>236.2</v>
      </c>
      <c r="Y85" s="843">
        <f t="shared" ref="Y85:AC88" si="206">$D$83*Y81</f>
        <v>3.8</v>
      </c>
      <c r="Z85" s="843">
        <f t="shared" si="206"/>
        <v>1.98</v>
      </c>
      <c r="AA85" s="843">
        <f t="shared" si="206"/>
        <v>503.4</v>
      </c>
      <c r="AB85" s="843">
        <f t="shared" si="206"/>
        <v>0</v>
      </c>
      <c r="AC85" s="843">
        <f t="shared" si="206"/>
        <v>0</v>
      </c>
      <c r="AD85" s="978">
        <f t="shared" si="202"/>
        <v>509.18</v>
      </c>
      <c r="AE85" s="827">
        <v>407.16</v>
      </c>
      <c r="AF85" s="827">
        <f t="shared" ref="AF85:AF88" si="207">AE85*F85</f>
        <v>205615.8</v>
      </c>
    </row>
    <row r="86" spans="1:32" ht="15" outlineLevel="1">
      <c r="A86" s="944"/>
      <c r="B86" s="976" t="s">
        <v>424</v>
      </c>
      <c r="C86" s="826" t="s">
        <v>22</v>
      </c>
      <c r="D86" s="827"/>
      <c r="E86" s="843">
        <f>D86*F83</f>
        <v>0</v>
      </c>
      <c r="F86" s="977">
        <v>1374</v>
      </c>
      <c r="G86" s="846">
        <f t="shared" si="203"/>
        <v>0</v>
      </c>
      <c r="H86" s="846">
        <f t="shared" si="203"/>
        <v>0</v>
      </c>
      <c r="I86" s="846">
        <f t="shared" si="203"/>
        <v>1098.0899999999999</v>
      </c>
      <c r="J86" s="846">
        <f t="shared" si="203"/>
        <v>0</v>
      </c>
      <c r="K86" s="846">
        <f t="shared" si="203"/>
        <v>0</v>
      </c>
      <c r="L86" s="847">
        <f t="shared" ref="L86:L87" si="208">SUM(G86:K86)</f>
        <v>1098.0899999999999</v>
      </c>
      <c r="M86" s="843">
        <f t="shared" si="204"/>
        <v>0</v>
      </c>
      <c r="N86" s="843">
        <f t="shared" si="204"/>
        <v>0</v>
      </c>
      <c r="O86" s="843">
        <f t="shared" si="204"/>
        <v>641.66</v>
      </c>
      <c r="P86" s="843">
        <f t="shared" si="204"/>
        <v>0</v>
      </c>
      <c r="Q86" s="843">
        <f t="shared" si="204"/>
        <v>0</v>
      </c>
      <c r="R86" s="847">
        <f t="shared" si="199"/>
        <v>641.66</v>
      </c>
      <c r="S86" s="843">
        <f t="shared" si="205"/>
        <v>0</v>
      </c>
      <c r="T86" s="843">
        <f t="shared" si="205"/>
        <v>0</v>
      </c>
      <c r="U86" s="843">
        <f t="shared" si="205"/>
        <v>641.66</v>
      </c>
      <c r="V86" s="843">
        <f t="shared" si="205"/>
        <v>0</v>
      </c>
      <c r="W86" s="843">
        <f t="shared" si="205"/>
        <v>0</v>
      </c>
      <c r="X86" s="847">
        <f t="shared" si="201"/>
        <v>641.66</v>
      </c>
      <c r="Y86" s="843">
        <f t="shared" si="206"/>
        <v>0</v>
      </c>
      <c r="Z86" s="843">
        <f t="shared" si="206"/>
        <v>0</v>
      </c>
      <c r="AA86" s="843">
        <f t="shared" si="206"/>
        <v>1149.6500000000001</v>
      </c>
      <c r="AB86" s="843">
        <f t="shared" si="206"/>
        <v>0</v>
      </c>
      <c r="AC86" s="843">
        <f t="shared" si="206"/>
        <v>0</v>
      </c>
      <c r="AD86" s="978">
        <f t="shared" si="202"/>
        <v>1149.6500000000001</v>
      </c>
      <c r="AE86" s="827">
        <v>131.03</v>
      </c>
      <c r="AF86" s="827">
        <f t="shared" si="207"/>
        <v>180035.22</v>
      </c>
    </row>
    <row r="87" spans="1:32" ht="15" outlineLevel="1">
      <c r="A87" s="944"/>
      <c r="B87" s="976" t="s">
        <v>425</v>
      </c>
      <c r="C87" s="826" t="s">
        <v>27</v>
      </c>
      <c r="D87" s="827"/>
      <c r="E87" s="843">
        <f>D87*F83</f>
        <v>0</v>
      </c>
      <c r="F87" s="977">
        <v>481</v>
      </c>
      <c r="G87" s="846">
        <f t="shared" si="203"/>
        <v>0</v>
      </c>
      <c r="H87" s="846">
        <f t="shared" si="203"/>
        <v>0</v>
      </c>
      <c r="I87" s="846">
        <f t="shared" si="203"/>
        <v>1152.99</v>
      </c>
      <c r="J87" s="846">
        <f t="shared" si="203"/>
        <v>0</v>
      </c>
      <c r="K87" s="846">
        <f t="shared" si="203"/>
        <v>0</v>
      </c>
      <c r="L87" s="847">
        <f t="shared" si="208"/>
        <v>1152.99</v>
      </c>
      <c r="M87" s="843">
        <f t="shared" si="204"/>
        <v>0</v>
      </c>
      <c r="N87" s="843">
        <f t="shared" si="204"/>
        <v>0</v>
      </c>
      <c r="O87" s="843">
        <f t="shared" si="204"/>
        <v>673.74</v>
      </c>
      <c r="P87" s="843">
        <f t="shared" si="204"/>
        <v>0</v>
      </c>
      <c r="Q87" s="843">
        <f t="shared" si="204"/>
        <v>0</v>
      </c>
      <c r="R87" s="847">
        <f t="shared" si="199"/>
        <v>673.74</v>
      </c>
      <c r="S87" s="843">
        <f t="shared" si="205"/>
        <v>0</v>
      </c>
      <c r="T87" s="843">
        <f t="shared" si="205"/>
        <v>0</v>
      </c>
      <c r="U87" s="843">
        <f t="shared" si="205"/>
        <v>673.74</v>
      </c>
      <c r="V87" s="843">
        <f t="shared" si="205"/>
        <v>0</v>
      </c>
      <c r="W87" s="843">
        <f t="shared" si="205"/>
        <v>0</v>
      </c>
      <c r="X87" s="847">
        <f t="shared" si="201"/>
        <v>673.74</v>
      </c>
      <c r="Y87" s="843">
        <f t="shared" si="206"/>
        <v>0</v>
      </c>
      <c r="Z87" s="843">
        <f t="shared" si="206"/>
        <v>0</v>
      </c>
      <c r="AA87" s="843">
        <f t="shared" si="206"/>
        <v>1207.1300000000001</v>
      </c>
      <c r="AB87" s="843">
        <f t="shared" si="206"/>
        <v>0</v>
      </c>
      <c r="AC87" s="843">
        <f t="shared" si="206"/>
        <v>0</v>
      </c>
      <c r="AD87" s="978">
        <f t="shared" si="202"/>
        <v>1207.1300000000001</v>
      </c>
      <c r="AE87" s="827">
        <v>24.67</v>
      </c>
      <c r="AF87" s="827">
        <f t="shared" si="207"/>
        <v>11866.27</v>
      </c>
    </row>
    <row r="88" spans="1:32" ht="15" outlineLevel="1">
      <c r="A88" s="944"/>
      <c r="B88" s="976" t="s">
        <v>426</v>
      </c>
      <c r="C88" s="826" t="s">
        <v>215</v>
      </c>
      <c r="D88" s="827"/>
      <c r="E88" s="843">
        <f>D88*F84</f>
        <v>0</v>
      </c>
      <c r="F88" s="991">
        <v>5.2</v>
      </c>
      <c r="G88" s="846">
        <f t="shared" si="203"/>
        <v>0</v>
      </c>
      <c r="H88" s="846">
        <f t="shared" si="203"/>
        <v>0</v>
      </c>
      <c r="I88" s="846">
        <f t="shared" si="203"/>
        <v>0</v>
      </c>
      <c r="J88" s="846">
        <f t="shared" si="203"/>
        <v>0</v>
      </c>
      <c r="K88" s="846">
        <f t="shared" si="203"/>
        <v>0</v>
      </c>
      <c r="L88" s="847">
        <f t="shared" si="198"/>
        <v>0</v>
      </c>
      <c r="M88" s="843">
        <f t="shared" si="204"/>
        <v>0</v>
      </c>
      <c r="N88" s="843">
        <f t="shared" si="204"/>
        <v>0</v>
      </c>
      <c r="O88" s="843">
        <f t="shared" si="204"/>
        <v>0</v>
      </c>
      <c r="P88" s="843">
        <f t="shared" si="204"/>
        <v>0</v>
      </c>
      <c r="Q88" s="843">
        <f t="shared" si="204"/>
        <v>0</v>
      </c>
      <c r="R88" s="847">
        <f t="shared" si="199"/>
        <v>0</v>
      </c>
      <c r="S88" s="843">
        <f t="shared" si="205"/>
        <v>0</v>
      </c>
      <c r="T88" s="843">
        <f t="shared" si="205"/>
        <v>0</v>
      </c>
      <c r="U88" s="843">
        <f t="shared" si="205"/>
        <v>0</v>
      </c>
      <c r="V88" s="843">
        <f t="shared" si="205"/>
        <v>0</v>
      </c>
      <c r="W88" s="843">
        <f t="shared" si="205"/>
        <v>0</v>
      </c>
      <c r="X88" s="847">
        <f t="shared" si="201"/>
        <v>0</v>
      </c>
      <c r="Y88" s="843">
        <f t="shared" si="206"/>
        <v>0</v>
      </c>
      <c r="Z88" s="843">
        <f t="shared" si="206"/>
        <v>0</v>
      </c>
      <c r="AA88" s="843">
        <f t="shared" si="206"/>
        <v>0</v>
      </c>
      <c r="AB88" s="843">
        <f t="shared" si="206"/>
        <v>0</v>
      </c>
      <c r="AC88" s="843">
        <f t="shared" si="206"/>
        <v>0</v>
      </c>
      <c r="AD88" s="978">
        <f t="shared" si="202"/>
        <v>0</v>
      </c>
      <c r="AE88" s="827">
        <v>1389.44</v>
      </c>
      <c r="AF88" s="827">
        <f t="shared" si="207"/>
        <v>7225.09</v>
      </c>
    </row>
    <row r="89" spans="1:32" ht="19.5">
      <c r="A89" s="799"/>
      <c r="B89" s="992" t="s">
        <v>286</v>
      </c>
      <c r="C89" s="993"/>
      <c r="D89" s="993"/>
      <c r="E89" s="994"/>
      <c r="F89" s="995"/>
      <c r="G89" s="996"/>
      <c r="H89" s="997"/>
      <c r="I89" s="997"/>
      <c r="J89" s="997"/>
      <c r="K89" s="997"/>
      <c r="L89" s="998"/>
      <c r="M89" s="999"/>
      <c r="N89" s="997"/>
      <c r="O89" s="997"/>
      <c r="P89" s="997"/>
      <c r="Q89" s="997"/>
      <c r="R89" s="998"/>
      <c r="S89" s="999"/>
      <c r="T89" s="997"/>
      <c r="U89" s="997"/>
      <c r="V89" s="997"/>
      <c r="W89" s="997"/>
      <c r="X89" s="998"/>
      <c r="Y89" s="999"/>
      <c r="Z89" s="997"/>
      <c r="AA89" s="997"/>
      <c r="AB89" s="997"/>
      <c r="AC89" s="997"/>
      <c r="AD89" s="1000"/>
      <c r="AE89" s="1001"/>
      <c r="AF89" s="1002">
        <f>SUM(AF18:AF88)</f>
        <v>70401684.5</v>
      </c>
    </row>
    <row r="90" spans="1:32" ht="15.75" outlineLevel="1">
      <c r="A90" s="944"/>
      <c r="B90" s="1003" t="s">
        <v>427</v>
      </c>
      <c r="C90" s="942"/>
      <c r="D90" s="1004"/>
      <c r="E90" s="967"/>
      <c r="F90" s="1005"/>
      <c r="G90" s="1006"/>
      <c r="H90" s="967"/>
      <c r="I90" s="967"/>
      <c r="J90" s="967"/>
      <c r="K90" s="967"/>
      <c r="L90" s="961"/>
      <c r="M90" s="967"/>
      <c r="N90" s="967"/>
      <c r="O90" s="967"/>
      <c r="P90" s="967"/>
      <c r="Q90" s="967"/>
      <c r="R90" s="961"/>
      <c r="S90" s="967"/>
      <c r="T90" s="967"/>
      <c r="U90" s="967"/>
      <c r="V90" s="967"/>
      <c r="W90" s="967"/>
      <c r="X90" s="961"/>
      <c r="Y90" s="967"/>
      <c r="Z90" s="967"/>
      <c r="AA90" s="967"/>
      <c r="AB90" s="967"/>
      <c r="AC90" s="967"/>
      <c r="AD90" s="963"/>
      <c r="AE90" s="1007"/>
      <c r="AF90" s="970">
        <f>AF89/1.18*0.18</f>
        <v>10739240.01</v>
      </c>
    </row>
    <row r="92" spans="1:32" ht="17.25" customHeight="1">
      <c r="A92" s="1008"/>
      <c r="B92" s="1008"/>
      <c r="C92" s="1008"/>
      <c r="D92" s="1008"/>
      <c r="E92" s="1008"/>
      <c r="F92" s="1008"/>
      <c r="G92" s="1008"/>
    </row>
    <row r="93" spans="1:32" ht="17.25" customHeight="1">
      <c r="A93" s="1008"/>
      <c r="B93" s="1008"/>
      <c r="C93" s="1008"/>
      <c r="D93" s="1008"/>
      <c r="E93" s="1008"/>
      <c r="F93" s="1008"/>
      <c r="G93" s="1009"/>
    </row>
    <row r="94" spans="1:32" ht="17.25" customHeight="1">
      <c r="A94" s="1008"/>
      <c r="B94" s="1008" t="s">
        <v>428</v>
      </c>
      <c r="C94" s="1008"/>
      <c r="D94" s="1008"/>
      <c r="E94" s="1008"/>
      <c r="F94" s="1008"/>
      <c r="G94" s="1008"/>
    </row>
    <row r="95" spans="1:32" ht="17.25" customHeight="1">
      <c r="A95" s="1008"/>
      <c r="B95" s="1008" t="s">
        <v>429</v>
      </c>
      <c r="C95" s="1008"/>
      <c r="D95" s="1008"/>
      <c r="E95" s="1008"/>
      <c r="F95" s="1008"/>
      <c r="G95" s="1008"/>
    </row>
    <row r="96" spans="1:32" ht="17.25" customHeight="1">
      <c r="A96" s="1008"/>
      <c r="B96" s="1008" t="s">
        <v>430</v>
      </c>
      <c r="C96" s="1008"/>
      <c r="D96" s="1010"/>
      <c r="E96" s="1010"/>
      <c r="F96" s="1010"/>
      <c r="G96" s="1011"/>
      <c r="H96" s="1012"/>
      <c r="I96" s="1011"/>
      <c r="J96" s="1011"/>
      <c r="K96" s="1011"/>
      <c r="L96" s="1011"/>
      <c r="M96" s="1011"/>
      <c r="N96" s="1011"/>
      <c r="O96" s="1011"/>
      <c r="P96" s="1011"/>
      <c r="Q96" s="1011"/>
      <c r="R96" s="1011"/>
      <c r="S96" s="1011"/>
      <c r="T96" s="1011"/>
      <c r="U96" s="1011"/>
      <c r="V96" s="1011"/>
      <c r="W96" s="1011"/>
      <c r="X96" s="1011"/>
      <c r="Y96" s="1011"/>
      <c r="Z96" s="1011"/>
      <c r="AA96" s="1011"/>
      <c r="AB96" s="1011"/>
      <c r="AC96" s="1011"/>
      <c r="AD96" s="1011"/>
      <c r="AE96" s="1011"/>
      <c r="AF96" s="1013" t="s">
        <v>431</v>
      </c>
    </row>
    <row r="98" spans="2:36" ht="17.25" customHeight="1">
      <c r="B98" s="1013"/>
      <c r="AJ98" s="1014"/>
    </row>
    <row r="99" spans="2:36" ht="17.25" customHeight="1">
      <c r="AJ99" s="1014"/>
    </row>
  </sheetData>
  <mergeCells count="20">
    <mergeCell ref="A15:A17"/>
    <mergeCell ref="B15:B17"/>
    <mergeCell ref="C15:C17"/>
    <mergeCell ref="D15:D17"/>
    <mergeCell ref="F15:F17"/>
    <mergeCell ref="E16:E17"/>
    <mergeCell ref="A7:AF7"/>
    <mergeCell ref="A9:AF9"/>
    <mergeCell ref="A11:AF11"/>
    <mergeCell ref="A12:AF12"/>
    <mergeCell ref="A13:AF13"/>
    <mergeCell ref="AF77:AF79"/>
    <mergeCell ref="G15:AD15"/>
    <mergeCell ref="AE15:AE17"/>
    <mergeCell ref="AF15:AF17"/>
    <mergeCell ref="G16:L16"/>
    <mergeCell ref="M16:R16"/>
    <mergeCell ref="S16:X16"/>
    <mergeCell ref="Y16:AD16"/>
    <mergeCell ref="AE77:AE79"/>
  </mergeCells>
  <printOptions horizontalCentered="1"/>
  <pageMargins left="0" right="0.51181102362204722" top="0" bottom="0" header="0.31496062992125984" footer="0.31496062992125984"/>
  <pageSetup paperSize="9" scale="65" fitToHeight="2" orientation="portrait" r:id="rId1"/>
  <headerFooter>
    <oddFooter>&amp;R&amp;P</oddFooter>
  </headerFooter>
  <rowBreaks count="2" manualBreakCount="2">
    <brk id="46" max="31" man="1"/>
    <brk id="91" max="3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O90"/>
  <sheetViews>
    <sheetView topLeftCell="A61" zoomScaleNormal="100" workbookViewId="0">
      <selection activeCell="A10" sqref="A10:F11"/>
    </sheetView>
  </sheetViews>
  <sheetFormatPr defaultRowHeight="15"/>
  <cols>
    <col min="1" max="1" width="4.140625" style="135" customWidth="1"/>
    <col min="2" max="2" width="37.85546875" style="125" customWidth="1"/>
    <col min="3" max="3" width="6" style="126" customWidth="1"/>
    <col min="4" max="4" width="11.140625" style="126" customWidth="1"/>
    <col min="5" max="5" width="31.28515625" style="125" customWidth="1"/>
    <col min="6" max="6" width="7.140625" style="125" customWidth="1"/>
    <col min="7" max="7" width="12.28515625" style="125" customWidth="1"/>
    <col min="8" max="8" width="13.5703125" style="125" customWidth="1"/>
    <col min="9" max="9" width="5.140625" style="125" customWidth="1"/>
    <col min="10" max="10" width="9.140625" style="125"/>
    <col min="11" max="11" width="9.28515625" style="125" bestFit="1" customWidth="1"/>
    <col min="12" max="13" width="9.140625" style="125"/>
    <col min="14" max="14" width="10.85546875" style="125" bestFit="1" customWidth="1"/>
    <col min="15" max="41" width="9.140625" style="125"/>
    <col min="42" max="16384" width="9.140625" style="128"/>
  </cols>
  <sheetData>
    <row r="1" spans="1:41">
      <c r="A1" s="124" t="s">
        <v>140</v>
      </c>
      <c r="C1" s="125"/>
      <c r="E1" s="124"/>
      <c r="F1" s="127"/>
      <c r="G1" s="124"/>
      <c r="H1" s="124"/>
    </row>
    <row r="2" spans="1:41">
      <c r="A2" s="124" t="s">
        <v>114</v>
      </c>
      <c r="C2" s="125"/>
      <c r="E2" s="124"/>
      <c r="F2" s="124"/>
      <c r="G2" s="124"/>
      <c r="H2" s="124"/>
    </row>
    <row r="3" spans="1:41">
      <c r="A3" s="129" t="s">
        <v>115</v>
      </c>
      <c r="C3" s="125"/>
      <c r="E3" s="1769"/>
      <c r="F3" s="1769"/>
      <c r="G3" s="1769"/>
      <c r="H3" s="124"/>
    </row>
    <row r="4" spans="1:41">
      <c r="A4" s="131"/>
      <c r="C4" s="125"/>
      <c r="D4" s="125"/>
      <c r="E4" s="131" t="s">
        <v>116</v>
      </c>
      <c r="F4" s="1770"/>
      <c r="G4" s="1770"/>
      <c r="H4" s="1770"/>
    </row>
    <row r="5" spans="1:41">
      <c r="A5" s="125"/>
      <c r="C5" s="125"/>
      <c r="D5" s="125"/>
      <c r="E5" s="131"/>
      <c r="F5" s="131"/>
      <c r="G5" s="131"/>
    </row>
    <row r="6" spans="1:41" ht="15.75">
      <c r="A6" s="1771" t="s">
        <v>141</v>
      </c>
      <c r="B6" s="1771"/>
      <c r="C6" s="1771"/>
      <c r="D6" s="1771"/>
      <c r="E6" s="1771"/>
      <c r="F6" s="1771"/>
      <c r="G6" s="1771"/>
      <c r="H6" s="1771"/>
      <c r="J6" s="811"/>
      <c r="K6" s="811"/>
      <c r="L6" s="811"/>
      <c r="M6" s="811"/>
      <c r="N6" s="811"/>
    </row>
    <row r="7" spans="1:41" ht="34.5" customHeight="1">
      <c r="A7" s="1772" t="s">
        <v>142</v>
      </c>
      <c r="B7" s="1772"/>
      <c r="C7" s="1772"/>
      <c r="D7" s="1772"/>
      <c r="E7" s="1772"/>
      <c r="F7" s="1772"/>
      <c r="G7" s="1772"/>
      <c r="H7" s="1772"/>
      <c r="J7" s="812"/>
      <c r="K7" s="812"/>
      <c r="L7" s="812"/>
      <c r="M7" s="812"/>
      <c r="N7" s="812"/>
    </row>
    <row r="8" spans="1:41" ht="7.5" customHeight="1">
      <c r="A8" s="1768"/>
      <c r="B8" s="1768"/>
      <c r="C8" s="1768"/>
      <c r="D8" s="1768"/>
      <c r="E8" s="1767"/>
      <c r="F8" s="1767"/>
      <c r="G8" s="1767"/>
      <c r="H8" s="1767"/>
      <c r="J8" s="139"/>
      <c r="K8" s="139"/>
      <c r="L8" s="139"/>
      <c r="M8" s="139"/>
      <c r="N8" s="139"/>
    </row>
    <row r="9" spans="1:41" ht="49.5" customHeight="1">
      <c r="A9" s="1772" t="s">
        <v>143</v>
      </c>
      <c r="B9" s="1772"/>
      <c r="C9" s="1772"/>
      <c r="D9" s="1772"/>
      <c r="E9" s="1772"/>
      <c r="F9" s="1772"/>
      <c r="G9" s="1772"/>
      <c r="H9" s="1772"/>
      <c r="J9" s="139"/>
      <c r="K9" s="139"/>
      <c r="L9" s="139"/>
      <c r="M9" s="139"/>
      <c r="N9" s="139"/>
    </row>
    <row r="10" spans="1:41" ht="27.75" customHeight="1">
      <c r="A10" s="1772" t="s">
        <v>35</v>
      </c>
      <c r="B10" s="1772"/>
      <c r="C10" s="1772"/>
      <c r="D10" s="1772"/>
      <c r="E10" s="1772"/>
      <c r="F10" s="1772"/>
      <c r="G10" s="1772"/>
      <c r="H10" s="1772"/>
      <c r="J10" s="139"/>
      <c r="K10" s="139"/>
      <c r="L10" s="139"/>
      <c r="M10" s="139"/>
      <c r="N10" s="139"/>
    </row>
    <row r="11" spans="1:41">
      <c r="A11" s="1772" t="s">
        <v>36</v>
      </c>
      <c r="B11" s="1772"/>
      <c r="C11" s="1772"/>
      <c r="D11" s="1772"/>
      <c r="E11" s="1772"/>
      <c r="F11" s="1772"/>
      <c r="G11" s="1772"/>
      <c r="H11" s="1772"/>
      <c r="J11" s="813"/>
      <c r="K11" s="813"/>
      <c r="L11" s="813"/>
      <c r="M11" s="813"/>
      <c r="N11" s="813"/>
    </row>
    <row r="12" spans="1:41">
      <c r="A12" s="150"/>
      <c r="B12" s="150"/>
      <c r="C12" s="150"/>
      <c r="D12" s="150"/>
      <c r="E12" s="150"/>
      <c r="F12" s="150"/>
      <c r="G12" s="150"/>
      <c r="H12" s="150"/>
      <c r="J12" s="150"/>
      <c r="K12" s="150"/>
      <c r="L12" s="150"/>
      <c r="M12" s="150"/>
      <c r="N12" s="150"/>
    </row>
    <row r="13" spans="1:41" ht="47.25" customHeight="1">
      <c r="A13" s="789" t="s">
        <v>117</v>
      </c>
      <c r="B13" s="789" t="s">
        <v>19</v>
      </c>
      <c r="C13" s="790" t="s">
        <v>118</v>
      </c>
      <c r="D13" s="789" t="s">
        <v>122</v>
      </c>
      <c r="E13" s="806" t="s">
        <v>19</v>
      </c>
      <c r="F13" s="789" t="s">
        <v>118</v>
      </c>
      <c r="G13" s="1740" t="s">
        <v>337</v>
      </c>
      <c r="H13" s="1740" t="s">
        <v>336</v>
      </c>
    </row>
    <row r="14" spans="1:41" ht="15.75" customHeight="1">
      <c r="A14" s="787" t="s">
        <v>119</v>
      </c>
      <c r="B14" s="787" t="s">
        <v>120</v>
      </c>
      <c r="C14" s="791" t="s">
        <v>121</v>
      </c>
      <c r="D14" s="787" t="s">
        <v>120</v>
      </c>
      <c r="E14" s="807" t="s">
        <v>123</v>
      </c>
      <c r="F14" s="787" t="s">
        <v>121</v>
      </c>
      <c r="G14" s="1741" t="s">
        <v>124</v>
      </c>
      <c r="H14" s="1741"/>
    </row>
    <row r="15" spans="1:41" ht="69.75" customHeight="1">
      <c r="A15" s="788">
        <v>1</v>
      </c>
      <c r="B15" s="795" t="s">
        <v>304</v>
      </c>
      <c r="C15" s="799" t="s">
        <v>0</v>
      </c>
      <c r="D15" s="852" t="e">
        <f>'ВОР штукат(-)'!F15</f>
        <v>#REF!</v>
      </c>
      <c r="E15" s="802"/>
      <c r="F15" s="802"/>
      <c r="G15" s="804"/>
      <c r="H15" s="802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</row>
    <row r="16" spans="1:41" ht="31.5">
      <c r="A16" s="784" t="s">
        <v>302</v>
      </c>
      <c r="B16" s="797" t="s">
        <v>305</v>
      </c>
      <c r="C16" s="814" t="s">
        <v>0</v>
      </c>
      <c r="D16" s="848" t="e">
        <f>'ВОР штукат(-)'!F16</f>
        <v>#REF!</v>
      </c>
      <c r="E16" s="803" t="s">
        <v>73</v>
      </c>
      <c r="F16" s="792" t="s">
        <v>126</v>
      </c>
      <c r="G16" s="810">
        <v>6</v>
      </c>
      <c r="H16" s="794" t="e">
        <f>$D$16*G16</f>
        <v>#REF!</v>
      </c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</row>
    <row r="17" spans="1:41" ht="61.5" customHeight="1">
      <c r="A17" s="134"/>
      <c r="B17" s="88"/>
      <c r="C17" s="792"/>
      <c r="D17" s="132"/>
      <c r="E17" s="803" t="s">
        <v>303</v>
      </c>
      <c r="F17" s="792" t="s">
        <v>85</v>
      </c>
      <c r="G17" s="793">
        <f>ROUND(1.02*0.15,3)</f>
        <v>0.153</v>
      </c>
      <c r="H17" s="794" t="e">
        <f t="shared" ref="H17:H18" si="0">$D$16*G17</f>
        <v>#REF!</v>
      </c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</row>
    <row r="18" spans="1:41">
      <c r="A18" s="134"/>
      <c r="B18" s="119"/>
      <c r="C18" s="792"/>
      <c r="D18" s="132"/>
      <c r="E18" s="803" t="s">
        <v>134</v>
      </c>
      <c r="F18" s="792" t="s">
        <v>127</v>
      </c>
      <c r="G18" s="805">
        <v>6</v>
      </c>
      <c r="H18" s="794" t="e">
        <f t="shared" si="0"/>
        <v>#REF!</v>
      </c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</row>
    <row r="19" spans="1:41" ht="31.5">
      <c r="A19" s="784" t="s">
        <v>223</v>
      </c>
      <c r="B19" s="797" t="s">
        <v>306</v>
      </c>
      <c r="C19" s="814" t="s">
        <v>0</v>
      </c>
      <c r="D19" s="849" t="e">
        <f>'ВОР штукат(-)'!F20</f>
        <v>#REF!</v>
      </c>
      <c r="E19" s="803" t="s">
        <v>73</v>
      </c>
      <c r="F19" s="792" t="s">
        <v>126</v>
      </c>
      <c r="G19" s="810">
        <v>6</v>
      </c>
      <c r="H19" s="794" t="e">
        <f>$D$19*G19</f>
        <v>#REF!</v>
      </c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</row>
    <row r="20" spans="1:41" ht="51">
      <c r="A20" s="134"/>
      <c r="B20" s="88"/>
      <c r="C20" s="792"/>
      <c r="D20" s="132"/>
      <c r="E20" s="803" t="s">
        <v>308</v>
      </c>
      <c r="F20" s="792" t="s">
        <v>85</v>
      </c>
      <c r="G20" s="793">
        <f>ROUND(1.02*0.13,3)</f>
        <v>0.13300000000000001</v>
      </c>
      <c r="H20" s="794" t="e">
        <f t="shared" ref="H20:H21" si="1">$D$19*G20</f>
        <v>#REF!</v>
      </c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</row>
    <row r="21" spans="1:41">
      <c r="A21" s="134"/>
      <c r="B21" s="119"/>
      <c r="C21" s="792"/>
      <c r="D21" s="132"/>
      <c r="E21" s="803" t="s">
        <v>134</v>
      </c>
      <c r="F21" s="792" t="s">
        <v>127</v>
      </c>
      <c r="G21" s="805">
        <v>6</v>
      </c>
      <c r="H21" s="794" t="e">
        <f t="shared" si="1"/>
        <v>#REF!</v>
      </c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</row>
    <row r="22" spans="1:41" ht="31.5">
      <c r="A22" s="784" t="s">
        <v>227</v>
      </c>
      <c r="B22" s="797" t="s">
        <v>317</v>
      </c>
      <c r="C22" s="814" t="s">
        <v>0</v>
      </c>
      <c r="D22" s="849" t="e">
        <f>'ВОР штукат(-)'!F24</f>
        <v>#REF!</v>
      </c>
      <c r="E22" s="803" t="s">
        <v>73</v>
      </c>
      <c r="F22" s="792" t="s">
        <v>126</v>
      </c>
      <c r="G22" s="810">
        <v>6</v>
      </c>
      <c r="H22" s="794" t="e">
        <f>$D$22*G22</f>
        <v>#REF!</v>
      </c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</row>
    <row r="23" spans="1:41" ht="51">
      <c r="A23" s="134"/>
      <c r="B23" s="88"/>
      <c r="C23" s="792"/>
      <c r="D23" s="132"/>
      <c r="E23" s="803" t="s">
        <v>318</v>
      </c>
      <c r="F23" s="792" t="s">
        <v>85</v>
      </c>
      <c r="G23" s="793">
        <f>ROUND(1.02*0.12,3)</f>
        <v>0.122</v>
      </c>
      <c r="H23" s="794" t="e">
        <f t="shared" ref="H23:H24" si="2">$D$22*G23</f>
        <v>#REF!</v>
      </c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</row>
    <row r="24" spans="1:41">
      <c r="A24" s="134"/>
      <c r="B24" s="119"/>
      <c r="C24" s="792"/>
      <c r="D24" s="132"/>
      <c r="E24" s="803" t="s">
        <v>134</v>
      </c>
      <c r="F24" s="792" t="s">
        <v>127</v>
      </c>
      <c r="G24" s="805">
        <v>6</v>
      </c>
      <c r="H24" s="794" t="e">
        <f t="shared" si="2"/>
        <v>#REF!</v>
      </c>
      <c r="I24" s="128"/>
      <c r="J24" s="815"/>
      <c r="K24" s="815"/>
      <c r="L24" s="816"/>
      <c r="M24" s="128"/>
      <c r="N24" s="128"/>
      <c r="O24" s="88" t="s">
        <v>134</v>
      </c>
      <c r="P24" s="75"/>
      <c r="Q24" s="75"/>
      <c r="R24" s="75"/>
      <c r="S24" s="109"/>
      <c r="T24" s="109">
        <v>6</v>
      </c>
      <c r="U24" s="122" t="s">
        <v>107</v>
      </c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</row>
    <row r="25" spans="1:41" ht="31.5">
      <c r="A25" s="784" t="s">
        <v>232</v>
      </c>
      <c r="B25" s="797" t="s">
        <v>307</v>
      </c>
      <c r="C25" s="814" t="s">
        <v>0</v>
      </c>
      <c r="D25" s="849" t="e">
        <f>'ВОР штукат(-)'!F28</f>
        <v>#REF!</v>
      </c>
      <c r="E25" s="803" t="s">
        <v>73</v>
      </c>
      <c r="F25" s="792" t="s">
        <v>126</v>
      </c>
      <c r="G25" s="810">
        <v>6</v>
      </c>
      <c r="H25" s="794" t="e">
        <f>$D$25*G25</f>
        <v>#REF!</v>
      </c>
      <c r="J25" s="815"/>
      <c r="K25" s="815"/>
      <c r="L25" s="816"/>
      <c r="O25" s="75" t="s">
        <v>73</v>
      </c>
      <c r="P25" s="75"/>
      <c r="Q25" s="75"/>
      <c r="R25" s="75"/>
      <c r="S25" s="109"/>
      <c r="T25" s="109">
        <v>6</v>
      </c>
      <c r="U25" s="122" t="s">
        <v>340</v>
      </c>
    </row>
    <row r="26" spans="1:41" ht="51">
      <c r="A26" s="134"/>
      <c r="B26" s="88"/>
      <c r="C26" s="792"/>
      <c r="D26" s="132"/>
      <c r="E26" s="803" t="s">
        <v>309</v>
      </c>
      <c r="F26" s="792" t="s">
        <v>85</v>
      </c>
      <c r="G26" s="793">
        <f>ROUND(1.02*0.1,3)</f>
        <v>0.10199999999999999</v>
      </c>
      <c r="H26" s="794" t="e">
        <f t="shared" ref="H26:H27" si="3">$D$25*G26</f>
        <v>#REF!</v>
      </c>
      <c r="I26" s="128"/>
      <c r="J26" s="815"/>
      <c r="K26" s="815"/>
      <c r="L26" s="816"/>
      <c r="M26" s="128"/>
      <c r="N26" s="128"/>
      <c r="O26" s="75" t="s">
        <v>74</v>
      </c>
      <c r="P26" s="75"/>
      <c r="Q26" s="75"/>
      <c r="R26" s="75"/>
      <c r="S26" s="109"/>
      <c r="T26" s="109">
        <v>1.02</v>
      </c>
      <c r="U26" s="122" t="s">
        <v>139</v>
      </c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</row>
    <row r="27" spans="1:41">
      <c r="A27" s="134"/>
      <c r="B27" s="119"/>
      <c r="C27" s="792"/>
      <c r="D27" s="132"/>
      <c r="E27" s="803" t="s">
        <v>134</v>
      </c>
      <c r="F27" s="792" t="s">
        <v>127</v>
      </c>
      <c r="G27" s="805">
        <v>6</v>
      </c>
      <c r="H27" s="794" t="e">
        <f t="shared" si="3"/>
        <v>#REF!</v>
      </c>
      <c r="I27" s="128"/>
      <c r="J27" s="75" t="s">
        <v>362</v>
      </c>
      <c r="K27" s="816"/>
      <c r="L27" s="816"/>
      <c r="M27" s="128"/>
      <c r="N27" s="128"/>
      <c r="O27" s="75" t="s">
        <v>75</v>
      </c>
      <c r="P27" s="75"/>
      <c r="Q27" s="75"/>
      <c r="R27" s="75"/>
      <c r="S27" s="109"/>
      <c r="T27" s="122">
        <v>1</v>
      </c>
      <c r="U27" s="122" t="s">
        <v>108</v>
      </c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</row>
    <row r="28" spans="1:41" ht="31.5">
      <c r="A28" s="784" t="s">
        <v>319</v>
      </c>
      <c r="B28" s="797" t="s">
        <v>310</v>
      </c>
      <c r="C28" s="814" t="s">
        <v>0</v>
      </c>
      <c r="D28" s="849" t="e">
        <f>'ВОР штукат(-)'!F32</f>
        <v>#REF!</v>
      </c>
      <c r="E28" s="803" t="s">
        <v>73</v>
      </c>
      <c r="F28" s="792" t="s">
        <v>126</v>
      </c>
      <c r="G28" s="810">
        <v>6</v>
      </c>
      <c r="H28" s="794" t="e">
        <f>$D$28*G28</f>
        <v>#REF!</v>
      </c>
      <c r="I28" s="128"/>
      <c r="J28" s="75"/>
      <c r="K28" s="815"/>
      <c r="L28" s="816"/>
      <c r="M28" s="128"/>
      <c r="N28" s="128"/>
      <c r="O28" s="75" t="s">
        <v>73</v>
      </c>
      <c r="P28" s="75"/>
      <c r="Q28" s="75"/>
      <c r="R28" s="75"/>
      <c r="S28" s="109"/>
      <c r="T28" s="109">
        <v>6</v>
      </c>
      <c r="U28" s="122" t="s">
        <v>340</v>
      </c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</row>
    <row r="29" spans="1:41" ht="51">
      <c r="A29" s="134"/>
      <c r="B29" s="88"/>
      <c r="C29" s="792"/>
      <c r="D29" s="132"/>
      <c r="E29" s="803" t="s">
        <v>311</v>
      </c>
      <c r="F29" s="792" t="s">
        <v>85</v>
      </c>
      <c r="G29" s="793">
        <f>ROUND(1.02*0.025,3)</f>
        <v>2.5999999999999999E-2</v>
      </c>
      <c r="H29" s="794" t="e">
        <f t="shared" ref="H29:H30" si="4">$D$28*G29</f>
        <v>#REF!</v>
      </c>
      <c r="I29" s="128"/>
      <c r="J29" s="815"/>
      <c r="K29" s="816"/>
      <c r="L29" s="816"/>
      <c r="M29" s="128"/>
      <c r="N29" s="128"/>
      <c r="O29" s="75" t="s">
        <v>76</v>
      </c>
      <c r="P29" s="75"/>
      <c r="Q29" s="75"/>
      <c r="R29" s="75"/>
      <c r="S29" s="109"/>
      <c r="T29" s="122" t="s">
        <v>338</v>
      </c>
      <c r="U29" s="122" t="s">
        <v>339</v>
      </c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</row>
    <row r="30" spans="1:41">
      <c r="A30" s="134"/>
      <c r="B30" s="119"/>
      <c r="C30" s="792"/>
      <c r="D30" s="132"/>
      <c r="E30" s="803" t="s">
        <v>134</v>
      </c>
      <c r="F30" s="792" t="s">
        <v>127</v>
      </c>
      <c r="G30" s="805">
        <v>6</v>
      </c>
      <c r="H30" s="794" t="e">
        <f t="shared" si="4"/>
        <v>#REF!</v>
      </c>
      <c r="I30" s="128"/>
      <c r="J30" s="815"/>
      <c r="K30" s="815"/>
      <c r="L30" s="816"/>
      <c r="M30" s="128"/>
      <c r="N30" s="128"/>
      <c r="O30" s="75" t="s">
        <v>77</v>
      </c>
      <c r="P30" s="75"/>
      <c r="Q30" s="75"/>
      <c r="R30" s="75"/>
      <c r="S30" s="109"/>
      <c r="T30" s="109">
        <v>1.8</v>
      </c>
      <c r="U30" s="122" t="s">
        <v>340</v>
      </c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</row>
    <row r="31" spans="1:41" ht="31.5">
      <c r="A31" s="785">
        <v>2</v>
      </c>
      <c r="B31" s="786" t="s">
        <v>220</v>
      </c>
      <c r="C31" s="802" t="s">
        <v>0</v>
      </c>
      <c r="D31" s="851" t="e">
        <f>'ВОР штукат(-)'!F36</f>
        <v>#REF!</v>
      </c>
      <c r="E31" s="803" t="s">
        <v>73</v>
      </c>
      <c r="F31" s="792" t="s">
        <v>126</v>
      </c>
      <c r="G31" s="810">
        <v>6</v>
      </c>
      <c r="H31" s="794" t="e">
        <f>$D$31*G31</f>
        <v>#REF!</v>
      </c>
      <c r="I31" s="128"/>
      <c r="J31" s="815"/>
      <c r="K31" s="815"/>
      <c r="L31" s="816"/>
      <c r="M31" s="128"/>
      <c r="N31" s="128"/>
      <c r="O31" s="75" t="s">
        <v>78</v>
      </c>
      <c r="P31" s="75"/>
      <c r="Q31" s="75"/>
      <c r="R31" s="75"/>
      <c r="S31" s="109"/>
      <c r="T31" s="109">
        <v>1.8</v>
      </c>
      <c r="U31" s="122" t="s">
        <v>340</v>
      </c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</row>
    <row r="32" spans="1:41" ht="47.25" customHeight="1">
      <c r="A32" s="134"/>
      <c r="B32" s="75"/>
      <c r="C32" s="792"/>
      <c r="D32" s="132"/>
      <c r="E32" s="803" t="s">
        <v>75</v>
      </c>
      <c r="F32" s="792" t="s">
        <v>0</v>
      </c>
      <c r="G32" s="810">
        <v>1.2</v>
      </c>
      <c r="H32" s="794" t="e">
        <f t="shared" ref="H32:H33" si="5">$D$31*G32</f>
        <v>#REF!</v>
      </c>
      <c r="I32" s="128"/>
      <c r="J32" s="75" t="s">
        <v>222</v>
      </c>
      <c r="K32" s="815"/>
      <c r="L32" s="816"/>
      <c r="M32" s="128"/>
      <c r="N32" s="128"/>
      <c r="O32" s="75" t="s">
        <v>79</v>
      </c>
      <c r="P32" s="75"/>
      <c r="Q32" s="75"/>
      <c r="R32" s="75"/>
      <c r="S32" s="109"/>
      <c r="T32" s="109">
        <v>1.8</v>
      </c>
      <c r="U32" s="122" t="s">
        <v>340</v>
      </c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</row>
    <row r="33" spans="1:41" ht="27.75" customHeight="1">
      <c r="A33" s="134"/>
      <c r="B33" s="119"/>
      <c r="C33" s="792"/>
      <c r="D33" s="132"/>
      <c r="E33" s="803" t="s">
        <v>73</v>
      </c>
      <c r="F33" s="792" t="s">
        <v>126</v>
      </c>
      <c r="G33" s="810">
        <v>6</v>
      </c>
      <c r="H33" s="794" t="e">
        <f t="shared" si="5"/>
        <v>#REF!</v>
      </c>
      <c r="I33" s="128"/>
      <c r="J33" s="815"/>
      <c r="K33" s="815"/>
      <c r="L33" s="816"/>
      <c r="M33" s="128"/>
      <c r="N33" s="128"/>
      <c r="O33" s="75" t="s">
        <v>80</v>
      </c>
      <c r="P33" s="75"/>
      <c r="Q33" s="75"/>
      <c r="R33" s="75"/>
      <c r="S33" s="109"/>
      <c r="T33" s="109">
        <v>1.8</v>
      </c>
      <c r="U33" s="122" t="s">
        <v>340</v>
      </c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</row>
    <row r="34" spans="1:41" ht="31.5">
      <c r="A34" s="785">
        <v>3</v>
      </c>
      <c r="B34" s="795" t="s">
        <v>312</v>
      </c>
      <c r="C34" s="799" t="s">
        <v>0</v>
      </c>
      <c r="D34" s="851" t="e">
        <f>'ВОР штукат(-)'!F40</f>
        <v>#REF!</v>
      </c>
      <c r="E34" s="803"/>
      <c r="F34" s="792"/>
      <c r="G34" s="805"/>
      <c r="H34" s="794"/>
      <c r="I34" s="128"/>
      <c r="J34" s="815"/>
      <c r="K34" s="815"/>
      <c r="L34" s="815"/>
      <c r="M34" s="128"/>
      <c r="N34" s="128"/>
      <c r="O34" s="75"/>
      <c r="P34" s="75"/>
      <c r="Q34" s="75"/>
      <c r="R34" s="75"/>
      <c r="S34" s="109"/>
      <c r="T34" s="109"/>
      <c r="U34" s="109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</row>
    <row r="35" spans="1:41" ht="51" customHeight="1">
      <c r="A35" s="784" t="s">
        <v>313</v>
      </c>
      <c r="B35" s="798" t="s">
        <v>321</v>
      </c>
      <c r="C35" s="792" t="s">
        <v>0</v>
      </c>
      <c r="D35" s="849" t="e">
        <f>'ВОР штукат(-)'!F41</f>
        <v>#REF!</v>
      </c>
      <c r="E35" s="803" t="s">
        <v>76</v>
      </c>
      <c r="F35" s="792" t="s">
        <v>215</v>
      </c>
      <c r="G35" s="810">
        <v>0.35</v>
      </c>
      <c r="H35" s="794" t="e">
        <f>D35*G35</f>
        <v>#REF!</v>
      </c>
      <c r="I35" s="128"/>
      <c r="J35" s="815"/>
      <c r="K35" s="815"/>
      <c r="L35" s="815"/>
      <c r="M35" s="128"/>
      <c r="N35" s="128"/>
      <c r="O35" s="75"/>
      <c r="P35" s="75"/>
      <c r="Q35" s="75"/>
      <c r="R35" s="75"/>
      <c r="S35" s="109"/>
      <c r="T35" s="109"/>
      <c r="U35" s="109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</row>
    <row r="36" spans="1:41" ht="38.25">
      <c r="A36" s="134"/>
      <c r="B36" s="88"/>
      <c r="C36" s="792"/>
      <c r="D36" s="132"/>
      <c r="E36" s="803" t="s">
        <v>77</v>
      </c>
      <c r="F36" s="792" t="s">
        <v>126</v>
      </c>
      <c r="G36" s="810">
        <v>1.8</v>
      </c>
      <c r="H36" s="794" t="e">
        <f>D35*G36</f>
        <v>#REF!</v>
      </c>
      <c r="I36" s="128"/>
      <c r="J36" s="815"/>
      <c r="K36" s="815"/>
      <c r="L36" s="815"/>
      <c r="M36" s="128"/>
      <c r="N36" s="128"/>
      <c r="O36" s="75" t="s">
        <v>81</v>
      </c>
      <c r="P36" s="75"/>
      <c r="Q36" s="75"/>
      <c r="R36" s="75"/>
      <c r="S36" s="109"/>
      <c r="T36" s="109"/>
      <c r="U36" s="109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</row>
    <row r="37" spans="1:41" ht="47.25" customHeight="1">
      <c r="A37" s="784" t="s">
        <v>314</v>
      </c>
      <c r="B37" s="797" t="s">
        <v>324</v>
      </c>
      <c r="C37" s="814" t="s">
        <v>0</v>
      </c>
      <c r="D37" s="849" t="e">
        <f>'ВОР штукат(-)'!F44</f>
        <v>#REF!</v>
      </c>
      <c r="E37" s="803" t="s">
        <v>76</v>
      </c>
      <c r="F37" s="792" t="s">
        <v>215</v>
      </c>
      <c r="G37" s="810">
        <v>0.35</v>
      </c>
      <c r="H37" s="794" t="e">
        <f>D37*G37</f>
        <v>#REF!</v>
      </c>
      <c r="I37" s="128"/>
      <c r="J37" s="815"/>
      <c r="K37" s="815"/>
      <c r="L37" s="815"/>
      <c r="M37" s="128"/>
      <c r="N37" s="128"/>
      <c r="O37" s="75" t="s">
        <v>82</v>
      </c>
      <c r="P37" s="75"/>
      <c r="Q37" s="75"/>
      <c r="R37" s="75"/>
      <c r="S37" s="109"/>
      <c r="T37" s="109"/>
      <c r="U37" s="109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</row>
    <row r="38" spans="1:41" ht="38.25">
      <c r="A38" s="134"/>
      <c r="B38" s="88"/>
      <c r="C38" s="792"/>
      <c r="D38" s="132"/>
      <c r="E38" s="803" t="s">
        <v>78</v>
      </c>
      <c r="F38" s="792" t="s">
        <v>126</v>
      </c>
      <c r="G38" s="810">
        <v>1.8</v>
      </c>
      <c r="H38" s="794" t="e">
        <f>D37*G38</f>
        <v>#REF!</v>
      </c>
      <c r="I38" s="128"/>
      <c r="J38" s="815"/>
      <c r="K38" s="815"/>
      <c r="L38" s="815"/>
      <c r="M38" s="128"/>
      <c r="N38" s="128"/>
      <c r="O38" s="75" t="s">
        <v>83</v>
      </c>
      <c r="P38" s="75"/>
      <c r="Q38" s="75"/>
      <c r="R38" s="75"/>
      <c r="S38" s="109"/>
      <c r="T38" s="109"/>
      <c r="U38" s="109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</row>
    <row r="39" spans="1:41" ht="48" customHeight="1">
      <c r="A39" s="784" t="s">
        <v>315</v>
      </c>
      <c r="B39" s="797" t="s">
        <v>323</v>
      </c>
      <c r="C39" s="814" t="s">
        <v>0</v>
      </c>
      <c r="D39" s="849" t="e">
        <f>'ВОР штукат(-)'!F47</f>
        <v>#REF!</v>
      </c>
      <c r="E39" s="803" t="s">
        <v>76</v>
      </c>
      <c r="F39" s="792" t="s">
        <v>215</v>
      </c>
      <c r="G39" s="810">
        <v>0.35</v>
      </c>
      <c r="H39" s="794" t="e">
        <f>D39*G39</f>
        <v>#REF!</v>
      </c>
      <c r="I39" s="128"/>
      <c r="J39" s="815"/>
      <c r="K39" s="815"/>
      <c r="L39" s="815"/>
      <c r="M39" s="128"/>
      <c r="N39" s="128"/>
      <c r="O39" s="88" t="s">
        <v>86</v>
      </c>
      <c r="P39" s="75"/>
      <c r="Q39" s="75"/>
      <c r="R39" s="75"/>
      <c r="S39" s="109"/>
      <c r="T39" s="109"/>
      <c r="U39" s="109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</row>
    <row r="40" spans="1:41" ht="30" customHeight="1">
      <c r="A40" s="134"/>
      <c r="B40" s="88"/>
      <c r="C40" s="792"/>
      <c r="D40" s="132"/>
      <c r="E40" s="803" t="s">
        <v>79</v>
      </c>
      <c r="F40" s="792" t="s">
        <v>126</v>
      </c>
      <c r="G40" s="810">
        <v>1.8</v>
      </c>
      <c r="H40" s="794" t="e">
        <f>D39*G40</f>
        <v>#REF!</v>
      </c>
      <c r="I40" s="128"/>
      <c r="J40" s="815"/>
      <c r="K40" s="815"/>
      <c r="L40" s="815"/>
      <c r="M40" s="128"/>
      <c r="N40" s="128"/>
      <c r="O40" s="75"/>
      <c r="P40" s="75"/>
      <c r="Q40" s="75"/>
      <c r="R40" s="75"/>
      <c r="S40" s="109"/>
      <c r="T40" s="109"/>
      <c r="U40" s="109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</row>
    <row r="41" spans="1:41" ht="47.25">
      <c r="A41" s="784" t="s">
        <v>316</v>
      </c>
      <c r="B41" s="797" t="s">
        <v>322</v>
      </c>
      <c r="C41" s="814" t="s">
        <v>0</v>
      </c>
      <c r="D41" s="849" t="e">
        <f>'ВОР штукат(-)'!F50</f>
        <v>#REF!</v>
      </c>
      <c r="E41" s="803" t="s">
        <v>76</v>
      </c>
      <c r="F41" s="792" t="s">
        <v>215</v>
      </c>
      <c r="G41" s="810">
        <v>0.35</v>
      </c>
      <c r="H41" s="794" t="e">
        <f>D41*G41</f>
        <v>#REF!</v>
      </c>
      <c r="I41" s="128"/>
      <c r="J41" s="815"/>
      <c r="K41" s="815"/>
      <c r="L41" s="815"/>
      <c r="M41" s="128"/>
      <c r="N41" s="128"/>
      <c r="O41" s="856" t="s">
        <v>105</v>
      </c>
      <c r="P41" s="857"/>
      <c r="Q41" s="857"/>
      <c r="R41" s="857"/>
      <c r="S41" s="109"/>
      <c r="T41" s="109"/>
      <c r="U41" s="109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</row>
    <row r="42" spans="1:41" ht="27.75" customHeight="1">
      <c r="A42" s="134"/>
      <c r="B42" s="88"/>
      <c r="C42" s="792"/>
      <c r="D42" s="132"/>
      <c r="E42" s="803" t="s">
        <v>80</v>
      </c>
      <c r="F42" s="792" t="s">
        <v>126</v>
      </c>
      <c r="G42" s="810">
        <v>1.8</v>
      </c>
      <c r="H42" s="794" t="e">
        <f>D41*G42</f>
        <v>#REF!</v>
      </c>
      <c r="I42" s="128"/>
      <c r="J42" s="815"/>
      <c r="K42" s="815"/>
      <c r="L42" s="816"/>
      <c r="M42" s="128"/>
      <c r="N42" s="128"/>
      <c r="O42" s="858" t="s">
        <v>104</v>
      </c>
      <c r="P42" s="857"/>
      <c r="Q42" s="857"/>
      <c r="R42" s="857"/>
      <c r="S42" s="109"/>
      <c r="T42" s="109">
        <f>ROUNDDOWN(1/0.38/0.14,0)</f>
        <v>18</v>
      </c>
      <c r="U42" s="122" t="s">
        <v>107</v>
      </c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</row>
    <row r="43" spans="1:41" ht="45.75" customHeight="1">
      <c r="A43" s="799">
        <v>4</v>
      </c>
      <c r="B43" s="795" t="s">
        <v>320</v>
      </c>
      <c r="C43" s="808" t="s">
        <v>0</v>
      </c>
      <c r="D43" s="850" t="e">
        <f>'ВОР штукат(-)'!F53</f>
        <v>#REF!</v>
      </c>
      <c r="E43" s="803"/>
      <c r="F43" s="792"/>
      <c r="G43" s="805"/>
      <c r="H43" s="794"/>
      <c r="I43" s="128"/>
      <c r="J43" s="815"/>
      <c r="K43" s="815"/>
      <c r="L43" s="816"/>
      <c r="M43" s="128"/>
      <c r="N43" s="128"/>
      <c r="O43" s="858" t="s">
        <v>106</v>
      </c>
      <c r="P43" s="857"/>
      <c r="Q43" s="857"/>
      <c r="R43" s="857"/>
      <c r="S43" s="109"/>
      <c r="T43" s="109">
        <f>T45*2</f>
        <v>8</v>
      </c>
      <c r="U43" s="122" t="s">
        <v>107</v>
      </c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</row>
    <row r="44" spans="1:41" ht="94.5">
      <c r="A44" s="784" t="s">
        <v>248</v>
      </c>
      <c r="B44" s="798" t="s">
        <v>325</v>
      </c>
      <c r="C44" s="792" t="s">
        <v>0</v>
      </c>
      <c r="D44" s="849" t="e">
        <f>'ВОР штукат(-)'!F54</f>
        <v>#REF!</v>
      </c>
      <c r="E44" s="803" t="s">
        <v>73</v>
      </c>
      <c r="F44" s="792" t="s">
        <v>126</v>
      </c>
      <c r="G44" s="810">
        <v>6</v>
      </c>
      <c r="H44" s="794" t="e">
        <f>D44*G44</f>
        <v>#REF!</v>
      </c>
      <c r="I44" s="128"/>
      <c r="J44" s="815"/>
      <c r="K44" s="815"/>
      <c r="L44" s="816"/>
      <c r="M44" s="128"/>
      <c r="N44" s="128"/>
      <c r="O44" s="858" t="s">
        <v>132</v>
      </c>
      <c r="P44" s="857"/>
      <c r="Q44" s="857"/>
      <c r="R44" s="857"/>
      <c r="S44" s="109"/>
      <c r="T44" s="109">
        <f>2*T42</f>
        <v>36</v>
      </c>
      <c r="U44" s="122" t="s">
        <v>107</v>
      </c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</row>
    <row r="45" spans="1:41">
      <c r="A45" s="134"/>
      <c r="B45" s="88"/>
      <c r="C45" s="792"/>
      <c r="D45" s="132"/>
      <c r="E45" s="803" t="s">
        <v>75</v>
      </c>
      <c r="F45" s="792" t="s">
        <v>0</v>
      </c>
      <c r="G45" s="810">
        <v>1.2</v>
      </c>
      <c r="H45" s="794" t="e">
        <f>G45*D44</f>
        <v>#REF!</v>
      </c>
      <c r="I45" s="128"/>
      <c r="J45" s="815"/>
      <c r="K45" s="815"/>
      <c r="L45" s="816"/>
      <c r="M45" s="128"/>
      <c r="N45" s="128"/>
      <c r="O45" s="858" t="s">
        <v>351</v>
      </c>
      <c r="P45" s="857"/>
      <c r="Q45" s="857"/>
      <c r="R45" s="857"/>
      <c r="S45" s="109"/>
      <c r="T45" s="109">
        <v>4</v>
      </c>
      <c r="U45" s="122" t="s">
        <v>107</v>
      </c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</row>
    <row r="46" spans="1:41">
      <c r="A46" s="784"/>
      <c r="B46" s="133"/>
      <c r="C46" s="792"/>
      <c r="D46" s="132"/>
      <c r="E46" s="803" t="s">
        <v>73</v>
      </c>
      <c r="F46" s="792" t="s">
        <v>126</v>
      </c>
      <c r="G46" s="810">
        <v>6</v>
      </c>
      <c r="H46" s="794" t="e">
        <f>G46*D44</f>
        <v>#REF!</v>
      </c>
      <c r="I46" s="128"/>
      <c r="J46" s="75" t="s">
        <v>245</v>
      </c>
      <c r="K46" s="815"/>
      <c r="L46" s="816"/>
      <c r="M46" s="128"/>
      <c r="N46" s="128"/>
      <c r="O46" s="858" t="s">
        <v>133</v>
      </c>
      <c r="P46" s="857"/>
      <c r="Q46" s="857"/>
      <c r="R46" s="857"/>
      <c r="S46" s="109"/>
      <c r="T46" s="109">
        <v>1</v>
      </c>
      <c r="U46" s="122" t="s">
        <v>108</v>
      </c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</row>
    <row r="47" spans="1:41">
      <c r="A47" s="784"/>
      <c r="B47" s="133"/>
      <c r="C47" s="792"/>
      <c r="D47" s="132"/>
      <c r="E47" s="803" t="s">
        <v>76</v>
      </c>
      <c r="F47" s="792" t="s">
        <v>215</v>
      </c>
      <c r="G47" s="810">
        <v>0.35</v>
      </c>
      <c r="H47" s="794" t="e">
        <f>G47*D44</f>
        <v>#REF!</v>
      </c>
      <c r="I47" s="128"/>
      <c r="J47" s="75" t="s">
        <v>246</v>
      </c>
      <c r="K47" s="815"/>
      <c r="L47" s="816"/>
      <c r="M47" s="128"/>
      <c r="N47" s="128"/>
      <c r="O47" s="858" t="s">
        <v>135</v>
      </c>
      <c r="P47" s="857"/>
      <c r="Q47" s="857"/>
      <c r="R47" s="857"/>
      <c r="S47" s="109"/>
      <c r="T47" s="109">
        <v>6</v>
      </c>
      <c r="U47" s="122" t="s">
        <v>107</v>
      </c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</row>
    <row r="48" spans="1:41" ht="38.25">
      <c r="A48" s="784"/>
      <c r="B48" s="133"/>
      <c r="C48" s="792"/>
      <c r="D48" s="132"/>
      <c r="E48" s="803" t="s">
        <v>77</v>
      </c>
      <c r="F48" s="792" t="s">
        <v>126</v>
      </c>
      <c r="G48" s="810">
        <v>1.8</v>
      </c>
      <c r="H48" s="794" t="e">
        <f>G48*D44</f>
        <v>#REF!</v>
      </c>
      <c r="I48" s="128"/>
      <c r="J48" s="815"/>
      <c r="K48" s="815"/>
      <c r="L48" s="815"/>
      <c r="M48" s="128"/>
      <c r="N48" s="128"/>
      <c r="O48" s="858" t="s">
        <v>138</v>
      </c>
      <c r="P48" s="857"/>
      <c r="Q48" s="857"/>
      <c r="R48" s="857"/>
      <c r="S48" s="109"/>
      <c r="T48" s="109">
        <f>2.13/100</f>
        <v>2.1000000000000001E-2</v>
      </c>
      <c r="U48" s="109" t="s">
        <v>352</v>
      </c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</row>
    <row r="49" spans="1:41" ht="96.75" customHeight="1">
      <c r="A49" s="784" t="s">
        <v>253</v>
      </c>
      <c r="B49" s="798" t="s">
        <v>326</v>
      </c>
      <c r="C49" s="792" t="s">
        <v>0</v>
      </c>
      <c r="D49" s="849" t="e">
        <f>'ВОР штукат(-)'!F60</f>
        <v>#REF!</v>
      </c>
      <c r="E49" s="803" t="s">
        <v>73</v>
      </c>
      <c r="F49" s="792" t="s">
        <v>126</v>
      </c>
      <c r="G49" s="810">
        <v>6</v>
      </c>
      <c r="H49" s="794" t="e">
        <f>D49*G49</f>
        <v>#REF!</v>
      </c>
      <c r="I49" s="128"/>
      <c r="J49" s="815"/>
      <c r="K49" s="815"/>
      <c r="L49" s="815"/>
      <c r="M49" s="128"/>
      <c r="N49" s="128"/>
      <c r="O49" s="1773" t="s">
        <v>353</v>
      </c>
      <c r="P49" s="1774"/>
      <c r="Q49" s="1774"/>
      <c r="R49" s="1775"/>
      <c r="S49" s="798"/>
      <c r="T49" s="109">
        <f>0.1*0.1/2</f>
        <v>5.0000000000000001E-3</v>
      </c>
      <c r="U49" s="109" t="s">
        <v>354</v>
      </c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</row>
    <row r="50" spans="1:41" ht="47.25" customHeight="1">
      <c r="A50" s="134"/>
      <c r="B50" s="88"/>
      <c r="C50" s="792"/>
      <c r="D50" s="132"/>
      <c r="E50" s="803" t="s">
        <v>75</v>
      </c>
      <c r="F50" s="792" t="s">
        <v>0</v>
      </c>
      <c r="G50" s="810">
        <v>1.2</v>
      </c>
      <c r="H50" s="794" t="e">
        <f>G50*D49</f>
        <v>#REF!</v>
      </c>
      <c r="I50" s="128"/>
      <c r="J50" s="815"/>
      <c r="K50" s="815"/>
      <c r="L50" s="815"/>
      <c r="M50" s="128"/>
      <c r="N50" s="128"/>
      <c r="O50" s="1773" t="s">
        <v>355</v>
      </c>
      <c r="P50" s="1774"/>
      <c r="Q50" s="1774"/>
      <c r="R50" s="1775"/>
      <c r="S50" s="798"/>
      <c r="T50" s="109">
        <f>0.6*2</f>
        <v>1.2</v>
      </c>
      <c r="U50" s="109" t="s">
        <v>356</v>
      </c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</row>
    <row r="51" spans="1:41" ht="15.75">
      <c r="A51" s="784"/>
      <c r="B51" s="133"/>
      <c r="C51" s="792"/>
      <c r="D51" s="132"/>
      <c r="E51" s="803" t="s">
        <v>73</v>
      </c>
      <c r="F51" s="792" t="s">
        <v>126</v>
      </c>
      <c r="G51" s="810">
        <v>6</v>
      </c>
      <c r="H51" s="794" t="e">
        <f>G51*D49</f>
        <v>#REF!</v>
      </c>
      <c r="I51" s="128"/>
      <c r="J51" s="815"/>
      <c r="K51" s="815"/>
      <c r="L51" s="815"/>
      <c r="M51" s="128"/>
      <c r="N51" s="128"/>
      <c r="O51" s="1773" t="s">
        <v>357</v>
      </c>
      <c r="P51" s="1774"/>
      <c r="Q51" s="1774"/>
      <c r="R51" s="1775"/>
      <c r="S51" s="798"/>
      <c r="T51" s="109">
        <f>1*1.04</f>
        <v>1.04</v>
      </c>
      <c r="U51" s="109" t="s">
        <v>136</v>
      </c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</row>
    <row r="52" spans="1:41" ht="15.75">
      <c r="A52" s="784"/>
      <c r="B52" s="133"/>
      <c r="C52" s="792"/>
      <c r="D52" s="132"/>
      <c r="E52" s="803" t="s">
        <v>76</v>
      </c>
      <c r="F52" s="792" t="s">
        <v>215</v>
      </c>
      <c r="G52" s="810">
        <v>0.35</v>
      </c>
      <c r="H52" s="794" t="e">
        <f>G52*D49</f>
        <v>#REF!</v>
      </c>
      <c r="I52" s="128"/>
      <c r="J52" s="815"/>
      <c r="K52" s="815"/>
      <c r="L52" s="816"/>
      <c r="M52" s="128"/>
      <c r="N52" s="128"/>
      <c r="O52" s="1773" t="s">
        <v>358</v>
      </c>
      <c r="P52" s="1774"/>
      <c r="Q52" s="1774"/>
      <c r="R52" s="1775"/>
      <c r="S52" s="798"/>
      <c r="T52" s="109">
        <f>0.13*0.03</f>
        <v>4.0000000000000001E-3</v>
      </c>
      <c r="U52" s="109" t="s">
        <v>354</v>
      </c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</row>
    <row r="53" spans="1:41" ht="38.25" customHeight="1">
      <c r="A53" s="784"/>
      <c r="B53" s="133"/>
      <c r="C53" s="792"/>
      <c r="D53" s="132"/>
      <c r="E53" s="803" t="s">
        <v>78</v>
      </c>
      <c r="F53" s="792" t="s">
        <v>126</v>
      </c>
      <c r="G53" s="810">
        <v>1.8</v>
      </c>
      <c r="H53" s="794" t="e">
        <f>G53*D49</f>
        <v>#REF!</v>
      </c>
      <c r="I53" s="128"/>
      <c r="J53" s="815"/>
      <c r="K53" s="815"/>
      <c r="L53" s="816"/>
      <c r="M53" s="128"/>
      <c r="N53" s="128"/>
      <c r="O53" s="1773" t="s">
        <v>359</v>
      </c>
      <c r="P53" s="1774"/>
      <c r="Q53" s="1774"/>
      <c r="R53" s="1775"/>
      <c r="S53" s="798"/>
      <c r="T53" s="109">
        <v>1.05</v>
      </c>
      <c r="U53" s="109" t="s">
        <v>136</v>
      </c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</row>
    <row r="54" spans="1:41" ht="94.5">
      <c r="A54" s="784" t="s">
        <v>254</v>
      </c>
      <c r="B54" s="798" t="s">
        <v>327</v>
      </c>
      <c r="C54" s="792" t="s">
        <v>0</v>
      </c>
      <c r="D54" s="849" t="e">
        <f>'ВОР штукат(-)'!F66</f>
        <v>#REF!</v>
      </c>
      <c r="E54" s="803" t="s">
        <v>73</v>
      </c>
      <c r="F54" s="792" t="s">
        <v>126</v>
      </c>
      <c r="G54" s="810">
        <v>6</v>
      </c>
      <c r="H54" s="794" t="e">
        <f>D54*G54</f>
        <v>#REF!</v>
      </c>
      <c r="I54" s="128"/>
      <c r="J54" s="815"/>
      <c r="K54" s="815"/>
      <c r="L54" s="816"/>
      <c r="M54" s="128"/>
      <c r="N54" s="128"/>
      <c r="O54" s="858" t="s">
        <v>360</v>
      </c>
      <c r="P54" s="857"/>
      <c r="Q54" s="857"/>
      <c r="R54" s="857"/>
      <c r="S54" s="109"/>
      <c r="T54" s="109">
        <v>2</v>
      </c>
      <c r="U54" s="122" t="s">
        <v>361</v>
      </c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</row>
    <row r="55" spans="1:41">
      <c r="A55" s="134"/>
      <c r="B55" s="88"/>
      <c r="C55" s="792"/>
      <c r="D55" s="132"/>
      <c r="E55" s="803" t="s">
        <v>75</v>
      </c>
      <c r="F55" s="792" t="s">
        <v>0</v>
      </c>
      <c r="G55" s="810">
        <v>1.2</v>
      </c>
      <c r="H55" s="794" t="e">
        <f>G55*D54</f>
        <v>#REF!</v>
      </c>
      <c r="I55" s="128"/>
      <c r="J55" s="128"/>
      <c r="K55" s="128"/>
      <c r="L55" s="128"/>
      <c r="M55" s="128"/>
      <c r="N55" s="128"/>
      <c r="O55" s="121" t="s">
        <v>87</v>
      </c>
      <c r="P55" s="75"/>
      <c r="Q55" s="75"/>
      <c r="R55" s="75"/>
      <c r="S55" s="109"/>
      <c r="T55" s="109"/>
      <c r="U55" s="109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</row>
    <row r="56" spans="1:41">
      <c r="A56" s="784"/>
      <c r="B56" s="133"/>
      <c r="C56" s="792"/>
      <c r="D56" s="132"/>
      <c r="E56" s="803" t="s">
        <v>73</v>
      </c>
      <c r="F56" s="792" t="s">
        <v>126</v>
      </c>
      <c r="G56" s="810">
        <v>6</v>
      </c>
      <c r="H56" s="794" t="e">
        <f>G56*D54</f>
        <v>#REF!</v>
      </c>
      <c r="I56" s="128"/>
      <c r="J56" s="128"/>
      <c r="K56" s="128"/>
      <c r="L56" s="128"/>
      <c r="M56" s="128"/>
      <c r="N56" s="128"/>
      <c r="O56" s="149" t="s">
        <v>331</v>
      </c>
      <c r="P56" s="75"/>
      <c r="Q56" s="75"/>
      <c r="R56" s="75"/>
      <c r="S56" s="109"/>
      <c r="T56" s="109">
        <v>2</v>
      </c>
      <c r="U56" s="122" t="s">
        <v>136</v>
      </c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</row>
    <row r="57" spans="1:41">
      <c r="A57" s="784"/>
      <c r="B57" s="133"/>
      <c r="C57" s="792"/>
      <c r="D57" s="132"/>
      <c r="E57" s="803" t="s">
        <v>76</v>
      </c>
      <c r="F57" s="792" t="s">
        <v>215</v>
      </c>
      <c r="G57" s="810">
        <v>0.35</v>
      </c>
      <c r="H57" s="794" t="e">
        <f>G57*D54</f>
        <v>#REF!</v>
      </c>
      <c r="I57" s="128"/>
      <c r="J57" s="128"/>
      <c r="K57" s="128"/>
      <c r="L57" s="128"/>
      <c r="M57" s="128"/>
      <c r="N57" s="128"/>
      <c r="O57" s="149" t="s">
        <v>88</v>
      </c>
      <c r="P57" s="75"/>
      <c r="Q57" s="75"/>
      <c r="R57" s="75"/>
      <c r="S57" s="109"/>
      <c r="T57" s="109">
        <v>1</v>
      </c>
      <c r="U57" s="122" t="s">
        <v>136</v>
      </c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</row>
    <row r="58" spans="1:41" ht="38.25">
      <c r="A58" s="784"/>
      <c r="B58" s="133"/>
      <c r="C58" s="792"/>
      <c r="D58" s="132"/>
      <c r="E58" s="803" t="s">
        <v>79</v>
      </c>
      <c r="F58" s="792" t="s">
        <v>126</v>
      </c>
      <c r="G58" s="810">
        <v>1.8</v>
      </c>
      <c r="H58" s="794" t="e">
        <f>G58*D54</f>
        <v>#REF!</v>
      </c>
      <c r="I58" s="128"/>
      <c r="J58" s="128"/>
      <c r="K58" s="128"/>
      <c r="L58" s="128"/>
      <c r="M58" s="128"/>
      <c r="N58" s="128"/>
      <c r="O58" s="149" t="s">
        <v>89</v>
      </c>
      <c r="P58" s="75"/>
      <c r="Q58" s="75"/>
      <c r="R58" s="75"/>
      <c r="S58" s="109"/>
      <c r="T58" s="109">
        <v>1</v>
      </c>
      <c r="U58" s="122" t="s">
        <v>136</v>
      </c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</row>
    <row r="59" spans="1:41" ht="83.25" customHeight="1">
      <c r="A59" s="784" t="s">
        <v>255</v>
      </c>
      <c r="B59" s="798" t="s">
        <v>328</v>
      </c>
      <c r="C59" s="792" t="s">
        <v>0</v>
      </c>
      <c r="D59" s="849" t="e">
        <f>'ВОР штукат(-)'!F72</f>
        <v>#REF!</v>
      </c>
      <c r="E59" s="803" t="s">
        <v>73</v>
      </c>
      <c r="F59" s="792" t="s">
        <v>126</v>
      </c>
      <c r="G59" s="810">
        <v>6</v>
      </c>
      <c r="H59" s="794" t="e">
        <f>D59*G59</f>
        <v>#REF!</v>
      </c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</row>
    <row r="60" spans="1:41">
      <c r="A60" s="134"/>
      <c r="B60" s="88"/>
      <c r="C60" s="792"/>
      <c r="D60" s="132"/>
      <c r="E60" s="803" t="s">
        <v>75</v>
      </c>
      <c r="F60" s="792" t="s">
        <v>0</v>
      </c>
      <c r="G60" s="810">
        <v>1.2</v>
      </c>
      <c r="H60" s="794" t="e">
        <f>G60*D59</f>
        <v>#REF!</v>
      </c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</row>
    <row r="61" spans="1:41">
      <c r="A61" s="784"/>
      <c r="B61" s="133"/>
      <c r="C61" s="792"/>
      <c r="D61" s="132"/>
      <c r="E61" s="803" t="s">
        <v>73</v>
      </c>
      <c r="F61" s="792" t="s">
        <v>126</v>
      </c>
      <c r="G61" s="810">
        <v>6</v>
      </c>
      <c r="H61" s="794" t="e">
        <f>G61*D59</f>
        <v>#REF!</v>
      </c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</row>
    <row r="62" spans="1:41">
      <c r="A62" s="784"/>
      <c r="B62" s="133"/>
      <c r="C62" s="792"/>
      <c r="D62" s="132"/>
      <c r="E62" s="803" t="s">
        <v>76</v>
      </c>
      <c r="F62" s="792" t="s">
        <v>215</v>
      </c>
      <c r="G62" s="810">
        <v>0.35</v>
      </c>
      <c r="H62" s="794" t="e">
        <f>G62*D59</f>
        <v>#REF!</v>
      </c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</row>
    <row r="63" spans="1:41" ht="29.25" customHeight="1">
      <c r="A63" s="784"/>
      <c r="B63" s="133"/>
      <c r="C63" s="792"/>
      <c r="D63" s="132"/>
      <c r="E63" s="803" t="s">
        <v>80</v>
      </c>
      <c r="F63" s="792" t="s">
        <v>126</v>
      </c>
      <c r="G63" s="810">
        <v>1.8</v>
      </c>
      <c r="H63" s="794" t="e">
        <f>G63*D59</f>
        <v>#REF!</v>
      </c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</row>
    <row r="64" spans="1:41" ht="34.5" customHeight="1">
      <c r="A64" s="799">
        <v>5</v>
      </c>
      <c r="B64" s="795" t="s">
        <v>262</v>
      </c>
      <c r="C64" s="808" t="s">
        <v>0</v>
      </c>
      <c r="D64" s="850" t="e">
        <f>'ВОР штукат(-)'!F78</f>
        <v>#REF!</v>
      </c>
      <c r="E64" s="803"/>
      <c r="F64" s="792"/>
      <c r="G64" s="805"/>
      <c r="H64" s="794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</row>
    <row r="65" spans="1:41" ht="29.25" customHeight="1">
      <c r="A65" s="784" t="s">
        <v>329</v>
      </c>
      <c r="B65" s="797" t="s">
        <v>305</v>
      </c>
      <c r="C65" s="814" t="s">
        <v>0</v>
      </c>
      <c r="D65" s="849" t="e">
        <f>'ВОР штукат(-)'!F79</f>
        <v>#REF!</v>
      </c>
      <c r="E65" s="803" t="s">
        <v>73</v>
      </c>
      <c r="F65" s="792" t="s">
        <v>126</v>
      </c>
      <c r="G65" s="810">
        <v>6</v>
      </c>
      <c r="H65" s="794" t="e">
        <f>G65*D65</f>
        <v>#REF!</v>
      </c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</row>
    <row r="66" spans="1:41" ht="52.5" customHeight="1">
      <c r="A66" s="134"/>
      <c r="B66" s="88"/>
      <c r="C66" s="792"/>
      <c r="D66" s="132"/>
      <c r="E66" s="803" t="s">
        <v>303</v>
      </c>
      <c r="F66" s="792" t="s">
        <v>85</v>
      </c>
      <c r="G66" s="793">
        <f>ROUND(1.02*0.15,3)</f>
        <v>0.153</v>
      </c>
      <c r="H66" s="794" t="e">
        <f>G66*D65</f>
        <v>#REF!</v>
      </c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</row>
    <row r="67" spans="1:41" ht="19.5" customHeight="1">
      <c r="A67" s="134"/>
      <c r="B67" s="119"/>
      <c r="C67" s="792"/>
      <c r="D67" s="132"/>
      <c r="E67" s="803" t="s">
        <v>134</v>
      </c>
      <c r="F67" s="792" t="s">
        <v>127</v>
      </c>
      <c r="G67" s="805">
        <v>6</v>
      </c>
      <c r="H67" s="794" t="e">
        <f>G67*D65</f>
        <v>#REF!</v>
      </c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</row>
    <row r="68" spans="1:41" ht="29.25" customHeight="1">
      <c r="A68" s="784" t="s">
        <v>330</v>
      </c>
      <c r="B68" s="797" t="s">
        <v>307</v>
      </c>
      <c r="C68" s="814" t="s">
        <v>0</v>
      </c>
      <c r="D68" s="849" t="e">
        <f>'ВОР штукат(-)'!F83</f>
        <v>#REF!</v>
      </c>
      <c r="E68" s="803" t="s">
        <v>73</v>
      </c>
      <c r="F68" s="792" t="s">
        <v>126</v>
      </c>
      <c r="G68" s="810">
        <v>6</v>
      </c>
      <c r="H68" s="794" t="e">
        <f>G68*D68</f>
        <v>#REF!</v>
      </c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</row>
    <row r="69" spans="1:41" ht="52.5" customHeight="1">
      <c r="A69" s="134"/>
      <c r="B69" s="88"/>
      <c r="C69" s="792"/>
      <c r="D69" s="132"/>
      <c r="E69" s="803" t="s">
        <v>309</v>
      </c>
      <c r="F69" s="792" t="s">
        <v>85</v>
      </c>
      <c r="G69" s="793">
        <f>ROUND(1.02*0.1,3)</f>
        <v>0.10199999999999999</v>
      </c>
      <c r="H69" s="794" t="e">
        <f>G69*D68</f>
        <v>#REF!</v>
      </c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</row>
    <row r="70" spans="1:41" ht="19.5" customHeight="1">
      <c r="A70" s="134"/>
      <c r="B70" s="119"/>
      <c r="C70" s="792"/>
      <c r="D70" s="132"/>
      <c r="E70" s="803" t="s">
        <v>134</v>
      </c>
      <c r="F70" s="792" t="s">
        <v>127</v>
      </c>
      <c r="G70" s="805">
        <v>6</v>
      </c>
      <c r="H70" s="794" t="e">
        <f>G70*D68</f>
        <v>#REF!</v>
      </c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</row>
    <row r="71" spans="1:41" ht="29.25" customHeight="1">
      <c r="A71" s="784" t="s">
        <v>333</v>
      </c>
      <c r="B71" s="797" t="s">
        <v>220</v>
      </c>
      <c r="C71" s="814" t="s">
        <v>0</v>
      </c>
      <c r="D71" s="849" t="e">
        <f>'ВОР штукат(-)'!F87</f>
        <v>#REF!</v>
      </c>
      <c r="E71" s="803" t="s">
        <v>73</v>
      </c>
      <c r="F71" s="792" t="s">
        <v>126</v>
      </c>
      <c r="G71" s="810">
        <v>6</v>
      </c>
      <c r="H71" s="794" t="e">
        <f>G71*D71</f>
        <v>#REF!</v>
      </c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</row>
    <row r="72" spans="1:41" ht="29.25" customHeight="1">
      <c r="A72" s="134"/>
      <c r="B72" s="75"/>
      <c r="C72" s="792"/>
      <c r="D72" s="132"/>
      <c r="E72" s="803" t="s">
        <v>75</v>
      </c>
      <c r="F72" s="792" t="s">
        <v>0</v>
      </c>
      <c r="G72" s="810">
        <v>1.2</v>
      </c>
      <c r="H72" s="794" t="e">
        <f>G72*D71</f>
        <v>#REF!</v>
      </c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</row>
    <row r="73" spans="1:41" ht="29.25" customHeight="1">
      <c r="A73" s="134"/>
      <c r="B73" s="119"/>
      <c r="C73" s="792"/>
      <c r="D73" s="132"/>
      <c r="E73" s="803" t="s">
        <v>73</v>
      </c>
      <c r="F73" s="792" t="s">
        <v>126</v>
      </c>
      <c r="G73" s="810">
        <v>6</v>
      </c>
      <c r="H73" s="794" t="e">
        <f>G73*D71</f>
        <v>#REF!</v>
      </c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</row>
    <row r="74" spans="1:41" ht="29.25" customHeight="1">
      <c r="A74" s="134"/>
      <c r="B74" s="796"/>
      <c r="C74" s="792"/>
      <c r="D74" s="132"/>
      <c r="E74" s="803" t="s">
        <v>332</v>
      </c>
      <c r="F74" s="792" t="s">
        <v>27</v>
      </c>
      <c r="G74" s="810">
        <v>0.9</v>
      </c>
      <c r="H74" s="794" t="e">
        <f>G74*D71</f>
        <v>#REF!</v>
      </c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</row>
    <row r="75" spans="1:41" ht="45" customHeight="1">
      <c r="A75" s="784" t="s">
        <v>344</v>
      </c>
      <c r="B75" s="797" t="s">
        <v>322</v>
      </c>
      <c r="C75" s="792" t="s">
        <v>0</v>
      </c>
      <c r="D75" s="849" t="e">
        <f>'ВОР штукат(-)'!F92</f>
        <v>#REF!</v>
      </c>
      <c r="E75" s="803" t="s">
        <v>76</v>
      </c>
      <c r="F75" s="792" t="s">
        <v>215</v>
      </c>
      <c r="G75" s="810">
        <v>0.35</v>
      </c>
      <c r="H75" s="794" t="e">
        <f>G75*D75</f>
        <v>#REF!</v>
      </c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</row>
    <row r="76" spans="1:41" ht="29.25" customHeight="1">
      <c r="A76" s="134"/>
      <c r="B76" s="88"/>
      <c r="C76" s="792"/>
      <c r="D76" s="132"/>
      <c r="E76" s="803" t="s">
        <v>80</v>
      </c>
      <c r="F76" s="792" t="s">
        <v>126</v>
      </c>
      <c r="G76" s="810">
        <v>1.8</v>
      </c>
      <c r="H76" s="794" t="e">
        <f>G76*D75</f>
        <v>#REF!</v>
      </c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</row>
    <row r="77" spans="1:41" ht="31.5" customHeight="1">
      <c r="A77" s="799">
        <v>6</v>
      </c>
      <c r="B77" s="795" t="s">
        <v>280</v>
      </c>
      <c r="C77" s="808" t="s">
        <v>27</v>
      </c>
      <c r="D77" s="850">
        <f>'ВОР штукат(-)'!F95</f>
        <v>468.4</v>
      </c>
      <c r="E77" s="803" t="s">
        <v>347</v>
      </c>
      <c r="F77" s="792" t="s">
        <v>27</v>
      </c>
      <c r="G77" s="805">
        <v>2</v>
      </c>
      <c r="H77" s="794">
        <f>G77*D77</f>
        <v>936.8</v>
      </c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</row>
    <row r="78" spans="1:41" ht="29.25" customHeight="1">
      <c r="A78" s="784"/>
      <c r="B78" s="797"/>
      <c r="C78" s="814"/>
      <c r="D78" s="132"/>
      <c r="E78" s="803" t="s">
        <v>348</v>
      </c>
      <c r="F78" s="792" t="s">
        <v>27</v>
      </c>
      <c r="G78" s="805">
        <v>1</v>
      </c>
      <c r="H78" s="794">
        <f>G78*D77</f>
        <v>468.4</v>
      </c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</row>
    <row r="79" spans="1:41" ht="21" customHeight="1">
      <c r="A79" s="134"/>
      <c r="B79" s="88"/>
      <c r="C79" s="792"/>
      <c r="D79" s="132"/>
      <c r="E79" s="803" t="s">
        <v>349</v>
      </c>
      <c r="F79" s="792" t="s">
        <v>27</v>
      </c>
      <c r="G79" s="805">
        <v>1</v>
      </c>
      <c r="H79" s="794">
        <f>G79*D77</f>
        <v>468.4</v>
      </c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</row>
    <row r="80" spans="1:41" ht="36" customHeight="1">
      <c r="A80" s="799">
        <v>7</v>
      </c>
      <c r="B80" s="795" t="s">
        <v>334</v>
      </c>
      <c r="C80" s="808" t="s">
        <v>27</v>
      </c>
      <c r="D80" s="850" t="e">
        <f>'ВОР штукат(-)'!F99</f>
        <v>#REF!</v>
      </c>
      <c r="E80" s="803" t="s">
        <v>62</v>
      </c>
      <c r="F80" s="792" t="s">
        <v>27</v>
      </c>
      <c r="G80" s="810">
        <v>1</v>
      </c>
      <c r="H80" s="794" t="e">
        <f>G80*D80</f>
        <v>#REF!</v>
      </c>
      <c r="I80" s="128"/>
      <c r="J80" s="75" t="s">
        <v>246</v>
      </c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</row>
    <row r="81" spans="1:41" ht="36" customHeight="1">
      <c r="A81" s="799"/>
      <c r="B81" s="795"/>
      <c r="C81" s="809"/>
      <c r="D81" s="850"/>
      <c r="E81" s="803" t="s">
        <v>347</v>
      </c>
      <c r="F81" s="792" t="s">
        <v>27</v>
      </c>
      <c r="G81" s="805">
        <v>1</v>
      </c>
      <c r="H81" s="794" t="e">
        <f>G81*D80</f>
        <v>#REF!</v>
      </c>
      <c r="I81" s="128"/>
      <c r="J81" s="75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</row>
    <row r="82" spans="1:41" ht="33" customHeight="1">
      <c r="A82" s="799">
        <v>8</v>
      </c>
      <c r="B82" s="795" t="s">
        <v>335</v>
      </c>
      <c r="C82" s="808" t="s">
        <v>27</v>
      </c>
      <c r="D82" s="850" t="e">
        <f>'ВОР штукат(-)'!F102</f>
        <v>#REF!</v>
      </c>
      <c r="E82" s="803" t="s">
        <v>62</v>
      </c>
      <c r="F82" s="792" t="s">
        <v>27</v>
      </c>
      <c r="G82" s="810">
        <v>1</v>
      </c>
      <c r="H82" s="794" t="e">
        <f>G82*D82</f>
        <v>#REF!</v>
      </c>
      <c r="I82" s="128"/>
      <c r="J82" s="75" t="s">
        <v>246</v>
      </c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</row>
    <row r="83" spans="1:41" ht="29.25" customHeight="1">
      <c r="A83" s="784"/>
      <c r="B83" s="133"/>
      <c r="C83" s="132"/>
      <c r="D83" s="132"/>
      <c r="E83" s="803"/>
      <c r="F83" s="792"/>
      <c r="G83" s="136"/>
      <c r="H83" s="794" t="e">
        <f>SUM(H15:H82)</f>
        <v>#REF!</v>
      </c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</row>
    <row r="84" spans="1:41">
      <c r="O84" s="128"/>
      <c r="P84" s="128"/>
      <c r="Q84" s="128"/>
      <c r="R84" s="128"/>
      <c r="S84" s="128"/>
      <c r="T84" s="128"/>
      <c r="U84" s="128"/>
    </row>
    <row r="85" spans="1:41">
      <c r="O85" s="128"/>
      <c r="P85" s="128"/>
      <c r="Q85" s="128"/>
      <c r="R85" s="128"/>
      <c r="S85" s="128"/>
      <c r="T85" s="128"/>
      <c r="U85" s="128"/>
    </row>
    <row r="86" spans="1:41">
      <c r="B86" s="41" t="s">
        <v>6</v>
      </c>
      <c r="C86" s="128"/>
      <c r="D86" s="800" t="s">
        <v>7</v>
      </c>
      <c r="E86" s="103"/>
      <c r="F86" s="103" t="s">
        <v>37</v>
      </c>
      <c r="O86" s="128"/>
      <c r="P86" s="128"/>
      <c r="Q86" s="128"/>
      <c r="R86" s="128"/>
      <c r="S86" s="128"/>
      <c r="T86" s="128"/>
      <c r="U86" s="128"/>
    </row>
    <row r="87" spans="1:41">
      <c r="B87" s="41"/>
      <c r="C87" s="128"/>
      <c r="D87" s="801"/>
      <c r="E87" s="104"/>
      <c r="F87" s="104"/>
      <c r="O87" s="128"/>
      <c r="P87" s="128"/>
      <c r="Q87" s="128"/>
      <c r="R87" s="128"/>
      <c r="S87" s="128"/>
      <c r="T87" s="128"/>
      <c r="U87" s="128"/>
    </row>
    <row r="88" spans="1:41">
      <c r="B88" s="41" t="s">
        <v>8</v>
      </c>
      <c r="C88" s="128"/>
      <c r="D88" s="801" t="s">
        <v>9</v>
      </c>
      <c r="E88" s="103"/>
      <c r="F88" s="103" t="s">
        <v>38</v>
      </c>
    </row>
    <row r="89" spans="1:41">
      <c r="B89" s="42"/>
      <c r="D89" s="801"/>
      <c r="E89" s="103"/>
      <c r="F89" s="103"/>
    </row>
    <row r="90" spans="1:41">
      <c r="B90" s="42"/>
      <c r="D90" s="801" t="s">
        <v>10</v>
      </c>
      <c r="E90" s="103"/>
      <c r="F90" s="103" t="s">
        <v>39</v>
      </c>
    </row>
  </sheetData>
  <mergeCells count="16">
    <mergeCell ref="O50:R50"/>
    <mergeCell ref="O51:R51"/>
    <mergeCell ref="O52:R52"/>
    <mergeCell ref="O53:R53"/>
    <mergeCell ref="H13:H14"/>
    <mergeCell ref="G13:G14"/>
    <mergeCell ref="A10:H10"/>
    <mergeCell ref="A11:H11"/>
    <mergeCell ref="O49:R49"/>
    <mergeCell ref="A9:H9"/>
    <mergeCell ref="E8:H8"/>
    <mergeCell ref="A8:D8"/>
    <mergeCell ref="E3:G3"/>
    <mergeCell ref="F4:H4"/>
    <mergeCell ref="A6:H6"/>
    <mergeCell ref="A7:H7"/>
  </mergeCells>
  <pageMargins left="0.11811023622047245" right="0.11811023622047245" top="0.35433070866141736" bottom="0.35433070866141736" header="0.31496062992125984" footer="0.31496062992125984"/>
  <pageSetup paperSize="9" fitToHeight="3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P195"/>
  <sheetViews>
    <sheetView topLeftCell="A13" zoomScaleNormal="100" workbookViewId="0">
      <selection activeCell="A10" sqref="A10:F11"/>
    </sheetView>
  </sheetViews>
  <sheetFormatPr defaultRowHeight="15"/>
  <cols>
    <col min="1" max="1" width="2.140625" style="137" customWidth="1"/>
    <col min="2" max="2" width="9.42578125" style="148" customWidth="1"/>
    <col min="3" max="3" width="59.28515625" style="137" customWidth="1"/>
    <col min="4" max="4" width="18.5703125" style="137" customWidth="1"/>
    <col min="5" max="5" width="16.85546875" style="137" customWidth="1"/>
    <col min="6" max="6" width="12.7109375" style="137" customWidth="1"/>
    <col min="7" max="7" width="12" style="137" customWidth="1"/>
    <col min="8" max="8" width="3.28515625" style="137" customWidth="1"/>
    <col min="9" max="9" width="13.5703125" style="137" customWidth="1"/>
    <col min="10" max="10" width="11.7109375" style="137" customWidth="1"/>
    <col min="11" max="11" width="9.140625" style="137"/>
    <col min="12" max="12" width="11.42578125" style="137" bestFit="1" customWidth="1"/>
    <col min="13" max="16384" width="9.140625" style="137"/>
  </cols>
  <sheetData>
    <row r="1" spans="2:42" s="128" customFormat="1">
      <c r="B1" s="124" t="s">
        <v>140</v>
      </c>
      <c r="C1" s="125"/>
      <c r="D1" s="125"/>
      <c r="E1" s="126"/>
      <c r="F1" s="124"/>
      <c r="G1" s="130"/>
      <c r="H1" s="124"/>
      <c r="I1" s="124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</row>
    <row r="2" spans="2:42" s="128" customFormat="1">
      <c r="B2" s="124" t="s">
        <v>114</v>
      </c>
      <c r="C2" s="125"/>
      <c r="D2" s="125"/>
      <c r="E2" s="126"/>
      <c r="F2" s="124"/>
      <c r="G2" s="124"/>
      <c r="H2" s="124"/>
      <c r="I2" s="124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</row>
    <row r="3" spans="2:42" s="128" customFormat="1">
      <c r="B3" s="129" t="s">
        <v>115</v>
      </c>
      <c r="C3" s="125"/>
      <c r="D3" s="125"/>
      <c r="E3" s="126"/>
      <c r="F3" s="1769"/>
      <c r="G3" s="1769"/>
      <c r="H3" s="1769"/>
      <c r="I3" s="124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</row>
    <row r="4" spans="2:42" s="128" customFormat="1">
      <c r="B4" s="131"/>
      <c r="C4" s="125"/>
      <c r="D4" s="125"/>
      <c r="E4" s="125"/>
      <c r="F4" s="131" t="s">
        <v>116</v>
      </c>
      <c r="G4" s="1770"/>
      <c r="H4" s="1770"/>
      <c r="I4" s="1770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</row>
    <row r="5" spans="2:42" s="128" customFormat="1">
      <c r="B5" s="125"/>
      <c r="C5" s="125"/>
      <c r="D5" s="125"/>
      <c r="E5" s="125"/>
      <c r="F5" s="131"/>
      <c r="G5" s="131"/>
      <c r="H5" s="131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</row>
    <row r="6" spans="2:42" s="128" customFormat="1" ht="15.75">
      <c r="B6" s="1771" t="s">
        <v>346</v>
      </c>
      <c r="C6" s="1771"/>
      <c r="D6" s="1771"/>
      <c r="E6" s="1771"/>
      <c r="F6" s="811"/>
      <c r="G6" s="811"/>
      <c r="H6" s="811"/>
      <c r="I6" s="811"/>
      <c r="J6" s="125"/>
      <c r="K6" s="811"/>
      <c r="L6" s="811"/>
      <c r="M6" s="811"/>
      <c r="N6" s="811"/>
      <c r="O6" s="811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</row>
    <row r="7" spans="2:42" s="128" customFormat="1" ht="34.5" customHeight="1">
      <c r="B7" s="1772" t="s">
        <v>142</v>
      </c>
      <c r="C7" s="1772"/>
      <c r="D7" s="1772"/>
      <c r="E7" s="1772"/>
      <c r="F7" s="139"/>
      <c r="G7" s="139"/>
      <c r="H7" s="139"/>
      <c r="I7" s="139"/>
      <c r="J7" s="125"/>
      <c r="K7" s="812"/>
      <c r="L7" s="812"/>
      <c r="M7" s="812"/>
      <c r="N7" s="812"/>
      <c r="O7" s="812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</row>
    <row r="8" spans="2:42" s="128" customFormat="1" ht="7.5" customHeight="1">
      <c r="B8" s="1768"/>
      <c r="C8" s="1768"/>
      <c r="D8" s="1768"/>
      <c r="E8" s="1768"/>
      <c r="F8" s="1767"/>
      <c r="G8" s="1767"/>
      <c r="H8" s="1767"/>
      <c r="I8" s="1767"/>
      <c r="J8" s="125"/>
      <c r="K8" s="139"/>
      <c r="L8" s="139"/>
      <c r="M8" s="139"/>
      <c r="N8" s="139"/>
      <c r="O8" s="139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</row>
    <row r="9" spans="2:42" s="128" customFormat="1" ht="49.5" customHeight="1">
      <c r="B9" s="1772" t="s">
        <v>143</v>
      </c>
      <c r="C9" s="1772"/>
      <c r="D9" s="1772"/>
      <c r="E9" s="1772"/>
      <c r="F9" s="139"/>
      <c r="G9" s="139"/>
      <c r="H9" s="139"/>
      <c r="I9" s="139"/>
      <c r="J9" s="125"/>
      <c r="K9" s="139"/>
      <c r="L9" s="139"/>
      <c r="M9" s="139"/>
      <c r="N9" s="139"/>
      <c r="O9" s="139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</row>
    <row r="10" spans="2:42" s="128" customFormat="1" ht="27.75" customHeight="1">
      <c r="B10" s="1772" t="s">
        <v>35</v>
      </c>
      <c r="C10" s="1772"/>
      <c r="D10" s="1772"/>
      <c r="E10" s="1772"/>
      <c r="F10" s="139"/>
      <c r="G10" s="139"/>
      <c r="H10" s="139"/>
      <c r="I10" s="139"/>
      <c r="J10" s="125"/>
      <c r="K10" s="139"/>
      <c r="L10" s="139"/>
      <c r="M10" s="139"/>
      <c r="N10" s="139"/>
      <c r="O10" s="139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</row>
    <row r="11" spans="2:42" s="128" customFormat="1" ht="15" customHeight="1">
      <c r="B11" s="1772" t="s">
        <v>36</v>
      </c>
      <c r="C11" s="1772"/>
      <c r="D11" s="1772"/>
      <c r="E11" s="1772"/>
      <c r="F11" s="139"/>
      <c r="G11" s="139"/>
      <c r="H11" s="139"/>
      <c r="I11" s="139"/>
      <c r="J11" s="125"/>
      <c r="K11" s="813"/>
      <c r="L11" s="813"/>
      <c r="M11" s="813"/>
      <c r="N11" s="813"/>
      <c r="O11" s="813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</row>
    <row r="12" spans="2:42" ht="18" customHeight="1">
      <c r="B12" s="854"/>
      <c r="C12" s="854"/>
      <c r="D12" s="854"/>
      <c r="E12" s="854"/>
      <c r="F12" s="140"/>
      <c r="G12" s="140"/>
      <c r="H12" s="140"/>
      <c r="I12" s="140"/>
      <c r="J12" s="140"/>
      <c r="K12" s="140"/>
      <c r="L12" s="140"/>
    </row>
    <row r="13" spans="2:42" ht="15.75" customHeight="1">
      <c r="B13" s="1776" t="s">
        <v>128</v>
      </c>
      <c r="C13" s="1777" t="s">
        <v>129</v>
      </c>
      <c r="D13" s="1776" t="s">
        <v>130</v>
      </c>
      <c r="E13" s="1776" t="s">
        <v>350</v>
      </c>
    </row>
    <row r="14" spans="2:42" ht="15" customHeight="1">
      <c r="B14" s="1776"/>
      <c r="C14" s="1777"/>
      <c r="D14" s="1776"/>
      <c r="E14" s="1776"/>
    </row>
    <row r="15" spans="2:42" ht="15" customHeight="1">
      <c r="B15" s="1776"/>
      <c r="C15" s="1777"/>
      <c r="D15" s="1776"/>
      <c r="E15" s="1776"/>
    </row>
    <row r="16" spans="2:42" ht="24" customHeight="1">
      <c r="B16" s="1776"/>
      <c r="C16" s="1777"/>
      <c r="D16" s="1776"/>
      <c r="E16" s="1776"/>
    </row>
    <row r="17" spans="2:5" s="141" customFormat="1" ht="15.75" collapsed="1">
      <c r="B17" s="853">
        <v>1</v>
      </c>
      <c r="C17" s="803" t="s">
        <v>76</v>
      </c>
      <c r="D17" s="792" t="s">
        <v>215</v>
      </c>
      <c r="E17" s="794" t="e">
        <f>ROUND(SUMIF('НРМ штукат'!$E$16:$E$82,C17,'НРМ штукат'!$H$16:$H$82),3)</f>
        <v>#REF!</v>
      </c>
    </row>
    <row r="18" spans="2:5" s="141" customFormat="1" ht="15.75">
      <c r="B18" s="853">
        <v>2</v>
      </c>
      <c r="C18" s="803" t="s">
        <v>349</v>
      </c>
      <c r="D18" s="792" t="s">
        <v>27</v>
      </c>
      <c r="E18" s="794">
        <f>ROUND(SUMIF('НРМ штукат'!$E$16:$E$82,C18,'НРМ штукат'!$H$16:$H$82),3)</f>
        <v>468.4</v>
      </c>
    </row>
    <row r="19" spans="2:5" s="141" customFormat="1" ht="15.75">
      <c r="B19" s="853">
        <v>3</v>
      </c>
      <c r="C19" s="803" t="s">
        <v>62</v>
      </c>
      <c r="D19" s="792" t="s">
        <v>27</v>
      </c>
      <c r="E19" s="794" t="e">
        <f>ROUND(SUMIF('НРМ штукат'!$E$16:$E$82,C19,'НРМ штукат'!$H$16:$H$82),3)</f>
        <v>#REF!</v>
      </c>
    </row>
    <row r="20" spans="2:5" s="141" customFormat="1" ht="25.5">
      <c r="B20" s="853">
        <v>4</v>
      </c>
      <c r="C20" s="803" t="s">
        <v>309</v>
      </c>
      <c r="D20" s="792" t="s">
        <v>85</v>
      </c>
      <c r="E20" s="794" t="e">
        <f>ROUND(SUMIF('НРМ штукат'!$E$16:$E$82,C20,'НРМ штукат'!$H$16:$H$82),3)</f>
        <v>#REF!</v>
      </c>
    </row>
    <row r="21" spans="2:5" s="141" customFormat="1" ht="25.5">
      <c r="B21" s="853">
        <v>5</v>
      </c>
      <c r="C21" s="803" t="s">
        <v>318</v>
      </c>
      <c r="D21" s="792" t="s">
        <v>85</v>
      </c>
      <c r="E21" s="794" t="e">
        <f>ROUND(SUMIF('НРМ штукат'!$E$16:$E$82,C21,'НРМ штукат'!$H$16:$H$82),3)</f>
        <v>#REF!</v>
      </c>
    </row>
    <row r="22" spans="2:5" ht="25.5">
      <c r="B22" s="853">
        <v>6</v>
      </c>
      <c r="C22" s="803" t="s">
        <v>308</v>
      </c>
      <c r="D22" s="792" t="s">
        <v>85</v>
      </c>
      <c r="E22" s="794" t="e">
        <f>ROUND(SUMIF('НРМ штукат'!$E$16:$E$82,C22,'НРМ штукат'!$H$16:$H$82),3)</f>
        <v>#REF!</v>
      </c>
    </row>
    <row r="23" spans="2:5" ht="25.5">
      <c r="B23" s="853">
        <v>7</v>
      </c>
      <c r="C23" s="803" t="s">
        <v>303</v>
      </c>
      <c r="D23" s="792" t="s">
        <v>85</v>
      </c>
      <c r="E23" s="794" t="e">
        <f>ROUND(SUMIF('НРМ штукат'!$E$16:$E$82,C23,'НРМ штукат'!$H$16:$H$82),3)</f>
        <v>#REF!</v>
      </c>
    </row>
    <row r="24" spans="2:5" ht="25.5">
      <c r="B24" s="853">
        <v>8</v>
      </c>
      <c r="C24" s="803" t="s">
        <v>311</v>
      </c>
      <c r="D24" s="792" t="s">
        <v>85</v>
      </c>
      <c r="E24" s="794" t="e">
        <f>ROUND(SUMIF('НРМ штукат'!$E$16:$E$82,C24,'НРМ штукат'!$H$16:$H$82),3)</f>
        <v>#REF!</v>
      </c>
    </row>
    <row r="25" spans="2:5" ht="15.75">
      <c r="B25" s="853">
        <v>9</v>
      </c>
      <c r="C25" s="803" t="s">
        <v>79</v>
      </c>
      <c r="D25" s="792" t="s">
        <v>126</v>
      </c>
      <c r="E25" s="794" t="e">
        <f>ROUND(SUMIF('НРМ штукат'!$E$16:$E$82,C25,'НРМ штукат'!$H$16:$H$82),3)</f>
        <v>#REF!</v>
      </c>
    </row>
    <row r="26" spans="2:5" ht="15.75">
      <c r="B26" s="853">
        <v>10</v>
      </c>
      <c r="C26" s="803" t="s">
        <v>77</v>
      </c>
      <c r="D26" s="792" t="s">
        <v>126</v>
      </c>
      <c r="E26" s="794" t="e">
        <f>ROUND(SUMIF('НРМ штукат'!$E$16:$E$82,C26,'НРМ штукат'!$H$16:$H$82),3)</f>
        <v>#REF!</v>
      </c>
    </row>
    <row r="27" spans="2:5" ht="15.75">
      <c r="B27" s="853">
        <v>11</v>
      </c>
      <c r="C27" s="803" t="s">
        <v>80</v>
      </c>
      <c r="D27" s="792" t="s">
        <v>126</v>
      </c>
      <c r="E27" s="794" t="e">
        <f>ROUND(SUMIF('НРМ штукат'!$E$16:$E$82,C27,'НРМ штукат'!$H$16:$H$82),3)</f>
        <v>#REF!</v>
      </c>
    </row>
    <row r="28" spans="2:5" ht="25.5">
      <c r="B28" s="853">
        <v>12</v>
      </c>
      <c r="C28" s="803" t="s">
        <v>78</v>
      </c>
      <c r="D28" s="792" t="s">
        <v>126</v>
      </c>
      <c r="E28" s="794" t="e">
        <f>ROUND(SUMIF('НРМ штукат'!$E$16:$E$82,C28,'НРМ штукат'!$H$16:$H$82),3)</f>
        <v>#REF!</v>
      </c>
    </row>
    <row r="29" spans="2:5" ht="15.75">
      <c r="B29" s="853">
        <v>15</v>
      </c>
      <c r="C29" s="803" t="s">
        <v>332</v>
      </c>
      <c r="D29" s="792" t="s">
        <v>27</v>
      </c>
      <c r="E29" s="794" t="e">
        <f>ROUND(SUMIF('НРМ штукат'!$E$16:$E$82,C29,'НРМ штукат'!$H$16:$H$82),3)</f>
        <v>#REF!</v>
      </c>
    </row>
    <row r="30" spans="2:5" ht="15.75">
      <c r="B30" s="853">
        <v>16</v>
      </c>
      <c r="C30" s="803" t="s">
        <v>347</v>
      </c>
      <c r="D30" s="792" t="s">
        <v>27</v>
      </c>
      <c r="E30" s="794" t="e">
        <f>ROUND(SUMIF('НРМ штукат'!$E$16:$E$82,C30,'НРМ штукат'!$H$16:$H$82),3)</f>
        <v>#REF!</v>
      </c>
    </row>
    <row r="31" spans="2:5" ht="15.75">
      <c r="B31" s="853">
        <v>17</v>
      </c>
      <c r="C31" s="803" t="s">
        <v>73</v>
      </c>
      <c r="D31" s="792" t="s">
        <v>126</v>
      </c>
      <c r="E31" s="794" t="e">
        <f>ROUND(SUMIF('НРМ штукат'!$E$16:$E$82,C31,'НРМ штукат'!$H$16:$H$82),3)</f>
        <v>#REF!</v>
      </c>
    </row>
    <row r="32" spans="2:5" ht="15.75">
      <c r="B32" s="853">
        <v>18</v>
      </c>
      <c r="C32" s="803" t="s">
        <v>75</v>
      </c>
      <c r="D32" s="792" t="s">
        <v>0</v>
      </c>
      <c r="E32" s="794" t="e">
        <f>ROUND(SUMIF('НРМ штукат'!$E$16:$E$82,C32,'НРМ штукат'!$H$16:$H$82),3)</f>
        <v>#REF!</v>
      </c>
    </row>
    <row r="33" spans="1:8" ht="15.75">
      <c r="B33" s="853">
        <v>19</v>
      </c>
      <c r="C33" s="803" t="s">
        <v>134</v>
      </c>
      <c r="D33" s="792" t="s">
        <v>127</v>
      </c>
      <c r="E33" s="794" t="e">
        <f>ROUND(SUMIF('НРМ штукат'!$E$16:$E$82,C33,'НРМ штукат'!$H$16:$H$82),3)</f>
        <v>#REF!</v>
      </c>
      <c r="F33" s="142"/>
    </row>
    <row r="34" spans="1:8" ht="15.75">
      <c r="B34" s="853">
        <v>20</v>
      </c>
      <c r="C34" s="803" t="s">
        <v>348</v>
      </c>
      <c r="D34" s="792" t="s">
        <v>27</v>
      </c>
      <c r="E34" s="794">
        <f>ROUND(SUMIF('НРМ штукат'!$E$16:$E$82,C34,'НРМ штукат'!$H$16:$H$82),3)</f>
        <v>468.4</v>
      </c>
    </row>
    <row r="35" spans="1:8" ht="15.75">
      <c r="B35" s="143"/>
      <c r="C35"/>
      <c r="D35"/>
      <c r="E35" s="144"/>
      <c r="F35" s="145"/>
      <c r="G35" s="146"/>
      <c r="H35" s="146"/>
    </row>
    <row r="36" spans="1:8" ht="15.75">
      <c r="A36" s="41" t="s">
        <v>6</v>
      </c>
      <c r="B36" s="41"/>
      <c r="C36" s="102" t="s">
        <v>7</v>
      </c>
      <c r="D36" s="103" t="s">
        <v>37</v>
      </c>
      <c r="E36" s="103"/>
      <c r="F36" s="103"/>
      <c r="G36" s="125"/>
      <c r="H36" s="125"/>
    </row>
    <row r="37" spans="1:8" ht="15.75">
      <c r="A37" s="41"/>
      <c r="B37" s="41"/>
      <c r="C37" s="104"/>
      <c r="D37" s="104"/>
      <c r="E37" s="104"/>
      <c r="F37" s="104"/>
      <c r="G37" s="125"/>
      <c r="H37" s="125"/>
    </row>
    <row r="38" spans="1:8" ht="15.75">
      <c r="A38" s="41" t="s">
        <v>8</v>
      </c>
      <c r="B38" s="41"/>
      <c r="C38" s="104" t="s">
        <v>9</v>
      </c>
      <c r="D38" s="103" t="s">
        <v>38</v>
      </c>
      <c r="E38" s="103"/>
      <c r="F38" s="103"/>
      <c r="G38" s="125"/>
      <c r="H38" s="125"/>
    </row>
    <row r="39" spans="1:8" ht="15.75">
      <c r="B39" s="42"/>
      <c r="C39" s="104"/>
      <c r="D39" s="103"/>
      <c r="E39" s="103"/>
      <c r="F39" s="103"/>
      <c r="G39" s="125"/>
      <c r="H39" s="125"/>
    </row>
    <row r="40" spans="1:8" ht="15.75">
      <c r="B40" s="42"/>
      <c r="C40" s="104" t="s">
        <v>10</v>
      </c>
      <c r="D40" s="103" t="s">
        <v>39</v>
      </c>
      <c r="E40" s="103"/>
      <c r="F40" s="103"/>
      <c r="G40" s="125"/>
      <c r="H40" s="125"/>
    </row>
    <row r="41" spans="1:8" ht="15.75">
      <c r="B41" s="147"/>
      <c r="C41"/>
      <c r="D41"/>
      <c r="E41" s="138"/>
      <c r="F41" s="138"/>
    </row>
    <row r="42" spans="1:8" ht="15.75">
      <c r="B42" s="147"/>
      <c r="C42"/>
      <c r="D42"/>
      <c r="E42" s="138"/>
      <c r="F42" s="138"/>
    </row>
    <row r="43" spans="1:8" ht="15.75">
      <c r="B43" s="147"/>
      <c r="C43"/>
      <c r="D43"/>
      <c r="E43" s="138"/>
      <c r="F43" s="138"/>
    </row>
    <row r="44" spans="1:8" ht="15.75">
      <c r="B44" s="147"/>
      <c r="C44"/>
      <c r="D44"/>
      <c r="E44" s="138"/>
      <c r="F44" s="138"/>
    </row>
    <row r="45" spans="1:8" ht="15.75">
      <c r="B45" s="147"/>
      <c r="C45"/>
      <c r="D45"/>
      <c r="E45" s="138"/>
      <c r="F45" s="138"/>
    </row>
    <row r="46" spans="1:8" ht="15.75">
      <c r="B46" s="147"/>
      <c r="C46"/>
      <c r="D46"/>
      <c r="E46" s="138"/>
      <c r="F46" s="138"/>
    </row>
    <row r="47" spans="1:8" ht="15.75">
      <c r="B47" s="147"/>
      <c r="C47"/>
      <c r="D47"/>
      <c r="E47" s="138"/>
      <c r="F47" s="138"/>
    </row>
    <row r="48" spans="1:8" ht="15.75">
      <c r="B48" s="147"/>
      <c r="C48"/>
      <c r="D48"/>
      <c r="E48" s="138"/>
      <c r="F48" s="138"/>
    </row>
    <row r="49" spans="2:6" ht="15.75">
      <c r="B49" s="147"/>
      <c r="C49"/>
      <c r="D49"/>
      <c r="E49" s="138"/>
      <c r="F49" s="138"/>
    </row>
    <row r="50" spans="2:6" ht="15.75">
      <c r="B50" s="147"/>
      <c r="C50"/>
      <c r="D50"/>
      <c r="E50" s="138"/>
      <c r="F50" s="138"/>
    </row>
    <row r="51" spans="2:6" ht="15.75">
      <c r="B51" s="147"/>
      <c r="C51"/>
      <c r="D51"/>
      <c r="E51" s="138"/>
      <c r="F51" s="138"/>
    </row>
    <row r="52" spans="2:6" ht="15.75">
      <c r="B52" s="147"/>
      <c r="C52"/>
      <c r="D52"/>
      <c r="E52" s="138"/>
      <c r="F52" s="138"/>
    </row>
    <row r="53" spans="2:6" ht="15.75">
      <c r="B53" s="147"/>
      <c r="C53"/>
      <c r="D53"/>
      <c r="E53" s="138"/>
      <c r="F53" s="138"/>
    </row>
    <row r="54" spans="2:6" ht="15.75">
      <c r="B54" s="147"/>
      <c r="C54"/>
      <c r="D54"/>
      <c r="E54" s="138"/>
      <c r="F54" s="138"/>
    </row>
    <row r="55" spans="2:6" ht="15.75">
      <c r="B55" s="147"/>
      <c r="C55"/>
      <c r="D55"/>
      <c r="E55" s="138"/>
      <c r="F55" s="138"/>
    </row>
    <row r="56" spans="2:6" ht="15.75">
      <c r="B56" s="147"/>
      <c r="C56"/>
      <c r="D56"/>
      <c r="E56" s="138"/>
      <c r="F56" s="138"/>
    </row>
    <row r="57" spans="2:6" ht="15.75">
      <c r="B57" s="147"/>
      <c r="C57"/>
      <c r="D57"/>
      <c r="E57" s="138"/>
      <c r="F57" s="138"/>
    </row>
    <row r="58" spans="2:6" ht="15.75">
      <c r="B58" s="147"/>
      <c r="C58"/>
      <c r="D58"/>
      <c r="E58" s="138"/>
      <c r="F58" s="138"/>
    </row>
    <row r="59" spans="2:6" ht="15.75">
      <c r="B59" s="147"/>
      <c r="C59"/>
      <c r="D59"/>
      <c r="E59" s="138"/>
      <c r="F59" s="138"/>
    </row>
    <row r="60" spans="2:6" ht="15.75">
      <c r="B60" s="147"/>
      <c r="C60"/>
      <c r="D60"/>
      <c r="E60" s="138"/>
      <c r="F60" s="138"/>
    </row>
    <row r="61" spans="2:6" ht="15.75">
      <c r="B61" s="147"/>
      <c r="C61"/>
      <c r="D61"/>
      <c r="E61" s="138"/>
      <c r="F61" s="138"/>
    </row>
    <row r="62" spans="2:6" ht="15.75">
      <c r="B62" s="147"/>
      <c r="C62"/>
      <c r="D62"/>
      <c r="E62" s="138"/>
      <c r="F62" s="138"/>
    </row>
    <row r="63" spans="2:6" ht="15.75">
      <c r="B63" s="147"/>
      <c r="C63"/>
      <c r="D63"/>
      <c r="E63" s="138"/>
      <c r="F63" s="138"/>
    </row>
    <row r="64" spans="2:6" ht="15.75">
      <c r="B64" s="147"/>
      <c r="C64"/>
      <c r="D64"/>
      <c r="E64" s="138"/>
      <c r="F64" s="138"/>
    </row>
    <row r="65" spans="2:6" ht="15.75">
      <c r="B65" s="147"/>
      <c r="C65"/>
      <c r="D65"/>
      <c r="E65" s="138"/>
      <c r="F65" s="138"/>
    </row>
    <row r="66" spans="2:6" ht="15.75">
      <c r="B66" s="147"/>
      <c r="C66"/>
      <c r="D66"/>
      <c r="E66" s="138"/>
      <c r="F66" s="138"/>
    </row>
    <row r="67" spans="2:6" ht="15.75">
      <c r="B67" s="147"/>
      <c r="C67"/>
      <c r="D67"/>
      <c r="E67" s="138"/>
      <c r="F67" s="138"/>
    </row>
    <row r="68" spans="2:6" ht="15.75">
      <c r="B68" s="147"/>
      <c r="C68"/>
      <c r="D68"/>
      <c r="E68" s="138"/>
      <c r="F68" s="138"/>
    </row>
    <row r="69" spans="2:6" ht="15.75">
      <c r="B69" s="147"/>
      <c r="C69"/>
      <c r="D69"/>
      <c r="E69" s="138"/>
      <c r="F69" s="138"/>
    </row>
    <row r="70" spans="2:6" ht="15.75">
      <c r="B70" s="147"/>
      <c r="C70"/>
      <c r="D70"/>
      <c r="E70" s="138"/>
      <c r="F70" s="138"/>
    </row>
    <row r="71" spans="2:6" ht="15.75">
      <c r="B71" s="147"/>
      <c r="C71"/>
      <c r="D71"/>
      <c r="E71" s="138"/>
      <c r="F71" s="138"/>
    </row>
    <row r="72" spans="2:6" ht="15.75">
      <c r="B72" s="147"/>
      <c r="C72"/>
      <c r="D72"/>
      <c r="E72" s="138"/>
      <c r="F72" s="138"/>
    </row>
    <row r="73" spans="2:6" ht="15.75">
      <c r="B73" s="147"/>
      <c r="C73"/>
      <c r="D73"/>
      <c r="E73" s="138"/>
      <c r="F73" s="138"/>
    </row>
    <row r="74" spans="2:6" ht="15.75">
      <c r="B74" s="147"/>
      <c r="C74"/>
      <c r="D74"/>
      <c r="E74" s="138"/>
      <c r="F74" s="138"/>
    </row>
    <row r="75" spans="2:6" ht="15.75">
      <c r="B75" s="147"/>
      <c r="C75"/>
      <c r="D75"/>
      <c r="E75" s="138"/>
      <c r="F75" s="138"/>
    </row>
    <row r="76" spans="2:6" ht="15.75">
      <c r="B76" s="147"/>
      <c r="C76"/>
      <c r="D76"/>
      <c r="E76" s="138"/>
      <c r="F76" s="138"/>
    </row>
    <row r="77" spans="2:6" ht="15.75">
      <c r="B77" s="147"/>
      <c r="C77"/>
      <c r="D77"/>
      <c r="E77" s="138"/>
      <c r="F77" s="138"/>
    </row>
    <row r="78" spans="2:6" ht="15.75">
      <c r="B78" s="147"/>
      <c r="C78"/>
      <c r="D78"/>
      <c r="E78" s="138"/>
      <c r="F78" s="138"/>
    </row>
    <row r="79" spans="2:6" ht="15.75">
      <c r="B79" s="147"/>
      <c r="C79"/>
      <c r="D79"/>
      <c r="E79" s="138"/>
      <c r="F79" s="138"/>
    </row>
    <row r="80" spans="2:6" ht="15.75">
      <c r="B80" s="147"/>
      <c r="C80" s="138"/>
      <c r="D80" s="138"/>
      <c r="E80" s="138"/>
      <c r="F80" s="138"/>
    </row>
    <row r="81" spans="2:6" ht="15.75">
      <c r="B81" s="147"/>
      <c r="C81" s="138"/>
      <c r="D81" s="138"/>
      <c r="E81" s="138"/>
      <c r="F81" s="138"/>
    </row>
    <row r="82" spans="2:6" ht="15.75">
      <c r="B82" s="147"/>
      <c r="C82" s="138"/>
      <c r="D82" s="138"/>
      <c r="E82" s="138"/>
      <c r="F82" s="138"/>
    </row>
    <row r="83" spans="2:6" ht="15.75">
      <c r="B83" s="147"/>
      <c r="C83" s="138"/>
      <c r="D83" s="138"/>
      <c r="E83" s="138"/>
      <c r="F83" s="138"/>
    </row>
    <row r="84" spans="2:6" ht="15.75">
      <c r="B84" s="147"/>
      <c r="C84" s="138"/>
      <c r="D84" s="138"/>
      <c r="E84" s="138"/>
      <c r="F84" s="138"/>
    </row>
    <row r="85" spans="2:6" ht="15.75">
      <c r="B85" s="147"/>
      <c r="C85" s="138"/>
      <c r="D85" s="138"/>
      <c r="E85" s="138"/>
      <c r="F85" s="138"/>
    </row>
    <row r="86" spans="2:6" ht="15.75">
      <c r="B86" s="147"/>
      <c r="C86" s="138"/>
      <c r="D86" s="138"/>
      <c r="E86" s="138"/>
      <c r="F86" s="138"/>
    </row>
    <row r="87" spans="2:6" ht="15.75">
      <c r="B87" s="147"/>
      <c r="C87" s="138"/>
      <c r="D87" s="138"/>
      <c r="E87" s="138"/>
      <c r="F87" s="138"/>
    </row>
    <row r="88" spans="2:6" ht="15.75">
      <c r="B88" s="147"/>
      <c r="C88" s="138"/>
      <c r="D88" s="138"/>
      <c r="E88" s="138"/>
      <c r="F88" s="138"/>
    </row>
    <row r="89" spans="2:6" ht="15.75">
      <c r="B89" s="147"/>
      <c r="C89" s="138"/>
      <c r="D89" s="138"/>
      <c r="E89" s="138"/>
      <c r="F89" s="138"/>
    </row>
    <row r="90" spans="2:6" ht="15.75">
      <c r="B90" s="147"/>
      <c r="C90" s="138"/>
      <c r="D90" s="138"/>
      <c r="E90" s="138"/>
      <c r="F90" s="138"/>
    </row>
    <row r="91" spans="2:6" ht="15.75">
      <c r="B91" s="147"/>
      <c r="C91" s="138"/>
      <c r="D91" s="138"/>
      <c r="E91" s="138"/>
      <c r="F91" s="138"/>
    </row>
    <row r="92" spans="2:6" ht="15.75">
      <c r="B92" s="147"/>
      <c r="C92" s="138"/>
      <c r="D92" s="138"/>
      <c r="E92" s="138"/>
      <c r="F92" s="138"/>
    </row>
    <row r="93" spans="2:6" ht="15.75">
      <c r="B93" s="147"/>
      <c r="C93" s="138"/>
      <c r="D93" s="138"/>
      <c r="E93" s="138"/>
      <c r="F93" s="138"/>
    </row>
    <row r="94" spans="2:6" ht="15.75">
      <c r="B94" s="147"/>
      <c r="C94" s="138"/>
      <c r="D94" s="138"/>
      <c r="E94" s="138"/>
      <c r="F94" s="138"/>
    </row>
    <row r="95" spans="2:6" ht="15.75">
      <c r="B95" s="147"/>
      <c r="C95" s="138"/>
      <c r="D95" s="138"/>
      <c r="E95" s="138"/>
      <c r="F95" s="138"/>
    </row>
    <row r="96" spans="2:6" ht="15.75">
      <c r="B96" s="147"/>
      <c r="C96" s="138"/>
      <c r="D96" s="138"/>
      <c r="E96" s="138"/>
      <c r="F96" s="138"/>
    </row>
    <row r="97" spans="2:6" ht="15.75">
      <c r="B97" s="147"/>
      <c r="C97" s="138"/>
      <c r="D97" s="138"/>
      <c r="E97" s="138"/>
      <c r="F97" s="138"/>
    </row>
    <row r="98" spans="2:6" ht="15.75">
      <c r="B98" s="147"/>
      <c r="C98" s="138"/>
      <c r="D98" s="138"/>
      <c r="E98" s="138"/>
      <c r="F98" s="138"/>
    </row>
    <row r="99" spans="2:6" ht="15.75">
      <c r="B99" s="147"/>
      <c r="C99" s="138"/>
      <c r="D99" s="138"/>
      <c r="E99" s="138"/>
      <c r="F99" s="138"/>
    </row>
    <row r="100" spans="2:6" ht="15.75">
      <c r="B100" s="147"/>
      <c r="C100" s="138"/>
      <c r="D100" s="138"/>
      <c r="E100" s="138"/>
      <c r="F100" s="138"/>
    </row>
    <row r="101" spans="2:6" ht="15.75">
      <c r="B101" s="147"/>
      <c r="C101" s="138"/>
      <c r="D101" s="138"/>
      <c r="E101" s="138"/>
      <c r="F101" s="138"/>
    </row>
    <row r="102" spans="2:6" ht="15.75">
      <c r="B102" s="147"/>
      <c r="C102" s="138"/>
      <c r="D102" s="138"/>
      <c r="E102" s="138"/>
      <c r="F102" s="138"/>
    </row>
    <row r="103" spans="2:6" ht="15.75">
      <c r="B103" s="147"/>
      <c r="C103" s="138"/>
      <c r="D103" s="138"/>
      <c r="E103" s="138"/>
      <c r="F103" s="138"/>
    </row>
    <row r="104" spans="2:6" ht="15.75">
      <c r="B104" s="147"/>
      <c r="C104" s="138"/>
      <c r="D104" s="138"/>
      <c r="E104" s="138"/>
      <c r="F104" s="138"/>
    </row>
    <row r="105" spans="2:6" ht="15.75">
      <c r="B105" s="147"/>
      <c r="C105" s="138"/>
      <c r="D105" s="138"/>
      <c r="E105" s="138"/>
      <c r="F105" s="138"/>
    </row>
    <row r="106" spans="2:6" ht="15.75">
      <c r="B106" s="147"/>
      <c r="C106" s="138"/>
      <c r="D106" s="138"/>
      <c r="E106" s="138"/>
      <c r="F106" s="138"/>
    </row>
    <row r="107" spans="2:6" ht="15.75">
      <c r="B107" s="147"/>
      <c r="C107" s="138"/>
      <c r="D107" s="138"/>
      <c r="E107" s="138"/>
      <c r="F107" s="138"/>
    </row>
    <row r="108" spans="2:6" ht="15.75">
      <c r="B108" s="147"/>
      <c r="C108" s="138"/>
      <c r="D108" s="138"/>
      <c r="E108" s="138"/>
      <c r="F108" s="138"/>
    </row>
    <row r="109" spans="2:6" ht="15.75">
      <c r="B109" s="147"/>
      <c r="C109" s="138"/>
      <c r="D109" s="138"/>
      <c r="E109" s="138"/>
      <c r="F109" s="138"/>
    </row>
    <row r="110" spans="2:6" ht="15.75">
      <c r="B110" s="147"/>
      <c r="C110" s="138"/>
      <c r="D110" s="138"/>
      <c r="E110" s="138"/>
      <c r="F110" s="138"/>
    </row>
    <row r="111" spans="2:6" ht="15.75">
      <c r="B111" s="147"/>
      <c r="C111" s="138"/>
      <c r="D111" s="138"/>
      <c r="E111" s="138"/>
      <c r="F111" s="138"/>
    </row>
    <row r="112" spans="2:6" ht="15.75">
      <c r="B112" s="147"/>
      <c r="C112" s="138"/>
      <c r="D112" s="138"/>
      <c r="E112" s="138"/>
      <c r="F112" s="138"/>
    </row>
    <row r="113" spans="2:6" ht="15.75">
      <c r="B113" s="147"/>
      <c r="C113" s="138"/>
      <c r="D113" s="138"/>
      <c r="E113" s="138"/>
      <c r="F113" s="138"/>
    </row>
    <row r="114" spans="2:6" ht="15.75">
      <c r="B114" s="147"/>
      <c r="C114" s="138"/>
      <c r="D114" s="138"/>
      <c r="E114" s="138"/>
      <c r="F114" s="138"/>
    </row>
    <row r="115" spans="2:6" ht="15.75">
      <c r="B115" s="147"/>
      <c r="C115" s="138"/>
      <c r="D115" s="138"/>
      <c r="E115" s="138"/>
      <c r="F115" s="138"/>
    </row>
    <row r="116" spans="2:6" ht="15.75">
      <c r="B116" s="147"/>
      <c r="C116" s="138"/>
      <c r="D116" s="138"/>
      <c r="E116" s="138"/>
      <c r="F116" s="138"/>
    </row>
    <row r="117" spans="2:6" ht="15.75">
      <c r="B117" s="147"/>
      <c r="C117" s="138"/>
      <c r="D117" s="138"/>
      <c r="E117" s="138"/>
      <c r="F117" s="138"/>
    </row>
    <row r="118" spans="2:6" ht="15.75">
      <c r="B118" s="147"/>
      <c r="C118" s="138"/>
      <c r="D118" s="138"/>
      <c r="E118" s="138"/>
      <c r="F118" s="138"/>
    </row>
    <row r="119" spans="2:6" ht="15.75">
      <c r="B119" s="147"/>
      <c r="C119" s="138"/>
      <c r="D119" s="138"/>
      <c r="E119" s="138"/>
      <c r="F119" s="138"/>
    </row>
    <row r="120" spans="2:6" ht="15.75">
      <c r="B120" s="147"/>
      <c r="C120" s="138"/>
      <c r="D120" s="138"/>
      <c r="E120" s="138"/>
      <c r="F120" s="138"/>
    </row>
    <row r="121" spans="2:6" ht="15.75">
      <c r="B121" s="147"/>
      <c r="C121" s="138"/>
      <c r="D121" s="138"/>
      <c r="E121" s="138"/>
      <c r="F121" s="138"/>
    </row>
    <row r="122" spans="2:6" ht="15.75">
      <c r="B122" s="147"/>
      <c r="C122" s="138"/>
      <c r="D122" s="138"/>
      <c r="E122" s="138"/>
      <c r="F122" s="138"/>
    </row>
    <row r="123" spans="2:6" ht="15.75">
      <c r="B123" s="147"/>
      <c r="C123" s="138"/>
      <c r="D123" s="138"/>
      <c r="E123" s="138"/>
      <c r="F123" s="138"/>
    </row>
    <row r="124" spans="2:6" ht="15.75">
      <c r="B124" s="147"/>
      <c r="C124" s="138"/>
      <c r="D124" s="138"/>
      <c r="E124" s="138"/>
      <c r="F124" s="138"/>
    </row>
    <row r="125" spans="2:6" ht="15.75">
      <c r="B125" s="147"/>
      <c r="C125" s="138"/>
      <c r="D125" s="138"/>
      <c r="E125" s="138"/>
      <c r="F125" s="138"/>
    </row>
    <row r="126" spans="2:6" ht="15.75">
      <c r="B126" s="147"/>
      <c r="C126" s="138"/>
      <c r="D126" s="138"/>
      <c r="E126" s="138"/>
      <c r="F126" s="138"/>
    </row>
    <row r="127" spans="2:6" ht="15.75">
      <c r="B127" s="147"/>
      <c r="C127" s="138"/>
      <c r="D127" s="138"/>
      <c r="E127" s="138"/>
      <c r="F127" s="138"/>
    </row>
    <row r="128" spans="2:6" ht="15.75">
      <c r="B128" s="147"/>
      <c r="C128" s="138"/>
      <c r="D128" s="138"/>
      <c r="E128" s="138"/>
      <c r="F128" s="138"/>
    </row>
    <row r="129" spans="2:6" ht="15.75">
      <c r="B129" s="147"/>
      <c r="C129" s="138"/>
      <c r="D129" s="138"/>
      <c r="E129" s="138"/>
      <c r="F129" s="138"/>
    </row>
    <row r="130" spans="2:6" ht="15.75">
      <c r="B130" s="147"/>
      <c r="C130" s="138"/>
      <c r="D130" s="138"/>
      <c r="E130" s="138"/>
      <c r="F130" s="138"/>
    </row>
    <row r="131" spans="2:6" ht="15.75">
      <c r="B131" s="147"/>
      <c r="C131" s="138"/>
      <c r="D131" s="138"/>
      <c r="E131" s="138"/>
      <c r="F131" s="138"/>
    </row>
    <row r="132" spans="2:6" ht="15.75">
      <c r="B132" s="147"/>
      <c r="C132" s="138"/>
      <c r="D132" s="138"/>
      <c r="E132" s="138"/>
      <c r="F132" s="138"/>
    </row>
    <row r="133" spans="2:6" ht="15.75">
      <c r="B133" s="147"/>
      <c r="C133" s="138"/>
      <c r="D133" s="138"/>
      <c r="E133" s="138"/>
      <c r="F133" s="138"/>
    </row>
    <row r="134" spans="2:6" ht="15.75">
      <c r="B134" s="147"/>
      <c r="C134" s="138"/>
      <c r="D134" s="138"/>
      <c r="E134" s="138"/>
      <c r="F134" s="138"/>
    </row>
    <row r="135" spans="2:6" ht="15.75">
      <c r="B135" s="147"/>
      <c r="C135" s="138"/>
      <c r="D135" s="138"/>
      <c r="E135" s="138"/>
      <c r="F135" s="138"/>
    </row>
    <row r="136" spans="2:6" ht="15.75">
      <c r="B136" s="147"/>
      <c r="C136" s="138"/>
      <c r="D136" s="138"/>
      <c r="E136" s="138"/>
      <c r="F136" s="138"/>
    </row>
    <row r="137" spans="2:6" ht="15.75">
      <c r="B137" s="147"/>
      <c r="C137" s="138"/>
      <c r="D137" s="138"/>
      <c r="E137" s="138"/>
      <c r="F137" s="138"/>
    </row>
    <row r="138" spans="2:6" ht="15.75">
      <c r="B138" s="147"/>
      <c r="C138" s="138"/>
      <c r="D138" s="138"/>
      <c r="E138" s="138"/>
      <c r="F138" s="138"/>
    </row>
    <row r="139" spans="2:6" ht="15.75">
      <c r="B139" s="147"/>
      <c r="C139" s="138"/>
      <c r="D139" s="138"/>
      <c r="E139" s="138"/>
      <c r="F139" s="138"/>
    </row>
    <row r="140" spans="2:6" ht="15.75">
      <c r="B140" s="147"/>
      <c r="C140" s="138"/>
      <c r="D140" s="138"/>
      <c r="E140" s="138"/>
      <c r="F140" s="138"/>
    </row>
    <row r="141" spans="2:6" ht="15.75">
      <c r="B141" s="147"/>
      <c r="C141" s="138"/>
      <c r="D141" s="138"/>
      <c r="E141" s="138"/>
      <c r="F141" s="138"/>
    </row>
    <row r="142" spans="2:6" ht="15.75">
      <c r="B142" s="147"/>
      <c r="C142" s="138"/>
      <c r="D142" s="138"/>
      <c r="E142" s="138"/>
      <c r="F142" s="138"/>
    </row>
    <row r="143" spans="2:6" ht="15.75">
      <c r="B143" s="147"/>
      <c r="C143" s="138"/>
      <c r="D143" s="138"/>
      <c r="E143" s="138"/>
      <c r="F143" s="138"/>
    </row>
    <row r="144" spans="2:6" ht="15.75">
      <c r="B144" s="147"/>
      <c r="C144" s="138"/>
      <c r="D144" s="138"/>
      <c r="E144" s="138"/>
      <c r="F144" s="138"/>
    </row>
    <row r="145" spans="2:6" ht="15.75">
      <c r="B145" s="147"/>
      <c r="C145" s="138"/>
      <c r="D145" s="138"/>
      <c r="E145" s="138"/>
      <c r="F145" s="138"/>
    </row>
    <row r="146" spans="2:6" ht="15.75">
      <c r="B146" s="147"/>
      <c r="C146" s="138"/>
      <c r="D146" s="138"/>
      <c r="E146" s="138"/>
      <c r="F146" s="138"/>
    </row>
    <row r="147" spans="2:6" ht="15.75">
      <c r="B147" s="147"/>
      <c r="C147" s="138"/>
      <c r="D147" s="138"/>
      <c r="E147" s="138"/>
      <c r="F147" s="138"/>
    </row>
    <row r="148" spans="2:6" ht="15.75">
      <c r="B148" s="147"/>
      <c r="C148" s="138"/>
      <c r="D148" s="138"/>
      <c r="E148" s="138"/>
      <c r="F148" s="138"/>
    </row>
    <row r="149" spans="2:6" ht="15.75">
      <c r="B149" s="147"/>
      <c r="C149" s="138"/>
      <c r="D149" s="138"/>
      <c r="E149" s="138"/>
      <c r="F149" s="138"/>
    </row>
    <row r="150" spans="2:6" ht="15.75">
      <c r="B150" s="147"/>
      <c r="C150" s="138"/>
      <c r="D150" s="138"/>
      <c r="E150" s="138"/>
      <c r="F150" s="138"/>
    </row>
    <row r="151" spans="2:6" ht="15.75">
      <c r="B151" s="147"/>
      <c r="C151" s="138"/>
      <c r="D151" s="138"/>
      <c r="E151" s="138"/>
      <c r="F151" s="138"/>
    </row>
    <row r="152" spans="2:6" ht="15.75">
      <c r="B152" s="147"/>
      <c r="C152" s="138"/>
      <c r="D152" s="138"/>
      <c r="E152" s="138"/>
      <c r="F152" s="138"/>
    </row>
    <row r="153" spans="2:6" ht="15.75">
      <c r="B153" s="147"/>
      <c r="C153" s="138"/>
      <c r="D153" s="138"/>
      <c r="E153" s="138"/>
      <c r="F153" s="138"/>
    </row>
    <row r="154" spans="2:6" ht="15.75">
      <c r="B154" s="147"/>
      <c r="C154" s="138"/>
      <c r="D154" s="138"/>
      <c r="E154" s="138"/>
      <c r="F154" s="138"/>
    </row>
    <row r="155" spans="2:6" ht="15.75">
      <c r="B155" s="147"/>
      <c r="C155" s="138"/>
      <c r="D155" s="138"/>
      <c r="E155" s="138"/>
      <c r="F155" s="138"/>
    </row>
    <row r="156" spans="2:6" ht="15.75">
      <c r="B156" s="147"/>
      <c r="C156" s="138"/>
      <c r="D156" s="138"/>
      <c r="E156" s="138"/>
      <c r="F156" s="138"/>
    </row>
    <row r="157" spans="2:6" ht="15.75">
      <c r="B157" s="147"/>
      <c r="C157" s="138"/>
      <c r="D157" s="138"/>
      <c r="E157" s="138"/>
      <c r="F157" s="138"/>
    </row>
    <row r="158" spans="2:6" ht="15.75">
      <c r="B158" s="147"/>
      <c r="C158" s="138"/>
      <c r="D158" s="138"/>
      <c r="E158" s="138"/>
      <c r="F158" s="138"/>
    </row>
    <row r="159" spans="2:6" ht="15.75">
      <c r="B159" s="147"/>
      <c r="C159" s="138"/>
      <c r="D159" s="138"/>
      <c r="E159" s="138"/>
      <c r="F159" s="138"/>
    </row>
    <row r="160" spans="2:6" ht="15.75">
      <c r="B160" s="147"/>
      <c r="C160" s="138"/>
      <c r="D160" s="138"/>
      <c r="E160" s="138"/>
      <c r="F160" s="138"/>
    </row>
    <row r="161" spans="2:6" ht="15.75">
      <c r="B161" s="147"/>
      <c r="C161" s="138"/>
      <c r="D161" s="138"/>
      <c r="E161" s="138"/>
      <c r="F161" s="138"/>
    </row>
    <row r="162" spans="2:6" ht="15.75">
      <c r="B162" s="147"/>
      <c r="C162" s="138"/>
      <c r="D162" s="138"/>
      <c r="E162" s="138"/>
      <c r="F162" s="138"/>
    </row>
    <row r="163" spans="2:6" ht="15.75">
      <c r="B163" s="147"/>
      <c r="C163" s="138"/>
      <c r="D163" s="138"/>
      <c r="E163" s="138"/>
      <c r="F163" s="138"/>
    </row>
    <row r="164" spans="2:6" ht="15.75">
      <c r="B164" s="147"/>
      <c r="C164" s="138"/>
      <c r="D164" s="138"/>
      <c r="E164" s="138"/>
      <c r="F164" s="138"/>
    </row>
    <row r="165" spans="2:6" ht="15.75">
      <c r="B165" s="147"/>
      <c r="C165" s="138"/>
      <c r="D165" s="138"/>
      <c r="E165" s="138"/>
      <c r="F165" s="138"/>
    </row>
    <row r="166" spans="2:6" ht="15.75">
      <c r="B166" s="147"/>
      <c r="C166" s="138"/>
      <c r="D166" s="138"/>
      <c r="E166" s="138"/>
      <c r="F166" s="138"/>
    </row>
    <row r="167" spans="2:6" ht="15.75">
      <c r="B167" s="147"/>
      <c r="C167" s="138"/>
      <c r="D167" s="138"/>
      <c r="E167" s="138"/>
      <c r="F167" s="138"/>
    </row>
    <row r="168" spans="2:6" ht="15.75">
      <c r="B168" s="147"/>
      <c r="C168" s="138"/>
      <c r="D168" s="138"/>
      <c r="E168" s="138"/>
      <c r="F168" s="138"/>
    </row>
    <row r="169" spans="2:6" ht="15.75">
      <c r="B169" s="147"/>
      <c r="C169" s="138"/>
      <c r="D169" s="138"/>
      <c r="E169" s="138"/>
      <c r="F169" s="138"/>
    </row>
    <row r="170" spans="2:6" ht="15.75">
      <c r="B170" s="147"/>
      <c r="C170" s="138"/>
      <c r="D170" s="138"/>
      <c r="E170" s="138"/>
      <c r="F170" s="138"/>
    </row>
    <row r="171" spans="2:6" ht="15.75">
      <c r="B171" s="147"/>
      <c r="C171" s="138"/>
      <c r="D171" s="138"/>
      <c r="E171" s="138"/>
      <c r="F171" s="138"/>
    </row>
    <row r="172" spans="2:6" ht="15.75">
      <c r="B172" s="147"/>
      <c r="C172" s="138"/>
      <c r="D172" s="138"/>
      <c r="E172" s="138"/>
      <c r="F172" s="138"/>
    </row>
    <row r="173" spans="2:6" ht="15.75">
      <c r="B173" s="147"/>
      <c r="C173" s="138"/>
      <c r="D173" s="138"/>
      <c r="E173" s="138"/>
      <c r="F173" s="138"/>
    </row>
    <row r="174" spans="2:6" ht="15.75">
      <c r="B174" s="147"/>
      <c r="C174" s="138"/>
      <c r="D174" s="138"/>
      <c r="E174" s="138"/>
      <c r="F174" s="138"/>
    </row>
    <row r="175" spans="2:6" ht="15.75">
      <c r="B175" s="147"/>
      <c r="C175" s="138"/>
      <c r="D175" s="138"/>
      <c r="E175" s="138"/>
      <c r="F175" s="138"/>
    </row>
    <row r="176" spans="2:6" ht="15.75">
      <c r="B176" s="147"/>
      <c r="C176" s="138"/>
      <c r="D176" s="138"/>
      <c r="E176" s="138"/>
      <c r="F176" s="138"/>
    </row>
    <row r="177" spans="2:6" ht="15.75">
      <c r="B177" s="147"/>
      <c r="C177" s="138"/>
      <c r="D177" s="138"/>
      <c r="E177" s="138"/>
      <c r="F177" s="138"/>
    </row>
    <row r="178" spans="2:6" ht="15.75">
      <c r="B178" s="147"/>
      <c r="C178" s="138"/>
      <c r="D178" s="138"/>
      <c r="E178" s="138"/>
      <c r="F178" s="138"/>
    </row>
    <row r="179" spans="2:6" ht="15.75">
      <c r="B179" s="147"/>
      <c r="C179" s="138"/>
      <c r="D179" s="138"/>
      <c r="E179" s="138"/>
      <c r="F179" s="138"/>
    </row>
    <row r="180" spans="2:6" ht="15.75">
      <c r="B180" s="147"/>
      <c r="C180" s="138"/>
      <c r="D180" s="138"/>
      <c r="E180" s="138"/>
      <c r="F180" s="138"/>
    </row>
    <row r="181" spans="2:6" ht="15.75">
      <c r="B181" s="147"/>
      <c r="C181" s="138"/>
      <c r="D181" s="138"/>
      <c r="E181" s="138"/>
      <c r="F181" s="138"/>
    </row>
    <row r="182" spans="2:6" ht="15.75">
      <c r="B182" s="147"/>
      <c r="C182" s="138"/>
      <c r="D182" s="138"/>
      <c r="E182" s="138"/>
      <c r="F182" s="138"/>
    </row>
    <row r="183" spans="2:6" ht="15.75">
      <c r="B183" s="147"/>
      <c r="C183" s="138"/>
      <c r="D183" s="138"/>
      <c r="E183" s="138"/>
      <c r="F183" s="138"/>
    </row>
    <row r="184" spans="2:6" ht="15.75">
      <c r="B184" s="147"/>
      <c r="C184" s="138"/>
      <c r="D184" s="138"/>
      <c r="E184" s="138"/>
      <c r="F184" s="138"/>
    </row>
    <row r="185" spans="2:6" ht="15.75">
      <c r="B185" s="147"/>
      <c r="C185" s="138"/>
      <c r="D185" s="138"/>
      <c r="E185" s="138"/>
      <c r="F185" s="138"/>
    </row>
    <row r="186" spans="2:6" ht="15.75">
      <c r="B186" s="147"/>
      <c r="C186" s="138"/>
      <c r="D186" s="138"/>
      <c r="E186" s="138"/>
      <c r="F186" s="138"/>
    </row>
    <row r="187" spans="2:6" ht="15.75">
      <c r="B187" s="147"/>
      <c r="C187" s="138"/>
      <c r="D187" s="138"/>
      <c r="E187" s="138"/>
      <c r="F187" s="138"/>
    </row>
    <row r="188" spans="2:6" ht="15.75">
      <c r="B188" s="147"/>
      <c r="C188" s="138"/>
      <c r="D188" s="138"/>
      <c r="E188" s="138"/>
      <c r="F188" s="138"/>
    </row>
    <row r="189" spans="2:6" ht="15.75">
      <c r="B189" s="147"/>
      <c r="C189" s="138"/>
      <c r="D189" s="138"/>
      <c r="E189" s="138"/>
      <c r="F189" s="138"/>
    </row>
    <row r="190" spans="2:6" ht="15.75">
      <c r="B190" s="147"/>
      <c r="C190" s="138"/>
      <c r="D190" s="138"/>
      <c r="E190" s="138"/>
      <c r="F190" s="138"/>
    </row>
    <row r="191" spans="2:6" ht="15.75">
      <c r="B191" s="147"/>
      <c r="C191" s="138"/>
      <c r="D191" s="138"/>
      <c r="E191" s="138"/>
      <c r="F191" s="138"/>
    </row>
    <row r="192" spans="2:6" ht="15.75">
      <c r="B192" s="147"/>
      <c r="C192" s="138"/>
      <c r="D192" s="138"/>
      <c r="E192" s="138"/>
      <c r="F192" s="138"/>
    </row>
    <row r="193" spans="2:6" ht="15.75">
      <c r="B193" s="147"/>
      <c r="C193" s="138"/>
      <c r="D193" s="138"/>
      <c r="E193" s="138"/>
      <c r="F193" s="138"/>
    </row>
    <row r="194" spans="2:6" ht="15.75">
      <c r="B194" s="147"/>
      <c r="C194" s="138"/>
      <c r="D194" s="138"/>
      <c r="E194" s="138"/>
      <c r="F194" s="138"/>
    </row>
    <row r="195" spans="2:6" ht="15.75">
      <c r="B195" s="147"/>
      <c r="C195" s="138"/>
      <c r="D195" s="138"/>
      <c r="E195" s="138"/>
      <c r="F195" s="138"/>
    </row>
  </sheetData>
  <sortState ref="C17:D36">
    <sortCondition ref="C17"/>
  </sortState>
  <mergeCells count="13">
    <mergeCell ref="F3:H3"/>
    <mergeCell ref="G4:I4"/>
    <mergeCell ref="B8:E8"/>
    <mergeCell ref="B13:B16"/>
    <mergeCell ref="C13:C16"/>
    <mergeCell ref="D13:D16"/>
    <mergeCell ref="E13:E16"/>
    <mergeCell ref="F8:I8"/>
    <mergeCell ref="B6:E6"/>
    <mergeCell ref="B7:E7"/>
    <mergeCell ref="B9:E9"/>
    <mergeCell ref="B10:E10"/>
    <mergeCell ref="B11:E11"/>
  </mergeCells>
  <pageMargins left="1.1023622047244095" right="0.31496062992125984" top="0.55118110236220474" bottom="0.55118110236220474" header="0.31496062992125984" footer="0.31496062992125984"/>
  <pageSetup paperSize="9" scale="62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W51"/>
  <sheetViews>
    <sheetView zoomScale="90" zoomScaleNormal="90" zoomScaleSheetLayoutView="80" workbookViewId="0">
      <selection activeCell="AF23" sqref="AF23"/>
    </sheetView>
  </sheetViews>
  <sheetFormatPr defaultRowHeight="17.25" customHeight="1" outlineLevelRow="1" outlineLevelCol="1"/>
  <cols>
    <col min="1" max="1" width="12.140625" customWidth="1"/>
    <col min="2" max="2" width="78.7109375" customWidth="1"/>
    <col min="3" max="4" width="15.5703125" customWidth="1"/>
    <col min="5" max="5" width="15.5703125" hidden="1" customWidth="1"/>
    <col min="6" max="6" width="19.7109375" style="59" customWidth="1"/>
    <col min="7" max="7" width="10.140625" hidden="1" customWidth="1" outlineLevel="1"/>
    <col min="8" max="8" width="9.140625" hidden="1" customWidth="1" outlineLevel="1"/>
    <col min="9" max="10" width="10" hidden="1" customWidth="1" outlineLevel="1"/>
    <col min="11" max="11" width="11" hidden="1" customWidth="1" outlineLevel="1"/>
    <col min="12" max="12" width="9.85546875" customWidth="1" collapsed="1"/>
    <col min="13" max="14" width="8.28515625" hidden="1" customWidth="1" outlineLevel="1"/>
    <col min="15" max="15" width="10.140625" hidden="1" customWidth="1" outlineLevel="1"/>
    <col min="16" max="17" width="8.28515625" hidden="1" customWidth="1" outlineLevel="1"/>
    <col min="18" max="18" width="10.7109375" customWidth="1" collapsed="1"/>
    <col min="19" max="20" width="8.28515625" hidden="1" customWidth="1" outlineLevel="1"/>
    <col min="21" max="21" width="9.7109375" hidden="1" customWidth="1" outlineLevel="1"/>
    <col min="22" max="23" width="8.28515625" hidden="1" customWidth="1" outlineLevel="1"/>
    <col min="24" max="24" width="11.28515625" customWidth="1" collapsed="1"/>
    <col min="25" max="26" width="8.28515625" hidden="1" customWidth="1" outlineLevel="1"/>
    <col min="27" max="28" width="9.7109375" hidden="1" customWidth="1" outlineLevel="1"/>
    <col min="29" max="29" width="8.28515625" hidden="1" customWidth="1" outlineLevel="1"/>
    <col min="30" max="30" width="10.140625" customWidth="1" collapsed="1"/>
    <col min="31" max="34" width="10.42578125" customWidth="1"/>
    <col min="35" max="36" width="9.140625" customWidth="1"/>
    <col min="37" max="37" width="10.85546875" customWidth="1"/>
    <col min="38" max="41" width="9.140625" customWidth="1"/>
    <col min="42" max="42" width="10.5703125" customWidth="1"/>
    <col min="45" max="45" width="16" customWidth="1"/>
  </cols>
  <sheetData>
    <row r="1" spans="1:63" s="8" customFormat="1" ht="18" outlineLevel="1">
      <c r="A1" s="3" t="s">
        <v>11</v>
      </c>
      <c r="B1" s="4"/>
      <c r="C1" s="4"/>
      <c r="D1" s="4"/>
      <c r="E1" s="4"/>
      <c r="F1" s="9" t="s">
        <v>2</v>
      </c>
      <c r="G1" s="5"/>
      <c r="H1" s="5"/>
      <c r="I1" s="5"/>
      <c r="J1" s="5"/>
      <c r="K1" s="9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6"/>
      <c r="AK1" s="7"/>
      <c r="AL1" s="7"/>
      <c r="AM1" s="7"/>
      <c r="AU1" s="10"/>
      <c r="AV1" s="10"/>
      <c r="AW1" s="11"/>
      <c r="AX1" s="37"/>
      <c r="AY1" s="12"/>
      <c r="AZ1" s="13"/>
      <c r="BK1" s="9"/>
    </row>
    <row r="2" spans="1:63" s="8" customFormat="1" ht="18" outlineLevel="1">
      <c r="A2" s="14" t="s">
        <v>12</v>
      </c>
      <c r="B2" s="3"/>
      <c r="C2" s="3"/>
      <c r="D2" s="3"/>
      <c r="E2" s="3"/>
      <c r="F2" s="60"/>
      <c r="G2" s="15"/>
      <c r="H2" s="15"/>
      <c r="I2" s="15"/>
      <c r="J2" s="15"/>
      <c r="K2" s="60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6"/>
      <c r="AK2" s="7"/>
      <c r="AL2" s="7"/>
      <c r="AM2" s="7"/>
      <c r="AU2" s="10"/>
      <c r="AV2" s="10"/>
      <c r="AW2" s="11"/>
      <c r="AX2" s="37"/>
      <c r="AY2" s="12"/>
      <c r="AZ2" s="13"/>
      <c r="BK2" s="17"/>
    </row>
    <row r="3" spans="1:63" s="8" customFormat="1" ht="18" outlineLevel="1">
      <c r="A3" s="14" t="s">
        <v>13</v>
      </c>
      <c r="B3" s="18"/>
      <c r="C3" s="18"/>
      <c r="D3" s="18"/>
      <c r="E3" s="18"/>
      <c r="F3" s="9" t="s">
        <v>3</v>
      </c>
      <c r="G3" s="15"/>
      <c r="H3" s="15"/>
      <c r="I3" s="15"/>
      <c r="J3" s="15"/>
      <c r="K3" s="9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6"/>
      <c r="AK3" s="7"/>
      <c r="AL3" s="7"/>
      <c r="AM3" s="19"/>
      <c r="AU3" s="10"/>
      <c r="AV3" s="10"/>
      <c r="AW3" s="11"/>
      <c r="AX3" s="37"/>
      <c r="AY3" s="12"/>
      <c r="AZ3" s="13"/>
      <c r="BK3" s="9"/>
    </row>
    <row r="4" spans="1:63" s="8" customFormat="1" ht="18" outlineLevel="1">
      <c r="A4" s="20" t="s">
        <v>14</v>
      </c>
      <c r="B4" s="18"/>
      <c r="C4" s="18"/>
      <c r="D4" s="18"/>
      <c r="E4" s="18"/>
      <c r="F4" s="9"/>
      <c r="G4" s="15"/>
      <c r="H4" s="15"/>
      <c r="I4" s="15"/>
      <c r="J4" s="15"/>
      <c r="K4" s="9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6"/>
      <c r="AK4" s="7"/>
      <c r="AL4" s="7"/>
      <c r="AM4" s="7"/>
      <c r="AU4" s="10"/>
      <c r="AV4" s="10"/>
      <c r="AW4" s="11"/>
      <c r="AX4" s="37"/>
      <c r="AY4" s="12"/>
      <c r="AZ4" s="13"/>
      <c r="BK4" s="9"/>
    </row>
    <row r="5" spans="1:63" s="8" customFormat="1" ht="18" outlineLevel="1">
      <c r="A5" s="14" t="s">
        <v>15</v>
      </c>
      <c r="B5" s="3"/>
      <c r="C5" s="3"/>
      <c r="D5" s="3"/>
      <c r="E5" s="3"/>
      <c r="F5" s="9" t="s">
        <v>4</v>
      </c>
      <c r="G5" s="15"/>
      <c r="H5" s="15"/>
      <c r="I5" s="15"/>
      <c r="J5" s="15"/>
      <c r="K5" s="9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6"/>
      <c r="AK5" s="7"/>
      <c r="AL5" s="7"/>
      <c r="AM5" s="7"/>
      <c r="AU5" s="10"/>
      <c r="AV5" s="10"/>
      <c r="AW5" s="11"/>
      <c r="AX5" s="37"/>
      <c r="AY5" s="12"/>
      <c r="AZ5" s="13"/>
      <c r="BK5" s="9"/>
    </row>
    <row r="6" spans="1:63" s="8" customFormat="1" ht="15.75" outlineLevel="1">
      <c r="A6" s="21"/>
      <c r="B6" s="18"/>
      <c r="C6" s="18"/>
      <c r="D6" s="18"/>
      <c r="E6" s="18"/>
      <c r="F6" s="22"/>
      <c r="G6" s="15"/>
      <c r="H6" s="15"/>
      <c r="I6" s="15"/>
      <c r="J6" s="15"/>
      <c r="K6" s="22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6"/>
      <c r="AK6" s="7"/>
      <c r="AL6" s="7"/>
      <c r="AM6" s="19"/>
      <c r="AU6" s="10"/>
      <c r="AV6" s="10"/>
      <c r="AW6" s="11"/>
      <c r="AX6" s="37"/>
      <c r="AY6" s="12"/>
      <c r="AZ6" s="13"/>
      <c r="BK6" s="22"/>
    </row>
    <row r="7" spans="1:63" s="8" customFormat="1" ht="18" outlineLevel="1">
      <c r="A7" s="3" t="s">
        <v>16</v>
      </c>
      <c r="B7" s="3"/>
      <c r="C7" s="3"/>
      <c r="D7" s="3"/>
      <c r="E7" s="3"/>
      <c r="F7" s="23" t="s">
        <v>5</v>
      </c>
      <c r="G7" s="15"/>
      <c r="H7" s="15"/>
      <c r="I7" s="15"/>
      <c r="J7" s="15"/>
      <c r="K7" s="23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6"/>
      <c r="AK7" s="7"/>
      <c r="AL7" s="7"/>
      <c r="AM7" s="7"/>
      <c r="AU7" s="10"/>
      <c r="AV7" s="10"/>
      <c r="AW7" s="11"/>
      <c r="AX7" s="37"/>
      <c r="AY7" s="12"/>
      <c r="AZ7" s="13"/>
      <c r="BK7" s="23"/>
    </row>
    <row r="8" spans="1:63" s="8" customFormat="1" ht="18" outlineLevel="1">
      <c r="A8" s="14" t="s">
        <v>17</v>
      </c>
      <c r="B8" s="3"/>
      <c r="C8" s="3"/>
      <c r="D8" s="3"/>
      <c r="E8" s="3"/>
      <c r="F8" s="22"/>
      <c r="G8" s="15"/>
      <c r="H8" s="15"/>
      <c r="I8" s="15"/>
      <c r="J8" s="15"/>
      <c r="K8" s="22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24"/>
      <c r="AK8" s="25"/>
      <c r="AL8" s="25"/>
      <c r="AM8" s="7"/>
      <c r="AU8" s="10"/>
      <c r="AV8" s="10"/>
      <c r="AW8" s="11"/>
      <c r="AX8" s="37"/>
      <c r="AY8" s="12"/>
      <c r="AZ8" s="13"/>
      <c r="BK8" s="22"/>
    </row>
    <row r="9" spans="1:63" s="8" customFormat="1" ht="18" outlineLevel="1">
      <c r="A9" s="1738" t="s">
        <v>390</v>
      </c>
      <c r="B9" s="1738"/>
      <c r="C9" s="3"/>
      <c r="D9" s="3"/>
      <c r="E9" s="3"/>
      <c r="F9" s="23" t="s">
        <v>21</v>
      </c>
      <c r="G9" s="26"/>
      <c r="H9" s="26"/>
      <c r="I9" s="26"/>
      <c r="J9" s="26"/>
      <c r="K9" s="23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4"/>
      <c r="AK9" s="25"/>
      <c r="AL9" s="25"/>
      <c r="AM9" s="7"/>
      <c r="AU9" s="10"/>
      <c r="AV9" s="10"/>
      <c r="AW9" s="11"/>
      <c r="AX9" s="37"/>
      <c r="AY9" s="12"/>
      <c r="AZ9" s="13"/>
      <c r="BK9" s="23"/>
    </row>
    <row r="10" spans="1:63" s="25" customFormat="1" ht="20.25" outlineLevel="1">
      <c r="A10" s="27" t="s">
        <v>18</v>
      </c>
      <c r="B10" s="28"/>
      <c r="C10" s="28"/>
      <c r="D10" s="28"/>
      <c r="E10" s="28"/>
      <c r="F10" s="2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0"/>
      <c r="AK10" s="17"/>
      <c r="AL10" s="17"/>
      <c r="AM10" s="17"/>
      <c r="AN10" s="31"/>
      <c r="AO10" s="31"/>
      <c r="AP10" s="8"/>
      <c r="AQ10" s="8"/>
      <c r="AR10" s="8"/>
      <c r="AS10" s="8"/>
      <c r="AT10" s="8"/>
      <c r="AU10" s="10"/>
      <c r="AV10" s="32"/>
      <c r="AW10" s="33"/>
      <c r="AX10" s="38"/>
      <c r="AY10" s="34"/>
      <c r="AZ10" s="35"/>
    </row>
    <row r="11" spans="1:63" s="25" customFormat="1" ht="20.25" customHeight="1" outlineLevel="1" thickBot="1">
      <c r="A11" s="1739" t="s">
        <v>364</v>
      </c>
      <c r="B11" s="1739"/>
      <c r="C11" s="1739"/>
      <c r="D11" s="1739"/>
      <c r="E11" s="1739"/>
      <c r="F11" s="17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0"/>
      <c r="AK11" s="17"/>
      <c r="AL11" s="17"/>
      <c r="AM11" s="17"/>
      <c r="AN11" s="36"/>
      <c r="AO11" s="36"/>
      <c r="AP11" s="8"/>
      <c r="AQ11" s="8"/>
      <c r="AR11" s="8"/>
      <c r="AS11" s="8"/>
      <c r="AT11" s="8"/>
      <c r="AU11" s="10"/>
      <c r="AV11" s="32"/>
      <c r="AW11" s="33"/>
      <c r="AX11" s="38"/>
      <c r="AY11" s="34"/>
      <c r="AZ11" s="35"/>
    </row>
    <row r="12" spans="1:63" s="1" customFormat="1" ht="13.5" customHeight="1" thickBot="1">
      <c r="A12" s="1783" t="s">
        <v>20</v>
      </c>
      <c r="B12" s="1784" t="s">
        <v>19</v>
      </c>
      <c r="C12" s="1780" t="s">
        <v>84</v>
      </c>
      <c r="D12" s="1780" t="s">
        <v>382</v>
      </c>
      <c r="E12" s="897"/>
      <c r="F12" s="1785" t="s">
        <v>381</v>
      </c>
      <c r="G12" s="1733"/>
      <c r="H12" s="1733"/>
      <c r="I12" s="1733"/>
      <c r="J12" s="1733"/>
      <c r="K12" s="1733"/>
      <c r="L12" s="1733"/>
      <c r="M12" s="1733"/>
      <c r="N12" s="1733"/>
      <c r="O12" s="1733"/>
      <c r="P12" s="1733"/>
      <c r="Q12" s="1733"/>
      <c r="R12" s="1733"/>
      <c r="S12" s="1733"/>
      <c r="T12" s="1733"/>
      <c r="U12" s="1733"/>
      <c r="V12" s="1733"/>
      <c r="W12" s="1733"/>
      <c r="X12" s="1733"/>
      <c r="Y12" s="1733"/>
      <c r="Z12" s="1733"/>
      <c r="AA12" s="1733"/>
      <c r="AB12" s="1733"/>
      <c r="AC12" s="1733"/>
      <c r="AD12" s="1734"/>
      <c r="AE12" s="91"/>
      <c r="AF12" s="91"/>
      <c r="AG12" s="91"/>
      <c r="AH12" s="91"/>
      <c r="AP12" s="8"/>
      <c r="AQ12" s="8"/>
      <c r="AR12" s="8"/>
      <c r="AS12" s="8"/>
      <c r="AT12" s="8"/>
      <c r="AU12" s="10"/>
    </row>
    <row r="13" spans="1:63" s="1" customFormat="1" ht="13.5" customHeight="1" thickBot="1">
      <c r="A13" s="1783"/>
      <c r="B13" s="1784"/>
      <c r="C13" s="1781"/>
      <c r="D13" s="1781"/>
      <c r="E13" s="1778" t="s">
        <v>336</v>
      </c>
      <c r="F13" s="1786"/>
      <c r="G13" s="1724" t="s">
        <v>29</v>
      </c>
      <c r="H13" s="1724"/>
      <c r="I13" s="1724"/>
      <c r="J13" s="1724"/>
      <c r="K13" s="1724"/>
      <c r="L13" s="1725"/>
      <c r="M13" s="1723" t="s">
        <v>30</v>
      </c>
      <c r="N13" s="1724"/>
      <c r="O13" s="1724"/>
      <c r="P13" s="1724"/>
      <c r="Q13" s="1724"/>
      <c r="R13" s="1725"/>
      <c r="S13" s="1723" t="s">
        <v>31</v>
      </c>
      <c r="T13" s="1724"/>
      <c r="U13" s="1724"/>
      <c r="V13" s="1724"/>
      <c r="W13" s="1724"/>
      <c r="X13" s="1725"/>
      <c r="Y13" s="1723" t="s">
        <v>32</v>
      </c>
      <c r="Z13" s="1724"/>
      <c r="AA13" s="1724"/>
      <c r="AB13" s="1724"/>
      <c r="AC13" s="1724"/>
      <c r="AD13" s="1725"/>
      <c r="AE13" s="92"/>
      <c r="AF13" s="92"/>
      <c r="AG13" s="92"/>
      <c r="AH13" s="92"/>
      <c r="AP13" s="8"/>
      <c r="AQ13" s="8"/>
      <c r="AR13" s="8"/>
      <c r="AS13" s="8"/>
      <c r="AT13" s="8"/>
      <c r="AU13" s="10"/>
    </row>
    <row r="14" spans="1:63" s="1" customFormat="1" ht="42" customHeight="1">
      <c r="A14" s="1783"/>
      <c r="B14" s="1784"/>
      <c r="C14" s="1782"/>
      <c r="D14" s="1782"/>
      <c r="E14" s="1779"/>
      <c r="F14" s="1787"/>
      <c r="G14" s="924" t="s">
        <v>1</v>
      </c>
      <c r="H14" s="86" t="s">
        <v>34</v>
      </c>
      <c r="I14" s="86" t="s">
        <v>341</v>
      </c>
      <c r="J14" s="86" t="s">
        <v>342</v>
      </c>
      <c r="K14" s="86" t="s">
        <v>343</v>
      </c>
      <c r="L14" s="87" t="s">
        <v>33</v>
      </c>
      <c r="M14" s="85" t="s">
        <v>1</v>
      </c>
      <c r="N14" s="86" t="s">
        <v>34</v>
      </c>
      <c r="O14" s="86" t="s">
        <v>341</v>
      </c>
      <c r="P14" s="86" t="s">
        <v>342</v>
      </c>
      <c r="Q14" s="86" t="s">
        <v>343</v>
      </c>
      <c r="R14" s="87" t="s">
        <v>33</v>
      </c>
      <c r="S14" s="85" t="s">
        <v>1</v>
      </c>
      <c r="T14" s="86" t="s">
        <v>34</v>
      </c>
      <c r="U14" s="86" t="s">
        <v>341</v>
      </c>
      <c r="V14" s="86" t="s">
        <v>342</v>
      </c>
      <c r="W14" s="86" t="s">
        <v>343</v>
      </c>
      <c r="X14" s="87" t="s">
        <v>33</v>
      </c>
      <c r="Y14" s="85" t="s">
        <v>1</v>
      </c>
      <c r="Z14" s="86" t="s">
        <v>34</v>
      </c>
      <c r="AA14" s="86" t="s">
        <v>341</v>
      </c>
      <c r="AB14" s="86" t="s">
        <v>342</v>
      </c>
      <c r="AC14" s="86" t="s">
        <v>343</v>
      </c>
      <c r="AD14" s="87" t="s">
        <v>33</v>
      </c>
      <c r="AE14" s="93"/>
      <c r="AF14" s="93"/>
      <c r="AG14" s="93"/>
      <c r="AH14" s="93"/>
      <c r="AJ14" s="67"/>
      <c r="AK14" s="67"/>
      <c r="AL14" s="67"/>
      <c r="AM14" s="67"/>
      <c r="AN14" s="67"/>
      <c r="AO14" s="67"/>
      <c r="AP14" s="68"/>
      <c r="AQ14" s="68"/>
      <c r="AR14" s="8"/>
      <c r="AS14" s="8"/>
      <c r="AT14" s="8"/>
      <c r="AU14" s="10"/>
    </row>
    <row r="15" spans="1:63" s="1" customFormat="1" ht="33" customHeight="1">
      <c r="A15" s="799">
        <v>1</v>
      </c>
      <c r="B15" s="795" t="s">
        <v>365</v>
      </c>
      <c r="C15" s="799" t="s">
        <v>27</v>
      </c>
      <c r="D15" s="821"/>
      <c r="E15" s="821"/>
      <c r="F15" s="928" t="e">
        <f>L15+R15+X15+AD15</f>
        <v>#REF!</v>
      </c>
      <c r="G15" s="930" t="e">
        <f>#REF!</f>
        <v>#REF!</v>
      </c>
      <c r="H15" s="883" t="e">
        <f>#REF!</f>
        <v>#REF!</v>
      </c>
      <c r="I15" s="86"/>
      <c r="J15" s="86"/>
      <c r="K15" s="86"/>
      <c r="L15" s="837" t="e">
        <f>SUM(G15:K15)</f>
        <v>#REF!</v>
      </c>
      <c r="M15" s="884" t="e">
        <f>#REF!</f>
        <v>#REF!</v>
      </c>
      <c r="N15" s="885" t="e">
        <f>#REF!</f>
        <v>#REF!</v>
      </c>
      <c r="O15" s="866"/>
      <c r="P15" s="866"/>
      <c r="Q15" s="866"/>
      <c r="R15" s="837" t="e">
        <f>SUM(M15:Q15)</f>
        <v>#REF!</v>
      </c>
      <c r="S15" s="884" t="e">
        <f>#REF!</f>
        <v>#REF!</v>
      </c>
      <c r="T15" s="885" t="e">
        <f>#REF!</f>
        <v>#REF!</v>
      </c>
      <c r="U15" s="866"/>
      <c r="V15" s="866"/>
      <c r="W15" s="866"/>
      <c r="X15" s="837" t="e">
        <f>SUM(S15:W15)</f>
        <v>#REF!</v>
      </c>
      <c r="Y15" s="884" t="e">
        <f>#REF!</f>
        <v>#REF!</v>
      </c>
      <c r="Z15" s="885" t="e">
        <f>#REF!</f>
        <v>#REF!</v>
      </c>
      <c r="AA15" s="866"/>
      <c r="AB15" s="866"/>
      <c r="AC15" s="866"/>
      <c r="AD15" s="837" t="e">
        <f>SUM(Y15:AC15)</f>
        <v>#REF!</v>
      </c>
      <c r="AE15" s="93"/>
      <c r="AF15" s="93"/>
      <c r="AG15" s="93"/>
      <c r="AH15" s="93"/>
      <c r="AJ15" s="67"/>
      <c r="AK15" s="67"/>
      <c r="AL15" s="67"/>
      <c r="AM15" s="67"/>
      <c r="AN15" s="67"/>
      <c r="AO15" s="67"/>
      <c r="AP15" s="68"/>
      <c r="AQ15" s="68"/>
      <c r="AR15" s="8"/>
      <c r="AS15" s="8"/>
      <c r="AT15" s="8"/>
      <c r="AU15" s="10"/>
    </row>
    <row r="16" spans="1:63" ht="15" outlineLevel="1">
      <c r="A16" s="134"/>
      <c r="B16" s="898" t="s">
        <v>366</v>
      </c>
      <c r="C16" s="826" t="s">
        <v>85</v>
      </c>
      <c r="D16" s="827">
        <v>1.02</v>
      </c>
      <c r="E16" s="886" t="e">
        <f>0.1*0.1/2*D16*F15</f>
        <v>#REF!</v>
      </c>
      <c r="F16" s="917" t="e">
        <f>L16+R16+X16+AD16</f>
        <v>#REF!</v>
      </c>
      <c r="G16" s="931" t="e">
        <f>0.1*0.1/2*$D$16*G15</f>
        <v>#REF!</v>
      </c>
      <c r="H16" s="899" t="e">
        <f t="shared" ref="H16:K16" si="0">0.1*0.1/2*$D$16*H15</f>
        <v>#REF!</v>
      </c>
      <c r="I16" s="899">
        <f t="shared" si="0"/>
        <v>0</v>
      </c>
      <c r="J16" s="899">
        <f t="shared" si="0"/>
        <v>0</v>
      </c>
      <c r="K16" s="899">
        <f t="shared" si="0"/>
        <v>0</v>
      </c>
      <c r="L16" s="900" t="e">
        <f t="shared" ref="L16" si="1">SUM(G16:K16)</f>
        <v>#REF!</v>
      </c>
      <c r="M16" s="899" t="e">
        <f t="shared" ref="M16" si="2">0.1*0.1/2*$D$16*M15</f>
        <v>#REF!</v>
      </c>
      <c r="N16" s="899" t="e">
        <f t="shared" ref="N16" si="3">0.1*0.1/2*$D$16*N15</f>
        <v>#REF!</v>
      </c>
      <c r="O16" s="899">
        <f t="shared" ref="O16" si="4">0.1*0.1/2*$D$16*O15</f>
        <v>0</v>
      </c>
      <c r="P16" s="899">
        <f t="shared" ref="P16" si="5">0.1*0.1/2*$D$16*P15</f>
        <v>0</v>
      </c>
      <c r="Q16" s="899">
        <f t="shared" ref="Q16" si="6">0.1*0.1/2*$D$16*Q15</f>
        <v>0</v>
      </c>
      <c r="R16" s="900" t="e">
        <f t="shared" ref="R16" si="7">SUM(M16:Q16)</f>
        <v>#REF!</v>
      </c>
      <c r="S16" s="899" t="e">
        <f t="shared" ref="S16" si="8">0.1*0.1/2*$D$16*S15</f>
        <v>#REF!</v>
      </c>
      <c r="T16" s="899" t="e">
        <f t="shared" ref="T16" si="9">0.1*0.1/2*$D$16*T15</f>
        <v>#REF!</v>
      </c>
      <c r="U16" s="899">
        <f t="shared" ref="U16" si="10">0.1*0.1/2*$D$16*U15</f>
        <v>0</v>
      </c>
      <c r="V16" s="899">
        <f t="shared" ref="V16" si="11">0.1*0.1/2*$D$16*V15</f>
        <v>0</v>
      </c>
      <c r="W16" s="899">
        <f t="shared" ref="W16" si="12">0.1*0.1/2*$D$16*W15</f>
        <v>0</v>
      </c>
      <c r="X16" s="900" t="e">
        <f t="shared" ref="X16" si="13">SUM(S16:W16)</f>
        <v>#REF!</v>
      </c>
      <c r="Y16" s="899" t="e">
        <f t="shared" ref="Y16" si="14">0.1*0.1/2*$D$16*Y15</f>
        <v>#REF!</v>
      </c>
      <c r="Z16" s="899" t="e">
        <f t="shared" ref="Z16" si="15">0.1*0.1/2*$D$16*Z15</f>
        <v>#REF!</v>
      </c>
      <c r="AA16" s="899">
        <f t="shared" ref="AA16" si="16">0.1*0.1/2*$D$16*AA15</f>
        <v>0</v>
      </c>
      <c r="AB16" s="899">
        <f t="shared" ref="AB16" si="17">0.1*0.1/2*$D$16*AB15</f>
        <v>0</v>
      </c>
      <c r="AC16" s="899">
        <f t="shared" ref="AC16" si="18">0.1*0.1/2*$D$16*AC15</f>
        <v>0</v>
      </c>
      <c r="AD16" s="900" t="e">
        <f t="shared" ref="AD16" si="19">SUM(Y16:AC16)</f>
        <v>#REF!</v>
      </c>
      <c r="AE16" s="94"/>
      <c r="AF16" s="94"/>
      <c r="AG16" s="94"/>
      <c r="AH16" s="94"/>
      <c r="AK16" s="69"/>
      <c r="AL16" s="67"/>
      <c r="AN16" s="69"/>
      <c r="AP16" s="8"/>
      <c r="AQ16" s="8"/>
      <c r="AR16" s="8"/>
      <c r="AS16" s="8"/>
      <c r="AT16" s="8"/>
      <c r="AU16" s="10"/>
    </row>
    <row r="17" spans="1:47" s="1" customFormat="1" ht="33" customHeight="1">
      <c r="A17" s="799">
        <v>2</v>
      </c>
      <c r="B17" s="795" t="s">
        <v>368</v>
      </c>
      <c r="C17" s="799" t="s">
        <v>27</v>
      </c>
      <c r="D17" s="821"/>
      <c r="E17" s="821"/>
      <c r="F17" s="928" t="e">
        <f>L17+R17+X17+AD17</f>
        <v>#REF!</v>
      </c>
      <c r="G17" s="932" t="e">
        <f>G15</f>
        <v>#REF!</v>
      </c>
      <c r="H17" s="887" t="e">
        <f>H15</f>
        <v>#REF!</v>
      </c>
      <c r="I17" s="86"/>
      <c r="J17" s="86"/>
      <c r="K17" s="86"/>
      <c r="L17" s="837" t="e">
        <f>SUM(G17:K17)</f>
        <v>#REF!</v>
      </c>
      <c r="M17" s="887" t="e">
        <f t="shared" ref="M17:N17" si="20">M15</f>
        <v>#REF!</v>
      </c>
      <c r="N17" s="887" t="e">
        <f t="shared" si="20"/>
        <v>#REF!</v>
      </c>
      <c r="O17" s="866"/>
      <c r="P17" s="866"/>
      <c r="Q17" s="866"/>
      <c r="R17" s="837" t="e">
        <f>SUM(M17:Q17)</f>
        <v>#REF!</v>
      </c>
      <c r="S17" s="887" t="e">
        <f t="shared" ref="S17:T17" si="21">S15</f>
        <v>#REF!</v>
      </c>
      <c r="T17" s="887" t="e">
        <f t="shared" si="21"/>
        <v>#REF!</v>
      </c>
      <c r="U17" s="866"/>
      <c r="V17" s="866"/>
      <c r="W17" s="866"/>
      <c r="X17" s="837" t="e">
        <f>SUM(S17:W17)</f>
        <v>#REF!</v>
      </c>
      <c r="Y17" s="887" t="e">
        <f t="shared" ref="Y17:Z17" si="22">Y15</f>
        <v>#REF!</v>
      </c>
      <c r="Z17" s="887" t="e">
        <f t="shared" si="22"/>
        <v>#REF!</v>
      </c>
      <c r="AA17" s="866"/>
      <c r="AB17" s="866"/>
      <c r="AC17" s="866"/>
      <c r="AD17" s="837" t="e">
        <f>SUM(Y17:AC17)</f>
        <v>#REF!</v>
      </c>
      <c r="AE17" s="93"/>
      <c r="AF17" s="93"/>
      <c r="AG17" s="93"/>
      <c r="AH17" s="93"/>
      <c r="AJ17" s="67"/>
      <c r="AK17" s="67"/>
      <c r="AL17" s="67"/>
      <c r="AM17" s="67"/>
      <c r="AN17" s="67"/>
      <c r="AO17" s="67"/>
      <c r="AP17" s="68"/>
      <c r="AQ17" s="68"/>
      <c r="AR17" s="8"/>
      <c r="AS17" s="8"/>
      <c r="AT17" s="8"/>
      <c r="AU17" s="10"/>
    </row>
    <row r="18" spans="1:47" ht="15" outlineLevel="1">
      <c r="A18" s="134"/>
      <c r="B18" s="898" t="s">
        <v>367</v>
      </c>
      <c r="C18" s="826" t="s">
        <v>0</v>
      </c>
      <c r="D18" s="827">
        <f>1.89*2</f>
        <v>3.78</v>
      </c>
      <c r="E18" s="843" t="e">
        <f>0.7*D18*F17</f>
        <v>#REF!</v>
      </c>
      <c r="F18" s="921" t="e">
        <f>L18+R18+X18+AD18</f>
        <v>#REF!</v>
      </c>
      <c r="G18" s="933" t="e">
        <f>0.7*$D$18*G17</f>
        <v>#REF!</v>
      </c>
      <c r="H18" s="902" t="e">
        <f>0.7*$D$18*H17</f>
        <v>#REF!</v>
      </c>
      <c r="I18" s="902">
        <f t="shared" ref="I18" si="23">0.1*0.1/2*$D$16*I17</f>
        <v>0</v>
      </c>
      <c r="J18" s="902">
        <f t="shared" ref="J18" si="24">0.1*0.1/2*$D$16*J17</f>
        <v>0</v>
      </c>
      <c r="K18" s="902">
        <f t="shared" ref="K18" si="25">0.1*0.1/2*$D$16*K17</f>
        <v>0</v>
      </c>
      <c r="L18" s="903" t="e">
        <f t="shared" ref="L18" si="26">SUM(G18:K18)</f>
        <v>#REF!</v>
      </c>
      <c r="M18" s="901" t="e">
        <f>0.7*$D$18*M17</f>
        <v>#REF!</v>
      </c>
      <c r="N18" s="902" t="e">
        <f>0.7*$D$18*N17</f>
        <v>#REF!</v>
      </c>
      <c r="O18" s="902">
        <f t="shared" ref="O18" si="27">0.1*0.1/2*$D$16*O17</f>
        <v>0</v>
      </c>
      <c r="P18" s="902">
        <f t="shared" ref="P18" si="28">0.1*0.1/2*$D$16*P17</f>
        <v>0</v>
      </c>
      <c r="Q18" s="902">
        <f t="shared" ref="Q18" si="29">0.1*0.1/2*$D$16*Q17</f>
        <v>0</v>
      </c>
      <c r="R18" s="904" t="e">
        <f t="shared" ref="R18" si="30">SUM(M18:Q18)</f>
        <v>#REF!</v>
      </c>
      <c r="S18" s="901" t="e">
        <f>0.7*$D$18*S17</f>
        <v>#REF!</v>
      </c>
      <c r="T18" s="902" t="e">
        <f>0.7*$D$18*T17</f>
        <v>#REF!</v>
      </c>
      <c r="U18" s="902">
        <f t="shared" ref="U18" si="31">0.1*0.1/2*$D$16*U17</f>
        <v>0</v>
      </c>
      <c r="V18" s="902">
        <f t="shared" ref="V18" si="32">0.1*0.1/2*$D$16*V17</f>
        <v>0</v>
      </c>
      <c r="W18" s="902">
        <f t="shared" ref="W18" si="33">0.1*0.1/2*$D$16*W17</f>
        <v>0</v>
      </c>
      <c r="X18" s="904" t="e">
        <f t="shared" ref="X18" si="34">SUM(S18:W18)</f>
        <v>#REF!</v>
      </c>
      <c r="Y18" s="901" t="e">
        <f>0.7*$D$18*Y17</f>
        <v>#REF!</v>
      </c>
      <c r="Z18" s="902" t="e">
        <f>0.7*$D$18*Z17</f>
        <v>#REF!</v>
      </c>
      <c r="AA18" s="902">
        <f t="shared" ref="AA18" si="35">0.1*0.1/2*$D$16*AA17</f>
        <v>0</v>
      </c>
      <c r="AB18" s="902">
        <f t="shared" ref="AB18" si="36">0.1*0.1/2*$D$16*AB17</f>
        <v>0</v>
      </c>
      <c r="AC18" s="902">
        <f t="shared" ref="AC18" si="37">0.1*0.1/2*$D$16*AC17</f>
        <v>0</v>
      </c>
      <c r="AD18" s="904" t="e">
        <f t="shared" ref="AD18" si="38">SUM(Y18:AC18)</f>
        <v>#REF!</v>
      </c>
      <c r="AE18" s="94"/>
      <c r="AF18" s="94"/>
      <c r="AG18" s="94"/>
      <c r="AH18" s="94"/>
      <c r="AK18" s="69"/>
      <c r="AL18" s="67"/>
      <c r="AN18" s="69"/>
      <c r="AP18" s="8"/>
      <c r="AQ18" s="8"/>
      <c r="AR18" s="8"/>
      <c r="AS18" s="8"/>
      <c r="AT18" s="8"/>
      <c r="AU18" s="10"/>
    </row>
    <row r="19" spans="1:47" s="1" customFormat="1" ht="33" customHeight="1">
      <c r="A19" s="802">
        <v>3</v>
      </c>
      <c r="B19" s="795" t="s">
        <v>369</v>
      </c>
      <c r="C19" s="799" t="s">
        <v>0</v>
      </c>
      <c r="D19" s="821"/>
      <c r="E19" s="821"/>
      <c r="F19" s="928" t="e">
        <f>L19+R19+X19+AD19</f>
        <v>#REF!</v>
      </c>
      <c r="G19" s="930" t="e">
        <f>#REF!</f>
        <v>#REF!</v>
      </c>
      <c r="H19" s="883" t="e">
        <f>#REF!</f>
        <v>#REF!</v>
      </c>
      <c r="I19" s="86"/>
      <c r="J19" s="86"/>
      <c r="K19" s="86"/>
      <c r="L19" s="837" t="e">
        <f>SUM(G19:K19)</f>
        <v>#REF!</v>
      </c>
      <c r="M19" s="884" t="e">
        <f>#REF!</f>
        <v>#REF!</v>
      </c>
      <c r="N19" s="885" t="e">
        <f>#REF!</f>
        <v>#REF!</v>
      </c>
      <c r="O19" s="866"/>
      <c r="P19" s="866"/>
      <c r="Q19" s="866"/>
      <c r="R19" s="837" t="e">
        <f>SUM(M19:Q19)</f>
        <v>#REF!</v>
      </c>
      <c r="S19" s="884" t="e">
        <f>#REF!</f>
        <v>#REF!</v>
      </c>
      <c r="T19" s="885" t="e">
        <f>#REF!</f>
        <v>#REF!</v>
      </c>
      <c r="U19" s="866"/>
      <c r="V19" s="866"/>
      <c r="W19" s="866"/>
      <c r="X19" s="837" t="e">
        <f>SUM(S19:W19)</f>
        <v>#REF!</v>
      </c>
      <c r="Y19" s="884" t="e">
        <f>#REF!</f>
        <v>#REF!</v>
      </c>
      <c r="Z19" s="885" t="e">
        <f>#REF!</f>
        <v>#REF!</v>
      </c>
      <c r="AA19" s="866"/>
      <c r="AB19" s="866"/>
      <c r="AC19" s="866"/>
      <c r="AD19" s="837" t="e">
        <f>SUM(Y19:AC19)</f>
        <v>#REF!</v>
      </c>
      <c r="AE19" s="93"/>
      <c r="AF19" s="93"/>
      <c r="AG19" s="93"/>
      <c r="AH19" s="93"/>
      <c r="AJ19" s="67"/>
      <c r="AK19" s="67"/>
      <c r="AL19" s="67"/>
      <c r="AM19" s="67"/>
      <c r="AN19" s="67"/>
      <c r="AO19" s="67"/>
      <c r="AP19" s="68"/>
      <c r="AQ19" s="68"/>
      <c r="AR19" s="8"/>
      <c r="AS19" s="8"/>
      <c r="AT19" s="8"/>
      <c r="AU19" s="10"/>
    </row>
    <row r="20" spans="1:47" ht="15" outlineLevel="1">
      <c r="A20" s="134"/>
      <c r="B20" s="898" t="s">
        <v>73</v>
      </c>
      <c r="C20" s="826" t="s">
        <v>126</v>
      </c>
      <c r="D20" s="827">
        <v>6</v>
      </c>
      <c r="E20" s="881" t="e">
        <f>D20*$F$19</f>
        <v>#REF!</v>
      </c>
      <c r="F20" s="919" t="e">
        <f t="shared" ref="F20:F29" si="39">L20+R20+X20+AD20</f>
        <v>#REF!</v>
      </c>
      <c r="G20" s="934" t="e">
        <f>$D$20*G19</f>
        <v>#REF!</v>
      </c>
      <c r="H20" s="906" t="e">
        <f>$D$20*H19</f>
        <v>#REF!</v>
      </c>
      <c r="I20" s="906">
        <f t="shared" ref="I20:K20" si="40">$D$20*I19</f>
        <v>0</v>
      </c>
      <c r="J20" s="906">
        <f t="shared" si="40"/>
        <v>0</v>
      </c>
      <c r="K20" s="906">
        <f t="shared" si="40"/>
        <v>0</v>
      </c>
      <c r="L20" s="907" t="e">
        <f t="shared" ref="L20:L22" si="41">SUM(G20:K20)</f>
        <v>#REF!</v>
      </c>
      <c r="M20" s="905" t="e">
        <f>$D$20*M19</f>
        <v>#REF!</v>
      </c>
      <c r="N20" s="906" t="e">
        <f>$D$20*N19</f>
        <v>#REF!</v>
      </c>
      <c r="O20" s="906">
        <f t="shared" ref="O20:Q20" si="42">$D$20*O19</f>
        <v>0</v>
      </c>
      <c r="P20" s="906">
        <f t="shared" si="42"/>
        <v>0</v>
      </c>
      <c r="Q20" s="906">
        <f t="shared" si="42"/>
        <v>0</v>
      </c>
      <c r="R20" s="907" t="e">
        <f t="shared" ref="R20:R22" si="43">SUM(M20:Q20)</f>
        <v>#REF!</v>
      </c>
      <c r="S20" s="905" t="e">
        <f>$D$20*S19</f>
        <v>#REF!</v>
      </c>
      <c r="T20" s="906" t="e">
        <f>$D$20*T19</f>
        <v>#REF!</v>
      </c>
      <c r="U20" s="906">
        <f t="shared" ref="U20:W20" si="44">$D$20*U19</f>
        <v>0</v>
      </c>
      <c r="V20" s="906">
        <f t="shared" si="44"/>
        <v>0</v>
      </c>
      <c r="W20" s="906">
        <f t="shared" si="44"/>
        <v>0</v>
      </c>
      <c r="X20" s="907" t="e">
        <f t="shared" ref="X20:X22" si="45">SUM(S20:W20)</f>
        <v>#REF!</v>
      </c>
      <c r="Y20" s="905" t="e">
        <f>$D$20*Y19</f>
        <v>#REF!</v>
      </c>
      <c r="Z20" s="906" t="e">
        <f>$D$20*Z19</f>
        <v>#REF!</v>
      </c>
      <c r="AA20" s="906">
        <f t="shared" ref="AA20:AC20" si="46">$D$20*AA19</f>
        <v>0</v>
      </c>
      <c r="AB20" s="906">
        <f t="shared" si="46"/>
        <v>0</v>
      </c>
      <c r="AC20" s="906">
        <f t="shared" si="46"/>
        <v>0</v>
      </c>
      <c r="AD20" s="907" t="e">
        <f t="shared" ref="AD20:AD22" si="47">SUM(Y20:AC20)</f>
        <v>#REF!</v>
      </c>
      <c r="AE20" s="94"/>
      <c r="AF20" s="94"/>
      <c r="AG20" s="94"/>
      <c r="AH20" s="94"/>
      <c r="AK20" s="69"/>
      <c r="AL20" s="67"/>
      <c r="AN20" s="69"/>
      <c r="AP20" s="8"/>
      <c r="AQ20" s="8"/>
      <c r="AR20" s="8"/>
      <c r="AS20" s="8"/>
      <c r="AT20" s="8"/>
      <c r="AU20" s="10"/>
    </row>
    <row r="21" spans="1:47" ht="27.75" customHeight="1" outlineLevel="1">
      <c r="A21" s="134"/>
      <c r="B21" s="908" t="s">
        <v>318</v>
      </c>
      <c r="C21" s="826" t="s">
        <v>85</v>
      </c>
      <c r="D21" s="828">
        <f>ROUND(1.02*0.12,3)</f>
        <v>0.122</v>
      </c>
      <c r="E21" s="886" t="e">
        <f t="shared" ref="E21:E22" si="48">D21*$F$19</f>
        <v>#REF!</v>
      </c>
      <c r="F21" s="917" t="e">
        <f t="shared" si="39"/>
        <v>#REF!</v>
      </c>
      <c r="G21" s="935" t="e">
        <f>$D$21*G19</f>
        <v>#REF!</v>
      </c>
      <c r="H21" s="910" t="e">
        <f>$D$21*H19</f>
        <v>#REF!</v>
      </c>
      <c r="I21" s="910">
        <f t="shared" ref="I21:K21" si="49">$D$21*I19</f>
        <v>0</v>
      </c>
      <c r="J21" s="910">
        <f t="shared" si="49"/>
        <v>0</v>
      </c>
      <c r="K21" s="910">
        <f t="shared" si="49"/>
        <v>0</v>
      </c>
      <c r="L21" s="900" t="e">
        <f t="shared" si="41"/>
        <v>#REF!</v>
      </c>
      <c r="M21" s="909" t="e">
        <f>$D$21*M19</f>
        <v>#REF!</v>
      </c>
      <c r="N21" s="910" t="e">
        <f>$D$21*N19</f>
        <v>#REF!</v>
      </c>
      <c r="O21" s="910">
        <f t="shared" ref="O21:Q21" si="50">$D$21*O19</f>
        <v>0</v>
      </c>
      <c r="P21" s="910">
        <f t="shared" si="50"/>
        <v>0</v>
      </c>
      <c r="Q21" s="910">
        <f t="shared" si="50"/>
        <v>0</v>
      </c>
      <c r="R21" s="900" t="e">
        <f t="shared" si="43"/>
        <v>#REF!</v>
      </c>
      <c r="S21" s="909" t="e">
        <f>$D$21*S19</f>
        <v>#REF!</v>
      </c>
      <c r="T21" s="910" t="e">
        <f>$D$21*T19</f>
        <v>#REF!</v>
      </c>
      <c r="U21" s="910">
        <f t="shared" ref="U21:W21" si="51">$D$21*U19</f>
        <v>0</v>
      </c>
      <c r="V21" s="910">
        <f t="shared" si="51"/>
        <v>0</v>
      </c>
      <c r="W21" s="910">
        <f t="shared" si="51"/>
        <v>0</v>
      </c>
      <c r="X21" s="900" t="e">
        <f t="shared" si="45"/>
        <v>#REF!</v>
      </c>
      <c r="Y21" s="909" t="e">
        <f>$D$21*Y19</f>
        <v>#REF!</v>
      </c>
      <c r="Z21" s="910" t="e">
        <f>$D$21*Z19</f>
        <v>#REF!</v>
      </c>
      <c r="AA21" s="910">
        <f t="shared" ref="AA21:AC21" si="52">$D$21*AA19</f>
        <v>0</v>
      </c>
      <c r="AB21" s="910">
        <f t="shared" si="52"/>
        <v>0</v>
      </c>
      <c r="AC21" s="910">
        <f t="shared" si="52"/>
        <v>0</v>
      </c>
      <c r="AD21" s="900" t="e">
        <f t="shared" si="47"/>
        <v>#REF!</v>
      </c>
      <c r="AE21" s="94"/>
      <c r="AF21" s="94"/>
      <c r="AG21" s="94"/>
      <c r="AH21" s="94"/>
      <c r="AK21" s="69"/>
      <c r="AL21" s="67"/>
      <c r="AN21" s="69"/>
      <c r="AP21" s="8"/>
      <c r="AQ21" s="8"/>
      <c r="AR21" s="8"/>
      <c r="AS21" s="8"/>
      <c r="AT21" s="8"/>
      <c r="AU21" s="10"/>
    </row>
    <row r="22" spans="1:47" ht="15" outlineLevel="1">
      <c r="A22" s="134"/>
      <c r="B22" s="898" t="s">
        <v>134</v>
      </c>
      <c r="C22" s="826" t="s">
        <v>127</v>
      </c>
      <c r="D22" s="891">
        <v>6</v>
      </c>
      <c r="E22" s="881" t="e">
        <f t="shared" si="48"/>
        <v>#REF!</v>
      </c>
      <c r="F22" s="919" t="e">
        <f t="shared" si="39"/>
        <v>#REF!</v>
      </c>
      <c r="G22" s="934" t="e">
        <f>$D$22*G19</f>
        <v>#REF!</v>
      </c>
      <c r="H22" s="906" t="e">
        <f>$D$22*H19</f>
        <v>#REF!</v>
      </c>
      <c r="I22" s="906">
        <f t="shared" ref="I22:K22" si="53">$D$22*I19</f>
        <v>0</v>
      </c>
      <c r="J22" s="906">
        <f t="shared" si="53"/>
        <v>0</v>
      </c>
      <c r="K22" s="906">
        <f t="shared" si="53"/>
        <v>0</v>
      </c>
      <c r="L22" s="907" t="e">
        <f t="shared" si="41"/>
        <v>#REF!</v>
      </c>
      <c r="M22" s="905" t="e">
        <f>$D$22*M19</f>
        <v>#REF!</v>
      </c>
      <c r="N22" s="906" t="e">
        <f>$D$22*N19</f>
        <v>#REF!</v>
      </c>
      <c r="O22" s="906">
        <f t="shared" ref="O22:Q22" si="54">$D$22*O19</f>
        <v>0</v>
      </c>
      <c r="P22" s="906">
        <f t="shared" si="54"/>
        <v>0</v>
      </c>
      <c r="Q22" s="906">
        <f t="shared" si="54"/>
        <v>0</v>
      </c>
      <c r="R22" s="907" t="e">
        <f t="shared" si="43"/>
        <v>#REF!</v>
      </c>
      <c r="S22" s="905" t="e">
        <f>$D$22*S19</f>
        <v>#REF!</v>
      </c>
      <c r="T22" s="906" t="e">
        <f>$D$22*T19</f>
        <v>#REF!</v>
      </c>
      <c r="U22" s="906">
        <f t="shared" ref="U22:W22" si="55">$D$22*U19</f>
        <v>0</v>
      </c>
      <c r="V22" s="906">
        <f t="shared" si="55"/>
        <v>0</v>
      </c>
      <c r="W22" s="906">
        <f t="shared" si="55"/>
        <v>0</v>
      </c>
      <c r="X22" s="907" t="e">
        <f t="shared" si="45"/>
        <v>#REF!</v>
      </c>
      <c r="Y22" s="905" t="e">
        <f>$D$22*Y19</f>
        <v>#REF!</v>
      </c>
      <c r="Z22" s="906" t="e">
        <f>$D$22*Z19</f>
        <v>#REF!</v>
      </c>
      <c r="AA22" s="906">
        <f t="shared" ref="AA22:AC22" si="56">$D$22*AA19</f>
        <v>0</v>
      </c>
      <c r="AB22" s="906">
        <f t="shared" si="56"/>
        <v>0</v>
      </c>
      <c r="AC22" s="906">
        <f t="shared" si="56"/>
        <v>0</v>
      </c>
      <c r="AD22" s="907" t="e">
        <f t="shared" si="47"/>
        <v>#REF!</v>
      </c>
      <c r="AE22" s="94"/>
      <c r="AF22" s="94"/>
      <c r="AG22" s="94"/>
      <c r="AH22" s="94"/>
      <c r="AK22" s="69"/>
      <c r="AL22" s="67"/>
      <c r="AN22" s="69"/>
      <c r="AP22" s="8"/>
      <c r="AQ22" s="8"/>
      <c r="AR22" s="8"/>
      <c r="AS22" s="8"/>
      <c r="AT22" s="8"/>
      <c r="AU22" s="10"/>
    </row>
    <row r="23" spans="1:47" ht="15.75">
      <c r="A23" s="785" t="s">
        <v>370</v>
      </c>
      <c r="B23" s="786" t="s">
        <v>371</v>
      </c>
      <c r="C23" s="799" t="s">
        <v>0</v>
      </c>
      <c r="D23" s="799"/>
      <c r="E23" s="843"/>
      <c r="F23" s="928" t="e">
        <f>L23+R23+X23+AD23</f>
        <v>#REF!</v>
      </c>
      <c r="G23" s="925" t="e">
        <f>G19</f>
        <v>#REF!</v>
      </c>
      <c r="H23" s="832" t="e">
        <f>H19</f>
        <v>#REF!</v>
      </c>
      <c r="I23" s="75"/>
      <c r="J23" s="75"/>
      <c r="K23" s="75"/>
      <c r="L23" s="837" t="e">
        <f>SUM(G23:K23)</f>
        <v>#REF!</v>
      </c>
      <c r="M23" s="835" t="e">
        <f>M19</f>
        <v>#REF!</v>
      </c>
      <c r="N23" s="832" t="e">
        <f>N19</f>
        <v>#REF!</v>
      </c>
      <c r="O23" s="863"/>
      <c r="P23" s="863"/>
      <c r="Q23" s="863"/>
      <c r="R23" s="837" t="e">
        <f>SUM(M23:Q23)</f>
        <v>#REF!</v>
      </c>
      <c r="S23" s="835" t="e">
        <f>S19</f>
        <v>#REF!</v>
      </c>
      <c r="T23" s="832" t="e">
        <f>T19</f>
        <v>#REF!</v>
      </c>
      <c r="U23" s="863"/>
      <c r="V23" s="863"/>
      <c r="W23" s="863"/>
      <c r="X23" s="837" t="e">
        <f>SUM(S23:W23)</f>
        <v>#REF!</v>
      </c>
      <c r="Y23" s="835" t="e">
        <f>Y19</f>
        <v>#REF!</v>
      </c>
      <c r="Z23" s="832" t="e">
        <f>Z19</f>
        <v>#REF!</v>
      </c>
      <c r="AA23" s="863"/>
      <c r="AB23" s="863"/>
      <c r="AC23" s="863"/>
      <c r="AD23" s="837" t="e">
        <f>SUM(Y23:AC23)</f>
        <v>#REF!</v>
      </c>
      <c r="AE23" s="94"/>
      <c r="AF23" s="94" t="s">
        <v>391</v>
      </c>
      <c r="AG23" s="94"/>
      <c r="AH23" s="94"/>
      <c r="AK23" s="74"/>
      <c r="AL23" s="67"/>
      <c r="AN23" s="69"/>
      <c r="AP23" s="8"/>
      <c r="AQ23" s="8"/>
      <c r="AR23" s="8"/>
      <c r="AS23" s="8"/>
      <c r="AT23" s="8"/>
      <c r="AU23" s="10"/>
    </row>
    <row r="24" spans="1:47" ht="15" outlineLevel="1">
      <c r="A24" s="134"/>
      <c r="B24" s="898" t="s">
        <v>104</v>
      </c>
      <c r="C24" s="826" t="s">
        <v>127</v>
      </c>
      <c r="D24" s="891">
        <f>ROUNDDOWN(1/0.38/0.14,0)</f>
        <v>18</v>
      </c>
      <c r="E24" s="890" t="e">
        <f>D24*$F$23</f>
        <v>#REF!</v>
      </c>
      <c r="F24" s="919" t="e">
        <f t="shared" si="39"/>
        <v>#REF!</v>
      </c>
      <c r="G24" s="934" t="e">
        <f>$D$24*G23</f>
        <v>#REF!</v>
      </c>
      <c r="H24" s="906" t="e">
        <f>$D$24*H23</f>
        <v>#REF!</v>
      </c>
      <c r="I24" s="906"/>
      <c r="J24" s="906"/>
      <c r="K24" s="906"/>
      <c r="L24" s="907" t="e">
        <f>SUM(G24:K24)</f>
        <v>#REF!</v>
      </c>
      <c r="M24" s="905" t="e">
        <f>$D$24*M23</f>
        <v>#REF!</v>
      </c>
      <c r="N24" s="906" t="e">
        <f>$D$24*N23</f>
        <v>#REF!</v>
      </c>
      <c r="O24" s="911"/>
      <c r="P24" s="911"/>
      <c r="Q24" s="911"/>
      <c r="R24" s="907" t="e">
        <f t="shared" ref="R24:R31" si="57">SUM(M24:Q24)</f>
        <v>#REF!</v>
      </c>
      <c r="S24" s="905" t="e">
        <f>$D$24*S23</f>
        <v>#REF!</v>
      </c>
      <c r="T24" s="906" t="e">
        <f>$D$24*T23</f>
        <v>#REF!</v>
      </c>
      <c r="U24" s="911"/>
      <c r="V24" s="911"/>
      <c r="W24" s="911"/>
      <c r="X24" s="907" t="e">
        <f>SUM(S24:W24)</f>
        <v>#REF!</v>
      </c>
      <c r="Y24" s="905" t="e">
        <f>$D$24*Y23</f>
        <v>#REF!</v>
      </c>
      <c r="Z24" s="906" t="e">
        <f>$D$24*Z23</f>
        <v>#REF!</v>
      </c>
      <c r="AA24" s="911"/>
      <c r="AB24" s="911"/>
      <c r="AC24" s="911"/>
      <c r="AD24" s="907" t="e">
        <f t="shared" ref="AD24:AD40" si="58">SUM(Y24:AC24)</f>
        <v>#REF!</v>
      </c>
      <c r="AE24" s="94"/>
      <c r="AF24" s="94"/>
      <c r="AG24" s="94"/>
      <c r="AH24" s="94"/>
      <c r="AK24" s="74"/>
      <c r="AL24" s="67"/>
      <c r="AN24" s="69"/>
      <c r="AP24" s="8"/>
      <c r="AQ24" s="8"/>
      <c r="AR24" s="8"/>
      <c r="AS24" s="8"/>
      <c r="AT24" s="8"/>
      <c r="AU24" s="10"/>
    </row>
    <row r="25" spans="1:47" ht="15" outlineLevel="1">
      <c r="A25" s="134"/>
      <c r="B25" s="898" t="s">
        <v>384</v>
      </c>
      <c r="C25" s="826" t="s">
        <v>127</v>
      </c>
      <c r="D25" s="891">
        <f>D27*2</f>
        <v>8</v>
      </c>
      <c r="E25" s="890" t="e">
        <f>D25*$F$23</f>
        <v>#REF!</v>
      </c>
      <c r="F25" s="919" t="e">
        <f t="shared" si="39"/>
        <v>#REF!</v>
      </c>
      <c r="G25" s="934" t="e">
        <f>$D$25*G23</f>
        <v>#REF!</v>
      </c>
      <c r="H25" s="906" t="e">
        <f>$D$25*H23</f>
        <v>#REF!</v>
      </c>
      <c r="I25" s="906"/>
      <c r="J25" s="906"/>
      <c r="K25" s="906"/>
      <c r="L25" s="907" t="e">
        <f t="shared" ref="L25:L31" si="59">SUM(G25:K25)</f>
        <v>#REF!</v>
      </c>
      <c r="M25" s="905" t="e">
        <f>$D$25*M23</f>
        <v>#REF!</v>
      </c>
      <c r="N25" s="906" t="e">
        <f>$D$25*N23</f>
        <v>#REF!</v>
      </c>
      <c r="O25" s="911"/>
      <c r="P25" s="911"/>
      <c r="Q25" s="911"/>
      <c r="R25" s="907" t="e">
        <f t="shared" si="57"/>
        <v>#REF!</v>
      </c>
      <c r="S25" s="905" t="e">
        <f>$D$25*S23</f>
        <v>#REF!</v>
      </c>
      <c r="T25" s="906" t="e">
        <f>$D$25*T23</f>
        <v>#REF!</v>
      </c>
      <c r="U25" s="911"/>
      <c r="V25" s="911"/>
      <c r="W25" s="911"/>
      <c r="X25" s="907" t="e">
        <f t="shared" ref="X25:X31" si="60">SUM(S25:W25)</f>
        <v>#REF!</v>
      </c>
      <c r="Y25" s="905" t="e">
        <f>$D$25*Y23</f>
        <v>#REF!</v>
      </c>
      <c r="Z25" s="906" t="e">
        <f>$D$25*Z23</f>
        <v>#REF!</v>
      </c>
      <c r="AA25" s="911"/>
      <c r="AB25" s="911"/>
      <c r="AC25" s="911"/>
      <c r="AD25" s="907" t="e">
        <f t="shared" si="58"/>
        <v>#REF!</v>
      </c>
      <c r="AE25" s="94"/>
      <c r="AF25" s="94"/>
      <c r="AG25" s="94"/>
      <c r="AH25" s="94"/>
      <c r="AK25" s="74"/>
      <c r="AL25" s="67"/>
      <c r="AN25" s="69"/>
      <c r="AP25" s="8"/>
      <c r="AQ25" s="8"/>
      <c r="AR25" s="8"/>
      <c r="AS25" s="8"/>
      <c r="AT25" s="8"/>
      <c r="AU25" s="10"/>
    </row>
    <row r="26" spans="1:47" ht="15" outlineLevel="1">
      <c r="A26" s="134"/>
      <c r="B26" s="898" t="s">
        <v>385</v>
      </c>
      <c r="C26" s="826" t="s">
        <v>127</v>
      </c>
      <c r="D26" s="891">
        <f>2*D24</f>
        <v>36</v>
      </c>
      <c r="E26" s="890" t="e">
        <f>D26*$F$23</f>
        <v>#REF!</v>
      </c>
      <c r="F26" s="919" t="e">
        <f t="shared" si="39"/>
        <v>#REF!</v>
      </c>
      <c r="G26" s="934" t="e">
        <f>$D$26*G23</f>
        <v>#REF!</v>
      </c>
      <c r="H26" s="906" t="e">
        <f>$D$26*H23</f>
        <v>#REF!</v>
      </c>
      <c r="I26" s="906"/>
      <c r="J26" s="906"/>
      <c r="K26" s="906"/>
      <c r="L26" s="907" t="e">
        <f t="shared" si="59"/>
        <v>#REF!</v>
      </c>
      <c r="M26" s="905" t="e">
        <f>$D$26*M23</f>
        <v>#REF!</v>
      </c>
      <c r="N26" s="906" t="e">
        <f>$D$26*N23</f>
        <v>#REF!</v>
      </c>
      <c r="O26" s="911"/>
      <c r="P26" s="911"/>
      <c r="Q26" s="911"/>
      <c r="R26" s="907" t="e">
        <f t="shared" si="57"/>
        <v>#REF!</v>
      </c>
      <c r="S26" s="905" t="e">
        <f>$D$26*S23</f>
        <v>#REF!</v>
      </c>
      <c r="T26" s="906" t="e">
        <f>$D$26*T23</f>
        <v>#REF!</v>
      </c>
      <c r="U26" s="911"/>
      <c r="V26" s="911"/>
      <c r="W26" s="911"/>
      <c r="X26" s="907" t="e">
        <f t="shared" si="60"/>
        <v>#REF!</v>
      </c>
      <c r="Y26" s="905" t="e">
        <f>$D$26*Y23</f>
        <v>#REF!</v>
      </c>
      <c r="Z26" s="906" t="e">
        <f>$D$26*Z23</f>
        <v>#REF!</v>
      </c>
      <c r="AA26" s="911"/>
      <c r="AB26" s="911"/>
      <c r="AC26" s="911"/>
      <c r="AD26" s="907" t="e">
        <f t="shared" si="58"/>
        <v>#REF!</v>
      </c>
      <c r="AE26" s="94"/>
      <c r="AF26" s="94"/>
      <c r="AG26" s="94"/>
      <c r="AH26" s="94"/>
      <c r="AK26" s="74"/>
      <c r="AL26" s="67"/>
      <c r="AN26" s="69"/>
      <c r="AP26" s="8"/>
      <c r="AQ26" s="8"/>
      <c r="AR26" s="8"/>
      <c r="AS26" s="8"/>
      <c r="AT26" s="8"/>
      <c r="AU26" s="10"/>
    </row>
    <row r="27" spans="1:47" ht="15" outlineLevel="1">
      <c r="A27" s="134"/>
      <c r="B27" s="898" t="s">
        <v>137</v>
      </c>
      <c r="C27" s="826" t="s">
        <v>127</v>
      </c>
      <c r="D27" s="891">
        <v>4</v>
      </c>
      <c r="E27" s="890" t="e">
        <f t="shared" ref="E27:E29" si="61">D27*$F$23</f>
        <v>#REF!</v>
      </c>
      <c r="F27" s="919" t="e">
        <f t="shared" si="39"/>
        <v>#REF!</v>
      </c>
      <c r="G27" s="934" t="e">
        <f>$D$27*G23</f>
        <v>#REF!</v>
      </c>
      <c r="H27" s="906" t="e">
        <f>$D$27*H23</f>
        <v>#REF!</v>
      </c>
      <c r="I27" s="906"/>
      <c r="J27" s="906"/>
      <c r="K27" s="906"/>
      <c r="L27" s="907" t="e">
        <f t="shared" si="59"/>
        <v>#REF!</v>
      </c>
      <c r="M27" s="905" t="e">
        <f>$D$27*M23</f>
        <v>#REF!</v>
      </c>
      <c r="N27" s="906" t="e">
        <f>$D$27*N23</f>
        <v>#REF!</v>
      </c>
      <c r="O27" s="911"/>
      <c r="P27" s="911"/>
      <c r="Q27" s="911"/>
      <c r="R27" s="907" t="e">
        <f t="shared" si="57"/>
        <v>#REF!</v>
      </c>
      <c r="S27" s="905" t="e">
        <f>$D$27*S23</f>
        <v>#REF!</v>
      </c>
      <c r="T27" s="906" t="e">
        <f>$D$27*T23</f>
        <v>#REF!</v>
      </c>
      <c r="U27" s="911"/>
      <c r="V27" s="911"/>
      <c r="W27" s="911"/>
      <c r="X27" s="907" t="e">
        <f t="shared" si="60"/>
        <v>#REF!</v>
      </c>
      <c r="Y27" s="905" t="e">
        <f>$D$27*Y23</f>
        <v>#REF!</v>
      </c>
      <c r="Z27" s="906" t="e">
        <f>$D$27*Z23</f>
        <v>#REF!</v>
      </c>
      <c r="AA27" s="911"/>
      <c r="AB27" s="911"/>
      <c r="AC27" s="911"/>
      <c r="AD27" s="907" t="e">
        <f t="shared" si="58"/>
        <v>#REF!</v>
      </c>
      <c r="AE27" s="94"/>
      <c r="AF27" s="94"/>
      <c r="AG27" s="94"/>
      <c r="AH27" s="94"/>
      <c r="AK27" s="74"/>
      <c r="AL27" s="67"/>
      <c r="AN27" s="69"/>
      <c r="AP27" s="8"/>
      <c r="AQ27" s="8"/>
      <c r="AR27" s="8"/>
      <c r="AS27" s="8"/>
      <c r="AT27" s="8"/>
      <c r="AU27" s="10"/>
    </row>
    <row r="28" spans="1:47" ht="15" outlineLevel="1">
      <c r="A28" s="134"/>
      <c r="B28" s="898" t="s">
        <v>386</v>
      </c>
      <c r="C28" s="826" t="s">
        <v>0</v>
      </c>
      <c r="D28" s="829">
        <v>1.04</v>
      </c>
      <c r="E28" s="889" t="e">
        <f t="shared" si="61"/>
        <v>#REF!</v>
      </c>
      <c r="F28" s="918" t="e">
        <f t="shared" si="39"/>
        <v>#REF!</v>
      </c>
      <c r="G28" s="936" t="e">
        <f>$D$28*G23</f>
        <v>#REF!</v>
      </c>
      <c r="H28" s="913" t="e">
        <f>$D$28*H23</f>
        <v>#REF!</v>
      </c>
      <c r="I28" s="913"/>
      <c r="J28" s="913"/>
      <c r="K28" s="913"/>
      <c r="L28" s="904" t="e">
        <f t="shared" si="59"/>
        <v>#REF!</v>
      </c>
      <c r="M28" s="912" t="e">
        <f>$D$28*M23</f>
        <v>#REF!</v>
      </c>
      <c r="N28" s="913" t="e">
        <f>$D$28*N23</f>
        <v>#REF!</v>
      </c>
      <c r="O28" s="914"/>
      <c r="P28" s="914"/>
      <c r="Q28" s="914"/>
      <c r="R28" s="904" t="e">
        <f t="shared" si="57"/>
        <v>#REF!</v>
      </c>
      <c r="S28" s="912" t="e">
        <f>$D$28*S23</f>
        <v>#REF!</v>
      </c>
      <c r="T28" s="913" t="e">
        <f>$D$28*T23</f>
        <v>#REF!</v>
      </c>
      <c r="U28" s="914"/>
      <c r="V28" s="914"/>
      <c r="W28" s="914"/>
      <c r="X28" s="904" t="e">
        <f t="shared" si="60"/>
        <v>#REF!</v>
      </c>
      <c r="Y28" s="912" t="e">
        <f>$D$28*Y23</f>
        <v>#REF!</v>
      </c>
      <c r="Z28" s="913" t="e">
        <f>$D$28*Z23</f>
        <v>#REF!</v>
      </c>
      <c r="AA28" s="914"/>
      <c r="AB28" s="914"/>
      <c r="AC28" s="914"/>
      <c r="AD28" s="904" t="e">
        <f t="shared" si="58"/>
        <v>#REF!</v>
      </c>
      <c r="AE28" s="94"/>
      <c r="AF28" s="94"/>
      <c r="AG28" s="94"/>
      <c r="AH28" s="94"/>
      <c r="AK28" s="74"/>
      <c r="AL28" s="67"/>
      <c r="AN28" s="69"/>
      <c r="AP28" s="8"/>
      <c r="AQ28" s="8"/>
      <c r="AR28" s="8"/>
      <c r="AS28" s="8"/>
      <c r="AT28" s="8"/>
      <c r="AU28" s="10"/>
    </row>
    <row r="29" spans="1:47" ht="15" outlineLevel="1">
      <c r="A29" s="134"/>
      <c r="B29" s="898" t="s">
        <v>366</v>
      </c>
      <c r="C29" s="826" t="s">
        <v>85</v>
      </c>
      <c r="D29" s="892">
        <f>2.13/100</f>
        <v>2.1000000000000001E-2</v>
      </c>
      <c r="E29" s="888" t="e">
        <f t="shared" si="61"/>
        <v>#REF!</v>
      </c>
      <c r="F29" s="917" t="e">
        <f t="shared" si="39"/>
        <v>#REF!</v>
      </c>
      <c r="G29" s="935" t="e">
        <f>$D$29*G23</f>
        <v>#REF!</v>
      </c>
      <c r="H29" s="910" t="e">
        <f>$D$29*H23</f>
        <v>#REF!</v>
      </c>
      <c r="I29" s="910"/>
      <c r="J29" s="910"/>
      <c r="K29" s="910"/>
      <c r="L29" s="900" t="e">
        <f t="shared" si="59"/>
        <v>#REF!</v>
      </c>
      <c r="M29" s="909" t="e">
        <f>$D$29*M23</f>
        <v>#REF!</v>
      </c>
      <c r="N29" s="910" t="e">
        <f>$D$29*N23</f>
        <v>#REF!</v>
      </c>
      <c r="O29" s="915"/>
      <c r="P29" s="915"/>
      <c r="Q29" s="915"/>
      <c r="R29" s="900" t="e">
        <f t="shared" si="57"/>
        <v>#REF!</v>
      </c>
      <c r="S29" s="909" t="e">
        <f>$D$29*S23</f>
        <v>#REF!</v>
      </c>
      <c r="T29" s="910" t="e">
        <f>$D$29*T23</f>
        <v>#REF!</v>
      </c>
      <c r="U29" s="915"/>
      <c r="V29" s="915"/>
      <c r="W29" s="915"/>
      <c r="X29" s="900" t="e">
        <f t="shared" si="60"/>
        <v>#REF!</v>
      </c>
      <c r="Y29" s="909" t="e">
        <f>$D$29*Y23</f>
        <v>#REF!</v>
      </c>
      <c r="Z29" s="910" t="e">
        <f>$D$29*Z23</f>
        <v>#REF!</v>
      </c>
      <c r="AA29" s="915"/>
      <c r="AB29" s="915"/>
      <c r="AC29" s="915"/>
      <c r="AD29" s="900" t="e">
        <f t="shared" si="58"/>
        <v>#REF!</v>
      </c>
      <c r="AE29" s="94"/>
      <c r="AF29" s="94"/>
      <c r="AG29" s="94"/>
      <c r="AH29" s="94"/>
      <c r="AK29" s="74"/>
      <c r="AL29" s="67"/>
      <c r="AN29" s="69"/>
      <c r="AP29" s="8"/>
      <c r="AQ29" s="8"/>
      <c r="AR29" s="8"/>
      <c r="AS29" s="8"/>
      <c r="AT29" s="8"/>
      <c r="AU29" s="10"/>
    </row>
    <row r="30" spans="1:47" ht="15" outlineLevel="1">
      <c r="A30" s="134"/>
      <c r="B30" s="898" t="s">
        <v>372</v>
      </c>
      <c r="C30" s="826" t="s">
        <v>27</v>
      </c>
      <c r="D30" s="892" t="e">
        <f>E30/F23</f>
        <v>#REF!</v>
      </c>
      <c r="E30" s="894">
        <f>2*0.7</f>
        <v>1.4</v>
      </c>
      <c r="F30" s="938">
        <f>E30</f>
        <v>1.4</v>
      </c>
      <c r="G30" s="933" t="e">
        <f>$D$30*G23</f>
        <v>#REF!</v>
      </c>
      <c r="H30" s="902" t="e">
        <f>$D$30*H23</f>
        <v>#REF!</v>
      </c>
      <c r="I30" s="902"/>
      <c r="J30" s="902"/>
      <c r="K30" s="902"/>
      <c r="L30" s="903" t="e">
        <f t="shared" si="59"/>
        <v>#REF!</v>
      </c>
      <c r="M30" s="901" t="e">
        <f>$D$30*M23</f>
        <v>#REF!</v>
      </c>
      <c r="N30" s="902" t="e">
        <f>$D$30*N23</f>
        <v>#REF!</v>
      </c>
      <c r="O30" s="916"/>
      <c r="P30" s="916"/>
      <c r="Q30" s="916"/>
      <c r="R30" s="903" t="e">
        <f t="shared" si="57"/>
        <v>#REF!</v>
      </c>
      <c r="S30" s="901" t="e">
        <f>$D$30*S23</f>
        <v>#REF!</v>
      </c>
      <c r="T30" s="902" t="e">
        <f>$D$30*T23</f>
        <v>#REF!</v>
      </c>
      <c r="U30" s="916"/>
      <c r="V30" s="916"/>
      <c r="W30" s="916"/>
      <c r="X30" s="903" t="e">
        <f t="shared" si="60"/>
        <v>#REF!</v>
      </c>
      <c r="Y30" s="901" t="e">
        <f>$D$30*Y23</f>
        <v>#REF!</v>
      </c>
      <c r="Z30" s="902" t="e">
        <f>$D$30*Z23</f>
        <v>#REF!</v>
      </c>
      <c r="AA30" s="916"/>
      <c r="AB30" s="916"/>
      <c r="AC30" s="916"/>
      <c r="AD30" s="903" t="e">
        <f t="shared" si="58"/>
        <v>#REF!</v>
      </c>
      <c r="AE30" s="94"/>
      <c r="AF30" s="94"/>
      <c r="AG30" s="94"/>
      <c r="AH30" s="94"/>
      <c r="AK30" s="74"/>
      <c r="AL30" s="67"/>
      <c r="AN30" s="69"/>
      <c r="AP30" s="8"/>
      <c r="AQ30" s="8"/>
      <c r="AR30" s="8"/>
      <c r="AS30" s="8"/>
      <c r="AT30" s="8"/>
      <c r="AU30" s="10"/>
    </row>
    <row r="31" spans="1:47" ht="15" outlineLevel="1">
      <c r="A31" s="134"/>
      <c r="B31" s="898" t="s">
        <v>373</v>
      </c>
      <c r="C31" s="826" t="s">
        <v>27</v>
      </c>
      <c r="D31" s="892" t="e">
        <f>E31/F23</f>
        <v>#REF!</v>
      </c>
      <c r="E31" s="894">
        <f>0.7*4</f>
        <v>2.8</v>
      </c>
      <c r="F31" s="938">
        <f>E31</f>
        <v>2.8</v>
      </c>
      <c r="G31" s="933" t="e">
        <f>$D$31*G23</f>
        <v>#REF!</v>
      </c>
      <c r="H31" s="902" t="e">
        <f>$D$31*H23</f>
        <v>#REF!</v>
      </c>
      <c r="I31" s="902"/>
      <c r="J31" s="902"/>
      <c r="K31" s="902"/>
      <c r="L31" s="903" t="e">
        <f t="shared" si="59"/>
        <v>#REF!</v>
      </c>
      <c r="M31" s="901" t="e">
        <f>$D$31*M23</f>
        <v>#REF!</v>
      </c>
      <c r="N31" s="902" t="e">
        <f>$D$31*N23</f>
        <v>#REF!</v>
      </c>
      <c r="O31" s="916"/>
      <c r="P31" s="916"/>
      <c r="Q31" s="916"/>
      <c r="R31" s="903" t="e">
        <f t="shared" si="57"/>
        <v>#REF!</v>
      </c>
      <c r="S31" s="901" t="e">
        <f>$D$31*S23</f>
        <v>#REF!</v>
      </c>
      <c r="T31" s="902" t="e">
        <f>$D$31*T23</f>
        <v>#REF!</v>
      </c>
      <c r="U31" s="916"/>
      <c r="V31" s="916"/>
      <c r="W31" s="916"/>
      <c r="X31" s="903" t="e">
        <f t="shared" si="60"/>
        <v>#REF!</v>
      </c>
      <c r="Y31" s="901" t="e">
        <f>$D$31*Y23</f>
        <v>#REF!</v>
      </c>
      <c r="Z31" s="902" t="e">
        <f>$D$31*Z23</f>
        <v>#REF!</v>
      </c>
      <c r="AA31" s="916"/>
      <c r="AB31" s="916"/>
      <c r="AC31" s="916"/>
      <c r="AD31" s="903" t="e">
        <f t="shared" si="58"/>
        <v>#REF!</v>
      </c>
      <c r="AE31" s="94"/>
      <c r="AF31" s="94"/>
      <c r="AG31" s="94"/>
      <c r="AH31" s="94"/>
      <c r="AK31" s="74"/>
      <c r="AL31" s="67"/>
      <c r="AN31" s="69"/>
      <c r="AP31" s="8"/>
      <c r="AQ31" s="8"/>
      <c r="AR31" s="8"/>
      <c r="AS31" s="8"/>
      <c r="AT31" s="8"/>
      <c r="AU31" s="10"/>
    </row>
    <row r="32" spans="1:47" ht="15.75">
      <c r="A32" s="785" t="s">
        <v>374</v>
      </c>
      <c r="B32" s="786" t="s">
        <v>377</v>
      </c>
      <c r="C32" s="799" t="s">
        <v>0</v>
      </c>
      <c r="D32" s="799"/>
      <c r="E32" s="843"/>
      <c r="F32" s="928" t="e">
        <f>L32+R32+X32+AD32</f>
        <v>#REF!</v>
      </c>
      <c r="G32" s="925" t="e">
        <f>#REF!</f>
        <v>#REF!</v>
      </c>
      <c r="H32" s="832" t="e">
        <f>#REF!</f>
        <v>#REF!</v>
      </c>
      <c r="I32" s="75"/>
      <c r="J32" s="75"/>
      <c r="K32" s="75"/>
      <c r="L32" s="837" t="e">
        <f>SUM(G32:K32)</f>
        <v>#REF!</v>
      </c>
      <c r="M32" s="835" t="e">
        <f>#REF!</f>
        <v>#REF!</v>
      </c>
      <c r="N32" s="832" t="e">
        <f>#REF!</f>
        <v>#REF!</v>
      </c>
      <c r="O32" s="863"/>
      <c r="P32" s="863"/>
      <c r="Q32" s="863"/>
      <c r="R32" s="837" t="e">
        <f>SUM(M32:Q32)</f>
        <v>#REF!</v>
      </c>
      <c r="S32" s="835" t="e">
        <f>#REF!</f>
        <v>#REF!</v>
      </c>
      <c r="T32" s="832" t="e">
        <f>#REF!</f>
        <v>#REF!</v>
      </c>
      <c r="U32" s="863"/>
      <c r="V32" s="863"/>
      <c r="W32" s="863"/>
      <c r="X32" s="837" t="e">
        <f>SUM(S32:W32)</f>
        <v>#REF!</v>
      </c>
      <c r="Y32" s="835" t="e">
        <f>#REF!</f>
        <v>#REF!</v>
      </c>
      <c r="Z32" s="832" t="e">
        <f>#REF!</f>
        <v>#REF!</v>
      </c>
      <c r="AA32" s="863"/>
      <c r="AB32" s="863"/>
      <c r="AC32" s="863"/>
      <c r="AD32" s="837" t="e">
        <f>SUM(Y32:AC32)</f>
        <v>#REF!</v>
      </c>
      <c r="AE32" s="94"/>
      <c r="AF32" s="94"/>
      <c r="AG32" s="94"/>
      <c r="AH32" s="94"/>
      <c r="AK32" s="74"/>
      <c r="AL32" s="67"/>
      <c r="AN32" s="69"/>
      <c r="AP32" s="8"/>
      <c r="AQ32" s="8"/>
      <c r="AR32" s="8"/>
      <c r="AS32" s="8"/>
      <c r="AT32" s="8"/>
      <c r="AU32" s="10"/>
    </row>
    <row r="33" spans="1:75" ht="15" outlineLevel="1">
      <c r="A33" s="134"/>
      <c r="B33" s="898" t="s">
        <v>104</v>
      </c>
      <c r="C33" s="826" t="s">
        <v>127</v>
      </c>
      <c r="D33" s="891">
        <f>ROUNDDOWN(1/0.38/0.14,0)</f>
        <v>18</v>
      </c>
      <c r="E33" s="881" t="e">
        <f>D33*$F$32</f>
        <v>#REF!</v>
      </c>
      <c r="F33" s="919" t="e">
        <f>L33+R33+X33+AD33</f>
        <v>#REF!</v>
      </c>
      <c r="G33" s="934" t="e">
        <f>$D$33*G32</f>
        <v>#REF!</v>
      </c>
      <c r="H33" s="906" t="e">
        <f>$D$33*H32</f>
        <v>#REF!</v>
      </c>
      <c r="I33" s="906"/>
      <c r="J33" s="906"/>
      <c r="K33" s="906"/>
      <c r="L33" s="907" t="e">
        <f t="shared" ref="L33:L42" si="62">SUM(G33:K33)</f>
        <v>#REF!</v>
      </c>
      <c r="M33" s="905" t="e">
        <f>$D$33*M32</f>
        <v>#REF!</v>
      </c>
      <c r="N33" s="906" t="e">
        <f>$D$33*N32</f>
        <v>#REF!</v>
      </c>
      <c r="O33" s="911"/>
      <c r="P33" s="911"/>
      <c r="Q33" s="911"/>
      <c r="R33" s="907" t="e">
        <f t="shared" ref="R33:R38" si="63">SUM(M33:Q33)</f>
        <v>#REF!</v>
      </c>
      <c r="S33" s="905" t="e">
        <f>$D$33*S32</f>
        <v>#REF!</v>
      </c>
      <c r="T33" s="906" t="e">
        <f>$D$33*T32</f>
        <v>#REF!</v>
      </c>
      <c r="U33" s="911"/>
      <c r="V33" s="911"/>
      <c r="W33" s="911"/>
      <c r="X33" s="907" t="e">
        <f t="shared" ref="X33:X38" si="64">SUM(S33:W33)</f>
        <v>#REF!</v>
      </c>
      <c r="Y33" s="905" t="e">
        <f>$D$33*Y32</f>
        <v>#REF!</v>
      </c>
      <c r="Z33" s="906" t="e">
        <f>$D$33*Z32</f>
        <v>#REF!</v>
      </c>
      <c r="AA33" s="911"/>
      <c r="AB33" s="911"/>
      <c r="AC33" s="911"/>
      <c r="AD33" s="907" t="e">
        <f t="shared" si="58"/>
        <v>#REF!</v>
      </c>
      <c r="AE33" s="94"/>
      <c r="AF33" s="94"/>
      <c r="AG33" s="94"/>
      <c r="AH33" s="94"/>
      <c r="AK33" s="74"/>
      <c r="AL33" s="67"/>
      <c r="AN33" s="69"/>
      <c r="AP33" s="8"/>
      <c r="AQ33" s="8"/>
      <c r="AR33" s="8"/>
      <c r="AS33" s="8"/>
      <c r="AT33" s="8"/>
      <c r="AU33" s="10"/>
    </row>
    <row r="34" spans="1:75" ht="15" outlineLevel="1">
      <c r="A34" s="134"/>
      <c r="B34" s="898" t="s">
        <v>384</v>
      </c>
      <c r="C34" s="826" t="s">
        <v>127</v>
      </c>
      <c r="D34" s="891">
        <f>D36*2</f>
        <v>8</v>
      </c>
      <c r="E34" s="881" t="e">
        <f t="shared" ref="E34:E38" si="65">D34*$F$32</f>
        <v>#REF!</v>
      </c>
      <c r="F34" s="919" t="e">
        <f t="shared" ref="F34:F40" si="66">L34+R34+X34+AD34</f>
        <v>#REF!</v>
      </c>
      <c r="G34" s="934" t="e">
        <f>$D$34*G32</f>
        <v>#REF!</v>
      </c>
      <c r="H34" s="906" t="e">
        <f>$D$34*H32</f>
        <v>#REF!</v>
      </c>
      <c r="I34" s="906"/>
      <c r="J34" s="906"/>
      <c r="K34" s="906"/>
      <c r="L34" s="907" t="e">
        <f t="shared" si="62"/>
        <v>#REF!</v>
      </c>
      <c r="M34" s="905" t="e">
        <f>$D$34*M32</f>
        <v>#REF!</v>
      </c>
      <c r="N34" s="906" t="e">
        <f>$D$34*N32</f>
        <v>#REF!</v>
      </c>
      <c r="O34" s="911"/>
      <c r="P34" s="911"/>
      <c r="Q34" s="911"/>
      <c r="R34" s="907" t="e">
        <f t="shared" si="63"/>
        <v>#REF!</v>
      </c>
      <c r="S34" s="905" t="e">
        <f>$D$34*S32</f>
        <v>#REF!</v>
      </c>
      <c r="T34" s="906" t="e">
        <f>$D$34*T32</f>
        <v>#REF!</v>
      </c>
      <c r="U34" s="911"/>
      <c r="V34" s="911"/>
      <c r="W34" s="911"/>
      <c r="X34" s="907" t="e">
        <f t="shared" si="64"/>
        <v>#REF!</v>
      </c>
      <c r="Y34" s="905" t="e">
        <f>$D$34*Y32</f>
        <v>#REF!</v>
      </c>
      <c r="Z34" s="906" t="e">
        <f>$D$34*Z32</f>
        <v>#REF!</v>
      </c>
      <c r="AA34" s="911"/>
      <c r="AB34" s="911"/>
      <c r="AC34" s="911"/>
      <c r="AD34" s="907" t="e">
        <f t="shared" si="58"/>
        <v>#REF!</v>
      </c>
      <c r="AE34" s="94"/>
      <c r="AF34" s="94"/>
      <c r="AG34" s="94"/>
      <c r="AH34" s="94"/>
      <c r="AK34" s="74"/>
      <c r="AL34" s="67"/>
      <c r="AN34" s="69"/>
      <c r="AP34" s="8"/>
      <c r="AQ34" s="8"/>
      <c r="AR34" s="8"/>
      <c r="AS34" s="8"/>
      <c r="AT34" s="8"/>
      <c r="AU34" s="10"/>
    </row>
    <row r="35" spans="1:75" ht="15" outlineLevel="1">
      <c r="A35" s="134"/>
      <c r="B35" s="898" t="s">
        <v>385</v>
      </c>
      <c r="C35" s="826" t="s">
        <v>127</v>
      </c>
      <c r="D35" s="891">
        <f>2*D33</f>
        <v>36</v>
      </c>
      <c r="E35" s="881" t="e">
        <f t="shared" si="65"/>
        <v>#REF!</v>
      </c>
      <c r="F35" s="919" t="e">
        <f t="shared" si="66"/>
        <v>#REF!</v>
      </c>
      <c r="G35" s="934" t="e">
        <f>$D$35*G32</f>
        <v>#REF!</v>
      </c>
      <c r="H35" s="906" t="e">
        <f>$D$35*H32</f>
        <v>#REF!</v>
      </c>
      <c r="I35" s="906"/>
      <c r="J35" s="906"/>
      <c r="K35" s="906"/>
      <c r="L35" s="907" t="e">
        <f t="shared" si="62"/>
        <v>#REF!</v>
      </c>
      <c r="M35" s="905" t="e">
        <f>$D$35*M32</f>
        <v>#REF!</v>
      </c>
      <c r="N35" s="906" t="e">
        <f>$D$35*N32</f>
        <v>#REF!</v>
      </c>
      <c r="O35" s="911"/>
      <c r="P35" s="911"/>
      <c r="Q35" s="911"/>
      <c r="R35" s="907" t="e">
        <f t="shared" si="63"/>
        <v>#REF!</v>
      </c>
      <c r="S35" s="905" t="e">
        <f>$D$35*S32</f>
        <v>#REF!</v>
      </c>
      <c r="T35" s="906" t="e">
        <f>$D$35*T32</f>
        <v>#REF!</v>
      </c>
      <c r="U35" s="911"/>
      <c r="V35" s="911"/>
      <c r="W35" s="911"/>
      <c r="X35" s="907" t="e">
        <f t="shared" si="64"/>
        <v>#REF!</v>
      </c>
      <c r="Y35" s="905" t="e">
        <f>$D$35*Y32</f>
        <v>#REF!</v>
      </c>
      <c r="Z35" s="906" t="e">
        <f>$D$35*Z32</f>
        <v>#REF!</v>
      </c>
      <c r="AA35" s="911"/>
      <c r="AB35" s="911"/>
      <c r="AC35" s="911"/>
      <c r="AD35" s="907" t="e">
        <f t="shared" si="58"/>
        <v>#REF!</v>
      </c>
      <c r="AE35" s="94"/>
      <c r="AF35" s="94"/>
      <c r="AG35" s="94"/>
      <c r="AH35" s="94"/>
      <c r="AK35" s="74"/>
      <c r="AL35" s="67"/>
      <c r="AN35" s="69"/>
      <c r="AP35" s="8"/>
      <c r="AQ35" s="8"/>
      <c r="AR35" s="8"/>
      <c r="AS35" s="8"/>
      <c r="AT35" s="8"/>
      <c r="AU35" s="10"/>
    </row>
    <row r="36" spans="1:75" ht="15" outlineLevel="1">
      <c r="A36" s="134"/>
      <c r="B36" s="898" t="s">
        <v>137</v>
      </c>
      <c r="C36" s="826" t="s">
        <v>127</v>
      </c>
      <c r="D36" s="891">
        <v>4</v>
      </c>
      <c r="E36" s="881" t="e">
        <f t="shared" si="65"/>
        <v>#REF!</v>
      </c>
      <c r="F36" s="919" t="e">
        <f t="shared" si="66"/>
        <v>#REF!</v>
      </c>
      <c r="G36" s="934" t="e">
        <f>$D$36*G32</f>
        <v>#REF!</v>
      </c>
      <c r="H36" s="906" t="e">
        <f>$D$36*H32</f>
        <v>#REF!</v>
      </c>
      <c r="I36" s="906"/>
      <c r="J36" s="906"/>
      <c r="K36" s="906"/>
      <c r="L36" s="907" t="e">
        <f t="shared" si="62"/>
        <v>#REF!</v>
      </c>
      <c r="M36" s="905" t="e">
        <f>$D$36*M32</f>
        <v>#REF!</v>
      </c>
      <c r="N36" s="906" t="e">
        <f>$D$36*N32</f>
        <v>#REF!</v>
      </c>
      <c r="O36" s="911"/>
      <c r="P36" s="911"/>
      <c r="Q36" s="911"/>
      <c r="R36" s="907" t="e">
        <f t="shared" si="63"/>
        <v>#REF!</v>
      </c>
      <c r="S36" s="905" t="e">
        <f>$D$36*S32</f>
        <v>#REF!</v>
      </c>
      <c r="T36" s="906" t="e">
        <f>$D$36*T32</f>
        <v>#REF!</v>
      </c>
      <c r="U36" s="911"/>
      <c r="V36" s="911"/>
      <c r="W36" s="911"/>
      <c r="X36" s="907" t="e">
        <f t="shared" si="64"/>
        <v>#REF!</v>
      </c>
      <c r="Y36" s="905" t="e">
        <f>$D$36*Y32</f>
        <v>#REF!</v>
      </c>
      <c r="Z36" s="906" t="e">
        <f>$D$36*Z32</f>
        <v>#REF!</v>
      </c>
      <c r="AA36" s="911"/>
      <c r="AB36" s="911"/>
      <c r="AC36" s="911"/>
      <c r="AD36" s="907" t="e">
        <f t="shared" si="58"/>
        <v>#REF!</v>
      </c>
      <c r="AE36" s="94"/>
      <c r="AF36" s="94"/>
      <c r="AG36" s="94"/>
      <c r="AH36" s="94"/>
      <c r="AK36" s="74"/>
      <c r="AL36" s="67"/>
      <c r="AN36" s="69"/>
      <c r="AP36" s="8"/>
      <c r="AQ36" s="8"/>
      <c r="AR36" s="8"/>
      <c r="AS36" s="8"/>
      <c r="AT36" s="8"/>
      <c r="AU36" s="10"/>
    </row>
    <row r="37" spans="1:75" ht="15" outlineLevel="1">
      <c r="A37" s="134"/>
      <c r="B37" s="898" t="s">
        <v>386</v>
      </c>
      <c r="C37" s="826" t="s">
        <v>0</v>
      </c>
      <c r="D37" s="829">
        <v>1</v>
      </c>
      <c r="E37" s="843" t="e">
        <f t="shared" si="65"/>
        <v>#REF!</v>
      </c>
      <c r="F37" s="918" t="e">
        <f t="shared" si="66"/>
        <v>#REF!</v>
      </c>
      <c r="G37" s="936" t="e">
        <f>$D$37*G32</f>
        <v>#REF!</v>
      </c>
      <c r="H37" s="913" t="e">
        <f>$D$37*H32</f>
        <v>#REF!</v>
      </c>
      <c r="I37" s="913"/>
      <c r="J37" s="913"/>
      <c r="K37" s="913"/>
      <c r="L37" s="904" t="e">
        <f t="shared" si="62"/>
        <v>#REF!</v>
      </c>
      <c r="M37" s="912" t="e">
        <f>$D$37*M32</f>
        <v>#REF!</v>
      </c>
      <c r="N37" s="913" t="e">
        <f>$D$37*N32</f>
        <v>#REF!</v>
      </c>
      <c r="O37" s="914"/>
      <c r="P37" s="914"/>
      <c r="Q37" s="914"/>
      <c r="R37" s="904" t="e">
        <f t="shared" si="63"/>
        <v>#REF!</v>
      </c>
      <c r="S37" s="912" t="e">
        <f>$D$37*S32</f>
        <v>#REF!</v>
      </c>
      <c r="T37" s="913" t="e">
        <f>$D$37*T32</f>
        <v>#REF!</v>
      </c>
      <c r="U37" s="914"/>
      <c r="V37" s="914"/>
      <c r="W37" s="914"/>
      <c r="X37" s="904" t="e">
        <f t="shared" si="64"/>
        <v>#REF!</v>
      </c>
      <c r="Y37" s="912" t="e">
        <f>$D$37*Y32</f>
        <v>#REF!</v>
      </c>
      <c r="Z37" s="913" t="e">
        <f>$D$37*Z32</f>
        <v>#REF!</v>
      </c>
      <c r="AA37" s="914"/>
      <c r="AB37" s="914"/>
      <c r="AC37" s="914"/>
      <c r="AD37" s="904" t="e">
        <f t="shared" si="58"/>
        <v>#REF!</v>
      </c>
      <c r="AE37" s="94"/>
      <c r="AF37" s="94"/>
      <c r="AG37" s="94"/>
      <c r="AH37" s="94"/>
      <c r="AK37" s="74"/>
      <c r="AL37" s="67"/>
      <c r="AN37" s="69"/>
      <c r="AP37" s="8"/>
      <c r="AQ37" s="8"/>
      <c r="AR37" s="8"/>
      <c r="AS37" s="8"/>
      <c r="AT37" s="8"/>
      <c r="AU37" s="10"/>
    </row>
    <row r="38" spans="1:75" ht="15" outlineLevel="1">
      <c r="A38" s="134"/>
      <c r="B38" s="898" t="s">
        <v>366</v>
      </c>
      <c r="C38" s="826" t="s">
        <v>85</v>
      </c>
      <c r="D38" s="892">
        <f>2.13/100</f>
        <v>2.1000000000000001E-2</v>
      </c>
      <c r="E38" s="886" t="e">
        <f t="shared" si="65"/>
        <v>#REF!</v>
      </c>
      <c r="F38" s="917" t="e">
        <f t="shared" si="66"/>
        <v>#REF!</v>
      </c>
      <c r="G38" s="935" t="e">
        <f>$D$38*G32</f>
        <v>#REF!</v>
      </c>
      <c r="H38" s="910" t="e">
        <f>$D$38*H32</f>
        <v>#REF!</v>
      </c>
      <c r="I38" s="910"/>
      <c r="J38" s="910"/>
      <c r="K38" s="910"/>
      <c r="L38" s="900" t="e">
        <f t="shared" si="62"/>
        <v>#REF!</v>
      </c>
      <c r="M38" s="909" t="e">
        <f>$D$38*M32</f>
        <v>#REF!</v>
      </c>
      <c r="N38" s="910" t="e">
        <f>$D$38*N32</f>
        <v>#REF!</v>
      </c>
      <c r="O38" s="915"/>
      <c r="P38" s="915"/>
      <c r="Q38" s="915"/>
      <c r="R38" s="900" t="e">
        <f t="shared" si="63"/>
        <v>#REF!</v>
      </c>
      <c r="S38" s="909" t="e">
        <f>$D$38*S32</f>
        <v>#REF!</v>
      </c>
      <c r="T38" s="910" t="e">
        <f>$D$38*T32</f>
        <v>#REF!</v>
      </c>
      <c r="U38" s="915"/>
      <c r="V38" s="915"/>
      <c r="W38" s="915"/>
      <c r="X38" s="900" t="e">
        <f t="shared" si="64"/>
        <v>#REF!</v>
      </c>
      <c r="Y38" s="909" t="e">
        <f>$D$38*Y32</f>
        <v>#REF!</v>
      </c>
      <c r="Z38" s="910" t="e">
        <f>$D$38*Z32</f>
        <v>#REF!</v>
      </c>
      <c r="AA38" s="915"/>
      <c r="AB38" s="915"/>
      <c r="AC38" s="915"/>
      <c r="AD38" s="900" t="e">
        <f t="shared" si="58"/>
        <v>#REF!</v>
      </c>
      <c r="AE38" s="94"/>
      <c r="AF38" s="94"/>
      <c r="AG38" s="94"/>
      <c r="AH38" s="94"/>
      <c r="AK38" s="74"/>
      <c r="AL38" s="67"/>
      <c r="AN38" s="69"/>
      <c r="AP38" s="8"/>
      <c r="AQ38" s="8"/>
      <c r="AR38" s="8"/>
      <c r="AS38" s="8"/>
      <c r="AT38" s="8"/>
      <c r="AU38" s="10"/>
    </row>
    <row r="39" spans="1:75" ht="31.5">
      <c r="A39" s="785" t="s">
        <v>376</v>
      </c>
      <c r="B39" s="786" t="s">
        <v>375</v>
      </c>
      <c r="C39" s="799" t="s">
        <v>27</v>
      </c>
      <c r="D39" s="799"/>
      <c r="E39" s="843"/>
      <c r="F39" s="928" t="e">
        <f>L39+R39+X39+AD39</f>
        <v>#REF!</v>
      </c>
      <c r="G39" s="937" t="e">
        <f>G15</f>
        <v>#REF!</v>
      </c>
      <c r="H39" s="832" t="e">
        <f>H15</f>
        <v>#REF!</v>
      </c>
      <c r="I39" s="75"/>
      <c r="J39" s="75"/>
      <c r="K39" s="75"/>
      <c r="L39" s="837" t="e">
        <f>SUM(G39:K39)</f>
        <v>#REF!</v>
      </c>
      <c r="M39" s="893" t="e">
        <f>M15</f>
        <v>#REF!</v>
      </c>
      <c r="N39" s="832" t="e">
        <f>N15</f>
        <v>#REF!</v>
      </c>
      <c r="O39" s="863"/>
      <c r="P39" s="863"/>
      <c r="Q39" s="863"/>
      <c r="R39" s="837" t="e">
        <f>SUM(M39:Q39)</f>
        <v>#REF!</v>
      </c>
      <c r="S39" s="893" t="e">
        <f>S15</f>
        <v>#REF!</v>
      </c>
      <c r="T39" s="832" t="e">
        <f>T15</f>
        <v>#REF!</v>
      </c>
      <c r="U39" s="863"/>
      <c r="V39" s="863"/>
      <c r="W39" s="863"/>
      <c r="X39" s="837" t="e">
        <f>SUM(S39:W39)</f>
        <v>#REF!</v>
      </c>
      <c r="Y39" s="893" t="e">
        <f>Y15</f>
        <v>#REF!</v>
      </c>
      <c r="Z39" s="832" t="e">
        <f>Z15</f>
        <v>#REF!</v>
      </c>
      <c r="AA39" s="863"/>
      <c r="AB39" s="863"/>
      <c r="AC39" s="863"/>
      <c r="AD39" s="837" t="e">
        <f>SUM(Y39:AC39)</f>
        <v>#REF!</v>
      </c>
      <c r="AE39" s="94"/>
      <c r="AF39" s="94"/>
      <c r="AG39" s="94"/>
      <c r="AH39" s="94"/>
      <c r="AK39" s="74"/>
      <c r="AL39" s="67"/>
      <c r="AN39" s="69"/>
      <c r="AP39" s="8"/>
      <c r="AQ39" s="8"/>
      <c r="AR39" s="8"/>
      <c r="AS39" s="8"/>
      <c r="AT39" s="8"/>
      <c r="AU39" s="10"/>
    </row>
    <row r="40" spans="1:75" ht="15" outlineLevel="1">
      <c r="A40" s="134"/>
      <c r="B40" s="898" t="s">
        <v>366</v>
      </c>
      <c r="C40" s="826" t="s">
        <v>85</v>
      </c>
      <c r="D40" s="892">
        <f>0.13*0.03</f>
        <v>4.0000000000000001E-3</v>
      </c>
      <c r="E40" s="886" t="e">
        <f>D40*F39</f>
        <v>#REF!</v>
      </c>
      <c r="F40" s="917" t="e">
        <f t="shared" si="66"/>
        <v>#REF!</v>
      </c>
      <c r="G40" s="935" t="e">
        <f>$D$40*G39</f>
        <v>#REF!</v>
      </c>
      <c r="H40" s="910" t="e">
        <f>$D$40*H39</f>
        <v>#REF!</v>
      </c>
      <c r="I40" s="910"/>
      <c r="J40" s="910"/>
      <c r="K40" s="910"/>
      <c r="L40" s="900" t="e">
        <f t="shared" si="62"/>
        <v>#REF!</v>
      </c>
      <c r="M40" s="909" t="e">
        <f>$D$40*M39</f>
        <v>#REF!</v>
      </c>
      <c r="N40" s="910" t="e">
        <f>$D$40*N39</f>
        <v>#REF!</v>
      </c>
      <c r="O40" s="915"/>
      <c r="P40" s="915"/>
      <c r="Q40" s="915"/>
      <c r="R40" s="900" t="e">
        <f t="shared" ref="R40" si="67">SUM(M40:Q40)</f>
        <v>#REF!</v>
      </c>
      <c r="S40" s="909" t="e">
        <f>$D$40*S39</f>
        <v>#REF!</v>
      </c>
      <c r="T40" s="910" t="e">
        <f>$D$40*T39</f>
        <v>#REF!</v>
      </c>
      <c r="U40" s="915"/>
      <c r="V40" s="915"/>
      <c r="W40" s="915"/>
      <c r="X40" s="900" t="e">
        <f t="shared" ref="X40" si="68">SUM(S40:W40)</f>
        <v>#REF!</v>
      </c>
      <c r="Y40" s="909" t="e">
        <f>$D$40*Y39</f>
        <v>#REF!</v>
      </c>
      <c r="Z40" s="910" t="e">
        <f>$D$40*Z39</f>
        <v>#REF!</v>
      </c>
      <c r="AA40" s="915"/>
      <c r="AB40" s="915"/>
      <c r="AC40" s="915"/>
      <c r="AD40" s="900" t="e">
        <f t="shared" si="58"/>
        <v>#REF!</v>
      </c>
      <c r="AE40" s="94"/>
      <c r="AF40" s="94"/>
      <c r="AG40" s="94"/>
      <c r="AH40" s="94"/>
      <c r="AK40" s="74"/>
      <c r="AL40" s="67"/>
      <c r="AN40" s="69"/>
      <c r="AP40" s="8"/>
      <c r="AQ40" s="8"/>
      <c r="AR40" s="8"/>
      <c r="AS40" s="8"/>
      <c r="AT40" s="8"/>
      <c r="AU40" s="10"/>
    </row>
    <row r="41" spans="1:75" ht="31.5">
      <c r="A41" s="785" t="s">
        <v>66</v>
      </c>
      <c r="B41" s="786" t="s">
        <v>378</v>
      </c>
      <c r="C41" s="799" t="s">
        <v>0</v>
      </c>
      <c r="D41" s="799"/>
      <c r="E41" s="843"/>
      <c r="F41" s="928" t="e">
        <f>L41+R41+X41+AD41</f>
        <v>#REF!</v>
      </c>
      <c r="G41" s="937" t="e">
        <f>0.4*G17</f>
        <v>#REF!</v>
      </c>
      <c r="H41" s="832" t="e">
        <f>0.4*H17</f>
        <v>#REF!</v>
      </c>
      <c r="I41" s="75"/>
      <c r="J41" s="75"/>
      <c r="K41" s="75"/>
      <c r="L41" s="837" t="e">
        <f>SUM(G41:K41)</f>
        <v>#REF!</v>
      </c>
      <c r="M41" s="893" t="e">
        <f>0.4*M17</f>
        <v>#REF!</v>
      </c>
      <c r="N41" s="832" t="e">
        <f>0.4*N17</f>
        <v>#REF!</v>
      </c>
      <c r="O41" s="863"/>
      <c r="P41" s="863"/>
      <c r="Q41" s="863"/>
      <c r="R41" s="837" t="e">
        <f>SUM(M41:Q41)</f>
        <v>#REF!</v>
      </c>
      <c r="S41" s="893" t="e">
        <f>0.4*S17</f>
        <v>#REF!</v>
      </c>
      <c r="T41" s="832" t="e">
        <f>0.4*T17</f>
        <v>#REF!</v>
      </c>
      <c r="U41" s="863"/>
      <c r="V41" s="863"/>
      <c r="W41" s="863"/>
      <c r="X41" s="837" t="e">
        <f>SUM(S41:W41)</f>
        <v>#REF!</v>
      </c>
      <c r="Y41" s="893" t="e">
        <f>0.4*Y17</f>
        <v>#REF!</v>
      </c>
      <c r="Z41" s="832" t="e">
        <f>0.4*Z17</f>
        <v>#REF!</v>
      </c>
      <c r="AA41" s="863"/>
      <c r="AB41" s="863"/>
      <c r="AC41" s="863"/>
      <c r="AD41" s="837" t="e">
        <f>SUM(Y41:AC41)</f>
        <v>#REF!</v>
      </c>
      <c r="AE41" s="94"/>
      <c r="AF41" s="94"/>
      <c r="AG41" s="94"/>
      <c r="AH41" s="94"/>
      <c r="AK41" s="74"/>
      <c r="AL41" s="67"/>
      <c r="AN41" s="69"/>
      <c r="AP41" s="8"/>
      <c r="AQ41" s="8"/>
      <c r="AR41" s="8"/>
      <c r="AS41" s="8"/>
      <c r="AT41" s="8"/>
      <c r="AU41" s="10"/>
    </row>
    <row r="42" spans="1:75" ht="15.75" customHeight="1" outlineLevel="1">
      <c r="A42" s="134"/>
      <c r="B42" s="898" t="s">
        <v>379</v>
      </c>
      <c r="C42" s="826" t="s">
        <v>126</v>
      </c>
      <c r="D42" s="829">
        <f>7.5*1.33</f>
        <v>9.98</v>
      </c>
      <c r="E42" s="843" t="e">
        <f>D42*F41</f>
        <v>#REF!</v>
      </c>
      <c r="F42" s="918" t="e">
        <f>L42+R42+X42+AD42</f>
        <v>#REF!</v>
      </c>
      <c r="G42" s="936" t="e">
        <f>$D$42*G41</f>
        <v>#REF!</v>
      </c>
      <c r="H42" s="913" t="e">
        <f>$D$42*H41</f>
        <v>#REF!</v>
      </c>
      <c r="I42" s="913"/>
      <c r="J42" s="913"/>
      <c r="K42" s="913"/>
      <c r="L42" s="904" t="e">
        <f t="shared" si="62"/>
        <v>#REF!</v>
      </c>
      <c r="M42" s="912" t="e">
        <f>$D$42*M41</f>
        <v>#REF!</v>
      </c>
      <c r="N42" s="913" t="e">
        <f>$D$42*N41</f>
        <v>#REF!</v>
      </c>
      <c r="O42" s="914"/>
      <c r="P42" s="914"/>
      <c r="Q42" s="914"/>
      <c r="R42" s="904" t="e">
        <f t="shared" ref="R42" si="69">SUM(M42:Q42)</f>
        <v>#REF!</v>
      </c>
      <c r="S42" s="912" t="e">
        <f>$D$42*S41</f>
        <v>#REF!</v>
      </c>
      <c r="T42" s="913" t="e">
        <f>$D$42*T41</f>
        <v>#REF!</v>
      </c>
      <c r="U42" s="914"/>
      <c r="V42" s="914"/>
      <c r="W42" s="914"/>
      <c r="X42" s="904" t="e">
        <f t="shared" ref="X42" si="70">SUM(S42:W42)</f>
        <v>#REF!</v>
      </c>
      <c r="Y42" s="912" t="e">
        <f>$D$42*Y41</f>
        <v>#REF!</v>
      </c>
      <c r="Z42" s="913" t="e">
        <f>$D$42*Z41</f>
        <v>#REF!</v>
      </c>
      <c r="AA42" s="914"/>
      <c r="AB42" s="914"/>
      <c r="AC42" s="914"/>
      <c r="AD42" s="904" t="e">
        <f t="shared" ref="AD42" si="71">SUM(Y42:AC42)</f>
        <v>#REF!</v>
      </c>
      <c r="AE42" s="94"/>
      <c r="AF42" s="922" t="e">
        <f>F16+F18+F20+F21+F22+F24+F25+F26+F27+F28+F29+F30+F31+F33+F34+F35+F36+F37+F38+F40+F42</f>
        <v>#REF!</v>
      </c>
      <c r="AG42" s="94"/>
      <c r="AH42" s="94"/>
      <c r="AK42" s="74"/>
      <c r="AL42" s="67"/>
      <c r="AN42" s="69"/>
      <c r="AP42" s="8"/>
      <c r="AQ42" s="8"/>
      <c r="AR42" s="8"/>
      <c r="AS42" s="8"/>
      <c r="AT42" s="8"/>
      <c r="AU42" s="10"/>
    </row>
    <row r="43" spans="1:75" ht="12.75" customHeight="1">
      <c r="A43" s="105"/>
      <c r="B43" s="98"/>
      <c r="C43" s="99"/>
      <c r="D43" s="99"/>
      <c r="E43" s="99"/>
      <c r="F43" s="9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L43" s="89"/>
      <c r="AM43" s="89"/>
      <c r="AP43" s="8"/>
      <c r="AQ43" s="8"/>
      <c r="AR43" s="8"/>
      <c r="AS43" s="8"/>
      <c r="AT43" s="8"/>
      <c r="AU43" s="10"/>
    </row>
    <row r="44" spans="1:75" ht="14.25" customHeight="1">
      <c r="A44" s="105"/>
      <c r="B44" s="98"/>
      <c r="C44" s="99"/>
      <c r="D44" s="99"/>
      <c r="E44" s="99"/>
      <c r="F44" s="9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L44" s="89"/>
      <c r="AM44" s="89"/>
      <c r="AP44" s="8"/>
      <c r="AQ44" s="8"/>
      <c r="AR44" s="8"/>
      <c r="AS44" s="8"/>
      <c r="AT44" s="8"/>
      <c r="AU44" s="10"/>
    </row>
    <row r="45" spans="1:75" s="45" customFormat="1" ht="24" customHeight="1">
      <c r="A45" s="41" t="s">
        <v>6</v>
      </c>
      <c r="B45" s="102" t="s">
        <v>7</v>
      </c>
      <c r="C45" s="103" t="s">
        <v>37</v>
      </c>
      <c r="D45" s="103"/>
      <c r="E45" s="103"/>
      <c r="F45" s="100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3"/>
      <c r="AK45" s="44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O45"/>
      <c r="BP45"/>
      <c r="BQ45"/>
      <c r="BR45"/>
      <c r="BT45" s="2"/>
      <c r="BU45" s="2"/>
      <c r="BV45" s="2"/>
      <c r="BW45" s="1"/>
    </row>
    <row r="46" spans="1:75" s="45" customFormat="1" ht="19.5" customHeight="1">
      <c r="A46" s="41"/>
      <c r="B46" s="104"/>
      <c r="C46" s="104"/>
      <c r="D46" s="104"/>
      <c r="E46" s="104"/>
      <c r="F46" s="100"/>
      <c r="AK46" s="47"/>
      <c r="AL46" s="57"/>
      <c r="AM46" s="48"/>
      <c r="AN46" s="48"/>
      <c r="AO46" s="42"/>
      <c r="AP46" s="42"/>
      <c r="AQ46" s="42"/>
      <c r="AR46" s="49"/>
      <c r="AS46" s="42"/>
      <c r="AV46" s="50"/>
      <c r="AW46" s="51"/>
      <c r="AX46" s="51"/>
      <c r="AY46" s="52"/>
      <c r="AZ46" s="52"/>
      <c r="BA46" s="53"/>
      <c r="BB46" s="54"/>
      <c r="BC46" s="52"/>
      <c r="BD46" s="52"/>
      <c r="BE46" s="55"/>
      <c r="BF46" s="55"/>
      <c r="BO46"/>
      <c r="BP46"/>
      <c r="BQ46"/>
      <c r="BR46"/>
      <c r="BT46" s="2"/>
      <c r="BU46" s="2"/>
      <c r="BV46" s="2"/>
      <c r="BW46" s="1"/>
    </row>
    <row r="47" spans="1:75" s="45" customFormat="1" ht="15">
      <c r="A47" s="41" t="s">
        <v>8</v>
      </c>
      <c r="B47" s="104" t="s">
        <v>9</v>
      </c>
      <c r="C47" s="103" t="s">
        <v>38</v>
      </c>
      <c r="D47" s="103"/>
      <c r="E47" s="103"/>
      <c r="F47" s="101"/>
      <c r="AK47" s="47"/>
      <c r="AL47" s="57"/>
      <c r="AM47" s="40"/>
      <c r="AN47" s="40"/>
      <c r="AO47" s="42"/>
      <c r="AP47" s="42"/>
      <c r="AQ47" s="42"/>
      <c r="AR47" s="49"/>
      <c r="AS47" s="42"/>
      <c r="AW47" s="51"/>
      <c r="AX47" s="51"/>
      <c r="AY47" s="52"/>
      <c r="AZ47" s="52"/>
      <c r="BA47" s="53"/>
      <c r="BB47" s="56"/>
      <c r="BC47" s="52"/>
      <c r="BD47" s="52"/>
      <c r="BE47" s="55"/>
      <c r="BF47" s="55"/>
      <c r="BO47"/>
      <c r="BP47"/>
      <c r="BQ47"/>
      <c r="BR47"/>
      <c r="BT47" s="2"/>
      <c r="BU47" s="2"/>
      <c r="BV47" s="2"/>
      <c r="BW47" s="1"/>
    </row>
    <row r="48" spans="1:75" s="45" customFormat="1" ht="15">
      <c r="A48" s="42"/>
      <c r="B48" s="104"/>
      <c r="C48" s="103"/>
      <c r="D48" s="103"/>
      <c r="E48" s="103"/>
      <c r="F48" s="47"/>
      <c r="AK48" s="47"/>
      <c r="AL48" s="57"/>
      <c r="AM48" s="48"/>
      <c r="AN48" s="48"/>
      <c r="AO48" s="42"/>
      <c r="AP48" s="42"/>
      <c r="AQ48" s="42"/>
      <c r="AR48" s="49"/>
      <c r="AS48" s="42"/>
      <c r="AW48" s="51"/>
      <c r="AX48" s="51"/>
      <c r="AY48" s="52"/>
      <c r="AZ48" s="52"/>
      <c r="BA48" s="53"/>
      <c r="BB48" s="56"/>
      <c r="BC48" s="52"/>
      <c r="BD48" s="52"/>
      <c r="BE48" s="55"/>
      <c r="BF48" s="55"/>
      <c r="BO48"/>
      <c r="BP48"/>
      <c r="BQ48"/>
      <c r="BR48"/>
    </row>
    <row r="49" spans="1:67" s="45" customFormat="1" ht="15">
      <c r="A49" s="42"/>
      <c r="B49" s="104" t="s">
        <v>10</v>
      </c>
      <c r="C49" s="103" t="s">
        <v>39</v>
      </c>
      <c r="D49" s="103"/>
      <c r="E49" s="103"/>
      <c r="F49" s="100"/>
      <c r="AK49" s="47"/>
      <c r="AL49" s="57"/>
      <c r="AM49" s="40"/>
      <c r="AN49" s="40"/>
      <c r="AO49" s="42"/>
      <c r="AP49" s="42"/>
      <c r="AQ49" s="42"/>
      <c r="AR49" s="49"/>
      <c r="AS49" s="42"/>
      <c r="AW49" s="51"/>
      <c r="AX49" s="51"/>
      <c r="AY49" s="52"/>
      <c r="AZ49" s="52"/>
      <c r="BA49" s="53"/>
      <c r="BB49" s="56"/>
      <c r="BC49" s="52"/>
      <c r="BD49" s="52"/>
      <c r="BE49" s="55"/>
      <c r="BF49" s="55"/>
      <c r="BO49" s="51"/>
    </row>
    <row r="50" spans="1:67" s="45" customFormat="1" ht="15">
      <c r="A50" s="42"/>
      <c r="B50" s="46"/>
      <c r="C50" s="120"/>
      <c r="D50" s="120"/>
      <c r="E50" s="120"/>
      <c r="F50" s="40"/>
      <c r="AK50" s="47"/>
      <c r="AL50" s="57"/>
      <c r="AM50" s="48"/>
      <c r="AN50" s="48"/>
      <c r="AO50" s="42"/>
      <c r="AP50" s="42"/>
      <c r="AQ50" s="42"/>
      <c r="AR50" s="49"/>
      <c r="AS50" s="42"/>
      <c r="AW50" s="51"/>
      <c r="AX50" s="51"/>
      <c r="AY50" s="52"/>
      <c r="AZ50" s="52"/>
      <c r="BA50" s="53"/>
      <c r="BB50" s="56"/>
      <c r="BC50" s="52"/>
      <c r="BD50" s="52"/>
      <c r="BE50" s="55"/>
      <c r="BF50" s="55"/>
      <c r="BO50" s="51"/>
    </row>
    <row r="51" spans="1:67" ht="17.25" customHeight="1">
      <c r="F51" s="42"/>
    </row>
  </sheetData>
  <mergeCells count="13">
    <mergeCell ref="D12:D14"/>
    <mergeCell ref="A9:B9"/>
    <mergeCell ref="A11:F11"/>
    <mergeCell ref="A12:A14"/>
    <mergeCell ref="B12:B14"/>
    <mergeCell ref="C12:C14"/>
    <mergeCell ref="F12:F14"/>
    <mergeCell ref="G12:AD12"/>
    <mergeCell ref="E13:E14"/>
    <mergeCell ref="G13:L13"/>
    <mergeCell ref="M13:R13"/>
    <mergeCell ref="S13:X13"/>
    <mergeCell ref="Y13:AD13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T38"/>
  <sheetViews>
    <sheetView zoomScale="80" zoomScaleNormal="80" zoomScaleSheetLayoutView="80" workbookViewId="0">
      <selection activeCell="AF23" sqref="AF23"/>
    </sheetView>
  </sheetViews>
  <sheetFormatPr defaultRowHeight="17.25" customHeight="1" outlineLevelRow="1"/>
  <cols>
    <col min="1" max="1" width="12.140625" customWidth="1"/>
    <col min="2" max="2" width="82.42578125" customWidth="1"/>
    <col min="3" max="3" width="20" customWidth="1"/>
    <col min="4" max="4" width="23.42578125" style="59" customWidth="1"/>
    <col min="5" max="5" width="10.42578125" customWidth="1"/>
    <col min="6" max="6" width="12" customWidth="1"/>
    <col min="7" max="7" width="9.140625" customWidth="1"/>
    <col min="8" max="8" width="10.85546875" customWidth="1"/>
    <col min="9" max="12" width="9.140625" customWidth="1"/>
    <col min="13" max="13" width="10.5703125" customWidth="1"/>
    <col min="16" max="16" width="16" customWidth="1"/>
  </cols>
  <sheetData>
    <row r="1" spans="1:34" s="8" customFormat="1" ht="18" outlineLevel="1">
      <c r="A1" s="3" t="s">
        <v>11</v>
      </c>
      <c r="B1" s="4"/>
      <c r="C1" s="4"/>
      <c r="D1" s="9" t="s">
        <v>2</v>
      </c>
      <c r="E1" s="5"/>
      <c r="F1" s="5"/>
      <c r="G1" s="6"/>
      <c r="H1" s="7"/>
      <c r="I1" s="7"/>
      <c r="J1" s="7"/>
      <c r="R1" s="10"/>
      <c r="S1" s="10"/>
      <c r="T1" s="11"/>
      <c r="U1" s="37"/>
      <c r="V1" s="12"/>
      <c r="W1" s="13"/>
      <c r="AH1" s="9"/>
    </row>
    <row r="2" spans="1:34" s="8" customFormat="1" ht="18" outlineLevel="1">
      <c r="A2" s="14" t="s">
        <v>12</v>
      </c>
      <c r="B2" s="3"/>
      <c r="C2" s="3"/>
      <c r="D2" s="60"/>
      <c r="E2" s="15"/>
      <c r="F2" s="15"/>
      <c r="G2" s="16"/>
      <c r="H2" s="7"/>
      <c r="I2" s="7"/>
      <c r="J2" s="7"/>
      <c r="R2" s="10"/>
      <c r="S2" s="10"/>
      <c r="T2" s="11"/>
      <c r="U2" s="37"/>
      <c r="V2" s="12"/>
      <c r="W2" s="13"/>
      <c r="AH2" s="17"/>
    </row>
    <row r="3" spans="1:34" s="8" customFormat="1" ht="18" outlineLevel="1">
      <c r="A3" s="14" t="s">
        <v>13</v>
      </c>
      <c r="B3" s="18"/>
      <c r="C3" s="18"/>
      <c r="D3" s="9" t="s">
        <v>3</v>
      </c>
      <c r="E3" s="15"/>
      <c r="F3" s="15"/>
      <c r="G3" s="16"/>
      <c r="H3" s="7"/>
      <c r="I3" s="7"/>
      <c r="J3" s="19"/>
      <c r="R3" s="10"/>
      <c r="S3" s="10"/>
      <c r="T3" s="11"/>
      <c r="U3" s="37"/>
      <c r="V3" s="12"/>
      <c r="W3" s="13"/>
      <c r="AH3" s="9"/>
    </row>
    <row r="4" spans="1:34" s="8" customFormat="1" ht="18" outlineLevel="1">
      <c r="A4" s="20" t="s">
        <v>14</v>
      </c>
      <c r="B4" s="18"/>
      <c r="C4" s="18"/>
      <c r="D4" s="9"/>
      <c r="E4" s="15"/>
      <c r="F4" s="15"/>
      <c r="G4" s="16"/>
      <c r="H4" s="7"/>
      <c r="I4" s="7"/>
      <c r="J4" s="7"/>
      <c r="R4" s="10"/>
      <c r="S4" s="10"/>
      <c r="T4" s="11"/>
      <c r="U4" s="37"/>
      <c r="V4" s="12"/>
      <c r="W4" s="13"/>
      <c r="AH4" s="9"/>
    </row>
    <row r="5" spans="1:34" s="8" customFormat="1" ht="18" outlineLevel="1">
      <c r="A5" s="14" t="s">
        <v>15</v>
      </c>
      <c r="B5" s="3"/>
      <c r="C5" s="3"/>
      <c r="D5" s="9" t="s">
        <v>4</v>
      </c>
      <c r="E5" s="15"/>
      <c r="F5" s="15"/>
      <c r="G5" s="16"/>
      <c r="H5" s="7"/>
      <c r="I5" s="7"/>
      <c r="J5" s="7"/>
      <c r="R5" s="10"/>
      <c r="S5" s="10"/>
      <c r="T5" s="11"/>
      <c r="U5" s="37"/>
      <c r="V5" s="12"/>
      <c r="W5" s="13"/>
      <c r="AH5" s="9"/>
    </row>
    <row r="6" spans="1:34" s="8" customFormat="1" ht="15.75" outlineLevel="1">
      <c r="A6" s="21"/>
      <c r="B6" s="18"/>
      <c r="C6" s="18"/>
      <c r="D6" s="22"/>
      <c r="E6" s="15"/>
      <c r="F6" s="15"/>
      <c r="G6" s="16"/>
      <c r="H6" s="7"/>
      <c r="I6" s="7"/>
      <c r="J6" s="19"/>
      <c r="R6" s="10"/>
      <c r="S6" s="10"/>
      <c r="T6" s="11"/>
      <c r="U6" s="37"/>
      <c r="V6" s="12"/>
      <c r="W6" s="13"/>
      <c r="AH6" s="22"/>
    </row>
    <row r="7" spans="1:34" s="8" customFormat="1" ht="18" outlineLevel="1">
      <c r="A7" s="3" t="s">
        <v>16</v>
      </c>
      <c r="B7" s="3"/>
      <c r="C7" s="3"/>
      <c r="D7" s="23" t="s">
        <v>5</v>
      </c>
      <c r="E7" s="15"/>
      <c r="F7" s="15"/>
      <c r="G7" s="16"/>
      <c r="H7" s="7"/>
      <c r="I7" s="7"/>
      <c r="J7" s="7"/>
      <c r="R7" s="10"/>
      <c r="S7" s="10"/>
      <c r="T7" s="11"/>
      <c r="U7" s="37"/>
      <c r="V7" s="12"/>
      <c r="W7" s="13"/>
      <c r="AH7" s="23"/>
    </row>
    <row r="8" spans="1:34" s="8" customFormat="1" ht="18" outlineLevel="1">
      <c r="A8" s="14" t="s">
        <v>17</v>
      </c>
      <c r="B8" s="3"/>
      <c r="C8" s="3"/>
      <c r="D8" s="22"/>
      <c r="E8" s="15"/>
      <c r="F8" s="15"/>
      <c r="G8" s="24"/>
      <c r="H8" s="25"/>
      <c r="I8" s="25"/>
      <c r="J8" s="7"/>
      <c r="R8" s="10"/>
      <c r="S8" s="10"/>
      <c r="T8" s="11"/>
      <c r="U8" s="37"/>
      <c r="V8" s="12"/>
      <c r="W8" s="13"/>
      <c r="AH8" s="22"/>
    </row>
    <row r="9" spans="1:34" s="8" customFormat="1" ht="18" customHeight="1" outlineLevel="1">
      <c r="A9" s="1738" t="s">
        <v>390</v>
      </c>
      <c r="B9" s="1738"/>
      <c r="C9" s="3"/>
      <c r="D9" s="23" t="s">
        <v>21</v>
      </c>
      <c r="E9" s="26"/>
      <c r="F9" s="26"/>
      <c r="G9" s="24"/>
      <c r="H9" s="25"/>
      <c r="I9" s="25"/>
      <c r="J9" s="7"/>
      <c r="R9" s="10"/>
      <c r="S9" s="10"/>
      <c r="T9" s="11"/>
      <c r="U9" s="37"/>
      <c r="V9" s="12"/>
      <c r="W9" s="13"/>
      <c r="AH9" s="23"/>
    </row>
    <row r="10" spans="1:34" s="25" customFormat="1" ht="20.25" outlineLevel="1">
      <c r="A10" s="27" t="s">
        <v>28</v>
      </c>
      <c r="B10" s="28"/>
      <c r="C10" s="28"/>
      <c r="D10" s="29"/>
      <c r="E10" s="39"/>
      <c r="F10" s="39"/>
      <c r="G10" s="30"/>
      <c r="H10" s="17"/>
      <c r="I10" s="17"/>
      <c r="J10" s="17"/>
      <c r="K10" s="31"/>
      <c r="L10" s="31"/>
      <c r="M10" s="8"/>
      <c r="N10" s="8"/>
      <c r="O10" s="8"/>
      <c r="P10" s="8"/>
      <c r="Q10" s="8"/>
      <c r="R10" s="10"/>
      <c r="S10" s="32"/>
      <c r="T10" s="33"/>
      <c r="U10" s="38"/>
      <c r="V10" s="34"/>
      <c r="W10" s="35"/>
    </row>
    <row r="11" spans="1:34" s="25" customFormat="1" ht="20.25" customHeight="1" outlineLevel="1">
      <c r="A11" s="1739" t="s">
        <v>364</v>
      </c>
      <c r="B11" s="1739"/>
      <c r="C11" s="1739"/>
      <c r="D11" s="1739"/>
      <c r="E11" s="39"/>
      <c r="F11" s="39"/>
      <c r="G11" s="30"/>
      <c r="H11" s="17"/>
      <c r="I11" s="17"/>
      <c r="J11" s="17"/>
      <c r="K11" s="36"/>
      <c r="L11" s="36"/>
      <c r="M11" s="8"/>
      <c r="N11" s="8"/>
      <c r="O11" s="8"/>
      <c r="P11" s="8"/>
      <c r="Q11" s="8"/>
      <c r="R11" s="10"/>
      <c r="S11" s="32"/>
      <c r="T11" s="33"/>
      <c r="U11" s="38"/>
      <c r="V11" s="34"/>
      <c r="W11" s="35"/>
    </row>
    <row r="12" spans="1:34" s="1" customFormat="1" ht="13.5" customHeight="1">
      <c r="A12" s="1783" t="s">
        <v>20</v>
      </c>
      <c r="B12" s="1784" t="s">
        <v>19</v>
      </c>
      <c r="C12" s="1780" t="s">
        <v>84</v>
      </c>
      <c r="D12" s="1788" t="s">
        <v>383</v>
      </c>
      <c r="E12" s="91"/>
      <c r="M12" s="8"/>
      <c r="N12" s="8"/>
      <c r="O12" s="8"/>
      <c r="P12" s="8"/>
      <c r="Q12" s="8"/>
      <c r="R12" s="10"/>
    </row>
    <row r="13" spans="1:34" s="1" customFormat="1" ht="13.5" customHeight="1">
      <c r="A13" s="1783"/>
      <c r="B13" s="1784"/>
      <c r="C13" s="1781"/>
      <c r="D13" s="1788"/>
      <c r="E13" s="92"/>
      <c r="M13" s="8"/>
      <c r="N13" s="8"/>
      <c r="O13" s="8"/>
      <c r="P13" s="8"/>
      <c r="Q13" s="8"/>
      <c r="R13" s="10"/>
    </row>
    <row r="14" spans="1:34" s="1" customFormat="1" ht="42" customHeight="1">
      <c r="A14" s="1783"/>
      <c r="B14" s="1784"/>
      <c r="C14" s="1782"/>
      <c r="D14" s="1788"/>
      <c r="E14" s="93"/>
      <c r="G14" s="67"/>
      <c r="H14" s="67"/>
      <c r="I14" s="67"/>
      <c r="J14" s="67"/>
      <c r="K14" s="67"/>
      <c r="L14" s="67"/>
      <c r="M14" s="68"/>
      <c r="N14" s="68"/>
      <c r="O14" s="8"/>
      <c r="P14" s="8"/>
      <c r="Q14" s="8"/>
      <c r="R14" s="10"/>
    </row>
    <row r="15" spans="1:34" ht="15.75">
      <c r="A15" s="132">
        <v>1</v>
      </c>
      <c r="B15" s="920" t="s">
        <v>387</v>
      </c>
      <c r="C15" s="826" t="s">
        <v>127</v>
      </c>
      <c r="D15" s="919" t="e">
        <f>SUMIF('ВОР СКЦ'!$B$15:$B$42,B15,'ВОР СКЦ'!$F$15:$F$42)</f>
        <v>#REF!</v>
      </c>
      <c r="E15" s="94"/>
      <c r="F15" s="923"/>
      <c r="H15" s="69"/>
      <c r="I15" s="67"/>
      <c r="K15" s="69"/>
      <c r="M15" s="8"/>
      <c r="N15" s="8"/>
      <c r="O15" s="8"/>
      <c r="P15" s="8"/>
      <c r="Q15" s="8"/>
      <c r="R15" s="10"/>
    </row>
    <row r="16" spans="1:34" ht="15">
      <c r="A16" s="132">
        <v>2</v>
      </c>
      <c r="B16" s="920" t="s">
        <v>104</v>
      </c>
      <c r="C16" s="826" t="s">
        <v>127</v>
      </c>
      <c r="D16" s="919" t="e">
        <f>SUMIF('ВОР СКЦ'!$B$15:$B$42,B16,'ВОР СКЦ'!$F$15:$F$42)</f>
        <v>#REF!</v>
      </c>
      <c r="E16" s="94"/>
      <c r="F16" s="923"/>
      <c r="H16" s="69"/>
      <c r="I16" s="67"/>
      <c r="K16" s="69"/>
      <c r="M16" s="8"/>
      <c r="N16" s="8"/>
      <c r="O16" s="8"/>
      <c r="P16" s="8"/>
      <c r="Q16" s="8"/>
      <c r="R16" s="10"/>
    </row>
    <row r="17" spans="1:46" ht="15.75">
      <c r="A17" s="132">
        <v>3</v>
      </c>
      <c r="B17" s="920" t="s">
        <v>388</v>
      </c>
      <c r="C17" s="826" t="s">
        <v>0</v>
      </c>
      <c r="D17" s="918" t="e">
        <f>SUMIF('ВОР СКЦ'!$B$15:$B$42,B17,'ВОР СКЦ'!$F$15:$F$42)</f>
        <v>#REF!</v>
      </c>
      <c r="E17" s="94"/>
      <c r="F17" s="118"/>
      <c r="H17" s="69"/>
      <c r="I17" s="67"/>
      <c r="K17" s="69"/>
      <c r="M17" s="8"/>
      <c r="N17" s="8"/>
      <c r="O17" s="8"/>
      <c r="P17" s="8"/>
      <c r="Q17" s="8"/>
      <c r="R17" s="10"/>
    </row>
    <row r="18" spans="1:46" ht="15">
      <c r="A18" s="132">
        <v>4</v>
      </c>
      <c r="B18" s="920" t="s">
        <v>137</v>
      </c>
      <c r="C18" s="826" t="s">
        <v>127</v>
      </c>
      <c r="D18" s="919" t="e">
        <f>SUMIF('ВОР СКЦ'!$B$15:$B$42,B18,'ВОР СКЦ'!$F$15:$F$42)</f>
        <v>#REF!</v>
      </c>
      <c r="E18" s="94"/>
      <c r="F18" s="923"/>
      <c r="H18" s="69"/>
      <c r="I18" s="67"/>
      <c r="K18" s="69"/>
      <c r="M18" s="8"/>
      <c r="N18" s="8"/>
      <c r="O18" s="8"/>
      <c r="P18" s="8"/>
      <c r="Q18" s="8"/>
      <c r="R18" s="10"/>
    </row>
    <row r="19" spans="1:46" ht="15.75">
      <c r="A19" s="132">
        <v>5</v>
      </c>
      <c r="B19" s="920" t="s">
        <v>389</v>
      </c>
      <c r="C19" s="826" t="s">
        <v>127</v>
      </c>
      <c r="D19" s="919" t="e">
        <f>SUMIF('ВОР СКЦ'!$B$15:$B$42,B19,'ВОР СКЦ'!$F$15:$F$42)</f>
        <v>#REF!</v>
      </c>
      <c r="E19" s="94"/>
      <c r="F19" s="923"/>
      <c r="H19" s="69"/>
      <c r="I19" s="67"/>
      <c r="K19" s="69"/>
      <c r="M19" s="8"/>
      <c r="N19" s="8"/>
      <c r="O19" s="8"/>
      <c r="P19" s="8"/>
      <c r="Q19" s="8"/>
      <c r="R19" s="10"/>
    </row>
    <row r="20" spans="1:46" ht="30">
      <c r="A20" s="132">
        <v>6</v>
      </c>
      <c r="B20" s="920" t="s">
        <v>318</v>
      </c>
      <c r="C20" s="826" t="s">
        <v>85</v>
      </c>
      <c r="D20" s="917" t="e">
        <f>SUMIF('ВОР СКЦ'!$B$15:$B$42,B20,'ВОР СКЦ'!$F$15:$F$42)</f>
        <v>#REF!</v>
      </c>
      <c r="E20" s="94"/>
      <c r="H20" s="69"/>
      <c r="I20" s="67"/>
      <c r="K20" s="69"/>
      <c r="M20" s="8"/>
      <c r="N20" s="8"/>
      <c r="O20" s="8"/>
      <c r="P20" s="8"/>
      <c r="Q20" s="8"/>
      <c r="R20" s="10"/>
    </row>
    <row r="21" spans="1:46" ht="15">
      <c r="A21" s="132">
        <v>7</v>
      </c>
      <c r="B21" s="920" t="s">
        <v>379</v>
      </c>
      <c r="C21" s="826" t="s">
        <v>126</v>
      </c>
      <c r="D21" s="919" t="e">
        <f>SUMIF('ВОР СКЦ'!$B$15:$B$42,B21,'ВОР СКЦ'!$F$15:$F$42)</f>
        <v>#REF!</v>
      </c>
      <c r="E21" s="94"/>
      <c r="F21" s="118"/>
      <c r="H21" s="74"/>
      <c r="I21" s="67"/>
      <c r="K21" s="69"/>
      <c r="M21" s="8"/>
      <c r="N21" s="8"/>
      <c r="O21" s="8"/>
      <c r="P21" s="8"/>
      <c r="Q21" s="8"/>
      <c r="R21" s="10"/>
    </row>
    <row r="22" spans="1:46" ht="15">
      <c r="A22" s="132">
        <v>8</v>
      </c>
      <c r="B22" s="920" t="s">
        <v>73</v>
      </c>
      <c r="C22" s="826" t="s">
        <v>126</v>
      </c>
      <c r="D22" s="919" t="e">
        <f>SUMIF('ВОР СКЦ'!$B$15:$B$42,B22,'ВОР СКЦ'!$F$15:$F$42)</f>
        <v>#REF!</v>
      </c>
      <c r="E22" s="94"/>
      <c r="H22" s="74"/>
      <c r="I22" s="67"/>
      <c r="K22" s="69"/>
      <c r="M22" s="8"/>
      <c r="N22" s="8"/>
      <c r="O22" s="8"/>
      <c r="P22" s="8"/>
      <c r="Q22" s="8"/>
      <c r="R22" s="10"/>
    </row>
    <row r="23" spans="1:46" ht="15">
      <c r="A23" s="132">
        <v>9</v>
      </c>
      <c r="B23" s="920" t="s">
        <v>366</v>
      </c>
      <c r="C23" s="826" t="s">
        <v>85</v>
      </c>
      <c r="D23" s="917" t="e">
        <f>SUMIF('ВОР СКЦ'!$B$15:$B$42,B23,'ВОР СКЦ'!$F$15:$F$42)</f>
        <v>#REF!</v>
      </c>
      <c r="E23" s="94"/>
      <c r="H23" s="74"/>
      <c r="I23" s="67"/>
      <c r="K23" s="69"/>
      <c r="M23" s="8"/>
      <c r="N23" s="8"/>
      <c r="O23" s="8"/>
      <c r="P23" s="8"/>
      <c r="Q23" s="8"/>
      <c r="R23" s="10"/>
    </row>
    <row r="24" spans="1:46" ht="15">
      <c r="A24" s="132">
        <v>10</v>
      </c>
      <c r="B24" s="920" t="s">
        <v>134</v>
      </c>
      <c r="C24" s="826" t="s">
        <v>127</v>
      </c>
      <c r="D24" s="919" t="e">
        <f>SUMIF('ВОР СКЦ'!$B$15:$B$42,B24,'ВОР СКЦ'!$F$15:$F$42)</f>
        <v>#REF!</v>
      </c>
      <c r="E24" s="94"/>
      <c r="H24" s="74"/>
      <c r="I24" s="67"/>
      <c r="K24" s="69"/>
      <c r="M24" s="8"/>
      <c r="N24" s="8"/>
      <c r="O24" s="8"/>
      <c r="P24" s="8"/>
      <c r="Q24" s="8"/>
      <c r="R24" s="10"/>
    </row>
    <row r="25" spans="1:46" ht="15">
      <c r="A25" s="132">
        <v>11</v>
      </c>
      <c r="B25" s="920" t="s">
        <v>367</v>
      </c>
      <c r="C25" s="826" t="s">
        <v>0</v>
      </c>
      <c r="D25" s="921" t="e">
        <f>SUMIF('ВОР СКЦ'!$B$15:$B$42,B25,'ВОР СКЦ'!$F$15:$F$42)</f>
        <v>#REF!</v>
      </c>
      <c r="E25" s="94"/>
      <c r="H25" s="74"/>
      <c r="I25" s="67"/>
      <c r="K25" s="69"/>
      <c r="M25" s="8"/>
      <c r="N25" s="8"/>
      <c r="O25" s="8"/>
      <c r="P25" s="8"/>
      <c r="Q25" s="8"/>
      <c r="R25" s="10"/>
    </row>
    <row r="26" spans="1:46" ht="15">
      <c r="A26" s="132">
        <v>12</v>
      </c>
      <c r="B26" s="920" t="s">
        <v>373</v>
      </c>
      <c r="C26" s="826" t="s">
        <v>27</v>
      </c>
      <c r="D26" s="921">
        <f>SUMIF('ВОР СКЦ'!$B$15:$B$42,B26,'ВОР СКЦ'!$F$15:$F$42)</f>
        <v>2.8</v>
      </c>
      <c r="E26" s="94"/>
      <c r="H26" s="74"/>
      <c r="I26" s="67"/>
      <c r="K26" s="69"/>
      <c r="M26" s="8"/>
      <c r="N26" s="8"/>
      <c r="O26" s="8"/>
      <c r="P26" s="8"/>
      <c r="Q26" s="8"/>
      <c r="R26" s="10"/>
    </row>
    <row r="27" spans="1:46" ht="15">
      <c r="A27" s="132">
        <v>14</v>
      </c>
      <c r="B27" s="920" t="s">
        <v>372</v>
      </c>
      <c r="C27" s="826" t="s">
        <v>27</v>
      </c>
      <c r="D27" s="921">
        <f>SUMIF('ВОР СКЦ'!$B$15:$B$42,B27,'ВОР СКЦ'!$F$15:$F$42)</f>
        <v>1.4</v>
      </c>
      <c r="E27" s="94"/>
      <c r="F27" s="118" t="e">
        <f>SUM(D15:D27)</f>
        <v>#REF!</v>
      </c>
      <c r="H27" s="74"/>
      <c r="I27" s="67"/>
      <c r="K27" s="69"/>
      <c r="M27" s="8"/>
      <c r="N27" s="8"/>
      <c r="O27" s="8"/>
      <c r="P27" s="8"/>
      <c r="Q27" s="8"/>
      <c r="R27" s="10"/>
    </row>
    <row r="28" spans="1:46" ht="12.75" customHeight="1">
      <c r="A28" s="105"/>
      <c r="B28" s="98"/>
      <c r="C28" s="99"/>
      <c r="D28" s="99"/>
      <c r="E28" s="69"/>
      <c r="I28" s="89"/>
      <c r="J28" s="89"/>
      <c r="M28" s="8"/>
      <c r="N28" s="8"/>
      <c r="O28" s="8"/>
      <c r="P28" s="8"/>
      <c r="Q28" s="8"/>
      <c r="R28" s="10"/>
    </row>
    <row r="29" spans="1:46" ht="15.75" customHeight="1">
      <c r="A29" s="105"/>
      <c r="B29" s="830"/>
      <c r="C29" s="99"/>
      <c r="D29" s="99"/>
      <c r="E29" s="69"/>
      <c r="I29" s="89"/>
      <c r="J29" s="89"/>
      <c r="M29" s="8"/>
      <c r="N29" s="8"/>
      <c r="O29" s="8"/>
      <c r="P29" s="8"/>
      <c r="Q29" s="8"/>
      <c r="R29" s="10"/>
    </row>
    <row r="30" spans="1:46" ht="20.25" customHeight="1">
      <c r="A30" s="105"/>
      <c r="B30" s="831"/>
      <c r="C30" s="99"/>
      <c r="D30" s="99"/>
      <c r="E30" s="69"/>
      <c r="I30" s="89"/>
      <c r="J30" s="89"/>
      <c r="M30" s="8"/>
      <c r="N30" s="8"/>
      <c r="O30" s="8"/>
      <c r="P30" s="8"/>
      <c r="Q30" s="8"/>
      <c r="R30" s="10"/>
    </row>
    <row r="31" spans="1:46" ht="14.25" customHeight="1">
      <c r="A31" s="105"/>
      <c r="B31" s="98"/>
      <c r="C31" s="99"/>
      <c r="D31" s="99"/>
      <c r="E31" s="69"/>
      <c r="I31" s="89"/>
      <c r="J31" s="89"/>
      <c r="M31" s="8"/>
      <c r="N31" s="8"/>
      <c r="O31" s="8"/>
      <c r="P31" s="8"/>
      <c r="Q31" s="8"/>
      <c r="R31" s="10"/>
    </row>
    <row r="32" spans="1:46" s="45" customFormat="1" ht="24" customHeight="1">
      <c r="A32" s="41" t="s">
        <v>6</v>
      </c>
      <c r="B32" s="102" t="s">
        <v>7</v>
      </c>
      <c r="C32" s="103" t="s">
        <v>37</v>
      </c>
      <c r="D32" s="100"/>
      <c r="E32" s="42"/>
      <c r="F32" s="42"/>
      <c r="G32" s="43"/>
      <c r="H32" s="44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L32"/>
      <c r="AM32"/>
      <c r="AN32"/>
      <c r="AO32"/>
      <c r="AQ32" s="2"/>
      <c r="AR32" s="2"/>
      <c r="AS32" s="2"/>
      <c r="AT32" s="1"/>
    </row>
    <row r="33" spans="1:46" s="45" customFormat="1" ht="19.5" customHeight="1">
      <c r="A33" s="41"/>
      <c r="B33" s="104"/>
      <c r="C33" s="104"/>
      <c r="D33" s="100"/>
      <c r="H33" s="47"/>
      <c r="I33" s="57"/>
      <c r="J33" s="48"/>
      <c r="K33" s="48"/>
      <c r="L33" s="42"/>
      <c r="M33" s="42"/>
      <c r="N33" s="42"/>
      <c r="O33" s="49"/>
      <c r="P33" s="42"/>
      <c r="S33" s="50"/>
      <c r="T33" s="51"/>
      <c r="U33" s="51"/>
      <c r="V33" s="52"/>
      <c r="W33" s="52"/>
      <c r="X33" s="53"/>
      <c r="Y33" s="54"/>
      <c r="Z33" s="52"/>
      <c r="AA33" s="52"/>
      <c r="AB33" s="55"/>
      <c r="AC33" s="55"/>
      <c r="AL33"/>
      <c r="AM33"/>
      <c r="AN33"/>
      <c r="AO33"/>
      <c r="AQ33" s="2"/>
      <c r="AR33" s="2"/>
      <c r="AS33" s="2"/>
      <c r="AT33" s="1"/>
    </row>
    <row r="34" spans="1:46" s="45" customFormat="1" ht="15">
      <c r="A34" s="41" t="s">
        <v>8</v>
      </c>
      <c r="B34" s="104" t="s">
        <v>9</v>
      </c>
      <c r="C34" s="103" t="s">
        <v>38</v>
      </c>
      <c r="D34" s="101"/>
      <c r="H34" s="47"/>
      <c r="I34" s="57"/>
      <c r="J34" s="40"/>
      <c r="K34" s="40"/>
      <c r="L34" s="42"/>
      <c r="M34" s="42"/>
      <c r="N34" s="42"/>
      <c r="O34" s="49"/>
      <c r="P34" s="42"/>
      <c r="T34" s="51"/>
      <c r="U34" s="51"/>
      <c r="V34" s="52"/>
      <c r="W34" s="52"/>
      <c r="X34" s="53"/>
      <c r="Y34" s="56"/>
      <c r="Z34" s="52"/>
      <c r="AA34" s="52"/>
      <c r="AB34" s="55"/>
      <c r="AC34" s="55"/>
      <c r="AL34"/>
      <c r="AM34"/>
      <c r="AN34"/>
      <c r="AO34"/>
      <c r="AQ34" s="2"/>
      <c r="AR34" s="2"/>
      <c r="AS34" s="2"/>
      <c r="AT34" s="1"/>
    </row>
    <row r="35" spans="1:46" s="45" customFormat="1" ht="15">
      <c r="A35" s="42"/>
      <c r="B35" s="104"/>
      <c r="C35" s="103"/>
      <c r="D35" s="47"/>
      <c r="H35" s="47"/>
      <c r="I35" s="57"/>
      <c r="J35" s="48"/>
      <c r="K35" s="48"/>
      <c r="L35" s="42"/>
      <c r="M35" s="42"/>
      <c r="N35" s="42"/>
      <c r="O35" s="49"/>
      <c r="P35" s="42"/>
      <c r="T35" s="51"/>
      <c r="U35" s="51"/>
      <c r="V35" s="52"/>
      <c r="W35" s="52"/>
      <c r="X35" s="53"/>
      <c r="Y35" s="56"/>
      <c r="Z35" s="52"/>
      <c r="AA35" s="52"/>
      <c r="AB35" s="55"/>
      <c r="AC35" s="55"/>
      <c r="AL35"/>
      <c r="AM35"/>
      <c r="AN35"/>
      <c r="AO35"/>
    </row>
    <row r="36" spans="1:46" s="45" customFormat="1" ht="15">
      <c r="A36" s="42"/>
      <c r="B36" s="104" t="s">
        <v>10</v>
      </c>
      <c r="C36" s="103" t="s">
        <v>39</v>
      </c>
      <c r="D36" s="100"/>
      <c r="H36" s="47"/>
      <c r="I36" s="57"/>
      <c r="J36" s="40"/>
      <c r="K36" s="40"/>
      <c r="L36" s="42"/>
      <c r="M36" s="42"/>
      <c r="N36" s="42"/>
      <c r="O36" s="49"/>
      <c r="P36" s="42"/>
      <c r="T36" s="51"/>
      <c r="U36" s="51"/>
      <c r="V36" s="52"/>
      <c r="W36" s="52"/>
      <c r="X36" s="53"/>
      <c r="Y36" s="56"/>
      <c r="Z36" s="52"/>
      <c r="AA36" s="52"/>
      <c r="AB36" s="55"/>
      <c r="AC36" s="55"/>
      <c r="AL36" s="51"/>
    </row>
    <row r="37" spans="1:46" s="45" customFormat="1" ht="15">
      <c r="A37" s="42"/>
      <c r="B37" s="46"/>
      <c r="C37" s="120"/>
      <c r="D37" s="40"/>
      <c r="H37" s="47"/>
      <c r="I37" s="57"/>
      <c r="J37" s="48"/>
      <c r="K37" s="48"/>
      <c r="L37" s="42"/>
      <c r="M37" s="42"/>
      <c r="N37" s="42"/>
      <c r="O37" s="49"/>
      <c r="P37" s="42"/>
      <c r="T37" s="51"/>
      <c r="U37" s="51"/>
      <c r="V37" s="52"/>
      <c r="W37" s="52"/>
      <c r="X37" s="53"/>
      <c r="Y37" s="56"/>
      <c r="Z37" s="52"/>
      <c r="AA37" s="52"/>
      <c r="AB37" s="55"/>
      <c r="AC37" s="55"/>
      <c r="AL37" s="51"/>
    </row>
    <row r="38" spans="1:46" ht="17.25" customHeight="1">
      <c r="D38" s="42"/>
    </row>
  </sheetData>
  <sortState ref="B16:C37">
    <sortCondition ref="B16"/>
  </sortState>
  <mergeCells count="6">
    <mergeCell ref="A9:B9"/>
    <mergeCell ref="A11:D11"/>
    <mergeCell ref="A12:A14"/>
    <mergeCell ref="B12:B14"/>
    <mergeCell ref="C12:C14"/>
    <mergeCell ref="D12:D1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  <pageSetUpPr fitToPage="1"/>
  </sheetPr>
  <dimension ref="A1:DS143"/>
  <sheetViews>
    <sheetView topLeftCell="A6" zoomScaleNormal="100" workbookViewId="0">
      <selection activeCell="G5" sqref="G5:H5"/>
    </sheetView>
  </sheetViews>
  <sheetFormatPr defaultColWidth="11.42578125" defaultRowHeight="12.75" outlineLevelCol="3"/>
  <cols>
    <col min="1" max="1" width="4.7109375" customWidth="1"/>
    <col min="2" max="2" width="59.5703125" customWidth="1"/>
    <col min="3" max="3" width="13" customWidth="1"/>
    <col min="4" max="4" width="11.85546875" customWidth="1" outlineLevel="2"/>
    <col min="5" max="5" width="8.85546875" customWidth="1" outlineLevel="2"/>
    <col min="6" max="6" width="15.7109375" customWidth="1" outlineLevel="3"/>
    <col min="7" max="7" width="11.140625" customWidth="1" outlineLevel="3"/>
    <col min="8" max="8" width="12.85546875" customWidth="1" outlineLevel="3"/>
    <col min="9" max="9" width="10.42578125" customWidth="1" outlineLevel="2"/>
    <col min="10" max="11" width="11.42578125" customWidth="1" outlineLevel="1"/>
    <col min="12" max="13" width="11.42578125" hidden="1" customWidth="1" outlineLevel="1"/>
    <col min="14" max="14" width="17.28515625" hidden="1" customWidth="1" outlineLevel="1"/>
    <col min="15" max="15" width="11.7109375" customWidth="1" outlineLevel="1"/>
    <col min="16" max="16" width="13.42578125" customWidth="1" outlineLevel="1"/>
    <col min="17" max="17" width="11.85546875" customWidth="1" outlineLevel="1"/>
    <col min="18" max="18" width="13.5703125" customWidth="1" outlineLevel="1"/>
    <col min="19" max="19" width="11.5703125" customWidth="1" outlineLevel="1"/>
    <col min="20" max="20" width="12.7109375" customWidth="1" outlineLevel="1"/>
    <col min="21" max="21" width="11.7109375" customWidth="1" outlineLevel="1"/>
    <col min="22" max="22" width="14.28515625" customWidth="1" outlineLevel="1"/>
    <col min="23" max="23" width="11.42578125" customWidth="1"/>
    <col min="24" max="24" width="16.7109375" customWidth="1" outlineLevel="1"/>
    <col min="25" max="27" width="11.42578125" customWidth="1" outlineLevel="1"/>
    <col min="28" max="28" width="15.28515625" customWidth="1" outlineLevel="1"/>
    <col min="29" max="29" width="11.85546875" hidden="1" customWidth="1" outlineLevel="1"/>
    <col min="30" max="30" width="14.140625" hidden="1" customWidth="1" outlineLevel="1"/>
    <col min="31" max="31" width="12.42578125" hidden="1" customWidth="1" outlineLevel="1"/>
    <col min="32" max="32" width="11.42578125" hidden="1" customWidth="1" outlineLevel="1"/>
    <col min="33" max="33" width="12.85546875" hidden="1" customWidth="1" outlineLevel="1"/>
    <col min="34" max="34" width="16.7109375" hidden="1" customWidth="1" outlineLevel="1"/>
    <col min="35" max="35" width="16" hidden="1" customWidth="1" outlineLevel="1"/>
    <col min="36" max="36" width="13.5703125" hidden="1" customWidth="1" outlineLevel="1"/>
    <col min="37" max="37" width="11.42578125" hidden="1" customWidth="1" outlineLevel="1"/>
    <col min="38" max="39" width="13.140625" hidden="1" customWidth="1" outlineLevel="1"/>
    <col min="40" max="40" width="15.42578125" hidden="1" customWidth="1" outlineLevel="1"/>
    <col min="41" max="43" width="15.42578125" customWidth="1" outlineLevel="1"/>
    <col min="44" max="46" width="19" customWidth="1" outlineLevel="1"/>
    <col min="47" max="48" width="15" customWidth="1" outlineLevel="1"/>
    <col min="49" max="49" width="11.42578125" customWidth="1" outlineLevel="1"/>
    <col min="50" max="50" width="18" customWidth="1" outlineLevel="1"/>
    <col min="51" max="51" width="16.85546875" customWidth="1"/>
    <col min="52" max="52" width="16.5703125" customWidth="1"/>
    <col min="53" max="53" width="15.42578125" customWidth="1"/>
    <col min="54" max="55" width="11.42578125" customWidth="1"/>
    <col min="56" max="56" width="14.140625" customWidth="1"/>
    <col min="57" max="63" width="11.42578125" customWidth="1"/>
    <col min="64" max="64" width="14.7109375" customWidth="1"/>
    <col min="65" max="65" width="26.7109375" customWidth="1"/>
    <col min="66" max="66" width="11.28515625" customWidth="1"/>
    <col min="67" max="69" width="11.42578125" customWidth="1" outlineLevel="1"/>
    <col min="70" max="70" width="19.7109375" customWidth="1" outlineLevel="1"/>
    <col min="71" max="75" width="11.42578125" customWidth="1" outlineLevel="1"/>
    <col min="76" max="76" width="11.42578125" customWidth="1"/>
    <col min="77" max="77" width="19.28515625" customWidth="1"/>
    <col min="78" max="84" width="11.42578125" customWidth="1"/>
    <col min="85" max="85" width="17.85546875" customWidth="1"/>
    <col min="86" max="87" width="11.42578125" customWidth="1"/>
    <col min="88" max="88" width="13" customWidth="1"/>
    <col min="89" max="89" width="11.42578125" customWidth="1"/>
    <col min="90" max="90" width="13.5703125" customWidth="1"/>
    <col min="91" max="95" width="11.42578125" customWidth="1"/>
    <col min="96" max="100" width="14.85546875" customWidth="1"/>
    <col min="101" max="101" width="14.7109375" customWidth="1"/>
    <col min="118" max="118" width="13.28515625" customWidth="1"/>
    <col min="119" max="119" width="0" hidden="1" customWidth="1"/>
    <col min="257" max="257" width="4.7109375" customWidth="1"/>
    <col min="258" max="258" width="59.5703125" customWidth="1"/>
    <col min="259" max="259" width="13" customWidth="1"/>
    <col min="260" max="260" width="11.85546875" customWidth="1"/>
    <col min="261" max="261" width="8.85546875" customWidth="1"/>
    <col min="262" max="262" width="15.7109375" customWidth="1"/>
    <col min="263" max="263" width="11.140625" customWidth="1"/>
    <col min="264" max="264" width="12.85546875" customWidth="1"/>
    <col min="265" max="265" width="10.42578125" customWidth="1"/>
    <col min="266" max="267" width="11.42578125" customWidth="1"/>
    <col min="268" max="270" width="0" hidden="1" customWidth="1"/>
    <col min="271" max="271" width="11.7109375" customWidth="1"/>
    <col min="272" max="272" width="13.42578125" customWidth="1"/>
    <col min="273" max="273" width="11.85546875" customWidth="1"/>
    <col min="274" max="274" width="13.5703125" customWidth="1"/>
    <col min="275" max="275" width="11.5703125" customWidth="1"/>
    <col min="276" max="276" width="12.7109375" customWidth="1"/>
    <col min="277" max="277" width="11.7109375" customWidth="1"/>
    <col min="278" max="278" width="14.28515625" customWidth="1"/>
    <col min="279" max="279" width="11.42578125" customWidth="1"/>
    <col min="280" max="280" width="16.7109375" customWidth="1"/>
    <col min="281" max="283" width="11.42578125" customWidth="1"/>
    <col min="284" max="284" width="15.28515625" customWidth="1"/>
    <col min="285" max="296" width="0" hidden="1" customWidth="1"/>
    <col min="297" max="299" width="15.42578125" customWidth="1"/>
    <col min="300" max="302" width="19" customWidth="1"/>
    <col min="303" max="304" width="15" customWidth="1"/>
    <col min="305" max="305" width="11.42578125" customWidth="1"/>
    <col min="306" max="306" width="18" customWidth="1"/>
    <col min="307" max="307" width="16.85546875" customWidth="1"/>
    <col min="308" max="308" width="16.5703125" customWidth="1"/>
    <col min="309" max="309" width="15.42578125" customWidth="1"/>
    <col min="310" max="311" width="11.42578125" customWidth="1"/>
    <col min="312" max="312" width="14.140625" customWidth="1"/>
    <col min="313" max="319" width="11.42578125" customWidth="1"/>
    <col min="320" max="320" width="14.7109375" customWidth="1"/>
    <col min="321" max="321" width="26.7109375" customWidth="1"/>
    <col min="322" max="322" width="11.28515625" customWidth="1"/>
    <col min="323" max="325" width="11.42578125" customWidth="1"/>
    <col min="326" max="326" width="19.7109375" customWidth="1"/>
    <col min="327" max="332" width="11.42578125" customWidth="1"/>
    <col min="333" max="333" width="19.28515625" customWidth="1"/>
    <col min="334" max="340" width="11.42578125" customWidth="1"/>
    <col min="341" max="341" width="17.85546875" customWidth="1"/>
    <col min="342" max="343" width="11.42578125" customWidth="1"/>
    <col min="344" max="344" width="13" customWidth="1"/>
    <col min="345" max="345" width="11.42578125" customWidth="1"/>
    <col min="346" max="346" width="13.5703125" customWidth="1"/>
    <col min="347" max="351" width="11.42578125" customWidth="1"/>
    <col min="352" max="356" width="14.85546875" customWidth="1"/>
    <col min="357" max="357" width="14.7109375" customWidth="1"/>
    <col min="374" max="374" width="13.28515625" customWidth="1"/>
    <col min="375" max="375" width="0" hidden="1" customWidth="1"/>
    <col min="513" max="513" width="4.7109375" customWidth="1"/>
    <col min="514" max="514" width="59.5703125" customWidth="1"/>
    <col min="515" max="515" width="13" customWidth="1"/>
    <col min="516" max="516" width="11.85546875" customWidth="1"/>
    <col min="517" max="517" width="8.85546875" customWidth="1"/>
    <col min="518" max="518" width="15.7109375" customWidth="1"/>
    <col min="519" max="519" width="11.140625" customWidth="1"/>
    <col min="520" max="520" width="12.85546875" customWidth="1"/>
    <col min="521" max="521" width="10.42578125" customWidth="1"/>
    <col min="522" max="523" width="11.42578125" customWidth="1"/>
    <col min="524" max="526" width="0" hidden="1" customWidth="1"/>
    <col min="527" max="527" width="11.7109375" customWidth="1"/>
    <col min="528" max="528" width="13.42578125" customWidth="1"/>
    <col min="529" max="529" width="11.85546875" customWidth="1"/>
    <col min="530" max="530" width="13.5703125" customWidth="1"/>
    <col min="531" max="531" width="11.5703125" customWidth="1"/>
    <col min="532" max="532" width="12.7109375" customWidth="1"/>
    <col min="533" max="533" width="11.7109375" customWidth="1"/>
    <col min="534" max="534" width="14.28515625" customWidth="1"/>
    <col min="535" max="535" width="11.42578125" customWidth="1"/>
    <col min="536" max="536" width="16.7109375" customWidth="1"/>
    <col min="537" max="539" width="11.42578125" customWidth="1"/>
    <col min="540" max="540" width="15.28515625" customWidth="1"/>
    <col min="541" max="552" width="0" hidden="1" customWidth="1"/>
    <col min="553" max="555" width="15.42578125" customWidth="1"/>
    <col min="556" max="558" width="19" customWidth="1"/>
    <col min="559" max="560" width="15" customWidth="1"/>
    <col min="561" max="561" width="11.42578125" customWidth="1"/>
    <col min="562" max="562" width="18" customWidth="1"/>
    <col min="563" max="563" width="16.85546875" customWidth="1"/>
    <col min="564" max="564" width="16.5703125" customWidth="1"/>
    <col min="565" max="565" width="15.42578125" customWidth="1"/>
    <col min="566" max="567" width="11.42578125" customWidth="1"/>
    <col min="568" max="568" width="14.140625" customWidth="1"/>
    <col min="569" max="575" width="11.42578125" customWidth="1"/>
    <col min="576" max="576" width="14.7109375" customWidth="1"/>
    <col min="577" max="577" width="26.7109375" customWidth="1"/>
    <col min="578" max="578" width="11.28515625" customWidth="1"/>
    <col min="579" max="581" width="11.42578125" customWidth="1"/>
    <col min="582" max="582" width="19.7109375" customWidth="1"/>
    <col min="583" max="588" width="11.42578125" customWidth="1"/>
    <col min="589" max="589" width="19.28515625" customWidth="1"/>
    <col min="590" max="596" width="11.42578125" customWidth="1"/>
    <col min="597" max="597" width="17.85546875" customWidth="1"/>
    <col min="598" max="599" width="11.42578125" customWidth="1"/>
    <col min="600" max="600" width="13" customWidth="1"/>
    <col min="601" max="601" width="11.42578125" customWidth="1"/>
    <col min="602" max="602" width="13.5703125" customWidth="1"/>
    <col min="603" max="607" width="11.42578125" customWidth="1"/>
    <col min="608" max="612" width="14.85546875" customWidth="1"/>
    <col min="613" max="613" width="14.7109375" customWidth="1"/>
    <col min="630" max="630" width="13.28515625" customWidth="1"/>
    <col min="631" max="631" width="0" hidden="1" customWidth="1"/>
    <col min="769" max="769" width="4.7109375" customWidth="1"/>
    <col min="770" max="770" width="59.5703125" customWidth="1"/>
    <col min="771" max="771" width="13" customWidth="1"/>
    <col min="772" max="772" width="11.85546875" customWidth="1"/>
    <col min="773" max="773" width="8.85546875" customWidth="1"/>
    <col min="774" max="774" width="15.7109375" customWidth="1"/>
    <col min="775" max="775" width="11.140625" customWidth="1"/>
    <col min="776" max="776" width="12.85546875" customWidth="1"/>
    <col min="777" max="777" width="10.42578125" customWidth="1"/>
    <col min="778" max="779" width="11.42578125" customWidth="1"/>
    <col min="780" max="782" width="0" hidden="1" customWidth="1"/>
    <col min="783" max="783" width="11.7109375" customWidth="1"/>
    <col min="784" max="784" width="13.42578125" customWidth="1"/>
    <col min="785" max="785" width="11.85546875" customWidth="1"/>
    <col min="786" max="786" width="13.5703125" customWidth="1"/>
    <col min="787" max="787" width="11.5703125" customWidth="1"/>
    <col min="788" max="788" width="12.7109375" customWidth="1"/>
    <col min="789" max="789" width="11.7109375" customWidth="1"/>
    <col min="790" max="790" width="14.28515625" customWidth="1"/>
    <col min="791" max="791" width="11.42578125" customWidth="1"/>
    <col min="792" max="792" width="16.7109375" customWidth="1"/>
    <col min="793" max="795" width="11.42578125" customWidth="1"/>
    <col min="796" max="796" width="15.28515625" customWidth="1"/>
    <col min="797" max="808" width="0" hidden="1" customWidth="1"/>
    <col min="809" max="811" width="15.42578125" customWidth="1"/>
    <col min="812" max="814" width="19" customWidth="1"/>
    <col min="815" max="816" width="15" customWidth="1"/>
    <col min="817" max="817" width="11.42578125" customWidth="1"/>
    <col min="818" max="818" width="18" customWidth="1"/>
    <col min="819" max="819" width="16.85546875" customWidth="1"/>
    <col min="820" max="820" width="16.5703125" customWidth="1"/>
    <col min="821" max="821" width="15.42578125" customWidth="1"/>
    <col min="822" max="823" width="11.42578125" customWidth="1"/>
    <col min="824" max="824" width="14.140625" customWidth="1"/>
    <col min="825" max="831" width="11.42578125" customWidth="1"/>
    <col min="832" max="832" width="14.7109375" customWidth="1"/>
    <col min="833" max="833" width="26.7109375" customWidth="1"/>
    <col min="834" max="834" width="11.28515625" customWidth="1"/>
    <col min="835" max="837" width="11.42578125" customWidth="1"/>
    <col min="838" max="838" width="19.7109375" customWidth="1"/>
    <col min="839" max="844" width="11.42578125" customWidth="1"/>
    <col min="845" max="845" width="19.28515625" customWidth="1"/>
    <col min="846" max="852" width="11.42578125" customWidth="1"/>
    <col min="853" max="853" width="17.85546875" customWidth="1"/>
    <col min="854" max="855" width="11.42578125" customWidth="1"/>
    <col min="856" max="856" width="13" customWidth="1"/>
    <col min="857" max="857" width="11.42578125" customWidth="1"/>
    <col min="858" max="858" width="13.5703125" customWidth="1"/>
    <col min="859" max="863" width="11.42578125" customWidth="1"/>
    <col min="864" max="868" width="14.85546875" customWidth="1"/>
    <col min="869" max="869" width="14.7109375" customWidth="1"/>
    <col min="886" max="886" width="13.28515625" customWidth="1"/>
    <col min="887" max="887" width="0" hidden="1" customWidth="1"/>
    <col min="1025" max="1025" width="4.7109375" customWidth="1"/>
    <col min="1026" max="1026" width="59.5703125" customWidth="1"/>
    <col min="1027" max="1027" width="13" customWidth="1"/>
    <col min="1028" max="1028" width="11.85546875" customWidth="1"/>
    <col min="1029" max="1029" width="8.85546875" customWidth="1"/>
    <col min="1030" max="1030" width="15.7109375" customWidth="1"/>
    <col min="1031" max="1031" width="11.140625" customWidth="1"/>
    <col min="1032" max="1032" width="12.85546875" customWidth="1"/>
    <col min="1033" max="1033" width="10.42578125" customWidth="1"/>
    <col min="1034" max="1035" width="11.42578125" customWidth="1"/>
    <col min="1036" max="1038" width="0" hidden="1" customWidth="1"/>
    <col min="1039" max="1039" width="11.7109375" customWidth="1"/>
    <col min="1040" max="1040" width="13.42578125" customWidth="1"/>
    <col min="1041" max="1041" width="11.85546875" customWidth="1"/>
    <col min="1042" max="1042" width="13.5703125" customWidth="1"/>
    <col min="1043" max="1043" width="11.5703125" customWidth="1"/>
    <col min="1044" max="1044" width="12.7109375" customWidth="1"/>
    <col min="1045" max="1045" width="11.7109375" customWidth="1"/>
    <col min="1046" max="1046" width="14.28515625" customWidth="1"/>
    <col min="1047" max="1047" width="11.42578125" customWidth="1"/>
    <col min="1048" max="1048" width="16.7109375" customWidth="1"/>
    <col min="1049" max="1051" width="11.42578125" customWidth="1"/>
    <col min="1052" max="1052" width="15.28515625" customWidth="1"/>
    <col min="1053" max="1064" width="0" hidden="1" customWidth="1"/>
    <col min="1065" max="1067" width="15.42578125" customWidth="1"/>
    <col min="1068" max="1070" width="19" customWidth="1"/>
    <col min="1071" max="1072" width="15" customWidth="1"/>
    <col min="1073" max="1073" width="11.42578125" customWidth="1"/>
    <col min="1074" max="1074" width="18" customWidth="1"/>
    <col min="1075" max="1075" width="16.85546875" customWidth="1"/>
    <col min="1076" max="1076" width="16.5703125" customWidth="1"/>
    <col min="1077" max="1077" width="15.42578125" customWidth="1"/>
    <col min="1078" max="1079" width="11.42578125" customWidth="1"/>
    <col min="1080" max="1080" width="14.140625" customWidth="1"/>
    <col min="1081" max="1087" width="11.42578125" customWidth="1"/>
    <col min="1088" max="1088" width="14.7109375" customWidth="1"/>
    <col min="1089" max="1089" width="26.7109375" customWidth="1"/>
    <col min="1090" max="1090" width="11.28515625" customWidth="1"/>
    <col min="1091" max="1093" width="11.42578125" customWidth="1"/>
    <col min="1094" max="1094" width="19.7109375" customWidth="1"/>
    <col min="1095" max="1100" width="11.42578125" customWidth="1"/>
    <col min="1101" max="1101" width="19.28515625" customWidth="1"/>
    <col min="1102" max="1108" width="11.42578125" customWidth="1"/>
    <col min="1109" max="1109" width="17.85546875" customWidth="1"/>
    <col min="1110" max="1111" width="11.42578125" customWidth="1"/>
    <col min="1112" max="1112" width="13" customWidth="1"/>
    <col min="1113" max="1113" width="11.42578125" customWidth="1"/>
    <col min="1114" max="1114" width="13.5703125" customWidth="1"/>
    <col min="1115" max="1119" width="11.42578125" customWidth="1"/>
    <col min="1120" max="1124" width="14.85546875" customWidth="1"/>
    <col min="1125" max="1125" width="14.7109375" customWidth="1"/>
    <col min="1142" max="1142" width="13.28515625" customWidth="1"/>
    <col min="1143" max="1143" width="0" hidden="1" customWidth="1"/>
    <col min="1281" max="1281" width="4.7109375" customWidth="1"/>
    <col min="1282" max="1282" width="59.5703125" customWidth="1"/>
    <col min="1283" max="1283" width="13" customWidth="1"/>
    <col min="1284" max="1284" width="11.85546875" customWidth="1"/>
    <col min="1285" max="1285" width="8.85546875" customWidth="1"/>
    <col min="1286" max="1286" width="15.7109375" customWidth="1"/>
    <col min="1287" max="1287" width="11.140625" customWidth="1"/>
    <col min="1288" max="1288" width="12.85546875" customWidth="1"/>
    <col min="1289" max="1289" width="10.42578125" customWidth="1"/>
    <col min="1290" max="1291" width="11.42578125" customWidth="1"/>
    <col min="1292" max="1294" width="0" hidden="1" customWidth="1"/>
    <col min="1295" max="1295" width="11.7109375" customWidth="1"/>
    <col min="1296" max="1296" width="13.42578125" customWidth="1"/>
    <col min="1297" max="1297" width="11.85546875" customWidth="1"/>
    <col min="1298" max="1298" width="13.5703125" customWidth="1"/>
    <col min="1299" max="1299" width="11.5703125" customWidth="1"/>
    <col min="1300" max="1300" width="12.7109375" customWidth="1"/>
    <col min="1301" max="1301" width="11.7109375" customWidth="1"/>
    <col min="1302" max="1302" width="14.28515625" customWidth="1"/>
    <col min="1303" max="1303" width="11.42578125" customWidth="1"/>
    <col min="1304" max="1304" width="16.7109375" customWidth="1"/>
    <col min="1305" max="1307" width="11.42578125" customWidth="1"/>
    <col min="1308" max="1308" width="15.28515625" customWidth="1"/>
    <col min="1309" max="1320" width="0" hidden="1" customWidth="1"/>
    <col min="1321" max="1323" width="15.42578125" customWidth="1"/>
    <col min="1324" max="1326" width="19" customWidth="1"/>
    <col min="1327" max="1328" width="15" customWidth="1"/>
    <col min="1329" max="1329" width="11.42578125" customWidth="1"/>
    <col min="1330" max="1330" width="18" customWidth="1"/>
    <col min="1331" max="1331" width="16.85546875" customWidth="1"/>
    <col min="1332" max="1332" width="16.5703125" customWidth="1"/>
    <col min="1333" max="1333" width="15.42578125" customWidth="1"/>
    <col min="1334" max="1335" width="11.42578125" customWidth="1"/>
    <col min="1336" max="1336" width="14.140625" customWidth="1"/>
    <col min="1337" max="1343" width="11.42578125" customWidth="1"/>
    <col min="1344" max="1344" width="14.7109375" customWidth="1"/>
    <col min="1345" max="1345" width="26.7109375" customWidth="1"/>
    <col min="1346" max="1346" width="11.28515625" customWidth="1"/>
    <col min="1347" max="1349" width="11.42578125" customWidth="1"/>
    <col min="1350" max="1350" width="19.7109375" customWidth="1"/>
    <col min="1351" max="1356" width="11.42578125" customWidth="1"/>
    <col min="1357" max="1357" width="19.28515625" customWidth="1"/>
    <col min="1358" max="1364" width="11.42578125" customWidth="1"/>
    <col min="1365" max="1365" width="17.85546875" customWidth="1"/>
    <col min="1366" max="1367" width="11.42578125" customWidth="1"/>
    <col min="1368" max="1368" width="13" customWidth="1"/>
    <col min="1369" max="1369" width="11.42578125" customWidth="1"/>
    <col min="1370" max="1370" width="13.5703125" customWidth="1"/>
    <col min="1371" max="1375" width="11.42578125" customWidth="1"/>
    <col min="1376" max="1380" width="14.85546875" customWidth="1"/>
    <col min="1381" max="1381" width="14.7109375" customWidth="1"/>
    <col min="1398" max="1398" width="13.28515625" customWidth="1"/>
    <col min="1399" max="1399" width="0" hidden="1" customWidth="1"/>
    <col min="1537" max="1537" width="4.7109375" customWidth="1"/>
    <col min="1538" max="1538" width="59.5703125" customWidth="1"/>
    <col min="1539" max="1539" width="13" customWidth="1"/>
    <col min="1540" max="1540" width="11.85546875" customWidth="1"/>
    <col min="1541" max="1541" width="8.85546875" customWidth="1"/>
    <col min="1542" max="1542" width="15.7109375" customWidth="1"/>
    <col min="1543" max="1543" width="11.140625" customWidth="1"/>
    <col min="1544" max="1544" width="12.85546875" customWidth="1"/>
    <col min="1545" max="1545" width="10.42578125" customWidth="1"/>
    <col min="1546" max="1547" width="11.42578125" customWidth="1"/>
    <col min="1548" max="1550" width="0" hidden="1" customWidth="1"/>
    <col min="1551" max="1551" width="11.7109375" customWidth="1"/>
    <col min="1552" max="1552" width="13.42578125" customWidth="1"/>
    <col min="1553" max="1553" width="11.85546875" customWidth="1"/>
    <col min="1554" max="1554" width="13.5703125" customWidth="1"/>
    <col min="1555" max="1555" width="11.5703125" customWidth="1"/>
    <col min="1556" max="1556" width="12.7109375" customWidth="1"/>
    <col min="1557" max="1557" width="11.7109375" customWidth="1"/>
    <col min="1558" max="1558" width="14.28515625" customWidth="1"/>
    <col min="1559" max="1559" width="11.42578125" customWidth="1"/>
    <col min="1560" max="1560" width="16.7109375" customWidth="1"/>
    <col min="1561" max="1563" width="11.42578125" customWidth="1"/>
    <col min="1564" max="1564" width="15.28515625" customWidth="1"/>
    <col min="1565" max="1576" width="0" hidden="1" customWidth="1"/>
    <col min="1577" max="1579" width="15.42578125" customWidth="1"/>
    <col min="1580" max="1582" width="19" customWidth="1"/>
    <col min="1583" max="1584" width="15" customWidth="1"/>
    <col min="1585" max="1585" width="11.42578125" customWidth="1"/>
    <col min="1586" max="1586" width="18" customWidth="1"/>
    <col min="1587" max="1587" width="16.85546875" customWidth="1"/>
    <col min="1588" max="1588" width="16.5703125" customWidth="1"/>
    <col min="1589" max="1589" width="15.42578125" customWidth="1"/>
    <col min="1590" max="1591" width="11.42578125" customWidth="1"/>
    <col min="1592" max="1592" width="14.140625" customWidth="1"/>
    <col min="1593" max="1599" width="11.42578125" customWidth="1"/>
    <col min="1600" max="1600" width="14.7109375" customWidth="1"/>
    <col min="1601" max="1601" width="26.7109375" customWidth="1"/>
    <col min="1602" max="1602" width="11.28515625" customWidth="1"/>
    <col min="1603" max="1605" width="11.42578125" customWidth="1"/>
    <col min="1606" max="1606" width="19.7109375" customWidth="1"/>
    <col min="1607" max="1612" width="11.42578125" customWidth="1"/>
    <col min="1613" max="1613" width="19.28515625" customWidth="1"/>
    <col min="1614" max="1620" width="11.42578125" customWidth="1"/>
    <col min="1621" max="1621" width="17.85546875" customWidth="1"/>
    <col min="1622" max="1623" width="11.42578125" customWidth="1"/>
    <col min="1624" max="1624" width="13" customWidth="1"/>
    <col min="1625" max="1625" width="11.42578125" customWidth="1"/>
    <col min="1626" max="1626" width="13.5703125" customWidth="1"/>
    <col min="1627" max="1631" width="11.42578125" customWidth="1"/>
    <col min="1632" max="1636" width="14.85546875" customWidth="1"/>
    <col min="1637" max="1637" width="14.7109375" customWidth="1"/>
    <col min="1654" max="1654" width="13.28515625" customWidth="1"/>
    <col min="1655" max="1655" width="0" hidden="1" customWidth="1"/>
    <col min="1793" max="1793" width="4.7109375" customWidth="1"/>
    <col min="1794" max="1794" width="59.5703125" customWidth="1"/>
    <col min="1795" max="1795" width="13" customWidth="1"/>
    <col min="1796" max="1796" width="11.85546875" customWidth="1"/>
    <col min="1797" max="1797" width="8.85546875" customWidth="1"/>
    <col min="1798" max="1798" width="15.7109375" customWidth="1"/>
    <col min="1799" max="1799" width="11.140625" customWidth="1"/>
    <col min="1800" max="1800" width="12.85546875" customWidth="1"/>
    <col min="1801" max="1801" width="10.42578125" customWidth="1"/>
    <col min="1802" max="1803" width="11.42578125" customWidth="1"/>
    <col min="1804" max="1806" width="0" hidden="1" customWidth="1"/>
    <col min="1807" max="1807" width="11.7109375" customWidth="1"/>
    <col min="1808" max="1808" width="13.42578125" customWidth="1"/>
    <col min="1809" max="1809" width="11.85546875" customWidth="1"/>
    <col min="1810" max="1810" width="13.5703125" customWidth="1"/>
    <col min="1811" max="1811" width="11.5703125" customWidth="1"/>
    <col min="1812" max="1812" width="12.7109375" customWidth="1"/>
    <col min="1813" max="1813" width="11.7109375" customWidth="1"/>
    <col min="1814" max="1814" width="14.28515625" customWidth="1"/>
    <col min="1815" max="1815" width="11.42578125" customWidth="1"/>
    <col min="1816" max="1816" width="16.7109375" customWidth="1"/>
    <col min="1817" max="1819" width="11.42578125" customWidth="1"/>
    <col min="1820" max="1820" width="15.28515625" customWidth="1"/>
    <col min="1821" max="1832" width="0" hidden="1" customWidth="1"/>
    <col min="1833" max="1835" width="15.42578125" customWidth="1"/>
    <col min="1836" max="1838" width="19" customWidth="1"/>
    <col min="1839" max="1840" width="15" customWidth="1"/>
    <col min="1841" max="1841" width="11.42578125" customWidth="1"/>
    <col min="1842" max="1842" width="18" customWidth="1"/>
    <col min="1843" max="1843" width="16.85546875" customWidth="1"/>
    <col min="1844" max="1844" width="16.5703125" customWidth="1"/>
    <col min="1845" max="1845" width="15.42578125" customWidth="1"/>
    <col min="1846" max="1847" width="11.42578125" customWidth="1"/>
    <col min="1848" max="1848" width="14.140625" customWidth="1"/>
    <col min="1849" max="1855" width="11.42578125" customWidth="1"/>
    <col min="1856" max="1856" width="14.7109375" customWidth="1"/>
    <col min="1857" max="1857" width="26.7109375" customWidth="1"/>
    <col min="1858" max="1858" width="11.28515625" customWidth="1"/>
    <col min="1859" max="1861" width="11.42578125" customWidth="1"/>
    <col min="1862" max="1862" width="19.7109375" customWidth="1"/>
    <col min="1863" max="1868" width="11.42578125" customWidth="1"/>
    <col min="1869" max="1869" width="19.28515625" customWidth="1"/>
    <col min="1870" max="1876" width="11.42578125" customWidth="1"/>
    <col min="1877" max="1877" width="17.85546875" customWidth="1"/>
    <col min="1878" max="1879" width="11.42578125" customWidth="1"/>
    <col min="1880" max="1880" width="13" customWidth="1"/>
    <col min="1881" max="1881" width="11.42578125" customWidth="1"/>
    <col min="1882" max="1882" width="13.5703125" customWidth="1"/>
    <col min="1883" max="1887" width="11.42578125" customWidth="1"/>
    <col min="1888" max="1892" width="14.85546875" customWidth="1"/>
    <col min="1893" max="1893" width="14.7109375" customWidth="1"/>
    <col min="1910" max="1910" width="13.28515625" customWidth="1"/>
    <col min="1911" max="1911" width="0" hidden="1" customWidth="1"/>
    <col min="2049" max="2049" width="4.7109375" customWidth="1"/>
    <col min="2050" max="2050" width="59.5703125" customWidth="1"/>
    <col min="2051" max="2051" width="13" customWidth="1"/>
    <col min="2052" max="2052" width="11.85546875" customWidth="1"/>
    <col min="2053" max="2053" width="8.85546875" customWidth="1"/>
    <col min="2054" max="2054" width="15.7109375" customWidth="1"/>
    <col min="2055" max="2055" width="11.140625" customWidth="1"/>
    <col min="2056" max="2056" width="12.85546875" customWidth="1"/>
    <col min="2057" max="2057" width="10.42578125" customWidth="1"/>
    <col min="2058" max="2059" width="11.42578125" customWidth="1"/>
    <col min="2060" max="2062" width="0" hidden="1" customWidth="1"/>
    <col min="2063" max="2063" width="11.7109375" customWidth="1"/>
    <col min="2064" max="2064" width="13.42578125" customWidth="1"/>
    <col min="2065" max="2065" width="11.85546875" customWidth="1"/>
    <col min="2066" max="2066" width="13.5703125" customWidth="1"/>
    <col min="2067" max="2067" width="11.5703125" customWidth="1"/>
    <col min="2068" max="2068" width="12.7109375" customWidth="1"/>
    <col min="2069" max="2069" width="11.7109375" customWidth="1"/>
    <col min="2070" max="2070" width="14.28515625" customWidth="1"/>
    <col min="2071" max="2071" width="11.42578125" customWidth="1"/>
    <col min="2072" max="2072" width="16.7109375" customWidth="1"/>
    <col min="2073" max="2075" width="11.42578125" customWidth="1"/>
    <col min="2076" max="2076" width="15.28515625" customWidth="1"/>
    <col min="2077" max="2088" width="0" hidden="1" customWidth="1"/>
    <col min="2089" max="2091" width="15.42578125" customWidth="1"/>
    <col min="2092" max="2094" width="19" customWidth="1"/>
    <col min="2095" max="2096" width="15" customWidth="1"/>
    <col min="2097" max="2097" width="11.42578125" customWidth="1"/>
    <col min="2098" max="2098" width="18" customWidth="1"/>
    <col min="2099" max="2099" width="16.85546875" customWidth="1"/>
    <col min="2100" max="2100" width="16.5703125" customWidth="1"/>
    <col min="2101" max="2101" width="15.42578125" customWidth="1"/>
    <col min="2102" max="2103" width="11.42578125" customWidth="1"/>
    <col min="2104" max="2104" width="14.140625" customWidth="1"/>
    <col min="2105" max="2111" width="11.42578125" customWidth="1"/>
    <col min="2112" max="2112" width="14.7109375" customWidth="1"/>
    <col min="2113" max="2113" width="26.7109375" customWidth="1"/>
    <col min="2114" max="2114" width="11.28515625" customWidth="1"/>
    <col min="2115" max="2117" width="11.42578125" customWidth="1"/>
    <col min="2118" max="2118" width="19.7109375" customWidth="1"/>
    <col min="2119" max="2124" width="11.42578125" customWidth="1"/>
    <col min="2125" max="2125" width="19.28515625" customWidth="1"/>
    <col min="2126" max="2132" width="11.42578125" customWidth="1"/>
    <col min="2133" max="2133" width="17.85546875" customWidth="1"/>
    <col min="2134" max="2135" width="11.42578125" customWidth="1"/>
    <col min="2136" max="2136" width="13" customWidth="1"/>
    <col min="2137" max="2137" width="11.42578125" customWidth="1"/>
    <col min="2138" max="2138" width="13.5703125" customWidth="1"/>
    <col min="2139" max="2143" width="11.42578125" customWidth="1"/>
    <col min="2144" max="2148" width="14.85546875" customWidth="1"/>
    <col min="2149" max="2149" width="14.7109375" customWidth="1"/>
    <col min="2166" max="2166" width="13.28515625" customWidth="1"/>
    <col min="2167" max="2167" width="0" hidden="1" customWidth="1"/>
    <col min="2305" max="2305" width="4.7109375" customWidth="1"/>
    <col min="2306" max="2306" width="59.5703125" customWidth="1"/>
    <col min="2307" max="2307" width="13" customWidth="1"/>
    <col min="2308" max="2308" width="11.85546875" customWidth="1"/>
    <col min="2309" max="2309" width="8.85546875" customWidth="1"/>
    <col min="2310" max="2310" width="15.7109375" customWidth="1"/>
    <col min="2311" max="2311" width="11.140625" customWidth="1"/>
    <col min="2312" max="2312" width="12.85546875" customWidth="1"/>
    <col min="2313" max="2313" width="10.42578125" customWidth="1"/>
    <col min="2314" max="2315" width="11.42578125" customWidth="1"/>
    <col min="2316" max="2318" width="0" hidden="1" customWidth="1"/>
    <col min="2319" max="2319" width="11.7109375" customWidth="1"/>
    <col min="2320" max="2320" width="13.42578125" customWidth="1"/>
    <col min="2321" max="2321" width="11.85546875" customWidth="1"/>
    <col min="2322" max="2322" width="13.5703125" customWidth="1"/>
    <col min="2323" max="2323" width="11.5703125" customWidth="1"/>
    <col min="2324" max="2324" width="12.7109375" customWidth="1"/>
    <col min="2325" max="2325" width="11.7109375" customWidth="1"/>
    <col min="2326" max="2326" width="14.28515625" customWidth="1"/>
    <col min="2327" max="2327" width="11.42578125" customWidth="1"/>
    <col min="2328" max="2328" width="16.7109375" customWidth="1"/>
    <col min="2329" max="2331" width="11.42578125" customWidth="1"/>
    <col min="2332" max="2332" width="15.28515625" customWidth="1"/>
    <col min="2333" max="2344" width="0" hidden="1" customWidth="1"/>
    <col min="2345" max="2347" width="15.42578125" customWidth="1"/>
    <col min="2348" max="2350" width="19" customWidth="1"/>
    <col min="2351" max="2352" width="15" customWidth="1"/>
    <col min="2353" max="2353" width="11.42578125" customWidth="1"/>
    <col min="2354" max="2354" width="18" customWidth="1"/>
    <col min="2355" max="2355" width="16.85546875" customWidth="1"/>
    <col min="2356" max="2356" width="16.5703125" customWidth="1"/>
    <col min="2357" max="2357" width="15.42578125" customWidth="1"/>
    <col min="2358" max="2359" width="11.42578125" customWidth="1"/>
    <col min="2360" max="2360" width="14.140625" customWidth="1"/>
    <col min="2361" max="2367" width="11.42578125" customWidth="1"/>
    <col min="2368" max="2368" width="14.7109375" customWidth="1"/>
    <col min="2369" max="2369" width="26.7109375" customWidth="1"/>
    <col min="2370" max="2370" width="11.28515625" customWidth="1"/>
    <col min="2371" max="2373" width="11.42578125" customWidth="1"/>
    <col min="2374" max="2374" width="19.7109375" customWidth="1"/>
    <col min="2375" max="2380" width="11.42578125" customWidth="1"/>
    <col min="2381" max="2381" width="19.28515625" customWidth="1"/>
    <col min="2382" max="2388" width="11.42578125" customWidth="1"/>
    <col min="2389" max="2389" width="17.85546875" customWidth="1"/>
    <col min="2390" max="2391" width="11.42578125" customWidth="1"/>
    <col min="2392" max="2392" width="13" customWidth="1"/>
    <col min="2393" max="2393" width="11.42578125" customWidth="1"/>
    <col min="2394" max="2394" width="13.5703125" customWidth="1"/>
    <col min="2395" max="2399" width="11.42578125" customWidth="1"/>
    <col min="2400" max="2404" width="14.85546875" customWidth="1"/>
    <col min="2405" max="2405" width="14.7109375" customWidth="1"/>
    <col min="2422" max="2422" width="13.28515625" customWidth="1"/>
    <col min="2423" max="2423" width="0" hidden="1" customWidth="1"/>
    <col min="2561" max="2561" width="4.7109375" customWidth="1"/>
    <col min="2562" max="2562" width="59.5703125" customWidth="1"/>
    <col min="2563" max="2563" width="13" customWidth="1"/>
    <col min="2564" max="2564" width="11.85546875" customWidth="1"/>
    <col min="2565" max="2565" width="8.85546875" customWidth="1"/>
    <col min="2566" max="2566" width="15.7109375" customWidth="1"/>
    <col min="2567" max="2567" width="11.140625" customWidth="1"/>
    <col min="2568" max="2568" width="12.85546875" customWidth="1"/>
    <col min="2569" max="2569" width="10.42578125" customWidth="1"/>
    <col min="2570" max="2571" width="11.42578125" customWidth="1"/>
    <col min="2572" max="2574" width="0" hidden="1" customWidth="1"/>
    <col min="2575" max="2575" width="11.7109375" customWidth="1"/>
    <col min="2576" max="2576" width="13.42578125" customWidth="1"/>
    <col min="2577" max="2577" width="11.85546875" customWidth="1"/>
    <col min="2578" max="2578" width="13.5703125" customWidth="1"/>
    <col min="2579" max="2579" width="11.5703125" customWidth="1"/>
    <col min="2580" max="2580" width="12.7109375" customWidth="1"/>
    <col min="2581" max="2581" width="11.7109375" customWidth="1"/>
    <col min="2582" max="2582" width="14.28515625" customWidth="1"/>
    <col min="2583" max="2583" width="11.42578125" customWidth="1"/>
    <col min="2584" max="2584" width="16.7109375" customWidth="1"/>
    <col min="2585" max="2587" width="11.42578125" customWidth="1"/>
    <col min="2588" max="2588" width="15.28515625" customWidth="1"/>
    <col min="2589" max="2600" width="0" hidden="1" customWidth="1"/>
    <col min="2601" max="2603" width="15.42578125" customWidth="1"/>
    <col min="2604" max="2606" width="19" customWidth="1"/>
    <col min="2607" max="2608" width="15" customWidth="1"/>
    <col min="2609" max="2609" width="11.42578125" customWidth="1"/>
    <col min="2610" max="2610" width="18" customWidth="1"/>
    <col min="2611" max="2611" width="16.85546875" customWidth="1"/>
    <col min="2612" max="2612" width="16.5703125" customWidth="1"/>
    <col min="2613" max="2613" width="15.42578125" customWidth="1"/>
    <col min="2614" max="2615" width="11.42578125" customWidth="1"/>
    <col min="2616" max="2616" width="14.140625" customWidth="1"/>
    <col min="2617" max="2623" width="11.42578125" customWidth="1"/>
    <col min="2624" max="2624" width="14.7109375" customWidth="1"/>
    <col min="2625" max="2625" width="26.7109375" customWidth="1"/>
    <col min="2626" max="2626" width="11.28515625" customWidth="1"/>
    <col min="2627" max="2629" width="11.42578125" customWidth="1"/>
    <col min="2630" max="2630" width="19.7109375" customWidth="1"/>
    <col min="2631" max="2636" width="11.42578125" customWidth="1"/>
    <col min="2637" max="2637" width="19.28515625" customWidth="1"/>
    <col min="2638" max="2644" width="11.42578125" customWidth="1"/>
    <col min="2645" max="2645" width="17.85546875" customWidth="1"/>
    <col min="2646" max="2647" width="11.42578125" customWidth="1"/>
    <col min="2648" max="2648" width="13" customWidth="1"/>
    <col min="2649" max="2649" width="11.42578125" customWidth="1"/>
    <col min="2650" max="2650" width="13.5703125" customWidth="1"/>
    <col min="2651" max="2655" width="11.42578125" customWidth="1"/>
    <col min="2656" max="2660" width="14.85546875" customWidth="1"/>
    <col min="2661" max="2661" width="14.7109375" customWidth="1"/>
    <col min="2678" max="2678" width="13.28515625" customWidth="1"/>
    <col min="2679" max="2679" width="0" hidden="1" customWidth="1"/>
    <col min="2817" max="2817" width="4.7109375" customWidth="1"/>
    <col min="2818" max="2818" width="59.5703125" customWidth="1"/>
    <col min="2819" max="2819" width="13" customWidth="1"/>
    <col min="2820" max="2820" width="11.85546875" customWidth="1"/>
    <col min="2821" max="2821" width="8.85546875" customWidth="1"/>
    <col min="2822" max="2822" width="15.7109375" customWidth="1"/>
    <col min="2823" max="2823" width="11.140625" customWidth="1"/>
    <col min="2824" max="2824" width="12.85546875" customWidth="1"/>
    <col min="2825" max="2825" width="10.42578125" customWidth="1"/>
    <col min="2826" max="2827" width="11.42578125" customWidth="1"/>
    <col min="2828" max="2830" width="0" hidden="1" customWidth="1"/>
    <col min="2831" max="2831" width="11.7109375" customWidth="1"/>
    <col min="2832" max="2832" width="13.42578125" customWidth="1"/>
    <col min="2833" max="2833" width="11.85546875" customWidth="1"/>
    <col min="2834" max="2834" width="13.5703125" customWidth="1"/>
    <col min="2835" max="2835" width="11.5703125" customWidth="1"/>
    <col min="2836" max="2836" width="12.7109375" customWidth="1"/>
    <col min="2837" max="2837" width="11.7109375" customWidth="1"/>
    <col min="2838" max="2838" width="14.28515625" customWidth="1"/>
    <col min="2839" max="2839" width="11.42578125" customWidth="1"/>
    <col min="2840" max="2840" width="16.7109375" customWidth="1"/>
    <col min="2841" max="2843" width="11.42578125" customWidth="1"/>
    <col min="2844" max="2844" width="15.28515625" customWidth="1"/>
    <col min="2845" max="2856" width="0" hidden="1" customWidth="1"/>
    <col min="2857" max="2859" width="15.42578125" customWidth="1"/>
    <col min="2860" max="2862" width="19" customWidth="1"/>
    <col min="2863" max="2864" width="15" customWidth="1"/>
    <col min="2865" max="2865" width="11.42578125" customWidth="1"/>
    <col min="2866" max="2866" width="18" customWidth="1"/>
    <col min="2867" max="2867" width="16.85546875" customWidth="1"/>
    <col min="2868" max="2868" width="16.5703125" customWidth="1"/>
    <col min="2869" max="2869" width="15.42578125" customWidth="1"/>
    <col min="2870" max="2871" width="11.42578125" customWidth="1"/>
    <col min="2872" max="2872" width="14.140625" customWidth="1"/>
    <col min="2873" max="2879" width="11.42578125" customWidth="1"/>
    <col min="2880" max="2880" width="14.7109375" customWidth="1"/>
    <col min="2881" max="2881" width="26.7109375" customWidth="1"/>
    <col min="2882" max="2882" width="11.28515625" customWidth="1"/>
    <col min="2883" max="2885" width="11.42578125" customWidth="1"/>
    <col min="2886" max="2886" width="19.7109375" customWidth="1"/>
    <col min="2887" max="2892" width="11.42578125" customWidth="1"/>
    <col min="2893" max="2893" width="19.28515625" customWidth="1"/>
    <col min="2894" max="2900" width="11.42578125" customWidth="1"/>
    <col min="2901" max="2901" width="17.85546875" customWidth="1"/>
    <col min="2902" max="2903" width="11.42578125" customWidth="1"/>
    <col min="2904" max="2904" width="13" customWidth="1"/>
    <col min="2905" max="2905" width="11.42578125" customWidth="1"/>
    <col min="2906" max="2906" width="13.5703125" customWidth="1"/>
    <col min="2907" max="2911" width="11.42578125" customWidth="1"/>
    <col min="2912" max="2916" width="14.85546875" customWidth="1"/>
    <col min="2917" max="2917" width="14.7109375" customWidth="1"/>
    <col min="2934" max="2934" width="13.28515625" customWidth="1"/>
    <col min="2935" max="2935" width="0" hidden="1" customWidth="1"/>
    <col min="3073" max="3073" width="4.7109375" customWidth="1"/>
    <col min="3074" max="3074" width="59.5703125" customWidth="1"/>
    <col min="3075" max="3075" width="13" customWidth="1"/>
    <col min="3076" max="3076" width="11.85546875" customWidth="1"/>
    <col min="3077" max="3077" width="8.85546875" customWidth="1"/>
    <col min="3078" max="3078" width="15.7109375" customWidth="1"/>
    <col min="3079" max="3079" width="11.140625" customWidth="1"/>
    <col min="3080" max="3080" width="12.85546875" customWidth="1"/>
    <col min="3081" max="3081" width="10.42578125" customWidth="1"/>
    <col min="3082" max="3083" width="11.42578125" customWidth="1"/>
    <col min="3084" max="3086" width="0" hidden="1" customWidth="1"/>
    <col min="3087" max="3087" width="11.7109375" customWidth="1"/>
    <col min="3088" max="3088" width="13.42578125" customWidth="1"/>
    <col min="3089" max="3089" width="11.85546875" customWidth="1"/>
    <col min="3090" max="3090" width="13.5703125" customWidth="1"/>
    <col min="3091" max="3091" width="11.5703125" customWidth="1"/>
    <col min="3092" max="3092" width="12.7109375" customWidth="1"/>
    <col min="3093" max="3093" width="11.7109375" customWidth="1"/>
    <col min="3094" max="3094" width="14.28515625" customWidth="1"/>
    <col min="3095" max="3095" width="11.42578125" customWidth="1"/>
    <col min="3096" max="3096" width="16.7109375" customWidth="1"/>
    <col min="3097" max="3099" width="11.42578125" customWidth="1"/>
    <col min="3100" max="3100" width="15.28515625" customWidth="1"/>
    <col min="3101" max="3112" width="0" hidden="1" customWidth="1"/>
    <col min="3113" max="3115" width="15.42578125" customWidth="1"/>
    <col min="3116" max="3118" width="19" customWidth="1"/>
    <col min="3119" max="3120" width="15" customWidth="1"/>
    <col min="3121" max="3121" width="11.42578125" customWidth="1"/>
    <col min="3122" max="3122" width="18" customWidth="1"/>
    <col min="3123" max="3123" width="16.85546875" customWidth="1"/>
    <col min="3124" max="3124" width="16.5703125" customWidth="1"/>
    <col min="3125" max="3125" width="15.42578125" customWidth="1"/>
    <col min="3126" max="3127" width="11.42578125" customWidth="1"/>
    <col min="3128" max="3128" width="14.140625" customWidth="1"/>
    <col min="3129" max="3135" width="11.42578125" customWidth="1"/>
    <col min="3136" max="3136" width="14.7109375" customWidth="1"/>
    <col min="3137" max="3137" width="26.7109375" customWidth="1"/>
    <col min="3138" max="3138" width="11.28515625" customWidth="1"/>
    <col min="3139" max="3141" width="11.42578125" customWidth="1"/>
    <col min="3142" max="3142" width="19.7109375" customWidth="1"/>
    <col min="3143" max="3148" width="11.42578125" customWidth="1"/>
    <col min="3149" max="3149" width="19.28515625" customWidth="1"/>
    <col min="3150" max="3156" width="11.42578125" customWidth="1"/>
    <col min="3157" max="3157" width="17.85546875" customWidth="1"/>
    <col min="3158" max="3159" width="11.42578125" customWidth="1"/>
    <col min="3160" max="3160" width="13" customWidth="1"/>
    <col min="3161" max="3161" width="11.42578125" customWidth="1"/>
    <col min="3162" max="3162" width="13.5703125" customWidth="1"/>
    <col min="3163" max="3167" width="11.42578125" customWidth="1"/>
    <col min="3168" max="3172" width="14.85546875" customWidth="1"/>
    <col min="3173" max="3173" width="14.7109375" customWidth="1"/>
    <col min="3190" max="3190" width="13.28515625" customWidth="1"/>
    <col min="3191" max="3191" width="0" hidden="1" customWidth="1"/>
    <col min="3329" max="3329" width="4.7109375" customWidth="1"/>
    <col min="3330" max="3330" width="59.5703125" customWidth="1"/>
    <col min="3331" max="3331" width="13" customWidth="1"/>
    <col min="3332" max="3332" width="11.85546875" customWidth="1"/>
    <col min="3333" max="3333" width="8.85546875" customWidth="1"/>
    <col min="3334" max="3334" width="15.7109375" customWidth="1"/>
    <col min="3335" max="3335" width="11.140625" customWidth="1"/>
    <col min="3336" max="3336" width="12.85546875" customWidth="1"/>
    <col min="3337" max="3337" width="10.42578125" customWidth="1"/>
    <col min="3338" max="3339" width="11.42578125" customWidth="1"/>
    <col min="3340" max="3342" width="0" hidden="1" customWidth="1"/>
    <col min="3343" max="3343" width="11.7109375" customWidth="1"/>
    <col min="3344" max="3344" width="13.42578125" customWidth="1"/>
    <col min="3345" max="3345" width="11.85546875" customWidth="1"/>
    <col min="3346" max="3346" width="13.5703125" customWidth="1"/>
    <col min="3347" max="3347" width="11.5703125" customWidth="1"/>
    <col min="3348" max="3348" width="12.7109375" customWidth="1"/>
    <col min="3349" max="3349" width="11.7109375" customWidth="1"/>
    <col min="3350" max="3350" width="14.28515625" customWidth="1"/>
    <col min="3351" max="3351" width="11.42578125" customWidth="1"/>
    <col min="3352" max="3352" width="16.7109375" customWidth="1"/>
    <col min="3353" max="3355" width="11.42578125" customWidth="1"/>
    <col min="3356" max="3356" width="15.28515625" customWidth="1"/>
    <col min="3357" max="3368" width="0" hidden="1" customWidth="1"/>
    <col min="3369" max="3371" width="15.42578125" customWidth="1"/>
    <col min="3372" max="3374" width="19" customWidth="1"/>
    <col min="3375" max="3376" width="15" customWidth="1"/>
    <col min="3377" max="3377" width="11.42578125" customWidth="1"/>
    <col min="3378" max="3378" width="18" customWidth="1"/>
    <col min="3379" max="3379" width="16.85546875" customWidth="1"/>
    <col min="3380" max="3380" width="16.5703125" customWidth="1"/>
    <col min="3381" max="3381" width="15.42578125" customWidth="1"/>
    <col min="3382" max="3383" width="11.42578125" customWidth="1"/>
    <col min="3384" max="3384" width="14.140625" customWidth="1"/>
    <col min="3385" max="3391" width="11.42578125" customWidth="1"/>
    <col min="3392" max="3392" width="14.7109375" customWidth="1"/>
    <col min="3393" max="3393" width="26.7109375" customWidth="1"/>
    <col min="3394" max="3394" width="11.28515625" customWidth="1"/>
    <col min="3395" max="3397" width="11.42578125" customWidth="1"/>
    <col min="3398" max="3398" width="19.7109375" customWidth="1"/>
    <col min="3399" max="3404" width="11.42578125" customWidth="1"/>
    <col min="3405" max="3405" width="19.28515625" customWidth="1"/>
    <col min="3406" max="3412" width="11.42578125" customWidth="1"/>
    <col min="3413" max="3413" width="17.85546875" customWidth="1"/>
    <col min="3414" max="3415" width="11.42578125" customWidth="1"/>
    <col min="3416" max="3416" width="13" customWidth="1"/>
    <col min="3417" max="3417" width="11.42578125" customWidth="1"/>
    <col min="3418" max="3418" width="13.5703125" customWidth="1"/>
    <col min="3419" max="3423" width="11.42578125" customWidth="1"/>
    <col min="3424" max="3428" width="14.85546875" customWidth="1"/>
    <col min="3429" max="3429" width="14.7109375" customWidth="1"/>
    <col min="3446" max="3446" width="13.28515625" customWidth="1"/>
    <col min="3447" max="3447" width="0" hidden="1" customWidth="1"/>
    <col min="3585" max="3585" width="4.7109375" customWidth="1"/>
    <col min="3586" max="3586" width="59.5703125" customWidth="1"/>
    <col min="3587" max="3587" width="13" customWidth="1"/>
    <col min="3588" max="3588" width="11.85546875" customWidth="1"/>
    <col min="3589" max="3589" width="8.85546875" customWidth="1"/>
    <col min="3590" max="3590" width="15.7109375" customWidth="1"/>
    <col min="3591" max="3591" width="11.140625" customWidth="1"/>
    <col min="3592" max="3592" width="12.85546875" customWidth="1"/>
    <col min="3593" max="3593" width="10.42578125" customWidth="1"/>
    <col min="3594" max="3595" width="11.42578125" customWidth="1"/>
    <col min="3596" max="3598" width="0" hidden="1" customWidth="1"/>
    <col min="3599" max="3599" width="11.7109375" customWidth="1"/>
    <col min="3600" max="3600" width="13.42578125" customWidth="1"/>
    <col min="3601" max="3601" width="11.85546875" customWidth="1"/>
    <col min="3602" max="3602" width="13.5703125" customWidth="1"/>
    <col min="3603" max="3603" width="11.5703125" customWidth="1"/>
    <col min="3604" max="3604" width="12.7109375" customWidth="1"/>
    <col min="3605" max="3605" width="11.7109375" customWidth="1"/>
    <col min="3606" max="3606" width="14.28515625" customWidth="1"/>
    <col min="3607" max="3607" width="11.42578125" customWidth="1"/>
    <col min="3608" max="3608" width="16.7109375" customWidth="1"/>
    <col min="3609" max="3611" width="11.42578125" customWidth="1"/>
    <col min="3612" max="3612" width="15.28515625" customWidth="1"/>
    <col min="3613" max="3624" width="0" hidden="1" customWidth="1"/>
    <col min="3625" max="3627" width="15.42578125" customWidth="1"/>
    <col min="3628" max="3630" width="19" customWidth="1"/>
    <col min="3631" max="3632" width="15" customWidth="1"/>
    <col min="3633" max="3633" width="11.42578125" customWidth="1"/>
    <col min="3634" max="3634" width="18" customWidth="1"/>
    <col min="3635" max="3635" width="16.85546875" customWidth="1"/>
    <col min="3636" max="3636" width="16.5703125" customWidth="1"/>
    <col min="3637" max="3637" width="15.42578125" customWidth="1"/>
    <col min="3638" max="3639" width="11.42578125" customWidth="1"/>
    <col min="3640" max="3640" width="14.140625" customWidth="1"/>
    <col min="3641" max="3647" width="11.42578125" customWidth="1"/>
    <col min="3648" max="3648" width="14.7109375" customWidth="1"/>
    <col min="3649" max="3649" width="26.7109375" customWidth="1"/>
    <col min="3650" max="3650" width="11.28515625" customWidth="1"/>
    <col min="3651" max="3653" width="11.42578125" customWidth="1"/>
    <col min="3654" max="3654" width="19.7109375" customWidth="1"/>
    <col min="3655" max="3660" width="11.42578125" customWidth="1"/>
    <col min="3661" max="3661" width="19.28515625" customWidth="1"/>
    <col min="3662" max="3668" width="11.42578125" customWidth="1"/>
    <col min="3669" max="3669" width="17.85546875" customWidth="1"/>
    <col min="3670" max="3671" width="11.42578125" customWidth="1"/>
    <col min="3672" max="3672" width="13" customWidth="1"/>
    <col min="3673" max="3673" width="11.42578125" customWidth="1"/>
    <col min="3674" max="3674" width="13.5703125" customWidth="1"/>
    <col min="3675" max="3679" width="11.42578125" customWidth="1"/>
    <col min="3680" max="3684" width="14.85546875" customWidth="1"/>
    <col min="3685" max="3685" width="14.7109375" customWidth="1"/>
    <col min="3702" max="3702" width="13.28515625" customWidth="1"/>
    <col min="3703" max="3703" width="0" hidden="1" customWidth="1"/>
    <col min="3841" max="3841" width="4.7109375" customWidth="1"/>
    <col min="3842" max="3842" width="59.5703125" customWidth="1"/>
    <col min="3843" max="3843" width="13" customWidth="1"/>
    <col min="3844" max="3844" width="11.85546875" customWidth="1"/>
    <col min="3845" max="3845" width="8.85546875" customWidth="1"/>
    <col min="3846" max="3846" width="15.7109375" customWidth="1"/>
    <col min="3847" max="3847" width="11.140625" customWidth="1"/>
    <col min="3848" max="3848" width="12.85546875" customWidth="1"/>
    <col min="3849" max="3849" width="10.42578125" customWidth="1"/>
    <col min="3850" max="3851" width="11.42578125" customWidth="1"/>
    <col min="3852" max="3854" width="0" hidden="1" customWidth="1"/>
    <col min="3855" max="3855" width="11.7109375" customWidth="1"/>
    <col min="3856" max="3856" width="13.42578125" customWidth="1"/>
    <col min="3857" max="3857" width="11.85546875" customWidth="1"/>
    <col min="3858" max="3858" width="13.5703125" customWidth="1"/>
    <col min="3859" max="3859" width="11.5703125" customWidth="1"/>
    <col min="3860" max="3860" width="12.7109375" customWidth="1"/>
    <col min="3861" max="3861" width="11.7109375" customWidth="1"/>
    <col min="3862" max="3862" width="14.28515625" customWidth="1"/>
    <col min="3863" max="3863" width="11.42578125" customWidth="1"/>
    <col min="3864" max="3864" width="16.7109375" customWidth="1"/>
    <col min="3865" max="3867" width="11.42578125" customWidth="1"/>
    <col min="3868" max="3868" width="15.28515625" customWidth="1"/>
    <col min="3869" max="3880" width="0" hidden="1" customWidth="1"/>
    <col min="3881" max="3883" width="15.42578125" customWidth="1"/>
    <col min="3884" max="3886" width="19" customWidth="1"/>
    <col min="3887" max="3888" width="15" customWidth="1"/>
    <col min="3889" max="3889" width="11.42578125" customWidth="1"/>
    <col min="3890" max="3890" width="18" customWidth="1"/>
    <col min="3891" max="3891" width="16.85546875" customWidth="1"/>
    <col min="3892" max="3892" width="16.5703125" customWidth="1"/>
    <col min="3893" max="3893" width="15.42578125" customWidth="1"/>
    <col min="3894" max="3895" width="11.42578125" customWidth="1"/>
    <col min="3896" max="3896" width="14.140625" customWidth="1"/>
    <col min="3897" max="3903" width="11.42578125" customWidth="1"/>
    <col min="3904" max="3904" width="14.7109375" customWidth="1"/>
    <col min="3905" max="3905" width="26.7109375" customWidth="1"/>
    <col min="3906" max="3906" width="11.28515625" customWidth="1"/>
    <col min="3907" max="3909" width="11.42578125" customWidth="1"/>
    <col min="3910" max="3910" width="19.7109375" customWidth="1"/>
    <col min="3911" max="3916" width="11.42578125" customWidth="1"/>
    <col min="3917" max="3917" width="19.28515625" customWidth="1"/>
    <col min="3918" max="3924" width="11.42578125" customWidth="1"/>
    <col min="3925" max="3925" width="17.85546875" customWidth="1"/>
    <col min="3926" max="3927" width="11.42578125" customWidth="1"/>
    <col min="3928" max="3928" width="13" customWidth="1"/>
    <col min="3929" max="3929" width="11.42578125" customWidth="1"/>
    <col min="3930" max="3930" width="13.5703125" customWidth="1"/>
    <col min="3931" max="3935" width="11.42578125" customWidth="1"/>
    <col min="3936" max="3940" width="14.85546875" customWidth="1"/>
    <col min="3941" max="3941" width="14.7109375" customWidth="1"/>
    <col min="3958" max="3958" width="13.28515625" customWidth="1"/>
    <col min="3959" max="3959" width="0" hidden="1" customWidth="1"/>
    <col min="4097" max="4097" width="4.7109375" customWidth="1"/>
    <col min="4098" max="4098" width="59.5703125" customWidth="1"/>
    <col min="4099" max="4099" width="13" customWidth="1"/>
    <col min="4100" max="4100" width="11.85546875" customWidth="1"/>
    <col min="4101" max="4101" width="8.85546875" customWidth="1"/>
    <col min="4102" max="4102" width="15.7109375" customWidth="1"/>
    <col min="4103" max="4103" width="11.140625" customWidth="1"/>
    <col min="4104" max="4104" width="12.85546875" customWidth="1"/>
    <col min="4105" max="4105" width="10.42578125" customWidth="1"/>
    <col min="4106" max="4107" width="11.42578125" customWidth="1"/>
    <col min="4108" max="4110" width="0" hidden="1" customWidth="1"/>
    <col min="4111" max="4111" width="11.7109375" customWidth="1"/>
    <col min="4112" max="4112" width="13.42578125" customWidth="1"/>
    <col min="4113" max="4113" width="11.85546875" customWidth="1"/>
    <col min="4114" max="4114" width="13.5703125" customWidth="1"/>
    <col min="4115" max="4115" width="11.5703125" customWidth="1"/>
    <col min="4116" max="4116" width="12.7109375" customWidth="1"/>
    <col min="4117" max="4117" width="11.7109375" customWidth="1"/>
    <col min="4118" max="4118" width="14.28515625" customWidth="1"/>
    <col min="4119" max="4119" width="11.42578125" customWidth="1"/>
    <col min="4120" max="4120" width="16.7109375" customWidth="1"/>
    <col min="4121" max="4123" width="11.42578125" customWidth="1"/>
    <col min="4124" max="4124" width="15.28515625" customWidth="1"/>
    <col min="4125" max="4136" width="0" hidden="1" customWidth="1"/>
    <col min="4137" max="4139" width="15.42578125" customWidth="1"/>
    <col min="4140" max="4142" width="19" customWidth="1"/>
    <col min="4143" max="4144" width="15" customWidth="1"/>
    <col min="4145" max="4145" width="11.42578125" customWidth="1"/>
    <col min="4146" max="4146" width="18" customWidth="1"/>
    <col min="4147" max="4147" width="16.85546875" customWidth="1"/>
    <col min="4148" max="4148" width="16.5703125" customWidth="1"/>
    <col min="4149" max="4149" width="15.42578125" customWidth="1"/>
    <col min="4150" max="4151" width="11.42578125" customWidth="1"/>
    <col min="4152" max="4152" width="14.140625" customWidth="1"/>
    <col min="4153" max="4159" width="11.42578125" customWidth="1"/>
    <col min="4160" max="4160" width="14.7109375" customWidth="1"/>
    <col min="4161" max="4161" width="26.7109375" customWidth="1"/>
    <col min="4162" max="4162" width="11.28515625" customWidth="1"/>
    <col min="4163" max="4165" width="11.42578125" customWidth="1"/>
    <col min="4166" max="4166" width="19.7109375" customWidth="1"/>
    <col min="4167" max="4172" width="11.42578125" customWidth="1"/>
    <col min="4173" max="4173" width="19.28515625" customWidth="1"/>
    <col min="4174" max="4180" width="11.42578125" customWidth="1"/>
    <col min="4181" max="4181" width="17.85546875" customWidth="1"/>
    <col min="4182" max="4183" width="11.42578125" customWidth="1"/>
    <col min="4184" max="4184" width="13" customWidth="1"/>
    <col min="4185" max="4185" width="11.42578125" customWidth="1"/>
    <col min="4186" max="4186" width="13.5703125" customWidth="1"/>
    <col min="4187" max="4191" width="11.42578125" customWidth="1"/>
    <col min="4192" max="4196" width="14.85546875" customWidth="1"/>
    <col min="4197" max="4197" width="14.7109375" customWidth="1"/>
    <col min="4214" max="4214" width="13.28515625" customWidth="1"/>
    <col min="4215" max="4215" width="0" hidden="1" customWidth="1"/>
    <col min="4353" max="4353" width="4.7109375" customWidth="1"/>
    <col min="4354" max="4354" width="59.5703125" customWidth="1"/>
    <col min="4355" max="4355" width="13" customWidth="1"/>
    <col min="4356" max="4356" width="11.85546875" customWidth="1"/>
    <col min="4357" max="4357" width="8.85546875" customWidth="1"/>
    <col min="4358" max="4358" width="15.7109375" customWidth="1"/>
    <col min="4359" max="4359" width="11.140625" customWidth="1"/>
    <col min="4360" max="4360" width="12.85546875" customWidth="1"/>
    <col min="4361" max="4361" width="10.42578125" customWidth="1"/>
    <col min="4362" max="4363" width="11.42578125" customWidth="1"/>
    <col min="4364" max="4366" width="0" hidden="1" customWidth="1"/>
    <col min="4367" max="4367" width="11.7109375" customWidth="1"/>
    <col min="4368" max="4368" width="13.42578125" customWidth="1"/>
    <col min="4369" max="4369" width="11.85546875" customWidth="1"/>
    <col min="4370" max="4370" width="13.5703125" customWidth="1"/>
    <col min="4371" max="4371" width="11.5703125" customWidth="1"/>
    <col min="4372" max="4372" width="12.7109375" customWidth="1"/>
    <col min="4373" max="4373" width="11.7109375" customWidth="1"/>
    <col min="4374" max="4374" width="14.28515625" customWidth="1"/>
    <col min="4375" max="4375" width="11.42578125" customWidth="1"/>
    <col min="4376" max="4376" width="16.7109375" customWidth="1"/>
    <col min="4377" max="4379" width="11.42578125" customWidth="1"/>
    <col min="4380" max="4380" width="15.28515625" customWidth="1"/>
    <col min="4381" max="4392" width="0" hidden="1" customWidth="1"/>
    <col min="4393" max="4395" width="15.42578125" customWidth="1"/>
    <col min="4396" max="4398" width="19" customWidth="1"/>
    <col min="4399" max="4400" width="15" customWidth="1"/>
    <col min="4401" max="4401" width="11.42578125" customWidth="1"/>
    <col min="4402" max="4402" width="18" customWidth="1"/>
    <col min="4403" max="4403" width="16.85546875" customWidth="1"/>
    <col min="4404" max="4404" width="16.5703125" customWidth="1"/>
    <col min="4405" max="4405" width="15.42578125" customWidth="1"/>
    <col min="4406" max="4407" width="11.42578125" customWidth="1"/>
    <col min="4408" max="4408" width="14.140625" customWidth="1"/>
    <col min="4409" max="4415" width="11.42578125" customWidth="1"/>
    <col min="4416" max="4416" width="14.7109375" customWidth="1"/>
    <col min="4417" max="4417" width="26.7109375" customWidth="1"/>
    <col min="4418" max="4418" width="11.28515625" customWidth="1"/>
    <col min="4419" max="4421" width="11.42578125" customWidth="1"/>
    <col min="4422" max="4422" width="19.7109375" customWidth="1"/>
    <col min="4423" max="4428" width="11.42578125" customWidth="1"/>
    <col min="4429" max="4429" width="19.28515625" customWidth="1"/>
    <col min="4430" max="4436" width="11.42578125" customWidth="1"/>
    <col min="4437" max="4437" width="17.85546875" customWidth="1"/>
    <col min="4438" max="4439" width="11.42578125" customWidth="1"/>
    <col min="4440" max="4440" width="13" customWidth="1"/>
    <col min="4441" max="4441" width="11.42578125" customWidth="1"/>
    <col min="4442" max="4442" width="13.5703125" customWidth="1"/>
    <col min="4443" max="4447" width="11.42578125" customWidth="1"/>
    <col min="4448" max="4452" width="14.85546875" customWidth="1"/>
    <col min="4453" max="4453" width="14.7109375" customWidth="1"/>
    <col min="4470" max="4470" width="13.28515625" customWidth="1"/>
    <col min="4471" max="4471" width="0" hidden="1" customWidth="1"/>
    <col min="4609" max="4609" width="4.7109375" customWidth="1"/>
    <col min="4610" max="4610" width="59.5703125" customWidth="1"/>
    <col min="4611" max="4611" width="13" customWidth="1"/>
    <col min="4612" max="4612" width="11.85546875" customWidth="1"/>
    <col min="4613" max="4613" width="8.85546875" customWidth="1"/>
    <col min="4614" max="4614" width="15.7109375" customWidth="1"/>
    <col min="4615" max="4615" width="11.140625" customWidth="1"/>
    <col min="4616" max="4616" width="12.85546875" customWidth="1"/>
    <col min="4617" max="4617" width="10.42578125" customWidth="1"/>
    <col min="4618" max="4619" width="11.42578125" customWidth="1"/>
    <col min="4620" max="4622" width="0" hidden="1" customWidth="1"/>
    <col min="4623" max="4623" width="11.7109375" customWidth="1"/>
    <col min="4624" max="4624" width="13.42578125" customWidth="1"/>
    <col min="4625" max="4625" width="11.85546875" customWidth="1"/>
    <col min="4626" max="4626" width="13.5703125" customWidth="1"/>
    <col min="4627" max="4627" width="11.5703125" customWidth="1"/>
    <col min="4628" max="4628" width="12.7109375" customWidth="1"/>
    <col min="4629" max="4629" width="11.7109375" customWidth="1"/>
    <col min="4630" max="4630" width="14.28515625" customWidth="1"/>
    <col min="4631" max="4631" width="11.42578125" customWidth="1"/>
    <col min="4632" max="4632" width="16.7109375" customWidth="1"/>
    <col min="4633" max="4635" width="11.42578125" customWidth="1"/>
    <col min="4636" max="4636" width="15.28515625" customWidth="1"/>
    <col min="4637" max="4648" width="0" hidden="1" customWidth="1"/>
    <col min="4649" max="4651" width="15.42578125" customWidth="1"/>
    <col min="4652" max="4654" width="19" customWidth="1"/>
    <col min="4655" max="4656" width="15" customWidth="1"/>
    <col min="4657" max="4657" width="11.42578125" customWidth="1"/>
    <col min="4658" max="4658" width="18" customWidth="1"/>
    <col min="4659" max="4659" width="16.85546875" customWidth="1"/>
    <col min="4660" max="4660" width="16.5703125" customWidth="1"/>
    <col min="4661" max="4661" width="15.42578125" customWidth="1"/>
    <col min="4662" max="4663" width="11.42578125" customWidth="1"/>
    <col min="4664" max="4664" width="14.140625" customWidth="1"/>
    <col min="4665" max="4671" width="11.42578125" customWidth="1"/>
    <col min="4672" max="4672" width="14.7109375" customWidth="1"/>
    <col min="4673" max="4673" width="26.7109375" customWidth="1"/>
    <col min="4674" max="4674" width="11.28515625" customWidth="1"/>
    <col min="4675" max="4677" width="11.42578125" customWidth="1"/>
    <col min="4678" max="4678" width="19.7109375" customWidth="1"/>
    <col min="4679" max="4684" width="11.42578125" customWidth="1"/>
    <col min="4685" max="4685" width="19.28515625" customWidth="1"/>
    <col min="4686" max="4692" width="11.42578125" customWidth="1"/>
    <col min="4693" max="4693" width="17.85546875" customWidth="1"/>
    <col min="4694" max="4695" width="11.42578125" customWidth="1"/>
    <col min="4696" max="4696" width="13" customWidth="1"/>
    <col min="4697" max="4697" width="11.42578125" customWidth="1"/>
    <col min="4698" max="4698" width="13.5703125" customWidth="1"/>
    <col min="4699" max="4703" width="11.42578125" customWidth="1"/>
    <col min="4704" max="4708" width="14.85546875" customWidth="1"/>
    <col min="4709" max="4709" width="14.7109375" customWidth="1"/>
    <col min="4726" max="4726" width="13.28515625" customWidth="1"/>
    <col min="4727" max="4727" width="0" hidden="1" customWidth="1"/>
    <col min="4865" max="4865" width="4.7109375" customWidth="1"/>
    <col min="4866" max="4866" width="59.5703125" customWidth="1"/>
    <col min="4867" max="4867" width="13" customWidth="1"/>
    <col min="4868" max="4868" width="11.85546875" customWidth="1"/>
    <col min="4869" max="4869" width="8.85546875" customWidth="1"/>
    <col min="4870" max="4870" width="15.7109375" customWidth="1"/>
    <col min="4871" max="4871" width="11.140625" customWidth="1"/>
    <col min="4872" max="4872" width="12.85546875" customWidth="1"/>
    <col min="4873" max="4873" width="10.42578125" customWidth="1"/>
    <col min="4874" max="4875" width="11.42578125" customWidth="1"/>
    <col min="4876" max="4878" width="0" hidden="1" customWidth="1"/>
    <col min="4879" max="4879" width="11.7109375" customWidth="1"/>
    <col min="4880" max="4880" width="13.42578125" customWidth="1"/>
    <col min="4881" max="4881" width="11.85546875" customWidth="1"/>
    <col min="4882" max="4882" width="13.5703125" customWidth="1"/>
    <col min="4883" max="4883" width="11.5703125" customWidth="1"/>
    <col min="4884" max="4884" width="12.7109375" customWidth="1"/>
    <col min="4885" max="4885" width="11.7109375" customWidth="1"/>
    <col min="4886" max="4886" width="14.28515625" customWidth="1"/>
    <col min="4887" max="4887" width="11.42578125" customWidth="1"/>
    <col min="4888" max="4888" width="16.7109375" customWidth="1"/>
    <col min="4889" max="4891" width="11.42578125" customWidth="1"/>
    <col min="4892" max="4892" width="15.28515625" customWidth="1"/>
    <col min="4893" max="4904" width="0" hidden="1" customWidth="1"/>
    <col min="4905" max="4907" width="15.42578125" customWidth="1"/>
    <col min="4908" max="4910" width="19" customWidth="1"/>
    <col min="4911" max="4912" width="15" customWidth="1"/>
    <col min="4913" max="4913" width="11.42578125" customWidth="1"/>
    <col min="4914" max="4914" width="18" customWidth="1"/>
    <col min="4915" max="4915" width="16.85546875" customWidth="1"/>
    <col min="4916" max="4916" width="16.5703125" customWidth="1"/>
    <col min="4917" max="4917" width="15.42578125" customWidth="1"/>
    <col min="4918" max="4919" width="11.42578125" customWidth="1"/>
    <col min="4920" max="4920" width="14.140625" customWidth="1"/>
    <col min="4921" max="4927" width="11.42578125" customWidth="1"/>
    <col min="4928" max="4928" width="14.7109375" customWidth="1"/>
    <col min="4929" max="4929" width="26.7109375" customWidth="1"/>
    <col min="4930" max="4930" width="11.28515625" customWidth="1"/>
    <col min="4931" max="4933" width="11.42578125" customWidth="1"/>
    <col min="4934" max="4934" width="19.7109375" customWidth="1"/>
    <col min="4935" max="4940" width="11.42578125" customWidth="1"/>
    <col min="4941" max="4941" width="19.28515625" customWidth="1"/>
    <col min="4942" max="4948" width="11.42578125" customWidth="1"/>
    <col min="4949" max="4949" width="17.85546875" customWidth="1"/>
    <col min="4950" max="4951" width="11.42578125" customWidth="1"/>
    <col min="4952" max="4952" width="13" customWidth="1"/>
    <col min="4953" max="4953" width="11.42578125" customWidth="1"/>
    <col min="4954" max="4954" width="13.5703125" customWidth="1"/>
    <col min="4955" max="4959" width="11.42578125" customWidth="1"/>
    <col min="4960" max="4964" width="14.85546875" customWidth="1"/>
    <col min="4965" max="4965" width="14.7109375" customWidth="1"/>
    <col min="4982" max="4982" width="13.28515625" customWidth="1"/>
    <col min="4983" max="4983" width="0" hidden="1" customWidth="1"/>
    <col min="5121" max="5121" width="4.7109375" customWidth="1"/>
    <col min="5122" max="5122" width="59.5703125" customWidth="1"/>
    <col min="5123" max="5123" width="13" customWidth="1"/>
    <col min="5124" max="5124" width="11.85546875" customWidth="1"/>
    <col min="5125" max="5125" width="8.85546875" customWidth="1"/>
    <col min="5126" max="5126" width="15.7109375" customWidth="1"/>
    <col min="5127" max="5127" width="11.140625" customWidth="1"/>
    <col min="5128" max="5128" width="12.85546875" customWidth="1"/>
    <col min="5129" max="5129" width="10.42578125" customWidth="1"/>
    <col min="5130" max="5131" width="11.42578125" customWidth="1"/>
    <col min="5132" max="5134" width="0" hidden="1" customWidth="1"/>
    <col min="5135" max="5135" width="11.7109375" customWidth="1"/>
    <col min="5136" max="5136" width="13.42578125" customWidth="1"/>
    <col min="5137" max="5137" width="11.85546875" customWidth="1"/>
    <col min="5138" max="5138" width="13.5703125" customWidth="1"/>
    <col min="5139" max="5139" width="11.5703125" customWidth="1"/>
    <col min="5140" max="5140" width="12.7109375" customWidth="1"/>
    <col min="5141" max="5141" width="11.7109375" customWidth="1"/>
    <col min="5142" max="5142" width="14.28515625" customWidth="1"/>
    <col min="5143" max="5143" width="11.42578125" customWidth="1"/>
    <col min="5144" max="5144" width="16.7109375" customWidth="1"/>
    <col min="5145" max="5147" width="11.42578125" customWidth="1"/>
    <col min="5148" max="5148" width="15.28515625" customWidth="1"/>
    <col min="5149" max="5160" width="0" hidden="1" customWidth="1"/>
    <col min="5161" max="5163" width="15.42578125" customWidth="1"/>
    <col min="5164" max="5166" width="19" customWidth="1"/>
    <col min="5167" max="5168" width="15" customWidth="1"/>
    <col min="5169" max="5169" width="11.42578125" customWidth="1"/>
    <col min="5170" max="5170" width="18" customWidth="1"/>
    <col min="5171" max="5171" width="16.85546875" customWidth="1"/>
    <col min="5172" max="5172" width="16.5703125" customWidth="1"/>
    <col min="5173" max="5173" width="15.42578125" customWidth="1"/>
    <col min="5174" max="5175" width="11.42578125" customWidth="1"/>
    <col min="5176" max="5176" width="14.140625" customWidth="1"/>
    <col min="5177" max="5183" width="11.42578125" customWidth="1"/>
    <col min="5184" max="5184" width="14.7109375" customWidth="1"/>
    <col min="5185" max="5185" width="26.7109375" customWidth="1"/>
    <col min="5186" max="5186" width="11.28515625" customWidth="1"/>
    <col min="5187" max="5189" width="11.42578125" customWidth="1"/>
    <col min="5190" max="5190" width="19.7109375" customWidth="1"/>
    <col min="5191" max="5196" width="11.42578125" customWidth="1"/>
    <col min="5197" max="5197" width="19.28515625" customWidth="1"/>
    <col min="5198" max="5204" width="11.42578125" customWidth="1"/>
    <col min="5205" max="5205" width="17.85546875" customWidth="1"/>
    <col min="5206" max="5207" width="11.42578125" customWidth="1"/>
    <col min="5208" max="5208" width="13" customWidth="1"/>
    <col min="5209" max="5209" width="11.42578125" customWidth="1"/>
    <col min="5210" max="5210" width="13.5703125" customWidth="1"/>
    <col min="5211" max="5215" width="11.42578125" customWidth="1"/>
    <col min="5216" max="5220" width="14.85546875" customWidth="1"/>
    <col min="5221" max="5221" width="14.7109375" customWidth="1"/>
    <col min="5238" max="5238" width="13.28515625" customWidth="1"/>
    <col min="5239" max="5239" width="0" hidden="1" customWidth="1"/>
    <col min="5377" max="5377" width="4.7109375" customWidth="1"/>
    <col min="5378" max="5378" width="59.5703125" customWidth="1"/>
    <col min="5379" max="5379" width="13" customWidth="1"/>
    <col min="5380" max="5380" width="11.85546875" customWidth="1"/>
    <col min="5381" max="5381" width="8.85546875" customWidth="1"/>
    <col min="5382" max="5382" width="15.7109375" customWidth="1"/>
    <col min="5383" max="5383" width="11.140625" customWidth="1"/>
    <col min="5384" max="5384" width="12.85546875" customWidth="1"/>
    <col min="5385" max="5385" width="10.42578125" customWidth="1"/>
    <col min="5386" max="5387" width="11.42578125" customWidth="1"/>
    <col min="5388" max="5390" width="0" hidden="1" customWidth="1"/>
    <col min="5391" max="5391" width="11.7109375" customWidth="1"/>
    <col min="5392" max="5392" width="13.42578125" customWidth="1"/>
    <col min="5393" max="5393" width="11.85546875" customWidth="1"/>
    <col min="5394" max="5394" width="13.5703125" customWidth="1"/>
    <col min="5395" max="5395" width="11.5703125" customWidth="1"/>
    <col min="5396" max="5396" width="12.7109375" customWidth="1"/>
    <col min="5397" max="5397" width="11.7109375" customWidth="1"/>
    <col min="5398" max="5398" width="14.28515625" customWidth="1"/>
    <col min="5399" max="5399" width="11.42578125" customWidth="1"/>
    <col min="5400" max="5400" width="16.7109375" customWidth="1"/>
    <col min="5401" max="5403" width="11.42578125" customWidth="1"/>
    <col min="5404" max="5404" width="15.28515625" customWidth="1"/>
    <col min="5405" max="5416" width="0" hidden="1" customWidth="1"/>
    <col min="5417" max="5419" width="15.42578125" customWidth="1"/>
    <col min="5420" max="5422" width="19" customWidth="1"/>
    <col min="5423" max="5424" width="15" customWidth="1"/>
    <col min="5425" max="5425" width="11.42578125" customWidth="1"/>
    <col min="5426" max="5426" width="18" customWidth="1"/>
    <col min="5427" max="5427" width="16.85546875" customWidth="1"/>
    <col min="5428" max="5428" width="16.5703125" customWidth="1"/>
    <col min="5429" max="5429" width="15.42578125" customWidth="1"/>
    <col min="5430" max="5431" width="11.42578125" customWidth="1"/>
    <col min="5432" max="5432" width="14.140625" customWidth="1"/>
    <col min="5433" max="5439" width="11.42578125" customWidth="1"/>
    <col min="5440" max="5440" width="14.7109375" customWidth="1"/>
    <col min="5441" max="5441" width="26.7109375" customWidth="1"/>
    <col min="5442" max="5442" width="11.28515625" customWidth="1"/>
    <col min="5443" max="5445" width="11.42578125" customWidth="1"/>
    <col min="5446" max="5446" width="19.7109375" customWidth="1"/>
    <col min="5447" max="5452" width="11.42578125" customWidth="1"/>
    <col min="5453" max="5453" width="19.28515625" customWidth="1"/>
    <col min="5454" max="5460" width="11.42578125" customWidth="1"/>
    <col min="5461" max="5461" width="17.85546875" customWidth="1"/>
    <col min="5462" max="5463" width="11.42578125" customWidth="1"/>
    <col min="5464" max="5464" width="13" customWidth="1"/>
    <col min="5465" max="5465" width="11.42578125" customWidth="1"/>
    <col min="5466" max="5466" width="13.5703125" customWidth="1"/>
    <col min="5467" max="5471" width="11.42578125" customWidth="1"/>
    <col min="5472" max="5476" width="14.85546875" customWidth="1"/>
    <col min="5477" max="5477" width="14.7109375" customWidth="1"/>
    <col min="5494" max="5494" width="13.28515625" customWidth="1"/>
    <col min="5495" max="5495" width="0" hidden="1" customWidth="1"/>
    <col min="5633" max="5633" width="4.7109375" customWidth="1"/>
    <col min="5634" max="5634" width="59.5703125" customWidth="1"/>
    <col min="5635" max="5635" width="13" customWidth="1"/>
    <col min="5636" max="5636" width="11.85546875" customWidth="1"/>
    <col min="5637" max="5637" width="8.85546875" customWidth="1"/>
    <col min="5638" max="5638" width="15.7109375" customWidth="1"/>
    <col min="5639" max="5639" width="11.140625" customWidth="1"/>
    <col min="5640" max="5640" width="12.85546875" customWidth="1"/>
    <col min="5641" max="5641" width="10.42578125" customWidth="1"/>
    <col min="5642" max="5643" width="11.42578125" customWidth="1"/>
    <col min="5644" max="5646" width="0" hidden="1" customWidth="1"/>
    <col min="5647" max="5647" width="11.7109375" customWidth="1"/>
    <col min="5648" max="5648" width="13.42578125" customWidth="1"/>
    <col min="5649" max="5649" width="11.85546875" customWidth="1"/>
    <col min="5650" max="5650" width="13.5703125" customWidth="1"/>
    <col min="5651" max="5651" width="11.5703125" customWidth="1"/>
    <col min="5652" max="5652" width="12.7109375" customWidth="1"/>
    <col min="5653" max="5653" width="11.7109375" customWidth="1"/>
    <col min="5654" max="5654" width="14.28515625" customWidth="1"/>
    <col min="5655" max="5655" width="11.42578125" customWidth="1"/>
    <col min="5656" max="5656" width="16.7109375" customWidth="1"/>
    <col min="5657" max="5659" width="11.42578125" customWidth="1"/>
    <col min="5660" max="5660" width="15.28515625" customWidth="1"/>
    <col min="5661" max="5672" width="0" hidden="1" customWidth="1"/>
    <col min="5673" max="5675" width="15.42578125" customWidth="1"/>
    <col min="5676" max="5678" width="19" customWidth="1"/>
    <col min="5679" max="5680" width="15" customWidth="1"/>
    <col min="5681" max="5681" width="11.42578125" customWidth="1"/>
    <col min="5682" max="5682" width="18" customWidth="1"/>
    <col min="5683" max="5683" width="16.85546875" customWidth="1"/>
    <col min="5684" max="5684" width="16.5703125" customWidth="1"/>
    <col min="5685" max="5685" width="15.42578125" customWidth="1"/>
    <col min="5686" max="5687" width="11.42578125" customWidth="1"/>
    <col min="5688" max="5688" width="14.140625" customWidth="1"/>
    <col min="5689" max="5695" width="11.42578125" customWidth="1"/>
    <col min="5696" max="5696" width="14.7109375" customWidth="1"/>
    <col min="5697" max="5697" width="26.7109375" customWidth="1"/>
    <col min="5698" max="5698" width="11.28515625" customWidth="1"/>
    <col min="5699" max="5701" width="11.42578125" customWidth="1"/>
    <col min="5702" max="5702" width="19.7109375" customWidth="1"/>
    <col min="5703" max="5708" width="11.42578125" customWidth="1"/>
    <col min="5709" max="5709" width="19.28515625" customWidth="1"/>
    <col min="5710" max="5716" width="11.42578125" customWidth="1"/>
    <col min="5717" max="5717" width="17.85546875" customWidth="1"/>
    <col min="5718" max="5719" width="11.42578125" customWidth="1"/>
    <col min="5720" max="5720" width="13" customWidth="1"/>
    <col min="5721" max="5721" width="11.42578125" customWidth="1"/>
    <col min="5722" max="5722" width="13.5703125" customWidth="1"/>
    <col min="5723" max="5727" width="11.42578125" customWidth="1"/>
    <col min="5728" max="5732" width="14.85546875" customWidth="1"/>
    <col min="5733" max="5733" width="14.7109375" customWidth="1"/>
    <col min="5750" max="5750" width="13.28515625" customWidth="1"/>
    <col min="5751" max="5751" width="0" hidden="1" customWidth="1"/>
    <col min="5889" max="5889" width="4.7109375" customWidth="1"/>
    <col min="5890" max="5890" width="59.5703125" customWidth="1"/>
    <col min="5891" max="5891" width="13" customWidth="1"/>
    <col min="5892" max="5892" width="11.85546875" customWidth="1"/>
    <col min="5893" max="5893" width="8.85546875" customWidth="1"/>
    <col min="5894" max="5894" width="15.7109375" customWidth="1"/>
    <col min="5895" max="5895" width="11.140625" customWidth="1"/>
    <col min="5896" max="5896" width="12.85546875" customWidth="1"/>
    <col min="5897" max="5897" width="10.42578125" customWidth="1"/>
    <col min="5898" max="5899" width="11.42578125" customWidth="1"/>
    <col min="5900" max="5902" width="0" hidden="1" customWidth="1"/>
    <col min="5903" max="5903" width="11.7109375" customWidth="1"/>
    <col min="5904" max="5904" width="13.42578125" customWidth="1"/>
    <col min="5905" max="5905" width="11.85546875" customWidth="1"/>
    <col min="5906" max="5906" width="13.5703125" customWidth="1"/>
    <col min="5907" max="5907" width="11.5703125" customWidth="1"/>
    <col min="5908" max="5908" width="12.7109375" customWidth="1"/>
    <col min="5909" max="5909" width="11.7109375" customWidth="1"/>
    <col min="5910" max="5910" width="14.28515625" customWidth="1"/>
    <col min="5911" max="5911" width="11.42578125" customWidth="1"/>
    <col min="5912" max="5912" width="16.7109375" customWidth="1"/>
    <col min="5913" max="5915" width="11.42578125" customWidth="1"/>
    <col min="5916" max="5916" width="15.28515625" customWidth="1"/>
    <col min="5917" max="5928" width="0" hidden="1" customWidth="1"/>
    <col min="5929" max="5931" width="15.42578125" customWidth="1"/>
    <col min="5932" max="5934" width="19" customWidth="1"/>
    <col min="5935" max="5936" width="15" customWidth="1"/>
    <col min="5937" max="5937" width="11.42578125" customWidth="1"/>
    <col min="5938" max="5938" width="18" customWidth="1"/>
    <col min="5939" max="5939" width="16.85546875" customWidth="1"/>
    <col min="5940" max="5940" width="16.5703125" customWidth="1"/>
    <col min="5941" max="5941" width="15.42578125" customWidth="1"/>
    <col min="5942" max="5943" width="11.42578125" customWidth="1"/>
    <col min="5944" max="5944" width="14.140625" customWidth="1"/>
    <col min="5945" max="5951" width="11.42578125" customWidth="1"/>
    <col min="5952" max="5952" width="14.7109375" customWidth="1"/>
    <col min="5953" max="5953" width="26.7109375" customWidth="1"/>
    <col min="5954" max="5954" width="11.28515625" customWidth="1"/>
    <col min="5955" max="5957" width="11.42578125" customWidth="1"/>
    <col min="5958" max="5958" width="19.7109375" customWidth="1"/>
    <col min="5959" max="5964" width="11.42578125" customWidth="1"/>
    <col min="5965" max="5965" width="19.28515625" customWidth="1"/>
    <col min="5966" max="5972" width="11.42578125" customWidth="1"/>
    <col min="5973" max="5973" width="17.85546875" customWidth="1"/>
    <col min="5974" max="5975" width="11.42578125" customWidth="1"/>
    <col min="5976" max="5976" width="13" customWidth="1"/>
    <col min="5977" max="5977" width="11.42578125" customWidth="1"/>
    <col min="5978" max="5978" width="13.5703125" customWidth="1"/>
    <col min="5979" max="5983" width="11.42578125" customWidth="1"/>
    <col min="5984" max="5988" width="14.85546875" customWidth="1"/>
    <col min="5989" max="5989" width="14.7109375" customWidth="1"/>
    <col min="6006" max="6006" width="13.28515625" customWidth="1"/>
    <col min="6007" max="6007" width="0" hidden="1" customWidth="1"/>
    <col min="6145" max="6145" width="4.7109375" customWidth="1"/>
    <col min="6146" max="6146" width="59.5703125" customWidth="1"/>
    <col min="6147" max="6147" width="13" customWidth="1"/>
    <col min="6148" max="6148" width="11.85546875" customWidth="1"/>
    <col min="6149" max="6149" width="8.85546875" customWidth="1"/>
    <col min="6150" max="6150" width="15.7109375" customWidth="1"/>
    <col min="6151" max="6151" width="11.140625" customWidth="1"/>
    <col min="6152" max="6152" width="12.85546875" customWidth="1"/>
    <col min="6153" max="6153" width="10.42578125" customWidth="1"/>
    <col min="6154" max="6155" width="11.42578125" customWidth="1"/>
    <col min="6156" max="6158" width="0" hidden="1" customWidth="1"/>
    <col min="6159" max="6159" width="11.7109375" customWidth="1"/>
    <col min="6160" max="6160" width="13.42578125" customWidth="1"/>
    <col min="6161" max="6161" width="11.85546875" customWidth="1"/>
    <col min="6162" max="6162" width="13.5703125" customWidth="1"/>
    <col min="6163" max="6163" width="11.5703125" customWidth="1"/>
    <col min="6164" max="6164" width="12.7109375" customWidth="1"/>
    <col min="6165" max="6165" width="11.7109375" customWidth="1"/>
    <col min="6166" max="6166" width="14.28515625" customWidth="1"/>
    <col min="6167" max="6167" width="11.42578125" customWidth="1"/>
    <col min="6168" max="6168" width="16.7109375" customWidth="1"/>
    <col min="6169" max="6171" width="11.42578125" customWidth="1"/>
    <col min="6172" max="6172" width="15.28515625" customWidth="1"/>
    <col min="6173" max="6184" width="0" hidden="1" customWidth="1"/>
    <col min="6185" max="6187" width="15.42578125" customWidth="1"/>
    <col min="6188" max="6190" width="19" customWidth="1"/>
    <col min="6191" max="6192" width="15" customWidth="1"/>
    <col min="6193" max="6193" width="11.42578125" customWidth="1"/>
    <col min="6194" max="6194" width="18" customWidth="1"/>
    <col min="6195" max="6195" width="16.85546875" customWidth="1"/>
    <col min="6196" max="6196" width="16.5703125" customWidth="1"/>
    <col min="6197" max="6197" width="15.42578125" customWidth="1"/>
    <col min="6198" max="6199" width="11.42578125" customWidth="1"/>
    <col min="6200" max="6200" width="14.140625" customWidth="1"/>
    <col min="6201" max="6207" width="11.42578125" customWidth="1"/>
    <col min="6208" max="6208" width="14.7109375" customWidth="1"/>
    <col min="6209" max="6209" width="26.7109375" customWidth="1"/>
    <col min="6210" max="6210" width="11.28515625" customWidth="1"/>
    <col min="6211" max="6213" width="11.42578125" customWidth="1"/>
    <col min="6214" max="6214" width="19.7109375" customWidth="1"/>
    <col min="6215" max="6220" width="11.42578125" customWidth="1"/>
    <col min="6221" max="6221" width="19.28515625" customWidth="1"/>
    <col min="6222" max="6228" width="11.42578125" customWidth="1"/>
    <col min="6229" max="6229" width="17.85546875" customWidth="1"/>
    <col min="6230" max="6231" width="11.42578125" customWidth="1"/>
    <col min="6232" max="6232" width="13" customWidth="1"/>
    <col min="6233" max="6233" width="11.42578125" customWidth="1"/>
    <col min="6234" max="6234" width="13.5703125" customWidth="1"/>
    <col min="6235" max="6239" width="11.42578125" customWidth="1"/>
    <col min="6240" max="6244" width="14.85546875" customWidth="1"/>
    <col min="6245" max="6245" width="14.7109375" customWidth="1"/>
    <col min="6262" max="6262" width="13.28515625" customWidth="1"/>
    <col min="6263" max="6263" width="0" hidden="1" customWidth="1"/>
    <col min="6401" max="6401" width="4.7109375" customWidth="1"/>
    <col min="6402" max="6402" width="59.5703125" customWidth="1"/>
    <col min="6403" max="6403" width="13" customWidth="1"/>
    <col min="6404" max="6404" width="11.85546875" customWidth="1"/>
    <col min="6405" max="6405" width="8.85546875" customWidth="1"/>
    <col min="6406" max="6406" width="15.7109375" customWidth="1"/>
    <col min="6407" max="6407" width="11.140625" customWidth="1"/>
    <col min="6408" max="6408" width="12.85546875" customWidth="1"/>
    <col min="6409" max="6409" width="10.42578125" customWidth="1"/>
    <col min="6410" max="6411" width="11.42578125" customWidth="1"/>
    <col min="6412" max="6414" width="0" hidden="1" customWidth="1"/>
    <col min="6415" max="6415" width="11.7109375" customWidth="1"/>
    <col min="6416" max="6416" width="13.42578125" customWidth="1"/>
    <col min="6417" max="6417" width="11.85546875" customWidth="1"/>
    <col min="6418" max="6418" width="13.5703125" customWidth="1"/>
    <col min="6419" max="6419" width="11.5703125" customWidth="1"/>
    <col min="6420" max="6420" width="12.7109375" customWidth="1"/>
    <col min="6421" max="6421" width="11.7109375" customWidth="1"/>
    <col min="6422" max="6422" width="14.28515625" customWidth="1"/>
    <col min="6423" max="6423" width="11.42578125" customWidth="1"/>
    <col min="6424" max="6424" width="16.7109375" customWidth="1"/>
    <col min="6425" max="6427" width="11.42578125" customWidth="1"/>
    <col min="6428" max="6428" width="15.28515625" customWidth="1"/>
    <col min="6429" max="6440" width="0" hidden="1" customWidth="1"/>
    <col min="6441" max="6443" width="15.42578125" customWidth="1"/>
    <col min="6444" max="6446" width="19" customWidth="1"/>
    <col min="6447" max="6448" width="15" customWidth="1"/>
    <col min="6449" max="6449" width="11.42578125" customWidth="1"/>
    <col min="6450" max="6450" width="18" customWidth="1"/>
    <col min="6451" max="6451" width="16.85546875" customWidth="1"/>
    <col min="6452" max="6452" width="16.5703125" customWidth="1"/>
    <col min="6453" max="6453" width="15.42578125" customWidth="1"/>
    <col min="6454" max="6455" width="11.42578125" customWidth="1"/>
    <col min="6456" max="6456" width="14.140625" customWidth="1"/>
    <col min="6457" max="6463" width="11.42578125" customWidth="1"/>
    <col min="6464" max="6464" width="14.7109375" customWidth="1"/>
    <col min="6465" max="6465" width="26.7109375" customWidth="1"/>
    <col min="6466" max="6466" width="11.28515625" customWidth="1"/>
    <col min="6467" max="6469" width="11.42578125" customWidth="1"/>
    <col min="6470" max="6470" width="19.7109375" customWidth="1"/>
    <col min="6471" max="6476" width="11.42578125" customWidth="1"/>
    <col min="6477" max="6477" width="19.28515625" customWidth="1"/>
    <col min="6478" max="6484" width="11.42578125" customWidth="1"/>
    <col min="6485" max="6485" width="17.85546875" customWidth="1"/>
    <col min="6486" max="6487" width="11.42578125" customWidth="1"/>
    <col min="6488" max="6488" width="13" customWidth="1"/>
    <col min="6489" max="6489" width="11.42578125" customWidth="1"/>
    <col min="6490" max="6490" width="13.5703125" customWidth="1"/>
    <col min="6491" max="6495" width="11.42578125" customWidth="1"/>
    <col min="6496" max="6500" width="14.85546875" customWidth="1"/>
    <col min="6501" max="6501" width="14.7109375" customWidth="1"/>
    <col min="6518" max="6518" width="13.28515625" customWidth="1"/>
    <col min="6519" max="6519" width="0" hidden="1" customWidth="1"/>
    <col min="6657" max="6657" width="4.7109375" customWidth="1"/>
    <col min="6658" max="6658" width="59.5703125" customWidth="1"/>
    <col min="6659" max="6659" width="13" customWidth="1"/>
    <col min="6660" max="6660" width="11.85546875" customWidth="1"/>
    <col min="6661" max="6661" width="8.85546875" customWidth="1"/>
    <col min="6662" max="6662" width="15.7109375" customWidth="1"/>
    <col min="6663" max="6663" width="11.140625" customWidth="1"/>
    <col min="6664" max="6664" width="12.85546875" customWidth="1"/>
    <col min="6665" max="6665" width="10.42578125" customWidth="1"/>
    <col min="6666" max="6667" width="11.42578125" customWidth="1"/>
    <col min="6668" max="6670" width="0" hidden="1" customWidth="1"/>
    <col min="6671" max="6671" width="11.7109375" customWidth="1"/>
    <col min="6672" max="6672" width="13.42578125" customWidth="1"/>
    <col min="6673" max="6673" width="11.85546875" customWidth="1"/>
    <col min="6674" max="6674" width="13.5703125" customWidth="1"/>
    <col min="6675" max="6675" width="11.5703125" customWidth="1"/>
    <col min="6676" max="6676" width="12.7109375" customWidth="1"/>
    <col min="6677" max="6677" width="11.7109375" customWidth="1"/>
    <col min="6678" max="6678" width="14.28515625" customWidth="1"/>
    <col min="6679" max="6679" width="11.42578125" customWidth="1"/>
    <col min="6680" max="6680" width="16.7109375" customWidth="1"/>
    <col min="6681" max="6683" width="11.42578125" customWidth="1"/>
    <col min="6684" max="6684" width="15.28515625" customWidth="1"/>
    <col min="6685" max="6696" width="0" hidden="1" customWidth="1"/>
    <col min="6697" max="6699" width="15.42578125" customWidth="1"/>
    <col min="6700" max="6702" width="19" customWidth="1"/>
    <col min="6703" max="6704" width="15" customWidth="1"/>
    <col min="6705" max="6705" width="11.42578125" customWidth="1"/>
    <col min="6706" max="6706" width="18" customWidth="1"/>
    <col min="6707" max="6707" width="16.85546875" customWidth="1"/>
    <col min="6708" max="6708" width="16.5703125" customWidth="1"/>
    <col min="6709" max="6709" width="15.42578125" customWidth="1"/>
    <col min="6710" max="6711" width="11.42578125" customWidth="1"/>
    <col min="6712" max="6712" width="14.140625" customWidth="1"/>
    <col min="6713" max="6719" width="11.42578125" customWidth="1"/>
    <col min="6720" max="6720" width="14.7109375" customWidth="1"/>
    <col min="6721" max="6721" width="26.7109375" customWidth="1"/>
    <col min="6722" max="6722" width="11.28515625" customWidth="1"/>
    <col min="6723" max="6725" width="11.42578125" customWidth="1"/>
    <col min="6726" max="6726" width="19.7109375" customWidth="1"/>
    <col min="6727" max="6732" width="11.42578125" customWidth="1"/>
    <col min="6733" max="6733" width="19.28515625" customWidth="1"/>
    <col min="6734" max="6740" width="11.42578125" customWidth="1"/>
    <col min="6741" max="6741" width="17.85546875" customWidth="1"/>
    <col min="6742" max="6743" width="11.42578125" customWidth="1"/>
    <col min="6744" max="6744" width="13" customWidth="1"/>
    <col min="6745" max="6745" width="11.42578125" customWidth="1"/>
    <col min="6746" max="6746" width="13.5703125" customWidth="1"/>
    <col min="6747" max="6751" width="11.42578125" customWidth="1"/>
    <col min="6752" max="6756" width="14.85546875" customWidth="1"/>
    <col min="6757" max="6757" width="14.7109375" customWidth="1"/>
    <col min="6774" max="6774" width="13.28515625" customWidth="1"/>
    <col min="6775" max="6775" width="0" hidden="1" customWidth="1"/>
    <col min="6913" max="6913" width="4.7109375" customWidth="1"/>
    <col min="6914" max="6914" width="59.5703125" customWidth="1"/>
    <col min="6915" max="6915" width="13" customWidth="1"/>
    <col min="6916" max="6916" width="11.85546875" customWidth="1"/>
    <col min="6917" max="6917" width="8.85546875" customWidth="1"/>
    <col min="6918" max="6918" width="15.7109375" customWidth="1"/>
    <col min="6919" max="6919" width="11.140625" customWidth="1"/>
    <col min="6920" max="6920" width="12.85546875" customWidth="1"/>
    <col min="6921" max="6921" width="10.42578125" customWidth="1"/>
    <col min="6922" max="6923" width="11.42578125" customWidth="1"/>
    <col min="6924" max="6926" width="0" hidden="1" customWidth="1"/>
    <col min="6927" max="6927" width="11.7109375" customWidth="1"/>
    <col min="6928" max="6928" width="13.42578125" customWidth="1"/>
    <col min="6929" max="6929" width="11.85546875" customWidth="1"/>
    <col min="6930" max="6930" width="13.5703125" customWidth="1"/>
    <col min="6931" max="6931" width="11.5703125" customWidth="1"/>
    <col min="6932" max="6932" width="12.7109375" customWidth="1"/>
    <col min="6933" max="6933" width="11.7109375" customWidth="1"/>
    <col min="6934" max="6934" width="14.28515625" customWidth="1"/>
    <col min="6935" max="6935" width="11.42578125" customWidth="1"/>
    <col min="6936" max="6936" width="16.7109375" customWidth="1"/>
    <col min="6937" max="6939" width="11.42578125" customWidth="1"/>
    <col min="6940" max="6940" width="15.28515625" customWidth="1"/>
    <col min="6941" max="6952" width="0" hidden="1" customWidth="1"/>
    <col min="6953" max="6955" width="15.42578125" customWidth="1"/>
    <col min="6956" max="6958" width="19" customWidth="1"/>
    <col min="6959" max="6960" width="15" customWidth="1"/>
    <col min="6961" max="6961" width="11.42578125" customWidth="1"/>
    <col min="6962" max="6962" width="18" customWidth="1"/>
    <col min="6963" max="6963" width="16.85546875" customWidth="1"/>
    <col min="6964" max="6964" width="16.5703125" customWidth="1"/>
    <col min="6965" max="6965" width="15.42578125" customWidth="1"/>
    <col min="6966" max="6967" width="11.42578125" customWidth="1"/>
    <col min="6968" max="6968" width="14.140625" customWidth="1"/>
    <col min="6969" max="6975" width="11.42578125" customWidth="1"/>
    <col min="6976" max="6976" width="14.7109375" customWidth="1"/>
    <col min="6977" max="6977" width="26.7109375" customWidth="1"/>
    <col min="6978" max="6978" width="11.28515625" customWidth="1"/>
    <col min="6979" max="6981" width="11.42578125" customWidth="1"/>
    <col min="6982" max="6982" width="19.7109375" customWidth="1"/>
    <col min="6983" max="6988" width="11.42578125" customWidth="1"/>
    <col min="6989" max="6989" width="19.28515625" customWidth="1"/>
    <col min="6990" max="6996" width="11.42578125" customWidth="1"/>
    <col min="6997" max="6997" width="17.85546875" customWidth="1"/>
    <col min="6998" max="6999" width="11.42578125" customWidth="1"/>
    <col min="7000" max="7000" width="13" customWidth="1"/>
    <col min="7001" max="7001" width="11.42578125" customWidth="1"/>
    <col min="7002" max="7002" width="13.5703125" customWidth="1"/>
    <col min="7003" max="7007" width="11.42578125" customWidth="1"/>
    <col min="7008" max="7012" width="14.85546875" customWidth="1"/>
    <col min="7013" max="7013" width="14.7109375" customWidth="1"/>
    <col min="7030" max="7030" width="13.28515625" customWidth="1"/>
    <col min="7031" max="7031" width="0" hidden="1" customWidth="1"/>
    <col min="7169" max="7169" width="4.7109375" customWidth="1"/>
    <col min="7170" max="7170" width="59.5703125" customWidth="1"/>
    <col min="7171" max="7171" width="13" customWidth="1"/>
    <col min="7172" max="7172" width="11.85546875" customWidth="1"/>
    <col min="7173" max="7173" width="8.85546875" customWidth="1"/>
    <col min="7174" max="7174" width="15.7109375" customWidth="1"/>
    <col min="7175" max="7175" width="11.140625" customWidth="1"/>
    <col min="7176" max="7176" width="12.85546875" customWidth="1"/>
    <col min="7177" max="7177" width="10.42578125" customWidth="1"/>
    <col min="7178" max="7179" width="11.42578125" customWidth="1"/>
    <col min="7180" max="7182" width="0" hidden="1" customWidth="1"/>
    <col min="7183" max="7183" width="11.7109375" customWidth="1"/>
    <col min="7184" max="7184" width="13.42578125" customWidth="1"/>
    <col min="7185" max="7185" width="11.85546875" customWidth="1"/>
    <col min="7186" max="7186" width="13.5703125" customWidth="1"/>
    <col min="7187" max="7187" width="11.5703125" customWidth="1"/>
    <col min="7188" max="7188" width="12.7109375" customWidth="1"/>
    <col min="7189" max="7189" width="11.7109375" customWidth="1"/>
    <col min="7190" max="7190" width="14.28515625" customWidth="1"/>
    <col min="7191" max="7191" width="11.42578125" customWidth="1"/>
    <col min="7192" max="7192" width="16.7109375" customWidth="1"/>
    <col min="7193" max="7195" width="11.42578125" customWidth="1"/>
    <col min="7196" max="7196" width="15.28515625" customWidth="1"/>
    <col min="7197" max="7208" width="0" hidden="1" customWidth="1"/>
    <col min="7209" max="7211" width="15.42578125" customWidth="1"/>
    <col min="7212" max="7214" width="19" customWidth="1"/>
    <col min="7215" max="7216" width="15" customWidth="1"/>
    <col min="7217" max="7217" width="11.42578125" customWidth="1"/>
    <col min="7218" max="7218" width="18" customWidth="1"/>
    <col min="7219" max="7219" width="16.85546875" customWidth="1"/>
    <col min="7220" max="7220" width="16.5703125" customWidth="1"/>
    <col min="7221" max="7221" width="15.42578125" customWidth="1"/>
    <col min="7222" max="7223" width="11.42578125" customWidth="1"/>
    <col min="7224" max="7224" width="14.140625" customWidth="1"/>
    <col min="7225" max="7231" width="11.42578125" customWidth="1"/>
    <col min="7232" max="7232" width="14.7109375" customWidth="1"/>
    <col min="7233" max="7233" width="26.7109375" customWidth="1"/>
    <col min="7234" max="7234" width="11.28515625" customWidth="1"/>
    <col min="7235" max="7237" width="11.42578125" customWidth="1"/>
    <col min="7238" max="7238" width="19.7109375" customWidth="1"/>
    <col min="7239" max="7244" width="11.42578125" customWidth="1"/>
    <col min="7245" max="7245" width="19.28515625" customWidth="1"/>
    <col min="7246" max="7252" width="11.42578125" customWidth="1"/>
    <col min="7253" max="7253" width="17.85546875" customWidth="1"/>
    <col min="7254" max="7255" width="11.42578125" customWidth="1"/>
    <col min="7256" max="7256" width="13" customWidth="1"/>
    <col min="7257" max="7257" width="11.42578125" customWidth="1"/>
    <col min="7258" max="7258" width="13.5703125" customWidth="1"/>
    <col min="7259" max="7263" width="11.42578125" customWidth="1"/>
    <col min="7264" max="7268" width="14.85546875" customWidth="1"/>
    <col min="7269" max="7269" width="14.7109375" customWidth="1"/>
    <col min="7286" max="7286" width="13.28515625" customWidth="1"/>
    <col min="7287" max="7287" width="0" hidden="1" customWidth="1"/>
    <col min="7425" max="7425" width="4.7109375" customWidth="1"/>
    <col min="7426" max="7426" width="59.5703125" customWidth="1"/>
    <col min="7427" max="7427" width="13" customWidth="1"/>
    <col min="7428" max="7428" width="11.85546875" customWidth="1"/>
    <col min="7429" max="7429" width="8.85546875" customWidth="1"/>
    <col min="7430" max="7430" width="15.7109375" customWidth="1"/>
    <col min="7431" max="7431" width="11.140625" customWidth="1"/>
    <col min="7432" max="7432" width="12.85546875" customWidth="1"/>
    <col min="7433" max="7433" width="10.42578125" customWidth="1"/>
    <col min="7434" max="7435" width="11.42578125" customWidth="1"/>
    <col min="7436" max="7438" width="0" hidden="1" customWidth="1"/>
    <col min="7439" max="7439" width="11.7109375" customWidth="1"/>
    <col min="7440" max="7440" width="13.42578125" customWidth="1"/>
    <col min="7441" max="7441" width="11.85546875" customWidth="1"/>
    <col min="7442" max="7442" width="13.5703125" customWidth="1"/>
    <col min="7443" max="7443" width="11.5703125" customWidth="1"/>
    <col min="7444" max="7444" width="12.7109375" customWidth="1"/>
    <col min="7445" max="7445" width="11.7109375" customWidth="1"/>
    <col min="7446" max="7446" width="14.28515625" customWidth="1"/>
    <col min="7447" max="7447" width="11.42578125" customWidth="1"/>
    <col min="7448" max="7448" width="16.7109375" customWidth="1"/>
    <col min="7449" max="7451" width="11.42578125" customWidth="1"/>
    <col min="7452" max="7452" width="15.28515625" customWidth="1"/>
    <col min="7453" max="7464" width="0" hidden="1" customWidth="1"/>
    <col min="7465" max="7467" width="15.42578125" customWidth="1"/>
    <col min="7468" max="7470" width="19" customWidth="1"/>
    <col min="7471" max="7472" width="15" customWidth="1"/>
    <col min="7473" max="7473" width="11.42578125" customWidth="1"/>
    <col min="7474" max="7474" width="18" customWidth="1"/>
    <col min="7475" max="7475" width="16.85546875" customWidth="1"/>
    <col min="7476" max="7476" width="16.5703125" customWidth="1"/>
    <col min="7477" max="7477" width="15.42578125" customWidth="1"/>
    <col min="7478" max="7479" width="11.42578125" customWidth="1"/>
    <col min="7480" max="7480" width="14.140625" customWidth="1"/>
    <col min="7481" max="7487" width="11.42578125" customWidth="1"/>
    <col min="7488" max="7488" width="14.7109375" customWidth="1"/>
    <col min="7489" max="7489" width="26.7109375" customWidth="1"/>
    <col min="7490" max="7490" width="11.28515625" customWidth="1"/>
    <col min="7491" max="7493" width="11.42578125" customWidth="1"/>
    <col min="7494" max="7494" width="19.7109375" customWidth="1"/>
    <col min="7495" max="7500" width="11.42578125" customWidth="1"/>
    <col min="7501" max="7501" width="19.28515625" customWidth="1"/>
    <col min="7502" max="7508" width="11.42578125" customWidth="1"/>
    <col min="7509" max="7509" width="17.85546875" customWidth="1"/>
    <col min="7510" max="7511" width="11.42578125" customWidth="1"/>
    <col min="7512" max="7512" width="13" customWidth="1"/>
    <col min="7513" max="7513" width="11.42578125" customWidth="1"/>
    <col min="7514" max="7514" width="13.5703125" customWidth="1"/>
    <col min="7515" max="7519" width="11.42578125" customWidth="1"/>
    <col min="7520" max="7524" width="14.85546875" customWidth="1"/>
    <col min="7525" max="7525" width="14.7109375" customWidth="1"/>
    <col min="7542" max="7542" width="13.28515625" customWidth="1"/>
    <col min="7543" max="7543" width="0" hidden="1" customWidth="1"/>
    <col min="7681" max="7681" width="4.7109375" customWidth="1"/>
    <col min="7682" max="7682" width="59.5703125" customWidth="1"/>
    <col min="7683" max="7683" width="13" customWidth="1"/>
    <col min="7684" max="7684" width="11.85546875" customWidth="1"/>
    <col min="7685" max="7685" width="8.85546875" customWidth="1"/>
    <col min="7686" max="7686" width="15.7109375" customWidth="1"/>
    <col min="7687" max="7687" width="11.140625" customWidth="1"/>
    <col min="7688" max="7688" width="12.85546875" customWidth="1"/>
    <col min="7689" max="7689" width="10.42578125" customWidth="1"/>
    <col min="7690" max="7691" width="11.42578125" customWidth="1"/>
    <col min="7692" max="7694" width="0" hidden="1" customWidth="1"/>
    <col min="7695" max="7695" width="11.7109375" customWidth="1"/>
    <col min="7696" max="7696" width="13.42578125" customWidth="1"/>
    <col min="7697" max="7697" width="11.85546875" customWidth="1"/>
    <col min="7698" max="7698" width="13.5703125" customWidth="1"/>
    <col min="7699" max="7699" width="11.5703125" customWidth="1"/>
    <col min="7700" max="7700" width="12.7109375" customWidth="1"/>
    <col min="7701" max="7701" width="11.7109375" customWidth="1"/>
    <col min="7702" max="7702" width="14.28515625" customWidth="1"/>
    <col min="7703" max="7703" width="11.42578125" customWidth="1"/>
    <col min="7704" max="7704" width="16.7109375" customWidth="1"/>
    <col min="7705" max="7707" width="11.42578125" customWidth="1"/>
    <col min="7708" max="7708" width="15.28515625" customWidth="1"/>
    <col min="7709" max="7720" width="0" hidden="1" customWidth="1"/>
    <col min="7721" max="7723" width="15.42578125" customWidth="1"/>
    <col min="7724" max="7726" width="19" customWidth="1"/>
    <col min="7727" max="7728" width="15" customWidth="1"/>
    <col min="7729" max="7729" width="11.42578125" customWidth="1"/>
    <col min="7730" max="7730" width="18" customWidth="1"/>
    <col min="7731" max="7731" width="16.85546875" customWidth="1"/>
    <col min="7732" max="7732" width="16.5703125" customWidth="1"/>
    <col min="7733" max="7733" width="15.42578125" customWidth="1"/>
    <col min="7734" max="7735" width="11.42578125" customWidth="1"/>
    <col min="7736" max="7736" width="14.140625" customWidth="1"/>
    <col min="7737" max="7743" width="11.42578125" customWidth="1"/>
    <col min="7744" max="7744" width="14.7109375" customWidth="1"/>
    <col min="7745" max="7745" width="26.7109375" customWidth="1"/>
    <col min="7746" max="7746" width="11.28515625" customWidth="1"/>
    <col min="7747" max="7749" width="11.42578125" customWidth="1"/>
    <col min="7750" max="7750" width="19.7109375" customWidth="1"/>
    <col min="7751" max="7756" width="11.42578125" customWidth="1"/>
    <col min="7757" max="7757" width="19.28515625" customWidth="1"/>
    <col min="7758" max="7764" width="11.42578125" customWidth="1"/>
    <col min="7765" max="7765" width="17.85546875" customWidth="1"/>
    <col min="7766" max="7767" width="11.42578125" customWidth="1"/>
    <col min="7768" max="7768" width="13" customWidth="1"/>
    <col min="7769" max="7769" width="11.42578125" customWidth="1"/>
    <col min="7770" max="7770" width="13.5703125" customWidth="1"/>
    <col min="7771" max="7775" width="11.42578125" customWidth="1"/>
    <col min="7776" max="7780" width="14.85546875" customWidth="1"/>
    <col min="7781" max="7781" width="14.7109375" customWidth="1"/>
    <col min="7798" max="7798" width="13.28515625" customWidth="1"/>
    <col min="7799" max="7799" width="0" hidden="1" customWidth="1"/>
    <col min="7937" max="7937" width="4.7109375" customWidth="1"/>
    <col min="7938" max="7938" width="59.5703125" customWidth="1"/>
    <col min="7939" max="7939" width="13" customWidth="1"/>
    <col min="7940" max="7940" width="11.85546875" customWidth="1"/>
    <col min="7941" max="7941" width="8.85546875" customWidth="1"/>
    <col min="7942" max="7942" width="15.7109375" customWidth="1"/>
    <col min="7943" max="7943" width="11.140625" customWidth="1"/>
    <col min="7944" max="7944" width="12.85546875" customWidth="1"/>
    <col min="7945" max="7945" width="10.42578125" customWidth="1"/>
    <col min="7946" max="7947" width="11.42578125" customWidth="1"/>
    <col min="7948" max="7950" width="0" hidden="1" customWidth="1"/>
    <col min="7951" max="7951" width="11.7109375" customWidth="1"/>
    <col min="7952" max="7952" width="13.42578125" customWidth="1"/>
    <col min="7953" max="7953" width="11.85546875" customWidth="1"/>
    <col min="7954" max="7954" width="13.5703125" customWidth="1"/>
    <col min="7955" max="7955" width="11.5703125" customWidth="1"/>
    <col min="7956" max="7956" width="12.7109375" customWidth="1"/>
    <col min="7957" max="7957" width="11.7109375" customWidth="1"/>
    <col min="7958" max="7958" width="14.28515625" customWidth="1"/>
    <col min="7959" max="7959" width="11.42578125" customWidth="1"/>
    <col min="7960" max="7960" width="16.7109375" customWidth="1"/>
    <col min="7961" max="7963" width="11.42578125" customWidth="1"/>
    <col min="7964" max="7964" width="15.28515625" customWidth="1"/>
    <col min="7965" max="7976" width="0" hidden="1" customWidth="1"/>
    <col min="7977" max="7979" width="15.42578125" customWidth="1"/>
    <col min="7980" max="7982" width="19" customWidth="1"/>
    <col min="7983" max="7984" width="15" customWidth="1"/>
    <col min="7985" max="7985" width="11.42578125" customWidth="1"/>
    <col min="7986" max="7986" width="18" customWidth="1"/>
    <col min="7987" max="7987" width="16.85546875" customWidth="1"/>
    <col min="7988" max="7988" width="16.5703125" customWidth="1"/>
    <col min="7989" max="7989" width="15.42578125" customWidth="1"/>
    <col min="7990" max="7991" width="11.42578125" customWidth="1"/>
    <col min="7992" max="7992" width="14.140625" customWidth="1"/>
    <col min="7993" max="7999" width="11.42578125" customWidth="1"/>
    <col min="8000" max="8000" width="14.7109375" customWidth="1"/>
    <col min="8001" max="8001" width="26.7109375" customWidth="1"/>
    <col min="8002" max="8002" width="11.28515625" customWidth="1"/>
    <col min="8003" max="8005" width="11.42578125" customWidth="1"/>
    <col min="8006" max="8006" width="19.7109375" customWidth="1"/>
    <col min="8007" max="8012" width="11.42578125" customWidth="1"/>
    <col min="8013" max="8013" width="19.28515625" customWidth="1"/>
    <col min="8014" max="8020" width="11.42578125" customWidth="1"/>
    <col min="8021" max="8021" width="17.85546875" customWidth="1"/>
    <col min="8022" max="8023" width="11.42578125" customWidth="1"/>
    <col min="8024" max="8024" width="13" customWidth="1"/>
    <col min="8025" max="8025" width="11.42578125" customWidth="1"/>
    <col min="8026" max="8026" width="13.5703125" customWidth="1"/>
    <col min="8027" max="8031" width="11.42578125" customWidth="1"/>
    <col min="8032" max="8036" width="14.85546875" customWidth="1"/>
    <col min="8037" max="8037" width="14.7109375" customWidth="1"/>
    <col min="8054" max="8054" width="13.28515625" customWidth="1"/>
    <col min="8055" max="8055" width="0" hidden="1" customWidth="1"/>
    <col min="8193" max="8193" width="4.7109375" customWidth="1"/>
    <col min="8194" max="8194" width="59.5703125" customWidth="1"/>
    <col min="8195" max="8195" width="13" customWidth="1"/>
    <col min="8196" max="8196" width="11.85546875" customWidth="1"/>
    <col min="8197" max="8197" width="8.85546875" customWidth="1"/>
    <col min="8198" max="8198" width="15.7109375" customWidth="1"/>
    <col min="8199" max="8199" width="11.140625" customWidth="1"/>
    <col min="8200" max="8200" width="12.85546875" customWidth="1"/>
    <col min="8201" max="8201" width="10.42578125" customWidth="1"/>
    <col min="8202" max="8203" width="11.42578125" customWidth="1"/>
    <col min="8204" max="8206" width="0" hidden="1" customWidth="1"/>
    <col min="8207" max="8207" width="11.7109375" customWidth="1"/>
    <col min="8208" max="8208" width="13.42578125" customWidth="1"/>
    <col min="8209" max="8209" width="11.85546875" customWidth="1"/>
    <col min="8210" max="8210" width="13.5703125" customWidth="1"/>
    <col min="8211" max="8211" width="11.5703125" customWidth="1"/>
    <col min="8212" max="8212" width="12.7109375" customWidth="1"/>
    <col min="8213" max="8213" width="11.7109375" customWidth="1"/>
    <col min="8214" max="8214" width="14.28515625" customWidth="1"/>
    <col min="8215" max="8215" width="11.42578125" customWidth="1"/>
    <col min="8216" max="8216" width="16.7109375" customWidth="1"/>
    <col min="8217" max="8219" width="11.42578125" customWidth="1"/>
    <col min="8220" max="8220" width="15.28515625" customWidth="1"/>
    <col min="8221" max="8232" width="0" hidden="1" customWidth="1"/>
    <col min="8233" max="8235" width="15.42578125" customWidth="1"/>
    <col min="8236" max="8238" width="19" customWidth="1"/>
    <col min="8239" max="8240" width="15" customWidth="1"/>
    <col min="8241" max="8241" width="11.42578125" customWidth="1"/>
    <col min="8242" max="8242" width="18" customWidth="1"/>
    <col min="8243" max="8243" width="16.85546875" customWidth="1"/>
    <col min="8244" max="8244" width="16.5703125" customWidth="1"/>
    <col min="8245" max="8245" width="15.42578125" customWidth="1"/>
    <col min="8246" max="8247" width="11.42578125" customWidth="1"/>
    <col min="8248" max="8248" width="14.140625" customWidth="1"/>
    <col min="8249" max="8255" width="11.42578125" customWidth="1"/>
    <col min="8256" max="8256" width="14.7109375" customWidth="1"/>
    <col min="8257" max="8257" width="26.7109375" customWidth="1"/>
    <col min="8258" max="8258" width="11.28515625" customWidth="1"/>
    <col min="8259" max="8261" width="11.42578125" customWidth="1"/>
    <col min="8262" max="8262" width="19.7109375" customWidth="1"/>
    <col min="8263" max="8268" width="11.42578125" customWidth="1"/>
    <col min="8269" max="8269" width="19.28515625" customWidth="1"/>
    <col min="8270" max="8276" width="11.42578125" customWidth="1"/>
    <col min="8277" max="8277" width="17.85546875" customWidth="1"/>
    <col min="8278" max="8279" width="11.42578125" customWidth="1"/>
    <col min="8280" max="8280" width="13" customWidth="1"/>
    <col min="8281" max="8281" width="11.42578125" customWidth="1"/>
    <col min="8282" max="8282" width="13.5703125" customWidth="1"/>
    <col min="8283" max="8287" width="11.42578125" customWidth="1"/>
    <col min="8288" max="8292" width="14.85546875" customWidth="1"/>
    <col min="8293" max="8293" width="14.7109375" customWidth="1"/>
    <col min="8310" max="8310" width="13.28515625" customWidth="1"/>
    <col min="8311" max="8311" width="0" hidden="1" customWidth="1"/>
    <col min="8449" max="8449" width="4.7109375" customWidth="1"/>
    <col min="8450" max="8450" width="59.5703125" customWidth="1"/>
    <col min="8451" max="8451" width="13" customWidth="1"/>
    <col min="8452" max="8452" width="11.85546875" customWidth="1"/>
    <col min="8453" max="8453" width="8.85546875" customWidth="1"/>
    <col min="8454" max="8454" width="15.7109375" customWidth="1"/>
    <col min="8455" max="8455" width="11.140625" customWidth="1"/>
    <col min="8456" max="8456" width="12.85546875" customWidth="1"/>
    <col min="8457" max="8457" width="10.42578125" customWidth="1"/>
    <col min="8458" max="8459" width="11.42578125" customWidth="1"/>
    <col min="8460" max="8462" width="0" hidden="1" customWidth="1"/>
    <col min="8463" max="8463" width="11.7109375" customWidth="1"/>
    <col min="8464" max="8464" width="13.42578125" customWidth="1"/>
    <col min="8465" max="8465" width="11.85546875" customWidth="1"/>
    <col min="8466" max="8466" width="13.5703125" customWidth="1"/>
    <col min="8467" max="8467" width="11.5703125" customWidth="1"/>
    <col min="8468" max="8468" width="12.7109375" customWidth="1"/>
    <col min="8469" max="8469" width="11.7109375" customWidth="1"/>
    <col min="8470" max="8470" width="14.28515625" customWidth="1"/>
    <col min="8471" max="8471" width="11.42578125" customWidth="1"/>
    <col min="8472" max="8472" width="16.7109375" customWidth="1"/>
    <col min="8473" max="8475" width="11.42578125" customWidth="1"/>
    <col min="8476" max="8476" width="15.28515625" customWidth="1"/>
    <col min="8477" max="8488" width="0" hidden="1" customWidth="1"/>
    <col min="8489" max="8491" width="15.42578125" customWidth="1"/>
    <col min="8492" max="8494" width="19" customWidth="1"/>
    <col min="8495" max="8496" width="15" customWidth="1"/>
    <col min="8497" max="8497" width="11.42578125" customWidth="1"/>
    <col min="8498" max="8498" width="18" customWidth="1"/>
    <col min="8499" max="8499" width="16.85546875" customWidth="1"/>
    <col min="8500" max="8500" width="16.5703125" customWidth="1"/>
    <col min="8501" max="8501" width="15.42578125" customWidth="1"/>
    <col min="8502" max="8503" width="11.42578125" customWidth="1"/>
    <col min="8504" max="8504" width="14.140625" customWidth="1"/>
    <col min="8505" max="8511" width="11.42578125" customWidth="1"/>
    <col min="8512" max="8512" width="14.7109375" customWidth="1"/>
    <col min="8513" max="8513" width="26.7109375" customWidth="1"/>
    <col min="8514" max="8514" width="11.28515625" customWidth="1"/>
    <col min="8515" max="8517" width="11.42578125" customWidth="1"/>
    <col min="8518" max="8518" width="19.7109375" customWidth="1"/>
    <col min="8519" max="8524" width="11.42578125" customWidth="1"/>
    <col min="8525" max="8525" width="19.28515625" customWidth="1"/>
    <col min="8526" max="8532" width="11.42578125" customWidth="1"/>
    <col min="8533" max="8533" width="17.85546875" customWidth="1"/>
    <col min="8534" max="8535" width="11.42578125" customWidth="1"/>
    <col min="8536" max="8536" width="13" customWidth="1"/>
    <col min="8537" max="8537" width="11.42578125" customWidth="1"/>
    <col min="8538" max="8538" width="13.5703125" customWidth="1"/>
    <col min="8539" max="8543" width="11.42578125" customWidth="1"/>
    <col min="8544" max="8548" width="14.85546875" customWidth="1"/>
    <col min="8549" max="8549" width="14.7109375" customWidth="1"/>
    <col min="8566" max="8566" width="13.28515625" customWidth="1"/>
    <col min="8567" max="8567" width="0" hidden="1" customWidth="1"/>
    <col min="8705" max="8705" width="4.7109375" customWidth="1"/>
    <col min="8706" max="8706" width="59.5703125" customWidth="1"/>
    <col min="8707" max="8707" width="13" customWidth="1"/>
    <col min="8708" max="8708" width="11.85546875" customWidth="1"/>
    <col min="8709" max="8709" width="8.85546875" customWidth="1"/>
    <col min="8710" max="8710" width="15.7109375" customWidth="1"/>
    <col min="8711" max="8711" width="11.140625" customWidth="1"/>
    <col min="8712" max="8712" width="12.85546875" customWidth="1"/>
    <col min="8713" max="8713" width="10.42578125" customWidth="1"/>
    <col min="8714" max="8715" width="11.42578125" customWidth="1"/>
    <col min="8716" max="8718" width="0" hidden="1" customWidth="1"/>
    <col min="8719" max="8719" width="11.7109375" customWidth="1"/>
    <col min="8720" max="8720" width="13.42578125" customWidth="1"/>
    <col min="8721" max="8721" width="11.85546875" customWidth="1"/>
    <col min="8722" max="8722" width="13.5703125" customWidth="1"/>
    <col min="8723" max="8723" width="11.5703125" customWidth="1"/>
    <col min="8724" max="8724" width="12.7109375" customWidth="1"/>
    <col min="8725" max="8725" width="11.7109375" customWidth="1"/>
    <col min="8726" max="8726" width="14.28515625" customWidth="1"/>
    <col min="8727" max="8727" width="11.42578125" customWidth="1"/>
    <col min="8728" max="8728" width="16.7109375" customWidth="1"/>
    <col min="8729" max="8731" width="11.42578125" customWidth="1"/>
    <col min="8732" max="8732" width="15.28515625" customWidth="1"/>
    <col min="8733" max="8744" width="0" hidden="1" customWidth="1"/>
    <col min="8745" max="8747" width="15.42578125" customWidth="1"/>
    <col min="8748" max="8750" width="19" customWidth="1"/>
    <col min="8751" max="8752" width="15" customWidth="1"/>
    <col min="8753" max="8753" width="11.42578125" customWidth="1"/>
    <col min="8754" max="8754" width="18" customWidth="1"/>
    <col min="8755" max="8755" width="16.85546875" customWidth="1"/>
    <col min="8756" max="8756" width="16.5703125" customWidth="1"/>
    <col min="8757" max="8757" width="15.42578125" customWidth="1"/>
    <col min="8758" max="8759" width="11.42578125" customWidth="1"/>
    <col min="8760" max="8760" width="14.140625" customWidth="1"/>
    <col min="8761" max="8767" width="11.42578125" customWidth="1"/>
    <col min="8768" max="8768" width="14.7109375" customWidth="1"/>
    <col min="8769" max="8769" width="26.7109375" customWidth="1"/>
    <col min="8770" max="8770" width="11.28515625" customWidth="1"/>
    <col min="8771" max="8773" width="11.42578125" customWidth="1"/>
    <col min="8774" max="8774" width="19.7109375" customWidth="1"/>
    <col min="8775" max="8780" width="11.42578125" customWidth="1"/>
    <col min="8781" max="8781" width="19.28515625" customWidth="1"/>
    <col min="8782" max="8788" width="11.42578125" customWidth="1"/>
    <col min="8789" max="8789" width="17.85546875" customWidth="1"/>
    <col min="8790" max="8791" width="11.42578125" customWidth="1"/>
    <col min="8792" max="8792" width="13" customWidth="1"/>
    <col min="8793" max="8793" width="11.42578125" customWidth="1"/>
    <col min="8794" max="8794" width="13.5703125" customWidth="1"/>
    <col min="8795" max="8799" width="11.42578125" customWidth="1"/>
    <col min="8800" max="8804" width="14.85546875" customWidth="1"/>
    <col min="8805" max="8805" width="14.7109375" customWidth="1"/>
    <col min="8822" max="8822" width="13.28515625" customWidth="1"/>
    <col min="8823" max="8823" width="0" hidden="1" customWidth="1"/>
    <col min="8961" max="8961" width="4.7109375" customWidth="1"/>
    <col min="8962" max="8962" width="59.5703125" customWidth="1"/>
    <col min="8963" max="8963" width="13" customWidth="1"/>
    <col min="8964" max="8964" width="11.85546875" customWidth="1"/>
    <col min="8965" max="8965" width="8.85546875" customWidth="1"/>
    <col min="8966" max="8966" width="15.7109375" customWidth="1"/>
    <col min="8967" max="8967" width="11.140625" customWidth="1"/>
    <col min="8968" max="8968" width="12.85546875" customWidth="1"/>
    <col min="8969" max="8969" width="10.42578125" customWidth="1"/>
    <col min="8970" max="8971" width="11.42578125" customWidth="1"/>
    <col min="8972" max="8974" width="0" hidden="1" customWidth="1"/>
    <col min="8975" max="8975" width="11.7109375" customWidth="1"/>
    <col min="8976" max="8976" width="13.42578125" customWidth="1"/>
    <col min="8977" max="8977" width="11.85546875" customWidth="1"/>
    <col min="8978" max="8978" width="13.5703125" customWidth="1"/>
    <col min="8979" max="8979" width="11.5703125" customWidth="1"/>
    <col min="8980" max="8980" width="12.7109375" customWidth="1"/>
    <col min="8981" max="8981" width="11.7109375" customWidth="1"/>
    <col min="8982" max="8982" width="14.28515625" customWidth="1"/>
    <col min="8983" max="8983" width="11.42578125" customWidth="1"/>
    <col min="8984" max="8984" width="16.7109375" customWidth="1"/>
    <col min="8985" max="8987" width="11.42578125" customWidth="1"/>
    <col min="8988" max="8988" width="15.28515625" customWidth="1"/>
    <col min="8989" max="9000" width="0" hidden="1" customWidth="1"/>
    <col min="9001" max="9003" width="15.42578125" customWidth="1"/>
    <col min="9004" max="9006" width="19" customWidth="1"/>
    <col min="9007" max="9008" width="15" customWidth="1"/>
    <col min="9009" max="9009" width="11.42578125" customWidth="1"/>
    <col min="9010" max="9010" width="18" customWidth="1"/>
    <col min="9011" max="9011" width="16.85546875" customWidth="1"/>
    <col min="9012" max="9012" width="16.5703125" customWidth="1"/>
    <col min="9013" max="9013" width="15.42578125" customWidth="1"/>
    <col min="9014" max="9015" width="11.42578125" customWidth="1"/>
    <col min="9016" max="9016" width="14.140625" customWidth="1"/>
    <col min="9017" max="9023" width="11.42578125" customWidth="1"/>
    <col min="9024" max="9024" width="14.7109375" customWidth="1"/>
    <col min="9025" max="9025" width="26.7109375" customWidth="1"/>
    <col min="9026" max="9026" width="11.28515625" customWidth="1"/>
    <col min="9027" max="9029" width="11.42578125" customWidth="1"/>
    <col min="9030" max="9030" width="19.7109375" customWidth="1"/>
    <col min="9031" max="9036" width="11.42578125" customWidth="1"/>
    <col min="9037" max="9037" width="19.28515625" customWidth="1"/>
    <col min="9038" max="9044" width="11.42578125" customWidth="1"/>
    <col min="9045" max="9045" width="17.85546875" customWidth="1"/>
    <col min="9046" max="9047" width="11.42578125" customWidth="1"/>
    <col min="9048" max="9048" width="13" customWidth="1"/>
    <col min="9049" max="9049" width="11.42578125" customWidth="1"/>
    <col min="9050" max="9050" width="13.5703125" customWidth="1"/>
    <col min="9051" max="9055" width="11.42578125" customWidth="1"/>
    <col min="9056" max="9060" width="14.85546875" customWidth="1"/>
    <col min="9061" max="9061" width="14.7109375" customWidth="1"/>
    <col min="9078" max="9078" width="13.28515625" customWidth="1"/>
    <col min="9079" max="9079" width="0" hidden="1" customWidth="1"/>
    <col min="9217" max="9217" width="4.7109375" customWidth="1"/>
    <col min="9218" max="9218" width="59.5703125" customWidth="1"/>
    <col min="9219" max="9219" width="13" customWidth="1"/>
    <col min="9220" max="9220" width="11.85546875" customWidth="1"/>
    <col min="9221" max="9221" width="8.85546875" customWidth="1"/>
    <col min="9222" max="9222" width="15.7109375" customWidth="1"/>
    <col min="9223" max="9223" width="11.140625" customWidth="1"/>
    <col min="9224" max="9224" width="12.85546875" customWidth="1"/>
    <col min="9225" max="9225" width="10.42578125" customWidth="1"/>
    <col min="9226" max="9227" width="11.42578125" customWidth="1"/>
    <col min="9228" max="9230" width="0" hidden="1" customWidth="1"/>
    <col min="9231" max="9231" width="11.7109375" customWidth="1"/>
    <col min="9232" max="9232" width="13.42578125" customWidth="1"/>
    <col min="9233" max="9233" width="11.85546875" customWidth="1"/>
    <col min="9234" max="9234" width="13.5703125" customWidth="1"/>
    <col min="9235" max="9235" width="11.5703125" customWidth="1"/>
    <col min="9236" max="9236" width="12.7109375" customWidth="1"/>
    <col min="9237" max="9237" width="11.7109375" customWidth="1"/>
    <col min="9238" max="9238" width="14.28515625" customWidth="1"/>
    <col min="9239" max="9239" width="11.42578125" customWidth="1"/>
    <col min="9240" max="9240" width="16.7109375" customWidth="1"/>
    <col min="9241" max="9243" width="11.42578125" customWidth="1"/>
    <col min="9244" max="9244" width="15.28515625" customWidth="1"/>
    <col min="9245" max="9256" width="0" hidden="1" customWidth="1"/>
    <col min="9257" max="9259" width="15.42578125" customWidth="1"/>
    <col min="9260" max="9262" width="19" customWidth="1"/>
    <col min="9263" max="9264" width="15" customWidth="1"/>
    <col min="9265" max="9265" width="11.42578125" customWidth="1"/>
    <col min="9266" max="9266" width="18" customWidth="1"/>
    <col min="9267" max="9267" width="16.85546875" customWidth="1"/>
    <col min="9268" max="9268" width="16.5703125" customWidth="1"/>
    <col min="9269" max="9269" width="15.42578125" customWidth="1"/>
    <col min="9270" max="9271" width="11.42578125" customWidth="1"/>
    <col min="9272" max="9272" width="14.140625" customWidth="1"/>
    <col min="9273" max="9279" width="11.42578125" customWidth="1"/>
    <col min="9280" max="9280" width="14.7109375" customWidth="1"/>
    <col min="9281" max="9281" width="26.7109375" customWidth="1"/>
    <col min="9282" max="9282" width="11.28515625" customWidth="1"/>
    <col min="9283" max="9285" width="11.42578125" customWidth="1"/>
    <col min="9286" max="9286" width="19.7109375" customWidth="1"/>
    <col min="9287" max="9292" width="11.42578125" customWidth="1"/>
    <col min="9293" max="9293" width="19.28515625" customWidth="1"/>
    <col min="9294" max="9300" width="11.42578125" customWidth="1"/>
    <col min="9301" max="9301" width="17.85546875" customWidth="1"/>
    <col min="9302" max="9303" width="11.42578125" customWidth="1"/>
    <col min="9304" max="9304" width="13" customWidth="1"/>
    <col min="9305" max="9305" width="11.42578125" customWidth="1"/>
    <col min="9306" max="9306" width="13.5703125" customWidth="1"/>
    <col min="9307" max="9311" width="11.42578125" customWidth="1"/>
    <col min="9312" max="9316" width="14.85546875" customWidth="1"/>
    <col min="9317" max="9317" width="14.7109375" customWidth="1"/>
    <col min="9334" max="9334" width="13.28515625" customWidth="1"/>
    <col min="9335" max="9335" width="0" hidden="1" customWidth="1"/>
    <col min="9473" max="9473" width="4.7109375" customWidth="1"/>
    <col min="9474" max="9474" width="59.5703125" customWidth="1"/>
    <col min="9475" max="9475" width="13" customWidth="1"/>
    <col min="9476" max="9476" width="11.85546875" customWidth="1"/>
    <col min="9477" max="9477" width="8.85546875" customWidth="1"/>
    <col min="9478" max="9478" width="15.7109375" customWidth="1"/>
    <col min="9479" max="9479" width="11.140625" customWidth="1"/>
    <col min="9480" max="9480" width="12.85546875" customWidth="1"/>
    <col min="9481" max="9481" width="10.42578125" customWidth="1"/>
    <col min="9482" max="9483" width="11.42578125" customWidth="1"/>
    <col min="9484" max="9486" width="0" hidden="1" customWidth="1"/>
    <col min="9487" max="9487" width="11.7109375" customWidth="1"/>
    <col min="9488" max="9488" width="13.42578125" customWidth="1"/>
    <col min="9489" max="9489" width="11.85546875" customWidth="1"/>
    <col min="9490" max="9490" width="13.5703125" customWidth="1"/>
    <col min="9491" max="9491" width="11.5703125" customWidth="1"/>
    <col min="9492" max="9492" width="12.7109375" customWidth="1"/>
    <col min="9493" max="9493" width="11.7109375" customWidth="1"/>
    <col min="9494" max="9494" width="14.28515625" customWidth="1"/>
    <col min="9495" max="9495" width="11.42578125" customWidth="1"/>
    <col min="9496" max="9496" width="16.7109375" customWidth="1"/>
    <col min="9497" max="9499" width="11.42578125" customWidth="1"/>
    <col min="9500" max="9500" width="15.28515625" customWidth="1"/>
    <col min="9501" max="9512" width="0" hidden="1" customWidth="1"/>
    <col min="9513" max="9515" width="15.42578125" customWidth="1"/>
    <col min="9516" max="9518" width="19" customWidth="1"/>
    <col min="9519" max="9520" width="15" customWidth="1"/>
    <col min="9521" max="9521" width="11.42578125" customWidth="1"/>
    <col min="9522" max="9522" width="18" customWidth="1"/>
    <col min="9523" max="9523" width="16.85546875" customWidth="1"/>
    <col min="9524" max="9524" width="16.5703125" customWidth="1"/>
    <col min="9525" max="9525" width="15.42578125" customWidth="1"/>
    <col min="9526" max="9527" width="11.42578125" customWidth="1"/>
    <col min="9528" max="9528" width="14.140625" customWidth="1"/>
    <col min="9529" max="9535" width="11.42578125" customWidth="1"/>
    <col min="9536" max="9536" width="14.7109375" customWidth="1"/>
    <col min="9537" max="9537" width="26.7109375" customWidth="1"/>
    <col min="9538" max="9538" width="11.28515625" customWidth="1"/>
    <col min="9539" max="9541" width="11.42578125" customWidth="1"/>
    <col min="9542" max="9542" width="19.7109375" customWidth="1"/>
    <col min="9543" max="9548" width="11.42578125" customWidth="1"/>
    <col min="9549" max="9549" width="19.28515625" customWidth="1"/>
    <col min="9550" max="9556" width="11.42578125" customWidth="1"/>
    <col min="9557" max="9557" width="17.85546875" customWidth="1"/>
    <col min="9558" max="9559" width="11.42578125" customWidth="1"/>
    <col min="9560" max="9560" width="13" customWidth="1"/>
    <col min="9561" max="9561" width="11.42578125" customWidth="1"/>
    <col min="9562" max="9562" width="13.5703125" customWidth="1"/>
    <col min="9563" max="9567" width="11.42578125" customWidth="1"/>
    <col min="9568" max="9572" width="14.85546875" customWidth="1"/>
    <col min="9573" max="9573" width="14.7109375" customWidth="1"/>
    <col min="9590" max="9590" width="13.28515625" customWidth="1"/>
    <col min="9591" max="9591" width="0" hidden="1" customWidth="1"/>
    <col min="9729" max="9729" width="4.7109375" customWidth="1"/>
    <col min="9730" max="9730" width="59.5703125" customWidth="1"/>
    <col min="9731" max="9731" width="13" customWidth="1"/>
    <col min="9732" max="9732" width="11.85546875" customWidth="1"/>
    <col min="9733" max="9733" width="8.85546875" customWidth="1"/>
    <col min="9734" max="9734" width="15.7109375" customWidth="1"/>
    <col min="9735" max="9735" width="11.140625" customWidth="1"/>
    <col min="9736" max="9736" width="12.85546875" customWidth="1"/>
    <col min="9737" max="9737" width="10.42578125" customWidth="1"/>
    <col min="9738" max="9739" width="11.42578125" customWidth="1"/>
    <col min="9740" max="9742" width="0" hidden="1" customWidth="1"/>
    <col min="9743" max="9743" width="11.7109375" customWidth="1"/>
    <col min="9744" max="9744" width="13.42578125" customWidth="1"/>
    <col min="9745" max="9745" width="11.85546875" customWidth="1"/>
    <col min="9746" max="9746" width="13.5703125" customWidth="1"/>
    <col min="9747" max="9747" width="11.5703125" customWidth="1"/>
    <col min="9748" max="9748" width="12.7109375" customWidth="1"/>
    <col min="9749" max="9749" width="11.7109375" customWidth="1"/>
    <col min="9750" max="9750" width="14.28515625" customWidth="1"/>
    <col min="9751" max="9751" width="11.42578125" customWidth="1"/>
    <col min="9752" max="9752" width="16.7109375" customWidth="1"/>
    <col min="9753" max="9755" width="11.42578125" customWidth="1"/>
    <col min="9756" max="9756" width="15.28515625" customWidth="1"/>
    <col min="9757" max="9768" width="0" hidden="1" customWidth="1"/>
    <col min="9769" max="9771" width="15.42578125" customWidth="1"/>
    <col min="9772" max="9774" width="19" customWidth="1"/>
    <col min="9775" max="9776" width="15" customWidth="1"/>
    <col min="9777" max="9777" width="11.42578125" customWidth="1"/>
    <col min="9778" max="9778" width="18" customWidth="1"/>
    <col min="9779" max="9779" width="16.85546875" customWidth="1"/>
    <col min="9780" max="9780" width="16.5703125" customWidth="1"/>
    <col min="9781" max="9781" width="15.42578125" customWidth="1"/>
    <col min="9782" max="9783" width="11.42578125" customWidth="1"/>
    <col min="9784" max="9784" width="14.140625" customWidth="1"/>
    <col min="9785" max="9791" width="11.42578125" customWidth="1"/>
    <col min="9792" max="9792" width="14.7109375" customWidth="1"/>
    <col min="9793" max="9793" width="26.7109375" customWidth="1"/>
    <col min="9794" max="9794" width="11.28515625" customWidth="1"/>
    <col min="9795" max="9797" width="11.42578125" customWidth="1"/>
    <col min="9798" max="9798" width="19.7109375" customWidth="1"/>
    <col min="9799" max="9804" width="11.42578125" customWidth="1"/>
    <col min="9805" max="9805" width="19.28515625" customWidth="1"/>
    <col min="9806" max="9812" width="11.42578125" customWidth="1"/>
    <col min="9813" max="9813" width="17.85546875" customWidth="1"/>
    <col min="9814" max="9815" width="11.42578125" customWidth="1"/>
    <col min="9816" max="9816" width="13" customWidth="1"/>
    <col min="9817" max="9817" width="11.42578125" customWidth="1"/>
    <col min="9818" max="9818" width="13.5703125" customWidth="1"/>
    <col min="9819" max="9823" width="11.42578125" customWidth="1"/>
    <col min="9824" max="9828" width="14.85546875" customWidth="1"/>
    <col min="9829" max="9829" width="14.7109375" customWidth="1"/>
    <col min="9846" max="9846" width="13.28515625" customWidth="1"/>
    <col min="9847" max="9847" width="0" hidden="1" customWidth="1"/>
    <col min="9985" max="9985" width="4.7109375" customWidth="1"/>
    <col min="9986" max="9986" width="59.5703125" customWidth="1"/>
    <col min="9987" max="9987" width="13" customWidth="1"/>
    <col min="9988" max="9988" width="11.85546875" customWidth="1"/>
    <col min="9989" max="9989" width="8.85546875" customWidth="1"/>
    <col min="9990" max="9990" width="15.7109375" customWidth="1"/>
    <col min="9991" max="9991" width="11.140625" customWidth="1"/>
    <col min="9992" max="9992" width="12.85546875" customWidth="1"/>
    <col min="9993" max="9993" width="10.42578125" customWidth="1"/>
    <col min="9994" max="9995" width="11.42578125" customWidth="1"/>
    <col min="9996" max="9998" width="0" hidden="1" customWidth="1"/>
    <col min="9999" max="9999" width="11.7109375" customWidth="1"/>
    <col min="10000" max="10000" width="13.42578125" customWidth="1"/>
    <col min="10001" max="10001" width="11.85546875" customWidth="1"/>
    <col min="10002" max="10002" width="13.5703125" customWidth="1"/>
    <col min="10003" max="10003" width="11.5703125" customWidth="1"/>
    <col min="10004" max="10004" width="12.7109375" customWidth="1"/>
    <col min="10005" max="10005" width="11.7109375" customWidth="1"/>
    <col min="10006" max="10006" width="14.28515625" customWidth="1"/>
    <col min="10007" max="10007" width="11.42578125" customWidth="1"/>
    <col min="10008" max="10008" width="16.7109375" customWidth="1"/>
    <col min="10009" max="10011" width="11.42578125" customWidth="1"/>
    <col min="10012" max="10012" width="15.28515625" customWidth="1"/>
    <col min="10013" max="10024" width="0" hidden="1" customWidth="1"/>
    <col min="10025" max="10027" width="15.42578125" customWidth="1"/>
    <col min="10028" max="10030" width="19" customWidth="1"/>
    <col min="10031" max="10032" width="15" customWidth="1"/>
    <col min="10033" max="10033" width="11.42578125" customWidth="1"/>
    <col min="10034" max="10034" width="18" customWidth="1"/>
    <col min="10035" max="10035" width="16.85546875" customWidth="1"/>
    <col min="10036" max="10036" width="16.5703125" customWidth="1"/>
    <col min="10037" max="10037" width="15.42578125" customWidth="1"/>
    <col min="10038" max="10039" width="11.42578125" customWidth="1"/>
    <col min="10040" max="10040" width="14.140625" customWidth="1"/>
    <col min="10041" max="10047" width="11.42578125" customWidth="1"/>
    <col min="10048" max="10048" width="14.7109375" customWidth="1"/>
    <col min="10049" max="10049" width="26.7109375" customWidth="1"/>
    <col min="10050" max="10050" width="11.28515625" customWidth="1"/>
    <col min="10051" max="10053" width="11.42578125" customWidth="1"/>
    <col min="10054" max="10054" width="19.7109375" customWidth="1"/>
    <col min="10055" max="10060" width="11.42578125" customWidth="1"/>
    <col min="10061" max="10061" width="19.28515625" customWidth="1"/>
    <col min="10062" max="10068" width="11.42578125" customWidth="1"/>
    <col min="10069" max="10069" width="17.85546875" customWidth="1"/>
    <col min="10070" max="10071" width="11.42578125" customWidth="1"/>
    <col min="10072" max="10072" width="13" customWidth="1"/>
    <col min="10073" max="10073" width="11.42578125" customWidth="1"/>
    <col min="10074" max="10074" width="13.5703125" customWidth="1"/>
    <col min="10075" max="10079" width="11.42578125" customWidth="1"/>
    <col min="10080" max="10084" width="14.85546875" customWidth="1"/>
    <col min="10085" max="10085" width="14.7109375" customWidth="1"/>
    <col min="10102" max="10102" width="13.28515625" customWidth="1"/>
    <col min="10103" max="10103" width="0" hidden="1" customWidth="1"/>
    <col min="10241" max="10241" width="4.7109375" customWidth="1"/>
    <col min="10242" max="10242" width="59.5703125" customWidth="1"/>
    <col min="10243" max="10243" width="13" customWidth="1"/>
    <col min="10244" max="10244" width="11.85546875" customWidth="1"/>
    <col min="10245" max="10245" width="8.85546875" customWidth="1"/>
    <col min="10246" max="10246" width="15.7109375" customWidth="1"/>
    <col min="10247" max="10247" width="11.140625" customWidth="1"/>
    <col min="10248" max="10248" width="12.85546875" customWidth="1"/>
    <col min="10249" max="10249" width="10.42578125" customWidth="1"/>
    <col min="10250" max="10251" width="11.42578125" customWidth="1"/>
    <col min="10252" max="10254" width="0" hidden="1" customWidth="1"/>
    <col min="10255" max="10255" width="11.7109375" customWidth="1"/>
    <col min="10256" max="10256" width="13.42578125" customWidth="1"/>
    <col min="10257" max="10257" width="11.85546875" customWidth="1"/>
    <col min="10258" max="10258" width="13.5703125" customWidth="1"/>
    <col min="10259" max="10259" width="11.5703125" customWidth="1"/>
    <col min="10260" max="10260" width="12.7109375" customWidth="1"/>
    <col min="10261" max="10261" width="11.7109375" customWidth="1"/>
    <col min="10262" max="10262" width="14.28515625" customWidth="1"/>
    <col min="10263" max="10263" width="11.42578125" customWidth="1"/>
    <col min="10264" max="10264" width="16.7109375" customWidth="1"/>
    <col min="10265" max="10267" width="11.42578125" customWidth="1"/>
    <col min="10268" max="10268" width="15.28515625" customWidth="1"/>
    <col min="10269" max="10280" width="0" hidden="1" customWidth="1"/>
    <col min="10281" max="10283" width="15.42578125" customWidth="1"/>
    <col min="10284" max="10286" width="19" customWidth="1"/>
    <col min="10287" max="10288" width="15" customWidth="1"/>
    <col min="10289" max="10289" width="11.42578125" customWidth="1"/>
    <col min="10290" max="10290" width="18" customWidth="1"/>
    <col min="10291" max="10291" width="16.85546875" customWidth="1"/>
    <col min="10292" max="10292" width="16.5703125" customWidth="1"/>
    <col min="10293" max="10293" width="15.42578125" customWidth="1"/>
    <col min="10294" max="10295" width="11.42578125" customWidth="1"/>
    <col min="10296" max="10296" width="14.140625" customWidth="1"/>
    <col min="10297" max="10303" width="11.42578125" customWidth="1"/>
    <col min="10304" max="10304" width="14.7109375" customWidth="1"/>
    <col min="10305" max="10305" width="26.7109375" customWidth="1"/>
    <col min="10306" max="10306" width="11.28515625" customWidth="1"/>
    <col min="10307" max="10309" width="11.42578125" customWidth="1"/>
    <col min="10310" max="10310" width="19.7109375" customWidth="1"/>
    <col min="10311" max="10316" width="11.42578125" customWidth="1"/>
    <col min="10317" max="10317" width="19.28515625" customWidth="1"/>
    <col min="10318" max="10324" width="11.42578125" customWidth="1"/>
    <col min="10325" max="10325" width="17.85546875" customWidth="1"/>
    <col min="10326" max="10327" width="11.42578125" customWidth="1"/>
    <col min="10328" max="10328" width="13" customWidth="1"/>
    <col min="10329" max="10329" width="11.42578125" customWidth="1"/>
    <col min="10330" max="10330" width="13.5703125" customWidth="1"/>
    <col min="10331" max="10335" width="11.42578125" customWidth="1"/>
    <col min="10336" max="10340" width="14.85546875" customWidth="1"/>
    <col min="10341" max="10341" width="14.7109375" customWidth="1"/>
    <col min="10358" max="10358" width="13.28515625" customWidth="1"/>
    <col min="10359" max="10359" width="0" hidden="1" customWidth="1"/>
    <col min="10497" max="10497" width="4.7109375" customWidth="1"/>
    <col min="10498" max="10498" width="59.5703125" customWidth="1"/>
    <col min="10499" max="10499" width="13" customWidth="1"/>
    <col min="10500" max="10500" width="11.85546875" customWidth="1"/>
    <col min="10501" max="10501" width="8.85546875" customWidth="1"/>
    <col min="10502" max="10502" width="15.7109375" customWidth="1"/>
    <col min="10503" max="10503" width="11.140625" customWidth="1"/>
    <col min="10504" max="10504" width="12.85546875" customWidth="1"/>
    <col min="10505" max="10505" width="10.42578125" customWidth="1"/>
    <col min="10506" max="10507" width="11.42578125" customWidth="1"/>
    <col min="10508" max="10510" width="0" hidden="1" customWidth="1"/>
    <col min="10511" max="10511" width="11.7109375" customWidth="1"/>
    <col min="10512" max="10512" width="13.42578125" customWidth="1"/>
    <col min="10513" max="10513" width="11.85546875" customWidth="1"/>
    <col min="10514" max="10514" width="13.5703125" customWidth="1"/>
    <col min="10515" max="10515" width="11.5703125" customWidth="1"/>
    <col min="10516" max="10516" width="12.7109375" customWidth="1"/>
    <col min="10517" max="10517" width="11.7109375" customWidth="1"/>
    <col min="10518" max="10518" width="14.28515625" customWidth="1"/>
    <col min="10519" max="10519" width="11.42578125" customWidth="1"/>
    <col min="10520" max="10520" width="16.7109375" customWidth="1"/>
    <col min="10521" max="10523" width="11.42578125" customWidth="1"/>
    <col min="10524" max="10524" width="15.28515625" customWidth="1"/>
    <col min="10525" max="10536" width="0" hidden="1" customWidth="1"/>
    <col min="10537" max="10539" width="15.42578125" customWidth="1"/>
    <col min="10540" max="10542" width="19" customWidth="1"/>
    <col min="10543" max="10544" width="15" customWidth="1"/>
    <col min="10545" max="10545" width="11.42578125" customWidth="1"/>
    <col min="10546" max="10546" width="18" customWidth="1"/>
    <col min="10547" max="10547" width="16.85546875" customWidth="1"/>
    <col min="10548" max="10548" width="16.5703125" customWidth="1"/>
    <col min="10549" max="10549" width="15.42578125" customWidth="1"/>
    <col min="10550" max="10551" width="11.42578125" customWidth="1"/>
    <col min="10552" max="10552" width="14.140625" customWidth="1"/>
    <col min="10553" max="10559" width="11.42578125" customWidth="1"/>
    <col min="10560" max="10560" width="14.7109375" customWidth="1"/>
    <col min="10561" max="10561" width="26.7109375" customWidth="1"/>
    <col min="10562" max="10562" width="11.28515625" customWidth="1"/>
    <col min="10563" max="10565" width="11.42578125" customWidth="1"/>
    <col min="10566" max="10566" width="19.7109375" customWidth="1"/>
    <col min="10567" max="10572" width="11.42578125" customWidth="1"/>
    <col min="10573" max="10573" width="19.28515625" customWidth="1"/>
    <col min="10574" max="10580" width="11.42578125" customWidth="1"/>
    <col min="10581" max="10581" width="17.85546875" customWidth="1"/>
    <col min="10582" max="10583" width="11.42578125" customWidth="1"/>
    <col min="10584" max="10584" width="13" customWidth="1"/>
    <col min="10585" max="10585" width="11.42578125" customWidth="1"/>
    <col min="10586" max="10586" width="13.5703125" customWidth="1"/>
    <col min="10587" max="10591" width="11.42578125" customWidth="1"/>
    <col min="10592" max="10596" width="14.85546875" customWidth="1"/>
    <col min="10597" max="10597" width="14.7109375" customWidth="1"/>
    <col min="10614" max="10614" width="13.28515625" customWidth="1"/>
    <col min="10615" max="10615" width="0" hidden="1" customWidth="1"/>
    <col min="10753" max="10753" width="4.7109375" customWidth="1"/>
    <col min="10754" max="10754" width="59.5703125" customWidth="1"/>
    <col min="10755" max="10755" width="13" customWidth="1"/>
    <col min="10756" max="10756" width="11.85546875" customWidth="1"/>
    <col min="10757" max="10757" width="8.85546875" customWidth="1"/>
    <col min="10758" max="10758" width="15.7109375" customWidth="1"/>
    <col min="10759" max="10759" width="11.140625" customWidth="1"/>
    <col min="10760" max="10760" width="12.85546875" customWidth="1"/>
    <col min="10761" max="10761" width="10.42578125" customWidth="1"/>
    <col min="10762" max="10763" width="11.42578125" customWidth="1"/>
    <col min="10764" max="10766" width="0" hidden="1" customWidth="1"/>
    <col min="10767" max="10767" width="11.7109375" customWidth="1"/>
    <col min="10768" max="10768" width="13.42578125" customWidth="1"/>
    <col min="10769" max="10769" width="11.85546875" customWidth="1"/>
    <col min="10770" max="10770" width="13.5703125" customWidth="1"/>
    <col min="10771" max="10771" width="11.5703125" customWidth="1"/>
    <col min="10772" max="10772" width="12.7109375" customWidth="1"/>
    <col min="10773" max="10773" width="11.7109375" customWidth="1"/>
    <col min="10774" max="10774" width="14.28515625" customWidth="1"/>
    <col min="10775" max="10775" width="11.42578125" customWidth="1"/>
    <col min="10776" max="10776" width="16.7109375" customWidth="1"/>
    <col min="10777" max="10779" width="11.42578125" customWidth="1"/>
    <col min="10780" max="10780" width="15.28515625" customWidth="1"/>
    <col min="10781" max="10792" width="0" hidden="1" customWidth="1"/>
    <col min="10793" max="10795" width="15.42578125" customWidth="1"/>
    <col min="10796" max="10798" width="19" customWidth="1"/>
    <col min="10799" max="10800" width="15" customWidth="1"/>
    <col min="10801" max="10801" width="11.42578125" customWidth="1"/>
    <col min="10802" max="10802" width="18" customWidth="1"/>
    <col min="10803" max="10803" width="16.85546875" customWidth="1"/>
    <col min="10804" max="10804" width="16.5703125" customWidth="1"/>
    <col min="10805" max="10805" width="15.42578125" customWidth="1"/>
    <col min="10806" max="10807" width="11.42578125" customWidth="1"/>
    <col min="10808" max="10808" width="14.140625" customWidth="1"/>
    <col min="10809" max="10815" width="11.42578125" customWidth="1"/>
    <col min="10816" max="10816" width="14.7109375" customWidth="1"/>
    <col min="10817" max="10817" width="26.7109375" customWidth="1"/>
    <col min="10818" max="10818" width="11.28515625" customWidth="1"/>
    <col min="10819" max="10821" width="11.42578125" customWidth="1"/>
    <col min="10822" max="10822" width="19.7109375" customWidth="1"/>
    <col min="10823" max="10828" width="11.42578125" customWidth="1"/>
    <col min="10829" max="10829" width="19.28515625" customWidth="1"/>
    <col min="10830" max="10836" width="11.42578125" customWidth="1"/>
    <col min="10837" max="10837" width="17.85546875" customWidth="1"/>
    <col min="10838" max="10839" width="11.42578125" customWidth="1"/>
    <col min="10840" max="10840" width="13" customWidth="1"/>
    <col min="10841" max="10841" width="11.42578125" customWidth="1"/>
    <col min="10842" max="10842" width="13.5703125" customWidth="1"/>
    <col min="10843" max="10847" width="11.42578125" customWidth="1"/>
    <col min="10848" max="10852" width="14.85546875" customWidth="1"/>
    <col min="10853" max="10853" width="14.7109375" customWidth="1"/>
    <col min="10870" max="10870" width="13.28515625" customWidth="1"/>
    <col min="10871" max="10871" width="0" hidden="1" customWidth="1"/>
    <col min="11009" max="11009" width="4.7109375" customWidth="1"/>
    <col min="11010" max="11010" width="59.5703125" customWidth="1"/>
    <col min="11011" max="11011" width="13" customWidth="1"/>
    <col min="11012" max="11012" width="11.85546875" customWidth="1"/>
    <col min="11013" max="11013" width="8.85546875" customWidth="1"/>
    <col min="11014" max="11014" width="15.7109375" customWidth="1"/>
    <col min="11015" max="11015" width="11.140625" customWidth="1"/>
    <col min="11016" max="11016" width="12.85546875" customWidth="1"/>
    <col min="11017" max="11017" width="10.42578125" customWidth="1"/>
    <col min="11018" max="11019" width="11.42578125" customWidth="1"/>
    <col min="11020" max="11022" width="0" hidden="1" customWidth="1"/>
    <col min="11023" max="11023" width="11.7109375" customWidth="1"/>
    <col min="11024" max="11024" width="13.42578125" customWidth="1"/>
    <col min="11025" max="11025" width="11.85546875" customWidth="1"/>
    <col min="11026" max="11026" width="13.5703125" customWidth="1"/>
    <col min="11027" max="11027" width="11.5703125" customWidth="1"/>
    <col min="11028" max="11028" width="12.7109375" customWidth="1"/>
    <col min="11029" max="11029" width="11.7109375" customWidth="1"/>
    <col min="11030" max="11030" width="14.28515625" customWidth="1"/>
    <col min="11031" max="11031" width="11.42578125" customWidth="1"/>
    <col min="11032" max="11032" width="16.7109375" customWidth="1"/>
    <col min="11033" max="11035" width="11.42578125" customWidth="1"/>
    <col min="11036" max="11036" width="15.28515625" customWidth="1"/>
    <col min="11037" max="11048" width="0" hidden="1" customWidth="1"/>
    <col min="11049" max="11051" width="15.42578125" customWidth="1"/>
    <col min="11052" max="11054" width="19" customWidth="1"/>
    <col min="11055" max="11056" width="15" customWidth="1"/>
    <col min="11057" max="11057" width="11.42578125" customWidth="1"/>
    <col min="11058" max="11058" width="18" customWidth="1"/>
    <col min="11059" max="11059" width="16.85546875" customWidth="1"/>
    <col min="11060" max="11060" width="16.5703125" customWidth="1"/>
    <col min="11061" max="11061" width="15.42578125" customWidth="1"/>
    <col min="11062" max="11063" width="11.42578125" customWidth="1"/>
    <col min="11064" max="11064" width="14.140625" customWidth="1"/>
    <col min="11065" max="11071" width="11.42578125" customWidth="1"/>
    <col min="11072" max="11072" width="14.7109375" customWidth="1"/>
    <col min="11073" max="11073" width="26.7109375" customWidth="1"/>
    <col min="11074" max="11074" width="11.28515625" customWidth="1"/>
    <col min="11075" max="11077" width="11.42578125" customWidth="1"/>
    <col min="11078" max="11078" width="19.7109375" customWidth="1"/>
    <col min="11079" max="11084" width="11.42578125" customWidth="1"/>
    <col min="11085" max="11085" width="19.28515625" customWidth="1"/>
    <col min="11086" max="11092" width="11.42578125" customWidth="1"/>
    <col min="11093" max="11093" width="17.85546875" customWidth="1"/>
    <col min="11094" max="11095" width="11.42578125" customWidth="1"/>
    <col min="11096" max="11096" width="13" customWidth="1"/>
    <col min="11097" max="11097" width="11.42578125" customWidth="1"/>
    <col min="11098" max="11098" width="13.5703125" customWidth="1"/>
    <col min="11099" max="11103" width="11.42578125" customWidth="1"/>
    <col min="11104" max="11108" width="14.85546875" customWidth="1"/>
    <col min="11109" max="11109" width="14.7109375" customWidth="1"/>
    <col min="11126" max="11126" width="13.28515625" customWidth="1"/>
    <col min="11127" max="11127" width="0" hidden="1" customWidth="1"/>
    <col min="11265" max="11265" width="4.7109375" customWidth="1"/>
    <col min="11266" max="11266" width="59.5703125" customWidth="1"/>
    <col min="11267" max="11267" width="13" customWidth="1"/>
    <col min="11268" max="11268" width="11.85546875" customWidth="1"/>
    <col min="11269" max="11269" width="8.85546875" customWidth="1"/>
    <col min="11270" max="11270" width="15.7109375" customWidth="1"/>
    <col min="11271" max="11271" width="11.140625" customWidth="1"/>
    <col min="11272" max="11272" width="12.85546875" customWidth="1"/>
    <col min="11273" max="11273" width="10.42578125" customWidth="1"/>
    <col min="11274" max="11275" width="11.42578125" customWidth="1"/>
    <col min="11276" max="11278" width="0" hidden="1" customWidth="1"/>
    <col min="11279" max="11279" width="11.7109375" customWidth="1"/>
    <col min="11280" max="11280" width="13.42578125" customWidth="1"/>
    <col min="11281" max="11281" width="11.85546875" customWidth="1"/>
    <col min="11282" max="11282" width="13.5703125" customWidth="1"/>
    <col min="11283" max="11283" width="11.5703125" customWidth="1"/>
    <col min="11284" max="11284" width="12.7109375" customWidth="1"/>
    <col min="11285" max="11285" width="11.7109375" customWidth="1"/>
    <col min="11286" max="11286" width="14.28515625" customWidth="1"/>
    <col min="11287" max="11287" width="11.42578125" customWidth="1"/>
    <col min="11288" max="11288" width="16.7109375" customWidth="1"/>
    <col min="11289" max="11291" width="11.42578125" customWidth="1"/>
    <col min="11292" max="11292" width="15.28515625" customWidth="1"/>
    <col min="11293" max="11304" width="0" hidden="1" customWidth="1"/>
    <col min="11305" max="11307" width="15.42578125" customWidth="1"/>
    <col min="11308" max="11310" width="19" customWidth="1"/>
    <col min="11311" max="11312" width="15" customWidth="1"/>
    <col min="11313" max="11313" width="11.42578125" customWidth="1"/>
    <col min="11314" max="11314" width="18" customWidth="1"/>
    <col min="11315" max="11315" width="16.85546875" customWidth="1"/>
    <col min="11316" max="11316" width="16.5703125" customWidth="1"/>
    <col min="11317" max="11317" width="15.42578125" customWidth="1"/>
    <col min="11318" max="11319" width="11.42578125" customWidth="1"/>
    <col min="11320" max="11320" width="14.140625" customWidth="1"/>
    <col min="11321" max="11327" width="11.42578125" customWidth="1"/>
    <col min="11328" max="11328" width="14.7109375" customWidth="1"/>
    <col min="11329" max="11329" width="26.7109375" customWidth="1"/>
    <col min="11330" max="11330" width="11.28515625" customWidth="1"/>
    <col min="11331" max="11333" width="11.42578125" customWidth="1"/>
    <col min="11334" max="11334" width="19.7109375" customWidth="1"/>
    <col min="11335" max="11340" width="11.42578125" customWidth="1"/>
    <col min="11341" max="11341" width="19.28515625" customWidth="1"/>
    <col min="11342" max="11348" width="11.42578125" customWidth="1"/>
    <col min="11349" max="11349" width="17.85546875" customWidth="1"/>
    <col min="11350" max="11351" width="11.42578125" customWidth="1"/>
    <col min="11352" max="11352" width="13" customWidth="1"/>
    <col min="11353" max="11353" width="11.42578125" customWidth="1"/>
    <col min="11354" max="11354" width="13.5703125" customWidth="1"/>
    <col min="11355" max="11359" width="11.42578125" customWidth="1"/>
    <col min="11360" max="11364" width="14.85546875" customWidth="1"/>
    <col min="11365" max="11365" width="14.7109375" customWidth="1"/>
    <col min="11382" max="11382" width="13.28515625" customWidth="1"/>
    <col min="11383" max="11383" width="0" hidden="1" customWidth="1"/>
    <col min="11521" max="11521" width="4.7109375" customWidth="1"/>
    <col min="11522" max="11522" width="59.5703125" customWidth="1"/>
    <col min="11523" max="11523" width="13" customWidth="1"/>
    <col min="11524" max="11524" width="11.85546875" customWidth="1"/>
    <col min="11525" max="11525" width="8.85546875" customWidth="1"/>
    <col min="11526" max="11526" width="15.7109375" customWidth="1"/>
    <col min="11527" max="11527" width="11.140625" customWidth="1"/>
    <col min="11528" max="11528" width="12.85546875" customWidth="1"/>
    <col min="11529" max="11529" width="10.42578125" customWidth="1"/>
    <col min="11530" max="11531" width="11.42578125" customWidth="1"/>
    <col min="11532" max="11534" width="0" hidden="1" customWidth="1"/>
    <col min="11535" max="11535" width="11.7109375" customWidth="1"/>
    <col min="11536" max="11536" width="13.42578125" customWidth="1"/>
    <col min="11537" max="11537" width="11.85546875" customWidth="1"/>
    <col min="11538" max="11538" width="13.5703125" customWidth="1"/>
    <col min="11539" max="11539" width="11.5703125" customWidth="1"/>
    <col min="11540" max="11540" width="12.7109375" customWidth="1"/>
    <col min="11541" max="11541" width="11.7109375" customWidth="1"/>
    <col min="11542" max="11542" width="14.28515625" customWidth="1"/>
    <col min="11543" max="11543" width="11.42578125" customWidth="1"/>
    <col min="11544" max="11544" width="16.7109375" customWidth="1"/>
    <col min="11545" max="11547" width="11.42578125" customWidth="1"/>
    <col min="11548" max="11548" width="15.28515625" customWidth="1"/>
    <col min="11549" max="11560" width="0" hidden="1" customWidth="1"/>
    <col min="11561" max="11563" width="15.42578125" customWidth="1"/>
    <col min="11564" max="11566" width="19" customWidth="1"/>
    <col min="11567" max="11568" width="15" customWidth="1"/>
    <col min="11569" max="11569" width="11.42578125" customWidth="1"/>
    <col min="11570" max="11570" width="18" customWidth="1"/>
    <col min="11571" max="11571" width="16.85546875" customWidth="1"/>
    <col min="11572" max="11572" width="16.5703125" customWidth="1"/>
    <col min="11573" max="11573" width="15.42578125" customWidth="1"/>
    <col min="11574" max="11575" width="11.42578125" customWidth="1"/>
    <col min="11576" max="11576" width="14.140625" customWidth="1"/>
    <col min="11577" max="11583" width="11.42578125" customWidth="1"/>
    <col min="11584" max="11584" width="14.7109375" customWidth="1"/>
    <col min="11585" max="11585" width="26.7109375" customWidth="1"/>
    <col min="11586" max="11586" width="11.28515625" customWidth="1"/>
    <col min="11587" max="11589" width="11.42578125" customWidth="1"/>
    <col min="11590" max="11590" width="19.7109375" customWidth="1"/>
    <col min="11591" max="11596" width="11.42578125" customWidth="1"/>
    <col min="11597" max="11597" width="19.28515625" customWidth="1"/>
    <col min="11598" max="11604" width="11.42578125" customWidth="1"/>
    <col min="11605" max="11605" width="17.85546875" customWidth="1"/>
    <col min="11606" max="11607" width="11.42578125" customWidth="1"/>
    <col min="11608" max="11608" width="13" customWidth="1"/>
    <col min="11609" max="11609" width="11.42578125" customWidth="1"/>
    <col min="11610" max="11610" width="13.5703125" customWidth="1"/>
    <col min="11611" max="11615" width="11.42578125" customWidth="1"/>
    <col min="11616" max="11620" width="14.85546875" customWidth="1"/>
    <col min="11621" max="11621" width="14.7109375" customWidth="1"/>
    <col min="11638" max="11638" width="13.28515625" customWidth="1"/>
    <col min="11639" max="11639" width="0" hidden="1" customWidth="1"/>
    <col min="11777" max="11777" width="4.7109375" customWidth="1"/>
    <col min="11778" max="11778" width="59.5703125" customWidth="1"/>
    <col min="11779" max="11779" width="13" customWidth="1"/>
    <col min="11780" max="11780" width="11.85546875" customWidth="1"/>
    <col min="11781" max="11781" width="8.85546875" customWidth="1"/>
    <col min="11782" max="11782" width="15.7109375" customWidth="1"/>
    <col min="11783" max="11783" width="11.140625" customWidth="1"/>
    <col min="11784" max="11784" width="12.85546875" customWidth="1"/>
    <col min="11785" max="11785" width="10.42578125" customWidth="1"/>
    <col min="11786" max="11787" width="11.42578125" customWidth="1"/>
    <col min="11788" max="11790" width="0" hidden="1" customWidth="1"/>
    <col min="11791" max="11791" width="11.7109375" customWidth="1"/>
    <col min="11792" max="11792" width="13.42578125" customWidth="1"/>
    <col min="11793" max="11793" width="11.85546875" customWidth="1"/>
    <col min="11794" max="11794" width="13.5703125" customWidth="1"/>
    <col min="11795" max="11795" width="11.5703125" customWidth="1"/>
    <col min="11796" max="11796" width="12.7109375" customWidth="1"/>
    <col min="11797" max="11797" width="11.7109375" customWidth="1"/>
    <col min="11798" max="11798" width="14.28515625" customWidth="1"/>
    <col min="11799" max="11799" width="11.42578125" customWidth="1"/>
    <col min="11800" max="11800" width="16.7109375" customWidth="1"/>
    <col min="11801" max="11803" width="11.42578125" customWidth="1"/>
    <col min="11804" max="11804" width="15.28515625" customWidth="1"/>
    <col min="11805" max="11816" width="0" hidden="1" customWidth="1"/>
    <col min="11817" max="11819" width="15.42578125" customWidth="1"/>
    <col min="11820" max="11822" width="19" customWidth="1"/>
    <col min="11823" max="11824" width="15" customWidth="1"/>
    <col min="11825" max="11825" width="11.42578125" customWidth="1"/>
    <col min="11826" max="11826" width="18" customWidth="1"/>
    <col min="11827" max="11827" width="16.85546875" customWidth="1"/>
    <col min="11828" max="11828" width="16.5703125" customWidth="1"/>
    <col min="11829" max="11829" width="15.42578125" customWidth="1"/>
    <col min="11830" max="11831" width="11.42578125" customWidth="1"/>
    <col min="11832" max="11832" width="14.140625" customWidth="1"/>
    <col min="11833" max="11839" width="11.42578125" customWidth="1"/>
    <col min="11840" max="11840" width="14.7109375" customWidth="1"/>
    <col min="11841" max="11841" width="26.7109375" customWidth="1"/>
    <col min="11842" max="11842" width="11.28515625" customWidth="1"/>
    <col min="11843" max="11845" width="11.42578125" customWidth="1"/>
    <col min="11846" max="11846" width="19.7109375" customWidth="1"/>
    <col min="11847" max="11852" width="11.42578125" customWidth="1"/>
    <col min="11853" max="11853" width="19.28515625" customWidth="1"/>
    <col min="11854" max="11860" width="11.42578125" customWidth="1"/>
    <col min="11861" max="11861" width="17.85546875" customWidth="1"/>
    <col min="11862" max="11863" width="11.42578125" customWidth="1"/>
    <col min="11864" max="11864" width="13" customWidth="1"/>
    <col min="11865" max="11865" width="11.42578125" customWidth="1"/>
    <col min="11866" max="11866" width="13.5703125" customWidth="1"/>
    <col min="11867" max="11871" width="11.42578125" customWidth="1"/>
    <col min="11872" max="11876" width="14.85546875" customWidth="1"/>
    <col min="11877" max="11877" width="14.7109375" customWidth="1"/>
    <col min="11894" max="11894" width="13.28515625" customWidth="1"/>
    <col min="11895" max="11895" width="0" hidden="1" customWidth="1"/>
    <col min="12033" max="12033" width="4.7109375" customWidth="1"/>
    <col min="12034" max="12034" width="59.5703125" customWidth="1"/>
    <col min="12035" max="12035" width="13" customWidth="1"/>
    <col min="12036" max="12036" width="11.85546875" customWidth="1"/>
    <col min="12037" max="12037" width="8.85546875" customWidth="1"/>
    <col min="12038" max="12038" width="15.7109375" customWidth="1"/>
    <col min="12039" max="12039" width="11.140625" customWidth="1"/>
    <col min="12040" max="12040" width="12.85546875" customWidth="1"/>
    <col min="12041" max="12041" width="10.42578125" customWidth="1"/>
    <col min="12042" max="12043" width="11.42578125" customWidth="1"/>
    <col min="12044" max="12046" width="0" hidden="1" customWidth="1"/>
    <col min="12047" max="12047" width="11.7109375" customWidth="1"/>
    <col min="12048" max="12048" width="13.42578125" customWidth="1"/>
    <col min="12049" max="12049" width="11.85546875" customWidth="1"/>
    <col min="12050" max="12050" width="13.5703125" customWidth="1"/>
    <col min="12051" max="12051" width="11.5703125" customWidth="1"/>
    <col min="12052" max="12052" width="12.7109375" customWidth="1"/>
    <col min="12053" max="12053" width="11.7109375" customWidth="1"/>
    <col min="12054" max="12054" width="14.28515625" customWidth="1"/>
    <col min="12055" max="12055" width="11.42578125" customWidth="1"/>
    <col min="12056" max="12056" width="16.7109375" customWidth="1"/>
    <col min="12057" max="12059" width="11.42578125" customWidth="1"/>
    <col min="12060" max="12060" width="15.28515625" customWidth="1"/>
    <col min="12061" max="12072" width="0" hidden="1" customWidth="1"/>
    <col min="12073" max="12075" width="15.42578125" customWidth="1"/>
    <col min="12076" max="12078" width="19" customWidth="1"/>
    <col min="12079" max="12080" width="15" customWidth="1"/>
    <col min="12081" max="12081" width="11.42578125" customWidth="1"/>
    <col min="12082" max="12082" width="18" customWidth="1"/>
    <col min="12083" max="12083" width="16.85546875" customWidth="1"/>
    <col min="12084" max="12084" width="16.5703125" customWidth="1"/>
    <col min="12085" max="12085" width="15.42578125" customWidth="1"/>
    <col min="12086" max="12087" width="11.42578125" customWidth="1"/>
    <col min="12088" max="12088" width="14.140625" customWidth="1"/>
    <col min="12089" max="12095" width="11.42578125" customWidth="1"/>
    <col min="12096" max="12096" width="14.7109375" customWidth="1"/>
    <col min="12097" max="12097" width="26.7109375" customWidth="1"/>
    <col min="12098" max="12098" width="11.28515625" customWidth="1"/>
    <col min="12099" max="12101" width="11.42578125" customWidth="1"/>
    <col min="12102" max="12102" width="19.7109375" customWidth="1"/>
    <col min="12103" max="12108" width="11.42578125" customWidth="1"/>
    <col min="12109" max="12109" width="19.28515625" customWidth="1"/>
    <col min="12110" max="12116" width="11.42578125" customWidth="1"/>
    <col min="12117" max="12117" width="17.85546875" customWidth="1"/>
    <col min="12118" max="12119" width="11.42578125" customWidth="1"/>
    <col min="12120" max="12120" width="13" customWidth="1"/>
    <col min="12121" max="12121" width="11.42578125" customWidth="1"/>
    <col min="12122" max="12122" width="13.5703125" customWidth="1"/>
    <col min="12123" max="12127" width="11.42578125" customWidth="1"/>
    <col min="12128" max="12132" width="14.85546875" customWidth="1"/>
    <col min="12133" max="12133" width="14.7109375" customWidth="1"/>
    <col min="12150" max="12150" width="13.28515625" customWidth="1"/>
    <col min="12151" max="12151" width="0" hidden="1" customWidth="1"/>
    <col min="12289" max="12289" width="4.7109375" customWidth="1"/>
    <col min="12290" max="12290" width="59.5703125" customWidth="1"/>
    <col min="12291" max="12291" width="13" customWidth="1"/>
    <col min="12292" max="12292" width="11.85546875" customWidth="1"/>
    <col min="12293" max="12293" width="8.85546875" customWidth="1"/>
    <col min="12294" max="12294" width="15.7109375" customWidth="1"/>
    <col min="12295" max="12295" width="11.140625" customWidth="1"/>
    <col min="12296" max="12296" width="12.85546875" customWidth="1"/>
    <col min="12297" max="12297" width="10.42578125" customWidth="1"/>
    <col min="12298" max="12299" width="11.42578125" customWidth="1"/>
    <col min="12300" max="12302" width="0" hidden="1" customWidth="1"/>
    <col min="12303" max="12303" width="11.7109375" customWidth="1"/>
    <col min="12304" max="12304" width="13.42578125" customWidth="1"/>
    <col min="12305" max="12305" width="11.85546875" customWidth="1"/>
    <col min="12306" max="12306" width="13.5703125" customWidth="1"/>
    <col min="12307" max="12307" width="11.5703125" customWidth="1"/>
    <col min="12308" max="12308" width="12.7109375" customWidth="1"/>
    <col min="12309" max="12309" width="11.7109375" customWidth="1"/>
    <col min="12310" max="12310" width="14.28515625" customWidth="1"/>
    <col min="12311" max="12311" width="11.42578125" customWidth="1"/>
    <col min="12312" max="12312" width="16.7109375" customWidth="1"/>
    <col min="12313" max="12315" width="11.42578125" customWidth="1"/>
    <col min="12316" max="12316" width="15.28515625" customWidth="1"/>
    <col min="12317" max="12328" width="0" hidden="1" customWidth="1"/>
    <col min="12329" max="12331" width="15.42578125" customWidth="1"/>
    <col min="12332" max="12334" width="19" customWidth="1"/>
    <col min="12335" max="12336" width="15" customWidth="1"/>
    <col min="12337" max="12337" width="11.42578125" customWidth="1"/>
    <col min="12338" max="12338" width="18" customWidth="1"/>
    <col min="12339" max="12339" width="16.85546875" customWidth="1"/>
    <col min="12340" max="12340" width="16.5703125" customWidth="1"/>
    <col min="12341" max="12341" width="15.42578125" customWidth="1"/>
    <col min="12342" max="12343" width="11.42578125" customWidth="1"/>
    <col min="12344" max="12344" width="14.140625" customWidth="1"/>
    <col min="12345" max="12351" width="11.42578125" customWidth="1"/>
    <col min="12352" max="12352" width="14.7109375" customWidth="1"/>
    <col min="12353" max="12353" width="26.7109375" customWidth="1"/>
    <col min="12354" max="12354" width="11.28515625" customWidth="1"/>
    <col min="12355" max="12357" width="11.42578125" customWidth="1"/>
    <col min="12358" max="12358" width="19.7109375" customWidth="1"/>
    <col min="12359" max="12364" width="11.42578125" customWidth="1"/>
    <col min="12365" max="12365" width="19.28515625" customWidth="1"/>
    <col min="12366" max="12372" width="11.42578125" customWidth="1"/>
    <col min="12373" max="12373" width="17.85546875" customWidth="1"/>
    <col min="12374" max="12375" width="11.42578125" customWidth="1"/>
    <col min="12376" max="12376" width="13" customWidth="1"/>
    <col min="12377" max="12377" width="11.42578125" customWidth="1"/>
    <col min="12378" max="12378" width="13.5703125" customWidth="1"/>
    <col min="12379" max="12383" width="11.42578125" customWidth="1"/>
    <col min="12384" max="12388" width="14.85546875" customWidth="1"/>
    <col min="12389" max="12389" width="14.7109375" customWidth="1"/>
    <col min="12406" max="12406" width="13.28515625" customWidth="1"/>
    <col min="12407" max="12407" width="0" hidden="1" customWidth="1"/>
    <col min="12545" max="12545" width="4.7109375" customWidth="1"/>
    <col min="12546" max="12546" width="59.5703125" customWidth="1"/>
    <col min="12547" max="12547" width="13" customWidth="1"/>
    <col min="12548" max="12548" width="11.85546875" customWidth="1"/>
    <col min="12549" max="12549" width="8.85546875" customWidth="1"/>
    <col min="12550" max="12550" width="15.7109375" customWidth="1"/>
    <col min="12551" max="12551" width="11.140625" customWidth="1"/>
    <col min="12552" max="12552" width="12.85546875" customWidth="1"/>
    <col min="12553" max="12553" width="10.42578125" customWidth="1"/>
    <col min="12554" max="12555" width="11.42578125" customWidth="1"/>
    <col min="12556" max="12558" width="0" hidden="1" customWidth="1"/>
    <col min="12559" max="12559" width="11.7109375" customWidth="1"/>
    <col min="12560" max="12560" width="13.42578125" customWidth="1"/>
    <col min="12561" max="12561" width="11.85546875" customWidth="1"/>
    <col min="12562" max="12562" width="13.5703125" customWidth="1"/>
    <col min="12563" max="12563" width="11.5703125" customWidth="1"/>
    <col min="12564" max="12564" width="12.7109375" customWidth="1"/>
    <col min="12565" max="12565" width="11.7109375" customWidth="1"/>
    <col min="12566" max="12566" width="14.28515625" customWidth="1"/>
    <col min="12567" max="12567" width="11.42578125" customWidth="1"/>
    <col min="12568" max="12568" width="16.7109375" customWidth="1"/>
    <col min="12569" max="12571" width="11.42578125" customWidth="1"/>
    <col min="12572" max="12572" width="15.28515625" customWidth="1"/>
    <col min="12573" max="12584" width="0" hidden="1" customWidth="1"/>
    <col min="12585" max="12587" width="15.42578125" customWidth="1"/>
    <col min="12588" max="12590" width="19" customWidth="1"/>
    <col min="12591" max="12592" width="15" customWidth="1"/>
    <col min="12593" max="12593" width="11.42578125" customWidth="1"/>
    <col min="12594" max="12594" width="18" customWidth="1"/>
    <col min="12595" max="12595" width="16.85546875" customWidth="1"/>
    <col min="12596" max="12596" width="16.5703125" customWidth="1"/>
    <col min="12597" max="12597" width="15.42578125" customWidth="1"/>
    <col min="12598" max="12599" width="11.42578125" customWidth="1"/>
    <col min="12600" max="12600" width="14.140625" customWidth="1"/>
    <col min="12601" max="12607" width="11.42578125" customWidth="1"/>
    <col min="12608" max="12608" width="14.7109375" customWidth="1"/>
    <col min="12609" max="12609" width="26.7109375" customWidth="1"/>
    <col min="12610" max="12610" width="11.28515625" customWidth="1"/>
    <col min="12611" max="12613" width="11.42578125" customWidth="1"/>
    <col min="12614" max="12614" width="19.7109375" customWidth="1"/>
    <col min="12615" max="12620" width="11.42578125" customWidth="1"/>
    <col min="12621" max="12621" width="19.28515625" customWidth="1"/>
    <col min="12622" max="12628" width="11.42578125" customWidth="1"/>
    <col min="12629" max="12629" width="17.85546875" customWidth="1"/>
    <col min="12630" max="12631" width="11.42578125" customWidth="1"/>
    <col min="12632" max="12632" width="13" customWidth="1"/>
    <col min="12633" max="12633" width="11.42578125" customWidth="1"/>
    <col min="12634" max="12634" width="13.5703125" customWidth="1"/>
    <col min="12635" max="12639" width="11.42578125" customWidth="1"/>
    <col min="12640" max="12644" width="14.85546875" customWidth="1"/>
    <col min="12645" max="12645" width="14.7109375" customWidth="1"/>
    <col min="12662" max="12662" width="13.28515625" customWidth="1"/>
    <col min="12663" max="12663" width="0" hidden="1" customWidth="1"/>
    <col min="12801" max="12801" width="4.7109375" customWidth="1"/>
    <col min="12802" max="12802" width="59.5703125" customWidth="1"/>
    <col min="12803" max="12803" width="13" customWidth="1"/>
    <col min="12804" max="12804" width="11.85546875" customWidth="1"/>
    <col min="12805" max="12805" width="8.85546875" customWidth="1"/>
    <col min="12806" max="12806" width="15.7109375" customWidth="1"/>
    <col min="12807" max="12807" width="11.140625" customWidth="1"/>
    <col min="12808" max="12808" width="12.85546875" customWidth="1"/>
    <col min="12809" max="12809" width="10.42578125" customWidth="1"/>
    <col min="12810" max="12811" width="11.42578125" customWidth="1"/>
    <col min="12812" max="12814" width="0" hidden="1" customWidth="1"/>
    <col min="12815" max="12815" width="11.7109375" customWidth="1"/>
    <col min="12816" max="12816" width="13.42578125" customWidth="1"/>
    <col min="12817" max="12817" width="11.85546875" customWidth="1"/>
    <col min="12818" max="12818" width="13.5703125" customWidth="1"/>
    <col min="12819" max="12819" width="11.5703125" customWidth="1"/>
    <col min="12820" max="12820" width="12.7109375" customWidth="1"/>
    <col min="12821" max="12821" width="11.7109375" customWidth="1"/>
    <col min="12822" max="12822" width="14.28515625" customWidth="1"/>
    <col min="12823" max="12823" width="11.42578125" customWidth="1"/>
    <col min="12824" max="12824" width="16.7109375" customWidth="1"/>
    <col min="12825" max="12827" width="11.42578125" customWidth="1"/>
    <col min="12828" max="12828" width="15.28515625" customWidth="1"/>
    <col min="12829" max="12840" width="0" hidden="1" customWidth="1"/>
    <col min="12841" max="12843" width="15.42578125" customWidth="1"/>
    <col min="12844" max="12846" width="19" customWidth="1"/>
    <col min="12847" max="12848" width="15" customWidth="1"/>
    <col min="12849" max="12849" width="11.42578125" customWidth="1"/>
    <col min="12850" max="12850" width="18" customWidth="1"/>
    <col min="12851" max="12851" width="16.85546875" customWidth="1"/>
    <col min="12852" max="12852" width="16.5703125" customWidth="1"/>
    <col min="12853" max="12853" width="15.42578125" customWidth="1"/>
    <col min="12854" max="12855" width="11.42578125" customWidth="1"/>
    <col min="12856" max="12856" width="14.140625" customWidth="1"/>
    <col min="12857" max="12863" width="11.42578125" customWidth="1"/>
    <col min="12864" max="12864" width="14.7109375" customWidth="1"/>
    <col min="12865" max="12865" width="26.7109375" customWidth="1"/>
    <col min="12866" max="12866" width="11.28515625" customWidth="1"/>
    <col min="12867" max="12869" width="11.42578125" customWidth="1"/>
    <col min="12870" max="12870" width="19.7109375" customWidth="1"/>
    <col min="12871" max="12876" width="11.42578125" customWidth="1"/>
    <col min="12877" max="12877" width="19.28515625" customWidth="1"/>
    <col min="12878" max="12884" width="11.42578125" customWidth="1"/>
    <col min="12885" max="12885" width="17.85546875" customWidth="1"/>
    <col min="12886" max="12887" width="11.42578125" customWidth="1"/>
    <col min="12888" max="12888" width="13" customWidth="1"/>
    <col min="12889" max="12889" width="11.42578125" customWidth="1"/>
    <col min="12890" max="12890" width="13.5703125" customWidth="1"/>
    <col min="12891" max="12895" width="11.42578125" customWidth="1"/>
    <col min="12896" max="12900" width="14.85546875" customWidth="1"/>
    <col min="12901" max="12901" width="14.7109375" customWidth="1"/>
    <col min="12918" max="12918" width="13.28515625" customWidth="1"/>
    <col min="12919" max="12919" width="0" hidden="1" customWidth="1"/>
    <col min="13057" max="13057" width="4.7109375" customWidth="1"/>
    <col min="13058" max="13058" width="59.5703125" customWidth="1"/>
    <col min="13059" max="13059" width="13" customWidth="1"/>
    <col min="13060" max="13060" width="11.85546875" customWidth="1"/>
    <col min="13061" max="13061" width="8.85546875" customWidth="1"/>
    <col min="13062" max="13062" width="15.7109375" customWidth="1"/>
    <col min="13063" max="13063" width="11.140625" customWidth="1"/>
    <col min="13064" max="13064" width="12.85546875" customWidth="1"/>
    <col min="13065" max="13065" width="10.42578125" customWidth="1"/>
    <col min="13066" max="13067" width="11.42578125" customWidth="1"/>
    <col min="13068" max="13070" width="0" hidden="1" customWidth="1"/>
    <col min="13071" max="13071" width="11.7109375" customWidth="1"/>
    <col min="13072" max="13072" width="13.42578125" customWidth="1"/>
    <col min="13073" max="13073" width="11.85546875" customWidth="1"/>
    <col min="13074" max="13074" width="13.5703125" customWidth="1"/>
    <col min="13075" max="13075" width="11.5703125" customWidth="1"/>
    <col min="13076" max="13076" width="12.7109375" customWidth="1"/>
    <col min="13077" max="13077" width="11.7109375" customWidth="1"/>
    <col min="13078" max="13078" width="14.28515625" customWidth="1"/>
    <col min="13079" max="13079" width="11.42578125" customWidth="1"/>
    <col min="13080" max="13080" width="16.7109375" customWidth="1"/>
    <col min="13081" max="13083" width="11.42578125" customWidth="1"/>
    <col min="13084" max="13084" width="15.28515625" customWidth="1"/>
    <col min="13085" max="13096" width="0" hidden="1" customWidth="1"/>
    <col min="13097" max="13099" width="15.42578125" customWidth="1"/>
    <col min="13100" max="13102" width="19" customWidth="1"/>
    <col min="13103" max="13104" width="15" customWidth="1"/>
    <col min="13105" max="13105" width="11.42578125" customWidth="1"/>
    <col min="13106" max="13106" width="18" customWidth="1"/>
    <col min="13107" max="13107" width="16.85546875" customWidth="1"/>
    <col min="13108" max="13108" width="16.5703125" customWidth="1"/>
    <col min="13109" max="13109" width="15.42578125" customWidth="1"/>
    <col min="13110" max="13111" width="11.42578125" customWidth="1"/>
    <col min="13112" max="13112" width="14.140625" customWidth="1"/>
    <col min="13113" max="13119" width="11.42578125" customWidth="1"/>
    <col min="13120" max="13120" width="14.7109375" customWidth="1"/>
    <col min="13121" max="13121" width="26.7109375" customWidth="1"/>
    <col min="13122" max="13122" width="11.28515625" customWidth="1"/>
    <col min="13123" max="13125" width="11.42578125" customWidth="1"/>
    <col min="13126" max="13126" width="19.7109375" customWidth="1"/>
    <col min="13127" max="13132" width="11.42578125" customWidth="1"/>
    <col min="13133" max="13133" width="19.28515625" customWidth="1"/>
    <col min="13134" max="13140" width="11.42578125" customWidth="1"/>
    <col min="13141" max="13141" width="17.85546875" customWidth="1"/>
    <col min="13142" max="13143" width="11.42578125" customWidth="1"/>
    <col min="13144" max="13144" width="13" customWidth="1"/>
    <col min="13145" max="13145" width="11.42578125" customWidth="1"/>
    <col min="13146" max="13146" width="13.5703125" customWidth="1"/>
    <col min="13147" max="13151" width="11.42578125" customWidth="1"/>
    <col min="13152" max="13156" width="14.85546875" customWidth="1"/>
    <col min="13157" max="13157" width="14.7109375" customWidth="1"/>
    <col min="13174" max="13174" width="13.28515625" customWidth="1"/>
    <col min="13175" max="13175" width="0" hidden="1" customWidth="1"/>
    <col min="13313" max="13313" width="4.7109375" customWidth="1"/>
    <col min="13314" max="13314" width="59.5703125" customWidth="1"/>
    <col min="13315" max="13315" width="13" customWidth="1"/>
    <col min="13316" max="13316" width="11.85546875" customWidth="1"/>
    <col min="13317" max="13317" width="8.85546875" customWidth="1"/>
    <col min="13318" max="13318" width="15.7109375" customWidth="1"/>
    <col min="13319" max="13319" width="11.140625" customWidth="1"/>
    <col min="13320" max="13320" width="12.85546875" customWidth="1"/>
    <col min="13321" max="13321" width="10.42578125" customWidth="1"/>
    <col min="13322" max="13323" width="11.42578125" customWidth="1"/>
    <col min="13324" max="13326" width="0" hidden="1" customWidth="1"/>
    <col min="13327" max="13327" width="11.7109375" customWidth="1"/>
    <col min="13328" max="13328" width="13.42578125" customWidth="1"/>
    <col min="13329" max="13329" width="11.85546875" customWidth="1"/>
    <col min="13330" max="13330" width="13.5703125" customWidth="1"/>
    <col min="13331" max="13331" width="11.5703125" customWidth="1"/>
    <col min="13332" max="13332" width="12.7109375" customWidth="1"/>
    <col min="13333" max="13333" width="11.7109375" customWidth="1"/>
    <col min="13334" max="13334" width="14.28515625" customWidth="1"/>
    <col min="13335" max="13335" width="11.42578125" customWidth="1"/>
    <col min="13336" max="13336" width="16.7109375" customWidth="1"/>
    <col min="13337" max="13339" width="11.42578125" customWidth="1"/>
    <col min="13340" max="13340" width="15.28515625" customWidth="1"/>
    <col min="13341" max="13352" width="0" hidden="1" customWidth="1"/>
    <col min="13353" max="13355" width="15.42578125" customWidth="1"/>
    <col min="13356" max="13358" width="19" customWidth="1"/>
    <col min="13359" max="13360" width="15" customWidth="1"/>
    <col min="13361" max="13361" width="11.42578125" customWidth="1"/>
    <col min="13362" max="13362" width="18" customWidth="1"/>
    <col min="13363" max="13363" width="16.85546875" customWidth="1"/>
    <col min="13364" max="13364" width="16.5703125" customWidth="1"/>
    <col min="13365" max="13365" width="15.42578125" customWidth="1"/>
    <col min="13366" max="13367" width="11.42578125" customWidth="1"/>
    <col min="13368" max="13368" width="14.140625" customWidth="1"/>
    <col min="13369" max="13375" width="11.42578125" customWidth="1"/>
    <col min="13376" max="13376" width="14.7109375" customWidth="1"/>
    <col min="13377" max="13377" width="26.7109375" customWidth="1"/>
    <col min="13378" max="13378" width="11.28515625" customWidth="1"/>
    <col min="13379" max="13381" width="11.42578125" customWidth="1"/>
    <col min="13382" max="13382" width="19.7109375" customWidth="1"/>
    <col min="13383" max="13388" width="11.42578125" customWidth="1"/>
    <col min="13389" max="13389" width="19.28515625" customWidth="1"/>
    <col min="13390" max="13396" width="11.42578125" customWidth="1"/>
    <col min="13397" max="13397" width="17.85546875" customWidth="1"/>
    <col min="13398" max="13399" width="11.42578125" customWidth="1"/>
    <col min="13400" max="13400" width="13" customWidth="1"/>
    <col min="13401" max="13401" width="11.42578125" customWidth="1"/>
    <col min="13402" max="13402" width="13.5703125" customWidth="1"/>
    <col min="13403" max="13407" width="11.42578125" customWidth="1"/>
    <col min="13408" max="13412" width="14.85546875" customWidth="1"/>
    <col min="13413" max="13413" width="14.7109375" customWidth="1"/>
    <col min="13430" max="13430" width="13.28515625" customWidth="1"/>
    <col min="13431" max="13431" width="0" hidden="1" customWidth="1"/>
    <col min="13569" max="13569" width="4.7109375" customWidth="1"/>
    <col min="13570" max="13570" width="59.5703125" customWidth="1"/>
    <col min="13571" max="13571" width="13" customWidth="1"/>
    <col min="13572" max="13572" width="11.85546875" customWidth="1"/>
    <col min="13573" max="13573" width="8.85546875" customWidth="1"/>
    <col min="13574" max="13574" width="15.7109375" customWidth="1"/>
    <col min="13575" max="13575" width="11.140625" customWidth="1"/>
    <col min="13576" max="13576" width="12.85546875" customWidth="1"/>
    <col min="13577" max="13577" width="10.42578125" customWidth="1"/>
    <col min="13578" max="13579" width="11.42578125" customWidth="1"/>
    <col min="13580" max="13582" width="0" hidden="1" customWidth="1"/>
    <col min="13583" max="13583" width="11.7109375" customWidth="1"/>
    <col min="13584" max="13584" width="13.42578125" customWidth="1"/>
    <col min="13585" max="13585" width="11.85546875" customWidth="1"/>
    <col min="13586" max="13586" width="13.5703125" customWidth="1"/>
    <col min="13587" max="13587" width="11.5703125" customWidth="1"/>
    <col min="13588" max="13588" width="12.7109375" customWidth="1"/>
    <col min="13589" max="13589" width="11.7109375" customWidth="1"/>
    <col min="13590" max="13590" width="14.28515625" customWidth="1"/>
    <col min="13591" max="13591" width="11.42578125" customWidth="1"/>
    <col min="13592" max="13592" width="16.7109375" customWidth="1"/>
    <col min="13593" max="13595" width="11.42578125" customWidth="1"/>
    <col min="13596" max="13596" width="15.28515625" customWidth="1"/>
    <col min="13597" max="13608" width="0" hidden="1" customWidth="1"/>
    <col min="13609" max="13611" width="15.42578125" customWidth="1"/>
    <col min="13612" max="13614" width="19" customWidth="1"/>
    <col min="13615" max="13616" width="15" customWidth="1"/>
    <col min="13617" max="13617" width="11.42578125" customWidth="1"/>
    <col min="13618" max="13618" width="18" customWidth="1"/>
    <col min="13619" max="13619" width="16.85546875" customWidth="1"/>
    <col min="13620" max="13620" width="16.5703125" customWidth="1"/>
    <col min="13621" max="13621" width="15.42578125" customWidth="1"/>
    <col min="13622" max="13623" width="11.42578125" customWidth="1"/>
    <col min="13624" max="13624" width="14.140625" customWidth="1"/>
    <col min="13625" max="13631" width="11.42578125" customWidth="1"/>
    <col min="13632" max="13632" width="14.7109375" customWidth="1"/>
    <col min="13633" max="13633" width="26.7109375" customWidth="1"/>
    <col min="13634" max="13634" width="11.28515625" customWidth="1"/>
    <col min="13635" max="13637" width="11.42578125" customWidth="1"/>
    <col min="13638" max="13638" width="19.7109375" customWidth="1"/>
    <col min="13639" max="13644" width="11.42578125" customWidth="1"/>
    <col min="13645" max="13645" width="19.28515625" customWidth="1"/>
    <col min="13646" max="13652" width="11.42578125" customWidth="1"/>
    <col min="13653" max="13653" width="17.85546875" customWidth="1"/>
    <col min="13654" max="13655" width="11.42578125" customWidth="1"/>
    <col min="13656" max="13656" width="13" customWidth="1"/>
    <col min="13657" max="13657" width="11.42578125" customWidth="1"/>
    <col min="13658" max="13658" width="13.5703125" customWidth="1"/>
    <col min="13659" max="13663" width="11.42578125" customWidth="1"/>
    <col min="13664" max="13668" width="14.85546875" customWidth="1"/>
    <col min="13669" max="13669" width="14.7109375" customWidth="1"/>
    <col min="13686" max="13686" width="13.28515625" customWidth="1"/>
    <col min="13687" max="13687" width="0" hidden="1" customWidth="1"/>
    <col min="13825" max="13825" width="4.7109375" customWidth="1"/>
    <col min="13826" max="13826" width="59.5703125" customWidth="1"/>
    <col min="13827" max="13827" width="13" customWidth="1"/>
    <col min="13828" max="13828" width="11.85546875" customWidth="1"/>
    <col min="13829" max="13829" width="8.85546875" customWidth="1"/>
    <col min="13830" max="13830" width="15.7109375" customWidth="1"/>
    <col min="13831" max="13831" width="11.140625" customWidth="1"/>
    <col min="13832" max="13832" width="12.85546875" customWidth="1"/>
    <col min="13833" max="13833" width="10.42578125" customWidth="1"/>
    <col min="13834" max="13835" width="11.42578125" customWidth="1"/>
    <col min="13836" max="13838" width="0" hidden="1" customWidth="1"/>
    <col min="13839" max="13839" width="11.7109375" customWidth="1"/>
    <col min="13840" max="13840" width="13.42578125" customWidth="1"/>
    <col min="13841" max="13841" width="11.85546875" customWidth="1"/>
    <col min="13842" max="13842" width="13.5703125" customWidth="1"/>
    <col min="13843" max="13843" width="11.5703125" customWidth="1"/>
    <col min="13844" max="13844" width="12.7109375" customWidth="1"/>
    <col min="13845" max="13845" width="11.7109375" customWidth="1"/>
    <col min="13846" max="13846" width="14.28515625" customWidth="1"/>
    <col min="13847" max="13847" width="11.42578125" customWidth="1"/>
    <col min="13848" max="13848" width="16.7109375" customWidth="1"/>
    <col min="13849" max="13851" width="11.42578125" customWidth="1"/>
    <col min="13852" max="13852" width="15.28515625" customWidth="1"/>
    <col min="13853" max="13864" width="0" hidden="1" customWidth="1"/>
    <col min="13865" max="13867" width="15.42578125" customWidth="1"/>
    <col min="13868" max="13870" width="19" customWidth="1"/>
    <col min="13871" max="13872" width="15" customWidth="1"/>
    <col min="13873" max="13873" width="11.42578125" customWidth="1"/>
    <col min="13874" max="13874" width="18" customWidth="1"/>
    <col min="13875" max="13875" width="16.85546875" customWidth="1"/>
    <col min="13876" max="13876" width="16.5703125" customWidth="1"/>
    <col min="13877" max="13877" width="15.42578125" customWidth="1"/>
    <col min="13878" max="13879" width="11.42578125" customWidth="1"/>
    <col min="13880" max="13880" width="14.140625" customWidth="1"/>
    <col min="13881" max="13887" width="11.42578125" customWidth="1"/>
    <col min="13888" max="13888" width="14.7109375" customWidth="1"/>
    <col min="13889" max="13889" width="26.7109375" customWidth="1"/>
    <col min="13890" max="13890" width="11.28515625" customWidth="1"/>
    <col min="13891" max="13893" width="11.42578125" customWidth="1"/>
    <col min="13894" max="13894" width="19.7109375" customWidth="1"/>
    <col min="13895" max="13900" width="11.42578125" customWidth="1"/>
    <col min="13901" max="13901" width="19.28515625" customWidth="1"/>
    <col min="13902" max="13908" width="11.42578125" customWidth="1"/>
    <col min="13909" max="13909" width="17.85546875" customWidth="1"/>
    <col min="13910" max="13911" width="11.42578125" customWidth="1"/>
    <col min="13912" max="13912" width="13" customWidth="1"/>
    <col min="13913" max="13913" width="11.42578125" customWidth="1"/>
    <col min="13914" max="13914" width="13.5703125" customWidth="1"/>
    <col min="13915" max="13919" width="11.42578125" customWidth="1"/>
    <col min="13920" max="13924" width="14.85546875" customWidth="1"/>
    <col min="13925" max="13925" width="14.7109375" customWidth="1"/>
    <col min="13942" max="13942" width="13.28515625" customWidth="1"/>
    <col min="13943" max="13943" width="0" hidden="1" customWidth="1"/>
    <col min="14081" max="14081" width="4.7109375" customWidth="1"/>
    <col min="14082" max="14082" width="59.5703125" customWidth="1"/>
    <col min="14083" max="14083" width="13" customWidth="1"/>
    <col min="14084" max="14084" width="11.85546875" customWidth="1"/>
    <col min="14085" max="14085" width="8.85546875" customWidth="1"/>
    <col min="14086" max="14086" width="15.7109375" customWidth="1"/>
    <col min="14087" max="14087" width="11.140625" customWidth="1"/>
    <col min="14088" max="14088" width="12.85546875" customWidth="1"/>
    <col min="14089" max="14089" width="10.42578125" customWidth="1"/>
    <col min="14090" max="14091" width="11.42578125" customWidth="1"/>
    <col min="14092" max="14094" width="0" hidden="1" customWidth="1"/>
    <col min="14095" max="14095" width="11.7109375" customWidth="1"/>
    <col min="14096" max="14096" width="13.42578125" customWidth="1"/>
    <col min="14097" max="14097" width="11.85546875" customWidth="1"/>
    <col min="14098" max="14098" width="13.5703125" customWidth="1"/>
    <col min="14099" max="14099" width="11.5703125" customWidth="1"/>
    <col min="14100" max="14100" width="12.7109375" customWidth="1"/>
    <col min="14101" max="14101" width="11.7109375" customWidth="1"/>
    <col min="14102" max="14102" width="14.28515625" customWidth="1"/>
    <col min="14103" max="14103" width="11.42578125" customWidth="1"/>
    <col min="14104" max="14104" width="16.7109375" customWidth="1"/>
    <col min="14105" max="14107" width="11.42578125" customWidth="1"/>
    <col min="14108" max="14108" width="15.28515625" customWidth="1"/>
    <col min="14109" max="14120" width="0" hidden="1" customWidth="1"/>
    <col min="14121" max="14123" width="15.42578125" customWidth="1"/>
    <col min="14124" max="14126" width="19" customWidth="1"/>
    <col min="14127" max="14128" width="15" customWidth="1"/>
    <col min="14129" max="14129" width="11.42578125" customWidth="1"/>
    <col min="14130" max="14130" width="18" customWidth="1"/>
    <col min="14131" max="14131" width="16.85546875" customWidth="1"/>
    <col min="14132" max="14132" width="16.5703125" customWidth="1"/>
    <col min="14133" max="14133" width="15.42578125" customWidth="1"/>
    <col min="14134" max="14135" width="11.42578125" customWidth="1"/>
    <col min="14136" max="14136" width="14.140625" customWidth="1"/>
    <col min="14137" max="14143" width="11.42578125" customWidth="1"/>
    <col min="14144" max="14144" width="14.7109375" customWidth="1"/>
    <col min="14145" max="14145" width="26.7109375" customWidth="1"/>
    <col min="14146" max="14146" width="11.28515625" customWidth="1"/>
    <col min="14147" max="14149" width="11.42578125" customWidth="1"/>
    <col min="14150" max="14150" width="19.7109375" customWidth="1"/>
    <col min="14151" max="14156" width="11.42578125" customWidth="1"/>
    <col min="14157" max="14157" width="19.28515625" customWidth="1"/>
    <col min="14158" max="14164" width="11.42578125" customWidth="1"/>
    <col min="14165" max="14165" width="17.85546875" customWidth="1"/>
    <col min="14166" max="14167" width="11.42578125" customWidth="1"/>
    <col min="14168" max="14168" width="13" customWidth="1"/>
    <col min="14169" max="14169" width="11.42578125" customWidth="1"/>
    <col min="14170" max="14170" width="13.5703125" customWidth="1"/>
    <col min="14171" max="14175" width="11.42578125" customWidth="1"/>
    <col min="14176" max="14180" width="14.85546875" customWidth="1"/>
    <col min="14181" max="14181" width="14.7109375" customWidth="1"/>
    <col min="14198" max="14198" width="13.28515625" customWidth="1"/>
    <col min="14199" max="14199" width="0" hidden="1" customWidth="1"/>
    <col min="14337" max="14337" width="4.7109375" customWidth="1"/>
    <col min="14338" max="14338" width="59.5703125" customWidth="1"/>
    <col min="14339" max="14339" width="13" customWidth="1"/>
    <col min="14340" max="14340" width="11.85546875" customWidth="1"/>
    <col min="14341" max="14341" width="8.85546875" customWidth="1"/>
    <col min="14342" max="14342" width="15.7109375" customWidth="1"/>
    <col min="14343" max="14343" width="11.140625" customWidth="1"/>
    <col min="14344" max="14344" width="12.85546875" customWidth="1"/>
    <col min="14345" max="14345" width="10.42578125" customWidth="1"/>
    <col min="14346" max="14347" width="11.42578125" customWidth="1"/>
    <col min="14348" max="14350" width="0" hidden="1" customWidth="1"/>
    <col min="14351" max="14351" width="11.7109375" customWidth="1"/>
    <col min="14352" max="14352" width="13.42578125" customWidth="1"/>
    <col min="14353" max="14353" width="11.85546875" customWidth="1"/>
    <col min="14354" max="14354" width="13.5703125" customWidth="1"/>
    <col min="14355" max="14355" width="11.5703125" customWidth="1"/>
    <col min="14356" max="14356" width="12.7109375" customWidth="1"/>
    <col min="14357" max="14357" width="11.7109375" customWidth="1"/>
    <col min="14358" max="14358" width="14.28515625" customWidth="1"/>
    <col min="14359" max="14359" width="11.42578125" customWidth="1"/>
    <col min="14360" max="14360" width="16.7109375" customWidth="1"/>
    <col min="14361" max="14363" width="11.42578125" customWidth="1"/>
    <col min="14364" max="14364" width="15.28515625" customWidth="1"/>
    <col min="14365" max="14376" width="0" hidden="1" customWidth="1"/>
    <col min="14377" max="14379" width="15.42578125" customWidth="1"/>
    <col min="14380" max="14382" width="19" customWidth="1"/>
    <col min="14383" max="14384" width="15" customWidth="1"/>
    <col min="14385" max="14385" width="11.42578125" customWidth="1"/>
    <col min="14386" max="14386" width="18" customWidth="1"/>
    <col min="14387" max="14387" width="16.85546875" customWidth="1"/>
    <col min="14388" max="14388" width="16.5703125" customWidth="1"/>
    <col min="14389" max="14389" width="15.42578125" customWidth="1"/>
    <col min="14390" max="14391" width="11.42578125" customWidth="1"/>
    <col min="14392" max="14392" width="14.140625" customWidth="1"/>
    <col min="14393" max="14399" width="11.42578125" customWidth="1"/>
    <col min="14400" max="14400" width="14.7109375" customWidth="1"/>
    <col min="14401" max="14401" width="26.7109375" customWidth="1"/>
    <col min="14402" max="14402" width="11.28515625" customWidth="1"/>
    <col min="14403" max="14405" width="11.42578125" customWidth="1"/>
    <col min="14406" max="14406" width="19.7109375" customWidth="1"/>
    <col min="14407" max="14412" width="11.42578125" customWidth="1"/>
    <col min="14413" max="14413" width="19.28515625" customWidth="1"/>
    <col min="14414" max="14420" width="11.42578125" customWidth="1"/>
    <col min="14421" max="14421" width="17.85546875" customWidth="1"/>
    <col min="14422" max="14423" width="11.42578125" customWidth="1"/>
    <col min="14424" max="14424" width="13" customWidth="1"/>
    <col min="14425" max="14425" width="11.42578125" customWidth="1"/>
    <col min="14426" max="14426" width="13.5703125" customWidth="1"/>
    <col min="14427" max="14431" width="11.42578125" customWidth="1"/>
    <col min="14432" max="14436" width="14.85546875" customWidth="1"/>
    <col min="14437" max="14437" width="14.7109375" customWidth="1"/>
    <col min="14454" max="14454" width="13.28515625" customWidth="1"/>
    <col min="14455" max="14455" width="0" hidden="1" customWidth="1"/>
    <col min="14593" max="14593" width="4.7109375" customWidth="1"/>
    <col min="14594" max="14594" width="59.5703125" customWidth="1"/>
    <col min="14595" max="14595" width="13" customWidth="1"/>
    <col min="14596" max="14596" width="11.85546875" customWidth="1"/>
    <col min="14597" max="14597" width="8.85546875" customWidth="1"/>
    <col min="14598" max="14598" width="15.7109375" customWidth="1"/>
    <col min="14599" max="14599" width="11.140625" customWidth="1"/>
    <col min="14600" max="14600" width="12.85546875" customWidth="1"/>
    <col min="14601" max="14601" width="10.42578125" customWidth="1"/>
    <col min="14602" max="14603" width="11.42578125" customWidth="1"/>
    <col min="14604" max="14606" width="0" hidden="1" customWidth="1"/>
    <col min="14607" max="14607" width="11.7109375" customWidth="1"/>
    <col min="14608" max="14608" width="13.42578125" customWidth="1"/>
    <col min="14609" max="14609" width="11.85546875" customWidth="1"/>
    <col min="14610" max="14610" width="13.5703125" customWidth="1"/>
    <col min="14611" max="14611" width="11.5703125" customWidth="1"/>
    <col min="14612" max="14612" width="12.7109375" customWidth="1"/>
    <col min="14613" max="14613" width="11.7109375" customWidth="1"/>
    <col min="14614" max="14614" width="14.28515625" customWidth="1"/>
    <col min="14615" max="14615" width="11.42578125" customWidth="1"/>
    <col min="14616" max="14616" width="16.7109375" customWidth="1"/>
    <col min="14617" max="14619" width="11.42578125" customWidth="1"/>
    <col min="14620" max="14620" width="15.28515625" customWidth="1"/>
    <col min="14621" max="14632" width="0" hidden="1" customWidth="1"/>
    <col min="14633" max="14635" width="15.42578125" customWidth="1"/>
    <col min="14636" max="14638" width="19" customWidth="1"/>
    <col min="14639" max="14640" width="15" customWidth="1"/>
    <col min="14641" max="14641" width="11.42578125" customWidth="1"/>
    <col min="14642" max="14642" width="18" customWidth="1"/>
    <col min="14643" max="14643" width="16.85546875" customWidth="1"/>
    <col min="14644" max="14644" width="16.5703125" customWidth="1"/>
    <col min="14645" max="14645" width="15.42578125" customWidth="1"/>
    <col min="14646" max="14647" width="11.42578125" customWidth="1"/>
    <col min="14648" max="14648" width="14.140625" customWidth="1"/>
    <col min="14649" max="14655" width="11.42578125" customWidth="1"/>
    <col min="14656" max="14656" width="14.7109375" customWidth="1"/>
    <col min="14657" max="14657" width="26.7109375" customWidth="1"/>
    <col min="14658" max="14658" width="11.28515625" customWidth="1"/>
    <col min="14659" max="14661" width="11.42578125" customWidth="1"/>
    <col min="14662" max="14662" width="19.7109375" customWidth="1"/>
    <col min="14663" max="14668" width="11.42578125" customWidth="1"/>
    <col min="14669" max="14669" width="19.28515625" customWidth="1"/>
    <col min="14670" max="14676" width="11.42578125" customWidth="1"/>
    <col min="14677" max="14677" width="17.85546875" customWidth="1"/>
    <col min="14678" max="14679" width="11.42578125" customWidth="1"/>
    <col min="14680" max="14680" width="13" customWidth="1"/>
    <col min="14681" max="14681" width="11.42578125" customWidth="1"/>
    <col min="14682" max="14682" width="13.5703125" customWidth="1"/>
    <col min="14683" max="14687" width="11.42578125" customWidth="1"/>
    <col min="14688" max="14692" width="14.85546875" customWidth="1"/>
    <col min="14693" max="14693" width="14.7109375" customWidth="1"/>
    <col min="14710" max="14710" width="13.28515625" customWidth="1"/>
    <col min="14711" max="14711" width="0" hidden="1" customWidth="1"/>
    <col min="14849" max="14849" width="4.7109375" customWidth="1"/>
    <col min="14850" max="14850" width="59.5703125" customWidth="1"/>
    <col min="14851" max="14851" width="13" customWidth="1"/>
    <col min="14852" max="14852" width="11.85546875" customWidth="1"/>
    <col min="14853" max="14853" width="8.85546875" customWidth="1"/>
    <col min="14854" max="14854" width="15.7109375" customWidth="1"/>
    <col min="14855" max="14855" width="11.140625" customWidth="1"/>
    <col min="14856" max="14856" width="12.85546875" customWidth="1"/>
    <col min="14857" max="14857" width="10.42578125" customWidth="1"/>
    <col min="14858" max="14859" width="11.42578125" customWidth="1"/>
    <col min="14860" max="14862" width="0" hidden="1" customWidth="1"/>
    <col min="14863" max="14863" width="11.7109375" customWidth="1"/>
    <col min="14864" max="14864" width="13.42578125" customWidth="1"/>
    <col min="14865" max="14865" width="11.85546875" customWidth="1"/>
    <col min="14866" max="14866" width="13.5703125" customWidth="1"/>
    <col min="14867" max="14867" width="11.5703125" customWidth="1"/>
    <col min="14868" max="14868" width="12.7109375" customWidth="1"/>
    <col min="14869" max="14869" width="11.7109375" customWidth="1"/>
    <col min="14870" max="14870" width="14.28515625" customWidth="1"/>
    <col min="14871" max="14871" width="11.42578125" customWidth="1"/>
    <col min="14872" max="14872" width="16.7109375" customWidth="1"/>
    <col min="14873" max="14875" width="11.42578125" customWidth="1"/>
    <col min="14876" max="14876" width="15.28515625" customWidth="1"/>
    <col min="14877" max="14888" width="0" hidden="1" customWidth="1"/>
    <col min="14889" max="14891" width="15.42578125" customWidth="1"/>
    <col min="14892" max="14894" width="19" customWidth="1"/>
    <col min="14895" max="14896" width="15" customWidth="1"/>
    <col min="14897" max="14897" width="11.42578125" customWidth="1"/>
    <col min="14898" max="14898" width="18" customWidth="1"/>
    <col min="14899" max="14899" width="16.85546875" customWidth="1"/>
    <col min="14900" max="14900" width="16.5703125" customWidth="1"/>
    <col min="14901" max="14901" width="15.42578125" customWidth="1"/>
    <col min="14902" max="14903" width="11.42578125" customWidth="1"/>
    <col min="14904" max="14904" width="14.140625" customWidth="1"/>
    <col min="14905" max="14911" width="11.42578125" customWidth="1"/>
    <col min="14912" max="14912" width="14.7109375" customWidth="1"/>
    <col min="14913" max="14913" width="26.7109375" customWidth="1"/>
    <col min="14914" max="14914" width="11.28515625" customWidth="1"/>
    <col min="14915" max="14917" width="11.42578125" customWidth="1"/>
    <col min="14918" max="14918" width="19.7109375" customWidth="1"/>
    <col min="14919" max="14924" width="11.42578125" customWidth="1"/>
    <col min="14925" max="14925" width="19.28515625" customWidth="1"/>
    <col min="14926" max="14932" width="11.42578125" customWidth="1"/>
    <col min="14933" max="14933" width="17.85546875" customWidth="1"/>
    <col min="14934" max="14935" width="11.42578125" customWidth="1"/>
    <col min="14936" max="14936" width="13" customWidth="1"/>
    <col min="14937" max="14937" width="11.42578125" customWidth="1"/>
    <col min="14938" max="14938" width="13.5703125" customWidth="1"/>
    <col min="14939" max="14943" width="11.42578125" customWidth="1"/>
    <col min="14944" max="14948" width="14.85546875" customWidth="1"/>
    <col min="14949" max="14949" width="14.7109375" customWidth="1"/>
    <col min="14966" max="14966" width="13.28515625" customWidth="1"/>
    <col min="14967" max="14967" width="0" hidden="1" customWidth="1"/>
    <col min="15105" max="15105" width="4.7109375" customWidth="1"/>
    <col min="15106" max="15106" width="59.5703125" customWidth="1"/>
    <col min="15107" max="15107" width="13" customWidth="1"/>
    <col min="15108" max="15108" width="11.85546875" customWidth="1"/>
    <col min="15109" max="15109" width="8.85546875" customWidth="1"/>
    <col min="15110" max="15110" width="15.7109375" customWidth="1"/>
    <col min="15111" max="15111" width="11.140625" customWidth="1"/>
    <col min="15112" max="15112" width="12.85546875" customWidth="1"/>
    <col min="15113" max="15113" width="10.42578125" customWidth="1"/>
    <col min="15114" max="15115" width="11.42578125" customWidth="1"/>
    <col min="15116" max="15118" width="0" hidden="1" customWidth="1"/>
    <col min="15119" max="15119" width="11.7109375" customWidth="1"/>
    <col min="15120" max="15120" width="13.42578125" customWidth="1"/>
    <col min="15121" max="15121" width="11.85546875" customWidth="1"/>
    <col min="15122" max="15122" width="13.5703125" customWidth="1"/>
    <col min="15123" max="15123" width="11.5703125" customWidth="1"/>
    <col min="15124" max="15124" width="12.7109375" customWidth="1"/>
    <col min="15125" max="15125" width="11.7109375" customWidth="1"/>
    <col min="15126" max="15126" width="14.28515625" customWidth="1"/>
    <col min="15127" max="15127" width="11.42578125" customWidth="1"/>
    <col min="15128" max="15128" width="16.7109375" customWidth="1"/>
    <col min="15129" max="15131" width="11.42578125" customWidth="1"/>
    <col min="15132" max="15132" width="15.28515625" customWidth="1"/>
    <col min="15133" max="15144" width="0" hidden="1" customWidth="1"/>
    <col min="15145" max="15147" width="15.42578125" customWidth="1"/>
    <col min="15148" max="15150" width="19" customWidth="1"/>
    <col min="15151" max="15152" width="15" customWidth="1"/>
    <col min="15153" max="15153" width="11.42578125" customWidth="1"/>
    <col min="15154" max="15154" width="18" customWidth="1"/>
    <col min="15155" max="15155" width="16.85546875" customWidth="1"/>
    <col min="15156" max="15156" width="16.5703125" customWidth="1"/>
    <col min="15157" max="15157" width="15.42578125" customWidth="1"/>
    <col min="15158" max="15159" width="11.42578125" customWidth="1"/>
    <col min="15160" max="15160" width="14.140625" customWidth="1"/>
    <col min="15161" max="15167" width="11.42578125" customWidth="1"/>
    <col min="15168" max="15168" width="14.7109375" customWidth="1"/>
    <col min="15169" max="15169" width="26.7109375" customWidth="1"/>
    <col min="15170" max="15170" width="11.28515625" customWidth="1"/>
    <col min="15171" max="15173" width="11.42578125" customWidth="1"/>
    <col min="15174" max="15174" width="19.7109375" customWidth="1"/>
    <col min="15175" max="15180" width="11.42578125" customWidth="1"/>
    <col min="15181" max="15181" width="19.28515625" customWidth="1"/>
    <col min="15182" max="15188" width="11.42578125" customWidth="1"/>
    <col min="15189" max="15189" width="17.85546875" customWidth="1"/>
    <col min="15190" max="15191" width="11.42578125" customWidth="1"/>
    <col min="15192" max="15192" width="13" customWidth="1"/>
    <col min="15193" max="15193" width="11.42578125" customWidth="1"/>
    <col min="15194" max="15194" width="13.5703125" customWidth="1"/>
    <col min="15195" max="15199" width="11.42578125" customWidth="1"/>
    <col min="15200" max="15204" width="14.85546875" customWidth="1"/>
    <col min="15205" max="15205" width="14.7109375" customWidth="1"/>
    <col min="15222" max="15222" width="13.28515625" customWidth="1"/>
    <col min="15223" max="15223" width="0" hidden="1" customWidth="1"/>
    <col min="15361" max="15361" width="4.7109375" customWidth="1"/>
    <col min="15362" max="15362" width="59.5703125" customWidth="1"/>
    <col min="15363" max="15363" width="13" customWidth="1"/>
    <col min="15364" max="15364" width="11.85546875" customWidth="1"/>
    <col min="15365" max="15365" width="8.85546875" customWidth="1"/>
    <col min="15366" max="15366" width="15.7109375" customWidth="1"/>
    <col min="15367" max="15367" width="11.140625" customWidth="1"/>
    <col min="15368" max="15368" width="12.85546875" customWidth="1"/>
    <col min="15369" max="15369" width="10.42578125" customWidth="1"/>
    <col min="15370" max="15371" width="11.42578125" customWidth="1"/>
    <col min="15372" max="15374" width="0" hidden="1" customWidth="1"/>
    <col min="15375" max="15375" width="11.7109375" customWidth="1"/>
    <col min="15376" max="15376" width="13.42578125" customWidth="1"/>
    <col min="15377" max="15377" width="11.85546875" customWidth="1"/>
    <col min="15378" max="15378" width="13.5703125" customWidth="1"/>
    <col min="15379" max="15379" width="11.5703125" customWidth="1"/>
    <col min="15380" max="15380" width="12.7109375" customWidth="1"/>
    <col min="15381" max="15381" width="11.7109375" customWidth="1"/>
    <col min="15382" max="15382" width="14.28515625" customWidth="1"/>
    <col min="15383" max="15383" width="11.42578125" customWidth="1"/>
    <col min="15384" max="15384" width="16.7109375" customWidth="1"/>
    <col min="15385" max="15387" width="11.42578125" customWidth="1"/>
    <col min="15388" max="15388" width="15.28515625" customWidth="1"/>
    <col min="15389" max="15400" width="0" hidden="1" customWidth="1"/>
    <col min="15401" max="15403" width="15.42578125" customWidth="1"/>
    <col min="15404" max="15406" width="19" customWidth="1"/>
    <col min="15407" max="15408" width="15" customWidth="1"/>
    <col min="15409" max="15409" width="11.42578125" customWidth="1"/>
    <col min="15410" max="15410" width="18" customWidth="1"/>
    <col min="15411" max="15411" width="16.85546875" customWidth="1"/>
    <col min="15412" max="15412" width="16.5703125" customWidth="1"/>
    <col min="15413" max="15413" width="15.42578125" customWidth="1"/>
    <col min="15414" max="15415" width="11.42578125" customWidth="1"/>
    <col min="15416" max="15416" width="14.140625" customWidth="1"/>
    <col min="15417" max="15423" width="11.42578125" customWidth="1"/>
    <col min="15424" max="15424" width="14.7109375" customWidth="1"/>
    <col min="15425" max="15425" width="26.7109375" customWidth="1"/>
    <col min="15426" max="15426" width="11.28515625" customWidth="1"/>
    <col min="15427" max="15429" width="11.42578125" customWidth="1"/>
    <col min="15430" max="15430" width="19.7109375" customWidth="1"/>
    <col min="15431" max="15436" width="11.42578125" customWidth="1"/>
    <col min="15437" max="15437" width="19.28515625" customWidth="1"/>
    <col min="15438" max="15444" width="11.42578125" customWidth="1"/>
    <col min="15445" max="15445" width="17.85546875" customWidth="1"/>
    <col min="15446" max="15447" width="11.42578125" customWidth="1"/>
    <col min="15448" max="15448" width="13" customWidth="1"/>
    <col min="15449" max="15449" width="11.42578125" customWidth="1"/>
    <col min="15450" max="15450" width="13.5703125" customWidth="1"/>
    <col min="15451" max="15455" width="11.42578125" customWidth="1"/>
    <col min="15456" max="15460" width="14.85546875" customWidth="1"/>
    <col min="15461" max="15461" width="14.7109375" customWidth="1"/>
    <col min="15478" max="15478" width="13.28515625" customWidth="1"/>
    <col min="15479" max="15479" width="0" hidden="1" customWidth="1"/>
    <col min="15617" max="15617" width="4.7109375" customWidth="1"/>
    <col min="15618" max="15618" width="59.5703125" customWidth="1"/>
    <col min="15619" max="15619" width="13" customWidth="1"/>
    <col min="15620" max="15620" width="11.85546875" customWidth="1"/>
    <col min="15621" max="15621" width="8.85546875" customWidth="1"/>
    <col min="15622" max="15622" width="15.7109375" customWidth="1"/>
    <col min="15623" max="15623" width="11.140625" customWidth="1"/>
    <col min="15624" max="15624" width="12.85546875" customWidth="1"/>
    <col min="15625" max="15625" width="10.42578125" customWidth="1"/>
    <col min="15626" max="15627" width="11.42578125" customWidth="1"/>
    <col min="15628" max="15630" width="0" hidden="1" customWidth="1"/>
    <col min="15631" max="15631" width="11.7109375" customWidth="1"/>
    <col min="15632" max="15632" width="13.42578125" customWidth="1"/>
    <col min="15633" max="15633" width="11.85546875" customWidth="1"/>
    <col min="15634" max="15634" width="13.5703125" customWidth="1"/>
    <col min="15635" max="15635" width="11.5703125" customWidth="1"/>
    <col min="15636" max="15636" width="12.7109375" customWidth="1"/>
    <col min="15637" max="15637" width="11.7109375" customWidth="1"/>
    <col min="15638" max="15638" width="14.28515625" customWidth="1"/>
    <col min="15639" max="15639" width="11.42578125" customWidth="1"/>
    <col min="15640" max="15640" width="16.7109375" customWidth="1"/>
    <col min="15641" max="15643" width="11.42578125" customWidth="1"/>
    <col min="15644" max="15644" width="15.28515625" customWidth="1"/>
    <col min="15645" max="15656" width="0" hidden="1" customWidth="1"/>
    <col min="15657" max="15659" width="15.42578125" customWidth="1"/>
    <col min="15660" max="15662" width="19" customWidth="1"/>
    <col min="15663" max="15664" width="15" customWidth="1"/>
    <col min="15665" max="15665" width="11.42578125" customWidth="1"/>
    <col min="15666" max="15666" width="18" customWidth="1"/>
    <col min="15667" max="15667" width="16.85546875" customWidth="1"/>
    <col min="15668" max="15668" width="16.5703125" customWidth="1"/>
    <col min="15669" max="15669" width="15.42578125" customWidth="1"/>
    <col min="15670" max="15671" width="11.42578125" customWidth="1"/>
    <col min="15672" max="15672" width="14.140625" customWidth="1"/>
    <col min="15673" max="15679" width="11.42578125" customWidth="1"/>
    <col min="15680" max="15680" width="14.7109375" customWidth="1"/>
    <col min="15681" max="15681" width="26.7109375" customWidth="1"/>
    <col min="15682" max="15682" width="11.28515625" customWidth="1"/>
    <col min="15683" max="15685" width="11.42578125" customWidth="1"/>
    <col min="15686" max="15686" width="19.7109375" customWidth="1"/>
    <col min="15687" max="15692" width="11.42578125" customWidth="1"/>
    <col min="15693" max="15693" width="19.28515625" customWidth="1"/>
    <col min="15694" max="15700" width="11.42578125" customWidth="1"/>
    <col min="15701" max="15701" width="17.85546875" customWidth="1"/>
    <col min="15702" max="15703" width="11.42578125" customWidth="1"/>
    <col min="15704" max="15704" width="13" customWidth="1"/>
    <col min="15705" max="15705" width="11.42578125" customWidth="1"/>
    <col min="15706" max="15706" width="13.5703125" customWidth="1"/>
    <col min="15707" max="15711" width="11.42578125" customWidth="1"/>
    <col min="15712" max="15716" width="14.85546875" customWidth="1"/>
    <col min="15717" max="15717" width="14.7109375" customWidth="1"/>
    <col min="15734" max="15734" width="13.28515625" customWidth="1"/>
    <col min="15735" max="15735" width="0" hidden="1" customWidth="1"/>
    <col min="15873" max="15873" width="4.7109375" customWidth="1"/>
    <col min="15874" max="15874" width="59.5703125" customWidth="1"/>
    <col min="15875" max="15875" width="13" customWidth="1"/>
    <col min="15876" max="15876" width="11.85546875" customWidth="1"/>
    <col min="15877" max="15877" width="8.85546875" customWidth="1"/>
    <col min="15878" max="15878" width="15.7109375" customWidth="1"/>
    <col min="15879" max="15879" width="11.140625" customWidth="1"/>
    <col min="15880" max="15880" width="12.85546875" customWidth="1"/>
    <col min="15881" max="15881" width="10.42578125" customWidth="1"/>
    <col min="15882" max="15883" width="11.42578125" customWidth="1"/>
    <col min="15884" max="15886" width="0" hidden="1" customWidth="1"/>
    <col min="15887" max="15887" width="11.7109375" customWidth="1"/>
    <col min="15888" max="15888" width="13.42578125" customWidth="1"/>
    <col min="15889" max="15889" width="11.85546875" customWidth="1"/>
    <col min="15890" max="15890" width="13.5703125" customWidth="1"/>
    <col min="15891" max="15891" width="11.5703125" customWidth="1"/>
    <col min="15892" max="15892" width="12.7109375" customWidth="1"/>
    <col min="15893" max="15893" width="11.7109375" customWidth="1"/>
    <col min="15894" max="15894" width="14.28515625" customWidth="1"/>
    <col min="15895" max="15895" width="11.42578125" customWidth="1"/>
    <col min="15896" max="15896" width="16.7109375" customWidth="1"/>
    <col min="15897" max="15899" width="11.42578125" customWidth="1"/>
    <col min="15900" max="15900" width="15.28515625" customWidth="1"/>
    <col min="15901" max="15912" width="0" hidden="1" customWidth="1"/>
    <col min="15913" max="15915" width="15.42578125" customWidth="1"/>
    <col min="15916" max="15918" width="19" customWidth="1"/>
    <col min="15919" max="15920" width="15" customWidth="1"/>
    <col min="15921" max="15921" width="11.42578125" customWidth="1"/>
    <col min="15922" max="15922" width="18" customWidth="1"/>
    <col min="15923" max="15923" width="16.85546875" customWidth="1"/>
    <col min="15924" max="15924" width="16.5703125" customWidth="1"/>
    <col min="15925" max="15925" width="15.42578125" customWidth="1"/>
    <col min="15926" max="15927" width="11.42578125" customWidth="1"/>
    <col min="15928" max="15928" width="14.140625" customWidth="1"/>
    <col min="15929" max="15935" width="11.42578125" customWidth="1"/>
    <col min="15936" max="15936" width="14.7109375" customWidth="1"/>
    <col min="15937" max="15937" width="26.7109375" customWidth="1"/>
    <col min="15938" max="15938" width="11.28515625" customWidth="1"/>
    <col min="15939" max="15941" width="11.42578125" customWidth="1"/>
    <col min="15942" max="15942" width="19.7109375" customWidth="1"/>
    <col min="15943" max="15948" width="11.42578125" customWidth="1"/>
    <col min="15949" max="15949" width="19.28515625" customWidth="1"/>
    <col min="15950" max="15956" width="11.42578125" customWidth="1"/>
    <col min="15957" max="15957" width="17.85546875" customWidth="1"/>
    <col min="15958" max="15959" width="11.42578125" customWidth="1"/>
    <col min="15960" max="15960" width="13" customWidth="1"/>
    <col min="15961" max="15961" width="11.42578125" customWidth="1"/>
    <col min="15962" max="15962" width="13.5703125" customWidth="1"/>
    <col min="15963" max="15967" width="11.42578125" customWidth="1"/>
    <col min="15968" max="15972" width="14.85546875" customWidth="1"/>
    <col min="15973" max="15973" width="14.7109375" customWidth="1"/>
    <col min="15990" max="15990" width="13.28515625" customWidth="1"/>
    <col min="15991" max="15991" width="0" hidden="1" customWidth="1"/>
    <col min="16129" max="16129" width="4.7109375" customWidth="1"/>
    <col min="16130" max="16130" width="59.5703125" customWidth="1"/>
    <col min="16131" max="16131" width="13" customWidth="1"/>
    <col min="16132" max="16132" width="11.85546875" customWidth="1"/>
    <col min="16133" max="16133" width="8.85546875" customWidth="1"/>
    <col min="16134" max="16134" width="15.7109375" customWidth="1"/>
    <col min="16135" max="16135" width="11.140625" customWidth="1"/>
    <col min="16136" max="16136" width="12.85546875" customWidth="1"/>
    <col min="16137" max="16137" width="10.42578125" customWidth="1"/>
    <col min="16138" max="16139" width="11.42578125" customWidth="1"/>
    <col min="16140" max="16142" width="0" hidden="1" customWidth="1"/>
    <col min="16143" max="16143" width="11.7109375" customWidth="1"/>
    <col min="16144" max="16144" width="13.42578125" customWidth="1"/>
    <col min="16145" max="16145" width="11.85546875" customWidth="1"/>
    <col min="16146" max="16146" width="13.5703125" customWidth="1"/>
    <col min="16147" max="16147" width="11.5703125" customWidth="1"/>
    <col min="16148" max="16148" width="12.7109375" customWidth="1"/>
    <col min="16149" max="16149" width="11.7109375" customWidth="1"/>
    <col min="16150" max="16150" width="14.28515625" customWidth="1"/>
    <col min="16151" max="16151" width="11.42578125" customWidth="1"/>
    <col min="16152" max="16152" width="16.7109375" customWidth="1"/>
    <col min="16153" max="16155" width="11.42578125" customWidth="1"/>
    <col min="16156" max="16156" width="15.28515625" customWidth="1"/>
    <col min="16157" max="16168" width="0" hidden="1" customWidth="1"/>
    <col min="16169" max="16171" width="15.42578125" customWidth="1"/>
    <col min="16172" max="16174" width="19" customWidth="1"/>
    <col min="16175" max="16176" width="15" customWidth="1"/>
    <col min="16177" max="16177" width="11.42578125" customWidth="1"/>
    <col min="16178" max="16178" width="18" customWidth="1"/>
    <col min="16179" max="16179" width="16.85546875" customWidth="1"/>
    <col min="16180" max="16180" width="16.5703125" customWidth="1"/>
    <col min="16181" max="16181" width="15.42578125" customWidth="1"/>
    <col min="16182" max="16183" width="11.42578125" customWidth="1"/>
    <col min="16184" max="16184" width="14.140625" customWidth="1"/>
    <col min="16185" max="16191" width="11.42578125" customWidth="1"/>
    <col min="16192" max="16192" width="14.7109375" customWidth="1"/>
    <col min="16193" max="16193" width="26.7109375" customWidth="1"/>
    <col min="16194" max="16194" width="11.28515625" customWidth="1"/>
    <col min="16195" max="16197" width="11.42578125" customWidth="1"/>
    <col min="16198" max="16198" width="19.7109375" customWidth="1"/>
    <col min="16199" max="16204" width="11.42578125" customWidth="1"/>
    <col min="16205" max="16205" width="19.28515625" customWidth="1"/>
    <col min="16206" max="16212" width="11.42578125" customWidth="1"/>
    <col min="16213" max="16213" width="17.85546875" customWidth="1"/>
    <col min="16214" max="16215" width="11.42578125" customWidth="1"/>
    <col min="16216" max="16216" width="13" customWidth="1"/>
    <col min="16217" max="16217" width="11.42578125" customWidth="1"/>
    <col min="16218" max="16218" width="13.5703125" customWidth="1"/>
    <col min="16219" max="16223" width="11.42578125" customWidth="1"/>
    <col min="16224" max="16228" width="14.85546875" customWidth="1"/>
    <col min="16229" max="16229" width="14.7109375" customWidth="1"/>
    <col min="16246" max="16246" width="13.28515625" customWidth="1"/>
    <col min="16247" max="16247" width="0" hidden="1" customWidth="1"/>
  </cols>
  <sheetData>
    <row r="1" spans="1:123" ht="15.75" hidden="1" customHeight="1">
      <c r="A1" s="151"/>
      <c r="B1" s="152"/>
      <c r="C1" s="152"/>
      <c r="D1" s="153"/>
      <c r="E1" s="153"/>
      <c r="F1" s="153"/>
      <c r="G1" s="153"/>
      <c r="H1" s="153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154"/>
      <c r="DM1" s="154"/>
      <c r="DN1" s="154"/>
      <c r="DO1" s="154"/>
      <c r="DP1" s="154"/>
      <c r="DQ1" s="154"/>
      <c r="DR1" s="154"/>
      <c r="DS1" s="154"/>
    </row>
    <row r="2" spans="1:123" ht="107.1" hidden="1" customHeight="1">
      <c r="A2" s="151"/>
      <c r="B2" s="152"/>
      <c r="C2" s="152"/>
      <c r="D2" s="153"/>
      <c r="E2" s="153"/>
      <c r="F2" s="153"/>
      <c r="G2" s="153"/>
      <c r="H2" s="153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</row>
    <row r="3" spans="1:123" ht="107.1" customHeight="1" thickBot="1">
      <c r="A3" s="155"/>
      <c r="B3" s="156"/>
      <c r="C3" s="156"/>
      <c r="D3" s="157"/>
      <c r="E3" s="157"/>
      <c r="F3" s="157"/>
      <c r="G3" s="157"/>
      <c r="H3" s="157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9"/>
      <c r="X3" s="160"/>
      <c r="Y3" s="160"/>
      <c r="Z3" s="160"/>
      <c r="AA3" s="160"/>
      <c r="AB3" s="160"/>
      <c r="AC3" s="160"/>
      <c r="AD3" s="160"/>
      <c r="AE3" s="160"/>
      <c r="AF3" s="160"/>
      <c r="AG3" s="161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2"/>
      <c r="AW3" s="162"/>
      <c r="AX3" s="162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</row>
    <row r="4" spans="1:123" ht="33" customHeight="1" thickBot="1">
      <c r="A4" s="1800" t="s">
        <v>146</v>
      </c>
      <c r="B4" s="1801"/>
      <c r="C4" s="1801"/>
      <c r="D4" s="1801"/>
      <c r="E4" s="1801"/>
      <c r="F4" s="1801"/>
      <c r="G4" s="1801"/>
      <c r="H4" s="1801"/>
      <c r="I4" s="1801"/>
      <c r="J4" s="1801"/>
      <c r="K4" s="1801"/>
      <c r="L4" s="1802"/>
      <c r="M4" s="1802"/>
      <c r="N4" s="1802"/>
      <c r="O4" s="1801"/>
      <c r="P4" s="1801"/>
      <c r="Q4" s="1801"/>
      <c r="R4" s="1801"/>
      <c r="S4" s="1801"/>
      <c r="T4" s="1801"/>
      <c r="U4" s="1803"/>
      <c r="V4" s="163"/>
      <c r="W4" s="1804" t="s">
        <v>147</v>
      </c>
      <c r="X4" s="1805"/>
      <c r="Y4" s="1805"/>
      <c r="Z4" s="1805"/>
      <c r="AA4" s="1805"/>
      <c r="AB4" s="1805"/>
      <c r="AC4" s="1805"/>
      <c r="AD4" s="1805"/>
      <c r="AE4" s="1805"/>
      <c r="AF4" s="1805"/>
      <c r="AG4" s="1805"/>
      <c r="AH4" s="1805"/>
      <c r="AI4" s="1805"/>
      <c r="AJ4" s="1805"/>
      <c r="AK4" s="1805"/>
      <c r="AL4" s="1805"/>
      <c r="AM4" s="1805"/>
      <c r="AN4" s="1805"/>
      <c r="AO4" s="1805"/>
      <c r="AP4" s="1805"/>
      <c r="AQ4" s="1805"/>
      <c r="AR4" s="1805"/>
      <c r="AS4" s="1805"/>
      <c r="AT4" s="1805"/>
      <c r="AU4" s="1805"/>
      <c r="AV4" s="1805"/>
      <c r="AW4" s="1805"/>
      <c r="AX4" s="1806"/>
      <c r="AY4" s="1807" t="s">
        <v>148</v>
      </c>
      <c r="AZ4" s="1810" t="s">
        <v>149</v>
      </c>
      <c r="BA4" s="1813" t="s">
        <v>150</v>
      </c>
      <c r="BB4" s="1789" t="s">
        <v>151</v>
      </c>
      <c r="BC4" s="1852" t="s">
        <v>152</v>
      </c>
      <c r="BD4" s="1855" t="s">
        <v>153</v>
      </c>
      <c r="BE4" s="1852" t="s">
        <v>154</v>
      </c>
      <c r="BF4" s="1858"/>
      <c r="BG4" s="1861" t="s">
        <v>155</v>
      </c>
      <c r="BH4" s="1862"/>
      <c r="BI4" s="1862"/>
      <c r="BJ4" s="1862"/>
      <c r="BK4" s="1862"/>
      <c r="BL4" s="1862"/>
      <c r="BM4" s="1862"/>
      <c r="BN4" s="1862"/>
      <c r="BO4" s="1862"/>
      <c r="BP4" s="1862"/>
      <c r="BQ4" s="1862"/>
      <c r="BR4" s="164"/>
      <c r="BS4" s="165"/>
      <c r="BT4" s="165"/>
      <c r="BU4" s="165"/>
      <c r="BV4" s="166"/>
      <c r="BW4" s="167"/>
      <c r="BX4" s="1821">
        <v>42614</v>
      </c>
      <c r="BY4" s="1822"/>
      <c r="BZ4" s="1830">
        <v>42644</v>
      </c>
      <c r="CA4" s="1831"/>
      <c r="CB4" s="1831"/>
      <c r="CC4" s="1831"/>
      <c r="CD4" s="1831"/>
      <c r="CE4" s="1831"/>
      <c r="CF4" s="1831"/>
      <c r="CG4" s="1831"/>
      <c r="CH4" s="1831"/>
      <c r="CI4" s="1832"/>
      <c r="CJ4" s="167"/>
      <c r="CK4" s="167"/>
      <c r="CL4" s="167"/>
      <c r="CM4" s="167"/>
      <c r="CN4" s="167"/>
      <c r="CO4" s="167"/>
      <c r="CP4" s="167"/>
      <c r="CQ4" s="1833">
        <v>42675</v>
      </c>
      <c r="CR4" s="1834"/>
      <c r="CS4" s="168"/>
      <c r="CT4" s="1821">
        <v>42705</v>
      </c>
      <c r="CU4" s="1835"/>
      <c r="CV4" s="169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</row>
    <row r="5" spans="1:123" ht="69.75" customHeight="1" thickBot="1">
      <c r="A5" s="170">
        <v>1</v>
      </c>
      <c r="B5" s="1836" t="s">
        <v>156</v>
      </c>
      <c r="C5" s="1837"/>
      <c r="D5" s="1837"/>
      <c r="E5" s="1838"/>
      <c r="F5" s="171"/>
      <c r="G5" s="1839" t="s">
        <v>157</v>
      </c>
      <c r="H5" s="1840"/>
      <c r="I5" s="1841">
        <v>42552</v>
      </c>
      <c r="J5" s="1842"/>
      <c r="K5" s="1843"/>
      <c r="L5" s="1844" t="s">
        <v>158</v>
      </c>
      <c r="M5" s="1845"/>
      <c r="N5" s="1846"/>
      <c r="O5" s="1847">
        <v>42644</v>
      </c>
      <c r="P5" s="1848"/>
      <c r="Q5" s="1849"/>
      <c r="R5" s="1850" t="s">
        <v>159</v>
      </c>
      <c r="S5" s="1851"/>
      <c r="T5" s="1850" t="s">
        <v>160</v>
      </c>
      <c r="U5" s="1851"/>
      <c r="V5" s="172"/>
      <c r="W5" s="173">
        <v>1</v>
      </c>
      <c r="X5" s="1792" t="s">
        <v>156</v>
      </c>
      <c r="Y5" s="1793"/>
      <c r="Z5" s="1793"/>
      <c r="AA5" s="1793"/>
      <c r="AB5" s="1793"/>
      <c r="AC5" s="1794" t="s">
        <v>157</v>
      </c>
      <c r="AD5" s="1795"/>
      <c r="AE5" s="1796">
        <v>42552</v>
      </c>
      <c r="AF5" s="1797"/>
      <c r="AG5" s="1798"/>
      <c r="AH5" s="174" t="s">
        <v>161</v>
      </c>
      <c r="AI5" s="175" t="s">
        <v>162</v>
      </c>
      <c r="AJ5" s="1796">
        <v>42583</v>
      </c>
      <c r="AK5" s="1797"/>
      <c r="AL5" s="1799"/>
      <c r="AM5" s="1818" t="s">
        <v>163</v>
      </c>
      <c r="AN5" s="1863"/>
      <c r="AO5" s="1818" t="s">
        <v>164</v>
      </c>
      <c r="AP5" s="1819"/>
      <c r="AQ5" s="1796" t="s">
        <v>165</v>
      </c>
      <c r="AR5" s="1798"/>
      <c r="AS5" s="1796">
        <v>42736</v>
      </c>
      <c r="AT5" s="1798"/>
      <c r="AU5" s="1820" t="s">
        <v>159</v>
      </c>
      <c r="AV5" s="1817"/>
      <c r="AW5" s="1816" t="s">
        <v>160</v>
      </c>
      <c r="AX5" s="1817"/>
      <c r="AY5" s="1808"/>
      <c r="AZ5" s="1811"/>
      <c r="BA5" s="1814"/>
      <c r="BB5" s="1790"/>
      <c r="BC5" s="1853"/>
      <c r="BD5" s="1856"/>
      <c r="BE5" s="1853"/>
      <c r="BF5" s="1859"/>
      <c r="BG5" s="176">
        <v>1</v>
      </c>
      <c r="BH5" s="1823" t="s">
        <v>166</v>
      </c>
      <c r="BI5" s="1824"/>
      <c r="BJ5" s="1824"/>
      <c r="BK5" s="1824"/>
      <c r="BL5" s="1824"/>
      <c r="BM5" s="1823" t="s">
        <v>167</v>
      </c>
      <c r="BN5" s="1824"/>
      <c r="BO5" s="1824"/>
      <c r="BP5" s="1824"/>
      <c r="BQ5" s="1824"/>
      <c r="BR5" s="1825" t="s">
        <v>168</v>
      </c>
      <c r="BS5" s="1826"/>
      <c r="BT5" s="1826"/>
      <c r="BU5" s="1826"/>
      <c r="BV5" s="1827"/>
      <c r="BW5" s="177"/>
      <c r="BX5" s="1828">
        <v>42614</v>
      </c>
      <c r="BY5" s="1829"/>
      <c r="BZ5" s="1876" t="s">
        <v>169</v>
      </c>
      <c r="CA5" s="1877"/>
      <c r="CB5" s="178"/>
      <c r="CC5" s="178"/>
      <c r="CD5" s="1878" t="s">
        <v>170</v>
      </c>
      <c r="CE5" s="1877"/>
      <c r="CF5" s="1878" t="s">
        <v>171</v>
      </c>
      <c r="CG5" s="1877"/>
      <c r="CH5" s="179"/>
      <c r="CI5" s="180"/>
      <c r="CJ5" s="181" t="s">
        <v>172</v>
      </c>
      <c r="CK5" s="154"/>
      <c r="CL5" s="154"/>
      <c r="CM5" s="1879" t="s">
        <v>173</v>
      </c>
      <c r="CN5" s="1880"/>
      <c r="CO5" s="181"/>
      <c r="CP5" s="182" t="s">
        <v>174</v>
      </c>
      <c r="CQ5" s="1881" t="s">
        <v>175</v>
      </c>
      <c r="CR5" s="1882"/>
      <c r="CS5" s="183" t="s">
        <v>176</v>
      </c>
      <c r="CT5" s="183"/>
      <c r="CU5" s="183"/>
      <c r="CV5" s="184" t="s">
        <v>177</v>
      </c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85" t="s">
        <v>178</v>
      </c>
      <c r="DQ5" s="186"/>
      <c r="DR5" s="154"/>
      <c r="DS5" s="154"/>
    </row>
    <row r="6" spans="1:123" ht="60" customHeight="1" thickBot="1">
      <c r="A6" s="187"/>
      <c r="B6" s="188" t="s">
        <v>179</v>
      </c>
      <c r="C6" s="188" t="s">
        <v>180</v>
      </c>
      <c r="D6" s="188" t="s">
        <v>125</v>
      </c>
      <c r="E6" s="188" t="s">
        <v>181</v>
      </c>
      <c r="F6" s="189" t="s">
        <v>182</v>
      </c>
      <c r="G6" s="190" t="s">
        <v>122</v>
      </c>
      <c r="H6" s="191" t="s">
        <v>183</v>
      </c>
      <c r="I6" s="192" t="s">
        <v>125</v>
      </c>
      <c r="J6" s="193"/>
      <c r="K6" s="194" t="s">
        <v>183</v>
      </c>
      <c r="L6" s="195"/>
      <c r="M6" s="196"/>
      <c r="N6" s="197"/>
      <c r="O6" s="198" t="s">
        <v>125</v>
      </c>
      <c r="P6" s="199"/>
      <c r="Q6" s="200" t="s">
        <v>183</v>
      </c>
      <c r="R6" s="192" t="s">
        <v>125</v>
      </c>
      <c r="S6" s="194" t="s">
        <v>183</v>
      </c>
      <c r="T6" s="192" t="s">
        <v>125</v>
      </c>
      <c r="U6" s="194" t="s">
        <v>183</v>
      </c>
      <c r="V6" s="201"/>
      <c r="W6" s="202"/>
      <c r="X6" s="203" t="s">
        <v>179</v>
      </c>
      <c r="Y6" s="204" t="s">
        <v>184</v>
      </c>
      <c r="Z6" s="205" t="s">
        <v>125</v>
      </c>
      <c r="AA6" s="205" t="s">
        <v>181</v>
      </c>
      <c r="AB6" s="206" t="s">
        <v>182</v>
      </c>
      <c r="AC6" s="207" t="s">
        <v>125</v>
      </c>
      <c r="AD6" s="208" t="s">
        <v>183</v>
      </c>
      <c r="AE6" s="207" t="s">
        <v>125</v>
      </c>
      <c r="AF6" s="209"/>
      <c r="AG6" s="208" t="s">
        <v>183</v>
      </c>
      <c r="AH6" s="210"/>
      <c r="AI6" s="211"/>
      <c r="AJ6" s="207" t="s">
        <v>125</v>
      </c>
      <c r="AK6" s="209"/>
      <c r="AL6" s="212" t="s">
        <v>183</v>
      </c>
      <c r="AM6" s="207" t="s">
        <v>125</v>
      </c>
      <c r="AN6" s="208" t="s">
        <v>183</v>
      </c>
      <c r="AO6" s="207" t="s">
        <v>125</v>
      </c>
      <c r="AP6" s="212" t="s">
        <v>183</v>
      </c>
      <c r="AQ6" s="213" t="s">
        <v>125</v>
      </c>
      <c r="AR6" s="214" t="s">
        <v>183</v>
      </c>
      <c r="AS6" s="213" t="s">
        <v>125</v>
      </c>
      <c r="AT6" s="214" t="s">
        <v>183</v>
      </c>
      <c r="AU6" s="215" t="s">
        <v>125</v>
      </c>
      <c r="AV6" s="208" t="s">
        <v>183</v>
      </c>
      <c r="AW6" s="207" t="s">
        <v>125</v>
      </c>
      <c r="AX6" s="208" t="s">
        <v>183</v>
      </c>
      <c r="AY6" s="1809"/>
      <c r="AZ6" s="1812"/>
      <c r="BA6" s="1815"/>
      <c r="BB6" s="1791"/>
      <c r="BC6" s="1854"/>
      <c r="BD6" s="1857"/>
      <c r="BE6" s="1854"/>
      <c r="BF6" s="1860"/>
      <c r="BG6" s="216"/>
      <c r="BH6" s="217" t="s">
        <v>179</v>
      </c>
      <c r="BI6" s="218" t="s">
        <v>184</v>
      </c>
      <c r="BJ6" s="219" t="s">
        <v>125</v>
      </c>
      <c r="BK6" s="219" t="s">
        <v>181</v>
      </c>
      <c r="BL6" s="220" t="s">
        <v>182</v>
      </c>
      <c r="BM6" s="217" t="s">
        <v>179</v>
      </c>
      <c r="BN6" s="218" t="s">
        <v>184</v>
      </c>
      <c r="BO6" s="219" t="s">
        <v>125</v>
      </c>
      <c r="BP6" s="219" t="s">
        <v>181</v>
      </c>
      <c r="BQ6" s="220" t="s">
        <v>182</v>
      </c>
      <c r="BR6" s="221" t="s">
        <v>179</v>
      </c>
      <c r="BS6" s="222" t="s">
        <v>184</v>
      </c>
      <c r="BT6" s="223" t="s">
        <v>125</v>
      </c>
      <c r="BU6" s="223" t="s">
        <v>181</v>
      </c>
      <c r="BV6" s="224" t="s">
        <v>182</v>
      </c>
      <c r="BW6" s="225"/>
      <c r="BX6" s="226" t="s">
        <v>125</v>
      </c>
      <c r="BY6" s="227" t="s">
        <v>183</v>
      </c>
      <c r="BZ6" s="228" t="s">
        <v>125</v>
      </c>
      <c r="CA6" s="229" t="s">
        <v>183</v>
      </c>
      <c r="CB6" s="230" t="s">
        <v>185</v>
      </c>
      <c r="CC6" s="230" t="s">
        <v>186</v>
      </c>
      <c r="CD6" s="231" t="s">
        <v>125</v>
      </c>
      <c r="CE6" s="229" t="s">
        <v>183</v>
      </c>
      <c r="CF6" s="231" t="s">
        <v>125</v>
      </c>
      <c r="CG6" s="229" t="s">
        <v>183</v>
      </c>
      <c r="CH6" s="230" t="s">
        <v>187</v>
      </c>
      <c r="CI6" s="232" t="s">
        <v>188</v>
      </c>
      <c r="CJ6" s="233" t="s">
        <v>125</v>
      </c>
      <c r="CK6" s="185" t="s">
        <v>189</v>
      </c>
      <c r="CL6" s="234" t="s">
        <v>190</v>
      </c>
      <c r="CM6" s="235" t="s">
        <v>125</v>
      </c>
      <c r="CN6" s="235" t="s">
        <v>183</v>
      </c>
      <c r="CO6" s="235"/>
      <c r="CP6" s="236"/>
      <c r="CQ6" s="228" t="s">
        <v>125</v>
      </c>
      <c r="CR6" s="237" t="s">
        <v>183</v>
      </c>
      <c r="CS6" s="237"/>
      <c r="CT6" s="219" t="s">
        <v>181</v>
      </c>
      <c r="CU6" s="220" t="s">
        <v>182</v>
      </c>
      <c r="CV6" s="238"/>
      <c r="CW6" s="239" t="str">
        <f>AY4</f>
        <v>Весь дом объемы</v>
      </c>
      <c r="CX6" s="240" t="s">
        <v>191</v>
      </c>
      <c r="CY6" s="241" t="s">
        <v>192</v>
      </c>
      <c r="CZ6" s="242" t="s">
        <v>193</v>
      </c>
      <c r="DA6" s="243" t="s">
        <v>194</v>
      </c>
      <c r="DB6" s="243" t="s">
        <v>195</v>
      </c>
      <c r="DC6" s="243" t="s">
        <v>196</v>
      </c>
      <c r="DD6" s="243" t="s">
        <v>197</v>
      </c>
      <c r="DE6" s="244" t="s">
        <v>198</v>
      </c>
      <c r="DF6" s="245" t="s">
        <v>199</v>
      </c>
      <c r="DG6" s="246" t="s">
        <v>200</v>
      </c>
      <c r="DH6" s="245" t="s">
        <v>201</v>
      </c>
      <c r="DI6" s="246" t="s">
        <v>202</v>
      </c>
      <c r="DJ6" s="245" t="s">
        <v>203</v>
      </c>
      <c r="DK6" s="247" t="s">
        <v>204</v>
      </c>
      <c r="DL6" s="248" t="s">
        <v>205</v>
      </c>
      <c r="DM6" s="249" t="s">
        <v>206</v>
      </c>
      <c r="DN6" s="249" t="s">
        <v>207</v>
      </c>
      <c r="DO6" s="249"/>
      <c r="DP6" s="185" t="s">
        <v>208</v>
      </c>
      <c r="DQ6" s="185" t="s">
        <v>209</v>
      </c>
      <c r="DR6" s="185" t="s">
        <v>210</v>
      </c>
      <c r="DS6" s="185" t="s">
        <v>211</v>
      </c>
    </row>
    <row r="7" spans="1:123" ht="76.5" customHeight="1">
      <c r="A7" s="250" t="s">
        <v>212</v>
      </c>
      <c r="B7" s="251" t="s">
        <v>145</v>
      </c>
      <c r="C7" s="252" t="s">
        <v>0</v>
      </c>
      <c r="D7" s="253">
        <v>5493.25</v>
      </c>
      <c r="E7" s="254">
        <v>550</v>
      </c>
      <c r="F7" s="255">
        <f t="shared" ref="F7:F25" si="0">D7*E7</f>
        <v>3021287.5</v>
      </c>
      <c r="G7" s="256">
        <v>1000</v>
      </c>
      <c r="H7" s="257">
        <f>E7*G7</f>
        <v>550000</v>
      </c>
      <c r="I7" s="258">
        <v>1050</v>
      </c>
      <c r="J7" s="259">
        <v>550</v>
      </c>
      <c r="K7" s="260">
        <f t="shared" ref="K7:K25" si="1">I7*J7</f>
        <v>577500</v>
      </c>
      <c r="L7" s="261">
        <v>9588.4599999999991</v>
      </c>
      <c r="M7" s="262">
        <v>550</v>
      </c>
      <c r="N7" s="263">
        <f t="shared" ref="N7:N25" si="2">L7*M7</f>
        <v>5273653</v>
      </c>
      <c r="O7" s="264">
        <v>1596.1</v>
      </c>
      <c r="P7" s="265">
        <v>550</v>
      </c>
      <c r="Q7" s="266">
        <f t="shared" ref="Q7:Q25" si="3">O7*P7</f>
        <v>877855</v>
      </c>
      <c r="R7" s="267">
        <f>G7+I7+O7</f>
        <v>3646.1</v>
      </c>
      <c r="S7" s="268">
        <f t="shared" ref="S7:S70" si="4">E7*R7</f>
        <v>2005355</v>
      </c>
      <c r="T7" s="267">
        <f t="shared" ref="T7:T70" si="5">D7-R7</f>
        <v>1847.15</v>
      </c>
      <c r="U7" s="268">
        <f t="shared" ref="U7:U70" si="6">E7*T7</f>
        <v>1015932.5</v>
      </c>
      <c r="V7" s="269"/>
      <c r="W7" s="270" t="s">
        <v>212</v>
      </c>
      <c r="X7" s="271" t="s">
        <v>213</v>
      </c>
      <c r="Y7" s="272" t="s">
        <v>0</v>
      </c>
      <c r="Z7" s="273">
        <v>10986.5</v>
      </c>
      <c r="AA7" s="274">
        <v>550</v>
      </c>
      <c r="AB7" s="275">
        <f t="shared" ref="AB7:AB25" si="7">Z7*AA7</f>
        <v>6042575</v>
      </c>
      <c r="AC7" s="276">
        <v>1815.27</v>
      </c>
      <c r="AD7" s="277">
        <f>AA7*AC7</f>
        <v>998398.5</v>
      </c>
      <c r="AE7" s="276">
        <v>605.73</v>
      </c>
      <c r="AF7" s="273">
        <v>550</v>
      </c>
      <c r="AG7" s="277">
        <f t="shared" ref="AG7:AG25" si="8">AE7*AF7</f>
        <v>333151.5</v>
      </c>
      <c r="AH7" s="278">
        <f t="shared" ref="AH7:AH70" si="9">I7+AE7</f>
        <v>1655.73</v>
      </c>
      <c r="AI7" s="279">
        <f t="shared" ref="AI7:AI70" si="10">K7+AG7</f>
        <v>910651.5</v>
      </c>
      <c r="AJ7" s="276">
        <v>3757</v>
      </c>
      <c r="AK7" s="273">
        <v>550</v>
      </c>
      <c r="AL7" s="275">
        <f>AJ7*AK7</f>
        <v>2066350</v>
      </c>
      <c r="AM7" s="280">
        <v>2570</v>
      </c>
      <c r="AN7" s="281">
        <f>AA7*AM7</f>
        <v>1413500</v>
      </c>
      <c r="AO7" s="282">
        <v>1332</v>
      </c>
      <c r="AP7" s="283">
        <f>AA7*AO7</f>
        <v>732600</v>
      </c>
      <c r="AQ7" s="282">
        <v>135.5</v>
      </c>
      <c r="AR7" s="281">
        <f>AA7*AQ7</f>
        <v>74525</v>
      </c>
      <c r="AS7" s="284"/>
      <c r="AT7" s="281">
        <f>AC7*AS7</f>
        <v>0</v>
      </c>
      <c r="AU7" s="285">
        <f>AC7+AE7+AJ7+AM7+AO7+AQ7+AS7</f>
        <v>10215.5</v>
      </c>
      <c r="AV7" s="286">
        <f>AF7*AU7</f>
        <v>5618525</v>
      </c>
      <c r="AW7" s="287">
        <f>Z7-AU7</f>
        <v>771</v>
      </c>
      <c r="AX7" s="286">
        <f>AA7*AW7</f>
        <v>424050</v>
      </c>
      <c r="AY7" s="288">
        <f>Z7*2</f>
        <v>21973</v>
      </c>
      <c r="AZ7" s="289">
        <f>AY7*AF7</f>
        <v>12085150</v>
      </c>
      <c r="BA7" s="290">
        <f>R7+AU7</f>
        <v>13861.6</v>
      </c>
      <c r="BB7" s="291">
        <v>1595.08</v>
      </c>
      <c r="BC7" s="292">
        <f>BA7+BB7</f>
        <v>15456.68</v>
      </c>
      <c r="BD7" s="293">
        <f>BC7*AF7</f>
        <v>8501174</v>
      </c>
      <c r="BE7" s="292">
        <f>AY7-BC7</f>
        <v>6516.32</v>
      </c>
      <c r="BF7" s="294"/>
      <c r="BG7" s="176" t="s">
        <v>212</v>
      </c>
      <c r="BH7" s="295" t="s">
        <v>213</v>
      </c>
      <c r="BI7" s="296" t="s">
        <v>0</v>
      </c>
      <c r="BJ7" s="297">
        <v>3850</v>
      </c>
      <c r="BK7" s="298">
        <v>550</v>
      </c>
      <c r="BL7" s="299">
        <f t="shared" ref="BL7:BL25" si="11">BJ7*BK7</f>
        <v>2117500</v>
      </c>
      <c r="BM7" s="295" t="s">
        <v>213</v>
      </c>
      <c r="BN7" s="296" t="s">
        <v>0</v>
      </c>
      <c r="BO7" s="297">
        <v>3103</v>
      </c>
      <c r="BP7" s="298">
        <v>550</v>
      </c>
      <c r="BQ7" s="299">
        <f t="shared" ref="BQ7:BQ25" si="12">BO7*BP7</f>
        <v>1706650</v>
      </c>
      <c r="BR7" s="295" t="s">
        <v>213</v>
      </c>
      <c r="BS7" s="296" t="s">
        <v>0</v>
      </c>
      <c r="BT7" s="297">
        <v>269.31</v>
      </c>
      <c r="BU7" s="298">
        <v>550</v>
      </c>
      <c r="BV7" s="299">
        <f t="shared" ref="BV7:BV25" si="13">BT7*BU7</f>
        <v>148120.5</v>
      </c>
      <c r="BW7" s="236">
        <f>BE7-BJ7-BO7</f>
        <v>-436.68</v>
      </c>
      <c r="BX7" s="300">
        <v>3256</v>
      </c>
      <c r="BY7" s="301">
        <f>BP7*BX7</f>
        <v>1790800</v>
      </c>
      <c r="BZ7" s="302">
        <v>443.63</v>
      </c>
      <c r="CA7" s="303">
        <f>BZ7*BP7</f>
        <v>243996.5</v>
      </c>
      <c r="CB7" s="304">
        <f>BJ7-BX7-BZ7</f>
        <v>150.37</v>
      </c>
      <c r="CC7" s="304">
        <f>BP7*CB7</f>
        <v>82703.5</v>
      </c>
      <c r="CD7" s="304">
        <v>1900</v>
      </c>
      <c r="CE7" s="303">
        <f>CD7*BP7</f>
        <v>1045000</v>
      </c>
      <c r="CF7" s="305">
        <f>BZ7+CD7</f>
        <v>2343.63</v>
      </c>
      <c r="CG7" s="306">
        <f>CA7+CE7</f>
        <v>1288996.5</v>
      </c>
      <c r="CH7" s="307">
        <f>BO7-CD7</f>
        <v>1203</v>
      </c>
      <c r="CI7" s="308">
        <f>BP7*CH7</f>
        <v>661650</v>
      </c>
      <c r="CJ7" s="309">
        <f>AM7+BX7</f>
        <v>5826</v>
      </c>
      <c r="CK7" s="310">
        <f>R7+AU7+BB7+BX7+CF7</f>
        <v>21056.31</v>
      </c>
      <c r="CL7" s="310">
        <f>AY7-CK7</f>
        <v>916.69</v>
      </c>
      <c r="CM7" s="311">
        <f>CF7+AO7</f>
        <v>3675.63</v>
      </c>
      <c r="CN7" s="312">
        <f>BP7*CM7</f>
        <v>2021596.5</v>
      </c>
      <c r="CO7" s="311">
        <f>CM7*BP7</f>
        <v>2021596.5</v>
      </c>
      <c r="CP7" s="236">
        <f>AY7-AU7-BB7-BX7-CF7</f>
        <v>4562.79</v>
      </c>
      <c r="CQ7" s="302">
        <v>164.31</v>
      </c>
      <c r="CR7" s="313">
        <f>BU7*CQ7</f>
        <v>90370.5</v>
      </c>
      <c r="CS7" s="314">
        <f>BJ7-BX7-BZ7</f>
        <v>150.37</v>
      </c>
      <c r="CT7" s="313"/>
      <c r="CU7" s="313">
        <f>BK7*CT7</f>
        <v>0</v>
      </c>
      <c r="CV7" s="315">
        <f>AQ7+CQ7</f>
        <v>299.81</v>
      </c>
      <c r="CW7" s="239">
        <f>AY7</f>
        <v>21973</v>
      </c>
      <c r="CX7" s="316">
        <f>D7</f>
        <v>5493.25</v>
      </c>
      <c r="CY7" s="317">
        <f>R7</f>
        <v>3646.1</v>
      </c>
      <c r="CZ7" s="318">
        <f>Z7</f>
        <v>10986.5</v>
      </c>
      <c r="DA7" s="319">
        <f>AU7</f>
        <v>10215.5</v>
      </c>
      <c r="DB7" s="319">
        <f>AQ7</f>
        <v>135.5</v>
      </c>
      <c r="DC7" s="319">
        <f>DA7+DB7</f>
        <v>10351</v>
      </c>
      <c r="DD7" s="319">
        <f>CZ7-DC7</f>
        <v>635.5</v>
      </c>
      <c r="DE7" s="320">
        <f>BB7</f>
        <v>1595.08</v>
      </c>
      <c r="DF7" s="321">
        <f>BJ7</f>
        <v>3850</v>
      </c>
      <c r="DG7" s="322">
        <f>BX7+BZ7</f>
        <v>3699.63</v>
      </c>
      <c r="DH7" s="321">
        <f>BO7</f>
        <v>3103</v>
      </c>
      <c r="DI7" s="322">
        <f>CD7</f>
        <v>1900</v>
      </c>
      <c r="DJ7" s="322">
        <f>BT7</f>
        <v>269.31</v>
      </c>
      <c r="DK7" s="322">
        <f>CQ7</f>
        <v>164.31</v>
      </c>
      <c r="DL7" s="323">
        <f>CX7+CZ7+DF7+DH7+DJ7</f>
        <v>23702.06</v>
      </c>
      <c r="DM7" s="324">
        <f>CW7-DL7</f>
        <v>-1729.06</v>
      </c>
      <c r="DN7" s="324">
        <f>CX7-CY7</f>
        <v>1847.15</v>
      </c>
      <c r="DO7" s="324"/>
      <c r="DP7" s="310">
        <f t="shared" ref="DP7:DP70" si="14">CY7+DA7+DE7+DG7+DI7</f>
        <v>21056.31</v>
      </c>
      <c r="DQ7" s="310">
        <f>DP7+DB7+DK7</f>
        <v>21356.12</v>
      </c>
      <c r="DR7" s="310">
        <f t="shared" ref="DR7:DR70" si="15">CW7-DP7</f>
        <v>916.69</v>
      </c>
      <c r="DS7" s="325">
        <f>CW7-DQ7</f>
        <v>616.88</v>
      </c>
    </row>
    <row r="8" spans="1:123" ht="44.25" customHeight="1">
      <c r="A8" s="326"/>
      <c r="B8" s="327" t="s">
        <v>214</v>
      </c>
      <c r="C8" s="328" t="s">
        <v>215</v>
      </c>
      <c r="D8" s="329">
        <f>D7*0.03</f>
        <v>164.8</v>
      </c>
      <c r="E8" s="330">
        <v>147</v>
      </c>
      <c r="F8" s="331">
        <f t="shared" si="0"/>
        <v>24225.599999999999</v>
      </c>
      <c r="G8" s="332">
        <f>G7*0.03</f>
        <v>30</v>
      </c>
      <c r="H8" s="333">
        <f>E8*G8</f>
        <v>4410</v>
      </c>
      <c r="I8" s="334">
        <f>I7*0.03</f>
        <v>31.5</v>
      </c>
      <c r="J8" s="335">
        <v>147</v>
      </c>
      <c r="K8" s="336">
        <f t="shared" si="1"/>
        <v>4630.5</v>
      </c>
      <c r="L8" s="337">
        <f>L7*0.03</f>
        <v>287.64999999999998</v>
      </c>
      <c r="M8" s="338">
        <v>147</v>
      </c>
      <c r="N8" s="339">
        <f t="shared" si="2"/>
        <v>42284.55</v>
      </c>
      <c r="O8" s="340">
        <f>O7*0.03</f>
        <v>47.88</v>
      </c>
      <c r="P8" s="341">
        <v>147</v>
      </c>
      <c r="Q8" s="342">
        <f t="shared" si="3"/>
        <v>7038.36</v>
      </c>
      <c r="R8" s="267">
        <f t="shared" ref="R8:R71" si="16">G8+I8+O8</f>
        <v>109.38</v>
      </c>
      <c r="S8" s="343">
        <f t="shared" si="4"/>
        <v>16078.86</v>
      </c>
      <c r="T8" s="344">
        <f t="shared" si="5"/>
        <v>55.42</v>
      </c>
      <c r="U8" s="343">
        <f t="shared" si="6"/>
        <v>8146.74</v>
      </c>
      <c r="V8" s="345"/>
      <c r="W8" s="173"/>
      <c r="X8" s="346" t="s">
        <v>214</v>
      </c>
      <c r="Y8" s="347" t="s">
        <v>215</v>
      </c>
      <c r="Z8" s="348">
        <f>Z7*0.03</f>
        <v>329.6</v>
      </c>
      <c r="AA8" s="349">
        <v>147</v>
      </c>
      <c r="AB8" s="350">
        <f t="shared" si="7"/>
        <v>48451.199999999997</v>
      </c>
      <c r="AC8" s="351">
        <f>AC7*0.03</f>
        <v>54.46</v>
      </c>
      <c r="AD8" s="281">
        <f>AA8*AC8</f>
        <v>8005.62</v>
      </c>
      <c r="AE8" s="352">
        <f>AE7*0.03</f>
        <v>18.170000000000002</v>
      </c>
      <c r="AF8" s="353">
        <v>147</v>
      </c>
      <c r="AG8" s="281">
        <f t="shared" si="8"/>
        <v>2670.99</v>
      </c>
      <c r="AH8" s="354">
        <f t="shared" si="9"/>
        <v>49.67</v>
      </c>
      <c r="AI8" s="355">
        <f t="shared" si="10"/>
        <v>7301.49</v>
      </c>
      <c r="AJ8" s="352">
        <f>AJ7*0.03</f>
        <v>112.71</v>
      </c>
      <c r="AK8" s="353">
        <v>147</v>
      </c>
      <c r="AL8" s="283">
        <f t="shared" ref="AL8:AL71" si="17">AJ8*AK8</f>
        <v>16568.37</v>
      </c>
      <c r="AM8" s="351">
        <f>AM7*0.03</f>
        <v>77.099999999999994</v>
      </c>
      <c r="AN8" s="281">
        <f t="shared" ref="AN8:AN71" si="18">AA8*AM8</f>
        <v>11333.7</v>
      </c>
      <c r="AO8" s="356">
        <f>AO7*0.03</f>
        <v>39.96</v>
      </c>
      <c r="AP8" s="283">
        <f t="shared" ref="AP8:AP71" si="19">AA8*AO8</f>
        <v>5874.12</v>
      </c>
      <c r="AQ8" s="356">
        <f>AQ7*0.03</f>
        <v>4.07</v>
      </c>
      <c r="AR8" s="281">
        <f t="shared" ref="AR8:AR71" si="20">AA8*AQ8</f>
        <v>598.29</v>
      </c>
      <c r="AS8" s="357"/>
      <c r="AT8" s="281">
        <f t="shared" ref="AT8:AT71" si="21">AC8*AS8</f>
        <v>0</v>
      </c>
      <c r="AU8" s="285">
        <f t="shared" ref="AU8:AU71" si="22">AC8+AE8+AJ8+AM8+AO8+AQ8+AS8</f>
        <v>306.47000000000003</v>
      </c>
      <c r="AV8" s="358">
        <f t="shared" ref="AV8:AV71" si="23">AF8*AU8</f>
        <v>45051.09</v>
      </c>
      <c r="AW8" s="287">
        <f t="shared" ref="AW8:AW71" si="24">Z8-AU8</f>
        <v>23.13</v>
      </c>
      <c r="AX8" s="358">
        <f t="shared" ref="AX8:AX71" si="25">AA8*AW8</f>
        <v>3400.11</v>
      </c>
      <c r="AY8" s="359">
        <f t="shared" ref="AY8:AY71" si="26">Z8*2</f>
        <v>659.2</v>
      </c>
      <c r="AZ8" s="360">
        <f t="shared" ref="AZ8:AZ71" si="27">AY8*AF8</f>
        <v>96902.399999999994</v>
      </c>
      <c r="BA8" s="361">
        <f t="shared" ref="BA8:BA71" si="28">R8+AU8</f>
        <v>415.85</v>
      </c>
      <c r="BB8" s="362">
        <f>BB7*0.03</f>
        <v>47.85</v>
      </c>
      <c r="BC8" s="310">
        <f t="shared" ref="BC8:BC71" si="29">BA8+BB8</f>
        <v>463.7</v>
      </c>
      <c r="BD8" s="363">
        <f t="shared" ref="BD8:BD71" si="30">BC8*AF8</f>
        <v>68163.899999999994</v>
      </c>
      <c r="BE8" s="310">
        <f t="shared" ref="BE8:BE71" si="31">AY8-BC8</f>
        <v>195.5</v>
      </c>
      <c r="BF8" s="234"/>
      <c r="BG8" s="364"/>
      <c r="BH8" s="365" t="s">
        <v>214</v>
      </c>
      <c r="BI8" s="366" t="s">
        <v>215</v>
      </c>
      <c r="BJ8" s="367">
        <f>BJ7*0.03</f>
        <v>115.5</v>
      </c>
      <c r="BK8" s="368">
        <v>147</v>
      </c>
      <c r="BL8" s="369">
        <f t="shared" si="11"/>
        <v>16978.5</v>
      </c>
      <c r="BM8" s="365" t="s">
        <v>214</v>
      </c>
      <c r="BN8" s="366" t="s">
        <v>215</v>
      </c>
      <c r="BO8" s="367">
        <f>BO7*0.03</f>
        <v>93.09</v>
      </c>
      <c r="BP8" s="368">
        <v>147</v>
      </c>
      <c r="BQ8" s="369">
        <f t="shared" si="12"/>
        <v>13684.23</v>
      </c>
      <c r="BR8" s="365" t="s">
        <v>214</v>
      </c>
      <c r="BS8" s="366" t="s">
        <v>215</v>
      </c>
      <c r="BT8" s="367">
        <v>8.0399999999999991</v>
      </c>
      <c r="BU8" s="368">
        <v>147</v>
      </c>
      <c r="BV8" s="369">
        <f t="shared" si="13"/>
        <v>1181.8800000000001</v>
      </c>
      <c r="BW8" s="236">
        <f t="shared" ref="BW8:BW71" si="32">BE8-BJ8-BO8</f>
        <v>-13.09</v>
      </c>
      <c r="BX8" s="370">
        <f>BX7*0.03</f>
        <v>97.68</v>
      </c>
      <c r="BY8" s="301">
        <f t="shared" ref="BY8:BY71" si="33">BP8*BX8</f>
        <v>14358.96</v>
      </c>
      <c r="BZ8" s="371">
        <f>BZ7*0.03</f>
        <v>13.31</v>
      </c>
      <c r="CA8" s="303">
        <f t="shared" ref="CA8:CA71" si="34">BZ8*BP8</f>
        <v>1956.57</v>
      </c>
      <c r="CB8" s="304">
        <f t="shared" ref="CB8:CB71" si="35">BJ8-BX8-BZ8</f>
        <v>4.51</v>
      </c>
      <c r="CC8" s="304">
        <f t="shared" ref="CC8:CC71" si="36">BP8*CB8</f>
        <v>662.97</v>
      </c>
      <c r="CD8" s="367">
        <f>CD7*0.03</f>
        <v>57</v>
      </c>
      <c r="CE8" s="303">
        <f t="shared" ref="CE8:CE71" si="37">CD8*BP8</f>
        <v>8379</v>
      </c>
      <c r="CF8" s="305">
        <f t="shared" ref="CF8:CG71" si="38">BZ8+CD8</f>
        <v>70.31</v>
      </c>
      <c r="CG8" s="306">
        <f t="shared" si="38"/>
        <v>10335.57</v>
      </c>
      <c r="CH8" s="307">
        <f t="shared" ref="CH8:CH71" si="39">BO8-CD8</f>
        <v>36.090000000000003</v>
      </c>
      <c r="CI8" s="308">
        <f t="shared" ref="CI8:CI71" si="40">BP8*CH8</f>
        <v>5305.23</v>
      </c>
      <c r="CJ8" s="309">
        <f t="shared" ref="CJ8:CJ71" si="41">AM8+BX8</f>
        <v>174.78</v>
      </c>
      <c r="CK8" s="310">
        <f t="shared" ref="CK8:CK71" si="42">R8+AU8+BB8+BX8+CF8</f>
        <v>631.69000000000005</v>
      </c>
      <c r="CL8" s="310">
        <f t="shared" ref="CL8:CL71" si="43">AY8-CK8</f>
        <v>27.51</v>
      </c>
      <c r="CM8" s="311">
        <f t="shared" ref="CM8:CM71" si="44">CF8+AO8</f>
        <v>110.27</v>
      </c>
      <c r="CN8" s="312">
        <f t="shared" ref="CN8:CN71" si="45">BP8*CM8</f>
        <v>16209.69</v>
      </c>
      <c r="CO8" s="311"/>
      <c r="CP8" s="236">
        <f t="shared" ref="CP8:CP71" si="46">AY8-AU8-BB8-BX8-CF8</f>
        <v>136.88999999999999</v>
      </c>
      <c r="CQ8" s="371">
        <v>4.91</v>
      </c>
      <c r="CR8" s="313">
        <f t="shared" ref="CR8:CR71" si="47">BU8*CQ8</f>
        <v>721.77</v>
      </c>
      <c r="CS8" s="314">
        <f t="shared" ref="CS8:CS71" si="48">BJ8-BX8-BZ8</f>
        <v>4.51</v>
      </c>
      <c r="CT8" s="313"/>
      <c r="CU8" s="313">
        <f t="shared" ref="CU8:CU71" si="49">BK8*CT8</f>
        <v>0</v>
      </c>
      <c r="CV8" s="315">
        <f t="shared" ref="CV8:CV71" si="50">AQ8+CQ8</f>
        <v>8.98</v>
      </c>
      <c r="CW8" s="239">
        <f t="shared" ref="CW8:CW71" si="51">AY8</f>
        <v>659.2</v>
      </c>
      <c r="CX8" s="316">
        <f t="shared" ref="CX8:CX71" si="52">D8</f>
        <v>164.8</v>
      </c>
      <c r="CY8" s="317">
        <f t="shared" ref="CY8:CY71" si="53">R8</f>
        <v>109.38</v>
      </c>
      <c r="CZ8" s="318">
        <f t="shared" ref="CZ8:CZ71" si="54">Z8</f>
        <v>329.6</v>
      </c>
      <c r="DA8" s="319">
        <f t="shared" ref="DA8:DA71" si="55">AU8</f>
        <v>306.47000000000003</v>
      </c>
      <c r="DB8" s="319">
        <f t="shared" ref="DB8:DB71" si="56">AQ8</f>
        <v>4.07</v>
      </c>
      <c r="DC8" s="319">
        <f t="shared" ref="DC8:DC71" si="57">DA8+DB8</f>
        <v>310.54000000000002</v>
      </c>
      <c r="DD8" s="319">
        <f t="shared" ref="DD8:DD71" si="58">CZ8-DC8</f>
        <v>19.059999999999999</v>
      </c>
      <c r="DE8" s="320">
        <f t="shared" ref="DE8:DE71" si="59">BB8</f>
        <v>47.85</v>
      </c>
      <c r="DF8" s="321">
        <f t="shared" ref="DF8:DF71" si="60">BJ8</f>
        <v>115.5</v>
      </c>
      <c r="DG8" s="322">
        <f t="shared" ref="DG8:DG71" si="61">BX8+BZ8</f>
        <v>110.99</v>
      </c>
      <c r="DH8" s="321">
        <f t="shared" ref="DH8:DH71" si="62">BO8</f>
        <v>93.09</v>
      </c>
      <c r="DI8" s="322">
        <f t="shared" ref="DI8:DI71" si="63">CD8</f>
        <v>57</v>
      </c>
      <c r="DJ8" s="322">
        <f t="shared" ref="DJ8:DJ71" si="64">BT8</f>
        <v>8.0399999999999991</v>
      </c>
      <c r="DK8" s="322">
        <f t="shared" ref="DK8:DK71" si="65">CQ8</f>
        <v>4.91</v>
      </c>
      <c r="DL8" s="323">
        <f t="shared" ref="DL8:DL71" si="66">CX8+CZ8+DF8+DH8+DJ8</f>
        <v>711.03</v>
      </c>
      <c r="DM8" s="324">
        <f t="shared" ref="DM8:DM71" si="67">CW8-DL8</f>
        <v>-51.83</v>
      </c>
      <c r="DN8" s="324">
        <f t="shared" ref="DN8:DN71" si="68">CX8-CY8</f>
        <v>55.42</v>
      </c>
      <c r="DO8" s="324"/>
      <c r="DP8" s="310">
        <f t="shared" si="14"/>
        <v>631.69000000000005</v>
      </c>
      <c r="DQ8" s="310">
        <f t="shared" ref="DQ8:DQ71" si="69">DP8+DB8+DK8</f>
        <v>640.66999999999996</v>
      </c>
      <c r="DR8" s="310">
        <f t="shared" si="15"/>
        <v>27.51</v>
      </c>
      <c r="DS8" s="325">
        <f t="shared" ref="DS8:DS71" si="70">CW8-DQ8</f>
        <v>18.53</v>
      </c>
    </row>
    <row r="9" spans="1:123" ht="31.5" customHeight="1">
      <c r="A9" s="326"/>
      <c r="B9" s="327" t="s">
        <v>216</v>
      </c>
      <c r="C9" s="328" t="s">
        <v>85</v>
      </c>
      <c r="D9" s="329">
        <f>D7*0.165</f>
        <v>906.39</v>
      </c>
      <c r="E9" s="330">
        <v>0</v>
      </c>
      <c r="F9" s="331">
        <f t="shared" si="0"/>
        <v>0</v>
      </c>
      <c r="G9" s="332">
        <f>G7*0.165</f>
        <v>165</v>
      </c>
      <c r="H9" s="333">
        <f>E9*G9</f>
        <v>0</v>
      </c>
      <c r="I9" s="334">
        <f>I7*0.165</f>
        <v>173.25</v>
      </c>
      <c r="J9" s="335">
        <v>0</v>
      </c>
      <c r="K9" s="336">
        <f t="shared" si="1"/>
        <v>0</v>
      </c>
      <c r="L9" s="337">
        <f>L7*0.165</f>
        <v>1582.1</v>
      </c>
      <c r="M9" s="338">
        <v>0</v>
      </c>
      <c r="N9" s="339">
        <f t="shared" si="2"/>
        <v>0</v>
      </c>
      <c r="O9" s="340">
        <f>O7*0.165</f>
        <v>263.36</v>
      </c>
      <c r="P9" s="341">
        <v>0</v>
      </c>
      <c r="Q9" s="342">
        <f t="shared" si="3"/>
        <v>0</v>
      </c>
      <c r="R9" s="267">
        <f t="shared" si="16"/>
        <v>601.61</v>
      </c>
      <c r="S9" s="343">
        <f t="shared" si="4"/>
        <v>0</v>
      </c>
      <c r="T9" s="344">
        <f t="shared" si="5"/>
        <v>304.77999999999997</v>
      </c>
      <c r="U9" s="343">
        <f t="shared" si="6"/>
        <v>0</v>
      </c>
      <c r="V9" s="345"/>
      <c r="W9" s="173"/>
      <c r="X9" s="346" t="s">
        <v>216</v>
      </c>
      <c r="Y9" s="347" t="s">
        <v>85</v>
      </c>
      <c r="Z9" s="348">
        <f>Z7*0.165</f>
        <v>1812.77</v>
      </c>
      <c r="AA9" s="349">
        <v>0</v>
      </c>
      <c r="AB9" s="350">
        <f t="shared" si="7"/>
        <v>0</v>
      </c>
      <c r="AC9" s="351">
        <f>AC7*0.165</f>
        <v>299.52</v>
      </c>
      <c r="AD9" s="281">
        <f>AA9*AC9</f>
        <v>0</v>
      </c>
      <c r="AE9" s="352">
        <f>AE7*0.165</f>
        <v>99.95</v>
      </c>
      <c r="AF9" s="353">
        <v>0</v>
      </c>
      <c r="AG9" s="281">
        <f t="shared" si="8"/>
        <v>0</v>
      </c>
      <c r="AH9" s="354">
        <f t="shared" si="9"/>
        <v>273.2</v>
      </c>
      <c r="AI9" s="355">
        <f t="shared" si="10"/>
        <v>0</v>
      </c>
      <c r="AJ9" s="352">
        <f>AJ7*0.165</f>
        <v>619.91</v>
      </c>
      <c r="AK9" s="353">
        <v>0</v>
      </c>
      <c r="AL9" s="283">
        <f t="shared" si="17"/>
        <v>0</v>
      </c>
      <c r="AM9" s="351">
        <f>AM7*0.165</f>
        <v>424.05</v>
      </c>
      <c r="AN9" s="281">
        <f t="shared" si="18"/>
        <v>0</v>
      </c>
      <c r="AO9" s="356">
        <f>AO7*0.165</f>
        <v>219.78</v>
      </c>
      <c r="AP9" s="283">
        <f t="shared" si="19"/>
        <v>0</v>
      </c>
      <c r="AQ9" s="356">
        <f>AQ7*0.165</f>
        <v>22.36</v>
      </c>
      <c r="AR9" s="281">
        <f t="shared" si="20"/>
        <v>0</v>
      </c>
      <c r="AS9" s="357"/>
      <c r="AT9" s="281">
        <f t="shared" si="21"/>
        <v>0</v>
      </c>
      <c r="AU9" s="285">
        <f t="shared" si="22"/>
        <v>1685.57</v>
      </c>
      <c r="AV9" s="358">
        <f t="shared" si="23"/>
        <v>0</v>
      </c>
      <c r="AW9" s="287">
        <f t="shared" si="24"/>
        <v>127.2</v>
      </c>
      <c r="AX9" s="358">
        <f t="shared" si="25"/>
        <v>0</v>
      </c>
      <c r="AY9" s="359">
        <f t="shared" si="26"/>
        <v>3625.54</v>
      </c>
      <c r="AZ9" s="360">
        <f t="shared" si="27"/>
        <v>0</v>
      </c>
      <c r="BA9" s="361">
        <f t="shared" si="28"/>
        <v>2287.1799999999998</v>
      </c>
      <c r="BB9" s="362">
        <f>BB7*0.165</f>
        <v>263.19</v>
      </c>
      <c r="BC9" s="310">
        <f t="shared" si="29"/>
        <v>2550.37</v>
      </c>
      <c r="BD9" s="363">
        <f t="shared" si="30"/>
        <v>0</v>
      </c>
      <c r="BE9" s="310">
        <f t="shared" si="31"/>
        <v>1075.17</v>
      </c>
      <c r="BF9" s="234"/>
      <c r="BG9" s="364"/>
      <c r="BH9" s="365" t="s">
        <v>216</v>
      </c>
      <c r="BI9" s="366" t="s">
        <v>85</v>
      </c>
      <c r="BJ9" s="367">
        <f>BJ7*0.165</f>
        <v>635.25</v>
      </c>
      <c r="BK9" s="368">
        <v>0</v>
      </c>
      <c r="BL9" s="369">
        <f t="shared" si="11"/>
        <v>0</v>
      </c>
      <c r="BM9" s="365" t="s">
        <v>216</v>
      </c>
      <c r="BN9" s="366" t="s">
        <v>85</v>
      </c>
      <c r="BO9" s="367">
        <f>BO7*0.165</f>
        <v>512</v>
      </c>
      <c r="BP9" s="368">
        <v>0</v>
      </c>
      <c r="BQ9" s="369">
        <f t="shared" si="12"/>
        <v>0</v>
      </c>
      <c r="BR9" s="365" t="s">
        <v>216</v>
      </c>
      <c r="BS9" s="366" t="s">
        <v>85</v>
      </c>
      <c r="BT9" s="367">
        <f>BT7*0.165</f>
        <v>44.44</v>
      </c>
      <c r="BU9" s="368">
        <v>0</v>
      </c>
      <c r="BV9" s="369">
        <f t="shared" si="13"/>
        <v>0</v>
      </c>
      <c r="BW9" s="236">
        <f t="shared" si="32"/>
        <v>-72.08</v>
      </c>
      <c r="BX9" s="370">
        <f>BX7*0.165</f>
        <v>537.24</v>
      </c>
      <c r="BY9" s="301">
        <f t="shared" si="33"/>
        <v>0</v>
      </c>
      <c r="BZ9" s="371">
        <f>BZ7*0.165</f>
        <v>73.2</v>
      </c>
      <c r="CA9" s="303">
        <f t="shared" si="34"/>
        <v>0</v>
      </c>
      <c r="CB9" s="304">
        <f t="shared" si="35"/>
        <v>24.81</v>
      </c>
      <c r="CC9" s="304">
        <f t="shared" si="36"/>
        <v>0</v>
      </c>
      <c r="CD9" s="367">
        <f>CD7*0.165</f>
        <v>313.5</v>
      </c>
      <c r="CE9" s="303">
        <f t="shared" si="37"/>
        <v>0</v>
      </c>
      <c r="CF9" s="305">
        <f t="shared" si="38"/>
        <v>386.7</v>
      </c>
      <c r="CG9" s="306">
        <f t="shared" si="38"/>
        <v>0</v>
      </c>
      <c r="CH9" s="307">
        <f t="shared" si="39"/>
        <v>198.5</v>
      </c>
      <c r="CI9" s="308">
        <f t="shared" si="40"/>
        <v>0</v>
      </c>
      <c r="CJ9" s="309">
        <f t="shared" si="41"/>
        <v>961.29</v>
      </c>
      <c r="CK9" s="310">
        <f t="shared" si="42"/>
        <v>3474.31</v>
      </c>
      <c r="CL9" s="310">
        <f t="shared" si="43"/>
        <v>151.22999999999999</v>
      </c>
      <c r="CM9" s="311">
        <f t="shared" si="44"/>
        <v>606.48</v>
      </c>
      <c r="CN9" s="312">
        <f t="shared" si="45"/>
        <v>0</v>
      </c>
      <c r="CO9" s="311"/>
      <c r="CP9" s="236">
        <f t="shared" si="46"/>
        <v>752.84</v>
      </c>
      <c r="CQ9" s="371">
        <f>CQ7*0.165</f>
        <v>27.11</v>
      </c>
      <c r="CR9" s="313">
        <f t="shared" si="47"/>
        <v>0</v>
      </c>
      <c r="CS9" s="314">
        <f t="shared" si="48"/>
        <v>24.81</v>
      </c>
      <c r="CT9" s="313"/>
      <c r="CU9" s="313">
        <f t="shared" si="49"/>
        <v>0</v>
      </c>
      <c r="CV9" s="315">
        <f t="shared" si="50"/>
        <v>49.47</v>
      </c>
      <c r="CW9" s="239">
        <f t="shared" si="51"/>
        <v>3625.54</v>
      </c>
      <c r="CX9" s="316">
        <f t="shared" si="52"/>
        <v>906.39</v>
      </c>
      <c r="CY9" s="317">
        <f t="shared" si="53"/>
        <v>601.61</v>
      </c>
      <c r="CZ9" s="318">
        <f t="shared" si="54"/>
        <v>1812.77</v>
      </c>
      <c r="DA9" s="319">
        <f t="shared" si="55"/>
        <v>1685.57</v>
      </c>
      <c r="DB9" s="319">
        <f t="shared" si="56"/>
        <v>22.36</v>
      </c>
      <c r="DC9" s="319">
        <f t="shared" si="57"/>
        <v>1707.93</v>
      </c>
      <c r="DD9" s="319">
        <f t="shared" si="58"/>
        <v>104.84</v>
      </c>
      <c r="DE9" s="320">
        <f t="shared" si="59"/>
        <v>263.19</v>
      </c>
      <c r="DF9" s="321">
        <f t="shared" si="60"/>
        <v>635.25</v>
      </c>
      <c r="DG9" s="322">
        <f t="shared" si="61"/>
        <v>610.44000000000005</v>
      </c>
      <c r="DH9" s="321">
        <f t="shared" si="62"/>
        <v>512</v>
      </c>
      <c r="DI9" s="322">
        <f t="shared" si="63"/>
        <v>313.5</v>
      </c>
      <c r="DJ9" s="322">
        <f t="shared" si="64"/>
        <v>44.44</v>
      </c>
      <c r="DK9" s="322">
        <f t="shared" si="65"/>
        <v>27.11</v>
      </c>
      <c r="DL9" s="323">
        <f t="shared" si="66"/>
        <v>3910.85</v>
      </c>
      <c r="DM9" s="324">
        <f t="shared" si="67"/>
        <v>-285.31</v>
      </c>
      <c r="DN9" s="324">
        <f t="shared" si="68"/>
        <v>304.77999999999997</v>
      </c>
      <c r="DO9" s="324"/>
      <c r="DP9" s="310">
        <f t="shared" si="14"/>
        <v>3474.31</v>
      </c>
      <c r="DQ9" s="310">
        <f t="shared" si="69"/>
        <v>3523.78</v>
      </c>
      <c r="DR9" s="310">
        <f t="shared" si="15"/>
        <v>151.22999999999999</v>
      </c>
      <c r="DS9" s="325">
        <f t="shared" si="70"/>
        <v>101.76</v>
      </c>
    </row>
    <row r="10" spans="1:123" ht="48" customHeight="1">
      <c r="A10" s="326"/>
      <c r="B10" s="327" t="s">
        <v>217</v>
      </c>
      <c r="C10" s="328" t="s">
        <v>126</v>
      </c>
      <c r="D10" s="329">
        <f>D7*6</f>
        <v>32959.5</v>
      </c>
      <c r="E10" s="330">
        <v>14.3</v>
      </c>
      <c r="F10" s="331">
        <f t="shared" si="0"/>
        <v>471320.85</v>
      </c>
      <c r="G10" s="332">
        <f>G7*6</f>
        <v>6000</v>
      </c>
      <c r="H10" s="333">
        <f>E10*G10</f>
        <v>85800</v>
      </c>
      <c r="I10" s="334">
        <f>I7*6</f>
        <v>6300</v>
      </c>
      <c r="J10" s="335">
        <v>14.3</v>
      </c>
      <c r="K10" s="336">
        <f t="shared" si="1"/>
        <v>90090</v>
      </c>
      <c r="L10" s="337">
        <f>L7*6</f>
        <v>57530.76</v>
      </c>
      <c r="M10" s="338">
        <v>14.3</v>
      </c>
      <c r="N10" s="339">
        <f t="shared" si="2"/>
        <v>822689.87</v>
      </c>
      <c r="O10" s="340">
        <f>O7*6</f>
        <v>9576.6</v>
      </c>
      <c r="P10" s="341">
        <v>14.3</v>
      </c>
      <c r="Q10" s="342">
        <f t="shared" si="3"/>
        <v>136945.38</v>
      </c>
      <c r="R10" s="267">
        <f t="shared" si="16"/>
        <v>21876.6</v>
      </c>
      <c r="S10" s="343">
        <f t="shared" si="4"/>
        <v>312835.38</v>
      </c>
      <c r="T10" s="344">
        <f t="shared" si="5"/>
        <v>11082.9</v>
      </c>
      <c r="U10" s="343">
        <f t="shared" si="6"/>
        <v>158485.47</v>
      </c>
      <c r="V10" s="345"/>
      <c r="W10" s="173"/>
      <c r="X10" s="346" t="s">
        <v>217</v>
      </c>
      <c r="Y10" s="347" t="s">
        <v>126</v>
      </c>
      <c r="Z10" s="348">
        <f>Z7*6</f>
        <v>65919</v>
      </c>
      <c r="AA10" s="349">
        <v>14.3</v>
      </c>
      <c r="AB10" s="350">
        <f t="shared" si="7"/>
        <v>942641.7</v>
      </c>
      <c r="AC10" s="351">
        <f>AC7*6</f>
        <v>10891.62</v>
      </c>
      <c r="AD10" s="281">
        <f>AA10*AC10</f>
        <v>155750.17000000001</v>
      </c>
      <c r="AE10" s="352">
        <f>AE7*6</f>
        <v>3634.38</v>
      </c>
      <c r="AF10" s="353">
        <v>14.3</v>
      </c>
      <c r="AG10" s="281">
        <f t="shared" si="8"/>
        <v>51971.63</v>
      </c>
      <c r="AH10" s="354">
        <f t="shared" si="9"/>
        <v>9934.3799999999992</v>
      </c>
      <c r="AI10" s="355">
        <f t="shared" si="10"/>
        <v>142061.63</v>
      </c>
      <c r="AJ10" s="352">
        <f>AJ7*6</f>
        <v>22542</v>
      </c>
      <c r="AK10" s="353">
        <v>14.3</v>
      </c>
      <c r="AL10" s="283">
        <f t="shared" si="17"/>
        <v>322350.59999999998</v>
      </c>
      <c r="AM10" s="351">
        <f>AM7*6</f>
        <v>15420</v>
      </c>
      <c r="AN10" s="281">
        <f t="shared" si="18"/>
        <v>220506</v>
      </c>
      <c r="AO10" s="356">
        <f>AO7*6</f>
        <v>7992</v>
      </c>
      <c r="AP10" s="283">
        <f t="shared" si="19"/>
        <v>114285.6</v>
      </c>
      <c r="AQ10" s="356">
        <f>AQ7*6</f>
        <v>813</v>
      </c>
      <c r="AR10" s="281">
        <f t="shared" si="20"/>
        <v>11625.9</v>
      </c>
      <c r="AS10" s="357"/>
      <c r="AT10" s="281">
        <f t="shared" si="21"/>
        <v>0</v>
      </c>
      <c r="AU10" s="285">
        <f t="shared" si="22"/>
        <v>61293</v>
      </c>
      <c r="AV10" s="358">
        <f t="shared" si="23"/>
        <v>876489.9</v>
      </c>
      <c r="AW10" s="287">
        <f t="shared" si="24"/>
        <v>4626</v>
      </c>
      <c r="AX10" s="358">
        <f t="shared" si="25"/>
        <v>66151.8</v>
      </c>
      <c r="AY10" s="359">
        <f t="shared" si="26"/>
        <v>131838</v>
      </c>
      <c r="AZ10" s="360">
        <f t="shared" si="27"/>
        <v>1885283.4</v>
      </c>
      <c r="BA10" s="361">
        <f t="shared" si="28"/>
        <v>83169.600000000006</v>
      </c>
      <c r="BB10" s="362">
        <f>BB7*6</f>
        <v>9570.48</v>
      </c>
      <c r="BC10" s="310">
        <f t="shared" si="29"/>
        <v>92740.08</v>
      </c>
      <c r="BD10" s="363">
        <f t="shared" si="30"/>
        <v>1326183.1440000001</v>
      </c>
      <c r="BE10" s="310">
        <f t="shared" si="31"/>
        <v>39097.919999999998</v>
      </c>
      <c r="BF10" s="234"/>
      <c r="BG10" s="364"/>
      <c r="BH10" s="365" t="s">
        <v>217</v>
      </c>
      <c r="BI10" s="366" t="s">
        <v>126</v>
      </c>
      <c r="BJ10" s="367">
        <f>BJ7*6</f>
        <v>23100</v>
      </c>
      <c r="BK10" s="368">
        <v>14.3</v>
      </c>
      <c r="BL10" s="369">
        <f t="shared" si="11"/>
        <v>330330</v>
      </c>
      <c r="BM10" s="365" t="s">
        <v>217</v>
      </c>
      <c r="BN10" s="366" t="s">
        <v>126</v>
      </c>
      <c r="BO10" s="367">
        <f>BO7*6</f>
        <v>18618</v>
      </c>
      <c r="BP10" s="368">
        <v>14.3</v>
      </c>
      <c r="BQ10" s="369">
        <f t="shared" si="12"/>
        <v>266237.40000000002</v>
      </c>
      <c r="BR10" s="365" t="s">
        <v>217</v>
      </c>
      <c r="BS10" s="366" t="s">
        <v>126</v>
      </c>
      <c r="BT10" s="372">
        <f>BT7*6</f>
        <v>1616</v>
      </c>
      <c r="BU10" s="368">
        <v>14.3</v>
      </c>
      <c r="BV10" s="369">
        <f t="shared" si="13"/>
        <v>23108.799999999999</v>
      </c>
      <c r="BW10" s="236">
        <f t="shared" si="32"/>
        <v>-2620.08</v>
      </c>
      <c r="BX10" s="370">
        <f>BX7*6</f>
        <v>19536</v>
      </c>
      <c r="BY10" s="301">
        <f t="shared" si="33"/>
        <v>279364.8</v>
      </c>
      <c r="BZ10" s="371">
        <f>BZ7*6</f>
        <v>2661.78</v>
      </c>
      <c r="CA10" s="303">
        <f t="shared" si="34"/>
        <v>38063.449999999997</v>
      </c>
      <c r="CB10" s="304">
        <f t="shared" si="35"/>
        <v>902.22</v>
      </c>
      <c r="CC10" s="304">
        <f t="shared" si="36"/>
        <v>12901.75</v>
      </c>
      <c r="CD10" s="367">
        <f>CD7*6</f>
        <v>11400</v>
      </c>
      <c r="CE10" s="303">
        <f t="shared" si="37"/>
        <v>163020</v>
      </c>
      <c r="CF10" s="305">
        <f t="shared" si="38"/>
        <v>14061.78</v>
      </c>
      <c r="CG10" s="306">
        <f t="shared" si="38"/>
        <v>201083.45</v>
      </c>
      <c r="CH10" s="307">
        <f t="shared" si="39"/>
        <v>7218</v>
      </c>
      <c r="CI10" s="308">
        <f t="shared" si="40"/>
        <v>103217.4</v>
      </c>
      <c r="CJ10" s="309">
        <f t="shared" si="41"/>
        <v>34956</v>
      </c>
      <c r="CK10" s="310">
        <f t="shared" si="42"/>
        <v>126337.86</v>
      </c>
      <c r="CL10" s="310">
        <f t="shared" si="43"/>
        <v>5500.14</v>
      </c>
      <c r="CM10" s="311">
        <f t="shared" si="44"/>
        <v>22053.78</v>
      </c>
      <c r="CN10" s="312">
        <f t="shared" si="45"/>
        <v>315369.05</v>
      </c>
      <c r="CO10" s="311"/>
      <c r="CP10" s="236">
        <f t="shared" si="46"/>
        <v>27376.74</v>
      </c>
      <c r="CQ10" s="371">
        <v>985.95</v>
      </c>
      <c r="CR10" s="313">
        <f t="shared" si="47"/>
        <v>14099.09</v>
      </c>
      <c r="CS10" s="314">
        <f t="shared" si="48"/>
        <v>902.22</v>
      </c>
      <c r="CT10" s="313"/>
      <c r="CU10" s="313">
        <f t="shared" si="49"/>
        <v>0</v>
      </c>
      <c r="CV10" s="315">
        <f t="shared" si="50"/>
        <v>1798.95</v>
      </c>
      <c r="CW10" s="239">
        <f t="shared" si="51"/>
        <v>131838</v>
      </c>
      <c r="CX10" s="316">
        <f t="shared" si="52"/>
        <v>32959.5</v>
      </c>
      <c r="CY10" s="317">
        <f t="shared" si="53"/>
        <v>21876.6</v>
      </c>
      <c r="CZ10" s="318">
        <f t="shared" si="54"/>
        <v>65919</v>
      </c>
      <c r="DA10" s="319">
        <f t="shared" si="55"/>
        <v>61293</v>
      </c>
      <c r="DB10" s="319">
        <f t="shared" si="56"/>
        <v>813</v>
      </c>
      <c r="DC10" s="319">
        <f t="shared" si="57"/>
        <v>62106</v>
      </c>
      <c r="DD10" s="319">
        <f t="shared" si="58"/>
        <v>3813</v>
      </c>
      <c r="DE10" s="320">
        <f t="shared" si="59"/>
        <v>9570.48</v>
      </c>
      <c r="DF10" s="321">
        <f t="shared" si="60"/>
        <v>23100</v>
      </c>
      <c r="DG10" s="322">
        <f t="shared" si="61"/>
        <v>22197.78</v>
      </c>
      <c r="DH10" s="321">
        <f t="shared" si="62"/>
        <v>18618</v>
      </c>
      <c r="DI10" s="322">
        <f t="shared" si="63"/>
        <v>11400</v>
      </c>
      <c r="DJ10" s="322">
        <f t="shared" si="64"/>
        <v>1616</v>
      </c>
      <c r="DK10" s="322">
        <f t="shared" si="65"/>
        <v>985.95</v>
      </c>
      <c r="DL10" s="323">
        <f t="shared" si="66"/>
        <v>142212.5</v>
      </c>
      <c r="DM10" s="324">
        <f t="shared" si="67"/>
        <v>-10374.5</v>
      </c>
      <c r="DN10" s="324">
        <f t="shared" si="68"/>
        <v>11082.9</v>
      </c>
      <c r="DO10" s="324"/>
      <c r="DP10" s="310">
        <f t="shared" si="14"/>
        <v>126337.86</v>
      </c>
      <c r="DQ10" s="310">
        <f t="shared" si="69"/>
        <v>128136.81</v>
      </c>
      <c r="DR10" s="310">
        <f t="shared" si="15"/>
        <v>5500.14</v>
      </c>
      <c r="DS10" s="325">
        <f t="shared" si="70"/>
        <v>3701.19</v>
      </c>
    </row>
    <row r="11" spans="1:123" ht="21" customHeight="1">
      <c r="A11" s="326"/>
      <c r="B11" s="327" t="s">
        <v>218</v>
      </c>
      <c r="C11" s="328" t="s">
        <v>22</v>
      </c>
      <c r="D11" s="329">
        <f>D7*6</f>
        <v>32959.5</v>
      </c>
      <c r="E11" s="330">
        <v>12</v>
      </c>
      <c r="F11" s="331">
        <f t="shared" si="0"/>
        <v>395514</v>
      </c>
      <c r="G11" s="332">
        <f>G7*6</f>
        <v>6000</v>
      </c>
      <c r="H11" s="333">
        <f>E11*G11</f>
        <v>72000</v>
      </c>
      <c r="I11" s="334">
        <f>I7*6</f>
        <v>6300</v>
      </c>
      <c r="J11" s="335">
        <v>12</v>
      </c>
      <c r="K11" s="336">
        <f t="shared" si="1"/>
        <v>75600</v>
      </c>
      <c r="L11" s="337">
        <f>L7*6</f>
        <v>57530.76</v>
      </c>
      <c r="M11" s="338">
        <v>12</v>
      </c>
      <c r="N11" s="339">
        <f t="shared" si="2"/>
        <v>690369.12</v>
      </c>
      <c r="O11" s="340">
        <f>O7*6</f>
        <v>9576.6</v>
      </c>
      <c r="P11" s="341">
        <v>12</v>
      </c>
      <c r="Q11" s="342">
        <f t="shared" si="3"/>
        <v>114919.2</v>
      </c>
      <c r="R11" s="267">
        <f t="shared" si="16"/>
        <v>21876.6</v>
      </c>
      <c r="S11" s="343">
        <f t="shared" si="4"/>
        <v>262519.2</v>
      </c>
      <c r="T11" s="344">
        <f t="shared" si="5"/>
        <v>11082.9</v>
      </c>
      <c r="U11" s="343">
        <f t="shared" si="6"/>
        <v>132994.79999999999</v>
      </c>
      <c r="V11" s="345"/>
      <c r="W11" s="173"/>
      <c r="X11" s="346" t="s">
        <v>218</v>
      </c>
      <c r="Y11" s="347" t="s">
        <v>22</v>
      </c>
      <c r="Z11" s="348">
        <f>Z7*6</f>
        <v>65919</v>
      </c>
      <c r="AA11" s="349">
        <v>12</v>
      </c>
      <c r="AB11" s="350">
        <f t="shared" si="7"/>
        <v>791028</v>
      </c>
      <c r="AC11" s="373">
        <f>AC7*6</f>
        <v>10892</v>
      </c>
      <c r="AD11" s="281">
        <f>AA11*AC11</f>
        <v>130704</v>
      </c>
      <c r="AE11" s="374">
        <f>AE7*6</f>
        <v>3634</v>
      </c>
      <c r="AF11" s="353">
        <v>12</v>
      </c>
      <c r="AG11" s="281">
        <f>AE11*AF11</f>
        <v>43608</v>
      </c>
      <c r="AH11" s="354">
        <f t="shared" si="9"/>
        <v>9934</v>
      </c>
      <c r="AI11" s="355">
        <f t="shared" si="10"/>
        <v>119208</v>
      </c>
      <c r="AJ11" s="374">
        <f>AJ7*6</f>
        <v>22542</v>
      </c>
      <c r="AK11" s="353">
        <v>12</v>
      </c>
      <c r="AL11" s="283">
        <f t="shared" si="17"/>
        <v>270504</v>
      </c>
      <c r="AM11" s="351">
        <f>AM7*6</f>
        <v>15420</v>
      </c>
      <c r="AN11" s="281">
        <f t="shared" si="18"/>
        <v>185040</v>
      </c>
      <c r="AO11" s="356">
        <f>AO7*6</f>
        <v>7992</v>
      </c>
      <c r="AP11" s="283">
        <f t="shared" si="19"/>
        <v>95904</v>
      </c>
      <c r="AQ11" s="356">
        <f>AQ7*6</f>
        <v>813</v>
      </c>
      <c r="AR11" s="281">
        <f t="shared" si="20"/>
        <v>9756</v>
      </c>
      <c r="AS11" s="357"/>
      <c r="AT11" s="281">
        <f t="shared" si="21"/>
        <v>0</v>
      </c>
      <c r="AU11" s="285">
        <f t="shared" si="22"/>
        <v>61293</v>
      </c>
      <c r="AV11" s="358">
        <f t="shared" si="23"/>
        <v>735516</v>
      </c>
      <c r="AW11" s="287">
        <f t="shared" si="24"/>
        <v>4626</v>
      </c>
      <c r="AX11" s="358">
        <f t="shared" si="25"/>
        <v>55512</v>
      </c>
      <c r="AY11" s="359">
        <f t="shared" si="26"/>
        <v>131838</v>
      </c>
      <c r="AZ11" s="360">
        <f t="shared" si="27"/>
        <v>1582056</v>
      </c>
      <c r="BA11" s="361">
        <f t="shared" si="28"/>
        <v>83169.600000000006</v>
      </c>
      <c r="BB11" s="362">
        <f>BB7*6</f>
        <v>9570.48</v>
      </c>
      <c r="BC11" s="310">
        <f t="shared" si="29"/>
        <v>92740.08</v>
      </c>
      <c r="BD11" s="363">
        <f t="shared" si="30"/>
        <v>1112880.96</v>
      </c>
      <c r="BE11" s="310">
        <f t="shared" si="31"/>
        <v>39097.919999999998</v>
      </c>
      <c r="BF11" s="234"/>
      <c r="BG11" s="364"/>
      <c r="BH11" s="365" t="s">
        <v>218</v>
      </c>
      <c r="BI11" s="366" t="s">
        <v>22</v>
      </c>
      <c r="BJ11" s="367">
        <f>BJ7*6</f>
        <v>23100</v>
      </c>
      <c r="BK11" s="368">
        <v>12</v>
      </c>
      <c r="BL11" s="369">
        <f t="shared" si="11"/>
        <v>277200</v>
      </c>
      <c r="BM11" s="365" t="s">
        <v>218</v>
      </c>
      <c r="BN11" s="366" t="s">
        <v>22</v>
      </c>
      <c r="BO11" s="367">
        <f>BO7*6</f>
        <v>18618</v>
      </c>
      <c r="BP11" s="368">
        <v>12</v>
      </c>
      <c r="BQ11" s="369">
        <f t="shared" si="12"/>
        <v>223416</v>
      </c>
      <c r="BR11" s="365" t="s">
        <v>218</v>
      </c>
      <c r="BS11" s="366" t="s">
        <v>22</v>
      </c>
      <c r="BT11" s="372">
        <f>BT7*6</f>
        <v>1616</v>
      </c>
      <c r="BU11" s="368">
        <v>12</v>
      </c>
      <c r="BV11" s="369">
        <f t="shared" si="13"/>
        <v>19392</v>
      </c>
      <c r="BW11" s="236">
        <f t="shared" si="32"/>
        <v>-2620.08</v>
      </c>
      <c r="BX11" s="370">
        <f>BX7*6</f>
        <v>19536</v>
      </c>
      <c r="BY11" s="301">
        <f t="shared" si="33"/>
        <v>234432</v>
      </c>
      <c r="BZ11" s="375">
        <f>BZ7*6</f>
        <v>2662</v>
      </c>
      <c r="CA11" s="303">
        <f t="shared" si="34"/>
        <v>31944</v>
      </c>
      <c r="CB11" s="304">
        <f t="shared" si="35"/>
        <v>902</v>
      </c>
      <c r="CC11" s="304">
        <f t="shared" si="36"/>
        <v>10824</v>
      </c>
      <c r="CD11" s="372">
        <f>CD7*6</f>
        <v>11400</v>
      </c>
      <c r="CE11" s="303">
        <f t="shared" si="37"/>
        <v>136800</v>
      </c>
      <c r="CF11" s="305">
        <f t="shared" si="38"/>
        <v>14062</v>
      </c>
      <c r="CG11" s="306">
        <f t="shared" si="38"/>
        <v>168744</v>
      </c>
      <c r="CH11" s="307">
        <f t="shared" si="39"/>
        <v>7218</v>
      </c>
      <c r="CI11" s="308">
        <f t="shared" si="40"/>
        <v>86616</v>
      </c>
      <c r="CJ11" s="309">
        <f t="shared" si="41"/>
        <v>34956</v>
      </c>
      <c r="CK11" s="310">
        <f t="shared" si="42"/>
        <v>126338.08</v>
      </c>
      <c r="CL11" s="310">
        <f t="shared" si="43"/>
        <v>5499.92</v>
      </c>
      <c r="CM11" s="311">
        <f t="shared" si="44"/>
        <v>22054</v>
      </c>
      <c r="CN11" s="312">
        <f t="shared" si="45"/>
        <v>264648</v>
      </c>
      <c r="CO11" s="311"/>
      <c r="CP11" s="236">
        <f t="shared" si="46"/>
        <v>27376.52</v>
      </c>
      <c r="CQ11" s="375">
        <f>CQ7*6</f>
        <v>986</v>
      </c>
      <c r="CR11" s="313">
        <f t="shared" si="47"/>
        <v>11832</v>
      </c>
      <c r="CS11" s="314">
        <f t="shared" si="48"/>
        <v>902</v>
      </c>
      <c r="CT11" s="313"/>
      <c r="CU11" s="313">
        <f t="shared" si="49"/>
        <v>0</v>
      </c>
      <c r="CV11" s="315">
        <f t="shared" si="50"/>
        <v>1799</v>
      </c>
      <c r="CW11" s="239">
        <f t="shared" si="51"/>
        <v>131838</v>
      </c>
      <c r="CX11" s="316">
        <f t="shared" si="52"/>
        <v>32959.5</v>
      </c>
      <c r="CY11" s="317">
        <f t="shared" si="53"/>
        <v>21876.6</v>
      </c>
      <c r="CZ11" s="318">
        <f t="shared" si="54"/>
        <v>65919</v>
      </c>
      <c r="DA11" s="319">
        <f t="shared" si="55"/>
        <v>61293</v>
      </c>
      <c r="DB11" s="319">
        <f t="shared" si="56"/>
        <v>813</v>
      </c>
      <c r="DC11" s="319">
        <f t="shared" si="57"/>
        <v>62106</v>
      </c>
      <c r="DD11" s="319">
        <f t="shared" si="58"/>
        <v>3813</v>
      </c>
      <c r="DE11" s="320">
        <f t="shared" si="59"/>
        <v>9570.48</v>
      </c>
      <c r="DF11" s="321">
        <f t="shared" si="60"/>
        <v>23100</v>
      </c>
      <c r="DG11" s="322">
        <f t="shared" si="61"/>
        <v>22198</v>
      </c>
      <c r="DH11" s="321">
        <f t="shared" si="62"/>
        <v>18618</v>
      </c>
      <c r="DI11" s="322">
        <f t="shared" si="63"/>
        <v>11400</v>
      </c>
      <c r="DJ11" s="322">
        <f t="shared" si="64"/>
        <v>1616</v>
      </c>
      <c r="DK11" s="322">
        <f t="shared" si="65"/>
        <v>986</v>
      </c>
      <c r="DL11" s="323">
        <f t="shared" si="66"/>
        <v>142212.5</v>
      </c>
      <c r="DM11" s="324">
        <f t="shared" si="67"/>
        <v>-10374.5</v>
      </c>
      <c r="DN11" s="324">
        <f t="shared" si="68"/>
        <v>11082.9</v>
      </c>
      <c r="DO11" s="324"/>
      <c r="DP11" s="310">
        <f t="shared" si="14"/>
        <v>126338.08</v>
      </c>
      <c r="DQ11" s="310">
        <f t="shared" si="69"/>
        <v>128137.08</v>
      </c>
      <c r="DR11" s="310">
        <f t="shared" si="15"/>
        <v>5499.92</v>
      </c>
      <c r="DS11" s="325">
        <f t="shared" si="70"/>
        <v>3700.92</v>
      </c>
    </row>
    <row r="12" spans="1:123" ht="48" customHeight="1">
      <c r="A12" s="376" t="s">
        <v>219</v>
      </c>
      <c r="B12" s="377" t="s">
        <v>220</v>
      </c>
      <c r="C12" s="378" t="s">
        <v>0</v>
      </c>
      <c r="D12" s="379">
        <v>5493.25</v>
      </c>
      <c r="E12" s="380">
        <v>400</v>
      </c>
      <c r="F12" s="381">
        <f t="shared" si="0"/>
        <v>2197300</v>
      </c>
      <c r="G12" s="382"/>
      <c r="H12" s="333"/>
      <c r="I12" s="383">
        <v>3840</v>
      </c>
      <c r="J12" s="384">
        <v>400</v>
      </c>
      <c r="K12" s="336">
        <f t="shared" si="1"/>
        <v>1536000</v>
      </c>
      <c r="L12" s="385">
        <v>9588.4599999999991</v>
      </c>
      <c r="M12" s="386">
        <v>400</v>
      </c>
      <c r="N12" s="339">
        <f t="shared" si="2"/>
        <v>3835384</v>
      </c>
      <c r="O12" s="387">
        <v>-193.9</v>
      </c>
      <c r="P12" s="388">
        <v>400</v>
      </c>
      <c r="Q12" s="342">
        <f t="shared" si="3"/>
        <v>-77560</v>
      </c>
      <c r="R12" s="267">
        <f t="shared" si="16"/>
        <v>3646.1</v>
      </c>
      <c r="S12" s="343">
        <f t="shared" si="4"/>
        <v>1458440</v>
      </c>
      <c r="T12" s="344">
        <f t="shared" si="5"/>
        <v>1847.15</v>
      </c>
      <c r="U12" s="343">
        <f t="shared" si="6"/>
        <v>738860</v>
      </c>
      <c r="V12" s="345"/>
      <c r="W12" s="389" t="s">
        <v>219</v>
      </c>
      <c r="X12" s="390" t="s">
        <v>220</v>
      </c>
      <c r="Y12" s="391" t="s">
        <v>0</v>
      </c>
      <c r="Z12" s="392">
        <f>21973/2</f>
        <v>10986.5</v>
      </c>
      <c r="AA12" s="393">
        <v>400</v>
      </c>
      <c r="AB12" s="283">
        <f t="shared" si="7"/>
        <v>4394600</v>
      </c>
      <c r="AC12" s="280"/>
      <c r="AD12" s="281"/>
      <c r="AE12" s="280">
        <v>2700</v>
      </c>
      <c r="AF12" s="392">
        <v>400</v>
      </c>
      <c r="AG12" s="281">
        <f t="shared" si="8"/>
        <v>1080000</v>
      </c>
      <c r="AH12" s="354">
        <f t="shared" si="9"/>
        <v>6540</v>
      </c>
      <c r="AI12" s="355">
        <f t="shared" si="10"/>
        <v>2616000</v>
      </c>
      <c r="AJ12" s="280">
        <v>2500</v>
      </c>
      <c r="AK12" s="392">
        <v>400</v>
      </c>
      <c r="AL12" s="283">
        <f t="shared" si="17"/>
        <v>1000000</v>
      </c>
      <c r="AM12" s="280">
        <v>2897.26</v>
      </c>
      <c r="AN12" s="281">
        <f t="shared" si="18"/>
        <v>1158904</v>
      </c>
      <c r="AO12" s="282">
        <v>1540.43</v>
      </c>
      <c r="AP12" s="283">
        <f t="shared" si="19"/>
        <v>616172</v>
      </c>
      <c r="AQ12" s="282">
        <v>621.33000000000004</v>
      </c>
      <c r="AR12" s="281">
        <f t="shared" si="20"/>
        <v>248532</v>
      </c>
      <c r="AS12" s="284"/>
      <c r="AT12" s="281">
        <f t="shared" si="21"/>
        <v>0</v>
      </c>
      <c r="AU12" s="285">
        <f t="shared" si="22"/>
        <v>10259.02</v>
      </c>
      <c r="AV12" s="358">
        <f t="shared" si="23"/>
        <v>4103608</v>
      </c>
      <c r="AW12" s="287">
        <f t="shared" si="24"/>
        <v>727.48</v>
      </c>
      <c r="AX12" s="358">
        <f t="shared" si="25"/>
        <v>290992</v>
      </c>
      <c r="AY12" s="359">
        <f t="shared" si="26"/>
        <v>21973</v>
      </c>
      <c r="AZ12" s="360">
        <f t="shared" si="27"/>
        <v>8789200</v>
      </c>
      <c r="BA12" s="361">
        <f t="shared" si="28"/>
        <v>13905.12</v>
      </c>
      <c r="BB12" s="234"/>
      <c r="BC12" s="310">
        <f t="shared" si="29"/>
        <v>13905.12</v>
      </c>
      <c r="BD12" s="363">
        <f t="shared" si="30"/>
        <v>5562048</v>
      </c>
      <c r="BE12" s="310">
        <f t="shared" si="31"/>
        <v>8067.88</v>
      </c>
      <c r="BF12" s="234"/>
      <c r="BG12" s="394" t="s">
        <v>219</v>
      </c>
      <c r="BH12" s="395" t="s">
        <v>220</v>
      </c>
      <c r="BI12" s="396" t="s">
        <v>0</v>
      </c>
      <c r="BJ12" s="304">
        <v>3850</v>
      </c>
      <c r="BK12" s="303">
        <v>400</v>
      </c>
      <c r="BL12" s="314">
        <f t="shared" si="11"/>
        <v>1540000</v>
      </c>
      <c r="BM12" s="395" t="s">
        <v>220</v>
      </c>
      <c r="BN12" s="396" t="s">
        <v>0</v>
      </c>
      <c r="BO12" s="304">
        <v>3103</v>
      </c>
      <c r="BP12" s="303">
        <v>400</v>
      </c>
      <c r="BQ12" s="314">
        <f t="shared" si="12"/>
        <v>1241200</v>
      </c>
      <c r="BR12" s="395" t="s">
        <v>220</v>
      </c>
      <c r="BS12" s="396" t="s">
        <v>0</v>
      </c>
      <c r="BT12" s="304">
        <v>269.31</v>
      </c>
      <c r="BU12" s="303">
        <v>400</v>
      </c>
      <c r="BV12" s="314">
        <f t="shared" si="13"/>
        <v>107724</v>
      </c>
      <c r="BW12" s="236">
        <f t="shared" si="32"/>
        <v>1114.8800000000001</v>
      </c>
      <c r="BX12" s="397">
        <v>3256</v>
      </c>
      <c r="BY12" s="301">
        <f t="shared" si="33"/>
        <v>1302400</v>
      </c>
      <c r="BZ12" s="302">
        <v>577.72</v>
      </c>
      <c r="CA12" s="303">
        <f t="shared" si="34"/>
        <v>231088</v>
      </c>
      <c r="CB12" s="304">
        <f t="shared" si="35"/>
        <v>16.28</v>
      </c>
      <c r="CC12" s="304">
        <f t="shared" si="36"/>
        <v>6512</v>
      </c>
      <c r="CD12" s="304">
        <v>1900</v>
      </c>
      <c r="CE12" s="303">
        <f t="shared" si="37"/>
        <v>760000</v>
      </c>
      <c r="CF12" s="305">
        <f t="shared" si="38"/>
        <v>2477.7199999999998</v>
      </c>
      <c r="CG12" s="306">
        <f t="shared" si="38"/>
        <v>991088</v>
      </c>
      <c r="CH12" s="307">
        <f t="shared" si="39"/>
        <v>1203</v>
      </c>
      <c r="CI12" s="308">
        <f t="shared" si="40"/>
        <v>481200</v>
      </c>
      <c r="CJ12" s="309">
        <f t="shared" si="41"/>
        <v>6153.26</v>
      </c>
      <c r="CK12" s="310">
        <f t="shared" si="42"/>
        <v>19638.84</v>
      </c>
      <c r="CL12" s="310">
        <f t="shared" si="43"/>
        <v>2334.16</v>
      </c>
      <c r="CM12" s="311">
        <f t="shared" si="44"/>
        <v>4018.15</v>
      </c>
      <c r="CN12" s="312">
        <f t="shared" si="45"/>
        <v>1607260</v>
      </c>
      <c r="CO12" s="311"/>
      <c r="CP12" s="236">
        <f t="shared" si="46"/>
        <v>5980.26</v>
      </c>
      <c r="CQ12" s="302">
        <v>227.62</v>
      </c>
      <c r="CR12" s="313">
        <f t="shared" si="47"/>
        <v>91048</v>
      </c>
      <c r="CS12" s="314">
        <f t="shared" si="48"/>
        <v>16.28</v>
      </c>
      <c r="CT12" s="313"/>
      <c r="CU12" s="313">
        <f t="shared" si="49"/>
        <v>0</v>
      </c>
      <c r="CV12" s="315">
        <f t="shared" si="50"/>
        <v>848.95</v>
      </c>
      <c r="CW12" s="239">
        <f t="shared" si="51"/>
        <v>21973</v>
      </c>
      <c r="CX12" s="316">
        <f t="shared" si="52"/>
        <v>5493.25</v>
      </c>
      <c r="CY12" s="317">
        <f t="shared" si="53"/>
        <v>3646.1</v>
      </c>
      <c r="CZ12" s="318">
        <f t="shared" si="54"/>
        <v>10986.5</v>
      </c>
      <c r="DA12" s="319">
        <f t="shared" si="55"/>
        <v>10259.02</v>
      </c>
      <c r="DB12" s="319">
        <f t="shared" si="56"/>
        <v>621.33000000000004</v>
      </c>
      <c r="DC12" s="319">
        <f t="shared" si="57"/>
        <v>10880.35</v>
      </c>
      <c r="DD12" s="319">
        <f t="shared" si="58"/>
        <v>106.15</v>
      </c>
      <c r="DE12" s="310">
        <f t="shared" si="59"/>
        <v>0</v>
      </c>
      <c r="DF12" s="321">
        <f t="shared" si="60"/>
        <v>3850</v>
      </c>
      <c r="DG12" s="322">
        <f t="shared" si="61"/>
        <v>3833.72</v>
      </c>
      <c r="DH12" s="321">
        <f t="shared" si="62"/>
        <v>3103</v>
      </c>
      <c r="DI12" s="322">
        <f t="shared" si="63"/>
        <v>1900</v>
      </c>
      <c r="DJ12" s="322">
        <f t="shared" si="64"/>
        <v>269.31</v>
      </c>
      <c r="DK12" s="322">
        <f t="shared" si="65"/>
        <v>227.62</v>
      </c>
      <c r="DL12" s="323">
        <f t="shared" si="66"/>
        <v>23702.06</v>
      </c>
      <c r="DM12" s="324">
        <f t="shared" si="67"/>
        <v>-1729.06</v>
      </c>
      <c r="DN12" s="324">
        <f t="shared" si="68"/>
        <v>1847.15</v>
      </c>
      <c r="DO12" s="324"/>
      <c r="DP12" s="310">
        <f t="shared" si="14"/>
        <v>19638.84</v>
      </c>
      <c r="DQ12" s="310">
        <f t="shared" si="69"/>
        <v>20487.79</v>
      </c>
      <c r="DR12" s="310">
        <f t="shared" si="15"/>
        <v>2334.16</v>
      </c>
      <c r="DS12" s="325">
        <f t="shared" si="70"/>
        <v>1485.21</v>
      </c>
    </row>
    <row r="13" spans="1:123" ht="23.25" customHeight="1">
      <c r="A13" s="376"/>
      <c r="B13" s="398" t="s">
        <v>221</v>
      </c>
      <c r="C13" s="328" t="s">
        <v>126</v>
      </c>
      <c r="D13" s="329">
        <f>D12*6</f>
        <v>32959.5</v>
      </c>
      <c r="E13" s="330">
        <f>E10</f>
        <v>14.3</v>
      </c>
      <c r="F13" s="331">
        <f t="shared" si="0"/>
        <v>471320.85</v>
      </c>
      <c r="G13" s="399"/>
      <c r="H13" s="400"/>
      <c r="I13" s="334">
        <f>I12*6</f>
        <v>23040</v>
      </c>
      <c r="J13" s="335">
        <f>J10</f>
        <v>14.3</v>
      </c>
      <c r="K13" s="336">
        <f t="shared" si="1"/>
        <v>329472</v>
      </c>
      <c r="L13" s="337">
        <f>L12*6</f>
        <v>57530.76</v>
      </c>
      <c r="M13" s="338">
        <f>M10</f>
        <v>14.3</v>
      </c>
      <c r="N13" s="339">
        <f t="shared" si="2"/>
        <v>822689.87</v>
      </c>
      <c r="O13" s="401">
        <f>O12*6</f>
        <v>-1163.4000000000001</v>
      </c>
      <c r="P13" s="341">
        <f>P10</f>
        <v>14.3</v>
      </c>
      <c r="Q13" s="342">
        <f t="shared" si="3"/>
        <v>-16636.62</v>
      </c>
      <c r="R13" s="267">
        <f t="shared" si="16"/>
        <v>21876.6</v>
      </c>
      <c r="S13" s="343">
        <f t="shared" si="4"/>
        <v>312835.38</v>
      </c>
      <c r="T13" s="344">
        <f t="shared" si="5"/>
        <v>11082.9</v>
      </c>
      <c r="U13" s="343">
        <f t="shared" si="6"/>
        <v>158485.47</v>
      </c>
      <c r="V13" s="345"/>
      <c r="W13" s="389"/>
      <c r="X13" s="402" t="s">
        <v>221</v>
      </c>
      <c r="Y13" s="347" t="s">
        <v>126</v>
      </c>
      <c r="Z13" s="348">
        <f>Z12*6</f>
        <v>65919</v>
      </c>
      <c r="AA13" s="349">
        <f>AA10</f>
        <v>14.3</v>
      </c>
      <c r="AB13" s="350">
        <f t="shared" si="7"/>
        <v>942641.7</v>
      </c>
      <c r="AC13" s="403"/>
      <c r="AD13" s="404"/>
      <c r="AE13" s="352">
        <f>AE12*6</f>
        <v>16200</v>
      </c>
      <c r="AF13" s="353">
        <f>AF10</f>
        <v>14.3</v>
      </c>
      <c r="AG13" s="281">
        <f t="shared" si="8"/>
        <v>231660</v>
      </c>
      <c r="AH13" s="354">
        <f t="shared" si="9"/>
        <v>39240</v>
      </c>
      <c r="AI13" s="355">
        <f t="shared" si="10"/>
        <v>561132</v>
      </c>
      <c r="AJ13" s="352">
        <f>AJ12*6</f>
        <v>15000</v>
      </c>
      <c r="AK13" s="353">
        <f>AK10</f>
        <v>14.3</v>
      </c>
      <c r="AL13" s="283">
        <f t="shared" si="17"/>
        <v>214500</v>
      </c>
      <c r="AM13" s="351">
        <f>AM12*6</f>
        <v>17383.560000000001</v>
      </c>
      <c r="AN13" s="281">
        <f t="shared" si="18"/>
        <v>248584.91</v>
      </c>
      <c r="AO13" s="356">
        <f>AO12*6</f>
        <v>9242.58</v>
      </c>
      <c r="AP13" s="283">
        <f t="shared" si="19"/>
        <v>132168.89000000001</v>
      </c>
      <c r="AQ13" s="356">
        <f>AQ12*6</f>
        <v>3727.98</v>
      </c>
      <c r="AR13" s="281">
        <f t="shared" si="20"/>
        <v>53310.11</v>
      </c>
      <c r="AS13" s="357"/>
      <c r="AT13" s="281">
        <f t="shared" si="21"/>
        <v>0</v>
      </c>
      <c r="AU13" s="285">
        <f t="shared" si="22"/>
        <v>61554.12</v>
      </c>
      <c r="AV13" s="358">
        <f t="shared" si="23"/>
        <v>880223.91599999997</v>
      </c>
      <c r="AW13" s="287">
        <f t="shared" si="24"/>
        <v>4364.88</v>
      </c>
      <c r="AX13" s="358">
        <f t="shared" si="25"/>
        <v>62417.784</v>
      </c>
      <c r="AY13" s="359">
        <f t="shared" si="26"/>
        <v>131838</v>
      </c>
      <c r="AZ13" s="360">
        <f t="shared" si="27"/>
        <v>1885283.4</v>
      </c>
      <c r="BA13" s="361">
        <f t="shared" si="28"/>
        <v>83430.720000000001</v>
      </c>
      <c r="BB13" s="234"/>
      <c r="BC13" s="310">
        <f t="shared" si="29"/>
        <v>83430.720000000001</v>
      </c>
      <c r="BD13" s="363">
        <f t="shared" si="30"/>
        <v>1193059.2960000001</v>
      </c>
      <c r="BE13" s="310">
        <f t="shared" si="31"/>
        <v>48407.28</v>
      </c>
      <c r="BF13" s="234"/>
      <c r="BG13" s="394"/>
      <c r="BH13" s="405" t="s">
        <v>221</v>
      </c>
      <c r="BI13" s="366" t="s">
        <v>126</v>
      </c>
      <c r="BJ13" s="367">
        <f>BJ12*6</f>
        <v>23100</v>
      </c>
      <c r="BK13" s="368">
        <f>BK10</f>
        <v>14.3</v>
      </c>
      <c r="BL13" s="369">
        <f t="shared" si="11"/>
        <v>330330</v>
      </c>
      <c r="BM13" s="405" t="s">
        <v>221</v>
      </c>
      <c r="BN13" s="366" t="s">
        <v>126</v>
      </c>
      <c r="BO13" s="367">
        <f>BO12*6</f>
        <v>18618</v>
      </c>
      <c r="BP13" s="368">
        <f>BP10</f>
        <v>14.3</v>
      </c>
      <c r="BQ13" s="369">
        <f t="shared" si="12"/>
        <v>266237.40000000002</v>
      </c>
      <c r="BR13" s="405" t="s">
        <v>221</v>
      </c>
      <c r="BS13" s="366" t="s">
        <v>126</v>
      </c>
      <c r="BT13" s="372">
        <f>BT12*6</f>
        <v>1616</v>
      </c>
      <c r="BU13" s="368">
        <f>BU10</f>
        <v>14.3</v>
      </c>
      <c r="BV13" s="369">
        <f t="shared" si="13"/>
        <v>23108.799999999999</v>
      </c>
      <c r="BW13" s="236">
        <f t="shared" si="32"/>
        <v>6689.28</v>
      </c>
      <c r="BX13" s="406">
        <v>19563</v>
      </c>
      <c r="BY13" s="301">
        <f t="shared" si="33"/>
        <v>279750.90000000002</v>
      </c>
      <c r="BZ13" s="407">
        <v>3440.06</v>
      </c>
      <c r="CA13" s="303">
        <f t="shared" si="34"/>
        <v>49192.86</v>
      </c>
      <c r="CB13" s="304">
        <f t="shared" si="35"/>
        <v>96.94</v>
      </c>
      <c r="CC13" s="304">
        <f t="shared" si="36"/>
        <v>1386.24</v>
      </c>
      <c r="CD13" s="368">
        <f>CD12*6</f>
        <v>11400</v>
      </c>
      <c r="CE13" s="303">
        <f t="shared" si="37"/>
        <v>163020</v>
      </c>
      <c r="CF13" s="305">
        <f t="shared" si="38"/>
        <v>14840.06</v>
      </c>
      <c r="CG13" s="306">
        <f t="shared" si="38"/>
        <v>212212.86</v>
      </c>
      <c r="CH13" s="307">
        <f t="shared" si="39"/>
        <v>7218</v>
      </c>
      <c r="CI13" s="308">
        <f t="shared" si="40"/>
        <v>103217.4</v>
      </c>
      <c r="CJ13" s="309">
        <f t="shared" si="41"/>
        <v>36946.559999999998</v>
      </c>
      <c r="CK13" s="310">
        <f t="shared" si="42"/>
        <v>117833.78</v>
      </c>
      <c r="CL13" s="310">
        <f t="shared" si="43"/>
        <v>14004.22</v>
      </c>
      <c r="CM13" s="311">
        <f t="shared" si="44"/>
        <v>24082.639999999999</v>
      </c>
      <c r="CN13" s="312">
        <f t="shared" si="45"/>
        <v>344381.75</v>
      </c>
      <c r="CO13" s="311"/>
      <c r="CP13" s="236">
        <f t="shared" si="46"/>
        <v>35880.82</v>
      </c>
      <c r="CQ13" s="367">
        <v>1365.84</v>
      </c>
      <c r="CR13" s="313">
        <f t="shared" si="47"/>
        <v>19531.509999999998</v>
      </c>
      <c r="CS13" s="314">
        <f t="shared" si="48"/>
        <v>96.94</v>
      </c>
      <c r="CT13" s="313"/>
      <c r="CU13" s="313">
        <f t="shared" si="49"/>
        <v>0</v>
      </c>
      <c r="CV13" s="315">
        <f t="shared" si="50"/>
        <v>5093.82</v>
      </c>
      <c r="CW13" s="239">
        <f t="shared" si="51"/>
        <v>131838</v>
      </c>
      <c r="CX13" s="316">
        <f t="shared" si="52"/>
        <v>32959.5</v>
      </c>
      <c r="CY13" s="317">
        <f t="shared" si="53"/>
        <v>21876.6</v>
      </c>
      <c r="CZ13" s="318">
        <f t="shared" si="54"/>
        <v>65919</v>
      </c>
      <c r="DA13" s="319">
        <f t="shared" si="55"/>
        <v>61554.12</v>
      </c>
      <c r="DB13" s="319">
        <f t="shared" si="56"/>
        <v>3727.98</v>
      </c>
      <c r="DC13" s="319">
        <f t="shared" si="57"/>
        <v>65282.1</v>
      </c>
      <c r="DD13" s="319">
        <f t="shared" si="58"/>
        <v>636.9</v>
      </c>
      <c r="DE13" s="310">
        <f t="shared" si="59"/>
        <v>0</v>
      </c>
      <c r="DF13" s="321">
        <f t="shared" si="60"/>
        <v>23100</v>
      </c>
      <c r="DG13" s="322">
        <f t="shared" si="61"/>
        <v>23003.06</v>
      </c>
      <c r="DH13" s="321">
        <f t="shared" si="62"/>
        <v>18618</v>
      </c>
      <c r="DI13" s="322">
        <f t="shared" si="63"/>
        <v>11400</v>
      </c>
      <c r="DJ13" s="322">
        <f t="shared" si="64"/>
        <v>1616</v>
      </c>
      <c r="DK13" s="322">
        <f t="shared" si="65"/>
        <v>1365.84</v>
      </c>
      <c r="DL13" s="323">
        <f t="shared" si="66"/>
        <v>142212.5</v>
      </c>
      <c r="DM13" s="324">
        <f t="shared" si="67"/>
        <v>-10374.5</v>
      </c>
      <c r="DN13" s="324">
        <f t="shared" si="68"/>
        <v>11082.9</v>
      </c>
      <c r="DO13" s="324"/>
      <c r="DP13" s="310">
        <f t="shared" si="14"/>
        <v>117833.78</v>
      </c>
      <c r="DQ13" s="310">
        <f t="shared" si="69"/>
        <v>122927.6</v>
      </c>
      <c r="DR13" s="310">
        <f t="shared" si="15"/>
        <v>14004.22</v>
      </c>
      <c r="DS13" s="325">
        <f t="shared" si="70"/>
        <v>8910.4</v>
      </c>
    </row>
    <row r="14" spans="1:123" ht="19.5" customHeight="1">
      <c r="A14" s="376"/>
      <c r="B14" s="327" t="s">
        <v>222</v>
      </c>
      <c r="C14" s="328" t="s">
        <v>0</v>
      </c>
      <c r="D14" s="329">
        <f>D12*1.2</f>
        <v>6591.9</v>
      </c>
      <c r="E14" s="330">
        <v>36</v>
      </c>
      <c r="F14" s="331">
        <f t="shared" si="0"/>
        <v>237308.4</v>
      </c>
      <c r="G14" s="399"/>
      <c r="H14" s="400"/>
      <c r="I14" s="334">
        <f>I12*1.2</f>
        <v>4608</v>
      </c>
      <c r="J14" s="335">
        <v>36</v>
      </c>
      <c r="K14" s="336">
        <f t="shared" si="1"/>
        <v>165888</v>
      </c>
      <c r="L14" s="337">
        <f>L12*1.2</f>
        <v>11506.15</v>
      </c>
      <c r="M14" s="338">
        <v>36</v>
      </c>
      <c r="N14" s="339">
        <f t="shared" si="2"/>
        <v>414221.4</v>
      </c>
      <c r="O14" s="401">
        <f>O12*1.2</f>
        <v>-232.68</v>
      </c>
      <c r="P14" s="341">
        <v>36</v>
      </c>
      <c r="Q14" s="342">
        <f t="shared" si="3"/>
        <v>-8376.48</v>
      </c>
      <c r="R14" s="267">
        <f t="shared" si="16"/>
        <v>4375.32</v>
      </c>
      <c r="S14" s="343">
        <f t="shared" si="4"/>
        <v>157511.51999999999</v>
      </c>
      <c r="T14" s="344">
        <f t="shared" si="5"/>
        <v>2216.58</v>
      </c>
      <c r="U14" s="343">
        <f t="shared" si="6"/>
        <v>79796.88</v>
      </c>
      <c r="V14" s="345"/>
      <c r="W14" s="389"/>
      <c r="X14" s="346" t="s">
        <v>222</v>
      </c>
      <c r="Y14" s="347" t="s">
        <v>0</v>
      </c>
      <c r="Z14" s="348">
        <f>Z12*1.2</f>
        <v>13183.8</v>
      </c>
      <c r="AA14" s="349">
        <v>36</v>
      </c>
      <c r="AB14" s="350">
        <f t="shared" si="7"/>
        <v>474616.8</v>
      </c>
      <c r="AC14" s="403"/>
      <c r="AD14" s="404"/>
      <c r="AE14" s="352">
        <f>AE12*1.2</f>
        <v>3240</v>
      </c>
      <c r="AF14" s="353">
        <v>36</v>
      </c>
      <c r="AG14" s="281">
        <f t="shared" si="8"/>
        <v>116640</v>
      </c>
      <c r="AH14" s="354">
        <f t="shared" si="9"/>
        <v>7848</v>
      </c>
      <c r="AI14" s="355">
        <f t="shared" si="10"/>
        <v>282528</v>
      </c>
      <c r="AJ14" s="352">
        <f>AJ12*1.2</f>
        <v>3000</v>
      </c>
      <c r="AK14" s="353">
        <v>36</v>
      </c>
      <c r="AL14" s="283">
        <f t="shared" si="17"/>
        <v>108000</v>
      </c>
      <c r="AM14" s="351">
        <f>AM12*1.2</f>
        <v>3476.71</v>
      </c>
      <c r="AN14" s="281">
        <f t="shared" si="18"/>
        <v>125161.56</v>
      </c>
      <c r="AO14" s="356">
        <f>AO12*1.2</f>
        <v>1848.52</v>
      </c>
      <c r="AP14" s="283">
        <f t="shared" si="19"/>
        <v>66546.720000000001</v>
      </c>
      <c r="AQ14" s="356">
        <f>AQ12*1.2</f>
        <v>745.6</v>
      </c>
      <c r="AR14" s="281">
        <f t="shared" si="20"/>
        <v>26841.599999999999</v>
      </c>
      <c r="AS14" s="357"/>
      <c r="AT14" s="281">
        <f t="shared" si="21"/>
        <v>0</v>
      </c>
      <c r="AU14" s="285">
        <f t="shared" si="22"/>
        <v>12310.83</v>
      </c>
      <c r="AV14" s="358">
        <f t="shared" si="23"/>
        <v>443189.88</v>
      </c>
      <c r="AW14" s="287">
        <f t="shared" si="24"/>
        <v>872.97</v>
      </c>
      <c r="AX14" s="358">
        <f t="shared" si="25"/>
        <v>31426.92</v>
      </c>
      <c r="AY14" s="359">
        <f t="shared" si="26"/>
        <v>26367.599999999999</v>
      </c>
      <c r="AZ14" s="360">
        <f t="shared" si="27"/>
        <v>949233.6</v>
      </c>
      <c r="BA14" s="361">
        <f t="shared" si="28"/>
        <v>16686.150000000001</v>
      </c>
      <c r="BB14" s="234"/>
      <c r="BC14" s="310">
        <f t="shared" si="29"/>
        <v>16686.150000000001</v>
      </c>
      <c r="BD14" s="363">
        <f t="shared" si="30"/>
        <v>600701.4</v>
      </c>
      <c r="BE14" s="310">
        <f t="shared" si="31"/>
        <v>9681.4500000000007</v>
      </c>
      <c r="BF14" s="234"/>
      <c r="BG14" s="394"/>
      <c r="BH14" s="365" t="s">
        <v>222</v>
      </c>
      <c r="BI14" s="366" t="s">
        <v>0</v>
      </c>
      <c r="BJ14" s="367">
        <f>BJ12*1.2</f>
        <v>4620</v>
      </c>
      <c r="BK14" s="368">
        <v>36</v>
      </c>
      <c r="BL14" s="369">
        <f t="shared" si="11"/>
        <v>166320</v>
      </c>
      <c r="BM14" s="365" t="s">
        <v>222</v>
      </c>
      <c r="BN14" s="366" t="s">
        <v>0</v>
      </c>
      <c r="BO14" s="367">
        <f>BO12*1.2</f>
        <v>3723.6</v>
      </c>
      <c r="BP14" s="368">
        <v>36</v>
      </c>
      <c r="BQ14" s="369">
        <f t="shared" si="12"/>
        <v>134049.60000000001</v>
      </c>
      <c r="BR14" s="365" t="s">
        <v>222</v>
      </c>
      <c r="BS14" s="366" t="s">
        <v>0</v>
      </c>
      <c r="BT14" s="372">
        <f>BT12*1.2</f>
        <v>323</v>
      </c>
      <c r="BU14" s="368">
        <v>36</v>
      </c>
      <c r="BV14" s="369">
        <f t="shared" si="13"/>
        <v>11628</v>
      </c>
      <c r="BW14" s="236">
        <f t="shared" si="32"/>
        <v>1337.85</v>
      </c>
      <c r="BX14" s="406">
        <v>3907</v>
      </c>
      <c r="BY14" s="301">
        <f t="shared" si="33"/>
        <v>140652</v>
      </c>
      <c r="BZ14" s="371">
        <v>693.46</v>
      </c>
      <c r="CA14" s="303">
        <f t="shared" si="34"/>
        <v>24964.560000000001</v>
      </c>
      <c r="CB14" s="304">
        <f t="shared" si="35"/>
        <v>19.54</v>
      </c>
      <c r="CC14" s="304">
        <f t="shared" si="36"/>
        <v>703.44</v>
      </c>
      <c r="CD14" s="367">
        <f>CD12*1.2</f>
        <v>2280</v>
      </c>
      <c r="CE14" s="303">
        <f t="shared" si="37"/>
        <v>82080</v>
      </c>
      <c r="CF14" s="305">
        <f t="shared" si="38"/>
        <v>2973.46</v>
      </c>
      <c r="CG14" s="306">
        <f t="shared" si="38"/>
        <v>107044.56</v>
      </c>
      <c r="CH14" s="307">
        <f t="shared" si="39"/>
        <v>1443.6</v>
      </c>
      <c r="CI14" s="308">
        <f t="shared" si="40"/>
        <v>51969.599999999999</v>
      </c>
      <c r="CJ14" s="309">
        <f t="shared" si="41"/>
        <v>7383.71</v>
      </c>
      <c r="CK14" s="310">
        <f t="shared" si="42"/>
        <v>23566.61</v>
      </c>
      <c r="CL14" s="310">
        <f t="shared" si="43"/>
        <v>2800.99</v>
      </c>
      <c r="CM14" s="311">
        <f t="shared" si="44"/>
        <v>4821.9799999999996</v>
      </c>
      <c r="CN14" s="312">
        <f t="shared" si="45"/>
        <v>173591.28</v>
      </c>
      <c r="CO14" s="311"/>
      <c r="CP14" s="236">
        <f t="shared" si="46"/>
        <v>7176.31</v>
      </c>
      <c r="CQ14" s="372">
        <f>CQ12*1.2</f>
        <v>273</v>
      </c>
      <c r="CR14" s="313">
        <f t="shared" si="47"/>
        <v>9828</v>
      </c>
      <c r="CS14" s="314">
        <f t="shared" si="48"/>
        <v>19.54</v>
      </c>
      <c r="CT14" s="313"/>
      <c r="CU14" s="313">
        <f t="shared" si="49"/>
        <v>0</v>
      </c>
      <c r="CV14" s="315">
        <f t="shared" si="50"/>
        <v>1018.6</v>
      </c>
      <c r="CW14" s="239">
        <f t="shared" si="51"/>
        <v>26367.599999999999</v>
      </c>
      <c r="CX14" s="316">
        <f t="shared" si="52"/>
        <v>6591.9</v>
      </c>
      <c r="CY14" s="317">
        <f t="shared" si="53"/>
        <v>4375.32</v>
      </c>
      <c r="CZ14" s="318">
        <f t="shared" si="54"/>
        <v>13183.8</v>
      </c>
      <c r="DA14" s="319">
        <f t="shared" si="55"/>
        <v>12310.83</v>
      </c>
      <c r="DB14" s="319">
        <f t="shared" si="56"/>
        <v>745.6</v>
      </c>
      <c r="DC14" s="319">
        <f t="shared" si="57"/>
        <v>13056.43</v>
      </c>
      <c r="DD14" s="319">
        <f t="shared" si="58"/>
        <v>127.37</v>
      </c>
      <c r="DE14" s="310">
        <f t="shared" si="59"/>
        <v>0</v>
      </c>
      <c r="DF14" s="321">
        <f t="shared" si="60"/>
        <v>4620</v>
      </c>
      <c r="DG14" s="322">
        <f t="shared" si="61"/>
        <v>4600.46</v>
      </c>
      <c r="DH14" s="321">
        <f t="shared" si="62"/>
        <v>3723.6</v>
      </c>
      <c r="DI14" s="322">
        <f t="shared" si="63"/>
        <v>2280</v>
      </c>
      <c r="DJ14" s="322">
        <f t="shared" si="64"/>
        <v>323</v>
      </c>
      <c r="DK14" s="322">
        <f t="shared" si="65"/>
        <v>273</v>
      </c>
      <c r="DL14" s="323">
        <f t="shared" si="66"/>
        <v>28442.3</v>
      </c>
      <c r="DM14" s="324">
        <f t="shared" si="67"/>
        <v>-2074.6999999999998</v>
      </c>
      <c r="DN14" s="324">
        <f t="shared" si="68"/>
        <v>2216.58</v>
      </c>
      <c r="DO14" s="324"/>
      <c r="DP14" s="310">
        <f t="shared" si="14"/>
        <v>23566.61</v>
      </c>
      <c r="DQ14" s="310">
        <f t="shared" si="69"/>
        <v>24585.21</v>
      </c>
      <c r="DR14" s="310">
        <f t="shared" si="15"/>
        <v>2800.99</v>
      </c>
      <c r="DS14" s="325">
        <f t="shared" si="70"/>
        <v>1782.39</v>
      </c>
    </row>
    <row r="15" spans="1:123" ht="70.5" customHeight="1">
      <c r="A15" s="376" t="s">
        <v>223</v>
      </c>
      <c r="B15" s="377" t="s">
        <v>224</v>
      </c>
      <c r="C15" s="378" t="s">
        <v>0</v>
      </c>
      <c r="D15" s="379">
        <v>5493.25</v>
      </c>
      <c r="E15" s="380">
        <v>340</v>
      </c>
      <c r="F15" s="381">
        <f t="shared" si="0"/>
        <v>1867705</v>
      </c>
      <c r="G15" s="382"/>
      <c r="H15" s="333"/>
      <c r="I15" s="383">
        <v>3840</v>
      </c>
      <c r="J15" s="384">
        <v>340</v>
      </c>
      <c r="K15" s="336">
        <f t="shared" si="1"/>
        <v>1305600</v>
      </c>
      <c r="L15" s="385">
        <v>9588.4599999999991</v>
      </c>
      <c r="M15" s="386">
        <v>340</v>
      </c>
      <c r="N15" s="339">
        <f t="shared" si="2"/>
        <v>3260076.4</v>
      </c>
      <c r="O15" s="408">
        <v>-193.9</v>
      </c>
      <c r="P15" s="388">
        <v>340</v>
      </c>
      <c r="Q15" s="342">
        <f t="shared" si="3"/>
        <v>-65926</v>
      </c>
      <c r="R15" s="267">
        <f t="shared" si="16"/>
        <v>3646.1</v>
      </c>
      <c r="S15" s="343">
        <f t="shared" si="4"/>
        <v>1239674</v>
      </c>
      <c r="T15" s="344">
        <f t="shared" si="5"/>
        <v>1847.15</v>
      </c>
      <c r="U15" s="343">
        <f t="shared" si="6"/>
        <v>628031</v>
      </c>
      <c r="V15" s="345"/>
      <c r="W15" s="389" t="s">
        <v>223</v>
      </c>
      <c r="X15" s="390" t="s">
        <v>224</v>
      </c>
      <c r="Y15" s="391" t="s">
        <v>0</v>
      </c>
      <c r="Z15" s="392">
        <f>21973/2</f>
        <v>10986.5</v>
      </c>
      <c r="AA15" s="393">
        <v>340</v>
      </c>
      <c r="AB15" s="283">
        <f t="shared" si="7"/>
        <v>3735410</v>
      </c>
      <c r="AC15" s="280"/>
      <c r="AD15" s="281"/>
      <c r="AE15" s="280">
        <v>2200</v>
      </c>
      <c r="AF15" s="392">
        <v>340</v>
      </c>
      <c r="AG15" s="281">
        <f t="shared" si="8"/>
        <v>748000</v>
      </c>
      <c r="AH15" s="354">
        <f t="shared" si="9"/>
        <v>6040</v>
      </c>
      <c r="AI15" s="355">
        <f t="shared" si="10"/>
        <v>2053600</v>
      </c>
      <c r="AJ15" s="280">
        <v>2300</v>
      </c>
      <c r="AK15" s="392">
        <v>340</v>
      </c>
      <c r="AL15" s="283">
        <f t="shared" si="17"/>
        <v>782000</v>
      </c>
      <c r="AM15" s="280">
        <v>2392.5</v>
      </c>
      <c r="AN15" s="281">
        <f t="shared" si="18"/>
        <v>813450</v>
      </c>
      <c r="AO15" s="282">
        <v>586.88</v>
      </c>
      <c r="AP15" s="283">
        <f t="shared" si="19"/>
        <v>199539.20000000001</v>
      </c>
      <c r="AQ15" s="282">
        <v>1664.21</v>
      </c>
      <c r="AR15" s="281">
        <f t="shared" si="20"/>
        <v>565831.4</v>
      </c>
      <c r="AS15" s="284"/>
      <c r="AT15" s="281">
        <f t="shared" si="21"/>
        <v>0</v>
      </c>
      <c r="AU15" s="285">
        <f t="shared" si="22"/>
        <v>9143.59</v>
      </c>
      <c r="AV15" s="358">
        <f t="shared" si="23"/>
        <v>3108820.6</v>
      </c>
      <c r="AW15" s="287">
        <f t="shared" si="24"/>
        <v>1842.91</v>
      </c>
      <c r="AX15" s="358">
        <f t="shared" si="25"/>
        <v>626589.4</v>
      </c>
      <c r="AY15" s="359">
        <f t="shared" si="26"/>
        <v>21973</v>
      </c>
      <c r="AZ15" s="360">
        <f t="shared" si="27"/>
        <v>7470820</v>
      </c>
      <c r="BA15" s="361">
        <f t="shared" si="28"/>
        <v>12789.69</v>
      </c>
      <c r="BB15" s="234"/>
      <c r="BC15" s="310">
        <f t="shared" si="29"/>
        <v>12789.69</v>
      </c>
      <c r="BD15" s="363">
        <f t="shared" si="30"/>
        <v>4348494.5999999996</v>
      </c>
      <c r="BE15" s="310">
        <f t="shared" si="31"/>
        <v>9183.31</v>
      </c>
      <c r="BF15" s="234"/>
      <c r="BG15" s="394" t="s">
        <v>223</v>
      </c>
      <c r="BH15" s="395" t="s">
        <v>224</v>
      </c>
      <c r="BI15" s="396" t="s">
        <v>0</v>
      </c>
      <c r="BJ15" s="304">
        <v>3850</v>
      </c>
      <c r="BK15" s="303">
        <v>340</v>
      </c>
      <c r="BL15" s="314">
        <f t="shared" si="11"/>
        <v>1309000</v>
      </c>
      <c r="BM15" s="395" t="s">
        <v>224</v>
      </c>
      <c r="BN15" s="396" t="s">
        <v>0</v>
      </c>
      <c r="BO15" s="304">
        <v>3103</v>
      </c>
      <c r="BP15" s="303">
        <v>340</v>
      </c>
      <c r="BQ15" s="314">
        <f t="shared" si="12"/>
        <v>1055020</v>
      </c>
      <c r="BR15" s="395" t="s">
        <v>224</v>
      </c>
      <c r="BS15" s="396" t="s">
        <v>0</v>
      </c>
      <c r="BT15" s="304">
        <v>269.31</v>
      </c>
      <c r="BU15" s="303">
        <v>340</v>
      </c>
      <c r="BV15" s="314">
        <f t="shared" si="13"/>
        <v>91565.4</v>
      </c>
      <c r="BW15" s="236">
        <f t="shared" si="32"/>
        <v>2230.31</v>
      </c>
      <c r="BX15" s="397"/>
      <c r="BY15" s="301">
        <f t="shared" si="33"/>
        <v>0</v>
      </c>
      <c r="BZ15" s="302">
        <v>3464.7</v>
      </c>
      <c r="CA15" s="303">
        <f t="shared" si="34"/>
        <v>1177998</v>
      </c>
      <c r="CB15" s="304">
        <f t="shared" si="35"/>
        <v>385.3</v>
      </c>
      <c r="CC15" s="304">
        <f t="shared" si="36"/>
        <v>131002</v>
      </c>
      <c r="CD15" s="304">
        <v>1250</v>
      </c>
      <c r="CE15" s="303">
        <f t="shared" si="37"/>
        <v>425000</v>
      </c>
      <c r="CF15" s="305">
        <f t="shared" si="38"/>
        <v>4714.7</v>
      </c>
      <c r="CG15" s="306">
        <f t="shared" si="38"/>
        <v>1602998</v>
      </c>
      <c r="CH15" s="307">
        <f t="shared" si="39"/>
        <v>1853</v>
      </c>
      <c r="CI15" s="308">
        <f t="shared" si="40"/>
        <v>630020</v>
      </c>
      <c r="CJ15" s="309">
        <f t="shared" si="41"/>
        <v>2392.5</v>
      </c>
      <c r="CK15" s="310">
        <f t="shared" si="42"/>
        <v>17504.39</v>
      </c>
      <c r="CL15" s="310">
        <f t="shared" si="43"/>
        <v>4468.6099999999997</v>
      </c>
      <c r="CM15" s="311">
        <f t="shared" si="44"/>
        <v>5301.58</v>
      </c>
      <c r="CN15" s="312">
        <f t="shared" si="45"/>
        <v>1802537.2</v>
      </c>
      <c r="CO15" s="311"/>
      <c r="CP15" s="236">
        <f t="shared" si="46"/>
        <v>8114.71</v>
      </c>
      <c r="CQ15" s="304">
        <v>227.62</v>
      </c>
      <c r="CR15" s="313">
        <f t="shared" si="47"/>
        <v>77390.8</v>
      </c>
      <c r="CS15" s="314">
        <f t="shared" si="48"/>
        <v>385.3</v>
      </c>
      <c r="CT15" s="313"/>
      <c r="CU15" s="313">
        <f t="shared" si="49"/>
        <v>0</v>
      </c>
      <c r="CV15" s="315">
        <f t="shared" si="50"/>
        <v>1891.83</v>
      </c>
      <c r="CW15" s="239">
        <f t="shared" si="51"/>
        <v>21973</v>
      </c>
      <c r="CX15" s="316">
        <f t="shared" si="52"/>
        <v>5493.25</v>
      </c>
      <c r="CY15" s="317">
        <f t="shared" si="53"/>
        <v>3646.1</v>
      </c>
      <c r="CZ15" s="318">
        <f t="shared" si="54"/>
        <v>10986.5</v>
      </c>
      <c r="DA15" s="319">
        <f t="shared" si="55"/>
        <v>9143.59</v>
      </c>
      <c r="DB15" s="319">
        <f t="shared" si="56"/>
        <v>1664.21</v>
      </c>
      <c r="DC15" s="319">
        <f t="shared" si="57"/>
        <v>10807.8</v>
      </c>
      <c r="DD15" s="319">
        <f t="shared" si="58"/>
        <v>178.7</v>
      </c>
      <c r="DE15" s="310">
        <f t="shared" si="59"/>
        <v>0</v>
      </c>
      <c r="DF15" s="321">
        <f t="shared" si="60"/>
        <v>3850</v>
      </c>
      <c r="DG15" s="322">
        <f t="shared" si="61"/>
        <v>3464.7</v>
      </c>
      <c r="DH15" s="321">
        <f t="shared" si="62"/>
        <v>3103</v>
      </c>
      <c r="DI15" s="322">
        <f t="shared" si="63"/>
        <v>1250</v>
      </c>
      <c r="DJ15" s="322">
        <f t="shared" si="64"/>
        <v>269.31</v>
      </c>
      <c r="DK15" s="322">
        <f t="shared" si="65"/>
        <v>227.62</v>
      </c>
      <c r="DL15" s="323">
        <f t="shared" si="66"/>
        <v>23702.06</v>
      </c>
      <c r="DM15" s="324">
        <f t="shared" si="67"/>
        <v>-1729.06</v>
      </c>
      <c r="DN15" s="324">
        <f t="shared" si="68"/>
        <v>1847.15</v>
      </c>
      <c r="DO15" s="324"/>
      <c r="DP15" s="310">
        <f t="shared" si="14"/>
        <v>17504.39</v>
      </c>
      <c r="DQ15" s="310">
        <f t="shared" si="69"/>
        <v>19396.22</v>
      </c>
      <c r="DR15" s="310">
        <f t="shared" si="15"/>
        <v>4468.6099999999997</v>
      </c>
      <c r="DS15" s="325">
        <f t="shared" si="70"/>
        <v>2576.7800000000002</v>
      </c>
    </row>
    <row r="16" spans="1:123" ht="49.5" customHeight="1">
      <c r="A16" s="376"/>
      <c r="B16" s="327" t="s">
        <v>225</v>
      </c>
      <c r="C16" s="328" t="s">
        <v>126</v>
      </c>
      <c r="D16" s="329">
        <f>D15*0.3</f>
        <v>1647.98</v>
      </c>
      <c r="E16" s="330">
        <v>125</v>
      </c>
      <c r="F16" s="331">
        <f t="shared" si="0"/>
        <v>205997.5</v>
      </c>
      <c r="G16" s="399"/>
      <c r="H16" s="400"/>
      <c r="I16" s="334">
        <f>I15*0.3</f>
        <v>1152</v>
      </c>
      <c r="J16" s="335">
        <v>125</v>
      </c>
      <c r="K16" s="336">
        <f t="shared" si="1"/>
        <v>144000</v>
      </c>
      <c r="L16" s="337">
        <f>L15*0.3</f>
        <v>2876.54</v>
      </c>
      <c r="M16" s="338">
        <v>125</v>
      </c>
      <c r="N16" s="339">
        <f t="shared" si="2"/>
        <v>359567.5</v>
      </c>
      <c r="O16" s="401">
        <f>O15*0.3</f>
        <v>-58.17</v>
      </c>
      <c r="P16" s="341">
        <v>125</v>
      </c>
      <c r="Q16" s="342">
        <f t="shared" si="3"/>
        <v>-7271.25</v>
      </c>
      <c r="R16" s="267">
        <f t="shared" si="16"/>
        <v>1093.83</v>
      </c>
      <c r="S16" s="343">
        <f t="shared" si="4"/>
        <v>136728.75</v>
      </c>
      <c r="T16" s="344">
        <f t="shared" si="5"/>
        <v>554.15</v>
      </c>
      <c r="U16" s="343">
        <f t="shared" si="6"/>
        <v>69268.75</v>
      </c>
      <c r="V16" s="345"/>
      <c r="W16" s="389"/>
      <c r="X16" s="346" t="s">
        <v>225</v>
      </c>
      <c r="Y16" s="347" t="s">
        <v>126</v>
      </c>
      <c r="Z16" s="348">
        <f>Z15*0.3</f>
        <v>3295.95</v>
      </c>
      <c r="AA16" s="349">
        <v>125</v>
      </c>
      <c r="AB16" s="350">
        <f t="shared" si="7"/>
        <v>411993.75</v>
      </c>
      <c r="AC16" s="403"/>
      <c r="AD16" s="404"/>
      <c r="AE16" s="352">
        <v>0</v>
      </c>
      <c r="AF16" s="353">
        <v>125</v>
      </c>
      <c r="AG16" s="281">
        <f t="shared" si="8"/>
        <v>0</v>
      </c>
      <c r="AH16" s="354">
        <f t="shared" si="9"/>
        <v>1152</v>
      </c>
      <c r="AI16" s="355">
        <f t="shared" si="10"/>
        <v>144000</v>
      </c>
      <c r="AJ16" s="352">
        <v>0</v>
      </c>
      <c r="AK16" s="353">
        <v>125</v>
      </c>
      <c r="AL16" s="283">
        <f t="shared" si="17"/>
        <v>0</v>
      </c>
      <c r="AM16" s="351">
        <f>AM15*0.3</f>
        <v>717.75</v>
      </c>
      <c r="AN16" s="281">
        <f t="shared" si="18"/>
        <v>89718.75</v>
      </c>
      <c r="AO16" s="356">
        <f>AO15*0.3</f>
        <v>176.06</v>
      </c>
      <c r="AP16" s="283">
        <f t="shared" si="19"/>
        <v>22007.5</v>
      </c>
      <c r="AQ16" s="356">
        <f>AQ15*0.3</f>
        <v>499.26</v>
      </c>
      <c r="AR16" s="281">
        <f t="shared" si="20"/>
        <v>62407.5</v>
      </c>
      <c r="AS16" s="357"/>
      <c r="AT16" s="281">
        <f t="shared" si="21"/>
        <v>0</v>
      </c>
      <c r="AU16" s="285">
        <f t="shared" si="22"/>
        <v>1393.07</v>
      </c>
      <c r="AV16" s="358">
        <f t="shared" si="23"/>
        <v>174133.75</v>
      </c>
      <c r="AW16" s="287">
        <f t="shared" si="24"/>
        <v>1902.88</v>
      </c>
      <c r="AX16" s="358">
        <f t="shared" si="25"/>
        <v>237860</v>
      </c>
      <c r="AY16" s="359">
        <f t="shared" si="26"/>
        <v>6591.9</v>
      </c>
      <c r="AZ16" s="360">
        <f t="shared" si="27"/>
        <v>823987.5</v>
      </c>
      <c r="BA16" s="361">
        <f t="shared" si="28"/>
        <v>2486.9</v>
      </c>
      <c r="BB16" s="234"/>
      <c r="BC16" s="310">
        <f t="shared" si="29"/>
        <v>2486.9</v>
      </c>
      <c r="BD16" s="363">
        <f t="shared" si="30"/>
        <v>310862.5</v>
      </c>
      <c r="BE16" s="310">
        <f t="shared" si="31"/>
        <v>4105</v>
      </c>
      <c r="BF16" s="234"/>
      <c r="BG16" s="394"/>
      <c r="BH16" s="365" t="s">
        <v>225</v>
      </c>
      <c r="BI16" s="366" t="s">
        <v>126</v>
      </c>
      <c r="BJ16" s="367">
        <f>BJ15*0.3</f>
        <v>1155</v>
      </c>
      <c r="BK16" s="368">
        <v>125</v>
      </c>
      <c r="BL16" s="369">
        <f t="shared" si="11"/>
        <v>144375</v>
      </c>
      <c r="BM16" s="365" t="s">
        <v>225</v>
      </c>
      <c r="BN16" s="366" t="s">
        <v>126</v>
      </c>
      <c r="BO16" s="367">
        <f>BO15*0.3</f>
        <v>930.9</v>
      </c>
      <c r="BP16" s="368">
        <v>125</v>
      </c>
      <c r="BQ16" s="369">
        <f t="shared" si="12"/>
        <v>116362.5</v>
      </c>
      <c r="BR16" s="365" t="s">
        <v>225</v>
      </c>
      <c r="BS16" s="366" t="s">
        <v>126</v>
      </c>
      <c r="BT16" s="372">
        <f>BT15*0.3</f>
        <v>81</v>
      </c>
      <c r="BU16" s="368">
        <v>125</v>
      </c>
      <c r="BV16" s="369">
        <f t="shared" si="13"/>
        <v>10125</v>
      </c>
      <c r="BW16" s="236">
        <f t="shared" si="32"/>
        <v>2019.1</v>
      </c>
      <c r="BX16" s="409"/>
      <c r="BY16" s="301">
        <f t="shared" si="33"/>
        <v>0</v>
      </c>
      <c r="BZ16" s="371">
        <f>BZ15*0.3</f>
        <v>1039.4100000000001</v>
      </c>
      <c r="CA16" s="303">
        <f t="shared" si="34"/>
        <v>129926.25</v>
      </c>
      <c r="CB16" s="304">
        <f t="shared" si="35"/>
        <v>115.59</v>
      </c>
      <c r="CC16" s="304">
        <f t="shared" si="36"/>
        <v>14448.75</v>
      </c>
      <c r="CD16" s="367">
        <f>CD15*0.3</f>
        <v>375</v>
      </c>
      <c r="CE16" s="303">
        <f t="shared" si="37"/>
        <v>46875</v>
      </c>
      <c r="CF16" s="305">
        <f t="shared" si="38"/>
        <v>1414.41</v>
      </c>
      <c r="CG16" s="306">
        <f t="shared" si="38"/>
        <v>176801.25</v>
      </c>
      <c r="CH16" s="307">
        <f t="shared" si="39"/>
        <v>555.9</v>
      </c>
      <c r="CI16" s="308">
        <f t="shared" si="40"/>
        <v>69487.5</v>
      </c>
      <c r="CJ16" s="309">
        <f t="shared" si="41"/>
        <v>717.75</v>
      </c>
      <c r="CK16" s="310">
        <f t="shared" si="42"/>
        <v>3901.31</v>
      </c>
      <c r="CL16" s="310">
        <f t="shared" si="43"/>
        <v>2690.59</v>
      </c>
      <c r="CM16" s="311">
        <f t="shared" si="44"/>
        <v>1590.47</v>
      </c>
      <c r="CN16" s="312">
        <f t="shared" si="45"/>
        <v>198808.75</v>
      </c>
      <c r="CO16" s="311"/>
      <c r="CP16" s="236">
        <f t="shared" si="46"/>
        <v>3784.42</v>
      </c>
      <c r="CQ16" s="367">
        <v>68.459999999999994</v>
      </c>
      <c r="CR16" s="313">
        <f t="shared" si="47"/>
        <v>8557.5</v>
      </c>
      <c r="CS16" s="314">
        <f t="shared" si="48"/>
        <v>115.59</v>
      </c>
      <c r="CT16" s="313"/>
      <c r="CU16" s="313">
        <f t="shared" si="49"/>
        <v>0</v>
      </c>
      <c r="CV16" s="315">
        <f t="shared" si="50"/>
        <v>567.72</v>
      </c>
      <c r="CW16" s="239">
        <f t="shared" si="51"/>
        <v>6591.9</v>
      </c>
      <c r="CX16" s="316">
        <f t="shared" si="52"/>
        <v>1647.98</v>
      </c>
      <c r="CY16" s="317">
        <f t="shared" si="53"/>
        <v>1093.83</v>
      </c>
      <c r="CZ16" s="318">
        <f t="shared" si="54"/>
        <v>3295.95</v>
      </c>
      <c r="DA16" s="319">
        <f t="shared" si="55"/>
        <v>1393.07</v>
      </c>
      <c r="DB16" s="319">
        <f t="shared" si="56"/>
        <v>499.26</v>
      </c>
      <c r="DC16" s="319">
        <f t="shared" si="57"/>
        <v>1892.33</v>
      </c>
      <c r="DD16" s="319">
        <f t="shared" si="58"/>
        <v>1403.62</v>
      </c>
      <c r="DE16" s="310">
        <f t="shared" si="59"/>
        <v>0</v>
      </c>
      <c r="DF16" s="321">
        <f t="shared" si="60"/>
        <v>1155</v>
      </c>
      <c r="DG16" s="322">
        <f t="shared" si="61"/>
        <v>1039.4100000000001</v>
      </c>
      <c r="DH16" s="321">
        <f t="shared" si="62"/>
        <v>930.9</v>
      </c>
      <c r="DI16" s="322">
        <f t="shared" si="63"/>
        <v>375</v>
      </c>
      <c r="DJ16" s="322">
        <f t="shared" si="64"/>
        <v>81</v>
      </c>
      <c r="DK16" s="322">
        <f t="shared" si="65"/>
        <v>68.459999999999994</v>
      </c>
      <c r="DL16" s="323">
        <f t="shared" si="66"/>
        <v>7110.83</v>
      </c>
      <c r="DM16" s="324">
        <f t="shared" si="67"/>
        <v>-518.92999999999995</v>
      </c>
      <c r="DN16" s="324">
        <f t="shared" si="68"/>
        <v>554.15</v>
      </c>
      <c r="DO16" s="324"/>
      <c r="DP16" s="310">
        <f t="shared" si="14"/>
        <v>3901.31</v>
      </c>
      <c r="DQ16" s="310">
        <f t="shared" si="69"/>
        <v>4469.03</v>
      </c>
      <c r="DR16" s="310">
        <f t="shared" si="15"/>
        <v>2690.59</v>
      </c>
      <c r="DS16" s="325">
        <f t="shared" si="70"/>
        <v>2122.87</v>
      </c>
    </row>
    <row r="17" spans="1:123" ht="52.5" customHeight="1">
      <c r="A17" s="376"/>
      <c r="B17" s="327" t="s">
        <v>226</v>
      </c>
      <c r="C17" s="328" t="s">
        <v>126</v>
      </c>
      <c r="D17" s="329">
        <f>D15*2.5</f>
        <v>13733.13</v>
      </c>
      <c r="E17" s="330">
        <v>19.89</v>
      </c>
      <c r="F17" s="331">
        <f t="shared" si="0"/>
        <v>273151.96000000002</v>
      </c>
      <c r="G17" s="399"/>
      <c r="H17" s="400"/>
      <c r="I17" s="334">
        <f>I15*2.5</f>
        <v>9600</v>
      </c>
      <c r="J17" s="335">
        <v>19.89</v>
      </c>
      <c r="K17" s="336">
        <f t="shared" si="1"/>
        <v>190944</v>
      </c>
      <c r="L17" s="337">
        <f>L15*2.5</f>
        <v>23971.15</v>
      </c>
      <c r="M17" s="338">
        <v>19.89</v>
      </c>
      <c r="N17" s="339">
        <f t="shared" si="2"/>
        <v>476786.17</v>
      </c>
      <c r="O17" s="401">
        <f>O15*2.5</f>
        <v>-484.75</v>
      </c>
      <c r="P17" s="341">
        <v>19.89</v>
      </c>
      <c r="Q17" s="342">
        <f t="shared" si="3"/>
        <v>-9641.68</v>
      </c>
      <c r="R17" s="267">
        <f t="shared" si="16"/>
        <v>9115.25</v>
      </c>
      <c r="S17" s="343">
        <f t="shared" si="4"/>
        <v>181302.32</v>
      </c>
      <c r="T17" s="344">
        <f t="shared" si="5"/>
        <v>4617.88</v>
      </c>
      <c r="U17" s="343">
        <f t="shared" si="6"/>
        <v>91849.63</v>
      </c>
      <c r="V17" s="345"/>
      <c r="W17" s="389"/>
      <c r="X17" s="346" t="s">
        <v>226</v>
      </c>
      <c r="Y17" s="347" t="s">
        <v>126</v>
      </c>
      <c r="Z17" s="348">
        <f>Z15*2.5</f>
        <v>27466.25</v>
      </c>
      <c r="AA17" s="349">
        <v>19.89</v>
      </c>
      <c r="AB17" s="350">
        <f t="shared" si="7"/>
        <v>546303.71</v>
      </c>
      <c r="AC17" s="403"/>
      <c r="AD17" s="404"/>
      <c r="AE17" s="352">
        <f>AE15*2.5</f>
        <v>5500</v>
      </c>
      <c r="AF17" s="353">
        <v>19.89</v>
      </c>
      <c r="AG17" s="281">
        <f t="shared" si="8"/>
        <v>109395</v>
      </c>
      <c r="AH17" s="354">
        <f t="shared" si="9"/>
        <v>15100</v>
      </c>
      <c r="AI17" s="355">
        <f t="shared" si="10"/>
        <v>300339</v>
      </c>
      <c r="AJ17" s="352">
        <f>AJ15*2.5</f>
        <v>5750</v>
      </c>
      <c r="AK17" s="353">
        <v>19.89</v>
      </c>
      <c r="AL17" s="283">
        <f t="shared" si="17"/>
        <v>114367.5</v>
      </c>
      <c r="AM17" s="351">
        <f>AM15*2.5</f>
        <v>5981.25</v>
      </c>
      <c r="AN17" s="281">
        <f t="shared" si="18"/>
        <v>118967.06</v>
      </c>
      <c r="AO17" s="356">
        <f>AO15*2.5</f>
        <v>1467.2</v>
      </c>
      <c r="AP17" s="283">
        <f t="shared" si="19"/>
        <v>29182.61</v>
      </c>
      <c r="AQ17" s="356">
        <f>AQ15*2.5</f>
        <v>4160.53</v>
      </c>
      <c r="AR17" s="281">
        <f t="shared" si="20"/>
        <v>82752.94</v>
      </c>
      <c r="AS17" s="357"/>
      <c r="AT17" s="281">
        <f t="shared" si="21"/>
        <v>0</v>
      </c>
      <c r="AU17" s="285">
        <f t="shared" si="22"/>
        <v>22858.98</v>
      </c>
      <c r="AV17" s="358">
        <f t="shared" si="23"/>
        <v>454665.11219999997</v>
      </c>
      <c r="AW17" s="287">
        <f t="shared" si="24"/>
        <v>4607.2700000000004</v>
      </c>
      <c r="AX17" s="358">
        <f t="shared" si="25"/>
        <v>91638.600300000006</v>
      </c>
      <c r="AY17" s="359">
        <f t="shared" si="26"/>
        <v>54932.5</v>
      </c>
      <c r="AZ17" s="360">
        <f t="shared" si="27"/>
        <v>1092607.425</v>
      </c>
      <c r="BA17" s="361">
        <f t="shared" si="28"/>
        <v>31974.23</v>
      </c>
      <c r="BB17" s="234"/>
      <c r="BC17" s="310">
        <f t="shared" si="29"/>
        <v>31974.23</v>
      </c>
      <c r="BD17" s="363">
        <f t="shared" si="30"/>
        <v>635967.43469999998</v>
      </c>
      <c r="BE17" s="310">
        <f t="shared" si="31"/>
        <v>22958.27</v>
      </c>
      <c r="BF17" s="234"/>
      <c r="BG17" s="394"/>
      <c r="BH17" s="365" t="s">
        <v>226</v>
      </c>
      <c r="BI17" s="366" t="s">
        <v>126</v>
      </c>
      <c r="BJ17" s="367">
        <f>BJ15*2.5</f>
        <v>9625</v>
      </c>
      <c r="BK17" s="368">
        <v>19.89</v>
      </c>
      <c r="BL17" s="369">
        <f t="shared" si="11"/>
        <v>191441.25</v>
      </c>
      <c r="BM17" s="365" t="s">
        <v>226</v>
      </c>
      <c r="BN17" s="366" t="s">
        <v>126</v>
      </c>
      <c r="BO17" s="367">
        <f>BO15*2.5</f>
        <v>7757.5</v>
      </c>
      <c r="BP17" s="368">
        <v>19.89</v>
      </c>
      <c r="BQ17" s="369">
        <f t="shared" si="12"/>
        <v>154296.68</v>
      </c>
      <c r="BR17" s="365" t="s">
        <v>226</v>
      </c>
      <c r="BS17" s="366" t="s">
        <v>126</v>
      </c>
      <c r="BT17" s="372">
        <f>BT15*2.5</f>
        <v>673</v>
      </c>
      <c r="BU17" s="368">
        <v>19.89</v>
      </c>
      <c r="BV17" s="369">
        <f t="shared" si="13"/>
        <v>13385.97</v>
      </c>
      <c r="BW17" s="236">
        <f t="shared" si="32"/>
        <v>5575.77</v>
      </c>
      <c r="BX17" s="409"/>
      <c r="BY17" s="301">
        <f t="shared" si="33"/>
        <v>0</v>
      </c>
      <c r="BZ17" s="371">
        <f>BZ15*2.5</f>
        <v>8661.75</v>
      </c>
      <c r="CA17" s="303">
        <f t="shared" si="34"/>
        <v>172282.21</v>
      </c>
      <c r="CB17" s="304">
        <f t="shared" si="35"/>
        <v>963.25</v>
      </c>
      <c r="CC17" s="304">
        <f t="shared" si="36"/>
        <v>19159.04</v>
      </c>
      <c r="CD17" s="367">
        <f>CD15*2.5</f>
        <v>3125</v>
      </c>
      <c r="CE17" s="303">
        <f t="shared" si="37"/>
        <v>62156.25</v>
      </c>
      <c r="CF17" s="305">
        <f t="shared" si="38"/>
        <v>11786.75</v>
      </c>
      <c r="CG17" s="306">
        <f t="shared" si="38"/>
        <v>234438.46</v>
      </c>
      <c r="CH17" s="307">
        <f t="shared" si="39"/>
        <v>4632.5</v>
      </c>
      <c r="CI17" s="308">
        <f t="shared" si="40"/>
        <v>92140.43</v>
      </c>
      <c r="CJ17" s="309">
        <f t="shared" si="41"/>
        <v>5981.25</v>
      </c>
      <c r="CK17" s="310">
        <f t="shared" si="42"/>
        <v>43760.98</v>
      </c>
      <c r="CL17" s="310">
        <f t="shared" si="43"/>
        <v>11171.52</v>
      </c>
      <c r="CM17" s="311">
        <f t="shared" si="44"/>
        <v>13253.95</v>
      </c>
      <c r="CN17" s="312">
        <f t="shared" si="45"/>
        <v>263621.07</v>
      </c>
      <c r="CO17" s="311"/>
      <c r="CP17" s="236">
        <f t="shared" si="46"/>
        <v>20286.77</v>
      </c>
      <c r="CQ17" s="367">
        <v>568.82000000000005</v>
      </c>
      <c r="CR17" s="313">
        <f t="shared" si="47"/>
        <v>11313.83</v>
      </c>
      <c r="CS17" s="314">
        <f t="shared" si="48"/>
        <v>963.25</v>
      </c>
      <c r="CT17" s="313"/>
      <c r="CU17" s="313">
        <f t="shared" si="49"/>
        <v>0</v>
      </c>
      <c r="CV17" s="315">
        <f t="shared" si="50"/>
        <v>4729.3500000000004</v>
      </c>
      <c r="CW17" s="239">
        <f t="shared" si="51"/>
        <v>54932.5</v>
      </c>
      <c r="CX17" s="316">
        <f t="shared" si="52"/>
        <v>13733.13</v>
      </c>
      <c r="CY17" s="317">
        <f t="shared" si="53"/>
        <v>9115.25</v>
      </c>
      <c r="CZ17" s="318">
        <f t="shared" si="54"/>
        <v>27466.25</v>
      </c>
      <c r="DA17" s="319">
        <f t="shared" si="55"/>
        <v>22858.98</v>
      </c>
      <c r="DB17" s="319">
        <f t="shared" si="56"/>
        <v>4160.53</v>
      </c>
      <c r="DC17" s="319">
        <f t="shared" si="57"/>
        <v>27019.51</v>
      </c>
      <c r="DD17" s="319">
        <f t="shared" si="58"/>
        <v>446.74</v>
      </c>
      <c r="DE17" s="310">
        <f t="shared" si="59"/>
        <v>0</v>
      </c>
      <c r="DF17" s="321">
        <f t="shared" si="60"/>
        <v>9625</v>
      </c>
      <c r="DG17" s="322">
        <f t="shared" si="61"/>
        <v>8661.75</v>
      </c>
      <c r="DH17" s="321">
        <f t="shared" si="62"/>
        <v>7757.5</v>
      </c>
      <c r="DI17" s="322">
        <f t="shared" si="63"/>
        <v>3125</v>
      </c>
      <c r="DJ17" s="322">
        <f t="shared" si="64"/>
        <v>673</v>
      </c>
      <c r="DK17" s="322">
        <f t="shared" si="65"/>
        <v>568.82000000000005</v>
      </c>
      <c r="DL17" s="323">
        <f t="shared" si="66"/>
        <v>59254.879999999997</v>
      </c>
      <c r="DM17" s="324">
        <f t="shared" si="67"/>
        <v>-4322.38</v>
      </c>
      <c r="DN17" s="324">
        <f t="shared" si="68"/>
        <v>4617.88</v>
      </c>
      <c r="DO17" s="324"/>
      <c r="DP17" s="310">
        <f t="shared" si="14"/>
        <v>43760.98</v>
      </c>
      <c r="DQ17" s="310">
        <f t="shared" si="69"/>
        <v>48490.33</v>
      </c>
      <c r="DR17" s="310">
        <f t="shared" si="15"/>
        <v>11171.52</v>
      </c>
      <c r="DS17" s="325">
        <f t="shared" si="70"/>
        <v>6442.17</v>
      </c>
    </row>
    <row r="18" spans="1:123" ht="27.75" customHeight="1">
      <c r="A18" s="376" t="s">
        <v>227</v>
      </c>
      <c r="B18" s="377" t="s">
        <v>228</v>
      </c>
      <c r="C18" s="378" t="s">
        <v>0</v>
      </c>
      <c r="D18" s="379">
        <v>5493.25</v>
      </c>
      <c r="E18" s="380">
        <v>80</v>
      </c>
      <c r="F18" s="381">
        <f t="shared" si="0"/>
        <v>439460</v>
      </c>
      <c r="G18" s="382"/>
      <c r="H18" s="333"/>
      <c r="I18" s="383">
        <v>0</v>
      </c>
      <c r="J18" s="384">
        <v>80</v>
      </c>
      <c r="K18" s="336">
        <f t="shared" si="1"/>
        <v>0</v>
      </c>
      <c r="L18" s="385">
        <v>9588.4599999999991</v>
      </c>
      <c r="M18" s="386">
        <v>80</v>
      </c>
      <c r="N18" s="339">
        <f t="shared" si="2"/>
        <v>767076.8</v>
      </c>
      <c r="O18" s="408">
        <v>3646.1</v>
      </c>
      <c r="P18" s="388">
        <v>80</v>
      </c>
      <c r="Q18" s="342">
        <f t="shared" si="3"/>
        <v>291688</v>
      </c>
      <c r="R18" s="267">
        <f t="shared" si="16"/>
        <v>3646.1</v>
      </c>
      <c r="S18" s="343">
        <f t="shared" si="4"/>
        <v>291688</v>
      </c>
      <c r="T18" s="344">
        <f t="shared" si="5"/>
        <v>1847.15</v>
      </c>
      <c r="U18" s="343">
        <f t="shared" si="6"/>
        <v>147772</v>
      </c>
      <c r="V18" s="345"/>
      <c r="W18" s="389" t="s">
        <v>227</v>
      </c>
      <c r="X18" s="390" t="s">
        <v>228</v>
      </c>
      <c r="Y18" s="391" t="s">
        <v>0</v>
      </c>
      <c r="Z18" s="392">
        <f>21973/2</f>
        <v>10986.5</v>
      </c>
      <c r="AA18" s="393">
        <v>80</v>
      </c>
      <c r="AB18" s="283">
        <f t="shared" si="7"/>
        <v>878920</v>
      </c>
      <c r="AC18" s="280"/>
      <c r="AD18" s="281"/>
      <c r="AE18" s="280">
        <v>1620</v>
      </c>
      <c r="AF18" s="392">
        <v>80</v>
      </c>
      <c r="AG18" s="281">
        <f t="shared" si="8"/>
        <v>129600</v>
      </c>
      <c r="AH18" s="354">
        <f t="shared" si="9"/>
        <v>1620</v>
      </c>
      <c r="AI18" s="355">
        <f t="shared" si="10"/>
        <v>129600</v>
      </c>
      <c r="AJ18" s="280">
        <v>2100</v>
      </c>
      <c r="AK18" s="392">
        <v>80</v>
      </c>
      <c r="AL18" s="283">
        <f t="shared" si="17"/>
        <v>168000</v>
      </c>
      <c r="AM18" s="280">
        <v>2093.23</v>
      </c>
      <c r="AN18" s="281">
        <f t="shared" si="18"/>
        <v>167458.4</v>
      </c>
      <c r="AO18" s="282">
        <v>2032.48</v>
      </c>
      <c r="AP18" s="283">
        <f t="shared" si="19"/>
        <v>162598.39999999999</v>
      </c>
      <c r="AQ18" s="282">
        <v>0</v>
      </c>
      <c r="AR18" s="281">
        <f t="shared" si="20"/>
        <v>0</v>
      </c>
      <c r="AS18" s="284"/>
      <c r="AT18" s="281">
        <f t="shared" si="21"/>
        <v>0</v>
      </c>
      <c r="AU18" s="285">
        <f t="shared" si="22"/>
        <v>7845.71</v>
      </c>
      <c r="AV18" s="358">
        <f t="shared" si="23"/>
        <v>627656.80000000005</v>
      </c>
      <c r="AW18" s="287">
        <f t="shared" si="24"/>
        <v>3140.79</v>
      </c>
      <c r="AX18" s="358">
        <f t="shared" si="25"/>
        <v>251263.2</v>
      </c>
      <c r="AY18" s="359">
        <f t="shared" si="26"/>
        <v>21973</v>
      </c>
      <c r="AZ18" s="360">
        <f t="shared" si="27"/>
        <v>1757840</v>
      </c>
      <c r="BA18" s="361">
        <f t="shared" si="28"/>
        <v>11491.81</v>
      </c>
      <c r="BB18" s="234"/>
      <c r="BC18" s="310">
        <f t="shared" si="29"/>
        <v>11491.81</v>
      </c>
      <c r="BD18" s="363">
        <f t="shared" si="30"/>
        <v>919344.8</v>
      </c>
      <c r="BE18" s="310">
        <f t="shared" si="31"/>
        <v>10481.19</v>
      </c>
      <c r="BF18" s="234"/>
      <c r="BG18" s="394" t="s">
        <v>227</v>
      </c>
      <c r="BH18" s="395" t="s">
        <v>228</v>
      </c>
      <c r="BI18" s="396" t="s">
        <v>0</v>
      </c>
      <c r="BJ18" s="304">
        <v>3850</v>
      </c>
      <c r="BK18" s="303">
        <v>80</v>
      </c>
      <c r="BL18" s="314">
        <f t="shared" si="11"/>
        <v>308000</v>
      </c>
      <c r="BM18" s="395" t="s">
        <v>228</v>
      </c>
      <c r="BN18" s="396" t="s">
        <v>0</v>
      </c>
      <c r="BO18" s="304">
        <v>3103</v>
      </c>
      <c r="BP18" s="303">
        <v>80</v>
      </c>
      <c r="BQ18" s="314">
        <f t="shared" si="12"/>
        <v>248240</v>
      </c>
      <c r="BR18" s="395" t="s">
        <v>228</v>
      </c>
      <c r="BS18" s="396" t="s">
        <v>0</v>
      </c>
      <c r="BT18" s="304">
        <v>269.31</v>
      </c>
      <c r="BU18" s="303">
        <v>80</v>
      </c>
      <c r="BV18" s="314">
        <f t="shared" si="13"/>
        <v>21544.799999999999</v>
      </c>
      <c r="BW18" s="236">
        <f t="shared" si="32"/>
        <v>3528.19</v>
      </c>
      <c r="BX18" s="397"/>
      <c r="BY18" s="301">
        <f t="shared" si="33"/>
        <v>0</v>
      </c>
      <c r="BZ18" s="302">
        <v>2080.5100000000002</v>
      </c>
      <c r="CA18" s="303">
        <f t="shared" si="34"/>
        <v>166440.79999999999</v>
      </c>
      <c r="CB18" s="304">
        <f t="shared" si="35"/>
        <v>1769.49</v>
      </c>
      <c r="CC18" s="304">
        <f t="shared" si="36"/>
        <v>141559.20000000001</v>
      </c>
      <c r="CD18" s="304">
        <v>0</v>
      </c>
      <c r="CE18" s="303">
        <f t="shared" si="37"/>
        <v>0</v>
      </c>
      <c r="CF18" s="305">
        <f t="shared" si="38"/>
        <v>2080.5100000000002</v>
      </c>
      <c r="CG18" s="306">
        <f t="shared" si="38"/>
        <v>166440.79999999999</v>
      </c>
      <c r="CH18" s="307">
        <f t="shared" si="39"/>
        <v>3103</v>
      </c>
      <c r="CI18" s="308">
        <f t="shared" si="40"/>
        <v>248240</v>
      </c>
      <c r="CJ18" s="309">
        <f t="shared" si="41"/>
        <v>2093.23</v>
      </c>
      <c r="CK18" s="310">
        <f t="shared" si="42"/>
        <v>13572.32</v>
      </c>
      <c r="CL18" s="310">
        <f t="shared" si="43"/>
        <v>8400.68</v>
      </c>
      <c r="CM18" s="311">
        <f t="shared" si="44"/>
        <v>4112.99</v>
      </c>
      <c r="CN18" s="312">
        <f t="shared" si="45"/>
        <v>329039.2</v>
      </c>
      <c r="CO18" s="311"/>
      <c r="CP18" s="236">
        <f t="shared" si="46"/>
        <v>12046.78</v>
      </c>
      <c r="CQ18" s="302"/>
      <c r="CR18" s="313">
        <f t="shared" si="47"/>
        <v>0</v>
      </c>
      <c r="CS18" s="314">
        <f t="shared" si="48"/>
        <v>1769.49</v>
      </c>
      <c r="CT18" s="313"/>
      <c r="CU18" s="313">
        <f t="shared" si="49"/>
        <v>0</v>
      </c>
      <c r="CV18" s="315">
        <f t="shared" si="50"/>
        <v>0</v>
      </c>
      <c r="CW18" s="239">
        <f t="shared" si="51"/>
        <v>21973</v>
      </c>
      <c r="CX18" s="316">
        <f t="shared" si="52"/>
        <v>5493.25</v>
      </c>
      <c r="CY18" s="317">
        <f t="shared" si="53"/>
        <v>3646.1</v>
      </c>
      <c r="CZ18" s="318">
        <f t="shared" si="54"/>
        <v>10986.5</v>
      </c>
      <c r="DA18" s="319">
        <f t="shared" si="55"/>
        <v>7845.71</v>
      </c>
      <c r="DB18" s="319">
        <f t="shared" si="56"/>
        <v>0</v>
      </c>
      <c r="DC18" s="319">
        <f t="shared" si="57"/>
        <v>7845.71</v>
      </c>
      <c r="DD18" s="319">
        <f t="shared" si="58"/>
        <v>3140.79</v>
      </c>
      <c r="DE18" s="310">
        <f t="shared" si="59"/>
        <v>0</v>
      </c>
      <c r="DF18" s="321">
        <f t="shared" si="60"/>
        <v>3850</v>
      </c>
      <c r="DG18" s="322">
        <f t="shared" si="61"/>
        <v>2080.5100000000002</v>
      </c>
      <c r="DH18" s="321">
        <f t="shared" si="62"/>
        <v>3103</v>
      </c>
      <c r="DI18" s="322">
        <f t="shared" si="63"/>
        <v>0</v>
      </c>
      <c r="DJ18" s="322">
        <f t="shared" si="64"/>
        <v>269.31</v>
      </c>
      <c r="DK18" s="322">
        <f t="shared" si="65"/>
        <v>0</v>
      </c>
      <c r="DL18" s="323">
        <f t="shared" si="66"/>
        <v>23702.06</v>
      </c>
      <c r="DM18" s="324">
        <f t="shared" si="67"/>
        <v>-1729.06</v>
      </c>
      <c r="DN18" s="324">
        <f t="shared" si="68"/>
        <v>1847.15</v>
      </c>
      <c r="DO18" s="324"/>
      <c r="DP18" s="310">
        <f t="shared" si="14"/>
        <v>13572.32</v>
      </c>
      <c r="DQ18" s="310">
        <f t="shared" si="69"/>
        <v>13572.32</v>
      </c>
      <c r="DR18" s="310">
        <f t="shared" si="15"/>
        <v>8400.68</v>
      </c>
      <c r="DS18" s="325">
        <f t="shared" si="70"/>
        <v>8400.68</v>
      </c>
    </row>
    <row r="19" spans="1:123" ht="53.25" customHeight="1">
      <c r="A19" s="376"/>
      <c r="B19" s="327" t="s">
        <v>229</v>
      </c>
      <c r="C19" s="328" t="s">
        <v>215</v>
      </c>
      <c r="D19" s="329">
        <f>579.45/5493.25*D18</f>
        <v>579.45000000000005</v>
      </c>
      <c r="E19" s="330">
        <v>241.5</v>
      </c>
      <c r="F19" s="331">
        <f t="shared" si="0"/>
        <v>139937.18</v>
      </c>
      <c r="G19" s="399"/>
      <c r="H19" s="400"/>
      <c r="I19" s="334">
        <f>579.45/5493.25*I18</f>
        <v>0</v>
      </c>
      <c r="J19" s="335">
        <v>241.5</v>
      </c>
      <c r="K19" s="336">
        <f t="shared" si="1"/>
        <v>0</v>
      </c>
      <c r="L19" s="337">
        <f>579.45/5493.25*L18</f>
        <v>1011.43</v>
      </c>
      <c r="M19" s="338">
        <v>241.5</v>
      </c>
      <c r="N19" s="339">
        <f t="shared" si="2"/>
        <v>244260.35</v>
      </c>
      <c r="O19" s="401">
        <f>579.45/5493.25*O18</f>
        <v>384.61</v>
      </c>
      <c r="P19" s="341">
        <v>241.5</v>
      </c>
      <c r="Q19" s="342">
        <f t="shared" si="3"/>
        <v>92883.32</v>
      </c>
      <c r="R19" s="267">
        <f t="shared" si="16"/>
        <v>384.61</v>
      </c>
      <c r="S19" s="343">
        <f t="shared" si="4"/>
        <v>92883.32</v>
      </c>
      <c r="T19" s="344">
        <f t="shared" si="5"/>
        <v>194.84</v>
      </c>
      <c r="U19" s="343">
        <f t="shared" si="6"/>
        <v>47053.86</v>
      </c>
      <c r="V19" s="345"/>
      <c r="W19" s="389"/>
      <c r="X19" s="346" t="s">
        <v>229</v>
      </c>
      <c r="Y19" s="347" t="s">
        <v>215</v>
      </c>
      <c r="Z19" s="348">
        <v>649.64</v>
      </c>
      <c r="AA19" s="349">
        <v>241.5</v>
      </c>
      <c r="AB19" s="350">
        <f t="shared" si="7"/>
        <v>156888.06</v>
      </c>
      <c r="AC19" s="403"/>
      <c r="AD19" s="404"/>
      <c r="AE19" s="352">
        <v>81.900000000000006</v>
      </c>
      <c r="AF19" s="353">
        <v>241.5</v>
      </c>
      <c r="AG19" s="281">
        <f t="shared" si="8"/>
        <v>19778.849999999999</v>
      </c>
      <c r="AH19" s="354">
        <f t="shared" si="9"/>
        <v>81.900000000000006</v>
      </c>
      <c r="AI19" s="355">
        <f t="shared" si="10"/>
        <v>19778.849999999999</v>
      </c>
      <c r="AJ19" s="352">
        <v>231</v>
      </c>
      <c r="AK19" s="353">
        <v>241.5</v>
      </c>
      <c r="AL19" s="283">
        <f t="shared" si="17"/>
        <v>55786.5</v>
      </c>
      <c r="AM19" s="351">
        <v>164.45</v>
      </c>
      <c r="AN19" s="281">
        <f t="shared" si="18"/>
        <v>39714.68</v>
      </c>
      <c r="AO19" s="356">
        <v>109.16</v>
      </c>
      <c r="AP19" s="283">
        <f t="shared" si="19"/>
        <v>26362.14</v>
      </c>
      <c r="AQ19" s="356">
        <v>0</v>
      </c>
      <c r="AR19" s="281">
        <f t="shared" si="20"/>
        <v>0</v>
      </c>
      <c r="AS19" s="357"/>
      <c r="AT19" s="281">
        <f t="shared" si="21"/>
        <v>0</v>
      </c>
      <c r="AU19" s="285">
        <f t="shared" si="22"/>
        <v>586.51</v>
      </c>
      <c r="AV19" s="358">
        <f t="shared" si="23"/>
        <v>141642.16500000001</v>
      </c>
      <c r="AW19" s="287">
        <f t="shared" si="24"/>
        <v>63.13</v>
      </c>
      <c r="AX19" s="358">
        <f t="shared" si="25"/>
        <v>15245.895</v>
      </c>
      <c r="AY19" s="359">
        <f t="shared" si="26"/>
        <v>1299.28</v>
      </c>
      <c r="AZ19" s="360">
        <f t="shared" si="27"/>
        <v>313776.12</v>
      </c>
      <c r="BA19" s="361">
        <f t="shared" si="28"/>
        <v>971.12</v>
      </c>
      <c r="BB19" s="234"/>
      <c r="BC19" s="310">
        <f t="shared" si="29"/>
        <v>971.12</v>
      </c>
      <c r="BD19" s="363">
        <f t="shared" si="30"/>
        <v>234525.48</v>
      </c>
      <c r="BE19" s="310">
        <f t="shared" si="31"/>
        <v>328.16</v>
      </c>
      <c r="BF19" s="234"/>
      <c r="BG19" s="394"/>
      <c r="BH19" s="365" t="s">
        <v>229</v>
      </c>
      <c r="BI19" s="366" t="s">
        <v>215</v>
      </c>
      <c r="BJ19" s="367">
        <v>240</v>
      </c>
      <c r="BK19" s="368">
        <v>241.5</v>
      </c>
      <c r="BL19" s="369">
        <f t="shared" si="11"/>
        <v>57960</v>
      </c>
      <c r="BM19" s="365" t="s">
        <v>229</v>
      </c>
      <c r="BN19" s="366" t="s">
        <v>215</v>
      </c>
      <c r="BO19" s="367">
        <v>34.65</v>
      </c>
      <c r="BP19" s="368">
        <v>241.5</v>
      </c>
      <c r="BQ19" s="369">
        <f t="shared" si="12"/>
        <v>8367.98</v>
      </c>
      <c r="BR19" s="365" t="s">
        <v>229</v>
      </c>
      <c r="BS19" s="366" t="s">
        <v>215</v>
      </c>
      <c r="BT19" s="367">
        <v>17</v>
      </c>
      <c r="BU19" s="368">
        <v>241.5</v>
      </c>
      <c r="BV19" s="369">
        <f t="shared" si="13"/>
        <v>4105.5</v>
      </c>
      <c r="BW19" s="236">
        <f t="shared" si="32"/>
        <v>53.51</v>
      </c>
      <c r="BX19" s="409"/>
      <c r="BY19" s="301">
        <f t="shared" si="33"/>
        <v>0</v>
      </c>
      <c r="BZ19" s="371">
        <v>129.68</v>
      </c>
      <c r="CA19" s="303">
        <f t="shared" si="34"/>
        <v>31317.72</v>
      </c>
      <c r="CB19" s="304">
        <f t="shared" si="35"/>
        <v>110.32</v>
      </c>
      <c r="CC19" s="304">
        <f t="shared" si="36"/>
        <v>26642.28</v>
      </c>
      <c r="CD19" s="367">
        <v>0</v>
      </c>
      <c r="CE19" s="303">
        <f t="shared" si="37"/>
        <v>0</v>
      </c>
      <c r="CF19" s="305">
        <f t="shared" si="38"/>
        <v>129.68</v>
      </c>
      <c r="CG19" s="306">
        <f t="shared" si="38"/>
        <v>31317.72</v>
      </c>
      <c r="CH19" s="307">
        <f t="shared" si="39"/>
        <v>34.65</v>
      </c>
      <c r="CI19" s="308">
        <f t="shared" si="40"/>
        <v>8367.98</v>
      </c>
      <c r="CJ19" s="309">
        <f t="shared" si="41"/>
        <v>164.45</v>
      </c>
      <c r="CK19" s="310">
        <f t="shared" si="42"/>
        <v>1100.8</v>
      </c>
      <c r="CL19" s="310">
        <f t="shared" si="43"/>
        <v>198.48</v>
      </c>
      <c r="CM19" s="311">
        <f t="shared" si="44"/>
        <v>238.84</v>
      </c>
      <c r="CN19" s="312">
        <f t="shared" si="45"/>
        <v>57679.86</v>
      </c>
      <c r="CO19" s="311"/>
      <c r="CP19" s="236">
        <f t="shared" si="46"/>
        <v>583.09</v>
      </c>
      <c r="CQ19" s="371"/>
      <c r="CR19" s="313">
        <f t="shared" si="47"/>
        <v>0</v>
      </c>
      <c r="CS19" s="314">
        <f t="shared" si="48"/>
        <v>110.32</v>
      </c>
      <c r="CT19" s="313"/>
      <c r="CU19" s="313">
        <f t="shared" si="49"/>
        <v>0</v>
      </c>
      <c r="CV19" s="315">
        <f t="shared" si="50"/>
        <v>0</v>
      </c>
      <c r="CW19" s="239">
        <f t="shared" si="51"/>
        <v>1299.28</v>
      </c>
      <c r="CX19" s="316">
        <f t="shared" si="52"/>
        <v>579.45000000000005</v>
      </c>
      <c r="CY19" s="317">
        <f t="shared" si="53"/>
        <v>384.61</v>
      </c>
      <c r="CZ19" s="318">
        <f t="shared" si="54"/>
        <v>649.64</v>
      </c>
      <c r="DA19" s="319">
        <f t="shared" si="55"/>
        <v>586.51</v>
      </c>
      <c r="DB19" s="319">
        <f t="shared" si="56"/>
        <v>0</v>
      </c>
      <c r="DC19" s="319">
        <f t="shared" si="57"/>
        <v>586.51</v>
      </c>
      <c r="DD19" s="319">
        <f t="shared" si="58"/>
        <v>63.13</v>
      </c>
      <c r="DE19" s="310">
        <f t="shared" si="59"/>
        <v>0</v>
      </c>
      <c r="DF19" s="321">
        <f t="shared" si="60"/>
        <v>240</v>
      </c>
      <c r="DG19" s="322">
        <f t="shared" si="61"/>
        <v>129.68</v>
      </c>
      <c r="DH19" s="321">
        <f t="shared" si="62"/>
        <v>34.65</v>
      </c>
      <c r="DI19" s="322">
        <f t="shared" si="63"/>
        <v>0</v>
      </c>
      <c r="DJ19" s="322">
        <f t="shared" si="64"/>
        <v>17</v>
      </c>
      <c r="DK19" s="322">
        <f t="shared" si="65"/>
        <v>0</v>
      </c>
      <c r="DL19" s="323">
        <f t="shared" si="66"/>
        <v>1520.74</v>
      </c>
      <c r="DM19" s="324">
        <f t="shared" si="67"/>
        <v>-221.46</v>
      </c>
      <c r="DN19" s="324">
        <f t="shared" si="68"/>
        <v>194.84</v>
      </c>
      <c r="DO19" s="324"/>
      <c r="DP19" s="310">
        <f t="shared" si="14"/>
        <v>1100.8</v>
      </c>
      <c r="DQ19" s="310">
        <f t="shared" si="69"/>
        <v>1100.8</v>
      </c>
      <c r="DR19" s="310">
        <f t="shared" si="15"/>
        <v>198.48</v>
      </c>
      <c r="DS19" s="325">
        <f t="shared" si="70"/>
        <v>198.48</v>
      </c>
    </row>
    <row r="20" spans="1:123" ht="64.5" customHeight="1">
      <c r="A20" s="376"/>
      <c r="B20" s="327" t="s">
        <v>230</v>
      </c>
      <c r="C20" s="328" t="s">
        <v>215</v>
      </c>
      <c r="D20" s="329">
        <f>204.98/5493.25*D18</f>
        <v>204.98</v>
      </c>
      <c r="E20" s="330">
        <v>271.5</v>
      </c>
      <c r="F20" s="331">
        <f t="shared" si="0"/>
        <v>55652.07</v>
      </c>
      <c r="G20" s="399"/>
      <c r="H20" s="400"/>
      <c r="I20" s="334">
        <f>204.98/5493.25*I18</f>
        <v>0</v>
      </c>
      <c r="J20" s="335">
        <v>271.5</v>
      </c>
      <c r="K20" s="336">
        <f t="shared" si="1"/>
        <v>0</v>
      </c>
      <c r="L20" s="337">
        <f>204.98/5493.25*L18</f>
        <v>357.79</v>
      </c>
      <c r="M20" s="338">
        <v>271.5</v>
      </c>
      <c r="N20" s="339">
        <f t="shared" si="2"/>
        <v>97139.99</v>
      </c>
      <c r="O20" s="401">
        <f>204.98/5493.25*O18</f>
        <v>136.05000000000001</v>
      </c>
      <c r="P20" s="341">
        <v>271.5</v>
      </c>
      <c r="Q20" s="342">
        <f t="shared" si="3"/>
        <v>36937.58</v>
      </c>
      <c r="R20" s="267">
        <f t="shared" si="16"/>
        <v>136.05000000000001</v>
      </c>
      <c r="S20" s="343">
        <f t="shared" si="4"/>
        <v>36937.58</v>
      </c>
      <c r="T20" s="344">
        <f t="shared" si="5"/>
        <v>68.930000000000007</v>
      </c>
      <c r="U20" s="343">
        <f t="shared" si="6"/>
        <v>18714.5</v>
      </c>
      <c r="V20" s="345"/>
      <c r="W20" s="389"/>
      <c r="X20" s="346" t="s">
        <v>230</v>
      </c>
      <c r="Y20" s="347" t="s">
        <v>215</v>
      </c>
      <c r="Z20" s="348">
        <v>710.39</v>
      </c>
      <c r="AA20" s="349">
        <v>271.5</v>
      </c>
      <c r="AB20" s="350">
        <f t="shared" si="7"/>
        <v>192870.89</v>
      </c>
      <c r="AC20" s="403"/>
      <c r="AD20" s="404"/>
      <c r="AE20" s="352">
        <v>81.97</v>
      </c>
      <c r="AF20" s="353">
        <v>271.5</v>
      </c>
      <c r="AG20" s="281">
        <f t="shared" si="8"/>
        <v>22254.86</v>
      </c>
      <c r="AH20" s="354">
        <f t="shared" si="9"/>
        <v>81.97</v>
      </c>
      <c r="AI20" s="355">
        <f t="shared" si="10"/>
        <v>22254.86</v>
      </c>
      <c r="AJ20" s="352">
        <v>84</v>
      </c>
      <c r="AK20" s="353">
        <v>271.5</v>
      </c>
      <c r="AL20" s="283">
        <f t="shared" si="17"/>
        <v>22806</v>
      </c>
      <c r="AM20" s="351">
        <v>89.58</v>
      </c>
      <c r="AN20" s="281">
        <f t="shared" si="18"/>
        <v>24320.97</v>
      </c>
      <c r="AO20" s="356">
        <v>133.24</v>
      </c>
      <c r="AP20" s="283">
        <f t="shared" si="19"/>
        <v>36174.660000000003</v>
      </c>
      <c r="AQ20" s="356">
        <v>0</v>
      </c>
      <c r="AR20" s="281">
        <f t="shared" si="20"/>
        <v>0</v>
      </c>
      <c r="AS20" s="357"/>
      <c r="AT20" s="281">
        <f t="shared" si="21"/>
        <v>0</v>
      </c>
      <c r="AU20" s="285">
        <f t="shared" si="22"/>
        <v>388.79</v>
      </c>
      <c r="AV20" s="358">
        <f t="shared" si="23"/>
        <v>105556.485</v>
      </c>
      <c r="AW20" s="287">
        <f t="shared" si="24"/>
        <v>321.60000000000002</v>
      </c>
      <c r="AX20" s="358">
        <f t="shared" si="25"/>
        <v>87314.4</v>
      </c>
      <c r="AY20" s="359">
        <f t="shared" si="26"/>
        <v>1420.78</v>
      </c>
      <c r="AZ20" s="360">
        <f t="shared" si="27"/>
        <v>385741.77</v>
      </c>
      <c r="BA20" s="361">
        <f t="shared" si="28"/>
        <v>524.84</v>
      </c>
      <c r="BB20" s="234"/>
      <c r="BC20" s="310">
        <f t="shared" si="29"/>
        <v>524.84</v>
      </c>
      <c r="BD20" s="363">
        <f t="shared" si="30"/>
        <v>142494.06</v>
      </c>
      <c r="BE20" s="310">
        <f t="shared" si="31"/>
        <v>895.94</v>
      </c>
      <c r="BF20" s="234"/>
      <c r="BG20" s="394"/>
      <c r="BH20" s="365" t="s">
        <v>230</v>
      </c>
      <c r="BI20" s="366" t="s">
        <v>215</v>
      </c>
      <c r="BJ20" s="367">
        <v>270</v>
      </c>
      <c r="BK20" s="368">
        <v>271.5</v>
      </c>
      <c r="BL20" s="369">
        <f t="shared" si="11"/>
        <v>73305</v>
      </c>
      <c r="BM20" s="365" t="s">
        <v>230</v>
      </c>
      <c r="BN20" s="366" t="s">
        <v>215</v>
      </c>
      <c r="BO20" s="367">
        <v>149.85</v>
      </c>
      <c r="BP20" s="368">
        <v>271.5</v>
      </c>
      <c r="BQ20" s="369">
        <f t="shared" si="12"/>
        <v>40684.28</v>
      </c>
      <c r="BR20" s="365" t="s">
        <v>230</v>
      </c>
      <c r="BS20" s="366" t="s">
        <v>215</v>
      </c>
      <c r="BT20" s="367">
        <v>19</v>
      </c>
      <c r="BU20" s="368">
        <v>271.5</v>
      </c>
      <c r="BV20" s="369">
        <f t="shared" si="13"/>
        <v>5158.5</v>
      </c>
      <c r="BW20" s="236">
        <f t="shared" si="32"/>
        <v>476.09</v>
      </c>
      <c r="BX20" s="409"/>
      <c r="BY20" s="301">
        <f t="shared" si="33"/>
        <v>0</v>
      </c>
      <c r="BZ20" s="371">
        <v>145.9</v>
      </c>
      <c r="CA20" s="303">
        <f t="shared" si="34"/>
        <v>39611.85</v>
      </c>
      <c r="CB20" s="304">
        <f t="shared" si="35"/>
        <v>124.1</v>
      </c>
      <c r="CC20" s="304">
        <f t="shared" si="36"/>
        <v>33693.15</v>
      </c>
      <c r="CD20" s="367">
        <v>0</v>
      </c>
      <c r="CE20" s="303">
        <f t="shared" si="37"/>
        <v>0</v>
      </c>
      <c r="CF20" s="305">
        <f t="shared" si="38"/>
        <v>145.9</v>
      </c>
      <c r="CG20" s="306">
        <f t="shared" si="38"/>
        <v>39611.85</v>
      </c>
      <c r="CH20" s="307">
        <f t="shared" si="39"/>
        <v>149.85</v>
      </c>
      <c r="CI20" s="308">
        <f t="shared" si="40"/>
        <v>40684.28</v>
      </c>
      <c r="CJ20" s="309">
        <f t="shared" si="41"/>
        <v>89.58</v>
      </c>
      <c r="CK20" s="310">
        <f t="shared" si="42"/>
        <v>670.74</v>
      </c>
      <c r="CL20" s="310">
        <f t="shared" si="43"/>
        <v>750.04</v>
      </c>
      <c r="CM20" s="311">
        <f t="shared" si="44"/>
        <v>279.14</v>
      </c>
      <c r="CN20" s="312">
        <f t="shared" si="45"/>
        <v>75786.509999999995</v>
      </c>
      <c r="CO20" s="311"/>
      <c r="CP20" s="236">
        <f t="shared" si="46"/>
        <v>886.09</v>
      </c>
      <c r="CQ20" s="371"/>
      <c r="CR20" s="313">
        <f t="shared" si="47"/>
        <v>0</v>
      </c>
      <c r="CS20" s="314">
        <f t="shared" si="48"/>
        <v>124.1</v>
      </c>
      <c r="CT20" s="313"/>
      <c r="CU20" s="313">
        <f t="shared" si="49"/>
        <v>0</v>
      </c>
      <c r="CV20" s="315">
        <f t="shared" si="50"/>
        <v>0</v>
      </c>
      <c r="CW20" s="239">
        <f t="shared" si="51"/>
        <v>1420.78</v>
      </c>
      <c r="CX20" s="316">
        <f t="shared" si="52"/>
        <v>204.98</v>
      </c>
      <c r="CY20" s="317">
        <f t="shared" si="53"/>
        <v>136.05000000000001</v>
      </c>
      <c r="CZ20" s="318">
        <f t="shared" si="54"/>
        <v>710.39</v>
      </c>
      <c r="DA20" s="319">
        <f t="shared" si="55"/>
        <v>388.79</v>
      </c>
      <c r="DB20" s="319">
        <f t="shared" si="56"/>
        <v>0</v>
      </c>
      <c r="DC20" s="319">
        <f t="shared" si="57"/>
        <v>388.79</v>
      </c>
      <c r="DD20" s="319">
        <f t="shared" si="58"/>
        <v>321.60000000000002</v>
      </c>
      <c r="DE20" s="310">
        <f t="shared" si="59"/>
        <v>0</v>
      </c>
      <c r="DF20" s="321">
        <f t="shared" si="60"/>
        <v>270</v>
      </c>
      <c r="DG20" s="322">
        <f t="shared" si="61"/>
        <v>145.9</v>
      </c>
      <c r="DH20" s="321">
        <f t="shared" si="62"/>
        <v>149.85</v>
      </c>
      <c r="DI20" s="322">
        <f t="shared" si="63"/>
        <v>0</v>
      </c>
      <c r="DJ20" s="322">
        <f t="shared" si="64"/>
        <v>19</v>
      </c>
      <c r="DK20" s="322">
        <f t="shared" si="65"/>
        <v>0</v>
      </c>
      <c r="DL20" s="323">
        <f t="shared" si="66"/>
        <v>1354.22</v>
      </c>
      <c r="DM20" s="324">
        <f t="shared" si="67"/>
        <v>66.56</v>
      </c>
      <c r="DN20" s="324">
        <f t="shared" si="68"/>
        <v>68.930000000000007</v>
      </c>
      <c r="DO20" s="324"/>
      <c r="DP20" s="310">
        <f t="shared" si="14"/>
        <v>670.74</v>
      </c>
      <c r="DQ20" s="310">
        <f t="shared" si="69"/>
        <v>670.74</v>
      </c>
      <c r="DR20" s="310">
        <f t="shared" si="15"/>
        <v>750.04</v>
      </c>
      <c r="DS20" s="325">
        <f t="shared" si="70"/>
        <v>750.04</v>
      </c>
    </row>
    <row r="21" spans="1:123" ht="28.5" customHeight="1">
      <c r="A21" s="376"/>
      <c r="B21" s="327" t="s">
        <v>231</v>
      </c>
      <c r="C21" s="328" t="s">
        <v>215</v>
      </c>
      <c r="D21" s="329">
        <f>39.56/5493.25*D18</f>
        <v>39.56</v>
      </c>
      <c r="E21" s="330">
        <v>336</v>
      </c>
      <c r="F21" s="331">
        <f t="shared" si="0"/>
        <v>13292.16</v>
      </c>
      <c r="G21" s="399"/>
      <c r="H21" s="400"/>
      <c r="I21" s="334">
        <f>39.56/5493.25*I18</f>
        <v>0</v>
      </c>
      <c r="J21" s="335">
        <v>336</v>
      </c>
      <c r="K21" s="336">
        <f t="shared" si="1"/>
        <v>0</v>
      </c>
      <c r="L21" s="337">
        <f>39.56/5493.25*L18</f>
        <v>69.05</v>
      </c>
      <c r="M21" s="338">
        <v>336</v>
      </c>
      <c r="N21" s="339">
        <f t="shared" si="2"/>
        <v>23200.799999999999</v>
      </c>
      <c r="O21" s="401">
        <f>39.56/5493.25*O18</f>
        <v>26.26</v>
      </c>
      <c r="P21" s="341">
        <v>336</v>
      </c>
      <c r="Q21" s="342">
        <f t="shared" si="3"/>
        <v>8823.36</v>
      </c>
      <c r="R21" s="267">
        <f t="shared" si="16"/>
        <v>26.26</v>
      </c>
      <c r="S21" s="343">
        <f t="shared" si="4"/>
        <v>8823.36</v>
      </c>
      <c r="T21" s="344">
        <f t="shared" si="5"/>
        <v>13.3</v>
      </c>
      <c r="U21" s="343">
        <f t="shared" si="6"/>
        <v>4468.8</v>
      </c>
      <c r="V21" s="345"/>
      <c r="W21" s="389"/>
      <c r="X21" s="346" t="s">
        <v>231</v>
      </c>
      <c r="Y21" s="347" t="s">
        <v>215</v>
      </c>
      <c r="Z21" s="348">
        <v>287.95</v>
      </c>
      <c r="AA21" s="349">
        <v>336</v>
      </c>
      <c r="AB21" s="350">
        <f t="shared" si="7"/>
        <v>96751.2</v>
      </c>
      <c r="AC21" s="403"/>
      <c r="AD21" s="404"/>
      <c r="AE21" s="352">
        <v>79.13</v>
      </c>
      <c r="AF21" s="353">
        <v>336</v>
      </c>
      <c r="AG21" s="281">
        <f t="shared" si="8"/>
        <v>26587.68</v>
      </c>
      <c r="AH21" s="354">
        <f t="shared" si="9"/>
        <v>79.13</v>
      </c>
      <c r="AI21" s="355">
        <f t="shared" si="10"/>
        <v>26587.68</v>
      </c>
      <c r="AJ21" s="352">
        <v>0</v>
      </c>
      <c r="AK21" s="353">
        <v>336</v>
      </c>
      <c r="AL21" s="283">
        <f t="shared" si="17"/>
        <v>0</v>
      </c>
      <c r="AM21" s="351">
        <v>59.96</v>
      </c>
      <c r="AN21" s="281">
        <f t="shared" si="18"/>
        <v>20146.560000000001</v>
      </c>
      <c r="AO21" s="356">
        <v>62.48</v>
      </c>
      <c r="AP21" s="283">
        <f t="shared" si="19"/>
        <v>20993.279999999999</v>
      </c>
      <c r="AQ21" s="356">
        <v>0</v>
      </c>
      <c r="AR21" s="281">
        <f t="shared" si="20"/>
        <v>0</v>
      </c>
      <c r="AS21" s="357"/>
      <c r="AT21" s="281">
        <f t="shared" si="21"/>
        <v>0</v>
      </c>
      <c r="AU21" s="285">
        <f t="shared" si="22"/>
        <v>201.57</v>
      </c>
      <c r="AV21" s="358">
        <f t="shared" si="23"/>
        <v>67727.520000000004</v>
      </c>
      <c r="AW21" s="287">
        <f t="shared" si="24"/>
        <v>86.38</v>
      </c>
      <c r="AX21" s="358">
        <f t="shared" si="25"/>
        <v>29023.68</v>
      </c>
      <c r="AY21" s="359">
        <f t="shared" si="26"/>
        <v>575.9</v>
      </c>
      <c r="AZ21" s="360">
        <f t="shared" si="27"/>
        <v>193502.4</v>
      </c>
      <c r="BA21" s="361">
        <f t="shared" si="28"/>
        <v>227.83</v>
      </c>
      <c r="BB21" s="234"/>
      <c r="BC21" s="310">
        <f t="shared" si="29"/>
        <v>227.83</v>
      </c>
      <c r="BD21" s="363">
        <f t="shared" si="30"/>
        <v>76550.880000000005</v>
      </c>
      <c r="BE21" s="310">
        <f t="shared" si="31"/>
        <v>348.07</v>
      </c>
      <c r="BF21" s="234"/>
      <c r="BG21" s="394"/>
      <c r="BH21" s="365" t="s">
        <v>231</v>
      </c>
      <c r="BI21" s="366" t="s">
        <v>215</v>
      </c>
      <c r="BJ21" s="367">
        <v>67.5</v>
      </c>
      <c r="BK21" s="368">
        <v>336</v>
      </c>
      <c r="BL21" s="369">
        <f t="shared" si="11"/>
        <v>22680</v>
      </c>
      <c r="BM21" s="365" t="s">
        <v>231</v>
      </c>
      <c r="BN21" s="366" t="s">
        <v>215</v>
      </c>
      <c r="BO21" s="367">
        <v>280.95</v>
      </c>
      <c r="BP21" s="368">
        <v>336</v>
      </c>
      <c r="BQ21" s="369">
        <f t="shared" si="12"/>
        <v>94399.2</v>
      </c>
      <c r="BR21" s="365" t="s">
        <v>231</v>
      </c>
      <c r="BS21" s="366" t="s">
        <v>215</v>
      </c>
      <c r="BT21" s="367">
        <v>4.72</v>
      </c>
      <c r="BU21" s="368">
        <v>336</v>
      </c>
      <c r="BV21" s="369">
        <f t="shared" si="13"/>
        <v>1585.92</v>
      </c>
      <c r="BW21" s="236">
        <f t="shared" si="32"/>
        <v>-0.38</v>
      </c>
      <c r="BX21" s="409"/>
      <c r="BY21" s="301">
        <f t="shared" si="33"/>
        <v>0</v>
      </c>
      <c r="BZ21" s="371">
        <v>36.479999999999997</v>
      </c>
      <c r="CA21" s="303">
        <f t="shared" si="34"/>
        <v>12257.28</v>
      </c>
      <c r="CB21" s="304">
        <f t="shared" si="35"/>
        <v>31.02</v>
      </c>
      <c r="CC21" s="304">
        <f t="shared" si="36"/>
        <v>10422.719999999999</v>
      </c>
      <c r="CD21" s="367">
        <v>0</v>
      </c>
      <c r="CE21" s="303">
        <f t="shared" si="37"/>
        <v>0</v>
      </c>
      <c r="CF21" s="305">
        <f t="shared" si="38"/>
        <v>36.479999999999997</v>
      </c>
      <c r="CG21" s="306">
        <f t="shared" si="38"/>
        <v>12257.28</v>
      </c>
      <c r="CH21" s="307">
        <f t="shared" si="39"/>
        <v>280.95</v>
      </c>
      <c r="CI21" s="308">
        <f t="shared" si="40"/>
        <v>94399.2</v>
      </c>
      <c r="CJ21" s="309">
        <f t="shared" si="41"/>
        <v>59.96</v>
      </c>
      <c r="CK21" s="310">
        <f t="shared" si="42"/>
        <v>264.31</v>
      </c>
      <c r="CL21" s="310">
        <f t="shared" si="43"/>
        <v>311.58999999999997</v>
      </c>
      <c r="CM21" s="311">
        <f t="shared" si="44"/>
        <v>98.96</v>
      </c>
      <c r="CN21" s="312">
        <f t="shared" si="45"/>
        <v>33250.559999999998</v>
      </c>
      <c r="CO21" s="311"/>
      <c r="CP21" s="236">
        <f t="shared" si="46"/>
        <v>337.85</v>
      </c>
      <c r="CQ21" s="371"/>
      <c r="CR21" s="313">
        <f t="shared" si="47"/>
        <v>0</v>
      </c>
      <c r="CS21" s="314">
        <f t="shared" si="48"/>
        <v>31.02</v>
      </c>
      <c r="CT21" s="313"/>
      <c r="CU21" s="313">
        <f t="shared" si="49"/>
        <v>0</v>
      </c>
      <c r="CV21" s="315">
        <f t="shared" si="50"/>
        <v>0</v>
      </c>
      <c r="CW21" s="239">
        <f t="shared" si="51"/>
        <v>575.9</v>
      </c>
      <c r="CX21" s="316">
        <f t="shared" si="52"/>
        <v>39.56</v>
      </c>
      <c r="CY21" s="317">
        <f t="shared" si="53"/>
        <v>26.26</v>
      </c>
      <c r="CZ21" s="318">
        <f t="shared" si="54"/>
        <v>287.95</v>
      </c>
      <c r="DA21" s="319">
        <f t="shared" si="55"/>
        <v>201.57</v>
      </c>
      <c r="DB21" s="319">
        <f t="shared" si="56"/>
        <v>0</v>
      </c>
      <c r="DC21" s="319">
        <f t="shared" si="57"/>
        <v>201.57</v>
      </c>
      <c r="DD21" s="319">
        <f t="shared" si="58"/>
        <v>86.38</v>
      </c>
      <c r="DE21" s="310">
        <f t="shared" si="59"/>
        <v>0</v>
      </c>
      <c r="DF21" s="321">
        <f t="shared" si="60"/>
        <v>67.5</v>
      </c>
      <c r="DG21" s="322">
        <f t="shared" si="61"/>
        <v>36.479999999999997</v>
      </c>
      <c r="DH21" s="321">
        <f t="shared" si="62"/>
        <v>280.95</v>
      </c>
      <c r="DI21" s="322">
        <f t="shared" si="63"/>
        <v>0</v>
      </c>
      <c r="DJ21" s="322">
        <f t="shared" si="64"/>
        <v>4.72</v>
      </c>
      <c r="DK21" s="322">
        <f t="shared" si="65"/>
        <v>0</v>
      </c>
      <c r="DL21" s="323">
        <f t="shared" si="66"/>
        <v>680.68</v>
      </c>
      <c r="DM21" s="324">
        <f t="shared" si="67"/>
        <v>-104.78</v>
      </c>
      <c r="DN21" s="324">
        <f t="shared" si="68"/>
        <v>13.3</v>
      </c>
      <c r="DO21" s="324"/>
      <c r="DP21" s="310">
        <f t="shared" si="14"/>
        <v>264.31</v>
      </c>
      <c r="DQ21" s="310">
        <f t="shared" si="69"/>
        <v>264.31</v>
      </c>
      <c r="DR21" s="310">
        <f t="shared" si="15"/>
        <v>311.58999999999997</v>
      </c>
      <c r="DS21" s="325">
        <f t="shared" si="70"/>
        <v>311.58999999999997</v>
      </c>
    </row>
    <row r="22" spans="1:123" ht="24" customHeight="1">
      <c r="A22" s="376" t="s">
        <v>232</v>
      </c>
      <c r="B22" s="377" t="s">
        <v>233</v>
      </c>
      <c r="C22" s="378" t="s">
        <v>0</v>
      </c>
      <c r="D22" s="379">
        <v>5493.25</v>
      </c>
      <c r="E22" s="380">
        <v>80</v>
      </c>
      <c r="F22" s="381">
        <f t="shared" si="0"/>
        <v>439460</v>
      </c>
      <c r="G22" s="382"/>
      <c r="H22" s="333"/>
      <c r="I22" s="383">
        <v>0</v>
      </c>
      <c r="J22" s="384">
        <v>80</v>
      </c>
      <c r="K22" s="336">
        <f t="shared" si="1"/>
        <v>0</v>
      </c>
      <c r="L22" s="385">
        <v>9588.4599999999991</v>
      </c>
      <c r="M22" s="386">
        <v>80</v>
      </c>
      <c r="N22" s="339">
        <f t="shared" si="2"/>
        <v>767076.8</v>
      </c>
      <c r="O22" s="408">
        <v>0</v>
      </c>
      <c r="P22" s="388">
        <v>80</v>
      </c>
      <c r="Q22" s="342">
        <f t="shared" si="3"/>
        <v>0</v>
      </c>
      <c r="R22" s="267">
        <f t="shared" si="16"/>
        <v>0</v>
      </c>
      <c r="S22" s="343">
        <f t="shared" si="4"/>
        <v>0</v>
      </c>
      <c r="T22" s="344">
        <f t="shared" si="5"/>
        <v>5493.25</v>
      </c>
      <c r="U22" s="343">
        <f t="shared" si="6"/>
        <v>439460</v>
      </c>
      <c r="V22" s="345"/>
      <c r="W22" s="389" t="s">
        <v>232</v>
      </c>
      <c r="X22" s="390" t="s">
        <v>233</v>
      </c>
      <c r="Y22" s="391" t="s">
        <v>0</v>
      </c>
      <c r="Z22" s="392">
        <f>21973/2</f>
        <v>10986.5</v>
      </c>
      <c r="AA22" s="393">
        <v>80</v>
      </c>
      <c r="AB22" s="283">
        <f t="shared" si="7"/>
        <v>878920</v>
      </c>
      <c r="AC22" s="280"/>
      <c r="AD22" s="281"/>
      <c r="AE22" s="280">
        <v>1359.03</v>
      </c>
      <c r="AF22" s="392">
        <v>80</v>
      </c>
      <c r="AG22" s="281">
        <f t="shared" si="8"/>
        <v>108722.4</v>
      </c>
      <c r="AH22" s="354">
        <f t="shared" si="9"/>
        <v>1359.03</v>
      </c>
      <c r="AI22" s="355">
        <f t="shared" si="10"/>
        <v>108722.4</v>
      </c>
      <c r="AJ22" s="280">
        <v>949.17</v>
      </c>
      <c r="AK22" s="392">
        <v>80</v>
      </c>
      <c r="AL22" s="283">
        <f t="shared" si="17"/>
        <v>75933.600000000006</v>
      </c>
      <c r="AM22" s="280">
        <v>1020.41</v>
      </c>
      <c r="AN22" s="281">
        <f t="shared" si="18"/>
        <v>81632.800000000003</v>
      </c>
      <c r="AO22" s="282">
        <v>1500.51</v>
      </c>
      <c r="AP22" s="283">
        <f t="shared" si="19"/>
        <v>120040.8</v>
      </c>
      <c r="AQ22" s="282">
        <v>669.81</v>
      </c>
      <c r="AR22" s="281">
        <f t="shared" si="20"/>
        <v>53584.800000000003</v>
      </c>
      <c r="AS22" s="284"/>
      <c r="AT22" s="281">
        <f t="shared" si="21"/>
        <v>0</v>
      </c>
      <c r="AU22" s="285">
        <f t="shared" si="22"/>
        <v>5498.93</v>
      </c>
      <c r="AV22" s="358">
        <f t="shared" si="23"/>
        <v>439914.4</v>
      </c>
      <c r="AW22" s="287">
        <f t="shared" si="24"/>
        <v>5487.57</v>
      </c>
      <c r="AX22" s="358">
        <f t="shared" si="25"/>
        <v>439005.6</v>
      </c>
      <c r="AY22" s="359">
        <f t="shared" si="26"/>
        <v>21973</v>
      </c>
      <c r="AZ22" s="360">
        <f t="shared" si="27"/>
        <v>1757840</v>
      </c>
      <c r="BA22" s="361">
        <f t="shared" si="28"/>
        <v>5498.93</v>
      </c>
      <c r="BB22" s="234"/>
      <c r="BC22" s="310">
        <f t="shared" si="29"/>
        <v>5498.93</v>
      </c>
      <c r="BD22" s="363">
        <f t="shared" si="30"/>
        <v>439914.4</v>
      </c>
      <c r="BE22" s="310">
        <f t="shared" si="31"/>
        <v>16474.07</v>
      </c>
      <c r="BF22" s="234"/>
      <c r="BG22" s="394" t="s">
        <v>232</v>
      </c>
      <c r="BH22" s="395" t="s">
        <v>233</v>
      </c>
      <c r="BI22" s="396" t="s">
        <v>0</v>
      </c>
      <c r="BJ22" s="304">
        <v>3850</v>
      </c>
      <c r="BK22" s="303">
        <v>80</v>
      </c>
      <c r="BL22" s="314">
        <f t="shared" si="11"/>
        <v>308000</v>
      </c>
      <c r="BM22" s="395" t="s">
        <v>233</v>
      </c>
      <c r="BN22" s="396" t="s">
        <v>0</v>
      </c>
      <c r="BO22" s="304">
        <v>3103</v>
      </c>
      <c r="BP22" s="303">
        <v>80</v>
      </c>
      <c r="BQ22" s="314">
        <f t="shared" si="12"/>
        <v>248240</v>
      </c>
      <c r="BR22" s="395" t="s">
        <v>233</v>
      </c>
      <c r="BS22" s="396" t="s">
        <v>0</v>
      </c>
      <c r="BT22" s="304">
        <v>269.31</v>
      </c>
      <c r="BU22" s="303">
        <v>80</v>
      </c>
      <c r="BV22" s="314">
        <f t="shared" si="13"/>
        <v>21544.799999999999</v>
      </c>
      <c r="BW22" s="236">
        <f t="shared" si="32"/>
        <v>9521.07</v>
      </c>
      <c r="BX22" s="397"/>
      <c r="BY22" s="301">
        <f t="shared" si="33"/>
        <v>0</v>
      </c>
      <c r="BZ22" s="302">
        <v>2080.5100000000002</v>
      </c>
      <c r="CA22" s="303">
        <f t="shared" si="34"/>
        <v>166440.79999999999</v>
      </c>
      <c r="CB22" s="304">
        <f t="shared" si="35"/>
        <v>1769.49</v>
      </c>
      <c r="CC22" s="304">
        <f t="shared" si="36"/>
        <v>141559.20000000001</v>
      </c>
      <c r="CD22" s="304">
        <v>0</v>
      </c>
      <c r="CE22" s="303">
        <f t="shared" si="37"/>
        <v>0</v>
      </c>
      <c r="CF22" s="305">
        <f t="shared" si="38"/>
        <v>2080.5100000000002</v>
      </c>
      <c r="CG22" s="306">
        <f t="shared" si="38"/>
        <v>166440.79999999999</v>
      </c>
      <c r="CH22" s="307">
        <f t="shared" si="39"/>
        <v>3103</v>
      </c>
      <c r="CI22" s="308">
        <f t="shared" si="40"/>
        <v>248240</v>
      </c>
      <c r="CJ22" s="309">
        <f t="shared" si="41"/>
        <v>1020.41</v>
      </c>
      <c r="CK22" s="310">
        <f t="shared" si="42"/>
        <v>7579.44</v>
      </c>
      <c r="CL22" s="310">
        <f t="shared" si="43"/>
        <v>14393.56</v>
      </c>
      <c r="CM22" s="311">
        <f t="shared" si="44"/>
        <v>3581.02</v>
      </c>
      <c r="CN22" s="312">
        <f t="shared" si="45"/>
        <v>286481.59999999998</v>
      </c>
      <c r="CO22" s="311"/>
      <c r="CP22" s="236">
        <f t="shared" si="46"/>
        <v>14393.56</v>
      </c>
      <c r="CQ22" s="302"/>
      <c r="CR22" s="313">
        <f t="shared" si="47"/>
        <v>0</v>
      </c>
      <c r="CS22" s="314">
        <f t="shared" si="48"/>
        <v>1769.49</v>
      </c>
      <c r="CT22" s="313"/>
      <c r="CU22" s="313">
        <f t="shared" si="49"/>
        <v>0</v>
      </c>
      <c r="CV22" s="315">
        <f t="shared" si="50"/>
        <v>669.81</v>
      </c>
      <c r="CW22" s="239">
        <f t="shared" si="51"/>
        <v>21973</v>
      </c>
      <c r="CX22" s="316">
        <f t="shared" si="52"/>
        <v>5493.25</v>
      </c>
      <c r="CY22" s="317">
        <f t="shared" si="53"/>
        <v>0</v>
      </c>
      <c r="CZ22" s="318">
        <f t="shared" si="54"/>
        <v>10986.5</v>
      </c>
      <c r="DA22" s="319">
        <f t="shared" si="55"/>
        <v>5498.93</v>
      </c>
      <c r="DB22" s="319">
        <f t="shared" si="56"/>
        <v>669.81</v>
      </c>
      <c r="DC22" s="319">
        <f t="shared" si="57"/>
        <v>6168.74</v>
      </c>
      <c r="DD22" s="319">
        <f t="shared" si="58"/>
        <v>4817.76</v>
      </c>
      <c r="DE22" s="310">
        <f t="shared" si="59"/>
        <v>0</v>
      </c>
      <c r="DF22" s="321">
        <f t="shared" si="60"/>
        <v>3850</v>
      </c>
      <c r="DG22" s="322">
        <f t="shared" si="61"/>
        <v>2080.5100000000002</v>
      </c>
      <c r="DH22" s="321">
        <f t="shared" si="62"/>
        <v>3103</v>
      </c>
      <c r="DI22" s="322">
        <f t="shared" si="63"/>
        <v>0</v>
      </c>
      <c r="DJ22" s="322">
        <f t="shared" si="64"/>
        <v>269.31</v>
      </c>
      <c r="DK22" s="322">
        <f t="shared" si="65"/>
        <v>0</v>
      </c>
      <c r="DL22" s="323">
        <f t="shared" si="66"/>
        <v>23702.06</v>
      </c>
      <c r="DM22" s="324">
        <f t="shared" si="67"/>
        <v>-1729.06</v>
      </c>
      <c r="DN22" s="324">
        <f t="shared" si="68"/>
        <v>5493.25</v>
      </c>
      <c r="DO22" s="324"/>
      <c r="DP22" s="310">
        <f t="shared" si="14"/>
        <v>7579.44</v>
      </c>
      <c r="DQ22" s="310">
        <f t="shared" si="69"/>
        <v>8249.25</v>
      </c>
      <c r="DR22" s="310">
        <f t="shared" si="15"/>
        <v>14393.56</v>
      </c>
      <c r="DS22" s="325">
        <f t="shared" si="70"/>
        <v>13723.75</v>
      </c>
    </row>
    <row r="23" spans="1:123" ht="34.15" customHeight="1">
      <c r="A23" s="376"/>
      <c r="B23" s="327" t="s">
        <v>229</v>
      </c>
      <c r="C23" s="328" t="s">
        <v>215</v>
      </c>
      <c r="D23" s="329">
        <f>579.45/5493.25*D22</f>
        <v>579.45000000000005</v>
      </c>
      <c r="E23" s="330">
        <v>241.5</v>
      </c>
      <c r="F23" s="331">
        <f t="shared" si="0"/>
        <v>139937.18</v>
      </c>
      <c r="G23" s="399"/>
      <c r="H23" s="400"/>
      <c r="I23" s="334">
        <f>579.45/5493.25*I22</f>
        <v>0</v>
      </c>
      <c r="J23" s="335">
        <v>241.5</v>
      </c>
      <c r="K23" s="336">
        <f t="shared" si="1"/>
        <v>0</v>
      </c>
      <c r="L23" s="337">
        <f>579.45/5493.25*L22</f>
        <v>1011.43</v>
      </c>
      <c r="M23" s="338">
        <v>241.5</v>
      </c>
      <c r="N23" s="339">
        <f t="shared" si="2"/>
        <v>244260.35</v>
      </c>
      <c r="O23" s="401">
        <f>579.45/5493.25*O22</f>
        <v>0</v>
      </c>
      <c r="P23" s="341">
        <v>241.5</v>
      </c>
      <c r="Q23" s="342">
        <f t="shared" si="3"/>
        <v>0</v>
      </c>
      <c r="R23" s="267">
        <f t="shared" si="16"/>
        <v>0</v>
      </c>
      <c r="S23" s="343">
        <f t="shared" si="4"/>
        <v>0</v>
      </c>
      <c r="T23" s="344">
        <f t="shared" si="5"/>
        <v>579.45000000000005</v>
      </c>
      <c r="U23" s="343">
        <f t="shared" si="6"/>
        <v>139937.18</v>
      </c>
      <c r="V23" s="345"/>
      <c r="W23" s="173"/>
      <c r="X23" s="346" t="s">
        <v>229</v>
      </c>
      <c r="Y23" s="347" t="s">
        <v>215</v>
      </c>
      <c r="Z23" s="348">
        <v>649.64</v>
      </c>
      <c r="AA23" s="349">
        <v>241.5</v>
      </c>
      <c r="AB23" s="350">
        <f t="shared" si="7"/>
        <v>156888.06</v>
      </c>
      <c r="AC23" s="403"/>
      <c r="AD23" s="404"/>
      <c r="AE23" s="352">
        <v>47.83</v>
      </c>
      <c r="AF23" s="353">
        <v>241.5</v>
      </c>
      <c r="AG23" s="281">
        <f t="shared" si="8"/>
        <v>11550.95</v>
      </c>
      <c r="AH23" s="354">
        <f t="shared" si="9"/>
        <v>47.83</v>
      </c>
      <c r="AI23" s="355">
        <f t="shared" si="10"/>
        <v>11550.95</v>
      </c>
      <c r="AJ23" s="352">
        <v>104.41</v>
      </c>
      <c r="AK23" s="353">
        <v>241.5</v>
      </c>
      <c r="AL23" s="283">
        <f t="shared" si="17"/>
        <v>25215.02</v>
      </c>
      <c r="AM23" s="351">
        <v>44.31</v>
      </c>
      <c r="AN23" s="281">
        <f t="shared" si="18"/>
        <v>10700.87</v>
      </c>
      <c r="AO23" s="356">
        <v>93.82</v>
      </c>
      <c r="AP23" s="283">
        <f t="shared" si="19"/>
        <v>22657.53</v>
      </c>
      <c r="AQ23" s="356">
        <v>33.49</v>
      </c>
      <c r="AR23" s="281">
        <f t="shared" si="20"/>
        <v>8087.84</v>
      </c>
      <c r="AS23" s="357"/>
      <c r="AT23" s="281">
        <f t="shared" si="21"/>
        <v>0</v>
      </c>
      <c r="AU23" s="285">
        <f t="shared" si="22"/>
        <v>323.86</v>
      </c>
      <c r="AV23" s="358">
        <f t="shared" si="23"/>
        <v>78212.19</v>
      </c>
      <c r="AW23" s="287">
        <f t="shared" si="24"/>
        <v>325.77999999999997</v>
      </c>
      <c r="AX23" s="358">
        <f t="shared" si="25"/>
        <v>78675.87</v>
      </c>
      <c r="AY23" s="359">
        <f t="shared" si="26"/>
        <v>1299.28</v>
      </c>
      <c r="AZ23" s="360">
        <f t="shared" si="27"/>
        <v>313776.12</v>
      </c>
      <c r="BA23" s="361">
        <f t="shared" si="28"/>
        <v>323.86</v>
      </c>
      <c r="BB23" s="234"/>
      <c r="BC23" s="310">
        <f t="shared" si="29"/>
        <v>323.86</v>
      </c>
      <c r="BD23" s="363">
        <f t="shared" si="30"/>
        <v>78212.19</v>
      </c>
      <c r="BE23" s="310">
        <f t="shared" si="31"/>
        <v>975.42</v>
      </c>
      <c r="BF23" s="234"/>
      <c r="BG23" s="364"/>
      <c r="BH23" s="365" t="s">
        <v>229</v>
      </c>
      <c r="BI23" s="366" t="s">
        <v>215</v>
      </c>
      <c r="BJ23" s="367">
        <v>240</v>
      </c>
      <c r="BK23" s="368">
        <v>241.5</v>
      </c>
      <c r="BL23" s="369">
        <f t="shared" si="11"/>
        <v>57960</v>
      </c>
      <c r="BM23" s="365" t="s">
        <v>229</v>
      </c>
      <c r="BN23" s="366" t="s">
        <v>215</v>
      </c>
      <c r="BO23" s="367">
        <v>34.65</v>
      </c>
      <c r="BP23" s="368">
        <v>241.5</v>
      </c>
      <c r="BQ23" s="369">
        <f t="shared" si="12"/>
        <v>8367.98</v>
      </c>
      <c r="BR23" s="365" t="s">
        <v>229</v>
      </c>
      <c r="BS23" s="366" t="s">
        <v>215</v>
      </c>
      <c r="BT23" s="367">
        <v>17</v>
      </c>
      <c r="BU23" s="368">
        <v>241.5</v>
      </c>
      <c r="BV23" s="369">
        <f t="shared" si="13"/>
        <v>4105.5</v>
      </c>
      <c r="BW23" s="236">
        <f t="shared" si="32"/>
        <v>700.77</v>
      </c>
      <c r="BX23" s="409"/>
      <c r="BY23" s="301">
        <f t="shared" si="33"/>
        <v>0</v>
      </c>
      <c r="BZ23" s="407">
        <v>129.69999999999999</v>
      </c>
      <c r="CA23" s="303">
        <f t="shared" si="34"/>
        <v>31322.55</v>
      </c>
      <c r="CB23" s="304">
        <f t="shared" si="35"/>
        <v>110.3</v>
      </c>
      <c r="CC23" s="304">
        <f t="shared" si="36"/>
        <v>26637.45</v>
      </c>
      <c r="CD23" s="368">
        <v>0</v>
      </c>
      <c r="CE23" s="303">
        <f t="shared" si="37"/>
        <v>0</v>
      </c>
      <c r="CF23" s="305">
        <f t="shared" si="38"/>
        <v>129.69999999999999</v>
      </c>
      <c r="CG23" s="306">
        <f t="shared" si="38"/>
        <v>31322.55</v>
      </c>
      <c r="CH23" s="307">
        <f t="shared" si="39"/>
        <v>34.65</v>
      </c>
      <c r="CI23" s="308">
        <f t="shared" si="40"/>
        <v>8367.98</v>
      </c>
      <c r="CJ23" s="309">
        <f t="shared" si="41"/>
        <v>44.31</v>
      </c>
      <c r="CK23" s="310">
        <f t="shared" si="42"/>
        <v>453.56</v>
      </c>
      <c r="CL23" s="310">
        <f t="shared" si="43"/>
        <v>845.72</v>
      </c>
      <c r="CM23" s="311">
        <f t="shared" si="44"/>
        <v>223.52</v>
      </c>
      <c r="CN23" s="312">
        <f t="shared" si="45"/>
        <v>53980.08</v>
      </c>
      <c r="CO23" s="311"/>
      <c r="CP23" s="236">
        <f t="shared" si="46"/>
        <v>845.72</v>
      </c>
      <c r="CQ23" s="407"/>
      <c r="CR23" s="313">
        <f t="shared" si="47"/>
        <v>0</v>
      </c>
      <c r="CS23" s="314">
        <f t="shared" si="48"/>
        <v>110.3</v>
      </c>
      <c r="CT23" s="313"/>
      <c r="CU23" s="313">
        <f t="shared" si="49"/>
        <v>0</v>
      </c>
      <c r="CV23" s="315">
        <f t="shared" si="50"/>
        <v>33.49</v>
      </c>
      <c r="CW23" s="239">
        <f t="shared" si="51"/>
        <v>1299.28</v>
      </c>
      <c r="CX23" s="316">
        <f t="shared" si="52"/>
        <v>579.45000000000005</v>
      </c>
      <c r="CY23" s="317">
        <f t="shared" si="53"/>
        <v>0</v>
      </c>
      <c r="CZ23" s="318">
        <f t="shared" si="54"/>
        <v>649.64</v>
      </c>
      <c r="DA23" s="319">
        <f t="shared" si="55"/>
        <v>323.86</v>
      </c>
      <c r="DB23" s="319">
        <f t="shared" si="56"/>
        <v>33.49</v>
      </c>
      <c r="DC23" s="319">
        <f t="shared" si="57"/>
        <v>357.35</v>
      </c>
      <c r="DD23" s="319">
        <f t="shared" si="58"/>
        <v>292.29000000000002</v>
      </c>
      <c r="DE23" s="310">
        <f t="shared" si="59"/>
        <v>0</v>
      </c>
      <c r="DF23" s="321">
        <f t="shared" si="60"/>
        <v>240</v>
      </c>
      <c r="DG23" s="322">
        <f t="shared" si="61"/>
        <v>129.69999999999999</v>
      </c>
      <c r="DH23" s="321">
        <f t="shared" si="62"/>
        <v>34.65</v>
      </c>
      <c r="DI23" s="322">
        <f t="shared" si="63"/>
        <v>0</v>
      </c>
      <c r="DJ23" s="322">
        <f t="shared" si="64"/>
        <v>17</v>
      </c>
      <c r="DK23" s="322">
        <f t="shared" si="65"/>
        <v>0</v>
      </c>
      <c r="DL23" s="323">
        <f t="shared" si="66"/>
        <v>1520.74</v>
      </c>
      <c r="DM23" s="324">
        <f t="shared" si="67"/>
        <v>-221.46</v>
      </c>
      <c r="DN23" s="324">
        <f t="shared" si="68"/>
        <v>579.45000000000005</v>
      </c>
      <c r="DO23" s="324"/>
      <c r="DP23" s="310">
        <f t="shared" si="14"/>
        <v>453.56</v>
      </c>
      <c r="DQ23" s="310">
        <f t="shared" si="69"/>
        <v>487.05</v>
      </c>
      <c r="DR23" s="310">
        <f t="shared" si="15"/>
        <v>845.72</v>
      </c>
      <c r="DS23" s="325">
        <f t="shared" si="70"/>
        <v>812.23</v>
      </c>
    </row>
    <row r="24" spans="1:123" ht="39" customHeight="1">
      <c r="A24" s="376"/>
      <c r="B24" s="327" t="s">
        <v>230</v>
      </c>
      <c r="C24" s="328" t="s">
        <v>215</v>
      </c>
      <c r="D24" s="329">
        <f>204.98/5493.25*D22</f>
        <v>204.98</v>
      </c>
      <c r="E24" s="330">
        <v>271.5</v>
      </c>
      <c r="F24" s="331">
        <f t="shared" si="0"/>
        <v>55652.07</v>
      </c>
      <c r="G24" s="399"/>
      <c r="H24" s="400"/>
      <c r="I24" s="334">
        <f>204.98/5493.25*I22</f>
        <v>0</v>
      </c>
      <c r="J24" s="335">
        <v>271.5</v>
      </c>
      <c r="K24" s="336">
        <f t="shared" si="1"/>
        <v>0</v>
      </c>
      <c r="L24" s="337">
        <f>204.98/5493.25*L22</f>
        <v>357.79</v>
      </c>
      <c r="M24" s="338">
        <v>271.5</v>
      </c>
      <c r="N24" s="339">
        <f t="shared" si="2"/>
        <v>97139.99</v>
      </c>
      <c r="O24" s="401">
        <f>204.98/5493.25*O22</f>
        <v>0</v>
      </c>
      <c r="P24" s="341">
        <v>271.5</v>
      </c>
      <c r="Q24" s="342">
        <f t="shared" si="3"/>
        <v>0</v>
      </c>
      <c r="R24" s="267">
        <f t="shared" si="16"/>
        <v>0</v>
      </c>
      <c r="S24" s="343">
        <f t="shared" si="4"/>
        <v>0</v>
      </c>
      <c r="T24" s="344">
        <f t="shared" si="5"/>
        <v>204.98</v>
      </c>
      <c r="U24" s="343">
        <f t="shared" si="6"/>
        <v>55652.07</v>
      </c>
      <c r="V24" s="345"/>
      <c r="W24" s="173"/>
      <c r="X24" s="346" t="s">
        <v>230</v>
      </c>
      <c r="Y24" s="347" t="s">
        <v>215</v>
      </c>
      <c r="Z24" s="348">
        <v>710.39</v>
      </c>
      <c r="AA24" s="349">
        <v>271.5</v>
      </c>
      <c r="AB24" s="350">
        <f t="shared" si="7"/>
        <v>192870.89</v>
      </c>
      <c r="AC24" s="403"/>
      <c r="AD24" s="404"/>
      <c r="AE24" s="352">
        <v>105.43</v>
      </c>
      <c r="AF24" s="353">
        <v>271.5</v>
      </c>
      <c r="AG24" s="281">
        <f t="shared" si="8"/>
        <v>28624.25</v>
      </c>
      <c r="AH24" s="354">
        <f t="shared" si="9"/>
        <v>105.43</v>
      </c>
      <c r="AI24" s="355">
        <f t="shared" si="10"/>
        <v>28624.25</v>
      </c>
      <c r="AJ24" s="352">
        <v>37.97</v>
      </c>
      <c r="AK24" s="353">
        <v>271.5</v>
      </c>
      <c r="AL24" s="283">
        <f t="shared" si="17"/>
        <v>10308.86</v>
      </c>
      <c r="AM24" s="351">
        <v>89.58</v>
      </c>
      <c r="AN24" s="281">
        <f t="shared" si="18"/>
        <v>24320.97</v>
      </c>
      <c r="AO24" s="356">
        <v>86.87</v>
      </c>
      <c r="AP24" s="283">
        <f t="shared" si="19"/>
        <v>23585.21</v>
      </c>
      <c r="AQ24" s="356">
        <v>33.49</v>
      </c>
      <c r="AR24" s="281">
        <f t="shared" si="20"/>
        <v>9092.5400000000009</v>
      </c>
      <c r="AS24" s="357"/>
      <c r="AT24" s="281">
        <f t="shared" si="21"/>
        <v>0</v>
      </c>
      <c r="AU24" s="285">
        <f t="shared" si="22"/>
        <v>353.34</v>
      </c>
      <c r="AV24" s="358">
        <f t="shared" si="23"/>
        <v>95931.81</v>
      </c>
      <c r="AW24" s="287">
        <f t="shared" si="24"/>
        <v>357.05</v>
      </c>
      <c r="AX24" s="358">
        <f t="shared" si="25"/>
        <v>96939.074999999997</v>
      </c>
      <c r="AY24" s="359">
        <f t="shared" si="26"/>
        <v>1420.78</v>
      </c>
      <c r="AZ24" s="360">
        <f t="shared" si="27"/>
        <v>385741.77</v>
      </c>
      <c r="BA24" s="361">
        <f t="shared" si="28"/>
        <v>353.34</v>
      </c>
      <c r="BB24" s="234"/>
      <c r="BC24" s="310">
        <f t="shared" si="29"/>
        <v>353.34</v>
      </c>
      <c r="BD24" s="363">
        <f t="shared" si="30"/>
        <v>95931.81</v>
      </c>
      <c r="BE24" s="310">
        <f t="shared" si="31"/>
        <v>1067.44</v>
      </c>
      <c r="BF24" s="234"/>
      <c r="BG24" s="364"/>
      <c r="BH24" s="365" t="s">
        <v>230</v>
      </c>
      <c r="BI24" s="366" t="s">
        <v>215</v>
      </c>
      <c r="BJ24" s="367">
        <v>270</v>
      </c>
      <c r="BK24" s="368">
        <v>271.5</v>
      </c>
      <c r="BL24" s="369">
        <f t="shared" si="11"/>
        <v>73305</v>
      </c>
      <c r="BM24" s="365" t="s">
        <v>230</v>
      </c>
      <c r="BN24" s="366" t="s">
        <v>215</v>
      </c>
      <c r="BO24" s="367">
        <v>149.85</v>
      </c>
      <c r="BP24" s="368">
        <v>271.5</v>
      </c>
      <c r="BQ24" s="369">
        <f t="shared" si="12"/>
        <v>40684.28</v>
      </c>
      <c r="BR24" s="365" t="s">
        <v>230</v>
      </c>
      <c r="BS24" s="366" t="s">
        <v>215</v>
      </c>
      <c r="BT24" s="367">
        <v>19</v>
      </c>
      <c r="BU24" s="368">
        <v>271.5</v>
      </c>
      <c r="BV24" s="369">
        <f t="shared" si="13"/>
        <v>5158.5</v>
      </c>
      <c r="BW24" s="236">
        <f t="shared" si="32"/>
        <v>647.59</v>
      </c>
      <c r="BX24" s="409"/>
      <c r="BY24" s="301">
        <f t="shared" si="33"/>
        <v>0</v>
      </c>
      <c r="BZ24" s="371">
        <v>145.9</v>
      </c>
      <c r="CA24" s="303">
        <f t="shared" si="34"/>
        <v>39611.85</v>
      </c>
      <c r="CB24" s="304">
        <f t="shared" si="35"/>
        <v>124.1</v>
      </c>
      <c r="CC24" s="304">
        <f t="shared" si="36"/>
        <v>33693.15</v>
      </c>
      <c r="CD24" s="367">
        <v>0</v>
      </c>
      <c r="CE24" s="303">
        <f t="shared" si="37"/>
        <v>0</v>
      </c>
      <c r="CF24" s="305">
        <f t="shared" si="38"/>
        <v>145.9</v>
      </c>
      <c r="CG24" s="306">
        <f t="shared" si="38"/>
        <v>39611.85</v>
      </c>
      <c r="CH24" s="307">
        <f t="shared" si="39"/>
        <v>149.85</v>
      </c>
      <c r="CI24" s="308">
        <f t="shared" si="40"/>
        <v>40684.28</v>
      </c>
      <c r="CJ24" s="309">
        <f t="shared" si="41"/>
        <v>89.58</v>
      </c>
      <c r="CK24" s="310">
        <f t="shared" si="42"/>
        <v>499.24</v>
      </c>
      <c r="CL24" s="310">
        <f t="shared" si="43"/>
        <v>921.54</v>
      </c>
      <c r="CM24" s="311">
        <f t="shared" si="44"/>
        <v>232.77</v>
      </c>
      <c r="CN24" s="312">
        <f t="shared" si="45"/>
        <v>63197.06</v>
      </c>
      <c r="CO24" s="311"/>
      <c r="CP24" s="236">
        <f t="shared" si="46"/>
        <v>921.54</v>
      </c>
      <c r="CQ24" s="371"/>
      <c r="CR24" s="313">
        <f t="shared" si="47"/>
        <v>0</v>
      </c>
      <c r="CS24" s="314">
        <f t="shared" si="48"/>
        <v>124.1</v>
      </c>
      <c r="CT24" s="313"/>
      <c r="CU24" s="313">
        <f t="shared" si="49"/>
        <v>0</v>
      </c>
      <c r="CV24" s="315">
        <f t="shared" si="50"/>
        <v>33.49</v>
      </c>
      <c r="CW24" s="239">
        <f t="shared" si="51"/>
        <v>1420.78</v>
      </c>
      <c r="CX24" s="316">
        <f t="shared" si="52"/>
        <v>204.98</v>
      </c>
      <c r="CY24" s="317">
        <f t="shared" si="53"/>
        <v>0</v>
      </c>
      <c r="CZ24" s="318">
        <f t="shared" si="54"/>
        <v>710.39</v>
      </c>
      <c r="DA24" s="319">
        <f t="shared" si="55"/>
        <v>353.34</v>
      </c>
      <c r="DB24" s="319">
        <f t="shared" si="56"/>
        <v>33.49</v>
      </c>
      <c r="DC24" s="319">
        <f t="shared" si="57"/>
        <v>386.83</v>
      </c>
      <c r="DD24" s="319">
        <f t="shared" si="58"/>
        <v>323.56</v>
      </c>
      <c r="DE24" s="310">
        <f t="shared" si="59"/>
        <v>0</v>
      </c>
      <c r="DF24" s="321">
        <f t="shared" si="60"/>
        <v>270</v>
      </c>
      <c r="DG24" s="322">
        <f t="shared" si="61"/>
        <v>145.9</v>
      </c>
      <c r="DH24" s="321">
        <f t="shared" si="62"/>
        <v>149.85</v>
      </c>
      <c r="DI24" s="322">
        <f t="shared" si="63"/>
        <v>0</v>
      </c>
      <c r="DJ24" s="322">
        <f t="shared" si="64"/>
        <v>19</v>
      </c>
      <c r="DK24" s="322">
        <f t="shared" si="65"/>
        <v>0</v>
      </c>
      <c r="DL24" s="323">
        <f t="shared" si="66"/>
        <v>1354.22</v>
      </c>
      <c r="DM24" s="324">
        <f t="shared" si="67"/>
        <v>66.56</v>
      </c>
      <c r="DN24" s="324">
        <f t="shared" si="68"/>
        <v>204.98</v>
      </c>
      <c r="DO24" s="324"/>
      <c r="DP24" s="310">
        <f t="shared" si="14"/>
        <v>499.24</v>
      </c>
      <c r="DQ24" s="310">
        <f t="shared" si="69"/>
        <v>532.73</v>
      </c>
      <c r="DR24" s="310">
        <f t="shared" si="15"/>
        <v>921.54</v>
      </c>
      <c r="DS24" s="325">
        <f t="shared" si="70"/>
        <v>888.05</v>
      </c>
    </row>
    <row r="25" spans="1:123" ht="35.25" customHeight="1">
      <c r="A25" s="376"/>
      <c r="B25" s="327" t="s">
        <v>231</v>
      </c>
      <c r="C25" s="328" t="s">
        <v>215</v>
      </c>
      <c r="D25" s="329">
        <f>39.56/5493.25*D22</f>
        <v>39.56</v>
      </c>
      <c r="E25" s="330">
        <v>336</v>
      </c>
      <c r="F25" s="331">
        <f t="shared" si="0"/>
        <v>13292.16</v>
      </c>
      <c r="G25" s="399"/>
      <c r="H25" s="400"/>
      <c r="I25" s="334">
        <f>39.56/5493.25*I22</f>
        <v>0</v>
      </c>
      <c r="J25" s="335">
        <v>336</v>
      </c>
      <c r="K25" s="336">
        <f t="shared" si="1"/>
        <v>0</v>
      </c>
      <c r="L25" s="337">
        <f>39.56/5493.25*L22</f>
        <v>69.05</v>
      </c>
      <c r="M25" s="338">
        <v>336</v>
      </c>
      <c r="N25" s="339">
        <f t="shared" si="2"/>
        <v>23200.799999999999</v>
      </c>
      <c r="O25" s="401">
        <f>39.56/5493.25*O22</f>
        <v>0</v>
      </c>
      <c r="P25" s="341">
        <v>336</v>
      </c>
      <c r="Q25" s="342">
        <f t="shared" si="3"/>
        <v>0</v>
      </c>
      <c r="R25" s="267">
        <f t="shared" si="16"/>
        <v>0</v>
      </c>
      <c r="S25" s="343">
        <f t="shared" si="4"/>
        <v>0</v>
      </c>
      <c r="T25" s="344">
        <f t="shared" si="5"/>
        <v>39.56</v>
      </c>
      <c r="U25" s="343">
        <f t="shared" si="6"/>
        <v>13292.16</v>
      </c>
      <c r="V25" s="345"/>
      <c r="W25" s="173"/>
      <c r="X25" s="346" t="s">
        <v>231</v>
      </c>
      <c r="Y25" s="347" t="s">
        <v>215</v>
      </c>
      <c r="Z25" s="348">
        <v>287.95</v>
      </c>
      <c r="AA25" s="349">
        <v>336</v>
      </c>
      <c r="AB25" s="350">
        <f t="shared" si="7"/>
        <v>96751.2</v>
      </c>
      <c r="AC25" s="403"/>
      <c r="AD25" s="404"/>
      <c r="AE25" s="352">
        <v>50.6</v>
      </c>
      <c r="AF25" s="353">
        <v>336</v>
      </c>
      <c r="AG25" s="281">
        <f t="shared" si="8"/>
        <v>17001.599999999999</v>
      </c>
      <c r="AH25" s="354">
        <f t="shared" si="9"/>
        <v>50.6</v>
      </c>
      <c r="AI25" s="355">
        <f t="shared" si="10"/>
        <v>17001.599999999999</v>
      </c>
      <c r="AJ25" s="352"/>
      <c r="AK25" s="353">
        <v>336</v>
      </c>
      <c r="AL25" s="283">
        <f t="shared" si="17"/>
        <v>0</v>
      </c>
      <c r="AM25" s="351">
        <v>19.22</v>
      </c>
      <c r="AN25" s="281">
        <f t="shared" si="18"/>
        <v>6457.92</v>
      </c>
      <c r="AO25" s="356">
        <v>44.39</v>
      </c>
      <c r="AP25" s="283">
        <f t="shared" si="19"/>
        <v>14915.04</v>
      </c>
      <c r="AQ25" s="356">
        <v>33.49</v>
      </c>
      <c r="AR25" s="281">
        <f t="shared" si="20"/>
        <v>11252.64</v>
      </c>
      <c r="AS25" s="357"/>
      <c r="AT25" s="281">
        <f t="shared" si="21"/>
        <v>0</v>
      </c>
      <c r="AU25" s="285">
        <f t="shared" si="22"/>
        <v>147.69999999999999</v>
      </c>
      <c r="AV25" s="358">
        <f t="shared" si="23"/>
        <v>49627.199999999997</v>
      </c>
      <c r="AW25" s="287">
        <f t="shared" si="24"/>
        <v>140.25</v>
      </c>
      <c r="AX25" s="358">
        <f t="shared" si="25"/>
        <v>47124</v>
      </c>
      <c r="AY25" s="359">
        <f t="shared" si="26"/>
        <v>575.9</v>
      </c>
      <c r="AZ25" s="360">
        <f t="shared" si="27"/>
        <v>193502.4</v>
      </c>
      <c r="BA25" s="361">
        <f t="shared" si="28"/>
        <v>147.69999999999999</v>
      </c>
      <c r="BB25" s="234"/>
      <c r="BC25" s="310">
        <f t="shared" si="29"/>
        <v>147.69999999999999</v>
      </c>
      <c r="BD25" s="363">
        <f t="shared" si="30"/>
        <v>49627.199999999997</v>
      </c>
      <c r="BE25" s="310">
        <f t="shared" si="31"/>
        <v>428.2</v>
      </c>
      <c r="BF25" s="234"/>
      <c r="BG25" s="364"/>
      <c r="BH25" s="365" t="s">
        <v>231</v>
      </c>
      <c r="BI25" s="366" t="s">
        <v>215</v>
      </c>
      <c r="BJ25" s="367">
        <v>67.5</v>
      </c>
      <c r="BK25" s="368">
        <v>336</v>
      </c>
      <c r="BL25" s="369">
        <f t="shared" si="11"/>
        <v>22680</v>
      </c>
      <c r="BM25" s="365" t="s">
        <v>231</v>
      </c>
      <c r="BN25" s="366" t="s">
        <v>215</v>
      </c>
      <c r="BO25" s="367">
        <v>280.95</v>
      </c>
      <c r="BP25" s="368">
        <v>336</v>
      </c>
      <c r="BQ25" s="369">
        <f t="shared" si="12"/>
        <v>94399.2</v>
      </c>
      <c r="BR25" s="365" t="s">
        <v>231</v>
      </c>
      <c r="BS25" s="366" t="s">
        <v>215</v>
      </c>
      <c r="BT25" s="367">
        <v>4.72</v>
      </c>
      <c r="BU25" s="368">
        <v>336</v>
      </c>
      <c r="BV25" s="369">
        <f t="shared" si="13"/>
        <v>1585.92</v>
      </c>
      <c r="BW25" s="236">
        <f t="shared" si="32"/>
        <v>79.75</v>
      </c>
      <c r="BX25" s="409"/>
      <c r="BY25" s="301">
        <f t="shared" si="33"/>
        <v>0</v>
      </c>
      <c r="BZ25" s="371">
        <v>36.479999999999997</v>
      </c>
      <c r="CA25" s="303">
        <f t="shared" si="34"/>
        <v>12257.28</v>
      </c>
      <c r="CB25" s="304">
        <f t="shared" si="35"/>
        <v>31.02</v>
      </c>
      <c r="CC25" s="304">
        <f t="shared" si="36"/>
        <v>10422.719999999999</v>
      </c>
      <c r="CD25" s="367">
        <v>0</v>
      </c>
      <c r="CE25" s="303">
        <f t="shared" si="37"/>
        <v>0</v>
      </c>
      <c r="CF25" s="305">
        <f t="shared" si="38"/>
        <v>36.479999999999997</v>
      </c>
      <c r="CG25" s="306">
        <f t="shared" si="38"/>
        <v>12257.28</v>
      </c>
      <c r="CH25" s="307">
        <f t="shared" si="39"/>
        <v>280.95</v>
      </c>
      <c r="CI25" s="308">
        <f t="shared" si="40"/>
        <v>94399.2</v>
      </c>
      <c r="CJ25" s="309">
        <f t="shared" si="41"/>
        <v>19.22</v>
      </c>
      <c r="CK25" s="310">
        <f t="shared" si="42"/>
        <v>184.18</v>
      </c>
      <c r="CL25" s="310">
        <f t="shared" si="43"/>
        <v>391.72</v>
      </c>
      <c r="CM25" s="311">
        <f t="shared" si="44"/>
        <v>80.87</v>
      </c>
      <c r="CN25" s="312">
        <f t="shared" si="45"/>
        <v>27172.32</v>
      </c>
      <c r="CO25" s="311"/>
      <c r="CP25" s="236">
        <f t="shared" si="46"/>
        <v>391.72</v>
      </c>
      <c r="CQ25" s="371"/>
      <c r="CR25" s="313">
        <f t="shared" si="47"/>
        <v>0</v>
      </c>
      <c r="CS25" s="314">
        <f t="shared" si="48"/>
        <v>31.02</v>
      </c>
      <c r="CT25" s="313"/>
      <c r="CU25" s="313">
        <f t="shared" si="49"/>
        <v>0</v>
      </c>
      <c r="CV25" s="315">
        <f t="shared" si="50"/>
        <v>33.49</v>
      </c>
      <c r="CW25" s="239">
        <f t="shared" si="51"/>
        <v>575.9</v>
      </c>
      <c r="CX25" s="316">
        <f t="shared" si="52"/>
        <v>39.56</v>
      </c>
      <c r="CY25" s="317">
        <f t="shared" si="53"/>
        <v>0</v>
      </c>
      <c r="CZ25" s="318">
        <f t="shared" si="54"/>
        <v>287.95</v>
      </c>
      <c r="DA25" s="319">
        <f t="shared" si="55"/>
        <v>147.69999999999999</v>
      </c>
      <c r="DB25" s="319">
        <f t="shared" si="56"/>
        <v>33.49</v>
      </c>
      <c r="DC25" s="319">
        <f t="shared" si="57"/>
        <v>181.19</v>
      </c>
      <c r="DD25" s="319">
        <f t="shared" si="58"/>
        <v>106.76</v>
      </c>
      <c r="DE25" s="310">
        <f t="shared" si="59"/>
        <v>0</v>
      </c>
      <c r="DF25" s="321">
        <f t="shared" si="60"/>
        <v>67.5</v>
      </c>
      <c r="DG25" s="322">
        <f t="shared" si="61"/>
        <v>36.479999999999997</v>
      </c>
      <c r="DH25" s="321">
        <f t="shared" si="62"/>
        <v>280.95</v>
      </c>
      <c r="DI25" s="322">
        <f t="shared" si="63"/>
        <v>0</v>
      </c>
      <c r="DJ25" s="322">
        <f t="shared" si="64"/>
        <v>4.72</v>
      </c>
      <c r="DK25" s="322">
        <f t="shared" si="65"/>
        <v>0</v>
      </c>
      <c r="DL25" s="323">
        <f t="shared" si="66"/>
        <v>680.68</v>
      </c>
      <c r="DM25" s="324">
        <f t="shared" si="67"/>
        <v>-104.78</v>
      </c>
      <c r="DN25" s="324">
        <f t="shared" si="68"/>
        <v>39.56</v>
      </c>
      <c r="DO25" s="324"/>
      <c r="DP25" s="310">
        <f t="shared" si="14"/>
        <v>184.18</v>
      </c>
      <c r="DQ25" s="310">
        <f t="shared" si="69"/>
        <v>217.67</v>
      </c>
      <c r="DR25" s="310">
        <f t="shared" si="15"/>
        <v>391.72</v>
      </c>
      <c r="DS25" s="325">
        <f t="shared" si="70"/>
        <v>358.23</v>
      </c>
    </row>
    <row r="26" spans="1:123" ht="43.5" customHeight="1">
      <c r="A26" s="326">
        <v>2</v>
      </c>
      <c r="B26" s="1864" t="s">
        <v>234</v>
      </c>
      <c r="C26" s="1865"/>
      <c r="D26" s="1865"/>
      <c r="E26" s="1866"/>
      <c r="F26" s="381"/>
      <c r="G26" s="410"/>
      <c r="H26" s="411"/>
      <c r="I26" s="1867"/>
      <c r="J26" s="1868"/>
      <c r="K26" s="336"/>
      <c r="L26" s="1869"/>
      <c r="M26" s="1870"/>
      <c r="N26" s="339"/>
      <c r="O26" s="1871"/>
      <c r="P26" s="1872"/>
      <c r="Q26" s="342"/>
      <c r="R26" s="267">
        <f t="shared" si="16"/>
        <v>0</v>
      </c>
      <c r="S26" s="343">
        <f t="shared" si="4"/>
        <v>0</v>
      </c>
      <c r="T26" s="344">
        <f t="shared" si="5"/>
        <v>0</v>
      </c>
      <c r="U26" s="343">
        <f t="shared" si="6"/>
        <v>0</v>
      </c>
      <c r="V26" s="345"/>
      <c r="W26" s="173">
        <v>2</v>
      </c>
      <c r="X26" s="1873" t="s">
        <v>234</v>
      </c>
      <c r="Y26" s="1874"/>
      <c r="Z26" s="1874"/>
      <c r="AA26" s="1875"/>
      <c r="AB26" s="283"/>
      <c r="AC26" s="412"/>
      <c r="AD26" s="413"/>
      <c r="AE26" s="1883"/>
      <c r="AF26" s="1875"/>
      <c r="AG26" s="281"/>
      <c r="AH26" s="354">
        <f t="shared" si="9"/>
        <v>0</v>
      </c>
      <c r="AI26" s="355">
        <f t="shared" si="10"/>
        <v>0</v>
      </c>
      <c r="AJ26" s="1883"/>
      <c r="AK26" s="1875"/>
      <c r="AL26" s="283">
        <f t="shared" si="17"/>
        <v>0</v>
      </c>
      <c r="AM26" s="280"/>
      <c r="AN26" s="281">
        <f t="shared" si="18"/>
        <v>0</v>
      </c>
      <c r="AO26" s="282"/>
      <c r="AP26" s="283">
        <f t="shared" si="19"/>
        <v>0</v>
      </c>
      <c r="AQ26" s="282"/>
      <c r="AR26" s="281">
        <f t="shared" si="20"/>
        <v>0</v>
      </c>
      <c r="AS26" s="284"/>
      <c r="AT26" s="281">
        <f t="shared" si="21"/>
        <v>0</v>
      </c>
      <c r="AU26" s="285">
        <f t="shared" si="22"/>
        <v>0</v>
      </c>
      <c r="AV26" s="358">
        <f t="shared" si="23"/>
        <v>0</v>
      </c>
      <c r="AW26" s="287">
        <f t="shared" si="24"/>
        <v>0</v>
      </c>
      <c r="AX26" s="358">
        <f t="shared" si="25"/>
        <v>0</v>
      </c>
      <c r="AY26" s="359">
        <f t="shared" si="26"/>
        <v>0</v>
      </c>
      <c r="AZ26" s="360">
        <f t="shared" si="27"/>
        <v>0</v>
      </c>
      <c r="BA26" s="361">
        <f t="shared" si="28"/>
        <v>0</v>
      </c>
      <c r="BB26" s="234"/>
      <c r="BC26" s="310">
        <f t="shared" si="29"/>
        <v>0</v>
      </c>
      <c r="BD26" s="363">
        <f t="shared" si="30"/>
        <v>0</v>
      </c>
      <c r="BE26" s="310">
        <f t="shared" si="31"/>
        <v>0</v>
      </c>
      <c r="BF26" s="234"/>
      <c r="BG26" s="364">
        <v>2</v>
      </c>
      <c r="BH26" s="1884" t="s">
        <v>234</v>
      </c>
      <c r="BI26" s="1885"/>
      <c r="BJ26" s="1885"/>
      <c r="BK26" s="1886"/>
      <c r="BL26" s="314"/>
      <c r="BM26" s="1884" t="s">
        <v>234</v>
      </c>
      <c r="BN26" s="1885"/>
      <c r="BO26" s="1885"/>
      <c r="BP26" s="1886"/>
      <c r="BQ26" s="314"/>
      <c r="BR26" s="1884" t="s">
        <v>234</v>
      </c>
      <c r="BS26" s="1885"/>
      <c r="BT26" s="1885"/>
      <c r="BU26" s="1886"/>
      <c r="BV26" s="314"/>
      <c r="BW26" s="236">
        <f t="shared" si="32"/>
        <v>0</v>
      </c>
      <c r="BX26" s="397"/>
      <c r="BY26" s="301">
        <f t="shared" si="33"/>
        <v>0</v>
      </c>
      <c r="BZ26" s="414"/>
      <c r="CA26" s="303">
        <f t="shared" si="34"/>
        <v>0</v>
      </c>
      <c r="CB26" s="304">
        <f t="shared" si="35"/>
        <v>0</v>
      </c>
      <c r="CC26" s="304">
        <f t="shared" si="36"/>
        <v>0</v>
      </c>
      <c r="CD26" s="415"/>
      <c r="CE26" s="303">
        <f t="shared" si="37"/>
        <v>0</v>
      </c>
      <c r="CF26" s="305">
        <f t="shared" si="38"/>
        <v>0</v>
      </c>
      <c r="CG26" s="306">
        <f t="shared" si="38"/>
        <v>0</v>
      </c>
      <c r="CH26" s="307">
        <f t="shared" si="39"/>
        <v>0</v>
      </c>
      <c r="CI26" s="308">
        <f t="shared" si="40"/>
        <v>0</v>
      </c>
      <c r="CJ26" s="309">
        <f t="shared" si="41"/>
        <v>0</v>
      </c>
      <c r="CK26" s="310">
        <f t="shared" si="42"/>
        <v>0</v>
      </c>
      <c r="CL26" s="310">
        <f t="shared" si="43"/>
        <v>0</v>
      </c>
      <c r="CM26" s="311">
        <f t="shared" si="44"/>
        <v>0</v>
      </c>
      <c r="CN26" s="312">
        <f t="shared" si="45"/>
        <v>0</v>
      </c>
      <c r="CO26" s="311"/>
      <c r="CP26" s="236">
        <f t="shared" si="46"/>
        <v>0</v>
      </c>
      <c r="CQ26" s="414"/>
      <c r="CR26" s="313">
        <f t="shared" si="47"/>
        <v>0</v>
      </c>
      <c r="CS26" s="314">
        <f t="shared" si="48"/>
        <v>0</v>
      </c>
      <c r="CT26" s="313"/>
      <c r="CU26" s="313">
        <f t="shared" si="49"/>
        <v>0</v>
      </c>
      <c r="CV26" s="315">
        <f t="shared" si="50"/>
        <v>0</v>
      </c>
      <c r="CW26" s="239">
        <f t="shared" si="51"/>
        <v>0</v>
      </c>
      <c r="CX26" s="316">
        <f t="shared" si="52"/>
        <v>0</v>
      </c>
      <c r="CY26" s="317">
        <f t="shared" si="53"/>
        <v>0</v>
      </c>
      <c r="CZ26" s="318">
        <f t="shared" si="54"/>
        <v>0</v>
      </c>
      <c r="DA26" s="319">
        <f t="shared" si="55"/>
        <v>0</v>
      </c>
      <c r="DB26" s="319">
        <f t="shared" si="56"/>
        <v>0</v>
      </c>
      <c r="DC26" s="319">
        <f t="shared" si="57"/>
        <v>0</v>
      </c>
      <c r="DD26" s="319">
        <f t="shared" si="58"/>
        <v>0</v>
      </c>
      <c r="DE26" s="310">
        <f t="shared" si="59"/>
        <v>0</v>
      </c>
      <c r="DF26" s="321">
        <f t="shared" si="60"/>
        <v>0</v>
      </c>
      <c r="DG26" s="322">
        <f t="shared" si="61"/>
        <v>0</v>
      </c>
      <c r="DH26" s="321">
        <f t="shared" si="62"/>
        <v>0</v>
      </c>
      <c r="DI26" s="322">
        <f t="shared" si="63"/>
        <v>0</v>
      </c>
      <c r="DJ26" s="322">
        <f t="shared" si="64"/>
        <v>0</v>
      </c>
      <c r="DK26" s="322">
        <f t="shared" si="65"/>
        <v>0</v>
      </c>
      <c r="DL26" s="323">
        <f t="shared" si="66"/>
        <v>0</v>
      </c>
      <c r="DM26" s="324">
        <f t="shared" si="67"/>
        <v>0</v>
      </c>
      <c r="DN26" s="324">
        <f t="shared" si="68"/>
        <v>0</v>
      </c>
      <c r="DO26" s="324"/>
      <c r="DP26" s="310">
        <f t="shared" si="14"/>
        <v>0</v>
      </c>
      <c r="DQ26" s="310">
        <f t="shared" si="69"/>
        <v>0</v>
      </c>
      <c r="DR26" s="310">
        <f t="shared" si="15"/>
        <v>0</v>
      </c>
      <c r="DS26" s="325">
        <f t="shared" si="70"/>
        <v>0</v>
      </c>
    </row>
    <row r="27" spans="1:123" ht="75" customHeight="1">
      <c r="A27" s="376" t="s">
        <v>235</v>
      </c>
      <c r="B27" s="377" t="s">
        <v>236</v>
      </c>
      <c r="C27" s="378" t="s">
        <v>0</v>
      </c>
      <c r="D27" s="379">
        <v>666</v>
      </c>
      <c r="E27" s="380">
        <v>850</v>
      </c>
      <c r="F27" s="381">
        <f t="shared" ref="F27:F39" si="71">D27*E27</f>
        <v>566100</v>
      </c>
      <c r="G27" s="382"/>
      <c r="H27" s="333"/>
      <c r="I27" s="383">
        <v>300.56</v>
      </c>
      <c r="J27" s="384">
        <v>850</v>
      </c>
      <c r="K27" s="336">
        <f t="shared" ref="K27:K39" si="72">I27*J27</f>
        <v>255476</v>
      </c>
      <c r="L27" s="385">
        <v>975.55</v>
      </c>
      <c r="M27" s="386">
        <v>850</v>
      </c>
      <c r="N27" s="339">
        <f t="shared" ref="N27:N39" si="73">L27*M27</f>
        <v>829217.5</v>
      </c>
      <c r="O27" s="408">
        <v>41.77</v>
      </c>
      <c r="P27" s="388">
        <v>850</v>
      </c>
      <c r="Q27" s="342">
        <f t="shared" ref="Q27:Q39" si="74">O27*P27</f>
        <v>35504.5</v>
      </c>
      <c r="R27" s="267">
        <f t="shared" si="16"/>
        <v>342.33</v>
      </c>
      <c r="S27" s="343">
        <f t="shared" si="4"/>
        <v>290980.5</v>
      </c>
      <c r="T27" s="344">
        <f t="shared" si="5"/>
        <v>323.67</v>
      </c>
      <c r="U27" s="343">
        <f t="shared" si="6"/>
        <v>275119.5</v>
      </c>
      <c r="V27" s="345"/>
      <c r="W27" s="389" t="s">
        <v>235</v>
      </c>
      <c r="X27" s="390" t="s">
        <v>236</v>
      </c>
      <c r="Y27" s="391" t="s">
        <v>0</v>
      </c>
      <c r="Z27" s="392">
        <v>1332</v>
      </c>
      <c r="AA27" s="393">
        <v>850</v>
      </c>
      <c r="AB27" s="283">
        <f t="shared" ref="AB27:AB39" si="75">Z27*AA27</f>
        <v>1132200</v>
      </c>
      <c r="AC27" s="280"/>
      <c r="AD27" s="281"/>
      <c r="AE27" s="280">
        <v>315.66000000000003</v>
      </c>
      <c r="AF27" s="392">
        <v>850</v>
      </c>
      <c r="AG27" s="281">
        <f t="shared" ref="AG27:AG39" si="76">AE27*AF27</f>
        <v>268311</v>
      </c>
      <c r="AH27" s="354">
        <f t="shared" si="9"/>
        <v>616.22</v>
      </c>
      <c r="AI27" s="355">
        <f t="shared" si="10"/>
        <v>523787</v>
      </c>
      <c r="AJ27" s="280">
        <v>252.82</v>
      </c>
      <c r="AK27" s="392">
        <v>850</v>
      </c>
      <c r="AL27" s="283">
        <f t="shared" si="17"/>
        <v>214897</v>
      </c>
      <c r="AM27" s="280">
        <v>255.77</v>
      </c>
      <c r="AN27" s="281">
        <f t="shared" si="18"/>
        <v>217404.5</v>
      </c>
      <c r="AO27" s="282">
        <v>172.34</v>
      </c>
      <c r="AP27" s="283">
        <f t="shared" si="19"/>
        <v>146489</v>
      </c>
      <c r="AQ27" s="282">
        <v>152.36000000000001</v>
      </c>
      <c r="AR27" s="281">
        <f t="shared" si="20"/>
        <v>129506</v>
      </c>
      <c r="AS27" s="284"/>
      <c r="AT27" s="281">
        <f t="shared" si="21"/>
        <v>0</v>
      </c>
      <c r="AU27" s="285">
        <f t="shared" si="22"/>
        <v>1148.95</v>
      </c>
      <c r="AV27" s="358">
        <f t="shared" si="23"/>
        <v>976607.5</v>
      </c>
      <c r="AW27" s="287">
        <f t="shared" si="24"/>
        <v>183.05</v>
      </c>
      <c r="AX27" s="358">
        <f t="shared" si="25"/>
        <v>155592.5</v>
      </c>
      <c r="AY27" s="359">
        <f t="shared" si="26"/>
        <v>2664</v>
      </c>
      <c r="AZ27" s="360">
        <f t="shared" si="27"/>
        <v>2264400</v>
      </c>
      <c r="BA27" s="361">
        <f t="shared" si="28"/>
        <v>1491.28</v>
      </c>
      <c r="BB27" s="234"/>
      <c r="BC27" s="310">
        <f t="shared" si="29"/>
        <v>1491.28</v>
      </c>
      <c r="BD27" s="363">
        <f t="shared" si="30"/>
        <v>1267588</v>
      </c>
      <c r="BE27" s="310">
        <f t="shared" si="31"/>
        <v>1172.72</v>
      </c>
      <c r="BF27" s="234"/>
      <c r="BG27" s="394" t="s">
        <v>235</v>
      </c>
      <c r="BH27" s="395" t="s">
        <v>236</v>
      </c>
      <c r="BI27" s="396" t="s">
        <v>0</v>
      </c>
      <c r="BJ27" s="304">
        <v>470</v>
      </c>
      <c r="BK27" s="303">
        <v>850</v>
      </c>
      <c r="BL27" s="314">
        <f t="shared" ref="BL27:BL39" si="77">BJ27*BK27</f>
        <v>399500</v>
      </c>
      <c r="BM27" s="395" t="s">
        <v>236</v>
      </c>
      <c r="BN27" s="396" t="s">
        <v>0</v>
      </c>
      <c r="BO27" s="304">
        <v>380</v>
      </c>
      <c r="BP27" s="303">
        <v>850</v>
      </c>
      <c r="BQ27" s="314">
        <f t="shared" ref="BQ27:BQ39" si="78">BO27*BP27</f>
        <v>323000</v>
      </c>
      <c r="BR27" s="395" t="s">
        <v>236</v>
      </c>
      <c r="BS27" s="396" t="s">
        <v>0</v>
      </c>
      <c r="BT27" s="304"/>
      <c r="BU27" s="303">
        <v>850</v>
      </c>
      <c r="BV27" s="314">
        <f>BT27*BU27</f>
        <v>0</v>
      </c>
      <c r="BW27" s="236">
        <f t="shared" si="32"/>
        <v>322.72000000000003</v>
      </c>
      <c r="BX27" s="397">
        <v>470</v>
      </c>
      <c r="BY27" s="301">
        <f t="shared" si="33"/>
        <v>399500</v>
      </c>
      <c r="BZ27" s="302">
        <v>0</v>
      </c>
      <c r="CA27" s="303">
        <f t="shared" si="34"/>
        <v>0</v>
      </c>
      <c r="CB27" s="304">
        <f t="shared" si="35"/>
        <v>0</v>
      </c>
      <c r="CC27" s="304">
        <f t="shared" si="36"/>
        <v>0</v>
      </c>
      <c r="CD27" s="304">
        <v>93.36</v>
      </c>
      <c r="CE27" s="303">
        <f t="shared" si="37"/>
        <v>79356</v>
      </c>
      <c r="CF27" s="305">
        <f t="shared" si="38"/>
        <v>93.36</v>
      </c>
      <c r="CG27" s="306">
        <f t="shared" si="38"/>
        <v>79356</v>
      </c>
      <c r="CH27" s="307">
        <f t="shared" si="39"/>
        <v>286.64</v>
      </c>
      <c r="CI27" s="308">
        <f t="shared" si="40"/>
        <v>243644</v>
      </c>
      <c r="CJ27" s="309">
        <f t="shared" si="41"/>
        <v>725.77</v>
      </c>
      <c r="CK27" s="310">
        <f t="shared" si="42"/>
        <v>2054.64</v>
      </c>
      <c r="CL27" s="310">
        <f t="shared" si="43"/>
        <v>609.36</v>
      </c>
      <c r="CM27" s="311">
        <f t="shared" si="44"/>
        <v>265.7</v>
      </c>
      <c r="CN27" s="312">
        <f t="shared" si="45"/>
        <v>225845</v>
      </c>
      <c r="CO27" s="311"/>
      <c r="CP27" s="236">
        <f t="shared" si="46"/>
        <v>951.69</v>
      </c>
      <c r="CQ27" s="302"/>
      <c r="CR27" s="313">
        <f t="shared" si="47"/>
        <v>0</v>
      </c>
      <c r="CS27" s="314">
        <f t="shared" si="48"/>
        <v>0</v>
      </c>
      <c r="CT27" s="313"/>
      <c r="CU27" s="313">
        <f t="shared" si="49"/>
        <v>0</v>
      </c>
      <c r="CV27" s="315">
        <f t="shared" si="50"/>
        <v>152.36000000000001</v>
      </c>
      <c r="CW27" s="239">
        <f t="shared" si="51"/>
        <v>2664</v>
      </c>
      <c r="CX27" s="316">
        <f t="shared" si="52"/>
        <v>666</v>
      </c>
      <c r="CY27" s="317">
        <f t="shared" si="53"/>
        <v>342.33</v>
      </c>
      <c r="CZ27" s="318">
        <f t="shared" si="54"/>
        <v>1332</v>
      </c>
      <c r="DA27" s="319">
        <f t="shared" si="55"/>
        <v>1148.95</v>
      </c>
      <c r="DB27" s="319">
        <f t="shared" si="56"/>
        <v>152.36000000000001</v>
      </c>
      <c r="DC27" s="319">
        <f t="shared" si="57"/>
        <v>1301.31</v>
      </c>
      <c r="DD27" s="319">
        <f t="shared" si="58"/>
        <v>30.69</v>
      </c>
      <c r="DE27" s="310">
        <f t="shared" si="59"/>
        <v>0</v>
      </c>
      <c r="DF27" s="321">
        <f t="shared" si="60"/>
        <v>470</v>
      </c>
      <c r="DG27" s="322">
        <f t="shared" si="61"/>
        <v>470</v>
      </c>
      <c r="DH27" s="321">
        <f t="shared" si="62"/>
        <v>380</v>
      </c>
      <c r="DI27" s="322">
        <f t="shared" si="63"/>
        <v>93.36</v>
      </c>
      <c r="DJ27" s="322">
        <f t="shared" si="64"/>
        <v>0</v>
      </c>
      <c r="DK27" s="322">
        <f t="shared" si="65"/>
        <v>0</v>
      </c>
      <c r="DL27" s="323">
        <f t="shared" si="66"/>
        <v>2848</v>
      </c>
      <c r="DM27" s="324">
        <f t="shared" si="67"/>
        <v>-184</v>
      </c>
      <c r="DN27" s="324">
        <f t="shared" si="68"/>
        <v>323.67</v>
      </c>
      <c r="DO27" s="324"/>
      <c r="DP27" s="310">
        <f t="shared" si="14"/>
        <v>2054.64</v>
      </c>
      <c r="DQ27" s="310">
        <f t="shared" si="69"/>
        <v>2207</v>
      </c>
      <c r="DR27" s="310">
        <f t="shared" si="15"/>
        <v>609.36</v>
      </c>
      <c r="DS27" s="325">
        <f t="shared" si="70"/>
        <v>457</v>
      </c>
    </row>
    <row r="28" spans="1:123" ht="70.5" customHeight="1">
      <c r="A28" s="376"/>
      <c r="B28" s="327" t="s">
        <v>237</v>
      </c>
      <c r="C28" s="328" t="s">
        <v>215</v>
      </c>
      <c r="D28" s="329">
        <f>D27*0.03</f>
        <v>19.98</v>
      </c>
      <c r="E28" s="330">
        <v>147</v>
      </c>
      <c r="F28" s="331">
        <f t="shared" si="71"/>
        <v>2937.06</v>
      </c>
      <c r="G28" s="399"/>
      <c r="H28" s="400"/>
      <c r="I28" s="334">
        <f>I27*0.03</f>
        <v>9.02</v>
      </c>
      <c r="J28" s="335">
        <v>147</v>
      </c>
      <c r="K28" s="336">
        <f t="shared" si="72"/>
        <v>1325.94</v>
      </c>
      <c r="L28" s="337">
        <f>L27*0.03</f>
        <v>29.27</v>
      </c>
      <c r="M28" s="338">
        <v>147</v>
      </c>
      <c r="N28" s="339">
        <f t="shared" si="73"/>
        <v>4302.6899999999996</v>
      </c>
      <c r="O28" s="401">
        <f>O27*0.03</f>
        <v>1.25</v>
      </c>
      <c r="P28" s="341">
        <v>147</v>
      </c>
      <c r="Q28" s="342">
        <f t="shared" si="74"/>
        <v>183.75</v>
      </c>
      <c r="R28" s="267">
        <f t="shared" si="16"/>
        <v>10.27</v>
      </c>
      <c r="S28" s="343">
        <f t="shared" si="4"/>
        <v>1509.69</v>
      </c>
      <c r="T28" s="344">
        <f t="shared" si="5"/>
        <v>9.7100000000000009</v>
      </c>
      <c r="U28" s="343">
        <f t="shared" si="6"/>
        <v>1427.37</v>
      </c>
      <c r="V28" s="345"/>
      <c r="W28" s="389"/>
      <c r="X28" s="346" t="s">
        <v>237</v>
      </c>
      <c r="Y28" s="347" t="s">
        <v>215</v>
      </c>
      <c r="Z28" s="348">
        <f>Z27*0.03</f>
        <v>39.96</v>
      </c>
      <c r="AA28" s="349">
        <v>147</v>
      </c>
      <c r="AB28" s="350">
        <f t="shared" si="75"/>
        <v>5874.12</v>
      </c>
      <c r="AC28" s="403"/>
      <c r="AD28" s="404"/>
      <c r="AE28" s="352">
        <v>0</v>
      </c>
      <c r="AF28" s="353">
        <v>147</v>
      </c>
      <c r="AG28" s="281">
        <f t="shared" si="76"/>
        <v>0</v>
      </c>
      <c r="AH28" s="354">
        <f t="shared" si="9"/>
        <v>9.02</v>
      </c>
      <c r="AI28" s="355">
        <f t="shared" si="10"/>
        <v>1325.94</v>
      </c>
      <c r="AJ28" s="352">
        <v>0</v>
      </c>
      <c r="AK28" s="353">
        <v>147</v>
      </c>
      <c r="AL28" s="283">
        <f t="shared" si="17"/>
        <v>0</v>
      </c>
      <c r="AM28" s="351">
        <f>AM27*0.03</f>
        <v>7.67</v>
      </c>
      <c r="AN28" s="281">
        <f t="shared" si="18"/>
        <v>1127.49</v>
      </c>
      <c r="AO28" s="356">
        <f>AO27*0.03</f>
        <v>5.17</v>
      </c>
      <c r="AP28" s="283">
        <f t="shared" si="19"/>
        <v>759.99</v>
      </c>
      <c r="AQ28" s="356">
        <f>AQ27*0.03</f>
        <v>4.57</v>
      </c>
      <c r="AR28" s="281">
        <f t="shared" si="20"/>
        <v>671.79</v>
      </c>
      <c r="AS28" s="357"/>
      <c r="AT28" s="281">
        <f t="shared" si="21"/>
        <v>0</v>
      </c>
      <c r="AU28" s="285">
        <f t="shared" si="22"/>
        <v>17.41</v>
      </c>
      <c r="AV28" s="358">
        <f t="shared" si="23"/>
        <v>2559.27</v>
      </c>
      <c r="AW28" s="287">
        <f t="shared" si="24"/>
        <v>22.55</v>
      </c>
      <c r="AX28" s="358">
        <f t="shared" si="25"/>
        <v>3314.85</v>
      </c>
      <c r="AY28" s="359">
        <f t="shared" si="26"/>
        <v>79.92</v>
      </c>
      <c r="AZ28" s="360">
        <f t="shared" si="27"/>
        <v>11748.24</v>
      </c>
      <c r="BA28" s="361">
        <f t="shared" si="28"/>
        <v>27.68</v>
      </c>
      <c r="BB28" s="234"/>
      <c r="BC28" s="310">
        <f t="shared" si="29"/>
        <v>27.68</v>
      </c>
      <c r="BD28" s="363">
        <f t="shared" si="30"/>
        <v>4068.96</v>
      </c>
      <c r="BE28" s="310">
        <f t="shared" si="31"/>
        <v>52.24</v>
      </c>
      <c r="BF28" s="234"/>
      <c r="BG28" s="394"/>
      <c r="BH28" s="365" t="s">
        <v>237</v>
      </c>
      <c r="BI28" s="366" t="s">
        <v>215</v>
      </c>
      <c r="BJ28" s="367">
        <f>BJ27*0.03</f>
        <v>14.1</v>
      </c>
      <c r="BK28" s="368">
        <v>147</v>
      </c>
      <c r="BL28" s="369">
        <f t="shared" si="77"/>
        <v>2072.6999999999998</v>
      </c>
      <c r="BM28" s="365" t="s">
        <v>237</v>
      </c>
      <c r="BN28" s="366" t="s">
        <v>215</v>
      </c>
      <c r="BO28" s="367">
        <f>BO27*0.03</f>
        <v>11.4</v>
      </c>
      <c r="BP28" s="368">
        <v>147</v>
      </c>
      <c r="BQ28" s="369">
        <f t="shared" si="78"/>
        <v>1675.8</v>
      </c>
      <c r="BR28" s="365" t="s">
        <v>237</v>
      </c>
      <c r="BS28" s="366" t="s">
        <v>215</v>
      </c>
      <c r="BT28" s="367"/>
      <c r="BU28" s="368">
        <v>147</v>
      </c>
      <c r="BV28" s="369">
        <f>BT28*BU28</f>
        <v>0</v>
      </c>
      <c r="BW28" s="236">
        <f t="shared" si="32"/>
        <v>26.74</v>
      </c>
      <c r="BX28" s="370">
        <f>BX27*0.03</f>
        <v>14.1</v>
      </c>
      <c r="BY28" s="301">
        <f t="shared" si="33"/>
        <v>2072.6999999999998</v>
      </c>
      <c r="BZ28" s="371">
        <f>BZ27*0.03</f>
        <v>0</v>
      </c>
      <c r="CA28" s="303">
        <f t="shared" si="34"/>
        <v>0</v>
      </c>
      <c r="CB28" s="304">
        <f t="shared" si="35"/>
        <v>0</v>
      </c>
      <c r="CC28" s="304">
        <f t="shared" si="36"/>
        <v>0</v>
      </c>
      <c r="CD28" s="367">
        <f>CD27*0.03</f>
        <v>2.8</v>
      </c>
      <c r="CE28" s="303">
        <f t="shared" si="37"/>
        <v>411.6</v>
      </c>
      <c r="CF28" s="305">
        <f t="shared" si="38"/>
        <v>2.8</v>
      </c>
      <c r="CG28" s="306">
        <f t="shared" si="38"/>
        <v>411.6</v>
      </c>
      <c r="CH28" s="307">
        <f t="shared" si="39"/>
        <v>8.6</v>
      </c>
      <c r="CI28" s="308">
        <f t="shared" si="40"/>
        <v>1264.2</v>
      </c>
      <c r="CJ28" s="309">
        <f t="shared" si="41"/>
        <v>21.77</v>
      </c>
      <c r="CK28" s="310">
        <f t="shared" si="42"/>
        <v>44.58</v>
      </c>
      <c r="CL28" s="310">
        <f t="shared" si="43"/>
        <v>35.340000000000003</v>
      </c>
      <c r="CM28" s="311">
        <f t="shared" si="44"/>
        <v>7.97</v>
      </c>
      <c r="CN28" s="312">
        <f t="shared" si="45"/>
        <v>1171.5899999999999</v>
      </c>
      <c r="CO28" s="311"/>
      <c r="CP28" s="236">
        <f t="shared" si="46"/>
        <v>45.61</v>
      </c>
      <c r="CQ28" s="371"/>
      <c r="CR28" s="313">
        <f t="shared" si="47"/>
        <v>0</v>
      </c>
      <c r="CS28" s="314">
        <f t="shared" si="48"/>
        <v>0</v>
      </c>
      <c r="CT28" s="313"/>
      <c r="CU28" s="313">
        <f t="shared" si="49"/>
        <v>0</v>
      </c>
      <c r="CV28" s="315">
        <f t="shared" si="50"/>
        <v>4.57</v>
      </c>
      <c r="CW28" s="239">
        <f t="shared" si="51"/>
        <v>79.92</v>
      </c>
      <c r="CX28" s="316">
        <f t="shared" si="52"/>
        <v>19.98</v>
      </c>
      <c r="CY28" s="317">
        <f t="shared" si="53"/>
        <v>10.27</v>
      </c>
      <c r="CZ28" s="318">
        <f t="shared" si="54"/>
        <v>39.96</v>
      </c>
      <c r="DA28" s="319">
        <f t="shared" si="55"/>
        <v>17.41</v>
      </c>
      <c r="DB28" s="319">
        <f t="shared" si="56"/>
        <v>4.57</v>
      </c>
      <c r="DC28" s="319">
        <f t="shared" si="57"/>
        <v>21.98</v>
      </c>
      <c r="DD28" s="319">
        <f t="shared" si="58"/>
        <v>17.98</v>
      </c>
      <c r="DE28" s="310">
        <f t="shared" si="59"/>
        <v>0</v>
      </c>
      <c r="DF28" s="321">
        <f t="shared" si="60"/>
        <v>14.1</v>
      </c>
      <c r="DG28" s="322">
        <f t="shared" si="61"/>
        <v>14.1</v>
      </c>
      <c r="DH28" s="321">
        <f t="shared" si="62"/>
        <v>11.4</v>
      </c>
      <c r="DI28" s="322">
        <f t="shared" si="63"/>
        <v>2.8</v>
      </c>
      <c r="DJ28" s="322">
        <f t="shared" si="64"/>
        <v>0</v>
      </c>
      <c r="DK28" s="322">
        <f t="shared" si="65"/>
        <v>0</v>
      </c>
      <c r="DL28" s="323">
        <f t="shared" si="66"/>
        <v>85.44</v>
      </c>
      <c r="DM28" s="324">
        <f t="shared" si="67"/>
        <v>-5.52</v>
      </c>
      <c r="DN28" s="324">
        <f t="shared" si="68"/>
        <v>9.7100000000000009</v>
      </c>
      <c r="DO28" s="324"/>
      <c r="DP28" s="310">
        <f t="shared" si="14"/>
        <v>44.58</v>
      </c>
      <c r="DQ28" s="310">
        <f t="shared" si="69"/>
        <v>49.15</v>
      </c>
      <c r="DR28" s="310">
        <f t="shared" si="15"/>
        <v>35.340000000000003</v>
      </c>
      <c r="DS28" s="325">
        <f t="shared" si="70"/>
        <v>30.77</v>
      </c>
    </row>
    <row r="29" spans="1:123" ht="34.5" customHeight="1">
      <c r="A29" s="376"/>
      <c r="B29" s="398" t="s">
        <v>221</v>
      </c>
      <c r="C29" s="328" t="s">
        <v>126</v>
      </c>
      <c r="D29" s="329">
        <f>D27*6</f>
        <v>3996</v>
      </c>
      <c r="E29" s="330">
        <f>E13</f>
        <v>14.3</v>
      </c>
      <c r="F29" s="331">
        <f t="shared" si="71"/>
        <v>57142.8</v>
      </c>
      <c r="G29" s="399"/>
      <c r="H29" s="400"/>
      <c r="I29" s="334">
        <f>I27*6</f>
        <v>1803.36</v>
      </c>
      <c r="J29" s="335">
        <f>J13</f>
        <v>14.3</v>
      </c>
      <c r="K29" s="336">
        <f t="shared" si="72"/>
        <v>25788.05</v>
      </c>
      <c r="L29" s="337">
        <f>L27*6</f>
        <v>5853.3</v>
      </c>
      <c r="M29" s="338">
        <f>M13</f>
        <v>14.3</v>
      </c>
      <c r="N29" s="339">
        <f t="shared" si="73"/>
        <v>83702.19</v>
      </c>
      <c r="O29" s="401">
        <f>O27*6</f>
        <v>250.62</v>
      </c>
      <c r="P29" s="341">
        <f>P13</f>
        <v>14.3</v>
      </c>
      <c r="Q29" s="342">
        <f t="shared" si="74"/>
        <v>3583.87</v>
      </c>
      <c r="R29" s="267">
        <f t="shared" si="16"/>
        <v>2053.98</v>
      </c>
      <c r="S29" s="343">
        <f t="shared" si="4"/>
        <v>29371.91</v>
      </c>
      <c r="T29" s="344">
        <f t="shared" si="5"/>
        <v>1942.02</v>
      </c>
      <c r="U29" s="343">
        <f t="shared" si="6"/>
        <v>27770.89</v>
      </c>
      <c r="V29" s="345"/>
      <c r="W29" s="389"/>
      <c r="X29" s="402" t="s">
        <v>221</v>
      </c>
      <c r="Y29" s="347" t="s">
        <v>126</v>
      </c>
      <c r="Z29" s="348">
        <f>Z27*6</f>
        <v>7992</v>
      </c>
      <c r="AA29" s="349">
        <f>AA13</f>
        <v>14.3</v>
      </c>
      <c r="AB29" s="350">
        <f t="shared" si="75"/>
        <v>114285.6</v>
      </c>
      <c r="AC29" s="403"/>
      <c r="AD29" s="404"/>
      <c r="AE29" s="352">
        <f>AE27*6</f>
        <v>1893.96</v>
      </c>
      <c r="AF29" s="353">
        <f>AF13</f>
        <v>14.3</v>
      </c>
      <c r="AG29" s="281">
        <f t="shared" si="76"/>
        <v>27083.63</v>
      </c>
      <c r="AH29" s="354">
        <f t="shared" si="9"/>
        <v>3697.32</v>
      </c>
      <c r="AI29" s="355">
        <f t="shared" si="10"/>
        <v>52871.68</v>
      </c>
      <c r="AJ29" s="352">
        <f>AJ27*6</f>
        <v>1516.92</v>
      </c>
      <c r="AK29" s="353">
        <f>AK13</f>
        <v>14.3</v>
      </c>
      <c r="AL29" s="283">
        <f t="shared" si="17"/>
        <v>21691.96</v>
      </c>
      <c r="AM29" s="351">
        <f>AM27*6</f>
        <v>1534.62</v>
      </c>
      <c r="AN29" s="281">
        <f t="shared" si="18"/>
        <v>21945.07</v>
      </c>
      <c r="AO29" s="356">
        <f>AO27*6</f>
        <v>1034.04</v>
      </c>
      <c r="AP29" s="283">
        <f t="shared" si="19"/>
        <v>14786.77</v>
      </c>
      <c r="AQ29" s="356">
        <f>AQ27*6</f>
        <v>914.16</v>
      </c>
      <c r="AR29" s="281">
        <f t="shared" si="20"/>
        <v>13072.49</v>
      </c>
      <c r="AS29" s="357"/>
      <c r="AT29" s="281">
        <f t="shared" si="21"/>
        <v>0</v>
      </c>
      <c r="AU29" s="285">
        <f t="shared" si="22"/>
        <v>6893.7</v>
      </c>
      <c r="AV29" s="358">
        <f t="shared" si="23"/>
        <v>98579.91</v>
      </c>
      <c r="AW29" s="287">
        <f t="shared" si="24"/>
        <v>1098.3</v>
      </c>
      <c r="AX29" s="358">
        <f t="shared" si="25"/>
        <v>15705.69</v>
      </c>
      <c r="AY29" s="359">
        <f t="shared" si="26"/>
        <v>15984</v>
      </c>
      <c r="AZ29" s="360">
        <f t="shared" si="27"/>
        <v>228571.2</v>
      </c>
      <c r="BA29" s="361">
        <f t="shared" si="28"/>
        <v>8947.68</v>
      </c>
      <c r="BB29" s="234"/>
      <c r="BC29" s="310">
        <f t="shared" si="29"/>
        <v>8947.68</v>
      </c>
      <c r="BD29" s="363">
        <f t="shared" si="30"/>
        <v>127951.82399999999</v>
      </c>
      <c r="BE29" s="310">
        <f t="shared" si="31"/>
        <v>7036.32</v>
      </c>
      <c r="BF29" s="234"/>
      <c r="BG29" s="394"/>
      <c r="BH29" s="405" t="s">
        <v>221</v>
      </c>
      <c r="BI29" s="366" t="s">
        <v>126</v>
      </c>
      <c r="BJ29" s="367">
        <f>BJ27*6</f>
        <v>2820</v>
      </c>
      <c r="BK29" s="368">
        <f>BK13</f>
        <v>14.3</v>
      </c>
      <c r="BL29" s="369">
        <f t="shared" si="77"/>
        <v>40326</v>
      </c>
      <c r="BM29" s="405" t="s">
        <v>221</v>
      </c>
      <c r="BN29" s="366" t="s">
        <v>126</v>
      </c>
      <c r="BO29" s="367">
        <f>BO27*6</f>
        <v>2280</v>
      </c>
      <c r="BP29" s="368">
        <f>BP13</f>
        <v>14.3</v>
      </c>
      <c r="BQ29" s="369">
        <f t="shared" si="78"/>
        <v>32604</v>
      </c>
      <c r="BR29" s="405" t="s">
        <v>221</v>
      </c>
      <c r="BS29" s="366" t="s">
        <v>126</v>
      </c>
      <c r="BT29" s="367"/>
      <c r="BU29" s="368">
        <f>BU13</f>
        <v>14.3</v>
      </c>
      <c r="BV29" s="369">
        <f>BT29*BU29</f>
        <v>0</v>
      </c>
      <c r="BW29" s="236">
        <f t="shared" si="32"/>
        <v>1936.32</v>
      </c>
      <c r="BX29" s="370">
        <f>BX27*6</f>
        <v>2820</v>
      </c>
      <c r="BY29" s="301">
        <f t="shared" si="33"/>
        <v>40326</v>
      </c>
      <c r="BZ29" s="371">
        <f>BZ27*6</f>
        <v>0</v>
      </c>
      <c r="CA29" s="303">
        <f t="shared" si="34"/>
        <v>0</v>
      </c>
      <c r="CB29" s="304">
        <f t="shared" si="35"/>
        <v>0</v>
      </c>
      <c r="CC29" s="304">
        <f t="shared" si="36"/>
        <v>0</v>
      </c>
      <c r="CD29" s="367">
        <f>CD27*6</f>
        <v>560.16</v>
      </c>
      <c r="CE29" s="303">
        <f t="shared" si="37"/>
        <v>8010.29</v>
      </c>
      <c r="CF29" s="305">
        <f t="shared" si="38"/>
        <v>560.16</v>
      </c>
      <c r="CG29" s="306">
        <f t="shared" si="38"/>
        <v>8010.29</v>
      </c>
      <c r="CH29" s="307">
        <f t="shared" si="39"/>
        <v>1719.84</v>
      </c>
      <c r="CI29" s="308">
        <f t="shared" si="40"/>
        <v>24593.71</v>
      </c>
      <c r="CJ29" s="309">
        <f t="shared" si="41"/>
        <v>4354.62</v>
      </c>
      <c r="CK29" s="310">
        <f t="shared" si="42"/>
        <v>12327.84</v>
      </c>
      <c r="CL29" s="310">
        <f t="shared" si="43"/>
        <v>3656.16</v>
      </c>
      <c r="CM29" s="311">
        <f t="shared" si="44"/>
        <v>1594.2</v>
      </c>
      <c r="CN29" s="312">
        <f t="shared" si="45"/>
        <v>22797.06</v>
      </c>
      <c r="CO29" s="311"/>
      <c r="CP29" s="236">
        <f t="shared" si="46"/>
        <v>5710.14</v>
      </c>
      <c r="CQ29" s="371"/>
      <c r="CR29" s="313">
        <f t="shared" si="47"/>
        <v>0</v>
      </c>
      <c r="CS29" s="314">
        <f t="shared" si="48"/>
        <v>0</v>
      </c>
      <c r="CT29" s="313"/>
      <c r="CU29" s="313">
        <f t="shared" si="49"/>
        <v>0</v>
      </c>
      <c r="CV29" s="315">
        <f t="shared" si="50"/>
        <v>914.16</v>
      </c>
      <c r="CW29" s="239">
        <f t="shared" si="51"/>
        <v>15984</v>
      </c>
      <c r="CX29" s="316">
        <f t="shared" si="52"/>
        <v>3996</v>
      </c>
      <c r="CY29" s="317">
        <f t="shared" si="53"/>
        <v>2053.98</v>
      </c>
      <c r="CZ29" s="318">
        <f t="shared" si="54"/>
        <v>7992</v>
      </c>
      <c r="DA29" s="319">
        <f t="shared" si="55"/>
        <v>6893.7</v>
      </c>
      <c r="DB29" s="319">
        <f t="shared" si="56"/>
        <v>914.16</v>
      </c>
      <c r="DC29" s="319">
        <f t="shared" si="57"/>
        <v>7807.86</v>
      </c>
      <c r="DD29" s="319">
        <f t="shared" si="58"/>
        <v>184.14</v>
      </c>
      <c r="DE29" s="310">
        <f t="shared" si="59"/>
        <v>0</v>
      </c>
      <c r="DF29" s="321">
        <f t="shared" si="60"/>
        <v>2820</v>
      </c>
      <c r="DG29" s="322">
        <f t="shared" si="61"/>
        <v>2820</v>
      </c>
      <c r="DH29" s="321">
        <f t="shared" si="62"/>
        <v>2280</v>
      </c>
      <c r="DI29" s="322">
        <f t="shared" si="63"/>
        <v>560.16</v>
      </c>
      <c r="DJ29" s="322">
        <f t="shared" si="64"/>
        <v>0</v>
      </c>
      <c r="DK29" s="322">
        <f t="shared" si="65"/>
        <v>0</v>
      </c>
      <c r="DL29" s="323">
        <f t="shared" si="66"/>
        <v>17088</v>
      </c>
      <c r="DM29" s="324">
        <f t="shared" si="67"/>
        <v>-1104</v>
      </c>
      <c r="DN29" s="324">
        <f t="shared" si="68"/>
        <v>1942.02</v>
      </c>
      <c r="DO29" s="324"/>
      <c r="DP29" s="310">
        <f t="shared" si="14"/>
        <v>12327.84</v>
      </c>
      <c r="DQ29" s="310">
        <f t="shared" si="69"/>
        <v>13242</v>
      </c>
      <c r="DR29" s="310">
        <f t="shared" si="15"/>
        <v>3656.16</v>
      </c>
      <c r="DS29" s="325">
        <f t="shared" si="70"/>
        <v>2742</v>
      </c>
    </row>
    <row r="30" spans="1:123" ht="42.75" customHeight="1">
      <c r="A30" s="376"/>
      <c r="B30" s="327" t="s">
        <v>222</v>
      </c>
      <c r="C30" s="328" t="s">
        <v>0</v>
      </c>
      <c r="D30" s="329">
        <f>D27*1.2</f>
        <v>799.2</v>
      </c>
      <c r="E30" s="330">
        <v>36</v>
      </c>
      <c r="F30" s="331">
        <f t="shared" si="71"/>
        <v>28771.200000000001</v>
      </c>
      <c r="G30" s="399"/>
      <c r="H30" s="400"/>
      <c r="I30" s="334">
        <f>I27*1.2</f>
        <v>360.67</v>
      </c>
      <c r="J30" s="335">
        <v>36</v>
      </c>
      <c r="K30" s="336">
        <f t="shared" si="72"/>
        <v>12984.12</v>
      </c>
      <c r="L30" s="337">
        <f>L27*1.2</f>
        <v>1170.6600000000001</v>
      </c>
      <c r="M30" s="338">
        <v>36</v>
      </c>
      <c r="N30" s="339">
        <f t="shared" si="73"/>
        <v>42143.76</v>
      </c>
      <c r="O30" s="401">
        <v>50.13</v>
      </c>
      <c r="P30" s="341">
        <v>36</v>
      </c>
      <c r="Q30" s="342">
        <f t="shared" si="74"/>
        <v>1804.68</v>
      </c>
      <c r="R30" s="267">
        <f t="shared" si="16"/>
        <v>410.8</v>
      </c>
      <c r="S30" s="343">
        <f t="shared" si="4"/>
        <v>14788.8</v>
      </c>
      <c r="T30" s="344">
        <f t="shared" si="5"/>
        <v>388.4</v>
      </c>
      <c r="U30" s="343">
        <f t="shared" si="6"/>
        <v>13982.4</v>
      </c>
      <c r="V30" s="345"/>
      <c r="W30" s="389"/>
      <c r="X30" s="346" t="s">
        <v>222</v>
      </c>
      <c r="Y30" s="347" t="s">
        <v>0</v>
      </c>
      <c r="Z30" s="348">
        <f>Z27*1.2</f>
        <v>1598.4</v>
      </c>
      <c r="AA30" s="349">
        <v>36</v>
      </c>
      <c r="AB30" s="350">
        <f t="shared" si="75"/>
        <v>57542.400000000001</v>
      </c>
      <c r="AC30" s="403"/>
      <c r="AD30" s="404"/>
      <c r="AE30" s="352">
        <f>AE27*1.2</f>
        <v>378.79</v>
      </c>
      <c r="AF30" s="353">
        <v>36</v>
      </c>
      <c r="AG30" s="281">
        <f t="shared" si="76"/>
        <v>13636.44</v>
      </c>
      <c r="AH30" s="354">
        <f t="shared" si="9"/>
        <v>739.46</v>
      </c>
      <c r="AI30" s="355">
        <f t="shared" si="10"/>
        <v>26620.560000000001</v>
      </c>
      <c r="AJ30" s="352">
        <f>AJ27*1.2</f>
        <v>303.38</v>
      </c>
      <c r="AK30" s="353">
        <v>36</v>
      </c>
      <c r="AL30" s="283">
        <f t="shared" si="17"/>
        <v>10921.68</v>
      </c>
      <c r="AM30" s="351">
        <f>AM27*1.2</f>
        <v>306.92</v>
      </c>
      <c r="AN30" s="281">
        <f t="shared" si="18"/>
        <v>11049.12</v>
      </c>
      <c r="AO30" s="356">
        <f>AO27*1.2</f>
        <v>206.81</v>
      </c>
      <c r="AP30" s="283">
        <f t="shared" si="19"/>
        <v>7445.16</v>
      </c>
      <c r="AQ30" s="356">
        <f>AQ27*1.2</f>
        <v>182.83</v>
      </c>
      <c r="AR30" s="281">
        <f t="shared" si="20"/>
        <v>6581.88</v>
      </c>
      <c r="AS30" s="357"/>
      <c r="AT30" s="281">
        <f t="shared" si="21"/>
        <v>0</v>
      </c>
      <c r="AU30" s="285">
        <f t="shared" si="22"/>
        <v>1378.73</v>
      </c>
      <c r="AV30" s="358">
        <f t="shared" si="23"/>
        <v>49634.28</v>
      </c>
      <c r="AW30" s="287">
        <f t="shared" si="24"/>
        <v>219.67</v>
      </c>
      <c r="AX30" s="358">
        <f t="shared" si="25"/>
        <v>7908.12</v>
      </c>
      <c r="AY30" s="359">
        <f t="shared" si="26"/>
        <v>3196.8</v>
      </c>
      <c r="AZ30" s="360">
        <f t="shared" si="27"/>
        <v>115084.8</v>
      </c>
      <c r="BA30" s="361">
        <f t="shared" si="28"/>
        <v>1789.53</v>
      </c>
      <c r="BB30" s="234"/>
      <c r="BC30" s="310">
        <f t="shared" si="29"/>
        <v>1789.53</v>
      </c>
      <c r="BD30" s="363">
        <f t="shared" si="30"/>
        <v>64423.08</v>
      </c>
      <c r="BE30" s="310">
        <f t="shared" si="31"/>
        <v>1407.27</v>
      </c>
      <c r="BF30" s="234"/>
      <c r="BG30" s="394"/>
      <c r="BH30" s="365" t="s">
        <v>222</v>
      </c>
      <c r="BI30" s="366" t="s">
        <v>0</v>
      </c>
      <c r="BJ30" s="367">
        <f>BJ27*1.2</f>
        <v>564</v>
      </c>
      <c r="BK30" s="368">
        <v>36</v>
      </c>
      <c r="BL30" s="369">
        <f t="shared" si="77"/>
        <v>20304</v>
      </c>
      <c r="BM30" s="365" t="s">
        <v>222</v>
      </c>
      <c r="BN30" s="366" t="s">
        <v>0</v>
      </c>
      <c r="BO30" s="367">
        <f>BO27*1.2</f>
        <v>456</v>
      </c>
      <c r="BP30" s="368">
        <v>36</v>
      </c>
      <c r="BQ30" s="369">
        <f t="shared" si="78"/>
        <v>16416</v>
      </c>
      <c r="BR30" s="365" t="s">
        <v>222</v>
      </c>
      <c r="BS30" s="366" t="s">
        <v>0</v>
      </c>
      <c r="BT30" s="367"/>
      <c r="BU30" s="368">
        <v>36</v>
      </c>
      <c r="BV30" s="369">
        <f t="shared" ref="BV30:BV39" si="79">BT30*BU30</f>
        <v>0</v>
      </c>
      <c r="BW30" s="236">
        <f t="shared" si="32"/>
        <v>387.27</v>
      </c>
      <c r="BX30" s="370">
        <f>BX27*1.2</f>
        <v>564</v>
      </c>
      <c r="BY30" s="301">
        <f t="shared" si="33"/>
        <v>20304</v>
      </c>
      <c r="BZ30" s="371">
        <f>BZ27*1.2</f>
        <v>0</v>
      </c>
      <c r="CA30" s="303">
        <f t="shared" si="34"/>
        <v>0</v>
      </c>
      <c r="CB30" s="304">
        <f t="shared" si="35"/>
        <v>0</v>
      </c>
      <c r="CC30" s="304">
        <f t="shared" si="36"/>
        <v>0</v>
      </c>
      <c r="CD30" s="367">
        <f>CD27*1.2</f>
        <v>112.03</v>
      </c>
      <c r="CE30" s="303">
        <f t="shared" si="37"/>
        <v>4033.08</v>
      </c>
      <c r="CF30" s="305">
        <f t="shared" si="38"/>
        <v>112.03</v>
      </c>
      <c r="CG30" s="306">
        <f t="shared" si="38"/>
        <v>4033.08</v>
      </c>
      <c r="CH30" s="307">
        <f t="shared" si="39"/>
        <v>343.97</v>
      </c>
      <c r="CI30" s="308">
        <f t="shared" si="40"/>
        <v>12382.92</v>
      </c>
      <c r="CJ30" s="309">
        <f t="shared" si="41"/>
        <v>870.92</v>
      </c>
      <c r="CK30" s="310">
        <f t="shared" si="42"/>
        <v>2465.56</v>
      </c>
      <c r="CL30" s="310">
        <f t="shared" si="43"/>
        <v>731.24</v>
      </c>
      <c r="CM30" s="311">
        <f t="shared" si="44"/>
        <v>318.83999999999997</v>
      </c>
      <c r="CN30" s="312">
        <f t="shared" si="45"/>
        <v>11478.24</v>
      </c>
      <c r="CO30" s="311"/>
      <c r="CP30" s="236">
        <f t="shared" si="46"/>
        <v>1142.04</v>
      </c>
      <c r="CQ30" s="371"/>
      <c r="CR30" s="313">
        <f t="shared" si="47"/>
        <v>0</v>
      </c>
      <c r="CS30" s="314">
        <f t="shared" si="48"/>
        <v>0</v>
      </c>
      <c r="CT30" s="313"/>
      <c r="CU30" s="313">
        <f t="shared" si="49"/>
        <v>0</v>
      </c>
      <c r="CV30" s="315">
        <f t="shared" si="50"/>
        <v>182.83</v>
      </c>
      <c r="CW30" s="239">
        <f t="shared" si="51"/>
        <v>3196.8</v>
      </c>
      <c r="CX30" s="316">
        <f t="shared" si="52"/>
        <v>799.2</v>
      </c>
      <c r="CY30" s="317">
        <f t="shared" si="53"/>
        <v>410.8</v>
      </c>
      <c r="CZ30" s="318">
        <f t="shared" si="54"/>
        <v>1598.4</v>
      </c>
      <c r="DA30" s="319">
        <f t="shared" si="55"/>
        <v>1378.73</v>
      </c>
      <c r="DB30" s="319">
        <f t="shared" si="56"/>
        <v>182.83</v>
      </c>
      <c r="DC30" s="319">
        <f t="shared" si="57"/>
        <v>1561.56</v>
      </c>
      <c r="DD30" s="319">
        <f t="shared" si="58"/>
        <v>36.840000000000003</v>
      </c>
      <c r="DE30" s="310">
        <f t="shared" si="59"/>
        <v>0</v>
      </c>
      <c r="DF30" s="321">
        <f t="shared" si="60"/>
        <v>564</v>
      </c>
      <c r="DG30" s="322">
        <f t="shared" si="61"/>
        <v>564</v>
      </c>
      <c r="DH30" s="321">
        <f t="shared" si="62"/>
        <v>456</v>
      </c>
      <c r="DI30" s="322">
        <f t="shared" si="63"/>
        <v>112.03</v>
      </c>
      <c r="DJ30" s="322">
        <f t="shared" si="64"/>
        <v>0</v>
      </c>
      <c r="DK30" s="322">
        <f t="shared" si="65"/>
        <v>0</v>
      </c>
      <c r="DL30" s="323">
        <f t="shared" si="66"/>
        <v>3417.6</v>
      </c>
      <c r="DM30" s="324">
        <f t="shared" si="67"/>
        <v>-220.8</v>
      </c>
      <c r="DN30" s="324">
        <f t="shared" si="68"/>
        <v>388.4</v>
      </c>
      <c r="DO30" s="324"/>
      <c r="DP30" s="310">
        <f t="shared" si="14"/>
        <v>2465.56</v>
      </c>
      <c r="DQ30" s="310">
        <f t="shared" si="69"/>
        <v>2648.39</v>
      </c>
      <c r="DR30" s="310">
        <f t="shared" si="15"/>
        <v>731.24</v>
      </c>
      <c r="DS30" s="325">
        <f t="shared" si="70"/>
        <v>548.41</v>
      </c>
    </row>
    <row r="31" spans="1:123" ht="48" customHeight="1">
      <c r="A31" s="376"/>
      <c r="B31" s="327" t="s">
        <v>238</v>
      </c>
      <c r="C31" s="328" t="s">
        <v>27</v>
      </c>
      <c r="D31" s="329">
        <f>9150/1332*D27</f>
        <v>4575</v>
      </c>
      <c r="E31" s="330">
        <v>41.43</v>
      </c>
      <c r="F31" s="331">
        <f t="shared" si="71"/>
        <v>189542.25</v>
      </c>
      <c r="G31" s="399"/>
      <c r="H31" s="400"/>
      <c r="I31" s="334">
        <f>9150/1332*I27</f>
        <v>2064.66</v>
      </c>
      <c r="J31" s="335">
        <v>41.43</v>
      </c>
      <c r="K31" s="336">
        <f t="shared" si="72"/>
        <v>85538.86</v>
      </c>
      <c r="L31" s="337">
        <f>9150/1332*L27</f>
        <v>6701.41</v>
      </c>
      <c r="M31" s="338">
        <v>41.43</v>
      </c>
      <c r="N31" s="339">
        <f t="shared" si="73"/>
        <v>277639.42</v>
      </c>
      <c r="O31" s="401">
        <f>9150/1332*O27</f>
        <v>286.93</v>
      </c>
      <c r="P31" s="341">
        <v>41.43</v>
      </c>
      <c r="Q31" s="342">
        <f t="shared" si="74"/>
        <v>11887.51</v>
      </c>
      <c r="R31" s="267">
        <f t="shared" si="16"/>
        <v>2351.59</v>
      </c>
      <c r="S31" s="343">
        <f t="shared" si="4"/>
        <v>97426.37</v>
      </c>
      <c r="T31" s="344">
        <f t="shared" si="5"/>
        <v>2223.41</v>
      </c>
      <c r="U31" s="343">
        <f t="shared" si="6"/>
        <v>92115.88</v>
      </c>
      <c r="V31" s="345"/>
      <c r="W31" s="389"/>
      <c r="X31" s="346" t="s">
        <v>238</v>
      </c>
      <c r="Y31" s="347" t="s">
        <v>27</v>
      </c>
      <c r="Z31" s="348">
        <f>9150/1332*Z27</f>
        <v>9150</v>
      </c>
      <c r="AA31" s="349">
        <v>41.43</v>
      </c>
      <c r="AB31" s="350">
        <f t="shared" si="75"/>
        <v>379084.5</v>
      </c>
      <c r="AC31" s="403"/>
      <c r="AD31" s="404"/>
      <c r="AE31" s="352">
        <v>2168.38</v>
      </c>
      <c r="AF31" s="353">
        <v>41.43</v>
      </c>
      <c r="AG31" s="281">
        <f t="shared" si="76"/>
        <v>89835.98</v>
      </c>
      <c r="AH31" s="354">
        <f t="shared" si="9"/>
        <v>4233.04</v>
      </c>
      <c r="AI31" s="355">
        <f t="shared" si="10"/>
        <v>175374.84</v>
      </c>
      <c r="AJ31" s="352">
        <v>1736.87</v>
      </c>
      <c r="AK31" s="353">
        <v>41.43</v>
      </c>
      <c r="AL31" s="283">
        <f t="shared" si="17"/>
        <v>71958.52</v>
      </c>
      <c r="AM31" s="351">
        <f>9150/1332*AM27</f>
        <v>1756.98</v>
      </c>
      <c r="AN31" s="281">
        <f t="shared" si="18"/>
        <v>72791.679999999993</v>
      </c>
      <c r="AO31" s="356">
        <f>9150/1332*AO27</f>
        <v>1183.8699999999999</v>
      </c>
      <c r="AP31" s="283">
        <f t="shared" si="19"/>
        <v>49047.73</v>
      </c>
      <c r="AQ31" s="356">
        <v>1046.71</v>
      </c>
      <c r="AR31" s="281">
        <f t="shared" si="20"/>
        <v>43365.2</v>
      </c>
      <c r="AS31" s="357"/>
      <c r="AT31" s="281">
        <f t="shared" si="21"/>
        <v>0</v>
      </c>
      <c r="AU31" s="285">
        <f t="shared" si="22"/>
        <v>7892.81</v>
      </c>
      <c r="AV31" s="358">
        <f t="shared" si="23"/>
        <v>326999.11829999997</v>
      </c>
      <c r="AW31" s="287">
        <f t="shared" si="24"/>
        <v>1257.19</v>
      </c>
      <c r="AX31" s="358">
        <f t="shared" si="25"/>
        <v>52085.381699999998</v>
      </c>
      <c r="AY31" s="359">
        <f t="shared" si="26"/>
        <v>18300</v>
      </c>
      <c r="AZ31" s="360">
        <f t="shared" si="27"/>
        <v>758169</v>
      </c>
      <c r="BA31" s="361">
        <f t="shared" si="28"/>
        <v>10244.4</v>
      </c>
      <c r="BB31" s="234"/>
      <c r="BC31" s="310">
        <f t="shared" si="29"/>
        <v>10244.4</v>
      </c>
      <c r="BD31" s="363">
        <f t="shared" si="30"/>
        <v>424425.49200000003</v>
      </c>
      <c r="BE31" s="310">
        <f t="shared" si="31"/>
        <v>8055.6</v>
      </c>
      <c r="BF31" s="234"/>
      <c r="BG31" s="394"/>
      <c r="BH31" s="365" t="s">
        <v>238</v>
      </c>
      <c r="BI31" s="366" t="s">
        <v>27</v>
      </c>
      <c r="BJ31" s="367">
        <f>9150/1332*BJ27</f>
        <v>3228.6</v>
      </c>
      <c r="BK31" s="368">
        <v>41.43</v>
      </c>
      <c r="BL31" s="369">
        <f t="shared" si="77"/>
        <v>133760.9</v>
      </c>
      <c r="BM31" s="365" t="s">
        <v>238</v>
      </c>
      <c r="BN31" s="366" t="s">
        <v>27</v>
      </c>
      <c r="BO31" s="367">
        <f>9150/1332*BO27</f>
        <v>2610.36</v>
      </c>
      <c r="BP31" s="368">
        <v>41.43</v>
      </c>
      <c r="BQ31" s="369">
        <f t="shared" si="78"/>
        <v>108147.21</v>
      </c>
      <c r="BR31" s="365" t="s">
        <v>238</v>
      </c>
      <c r="BS31" s="366" t="s">
        <v>27</v>
      </c>
      <c r="BT31" s="367"/>
      <c r="BU31" s="368">
        <v>41.43</v>
      </c>
      <c r="BV31" s="369">
        <f t="shared" si="79"/>
        <v>0</v>
      </c>
      <c r="BW31" s="236">
        <f t="shared" si="32"/>
        <v>2216.64</v>
      </c>
      <c r="BX31" s="370">
        <f>9150/1332*BX27</f>
        <v>3228.6</v>
      </c>
      <c r="BY31" s="301">
        <f t="shared" si="33"/>
        <v>133760.89799999999</v>
      </c>
      <c r="BZ31" s="371">
        <f>9150/1332*BZ27</f>
        <v>0</v>
      </c>
      <c r="CA31" s="303">
        <f t="shared" si="34"/>
        <v>0</v>
      </c>
      <c r="CB31" s="304">
        <f t="shared" si="35"/>
        <v>0</v>
      </c>
      <c r="CC31" s="304">
        <f t="shared" si="36"/>
        <v>0</v>
      </c>
      <c r="CD31" s="367">
        <f>9150/1332*CD27</f>
        <v>641.32000000000005</v>
      </c>
      <c r="CE31" s="303">
        <f t="shared" si="37"/>
        <v>26569.89</v>
      </c>
      <c r="CF31" s="305">
        <f t="shared" si="38"/>
        <v>641.32000000000005</v>
      </c>
      <c r="CG31" s="306">
        <f t="shared" si="38"/>
        <v>26569.89</v>
      </c>
      <c r="CH31" s="307">
        <f t="shared" si="39"/>
        <v>1969.04</v>
      </c>
      <c r="CI31" s="308">
        <f t="shared" si="40"/>
        <v>81577.33</v>
      </c>
      <c r="CJ31" s="309">
        <f t="shared" si="41"/>
        <v>4985.58</v>
      </c>
      <c r="CK31" s="310">
        <f t="shared" si="42"/>
        <v>14114.32</v>
      </c>
      <c r="CL31" s="310">
        <f t="shared" si="43"/>
        <v>4185.68</v>
      </c>
      <c r="CM31" s="311">
        <f t="shared" si="44"/>
        <v>1825.19</v>
      </c>
      <c r="CN31" s="312">
        <f t="shared" si="45"/>
        <v>75617.62</v>
      </c>
      <c r="CO31" s="311"/>
      <c r="CP31" s="236">
        <f t="shared" si="46"/>
        <v>6537.27</v>
      </c>
      <c r="CQ31" s="371"/>
      <c r="CR31" s="313">
        <f t="shared" si="47"/>
        <v>0</v>
      </c>
      <c r="CS31" s="314">
        <f t="shared" si="48"/>
        <v>0</v>
      </c>
      <c r="CT31" s="313"/>
      <c r="CU31" s="313">
        <f t="shared" si="49"/>
        <v>0</v>
      </c>
      <c r="CV31" s="315">
        <f t="shared" si="50"/>
        <v>1046.71</v>
      </c>
      <c r="CW31" s="239">
        <f t="shared" si="51"/>
        <v>18300</v>
      </c>
      <c r="CX31" s="316">
        <f t="shared" si="52"/>
        <v>4575</v>
      </c>
      <c r="CY31" s="317">
        <f t="shared" si="53"/>
        <v>2351.59</v>
      </c>
      <c r="CZ31" s="318">
        <f t="shared" si="54"/>
        <v>9150</v>
      </c>
      <c r="DA31" s="319">
        <f t="shared" si="55"/>
        <v>7892.81</v>
      </c>
      <c r="DB31" s="319">
        <f t="shared" si="56"/>
        <v>1046.71</v>
      </c>
      <c r="DC31" s="319">
        <f t="shared" si="57"/>
        <v>8939.52</v>
      </c>
      <c r="DD31" s="319">
        <f t="shared" si="58"/>
        <v>210.48</v>
      </c>
      <c r="DE31" s="310">
        <f t="shared" si="59"/>
        <v>0</v>
      </c>
      <c r="DF31" s="321">
        <f t="shared" si="60"/>
        <v>3228.6</v>
      </c>
      <c r="DG31" s="322">
        <f t="shared" si="61"/>
        <v>3228.6</v>
      </c>
      <c r="DH31" s="321">
        <f t="shared" si="62"/>
        <v>2610.36</v>
      </c>
      <c r="DI31" s="322">
        <f t="shared" si="63"/>
        <v>641.32000000000005</v>
      </c>
      <c r="DJ31" s="322">
        <f t="shared" si="64"/>
        <v>0</v>
      </c>
      <c r="DK31" s="322">
        <f t="shared" si="65"/>
        <v>0</v>
      </c>
      <c r="DL31" s="323">
        <f t="shared" si="66"/>
        <v>19563.96</v>
      </c>
      <c r="DM31" s="324">
        <f t="shared" si="67"/>
        <v>-1263.96</v>
      </c>
      <c r="DN31" s="324">
        <f t="shared" si="68"/>
        <v>2223.41</v>
      </c>
      <c r="DO31" s="324"/>
      <c r="DP31" s="310">
        <f t="shared" si="14"/>
        <v>14114.32</v>
      </c>
      <c r="DQ31" s="310">
        <f t="shared" si="69"/>
        <v>15161.03</v>
      </c>
      <c r="DR31" s="310">
        <f t="shared" si="15"/>
        <v>4185.68</v>
      </c>
      <c r="DS31" s="325">
        <f t="shared" si="70"/>
        <v>3138.97</v>
      </c>
    </row>
    <row r="32" spans="1:123" ht="31.5" customHeight="1">
      <c r="A32" s="376"/>
      <c r="B32" s="327" t="s">
        <v>239</v>
      </c>
      <c r="C32" s="328" t="s">
        <v>27</v>
      </c>
      <c r="D32" s="329">
        <f>8150/1332*D27</f>
        <v>4075</v>
      </c>
      <c r="E32" s="330">
        <v>20.13</v>
      </c>
      <c r="F32" s="331">
        <f t="shared" si="71"/>
        <v>82029.75</v>
      </c>
      <c r="G32" s="399"/>
      <c r="H32" s="400"/>
      <c r="I32" s="334">
        <v>2064.66</v>
      </c>
      <c r="J32" s="335">
        <v>20.13</v>
      </c>
      <c r="K32" s="336">
        <f t="shared" si="72"/>
        <v>41561.61</v>
      </c>
      <c r="L32" s="337">
        <f>8150/1332*L27</f>
        <v>5969.02</v>
      </c>
      <c r="M32" s="338">
        <v>20.13</v>
      </c>
      <c r="N32" s="339">
        <f t="shared" si="73"/>
        <v>120156.37</v>
      </c>
      <c r="O32" s="401">
        <v>29.93</v>
      </c>
      <c r="P32" s="341">
        <v>20.13</v>
      </c>
      <c r="Q32" s="342">
        <f t="shared" si="74"/>
        <v>602.49</v>
      </c>
      <c r="R32" s="267">
        <f t="shared" si="16"/>
        <v>2094.59</v>
      </c>
      <c r="S32" s="343">
        <f t="shared" si="4"/>
        <v>42164.1</v>
      </c>
      <c r="T32" s="344">
        <f t="shared" si="5"/>
        <v>1980.41</v>
      </c>
      <c r="U32" s="343">
        <f t="shared" si="6"/>
        <v>39865.65</v>
      </c>
      <c r="V32" s="345"/>
      <c r="W32" s="389"/>
      <c r="X32" s="346" t="s">
        <v>239</v>
      </c>
      <c r="Y32" s="347" t="s">
        <v>27</v>
      </c>
      <c r="Z32" s="348">
        <f>8150/1332*Z27</f>
        <v>8150</v>
      </c>
      <c r="AA32" s="349">
        <v>20.13</v>
      </c>
      <c r="AB32" s="350">
        <f t="shared" si="75"/>
        <v>164059.5</v>
      </c>
      <c r="AC32" s="403"/>
      <c r="AD32" s="404"/>
      <c r="AE32" s="352">
        <f>8150/1332*AE27</f>
        <v>1931.4</v>
      </c>
      <c r="AF32" s="353">
        <v>20.13</v>
      </c>
      <c r="AG32" s="281">
        <f t="shared" si="76"/>
        <v>38879.08</v>
      </c>
      <c r="AH32" s="354">
        <f t="shared" si="9"/>
        <v>3996.06</v>
      </c>
      <c r="AI32" s="355">
        <f t="shared" si="10"/>
        <v>80440.69</v>
      </c>
      <c r="AJ32" s="352">
        <v>1547.26</v>
      </c>
      <c r="AK32" s="353">
        <v>20.13</v>
      </c>
      <c r="AL32" s="283">
        <f t="shared" si="17"/>
        <v>31146.34</v>
      </c>
      <c r="AM32" s="351">
        <f>8150/1332*AM27</f>
        <v>1564.96</v>
      </c>
      <c r="AN32" s="281">
        <f t="shared" si="18"/>
        <v>31502.639999999999</v>
      </c>
      <c r="AO32" s="356">
        <f>8150/1332*AO27</f>
        <v>1054.48</v>
      </c>
      <c r="AP32" s="283">
        <f t="shared" si="19"/>
        <v>21226.68</v>
      </c>
      <c r="AQ32" s="356">
        <v>932.44</v>
      </c>
      <c r="AR32" s="281">
        <f t="shared" si="20"/>
        <v>18770.02</v>
      </c>
      <c r="AS32" s="357"/>
      <c r="AT32" s="281">
        <f t="shared" si="21"/>
        <v>0</v>
      </c>
      <c r="AU32" s="285">
        <f t="shared" si="22"/>
        <v>7030.54</v>
      </c>
      <c r="AV32" s="358">
        <f t="shared" si="23"/>
        <v>141524.7702</v>
      </c>
      <c r="AW32" s="287">
        <f t="shared" si="24"/>
        <v>1119.46</v>
      </c>
      <c r="AX32" s="358">
        <f t="shared" si="25"/>
        <v>22534.729800000001</v>
      </c>
      <c r="AY32" s="359">
        <f t="shared" si="26"/>
        <v>16300</v>
      </c>
      <c r="AZ32" s="360">
        <f t="shared" si="27"/>
        <v>328119</v>
      </c>
      <c r="BA32" s="361">
        <f t="shared" si="28"/>
        <v>9125.1299999999992</v>
      </c>
      <c r="BB32" s="234"/>
      <c r="BC32" s="310">
        <f t="shared" si="29"/>
        <v>9125.1299999999992</v>
      </c>
      <c r="BD32" s="363">
        <f t="shared" si="30"/>
        <v>183688.86689999999</v>
      </c>
      <c r="BE32" s="310">
        <f t="shared" si="31"/>
        <v>7174.87</v>
      </c>
      <c r="BF32" s="234"/>
      <c r="BG32" s="394"/>
      <c r="BH32" s="365" t="s">
        <v>239</v>
      </c>
      <c r="BI32" s="366" t="s">
        <v>27</v>
      </c>
      <c r="BJ32" s="367">
        <f>8150/1332*BJ27</f>
        <v>2875.75</v>
      </c>
      <c r="BK32" s="368">
        <v>20.13</v>
      </c>
      <c r="BL32" s="369">
        <f t="shared" si="77"/>
        <v>57888.85</v>
      </c>
      <c r="BM32" s="365" t="s">
        <v>239</v>
      </c>
      <c r="BN32" s="366" t="s">
        <v>27</v>
      </c>
      <c r="BO32" s="367">
        <f>8150/1332*BO27</f>
        <v>2325.08</v>
      </c>
      <c r="BP32" s="368">
        <v>20.13</v>
      </c>
      <c r="BQ32" s="369">
        <f t="shared" si="78"/>
        <v>46803.86</v>
      </c>
      <c r="BR32" s="365" t="s">
        <v>239</v>
      </c>
      <c r="BS32" s="366" t="s">
        <v>27</v>
      </c>
      <c r="BT32" s="367"/>
      <c r="BU32" s="368">
        <v>20.13</v>
      </c>
      <c r="BV32" s="369">
        <f t="shared" si="79"/>
        <v>0</v>
      </c>
      <c r="BW32" s="236">
        <f t="shared" si="32"/>
        <v>1974.04</v>
      </c>
      <c r="BX32" s="370">
        <f>8150/1332*BX27</f>
        <v>2875.75</v>
      </c>
      <c r="BY32" s="301">
        <f t="shared" si="33"/>
        <v>57888.847500000003</v>
      </c>
      <c r="BZ32" s="371">
        <f>8150/1332*BZ27</f>
        <v>0</v>
      </c>
      <c r="CA32" s="303">
        <f t="shared" si="34"/>
        <v>0</v>
      </c>
      <c r="CB32" s="304">
        <f t="shared" si="35"/>
        <v>0</v>
      </c>
      <c r="CC32" s="304">
        <f t="shared" si="36"/>
        <v>0</v>
      </c>
      <c r="CD32" s="367">
        <v>571.24</v>
      </c>
      <c r="CE32" s="303">
        <f t="shared" si="37"/>
        <v>11499.06</v>
      </c>
      <c r="CF32" s="305">
        <f t="shared" si="38"/>
        <v>571.24</v>
      </c>
      <c r="CG32" s="306">
        <f t="shared" si="38"/>
        <v>11499.06</v>
      </c>
      <c r="CH32" s="307">
        <f t="shared" si="39"/>
        <v>1753.84</v>
      </c>
      <c r="CI32" s="308">
        <f t="shared" si="40"/>
        <v>35304.800000000003</v>
      </c>
      <c r="CJ32" s="309">
        <f t="shared" si="41"/>
        <v>4440.71</v>
      </c>
      <c r="CK32" s="310">
        <f t="shared" si="42"/>
        <v>12572.12</v>
      </c>
      <c r="CL32" s="310">
        <f t="shared" si="43"/>
        <v>3727.88</v>
      </c>
      <c r="CM32" s="311">
        <f t="shared" si="44"/>
        <v>1625.72</v>
      </c>
      <c r="CN32" s="312">
        <f t="shared" si="45"/>
        <v>32725.74</v>
      </c>
      <c r="CO32" s="311"/>
      <c r="CP32" s="236">
        <f t="shared" si="46"/>
        <v>5822.47</v>
      </c>
      <c r="CQ32" s="371"/>
      <c r="CR32" s="313">
        <f t="shared" si="47"/>
        <v>0</v>
      </c>
      <c r="CS32" s="314">
        <f t="shared" si="48"/>
        <v>0</v>
      </c>
      <c r="CT32" s="313"/>
      <c r="CU32" s="313">
        <f t="shared" si="49"/>
        <v>0</v>
      </c>
      <c r="CV32" s="315">
        <f t="shared" si="50"/>
        <v>932.44</v>
      </c>
      <c r="CW32" s="239">
        <f t="shared" si="51"/>
        <v>16300</v>
      </c>
      <c r="CX32" s="316">
        <f t="shared" si="52"/>
        <v>4075</v>
      </c>
      <c r="CY32" s="317">
        <f t="shared" si="53"/>
        <v>2094.59</v>
      </c>
      <c r="CZ32" s="318">
        <f t="shared" si="54"/>
        <v>8150</v>
      </c>
      <c r="DA32" s="319">
        <f t="shared" si="55"/>
        <v>7030.54</v>
      </c>
      <c r="DB32" s="319">
        <f t="shared" si="56"/>
        <v>932.44</v>
      </c>
      <c r="DC32" s="319">
        <f t="shared" si="57"/>
        <v>7962.98</v>
      </c>
      <c r="DD32" s="319">
        <f t="shared" si="58"/>
        <v>187.02</v>
      </c>
      <c r="DE32" s="310">
        <f t="shared" si="59"/>
        <v>0</v>
      </c>
      <c r="DF32" s="321">
        <f t="shared" si="60"/>
        <v>2875.75</v>
      </c>
      <c r="DG32" s="322">
        <f t="shared" si="61"/>
        <v>2875.75</v>
      </c>
      <c r="DH32" s="321">
        <f t="shared" si="62"/>
        <v>2325.08</v>
      </c>
      <c r="DI32" s="322">
        <f t="shared" si="63"/>
        <v>571.24</v>
      </c>
      <c r="DJ32" s="322">
        <f t="shared" si="64"/>
        <v>0</v>
      </c>
      <c r="DK32" s="322">
        <f t="shared" si="65"/>
        <v>0</v>
      </c>
      <c r="DL32" s="323">
        <f t="shared" si="66"/>
        <v>17425.830000000002</v>
      </c>
      <c r="DM32" s="324">
        <f t="shared" si="67"/>
        <v>-1125.83</v>
      </c>
      <c r="DN32" s="324">
        <f t="shared" si="68"/>
        <v>1980.41</v>
      </c>
      <c r="DO32" s="324"/>
      <c r="DP32" s="310">
        <f t="shared" si="14"/>
        <v>12572.12</v>
      </c>
      <c r="DQ32" s="310">
        <f t="shared" si="69"/>
        <v>13504.56</v>
      </c>
      <c r="DR32" s="310">
        <f t="shared" si="15"/>
        <v>3727.88</v>
      </c>
      <c r="DS32" s="325">
        <f t="shared" si="70"/>
        <v>2795.44</v>
      </c>
    </row>
    <row r="33" spans="1:123" ht="62.25" customHeight="1">
      <c r="A33" s="376" t="s">
        <v>240</v>
      </c>
      <c r="B33" s="377" t="s">
        <v>224</v>
      </c>
      <c r="C33" s="378" t="s">
        <v>0</v>
      </c>
      <c r="D33" s="379">
        <v>666</v>
      </c>
      <c r="E33" s="380">
        <v>440</v>
      </c>
      <c r="F33" s="381">
        <f t="shared" si="71"/>
        <v>293040</v>
      </c>
      <c r="G33" s="382"/>
      <c r="H33" s="333"/>
      <c r="I33" s="383">
        <v>300.56</v>
      </c>
      <c r="J33" s="384">
        <v>440</v>
      </c>
      <c r="K33" s="336">
        <f t="shared" si="72"/>
        <v>132246.39999999999</v>
      </c>
      <c r="L33" s="385">
        <v>975.55</v>
      </c>
      <c r="M33" s="386">
        <v>440</v>
      </c>
      <c r="N33" s="339">
        <f t="shared" si="73"/>
        <v>429242</v>
      </c>
      <c r="O33" s="408">
        <v>41.77</v>
      </c>
      <c r="P33" s="388">
        <v>440</v>
      </c>
      <c r="Q33" s="342">
        <f t="shared" si="74"/>
        <v>18378.8</v>
      </c>
      <c r="R33" s="267">
        <f t="shared" si="16"/>
        <v>342.33</v>
      </c>
      <c r="S33" s="343">
        <f t="shared" si="4"/>
        <v>150625.20000000001</v>
      </c>
      <c r="T33" s="344">
        <f t="shared" si="5"/>
        <v>323.67</v>
      </c>
      <c r="U33" s="343">
        <f t="shared" si="6"/>
        <v>142414.79999999999</v>
      </c>
      <c r="V33" s="345"/>
      <c r="W33" s="389" t="s">
        <v>240</v>
      </c>
      <c r="X33" s="390" t="s">
        <v>224</v>
      </c>
      <c r="Y33" s="391" t="s">
        <v>0</v>
      </c>
      <c r="Z33" s="392">
        <v>1332</v>
      </c>
      <c r="AA33" s="393">
        <v>440</v>
      </c>
      <c r="AB33" s="283">
        <f t="shared" si="75"/>
        <v>586080</v>
      </c>
      <c r="AC33" s="280"/>
      <c r="AD33" s="281"/>
      <c r="AE33" s="280">
        <v>315.66000000000003</v>
      </c>
      <c r="AF33" s="392">
        <v>440</v>
      </c>
      <c r="AG33" s="281">
        <f t="shared" si="76"/>
        <v>138890.4</v>
      </c>
      <c r="AH33" s="354">
        <f t="shared" si="9"/>
        <v>616.22</v>
      </c>
      <c r="AI33" s="355">
        <f t="shared" si="10"/>
        <v>271136.8</v>
      </c>
      <c r="AJ33" s="280">
        <v>225.73</v>
      </c>
      <c r="AK33" s="392">
        <v>440</v>
      </c>
      <c r="AL33" s="283">
        <f t="shared" si="17"/>
        <v>99321.2</v>
      </c>
      <c r="AM33" s="280">
        <v>204.48</v>
      </c>
      <c r="AN33" s="281">
        <f t="shared" si="18"/>
        <v>89971.199999999997</v>
      </c>
      <c r="AO33" s="282">
        <v>0</v>
      </c>
      <c r="AP33" s="283">
        <f t="shared" si="19"/>
        <v>0</v>
      </c>
      <c r="AQ33" s="282">
        <v>174.31</v>
      </c>
      <c r="AR33" s="281">
        <f t="shared" si="20"/>
        <v>76696.399999999994</v>
      </c>
      <c r="AS33" s="284"/>
      <c r="AT33" s="281">
        <f t="shared" si="21"/>
        <v>0</v>
      </c>
      <c r="AU33" s="285">
        <f t="shared" si="22"/>
        <v>920.18</v>
      </c>
      <c r="AV33" s="358">
        <f t="shared" si="23"/>
        <v>404879.2</v>
      </c>
      <c r="AW33" s="287">
        <f t="shared" si="24"/>
        <v>411.82</v>
      </c>
      <c r="AX33" s="358">
        <f t="shared" si="25"/>
        <v>181200.8</v>
      </c>
      <c r="AY33" s="359">
        <f t="shared" si="26"/>
        <v>2664</v>
      </c>
      <c r="AZ33" s="360">
        <f t="shared" si="27"/>
        <v>1172160</v>
      </c>
      <c r="BA33" s="361">
        <f t="shared" si="28"/>
        <v>1262.51</v>
      </c>
      <c r="BB33" s="234"/>
      <c r="BC33" s="310">
        <f t="shared" si="29"/>
        <v>1262.51</v>
      </c>
      <c r="BD33" s="363">
        <f t="shared" si="30"/>
        <v>555504.4</v>
      </c>
      <c r="BE33" s="310">
        <f t="shared" si="31"/>
        <v>1401.49</v>
      </c>
      <c r="BF33" s="234"/>
      <c r="BG33" s="394" t="s">
        <v>240</v>
      </c>
      <c r="BH33" s="395" t="s">
        <v>224</v>
      </c>
      <c r="BI33" s="396" t="s">
        <v>0</v>
      </c>
      <c r="BJ33" s="304">
        <v>470</v>
      </c>
      <c r="BK33" s="303">
        <v>440</v>
      </c>
      <c r="BL33" s="314">
        <f t="shared" si="77"/>
        <v>206800</v>
      </c>
      <c r="BM33" s="395" t="s">
        <v>224</v>
      </c>
      <c r="BN33" s="396" t="s">
        <v>0</v>
      </c>
      <c r="BO33" s="304">
        <v>380</v>
      </c>
      <c r="BP33" s="303">
        <v>440</v>
      </c>
      <c r="BQ33" s="314">
        <f t="shared" si="78"/>
        <v>167200</v>
      </c>
      <c r="BR33" s="395" t="s">
        <v>224</v>
      </c>
      <c r="BS33" s="396" t="s">
        <v>0</v>
      </c>
      <c r="BT33" s="304"/>
      <c r="BU33" s="303">
        <v>440</v>
      </c>
      <c r="BV33" s="314">
        <f t="shared" si="79"/>
        <v>0</v>
      </c>
      <c r="BW33" s="236">
        <f t="shared" si="32"/>
        <v>551.49</v>
      </c>
      <c r="BX33" s="397"/>
      <c r="BY33" s="301">
        <f t="shared" si="33"/>
        <v>0</v>
      </c>
      <c r="BZ33" s="302">
        <v>470</v>
      </c>
      <c r="CA33" s="303">
        <f t="shared" si="34"/>
        <v>206800</v>
      </c>
      <c r="CB33" s="304">
        <f t="shared" si="35"/>
        <v>0</v>
      </c>
      <c r="CC33" s="304">
        <f t="shared" si="36"/>
        <v>0</v>
      </c>
      <c r="CD33" s="304">
        <v>93.36</v>
      </c>
      <c r="CE33" s="303">
        <f t="shared" si="37"/>
        <v>41078.400000000001</v>
      </c>
      <c r="CF33" s="305">
        <f t="shared" si="38"/>
        <v>563.36</v>
      </c>
      <c r="CG33" s="306">
        <f t="shared" si="38"/>
        <v>247878.39999999999</v>
      </c>
      <c r="CH33" s="307">
        <f t="shared" si="39"/>
        <v>286.64</v>
      </c>
      <c r="CI33" s="308">
        <f t="shared" si="40"/>
        <v>126121.60000000001</v>
      </c>
      <c r="CJ33" s="309">
        <f t="shared" si="41"/>
        <v>204.48</v>
      </c>
      <c r="CK33" s="310">
        <f t="shared" si="42"/>
        <v>1825.87</v>
      </c>
      <c r="CL33" s="310">
        <f t="shared" si="43"/>
        <v>838.13</v>
      </c>
      <c r="CM33" s="311">
        <f t="shared" si="44"/>
        <v>563.36</v>
      </c>
      <c r="CN33" s="312">
        <f t="shared" si="45"/>
        <v>247878.39999999999</v>
      </c>
      <c r="CO33" s="311"/>
      <c r="CP33" s="236">
        <f t="shared" si="46"/>
        <v>1180.46</v>
      </c>
      <c r="CQ33" s="302"/>
      <c r="CR33" s="313">
        <f t="shared" si="47"/>
        <v>0</v>
      </c>
      <c r="CS33" s="314">
        <f t="shared" si="48"/>
        <v>0</v>
      </c>
      <c r="CT33" s="313"/>
      <c r="CU33" s="313">
        <f t="shared" si="49"/>
        <v>0</v>
      </c>
      <c r="CV33" s="315">
        <f t="shared" si="50"/>
        <v>174.31</v>
      </c>
      <c r="CW33" s="239">
        <f t="shared" si="51"/>
        <v>2664</v>
      </c>
      <c r="CX33" s="316">
        <f t="shared" si="52"/>
        <v>666</v>
      </c>
      <c r="CY33" s="317">
        <f t="shared" si="53"/>
        <v>342.33</v>
      </c>
      <c r="CZ33" s="318">
        <f t="shared" si="54"/>
        <v>1332</v>
      </c>
      <c r="DA33" s="319">
        <f t="shared" si="55"/>
        <v>920.18</v>
      </c>
      <c r="DB33" s="319">
        <f t="shared" si="56"/>
        <v>174.31</v>
      </c>
      <c r="DC33" s="319">
        <f t="shared" si="57"/>
        <v>1094.49</v>
      </c>
      <c r="DD33" s="319">
        <f t="shared" si="58"/>
        <v>237.51</v>
      </c>
      <c r="DE33" s="310">
        <f t="shared" si="59"/>
        <v>0</v>
      </c>
      <c r="DF33" s="321">
        <f t="shared" si="60"/>
        <v>470</v>
      </c>
      <c r="DG33" s="322">
        <f t="shared" si="61"/>
        <v>470</v>
      </c>
      <c r="DH33" s="321">
        <f t="shared" si="62"/>
        <v>380</v>
      </c>
      <c r="DI33" s="322">
        <f t="shared" si="63"/>
        <v>93.36</v>
      </c>
      <c r="DJ33" s="322">
        <f t="shared" si="64"/>
        <v>0</v>
      </c>
      <c r="DK33" s="322">
        <f t="shared" si="65"/>
        <v>0</v>
      </c>
      <c r="DL33" s="323">
        <f t="shared" si="66"/>
        <v>2848</v>
      </c>
      <c r="DM33" s="324">
        <f t="shared" si="67"/>
        <v>-184</v>
      </c>
      <c r="DN33" s="324">
        <f t="shared" si="68"/>
        <v>323.67</v>
      </c>
      <c r="DO33" s="324"/>
      <c r="DP33" s="310">
        <f t="shared" si="14"/>
        <v>1825.87</v>
      </c>
      <c r="DQ33" s="310">
        <f t="shared" si="69"/>
        <v>2000.18</v>
      </c>
      <c r="DR33" s="310">
        <f t="shared" si="15"/>
        <v>838.13</v>
      </c>
      <c r="DS33" s="325">
        <f t="shared" si="70"/>
        <v>663.82</v>
      </c>
    </row>
    <row r="34" spans="1:123" ht="36.75" customHeight="1">
      <c r="A34" s="376"/>
      <c r="B34" s="327" t="s">
        <v>225</v>
      </c>
      <c r="C34" s="328" t="s">
        <v>126</v>
      </c>
      <c r="D34" s="329">
        <f>D33*0.3</f>
        <v>199.8</v>
      </c>
      <c r="E34" s="330">
        <v>125</v>
      </c>
      <c r="F34" s="331">
        <f t="shared" si="71"/>
        <v>24975</v>
      </c>
      <c r="G34" s="399"/>
      <c r="H34" s="400"/>
      <c r="I34" s="334">
        <f>I33*0.3</f>
        <v>90.17</v>
      </c>
      <c r="J34" s="335">
        <v>125</v>
      </c>
      <c r="K34" s="336">
        <f t="shared" si="72"/>
        <v>11271.25</v>
      </c>
      <c r="L34" s="337">
        <f>L33*0.3</f>
        <v>292.67</v>
      </c>
      <c r="M34" s="338">
        <v>125</v>
      </c>
      <c r="N34" s="339">
        <f t="shared" si="73"/>
        <v>36583.75</v>
      </c>
      <c r="O34" s="401">
        <f>O33*0.3</f>
        <v>12.53</v>
      </c>
      <c r="P34" s="341">
        <v>125</v>
      </c>
      <c r="Q34" s="342">
        <f t="shared" si="74"/>
        <v>1566.25</v>
      </c>
      <c r="R34" s="267">
        <f t="shared" si="16"/>
        <v>102.7</v>
      </c>
      <c r="S34" s="343">
        <f t="shared" si="4"/>
        <v>12837.5</v>
      </c>
      <c r="T34" s="344">
        <f t="shared" si="5"/>
        <v>97.1</v>
      </c>
      <c r="U34" s="343">
        <f t="shared" si="6"/>
        <v>12137.5</v>
      </c>
      <c r="V34" s="345"/>
      <c r="W34" s="389"/>
      <c r="X34" s="346" t="s">
        <v>225</v>
      </c>
      <c r="Y34" s="347" t="s">
        <v>126</v>
      </c>
      <c r="Z34" s="348">
        <f>Z33*0.3</f>
        <v>399.6</v>
      </c>
      <c r="AA34" s="349">
        <v>125</v>
      </c>
      <c r="AB34" s="350">
        <f t="shared" si="75"/>
        <v>49950</v>
      </c>
      <c r="AC34" s="403"/>
      <c r="AD34" s="404"/>
      <c r="AE34" s="352">
        <v>0</v>
      </c>
      <c r="AF34" s="353">
        <v>125</v>
      </c>
      <c r="AG34" s="281">
        <f t="shared" si="76"/>
        <v>0</v>
      </c>
      <c r="AH34" s="354">
        <f t="shared" si="9"/>
        <v>90.17</v>
      </c>
      <c r="AI34" s="355">
        <f t="shared" si="10"/>
        <v>11271.25</v>
      </c>
      <c r="AJ34" s="352">
        <v>0</v>
      </c>
      <c r="AK34" s="353">
        <v>125</v>
      </c>
      <c r="AL34" s="283">
        <f t="shared" si="17"/>
        <v>0</v>
      </c>
      <c r="AM34" s="351">
        <f>AM33*0.3</f>
        <v>61.34</v>
      </c>
      <c r="AN34" s="281">
        <f t="shared" si="18"/>
        <v>7667.5</v>
      </c>
      <c r="AO34" s="356">
        <f>AO33*0.3</f>
        <v>0</v>
      </c>
      <c r="AP34" s="283">
        <f t="shared" si="19"/>
        <v>0</v>
      </c>
      <c r="AQ34" s="356">
        <f>AQ33*0.3</f>
        <v>52.29</v>
      </c>
      <c r="AR34" s="281">
        <f t="shared" si="20"/>
        <v>6536.25</v>
      </c>
      <c r="AS34" s="357"/>
      <c r="AT34" s="281">
        <f t="shared" si="21"/>
        <v>0</v>
      </c>
      <c r="AU34" s="285">
        <f t="shared" si="22"/>
        <v>113.63</v>
      </c>
      <c r="AV34" s="358">
        <f t="shared" si="23"/>
        <v>14203.75</v>
      </c>
      <c r="AW34" s="287">
        <f t="shared" si="24"/>
        <v>285.97000000000003</v>
      </c>
      <c r="AX34" s="358">
        <f t="shared" si="25"/>
        <v>35746.25</v>
      </c>
      <c r="AY34" s="359">
        <f t="shared" si="26"/>
        <v>799.2</v>
      </c>
      <c r="AZ34" s="360">
        <f t="shared" si="27"/>
        <v>99900</v>
      </c>
      <c r="BA34" s="361">
        <f t="shared" si="28"/>
        <v>216.33</v>
      </c>
      <c r="BB34" s="234"/>
      <c r="BC34" s="310">
        <f t="shared" si="29"/>
        <v>216.33</v>
      </c>
      <c r="BD34" s="363">
        <f t="shared" si="30"/>
        <v>27041.25</v>
      </c>
      <c r="BE34" s="310">
        <f t="shared" si="31"/>
        <v>582.87</v>
      </c>
      <c r="BF34" s="234"/>
      <c r="BG34" s="394"/>
      <c r="BH34" s="365" t="s">
        <v>225</v>
      </c>
      <c r="BI34" s="366" t="s">
        <v>126</v>
      </c>
      <c r="BJ34" s="367">
        <f>BJ33*0.3</f>
        <v>141</v>
      </c>
      <c r="BK34" s="368">
        <v>125</v>
      </c>
      <c r="BL34" s="369">
        <f t="shared" si="77"/>
        <v>17625</v>
      </c>
      <c r="BM34" s="365" t="s">
        <v>225</v>
      </c>
      <c r="BN34" s="366" t="s">
        <v>126</v>
      </c>
      <c r="BO34" s="367">
        <f>BO33*0.3</f>
        <v>114</v>
      </c>
      <c r="BP34" s="368">
        <v>125</v>
      </c>
      <c r="BQ34" s="369">
        <f t="shared" si="78"/>
        <v>14250</v>
      </c>
      <c r="BR34" s="365" t="s">
        <v>225</v>
      </c>
      <c r="BS34" s="366" t="s">
        <v>126</v>
      </c>
      <c r="BT34" s="367"/>
      <c r="BU34" s="368">
        <v>125</v>
      </c>
      <c r="BV34" s="369">
        <f t="shared" si="79"/>
        <v>0</v>
      </c>
      <c r="BW34" s="236">
        <f t="shared" si="32"/>
        <v>327.87</v>
      </c>
      <c r="BX34" s="409"/>
      <c r="BY34" s="301">
        <f t="shared" si="33"/>
        <v>0</v>
      </c>
      <c r="BZ34" s="371">
        <f>BZ33*0.3</f>
        <v>141</v>
      </c>
      <c r="CA34" s="303">
        <f t="shared" si="34"/>
        <v>17625</v>
      </c>
      <c r="CB34" s="304">
        <f t="shared" si="35"/>
        <v>0</v>
      </c>
      <c r="CC34" s="304">
        <f t="shared" si="36"/>
        <v>0</v>
      </c>
      <c r="CD34" s="367">
        <v>28</v>
      </c>
      <c r="CE34" s="303">
        <f t="shared" si="37"/>
        <v>3500</v>
      </c>
      <c r="CF34" s="305">
        <f t="shared" si="38"/>
        <v>169</v>
      </c>
      <c r="CG34" s="306">
        <f t="shared" si="38"/>
        <v>21125</v>
      </c>
      <c r="CH34" s="307">
        <f t="shared" si="39"/>
        <v>86</v>
      </c>
      <c r="CI34" s="308">
        <f t="shared" si="40"/>
        <v>10750</v>
      </c>
      <c r="CJ34" s="309">
        <f t="shared" si="41"/>
        <v>61.34</v>
      </c>
      <c r="CK34" s="310">
        <f t="shared" si="42"/>
        <v>385.33</v>
      </c>
      <c r="CL34" s="310">
        <f t="shared" si="43"/>
        <v>413.87</v>
      </c>
      <c r="CM34" s="311">
        <f t="shared" si="44"/>
        <v>169</v>
      </c>
      <c r="CN34" s="312">
        <f t="shared" si="45"/>
        <v>21125</v>
      </c>
      <c r="CO34" s="311"/>
      <c r="CP34" s="236">
        <f t="shared" si="46"/>
        <v>516.57000000000005</v>
      </c>
      <c r="CQ34" s="371"/>
      <c r="CR34" s="313">
        <f t="shared" si="47"/>
        <v>0</v>
      </c>
      <c r="CS34" s="314">
        <f t="shared" si="48"/>
        <v>0</v>
      </c>
      <c r="CT34" s="313"/>
      <c r="CU34" s="313">
        <f t="shared" si="49"/>
        <v>0</v>
      </c>
      <c r="CV34" s="315">
        <f t="shared" si="50"/>
        <v>52.29</v>
      </c>
      <c r="CW34" s="239">
        <f t="shared" si="51"/>
        <v>799.2</v>
      </c>
      <c r="CX34" s="316">
        <f t="shared" si="52"/>
        <v>199.8</v>
      </c>
      <c r="CY34" s="317">
        <f t="shared" si="53"/>
        <v>102.7</v>
      </c>
      <c r="CZ34" s="318">
        <f t="shared" si="54"/>
        <v>399.6</v>
      </c>
      <c r="DA34" s="319">
        <f t="shared" si="55"/>
        <v>113.63</v>
      </c>
      <c r="DB34" s="319">
        <f t="shared" si="56"/>
        <v>52.29</v>
      </c>
      <c r="DC34" s="319">
        <f t="shared" si="57"/>
        <v>165.92</v>
      </c>
      <c r="DD34" s="319">
        <f t="shared" si="58"/>
        <v>233.68</v>
      </c>
      <c r="DE34" s="310">
        <f t="shared" si="59"/>
        <v>0</v>
      </c>
      <c r="DF34" s="321">
        <f t="shared" si="60"/>
        <v>141</v>
      </c>
      <c r="DG34" s="322">
        <f t="shared" si="61"/>
        <v>141</v>
      </c>
      <c r="DH34" s="321">
        <f t="shared" si="62"/>
        <v>114</v>
      </c>
      <c r="DI34" s="322">
        <f t="shared" si="63"/>
        <v>28</v>
      </c>
      <c r="DJ34" s="322">
        <f t="shared" si="64"/>
        <v>0</v>
      </c>
      <c r="DK34" s="322">
        <f t="shared" si="65"/>
        <v>0</v>
      </c>
      <c r="DL34" s="323">
        <f t="shared" si="66"/>
        <v>854.4</v>
      </c>
      <c r="DM34" s="324">
        <f t="shared" si="67"/>
        <v>-55.2</v>
      </c>
      <c r="DN34" s="324">
        <f t="shared" si="68"/>
        <v>97.1</v>
      </c>
      <c r="DO34" s="324"/>
      <c r="DP34" s="310">
        <f t="shared" si="14"/>
        <v>385.33</v>
      </c>
      <c r="DQ34" s="310">
        <f t="shared" si="69"/>
        <v>437.62</v>
      </c>
      <c r="DR34" s="310">
        <f t="shared" si="15"/>
        <v>413.87</v>
      </c>
      <c r="DS34" s="325">
        <f t="shared" si="70"/>
        <v>361.58</v>
      </c>
    </row>
    <row r="35" spans="1:123" ht="48.75" customHeight="1">
      <c r="A35" s="376"/>
      <c r="B35" s="327" t="s">
        <v>226</v>
      </c>
      <c r="C35" s="328" t="s">
        <v>126</v>
      </c>
      <c r="D35" s="329">
        <f>D33*2.5</f>
        <v>1665</v>
      </c>
      <c r="E35" s="330">
        <v>19.89</v>
      </c>
      <c r="F35" s="331">
        <f t="shared" si="71"/>
        <v>33116.85</v>
      </c>
      <c r="G35" s="399"/>
      <c r="H35" s="400"/>
      <c r="I35" s="334">
        <f>I33*2.5</f>
        <v>751.4</v>
      </c>
      <c r="J35" s="335">
        <v>19.89</v>
      </c>
      <c r="K35" s="336">
        <f t="shared" si="72"/>
        <v>14945.35</v>
      </c>
      <c r="L35" s="337">
        <f>L33*2.5</f>
        <v>2438.88</v>
      </c>
      <c r="M35" s="338">
        <v>19.89</v>
      </c>
      <c r="N35" s="339">
        <f t="shared" si="73"/>
        <v>48509.32</v>
      </c>
      <c r="O35" s="401">
        <f>O33*2.5</f>
        <v>104.43</v>
      </c>
      <c r="P35" s="341">
        <v>19.89</v>
      </c>
      <c r="Q35" s="342">
        <f t="shared" si="74"/>
        <v>2077.11</v>
      </c>
      <c r="R35" s="267">
        <f t="shared" si="16"/>
        <v>855.83</v>
      </c>
      <c r="S35" s="343">
        <f t="shared" si="4"/>
        <v>17022.46</v>
      </c>
      <c r="T35" s="344">
        <f t="shared" si="5"/>
        <v>809.17</v>
      </c>
      <c r="U35" s="343">
        <f t="shared" si="6"/>
        <v>16094.39</v>
      </c>
      <c r="V35" s="345"/>
      <c r="W35" s="389"/>
      <c r="X35" s="346" t="s">
        <v>226</v>
      </c>
      <c r="Y35" s="347" t="s">
        <v>126</v>
      </c>
      <c r="Z35" s="348">
        <f>Z33*2.5</f>
        <v>3330</v>
      </c>
      <c r="AA35" s="349">
        <v>19.89</v>
      </c>
      <c r="AB35" s="350">
        <f t="shared" si="75"/>
        <v>66233.7</v>
      </c>
      <c r="AC35" s="403"/>
      <c r="AD35" s="404"/>
      <c r="AE35" s="352">
        <f>AE33*2.5</f>
        <v>789.15</v>
      </c>
      <c r="AF35" s="353">
        <v>19.89</v>
      </c>
      <c r="AG35" s="281">
        <f t="shared" si="76"/>
        <v>15696.19</v>
      </c>
      <c r="AH35" s="354">
        <f t="shared" si="9"/>
        <v>1540.55</v>
      </c>
      <c r="AI35" s="355">
        <f t="shared" si="10"/>
        <v>30641.54</v>
      </c>
      <c r="AJ35" s="352">
        <f>AJ33*2.5</f>
        <v>564.33000000000004</v>
      </c>
      <c r="AK35" s="353">
        <v>19.89</v>
      </c>
      <c r="AL35" s="283">
        <f t="shared" si="17"/>
        <v>11224.52</v>
      </c>
      <c r="AM35" s="351">
        <f>AM33*2.5</f>
        <v>511.2</v>
      </c>
      <c r="AN35" s="281">
        <f t="shared" si="18"/>
        <v>10167.77</v>
      </c>
      <c r="AO35" s="356">
        <f>AO33*2.5</f>
        <v>0</v>
      </c>
      <c r="AP35" s="283">
        <f t="shared" si="19"/>
        <v>0</v>
      </c>
      <c r="AQ35" s="356">
        <f>AQ33*2.5</f>
        <v>435.78</v>
      </c>
      <c r="AR35" s="281">
        <f t="shared" si="20"/>
        <v>8667.66</v>
      </c>
      <c r="AS35" s="357"/>
      <c r="AT35" s="281">
        <f t="shared" si="21"/>
        <v>0</v>
      </c>
      <c r="AU35" s="285">
        <f t="shared" si="22"/>
        <v>2300.46</v>
      </c>
      <c r="AV35" s="358">
        <f t="shared" si="23"/>
        <v>45756.149400000002</v>
      </c>
      <c r="AW35" s="287">
        <f t="shared" si="24"/>
        <v>1029.54</v>
      </c>
      <c r="AX35" s="358">
        <f t="shared" si="25"/>
        <v>20477.550599999999</v>
      </c>
      <c r="AY35" s="359">
        <f t="shared" si="26"/>
        <v>6660</v>
      </c>
      <c r="AZ35" s="360">
        <f t="shared" si="27"/>
        <v>132467.4</v>
      </c>
      <c r="BA35" s="361">
        <f t="shared" si="28"/>
        <v>3156.29</v>
      </c>
      <c r="BB35" s="234"/>
      <c r="BC35" s="310">
        <f t="shared" si="29"/>
        <v>3156.29</v>
      </c>
      <c r="BD35" s="363">
        <f t="shared" si="30"/>
        <v>62778.608099999998</v>
      </c>
      <c r="BE35" s="310">
        <f t="shared" si="31"/>
        <v>3503.71</v>
      </c>
      <c r="BF35" s="234"/>
      <c r="BG35" s="394"/>
      <c r="BH35" s="365" t="s">
        <v>226</v>
      </c>
      <c r="BI35" s="366" t="s">
        <v>126</v>
      </c>
      <c r="BJ35" s="367">
        <f>BJ33*2.5</f>
        <v>1175</v>
      </c>
      <c r="BK35" s="368">
        <v>19.89</v>
      </c>
      <c r="BL35" s="369">
        <f t="shared" si="77"/>
        <v>23370.75</v>
      </c>
      <c r="BM35" s="365" t="s">
        <v>226</v>
      </c>
      <c r="BN35" s="366" t="s">
        <v>126</v>
      </c>
      <c r="BO35" s="367">
        <f>BO33*2.5</f>
        <v>950</v>
      </c>
      <c r="BP35" s="368">
        <v>19.89</v>
      </c>
      <c r="BQ35" s="369">
        <f t="shared" si="78"/>
        <v>18895.5</v>
      </c>
      <c r="BR35" s="365" t="s">
        <v>226</v>
      </c>
      <c r="BS35" s="366" t="s">
        <v>126</v>
      </c>
      <c r="BT35" s="367"/>
      <c r="BU35" s="368">
        <v>19.89</v>
      </c>
      <c r="BV35" s="369">
        <f t="shared" si="79"/>
        <v>0</v>
      </c>
      <c r="BW35" s="236">
        <f t="shared" si="32"/>
        <v>1378.71</v>
      </c>
      <c r="BX35" s="409"/>
      <c r="BY35" s="301">
        <f t="shared" si="33"/>
        <v>0</v>
      </c>
      <c r="BZ35" s="371">
        <f>BZ33*2.5</f>
        <v>1175</v>
      </c>
      <c r="CA35" s="303">
        <f t="shared" si="34"/>
        <v>23370.75</v>
      </c>
      <c r="CB35" s="304">
        <f t="shared" si="35"/>
        <v>0</v>
      </c>
      <c r="CC35" s="304">
        <f t="shared" si="36"/>
        <v>0</v>
      </c>
      <c r="CD35" s="367">
        <f>CD33*2.5</f>
        <v>233.4</v>
      </c>
      <c r="CE35" s="303">
        <f t="shared" si="37"/>
        <v>4642.33</v>
      </c>
      <c r="CF35" s="305">
        <f t="shared" si="38"/>
        <v>1408.4</v>
      </c>
      <c r="CG35" s="306">
        <f t="shared" si="38"/>
        <v>28013.08</v>
      </c>
      <c r="CH35" s="307">
        <f t="shared" si="39"/>
        <v>716.6</v>
      </c>
      <c r="CI35" s="308">
        <f t="shared" si="40"/>
        <v>14253.17</v>
      </c>
      <c r="CJ35" s="309">
        <f t="shared" si="41"/>
        <v>511.2</v>
      </c>
      <c r="CK35" s="310">
        <f t="shared" si="42"/>
        <v>4564.6899999999996</v>
      </c>
      <c r="CL35" s="310">
        <f t="shared" si="43"/>
        <v>2095.31</v>
      </c>
      <c r="CM35" s="311">
        <f t="shared" si="44"/>
        <v>1408.4</v>
      </c>
      <c r="CN35" s="312">
        <f t="shared" si="45"/>
        <v>28013.08</v>
      </c>
      <c r="CO35" s="311"/>
      <c r="CP35" s="236">
        <f t="shared" si="46"/>
        <v>2951.14</v>
      </c>
      <c r="CQ35" s="371"/>
      <c r="CR35" s="313">
        <f t="shared" si="47"/>
        <v>0</v>
      </c>
      <c r="CS35" s="314">
        <f t="shared" si="48"/>
        <v>0</v>
      </c>
      <c r="CT35" s="313"/>
      <c r="CU35" s="313">
        <f t="shared" si="49"/>
        <v>0</v>
      </c>
      <c r="CV35" s="315">
        <f t="shared" si="50"/>
        <v>435.78</v>
      </c>
      <c r="CW35" s="239">
        <f t="shared" si="51"/>
        <v>6660</v>
      </c>
      <c r="CX35" s="316">
        <f t="shared" si="52"/>
        <v>1665</v>
      </c>
      <c r="CY35" s="317">
        <f t="shared" si="53"/>
        <v>855.83</v>
      </c>
      <c r="CZ35" s="318">
        <f t="shared" si="54"/>
        <v>3330</v>
      </c>
      <c r="DA35" s="319">
        <f t="shared" si="55"/>
        <v>2300.46</v>
      </c>
      <c r="DB35" s="319">
        <f t="shared" si="56"/>
        <v>435.78</v>
      </c>
      <c r="DC35" s="319">
        <f t="shared" si="57"/>
        <v>2736.24</v>
      </c>
      <c r="DD35" s="319">
        <f t="shared" si="58"/>
        <v>593.76</v>
      </c>
      <c r="DE35" s="310">
        <f t="shared" si="59"/>
        <v>0</v>
      </c>
      <c r="DF35" s="321">
        <f t="shared" si="60"/>
        <v>1175</v>
      </c>
      <c r="DG35" s="322">
        <f t="shared" si="61"/>
        <v>1175</v>
      </c>
      <c r="DH35" s="321">
        <f t="shared" si="62"/>
        <v>950</v>
      </c>
      <c r="DI35" s="322">
        <f t="shared" si="63"/>
        <v>233.4</v>
      </c>
      <c r="DJ35" s="322">
        <f t="shared" si="64"/>
        <v>0</v>
      </c>
      <c r="DK35" s="322">
        <f t="shared" si="65"/>
        <v>0</v>
      </c>
      <c r="DL35" s="323">
        <f t="shared" si="66"/>
        <v>7120</v>
      </c>
      <c r="DM35" s="324">
        <f t="shared" si="67"/>
        <v>-460</v>
      </c>
      <c r="DN35" s="324">
        <f t="shared" si="68"/>
        <v>809.17</v>
      </c>
      <c r="DO35" s="324"/>
      <c r="DP35" s="310">
        <f t="shared" si="14"/>
        <v>4564.6899999999996</v>
      </c>
      <c r="DQ35" s="310">
        <f t="shared" si="69"/>
        <v>5000.47</v>
      </c>
      <c r="DR35" s="310">
        <f t="shared" si="15"/>
        <v>2095.31</v>
      </c>
      <c r="DS35" s="325">
        <f t="shared" si="70"/>
        <v>1659.53</v>
      </c>
    </row>
    <row r="36" spans="1:123" ht="25.5">
      <c r="A36" s="376" t="s">
        <v>241</v>
      </c>
      <c r="B36" s="377" t="s">
        <v>228</v>
      </c>
      <c r="C36" s="378" t="s">
        <v>0</v>
      </c>
      <c r="D36" s="379">
        <v>666</v>
      </c>
      <c r="E36" s="380">
        <v>80</v>
      </c>
      <c r="F36" s="381">
        <f t="shared" si="71"/>
        <v>53280</v>
      </c>
      <c r="G36" s="382"/>
      <c r="H36" s="333"/>
      <c r="I36" s="383">
        <v>0</v>
      </c>
      <c r="J36" s="384">
        <v>80</v>
      </c>
      <c r="K36" s="336">
        <f t="shared" si="72"/>
        <v>0</v>
      </c>
      <c r="L36" s="385">
        <v>975.55</v>
      </c>
      <c r="M36" s="386">
        <v>80</v>
      </c>
      <c r="N36" s="339">
        <f t="shared" si="73"/>
        <v>78044</v>
      </c>
      <c r="O36" s="408">
        <v>342.33</v>
      </c>
      <c r="P36" s="388">
        <v>80</v>
      </c>
      <c r="Q36" s="342">
        <f t="shared" si="74"/>
        <v>27386.400000000001</v>
      </c>
      <c r="R36" s="267">
        <f t="shared" si="16"/>
        <v>342.33</v>
      </c>
      <c r="S36" s="343">
        <f t="shared" si="4"/>
        <v>27386.400000000001</v>
      </c>
      <c r="T36" s="344">
        <f t="shared" si="5"/>
        <v>323.67</v>
      </c>
      <c r="U36" s="343">
        <f t="shared" si="6"/>
        <v>25893.599999999999</v>
      </c>
      <c r="V36" s="345"/>
      <c r="W36" s="389" t="s">
        <v>241</v>
      </c>
      <c r="X36" s="390" t="s">
        <v>228</v>
      </c>
      <c r="Y36" s="391" t="s">
        <v>0</v>
      </c>
      <c r="Z36" s="392">
        <v>1332</v>
      </c>
      <c r="AA36" s="393">
        <v>80</v>
      </c>
      <c r="AB36" s="283">
        <f t="shared" si="75"/>
        <v>106560</v>
      </c>
      <c r="AC36" s="280"/>
      <c r="AD36" s="281"/>
      <c r="AE36" s="280">
        <v>315.66000000000003</v>
      </c>
      <c r="AF36" s="392">
        <v>80</v>
      </c>
      <c r="AG36" s="281">
        <f t="shared" si="76"/>
        <v>25252.799999999999</v>
      </c>
      <c r="AH36" s="354">
        <f t="shared" si="9"/>
        <v>315.66000000000003</v>
      </c>
      <c r="AI36" s="355">
        <f t="shared" si="10"/>
        <v>25252.799999999999</v>
      </c>
      <c r="AJ36" s="280">
        <v>218.31</v>
      </c>
      <c r="AK36" s="392">
        <v>80</v>
      </c>
      <c r="AL36" s="283">
        <f t="shared" si="17"/>
        <v>17464.8</v>
      </c>
      <c r="AM36" s="280">
        <v>158.91999999999999</v>
      </c>
      <c r="AN36" s="281">
        <f t="shared" si="18"/>
        <v>12713.6</v>
      </c>
      <c r="AO36" s="282">
        <v>174.91</v>
      </c>
      <c r="AP36" s="283">
        <f t="shared" si="19"/>
        <v>13992.8</v>
      </c>
      <c r="AQ36" s="282">
        <v>0</v>
      </c>
      <c r="AR36" s="281">
        <f t="shared" si="20"/>
        <v>0</v>
      </c>
      <c r="AS36" s="284"/>
      <c r="AT36" s="281">
        <f t="shared" si="21"/>
        <v>0</v>
      </c>
      <c r="AU36" s="285">
        <f t="shared" si="22"/>
        <v>867.8</v>
      </c>
      <c r="AV36" s="358">
        <f t="shared" si="23"/>
        <v>69424</v>
      </c>
      <c r="AW36" s="287">
        <f t="shared" si="24"/>
        <v>464.2</v>
      </c>
      <c r="AX36" s="358">
        <f t="shared" si="25"/>
        <v>37136</v>
      </c>
      <c r="AY36" s="359">
        <f t="shared" si="26"/>
        <v>2664</v>
      </c>
      <c r="AZ36" s="360">
        <f t="shared" si="27"/>
        <v>213120</v>
      </c>
      <c r="BA36" s="361">
        <f t="shared" si="28"/>
        <v>1210.1300000000001</v>
      </c>
      <c r="BB36" s="234"/>
      <c r="BC36" s="310">
        <f t="shared" si="29"/>
        <v>1210.1300000000001</v>
      </c>
      <c r="BD36" s="363">
        <f t="shared" si="30"/>
        <v>96810.4</v>
      </c>
      <c r="BE36" s="310">
        <f t="shared" si="31"/>
        <v>1453.87</v>
      </c>
      <c r="BF36" s="234"/>
      <c r="BG36" s="394" t="s">
        <v>241</v>
      </c>
      <c r="BH36" s="395" t="s">
        <v>228</v>
      </c>
      <c r="BI36" s="396" t="s">
        <v>0</v>
      </c>
      <c r="BJ36" s="304">
        <v>470</v>
      </c>
      <c r="BK36" s="303">
        <v>80</v>
      </c>
      <c r="BL36" s="314">
        <f t="shared" si="77"/>
        <v>37600</v>
      </c>
      <c r="BM36" s="395" t="s">
        <v>228</v>
      </c>
      <c r="BN36" s="396" t="s">
        <v>0</v>
      </c>
      <c r="BO36" s="304">
        <v>380</v>
      </c>
      <c r="BP36" s="303">
        <v>80</v>
      </c>
      <c r="BQ36" s="314">
        <f t="shared" si="78"/>
        <v>30400</v>
      </c>
      <c r="BR36" s="395" t="s">
        <v>228</v>
      </c>
      <c r="BS36" s="396" t="s">
        <v>0</v>
      </c>
      <c r="BT36" s="304"/>
      <c r="BU36" s="303">
        <v>80</v>
      </c>
      <c r="BV36" s="314">
        <f t="shared" si="79"/>
        <v>0</v>
      </c>
      <c r="BW36" s="236">
        <f t="shared" si="32"/>
        <v>603.87</v>
      </c>
      <c r="BX36" s="397"/>
      <c r="BY36" s="301">
        <f t="shared" si="33"/>
        <v>0</v>
      </c>
      <c r="BZ36" s="302">
        <v>247.08</v>
      </c>
      <c r="CA36" s="303">
        <f t="shared" si="34"/>
        <v>19766.400000000001</v>
      </c>
      <c r="CB36" s="304">
        <f t="shared" si="35"/>
        <v>222.92</v>
      </c>
      <c r="CC36" s="304">
        <f t="shared" si="36"/>
        <v>17833.599999999999</v>
      </c>
      <c r="CD36" s="304">
        <v>0</v>
      </c>
      <c r="CE36" s="303">
        <f t="shared" si="37"/>
        <v>0</v>
      </c>
      <c r="CF36" s="305">
        <f t="shared" si="38"/>
        <v>247.08</v>
      </c>
      <c r="CG36" s="306">
        <f t="shared" si="38"/>
        <v>19766.400000000001</v>
      </c>
      <c r="CH36" s="307">
        <f t="shared" si="39"/>
        <v>380</v>
      </c>
      <c r="CI36" s="308">
        <f t="shared" si="40"/>
        <v>30400</v>
      </c>
      <c r="CJ36" s="309">
        <f t="shared" si="41"/>
        <v>158.91999999999999</v>
      </c>
      <c r="CK36" s="310">
        <f t="shared" si="42"/>
        <v>1457.21</v>
      </c>
      <c r="CL36" s="310">
        <f t="shared" si="43"/>
        <v>1206.79</v>
      </c>
      <c r="CM36" s="311">
        <f t="shared" si="44"/>
        <v>421.99</v>
      </c>
      <c r="CN36" s="312">
        <f t="shared" si="45"/>
        <v>33759.199999999997</v>
      </c>
      <c r="CO36" s="311"/>
      <c r="CP36" s="236">
        <f t="shared" si="46"/>
        <v>1549.12</v>
      </c>
      <c r="CQ36" s="302"/>
      <c r="CR36" s="313">
        <f t="shared" si="47"/>
        <v>0</v>
      </c>
      <c r="CS36" s="314">
        <f t="shared" si="48"/>
        <v>222.92</v>
      </c>
      <c r="CT36" s="313"/>
      <c r="CU36" s="313">
        <f t="shared" si="49"/>
        <v>0</v>
      </c>
      <c r="CV36" s="315">
        <f t="shared" si="50"/>
        <v>0</v>
      </c>
      <c r="CW36" s="239">
        <f t="shared" si="51"/>
        <v>2664</v>
      </c>
      <c r="CX36" s="316">
        <f t="shared" si="52"/>
        <v>666</v>
      </c>
      <c r="CY36" s="317">
        <f t="shared" si="53"/>
        <v>342.33</v>
      </c>
      <c r="CZ36" s="318">
        <f t="shared" si="54"/>
        <v>1332</v>
      </c>
      <c r="DA36" s="319">
        <f t="shared" si="55"/>
        <v>867.8</v>
      </c>
      <c r="DB36" s="319">
        <f t="shared" si="56"/>
        <v>0</v>
      </c>
      <c r="DC36" s="319">
        <f t="shared" si="57"/>
        <v>867.8</v>
      </c>
      <c r="DD36" s="319">
        <f t="shared" si="58"/>
        <v>464.2</v>
      </c>
      <c r="DE36" s="310">
        <f t="shared" si="59"/>
        <v>0</v>
      </c>
      <c r="DF36" s="321">
        <f t="shared" si="60"/>
        <v>470</v>
      </c>
      <c r="DG36" s="322">
        <f t="shared" si="61"/>
        <v>247.08</v>
      </c>
      <c r="DH36" s="321">
        <f t="shared" si="62"/>
        <v>380</v>
      </c>
      <c r="DI36" s="322">
        <f t="shared" si="63"/>
        <v>0</v>
      </c>
      <c r="DJ36" s="322">
        <f t="shared" si="64"/>
        <v>0</v>
      </c>
      <c r="DK36" s="322">
        <f t="shared" si="65"/>
        <v>0</v>
      </c>
      <c r="DL36" s="323">
        <f t="shared" si="66"/>
        <v>2848</v>
      </c>
      <c r="DM36" s="324">
        <f t="shared" si="67"/>
        <v>-184</v>
      </c>
      <c r="DN36" s="324">
        <f t="shared" si="68"/>
        <v>323.67</v>
      </c>
      <c r="DO36" s="324"/>
      <c r="DP36" s="310">
        <f t="shared" si="14"/>
        <v>1457.21</v>
      </c>
      <c r="DQ36" s="310">
        <f t="shared" si="69"/>
        <v>1457.21</v>
      </c>
      <c r="DR36" s="310">
        <f t="shared" si="15"/>
        <v>1206.79</v>
      </c>
      <c r="DS36" s="325">
        <f t="shared" si="70"/>
        <v>1206.79</v>
      </c>
    </row>
    <row r="37" spans="1:123" ht="27.75" customHeight="1">
      <c r="A37" s="376"/>
      <c r="B37" s="327" t="s">
        <v>229</v>
      </c>
      <c r="C37" s="328" t="s">
        <v>215</v>
      </c>
      <c r="D37" s="329">
        <f>D36*0.15</f>
        <v>99.9</v>
      </c>
      <c r="E37" s="330">
        <v>241.5</v>
      </c>
      <c r="F37" s="331">
        <f t="shared" si="71"/>
        <v>24125.85</v>
      </c>
      <c r="G37" s="399"/>
      <c r="H37" s="400"/>
      <c r="I37" s="334">
        <v>0</v>
      </c>
      <c r="J37" s="335">
        <v>241.5</v>
      </c>
      <c r="K37" s="336">
        <f t="shared" si="72"/>
        <v>0</v>
      </c>
      <c r="L37" s="337">
        <f>L36*0.15</f>
        <v>146.33000000000001</v>
      </c>
      <c r="M37" s="338">
        <v>241.5</v>
      </c>
      <c r="N37" s="339">
        <f t="shared" si="73"/>
        <v>35338.699999999997</v>
      </c>
      <c r="O37" s="401">
        <f>O36*0.15</f>
        <v>51.35</v>
      </c>
      <c r="P37" s="341">
        <v>241.5</v>
      </c>
      <c r="Q37" s="342">
        <f t="shared" si="74"/>
        <v>12401.03</v>
      </c>
      <c r="R37" s="267">
        <f t="shared" si="16"/>
        <v>51.35</v>
      </c>
      <c r="S37" s="343">
        <f t="shared" si="4"/>
        <v>12401.03</v>
      </c>
      <c r="T37" s="344">
        <f t="shared" si="5"/>
        <v>48.55</v>
      </c>
      <c r="U37" s="343">
        <f t="shared" si="6"/>
        <v>11724.83</v>
      </c>
      <c r="V37" s="345"/>
      <c r="W37" s="389"/>
      <c r="X37" s="346" t="s">
        <v>229</v>
      </c>
      <c r="Y37" s="347" t="s">
        <v>215</v>
      </c>
      <c r="Z37" s="348">
        <f>Z36*0.15</f>
        <v>199.8</v>
      </c>
      <c r="AA37" s="349">
        <v>241.5</v>
      </c>
      <c r="AB37" s="350">
        <f t="shared" si="75"/>
        <v>48251.7</v>
      </c>
      <c r="AC37" s="403"/>
      <c r="AD37" s="404"/>
      <c r="AE37" s="352">
        <f>AE36*0.15</f>
        <v>47.35</v>
      </c>
      <c r="AF37" s="353">
        <v>241.5</v>
      </c>
      <c r="AG37" s="281">
        <f t="shared" si="76"/>
        <v>11435.03</v>
      </c>
      <c r="AH37" s="354">
        <f t="shared" si="9"/>
        <v>47.35</v>
      </c>
      <c r="AI37" s="355">
        <f t="shared" si="10"/>
        <v>11435.03</v>
      </c>
      <c r="AJ37" s="352">
        <f>AJ36*0.15</f>
        <v>32.75</v>
      </c>
      <c r="AK37" s="353">
        <v>241.5</v>
      </c>
      <c r="AL37" s="283">
        <f t="shared" si="17"/>
        <v>7909.13</v>
      </c>
      <c r="AM37" s="351">
        <f>AM36*0.15</f>
        <v>23.84</v>
      </c>
      <c r="AN37" s="281">
        <f t="shared" si="18"/>
        <v>5757.36</v>
      </c>
      <c r="AO37" s="356">
        <f>AO36*0.15</f>
        <v>26.24</v>
      </c>
      <c r="AP37" s="283">
        <f t="shared" si="19"/>
        <v>6336.96</v>
      </c>
      <c r="AQ37" s="356">
        <f>AQ36*0.15</f>
        <v>0</v>
      </c>
      <c r="AR37" s="281">
        <f t="shared" si="20"/>
        <v>0</v>
      </c>
      <c r="AS37" s="357"/>
      <c r="AT37" s="281">
        <f t="shared" si="21"/>
        <v>0</v>
      </c>
      <c r="AU37" s="285">
        <f t="shared" si="22"/>
        <v>130.18</v>
      </c>
      <c r="AV37" s="358">
        <f t="shared" si="23"/>
        <v>31438.47</v>
      </c>
      <c r="AW37" s="287">
        <f t="shared" si="24"/>
        <v>69.62</v>
      </c>
      <c r="AX37" s="358">
        <f t="shared" si="25"/>
        <v>16813.23</v>
      </c>
      <c r="AY37" s="359">
        <f t="shared" si="26"/>
        <v>399.6</v>
      </c>
      <c r="AZ37" s="360">
        <f t="shared" si="27"/>
        <v>96503.4</v>
      </c>
      <c r="BA37" s="361">
        <f t="shared" si="28"/>
        <v>181.53</v>
      </c>
      <c r="BB37" s="234"/>
      <c r="BC37" s="310">
        <f t="shared" si="29"/>
        <v>181.53</v>
      </c>
      <c r="BD37" s="363">
        <f t="shared" si="30"/>
        <v>43839.495000000003</v>
      </c>
      <c r="BE37" s="310">
        <f t="shared" si="31"/>
        <v>218.07</v>
      </c>
      <c r="BF37" s="234"/>
      <c r="BG37" s="394"/>
      <c r="BH37" s="365" t="s">
        <v>229</v>
      </c>
      <c r="BI37" s="366" t="s">
        <v>215</v>
      </c>
      <c r="BJ37" s="367">
        <f>BJ36*0.15</f>
        <v>70.5</v>
      </c>
      <c r="BK37" s="368">
        <v>241.5</v>
      </c>
      <c r="BL37" s="369">
        <f t="shared" si="77"/>
        <v>17025.75</v>
      </c>
      <c r="BM37" s="365" t="s">
        <v>229</v>
      </c>
      <c r="BN37" s="366" t="s">
        <v>215</v>
      </c>
      <c r="BO37" s="367">
        <f>BO36*0.15</f>
        <v>57</v>
      </c>
      <c r="BP37" s="368">
        <v>241.5</v>
      </c>
      <c r="BQ37" s="369">
        <f t="shared" si="78"/>
        <v>13765.5</v>
      </c>
      <c r="BR37" s="365" t="s">
        <v>229</v>
      </c>
      <c r="BS37" s="366" t="s">
        <v>215</v>
      </c>
      <c r="BT37" s="367"/>
      <c r="BU37" s="368">
        <v>241.5</v>
      </c>
      <c r="BV37" s="369">
        <f t="shared" si="79"/>
        <v>0</v>
      </c>
      <c r="BW37" s="236">
        <f t="shared" si="32"/>
        <v>90.57</v>
      </c>
      <c r="BX37" s="409"/>
      <c r="BY37" s="301">
        <f t="shared" si="33"/>
        <v>0</v>
      </c>
      <c r="BZ37" s="371">
        <f>BZ36*0.15</f>
        <v>37.06</v>
      </c>
      <c r="CA37" s="303">
        <f t="shared" si="34"/>
        <v>8949.99</v>
      </c>
      <c r="CB37" s="304">
        <f t="shared" si="35"/>
        <v>33.44</v>
      </c>
      <c r="CC37" s="304">
        <f t="shared" si="36"/>
        <v>8075.76</v>
      </c>
      <c r="CD37" s="367">
        <f>CD36*0.15</f>
        <v>0</v>
      </c>
      <c r="CE37" s="303">
        <f t="shared" si="37"/>
        <v>0</v>
      </c>
      <c r="CF37" s="305">
        <f t="shared" si="38"/>
        <v>37.06</v>
      </c>
      <c r="CG37" s="306">
        <f t="shared" si="38"/>
        <v>8949.99</v>
      </c>
      <c r="CH37" s="307">
        <f t="shared" si="39"/>
        <v>57</v>
      </c>
      <c r="CI37" s="308">
        <f t="shared" si="40"/>
        <v>13765.5</v>
      </c>
      <c r="CJ37" s="309">
        <f t="shared" si="41"/>
        <v>23.84</v>
      </c>
      <c r="CK37" s="310">
        <f t="shared" si="42"/>
        <v>218.59</v>
      </c>
      <c r="CL37" s="310">
        <f t="shared" si="43"/>
        <v>181.01</v>
      </c>
      <c r="CM37" s="311">
        <f t="shared" si="44"/>
        <v>63.3</v>
      </c>
      <c r="CN37" s="312">
        <f t="shared" si="45"/>
        <v>15286.95</v>
      </c>
      <c r="CO37" s="311"/>
      <c r="CP37" s="236">
        <f t="shared" si="46"/>
        <v>232.36</v>
      </c>
      <c r="CQ37" s="371"/>
      <c r="CR37" s="313">
        <f t="shared" si="47"/>
        <v>0</v>
      </c>
      <c r="CS37" s="314">
        <f t="shared" si="48"/>
        <v>33.44</v>
      </c>
      <c r="CT37" s="313"/>
      <c r="CU37" s="313">
        <f t="shared" si="49"/>
        <v>0</v>
      </c>
      <c r="CV37" s="315">
        <f t="shared" si="50"/>
        <v>0</v>
      </c>
      <c r="CW37" s="239">
        <f t="shared" si="51"/>
        <v>399.6</v>
      </c>
      <c r="CX37" s="316">
        <f t="shared" si="52"/>
        <v>99.9</v>
      </c>
      <c r="CY37" s="317">
        <f t="shared" si="53"/>
        <v>51.35</v>
      </c>
      <c r="CZ37" s="318">
        <f t="shared" si="54"/>
        <v>199.8</v>
      </c>
      <c r="DA37" s="319">
        <f t="shared" si="55"/>
        <v>130.18</v>
      </c>
      <c r="DB37" s="319">
        <f t="shared" si="56"/>
        <v>0</v>
      </c>
      <c r="DC37" s="319">
        <f t="shared" si="57"/>
        <v>130.18</v>
      </c>
      <c r="DD37" s="319">
        <f t="shared" si="58"/>
        <v>69.62</v>
      </c>
      <c r="DE37" s="310">
        <f t="shared" si="59"/>
        <v>0</v>
      </c>
      <c r="DF37" s="321">
        <f t="shared" si="60"/>
        <v>70.5</v>
      </c>
      <c r="DG37" s="322">
        <f t="shared" si="61"/>
        <v>37.06</v>
      </c>
      <c r="DH37" s="321">
        <f t="shared" si="62"/>
        <v>57</v>
      </c>
      <c r="DI37" s="322">
        <f t="shared" si="63"/>
        <v>0</v>
      </c>
      <c r="DJ37" s="322">
        <f t="shared" si="64"/>
        <v>0</v>
      </c>
      <c r="DK37" s="322">
        <f t="shared" si="65"/>
        <v>0</v>
      </c>
      <c r="DL37" s="323">
        <f t="shared" si="66"/>
        <v>427.2</v>
      </c>
      <c r="DM37" s="324">
        <f t="shared" si="67"/>
        <v>-27.6</v>
      </c>
      <c r="DN37" s="324">
        <f t="shared" si="68"/>
        <v>48.55</v>
      </c>
      <c r="DO37" s="324"/>
      <c r="DP37" s="310">
        <f t="shared" si="14"/>
        <v>218.59</v>
      </c>
      <c r="DQ37" s="310">
        <f t="shared" si="69"/>
        <v>218.59</v>
      </c>
      <c r="DR37" s="310">
        <f t="shared" si="15"/>
        <v>181.01</v>
      </c>
      <c r="DS37" s="325">
        <f t="shared" si="70"/>
        <v>181.01</v>
      </c>
    </row>
    <row r="38" spans="1:123" ht="22.5" customHeight="1">
      <c r="A38" s="376" t="s">
        <v>242</v>
      </c>
      <c r="B38" s="377" t="s">
        <v>233</v>
      </c>
      <c r="C38" s="378" t="s">
        <v>0</v>
      </c>
      <c r="D38" s="379">
        <v>666</v>
      </c>
      <c r="E38" s="380">
        <v>80</v>
      </c>
      <c r="F38" s="381">
        <f t="shared" si="71"/>
        <v>53280</v>
      </c>
      <c r="G38" s="382"/>
      <c r="H38" s="333"/>
      <c r="I38" s="383">
        <v>0</v>
      </c>
      <c r="J38" s="384">
        <v>80</v>
      </c>
      <c r="K38" s="336">
        <f t="shared" si="72"/>
        <v>0</v>
      </c>
      <c r="L38" s="385">
        <v>975.55</v>
      </c>
      <c r="M38" s="386">
        <v>80</v>
      </c>
      <c r="N38" s="339">
        <f t="shared" si="73"/>
        <v>78044</v>
      </c>
      <c r="O38" s="408">
        <v>0</v>
      </c>
      <c r="P38" s="388">
        <v>80</v>
      </c>
      <c r="Q38" s="342">
        <f t="shared" si="74"/>
        <v>0</v>
      </c>
      <c r="R38" s="267">
        <f t="shared" si="16"/>
        <v>0</v>
      </c>
      <c r="S38" s="343">
        <f t="shared" si="4"/>
        <v>0</v>
      </c>
      <c r="T38" s="344">
        <f t="shared" si="5"/>
        <v>666</v>
      </c>
      <c r="U38" s="343">
        <f t="shared" si="6"/>
        <v>53280</v>
      </c>
      <c r="V38" s="345"/>
      <c r="W38" s="389" t="s">
        <v>242</v>
      </c>
      <c r="X38" s="390" t="s">
        <v>233</v>
      </c>
      <c r="Y38" s="391" t="s">
        <v>0</v>
      </c>
      <c r="Z38" s="392">
        <v>1332</v>
      </c>
      <c r="AA38" s="393">
        <v>80</v>
      </c>
      <c r="AB38" s="283">
        <f t="shared" si="75"/>
        <v>106560</v>
      </c>
      <c r="AC38" s="280"/>
      <c r="AD38" s="281"/>
      <c r="AE38" s="280">
        <v>239.08</v>
      </c>
      <c r="AF38" s="392">
        <v>80</v>
      </c>
      <c r="AG38" s="281">
        <f t="shared" si="76"/>
        <v>19126.400000000001</v>
      </c>
      <c r="AH38" s="354">
        <f t="shared" si="9"/>
        <v>239.08</v>
      </c>
      <c r="AI38" s="355">
        <f t="shared" si="10"/>
        <v>19126.400000000001</v>
      </c>
      <c r="AJ38" s="280">
        <v>74.53</v>
      </c>
      <c r="AK38" s="392">
        <v>80</v>
      </c>
      <c r="AL38" s="283">
        <f t="shared" si="17"/>
        <v>5962.4</v>
      </c>
      <c r="AM38" s="280">
        <v>65.94</v>
      </c>
      <c r="AN38" s="281">
        <f t="shared" si="18"/>
        <v>5275.2</v>
      </c>
      <c r="AO38" s="282">
        <v>0</v>
      </c>
      <c r="AP38" s="283">
        <f t="shared" si="19"/>
        <v>0</v>
      </c>
      <c r="AQ38" s="282">
        <v>53.83</v>
      </c>
      <c r="AR38" s="281">
        <f t="shared" si="20"/>
        <v>4306.3999999999996</v>
      </c>
      <c r="AS38" s="284"/>
      <c r="AT38" s="281">
        <f t="shared" si="21"/>
        <v>0</v>
      </c>
      <c r="AU38" s="285">
        <f t="shared" si="22"/>
        <v>433.38</v>
      </c>
      <c r="AV38" s="358">
        <f t="shared" si="23"/>
        <v>34670.400000000001</v>
      </c>
      <c r="AW38" s="287">
        <f t="shared" si="24"/>
        <v>898.62</v>
      </c>
      <c r="AX38" s="358">
        <f t="shared" si="25"/>
        <v>71889.600000000006</v>
      </c>
      <c r="AY38" s="359">
        <f t="shared" si="26"/>
        <v>2664</v>
      </c>
      <c r="AZ38" s="360">
        <f t="shared" si="27"/>
        <v>213120</v>
      </c>
      <c r="BA38" s="361">
        <f t="shared" si="28"/>
        <v>433.38</v>
      </c>
      <c r="BB38" s="234"/>
      <c r="BC38" s="310">
        <f t="shared" si="29"/>
        <v>433.38</v>
      </c>
      <c r="BD38" s="363">
        <f t="shared" si="30"/>
        <v>34670.400000000001</v>
      </c>
      <c r="BE38" s="310">
        <f t="shared" si="31"/>
        <v>2230.62</v>
      </c>
      <c r="BF38" s="234"/>
      <c r="BG38" s="394" t="s">
        <v>242</v>
      </c>
      <c r="BH38" s="395" t="s">
        <v>233</v>
      </c>
      <c r="BI38" s="396" t="s">
        <v>0</v>
      </c>
      <c r="BJ38" s="304">
        <v>470</v>
      </c>
      <c r="BK38" s="303">
        <v>80</v>
      </c>
      <c r="BL38" s="314">
        <f t="shared" si="77"/>
        <v>37600</v>
      </c>
      <c r="BM38" s="395" t="s">
        <v>233</v>
      </c>
      <c r="BN38" s="396" t="s">
        <v>0</v>
      </c>
      <c r="BO38" s="304">
        <v>380</v>
      </c>
      <c r="BP38" s="303">
        <v>80</v>
      </c>
      <c r="BQ38" s="314">
        <f t="shared" si="78"/>
        <v>30400</v>
      </c>
      <c r="BR38" s="395" t="s">
        <v>233</v>
      </c>
      <c r="BS38" s="396" t="s">
        <v>0</v>
      </c>
      <c r="BT38" s="304"/>
      <c r="BU38" s="303">
        <v>80</v>
      </c>
      <c r="BV38" s="314">
        <f t="shared" si="79"/>
        <v>0</v>
      </c>
      <c r="BW38" s="236">
        <f t="shared" si="32"/>
        <v>1380.62</v>
      </c>
      <c r="BX38" s="397"/>
      <c r="BY38" s="301">
        <f t="shared" si="33"/>
        <v>0</v>
      </c>
      <c r="BZ38" s="302">
        <v>247.08</v>
      </c>
      <c r="CA38" s="303">
        <f t="shared" si="34"/>
        <v>19766.400000000001</v>
      </c>
      <c r="CB38" s="304">
        <f t="shared" si="35"/>
        <v>222.92</v>
      </c>
      <c r="CC38" s="304">
        <f t="shared" si="36"/>
        <v>17833.599999999999</v>
      </c>
      <c r="CD38" s="304">
        <v>0</v>
      </c>
      <c r="CE38" s="303">
        <f t="shared" si="37"/>
        <v>0</v>
      </c>
      <c r="CF38" s="305">
        <f t="shared" si="38"/>
        <v>247.08</v>
      </c>
      <c r="CG38" s="306">
        <f t="shared" si="38"/>
        <v>19766.400000000001</v>
      </c>
      <c r="CH38" s="307">
        <f t="shared" si="39"/>
        <v>380</v>
      </c>
      <c r="CI38" s="308">
        <f t="shared" si="40"/>
        <v>30400</v>
      </c>
      <c r="CJ38" s="309">
        <f t="shared" si="41"/>
        <v>65.94</v>
      </c>
      <c r="CK38" s="310">
        <f t="shared" si="42"/>
        <v>680.46</v>
      </c>
      <c r="CL38" s="310">
        <f t="shared" si="43"/>
        <v>1983.54</v>
      </c>
      <c r="CM38" s="311">
        <f t="shared" si="44"/>
        <v>247.08</v>
      </c>
      <c r="CN38" s="312">
        <f t="shared" si="45"/>
        <v>19766.400000000001</v>
      </c>
      <c r="CO38" s="311"/>
      <c r="CP38" s="236">
        <f t="shared" si="46"/>
        <v>1983.54</v>
      </c>
      <c r="CQ38" s="302"/>
      <c r="CR38" s="313">
        <f t="shared" si="47"/>
        <v>0</v>
      </c>
      <c r="CS38" s="314">
        <f t="shared" si="48"/>
        <v>222.92</v>
      </c>
      <c r="CT38" s="313"/>
      <c r="CU38" s="313">
        <f t="shared" si="49"/>
        <v>0</v>
      </c>
      <c r="CV38" s="315">
        <f t="shared" si="50"/>
        <v>53.83</v>
      </c>
      <c r="CW38" s="239">
        <f t="shared" si="51"/>
        <v>2664</v>
      </c>
      <c r="CX38" s="316">
        <f t="shared" si="52"/>
        <v>666</v>
      </c>
      <c r="CY38" s="317">
        <f t="shared" si="53"/>
        <v>0</v>
      </c>
      <c r="CZ38" s="318">
        <f t="shared" si="54"/>
        <v>1332</v>
      </c>
      <c r="DA38" s="319">
        <f t="shared" si="55"/>
        <v>433.38</v>
      </c>
      <c r="DB38" s="319">
        <f t="shared" si="56"/>
        <v>53.83</v>
      </c>
      <c r="DC38" s="319">
        <f t="shared" si="57"/>
        <v>487.21</v>
      </c>
      <c r="DD38" s="319">
        <f t="shared" si="58"/>
        <v>844.79</v>
      </c>
      <c r="DE38" s="310">
        <f t="shared" si="59"/>
        <v>0</v>
      </c>
      <c r="DF38" s="321">
        <f t="shared" si="60"/>
        <v>470</v>
      </c>
      <c r="DG38" s="322">
        <f t="shared" si="61"/>
        <v>247.08</v>
      </c>
      <c r="DH38" s="321">
        <f t="shared" si="62"/>
        <v>380</v>
      </c>
      <c r="DI38" s="322">
        <f t="shared" si="63"/>
        <v>0</v>
      </c>
      <c r="DJ38" s="322">
        <f t="shared" si="64"/>
        <v>0</v>
      </c>
      <c r="DK38" s="322">
        <f t="shared" si="65"/>
        <v>0</v>
      </c>
      <c r="DL38" s="323">
        <f t="shared" si="66"/>
        <v>2848</v>
      </c>
      <c r="DM38" s="324">
        <f t="shared" si="67"/>
        <v>-184</v>
      </c>
      <c r="DN38" s="324">
        <f t="shared" si="68"/>
        <v>666</v>
      </c>
      <c r="DO38" s="324"/>
      <c r="DP38" s="310">
        <f t="shared" si="14"/>
        <v>680.46</v>
      </c>
      <c r="DQ38" s="310">
        <f t="shared" si="69"/>
        <v>734.29</v>
      </c>
      <c r="DR38" s="310">
        <f t="shared" si="15"/>
        <v>1983.54</v>
      </c>
      <c r="DS38" s="325">
        <f t="shared" si="70"/>
        <v>1929.71</v>
      </c>
    </row>
    <row r="39" spans="1:123" ht="33" customHeight="1">
      <c r="A39" s="326"/>
      <c r="B39" s="327" t="s">
        <v>229</v>
      </c>
      <c r="C39" s="328" t="s">
        <v>215</v>
      </c>
      <c r="D39" s="329">
        <f>D38*0.15</f>
        <v>99.9</v>
      </c>
      <c r="E39" s="330">
        <v>241.5</v>
      </c>
      <c r="F39" s="331">
        <f t="shared" si="71"/>
        <v>24125.85</v>
      </c>
      <c r="G39" s="399"/>
      <c r="H39" s="400"/>
      <c r="I39" s="334">
        <v>0</v>
      </c>
      <c r="J39" s="335">
        <v>241.5</v>
      </c>
      <c r="K39" s="336">
        <f t="shared" si="72"/>
        <v>0</v>
      </c>
      <c r="L39" s="337">
        <f>L38*0.15</f>
        <v>146.33000000000001</v>
      </c>
      <c r="M39" s="338">
        <v>241.5</v>
      </c>
      <c r="N39" s="339">
        <f t="shared" si="73"/>
        <v>35338.699999999997</v>
      </c>
      <c r="O39" s="401">
        <f>O38*0.15</f>
        <v>0</v>
      </c>
      <c r="P39" s="341">
        <v>241.5</v>
      </c>
      <c r="Q39" s="342">
        <f t="shared" si="74"/>
        <v>0</v>
      </c>
      <c r="R39" s="267">
        <f t="shared" si="16"/>
        <v>0</v>
      </c>
      <c r="S39" s="343">
        <f t="shared" si="4"/>
        <v>0</v>
      </c>
      <c r="T39" s="344">
        <f t="shared" si="5"/>
        <v>99.9</v>
      </c>
      <c r="U39" s="343">
        <f t="shared" si="6"/>
        <v>24125.85</v>
      </c>
      <c r="V39" s="345"/>
      <c r="W39" s="173"/>
      <c r="X39" s="346" t="s">
        <v>229</v>
      </c>
      <c r="Y39" s="347" t="s">
        <v>215</v>
      </c>
      <c r="Z39" s="348">
        <f>Z38*0.15</f>
        <v>199.8</v>
      </c>
      <c r="AA39" s="349">
        <v>241.5</v>
      </c>
      <c r="AB39" s="350">
        <f t="shared" si="75"/>
        <v>48251.7</v>
      </c>
      <c r="AC39" s="403"/>
      <c r="AD39" s="404"/>
      <c r="AE39" s="352">
        <f>AE38*0.15</f>
        <v>35.86</v>
      </c>
      <c r="AF39" s="353">
        <v>241.5</v>
      </c>
      <c r="AG39" s="281">
        <f t="shared" si="76"/>
        <v>8660.19</v>
      </c>
      <c r="AH39" s="354">
        <f t="shared" si="9"/>
        <v>35.86</v>
      </c>
      <c r="AI39" s="355">
        <f t="shared" si="10"/>
        <v>8660.19</v>
      </c>
      <c r="AJ39" s="352">
        <f>AJ38*0.15</f>
        <v>11.18</v>
      </c>
      <c r="AK39" s="353">
        <v>241.5</v>
      </c>
      <c r="AL39" s="283">
        <f t="shared" si="17"/>
        <v>2699.97</v>
      </c>
      <c r="AM39" s="351">
        <f>AM38*0.15</f>
        <v>9.89</v>
      </c>
      <c r="AN39" s="281">
        <f t="shared" si="18"/>
        <v>2388.44</v>
      </c>
      <c r="AO39" s="356">
        <f>AO38*0.15</f>
        <v>0</v>
      </c>
      <c r="AP39" s="283">
        <f t="shared" si="19"/>
        <v>0</v>
      </c>
      <c r="AQ39" s="356">
        <f>AQ38*0.15</f>
        <v>8.07</v>
      </c>
      <c r="AR39" s="281">
        <f t="shared" si="20"/>
        <v>1948.91</v>
      </c>
      <c r="AS39" s="357"/>
      <c r="AT39" s="281">
        <f t="shared" si="21"/>
        <v>0</v>
      </c>
      <c r="AU39" s="285">
        <f t="shared" si="22"/>
        <v>65</v>
      </c>
      <c r="AV39" s="358">
        <f t="shared" si="23"/>
        <v>15697.5</v>
      </c>
      <c r="AW39" s="287">
        <f t="shared" si="24"/>
        <v>134.80000000000001</v>
      </c>
      <c r="AX39" s="358">
        <f t="shared" si="25"/>
        <v>32554.2</v>
      </c>
      <c r="AY39" s="359">
        <f t="shared" si="26"/>
        <v>399.6</v>
      </c>
      <c r="AZ39" s="360">
        <f t="shared" si="27"/>
        <v>96503.4</v>
      </c>
      <c r="BA39" s="361">
        <f t="shared" si="28"/>
        <v>65</v>
      </c>
      <c r="BB39" s="234"/>
      <c r="BC39" s="310">
        <f t="shared" si="29"/>
        <v>65</v>
      </c>
      <c r="BD39" s="363">
        <f t="shared" si="30"/>
        <v>15697.5</v>
      </c>
      <c r="BE39" s="310">
        <f t="shared" si="31"/>
        <v>334.6</v>
      </c>
      <c r="BF39" s="234"/>
      <c r="BG39" s="364"/>
      <c r="BH39" s="365" t="s">
        <v>229</v>
      </c>
      <c r="BI39" s="366" t="s">
        <v>215</v>
      </c>
      <c r="BJ39" s="367">
        <f>BJ38*0.15</f>
        <v>70.5</v>
      </c>
      <c r="BK39" s="368">
        <v>241.5</v>
      </c>
      <c r="BL39" s="369">
        <f t="shared" si="77"/>
        <v>17025.75</v>
      </c>
      <c r="BM39" s="365" t="s">
        <v>229</v>
      </c>
      <c r="BN39" s="366" t="s">
        <v>215</v>
      </c>
      <c r="BO39" s="367">
        <f>BO38*0.15</f>
        <v>57</v>
      </c>
      <c r="BP39" s="368">
        <v>241.5</v>
      </c>
      <c r="BQ39" s="369">
        <f t="shared" si="78"/>
        <v>13765.5</v>
      </c>
      <c r="BR39" s="365" t="s">
        <v>229</v>
      </c>
      <c r="BS39" s="366" t="s">
        <v>215</v>
      </c>
      <c r="BT39" s="367"/>
      <c r="BU39" s="368">
        <v>241.5</v>
      </c>
      <c r="BV39" s="369">
        <f t="shared" si="79"/>
        <v>0</v>
      </c>
      <c r="BW39" s="236">
        <f t="shared" si="32"/>
        <v>207.1</v>
      </c>
      <c r="BX39" s="409"/>
      <c r="BY39" s="301">
        <f t="shared" si="33"/>
        <v>0</v>
      </c>
      <c r="BZ39" s="371">
        <f>BZ38*0.15</f>
        <v>37.06</v>
      </c>
      <c r="CA39" s="303">
        <f t="shared" si="34"/>
        <v>8949.99</v>
      </c>
      <c r="CB39" s="304">
        <f t="shared" si="35"/>
        <v>33.44</v>
      </c>
      <c r="CC39" s="304">
        <f t="shared" si="36"/>
        <v>8075.76</v>
      </c>
      <c r="CD39" s="367">
        <v>0</v>
      </c>
      <c r="CE39" s="303">
        <f t="shared" si="37"/>
        <v>0</v>
      </c>
      <c r="CF39" s="305">
        <f t="shared" si="38"/>
        <v>37.06</v>
      </c>
      <c r="CG39" s="306">
        <f t="shared" si="38"/>
        <v>8949.99</v>
      </c>
      <c r="CH39" s="307">
        <f t="shared" si="39"/>
        <v>57</v>
      </c>
      <c r="CI39" s="308">
        <f t="shared" si="40"/>
        <v>13765.5</v>
      </c>
      <c r="CJ39" s="309">
        <f t="shared" si="41"/>
        <v>9.89</v>
      </c>
      <c r="CK39" s="310">
        <f t="shared" si="42"/>
        <v>102.06</v>
      </c>
      <c r="CL39" s="310">
        <f t="shared" si="43"/>
        <v>297.54000000000002</v>
      </c>
      <c r="CM39" s="311">
        <f t="shared" si="44"/>
        <v>37.06</v>
      </c>
      <c r="CN39" s="312">
        <f t="shared" si="45"/>
        <v>8949.99</v>
      </c>
      <c r="CO39" s="311"/>
      <c r="CP39" s="236">
        <f t="shared" si="46"/>
        <v>297.54000000000002</v>
      </c>
      <c r="CQ39" s="371"/>
      <c r="CR39" s="313">
        <f t="shared" si="47"/>
        <v>0</v>
      </c>
      <c r="CS39" s="314">
        <f t="shared" si="48"/>
        <v>33.44</v>
      </c>
      <c r="CT39" s="313"/>
      <c r="CU39" s="313">
        <f t="shared" si="49"/>
        <v>0</v>
      </c>
      <c r="CV39" s="315">
        <f t="shared" si="50"/>
        <v>8.07</v>
      </c>
      <c r="CW39" s="239">
        <f t="shared" si="51"/>
        <v>399.6</v>
      </c>
      <c r="CX39" s="316">
        <f t="shared" si="52"/>
        <v>99.9</v>
      </c>
      <c r="CY39" s="317">
        <f t="shared" si="53"/>
        <v>0</v>
      </c>
      <c r="CZ39" s="318">
        <f t="shared" si="54"/>
        <v>199.8</v>
      </c>
      <c r="DA39" s="319">
        <f t="shared" si="55"/>
        <v>65</v>
      </c>
      <c r="DB39" s="319">
        <f t="shared" si="56"/>
        <v>8.07</v>
      </c>
      <c r="DC39" s="319">
        <f t="shared" si="57"/>
        <v>73.069999999999993</v>
      </c>
      <c r="DD39" s="319">
        <f t="shared" si="58"/>
        <v>126.73</v>
      </c>
      <c r="DE39" s="310">
        <f t="shared" si="59"/>
        <v>0</v>
      </c>
      <c r="DF39" s="321">
        <f t="shared" si="60"/>
        <v>70.5</v>
      </c>
      <c r="DG39" s="322">
        <f t="shared" si="61"/>
        <v>37.06</v>
      </c>
      <c r="DH39" s="321">
        <f t="shared" si="62"/>
        <v>57</v>
      </c>
      <c r="DI39" s="322">
        <f t="shared" si="63"/>
        <v>0</v>
      </c>
      <c r="DJ39" s="322">
        <f t="shared" si="64"/>
        <v>0</v>
      </c>
      <c r="DK39" s="322">
        <f t="shared" si="65"/>
        <v>0</v>
      </c>
      <c r="DL39" s="323">
        <f t="shared" si="66"/>
        <v>427.2</v>
      </c>
      <c r="DM39" s="324">
        <f t="shared" si="67"/>
        <v>-27.6</v>
      </c>
      <c r="DN39" s="324">
        <f t="shared" si="68"/>
        <v>99.9</v>
      </c>
      <c r="DO39" s="324"/>
      <c r="DP39" s="310">
        <f t="shared" si="14"/>
        <v>102.06</v>
      </c>
      <c r="DQ39" s="310">
        <f t="shared" si="69"/>
        <v>110.13</v>
      </c>
      <c r="DR39" s="310">
        <f t="shared" si="15"/>
        <v>297.54000000000002</v>
      </c>
      <c r="DS39" s="325">
        <f t="shared" si="70"/>
        <v>289.47000000000003</v>
      </c>
    </row>
    <row r="40" spans="1:123" ht="45" customHeight="1">
      <c r="A40" s="326">
        <v>3</v>
      </c>
      <c r="B40" s="1864" t="s">
        <v>243</v>
      </c>
      <c r="C40" s="1865"/>
      <c r="D40" s="1865"/>
      <c r="E40" s="1866"/>
      <c r="F40" s="381"/>
      <c r="G40" s="410"/>
      <c r="H40" s="411"/>
      <c r="I40" s="1867"/>
      <c r="J40" s="1868"/>
      <c r="K40" s="336"/>
      <c r="L40" s="1869"/>
      <c r="M40" s="1870"/>
      <c r="N40" s="339"/>
      <c r="O40" s="1871"/>
      <c r="P40" s="1872"/>
      <c r="Q40" s="342"/>
      <c r="R40" s="267">
        <f t="shared" si="16"/>
        <v>0</v>
      </c>
      <c r="S40" s="343">
        <f t="shared" si="4"/>
        <v>0</v>
      </c>
      <c r="T40" s="344">
        <f t="shared" si="5"/>
        <v>0</v>
      </c>
      <c r="U40" s="343">
        <f t="shared" si="6"/>
        <v>0</v>
      </c>
      <c r="V40" s="345"/>
      <c r="W40" s="173">
        <v>3</v>
      </c>
      <c r="X40" s="1873" t="s">
        <v>243</v>
      </c>
      <c r="Y40" s="1874"/>
      <c r="Z40" s="1874"/>
      <c r="AA40" s="1875"/>
      <c r="AB40" s="283"/>
      <c r="AC40" s="412"/>
      <c r="AD40" s="413"/>
      <c r="AE40" s="1883"/>
      <c r="AF40" s="1875"/>
      <c r="AG40" s="281"/>
      <c r="AH40" s="354">
        <f t="shared" si="9"/>
        <v>0</v>
      </c>
      <c r="AI40" s="355">
        <f t="shared" si="10"/>
        <v>0</v>
      </c>
      <c r="AJ40" s="1883"/>
      <c r="AK40" s="1875"/>
      <c r="AL40" s="283">
        <f t="shared" si="17"/>
        <v>0</v>
      </c>
      <c r="AM40" s="280"/>
      <c r="AN40" s="281">
        <f t="shared" si="18"/>
        <v>0</v>
      </c>
      <c r="AO40" s="282"/>
      <c r="AP40" s="283">
        <f t="shared" si="19"/>
        <v>0</v>
      </c>
      <c r="AQ40" s="282"/>
      <c r="AR40" s="281">
        <f t="shared" si="20"/>
        <v>0</v>
      </c>
      <c r="AS40" s="284"/>
      <c r="AT40" s="281">
        <f t="shared" si="21"/>
        <v>0</v>
      </c>
      <c r="AU40" s="285">
        <f t="shared" si="22"/>
        <v>0</v>
      </c>
      <c r="AV40" s="358">
        <f t="shared" si="23"/>
        <v>0</v>
      </c>
      <c r="AW40" s="287">
        <f t="shared" si="24"/>
        <v>0</v>
      </c>
      <c r="AX40" s="358">
        <f t="shared" si="25"/>
        <v>0</v>
      </c>
      <c r="AY40" s="359">
        <f t="shared" si="26"/>
        <v>0</v>
      </c>
      <c r="AZ40" s="360">
        <f t="shared" si="27"/>
        <v>0</v>
      </c>
      <c r="BA40" s="361">
        <f t="shared" si="28"/>
        <v>0</v>
      </c>
      <c r="BB40" s="234"/>
      <c r="BC40" s="310">
        <f t="shared" si="29"/>
        <v>0</v>
      </c>
      <c r="BD40" s="363">
        <f t="shared" si="30"/>
        <v>0</v>
      </c>
      <c r="BE40" s="310">
        <f t="shared" si="31"/>
        <v>0</v>
      </c>
      <c r="BF40" s="234"/>
      <c r="BG40" s="364">
        <v>3</v>
      </c>
      <c r="BH40" s="1884" t="s">
        <v>243</v>
      </c>
      <c r="BI40" s="1885"/>
      <c r="BJ40" s="1885"/>
      <c r="BK40" s="1886"/>
      <c r="BL40" s="314"/>
      <c r="BM40" s="1884" t="s">
        <v>243</v>
      </c>
      <c r="BN40" s="1885"/>
      <c r="BO40" s="1885"/>
      <c r="BP40" s="1886"/>
      <c r="BQ40" s="314"/>
      <c r="BR40" s="1884" t="s">
        <v>243</v>
      </c>
      <c r="BS40" s="1885"/>
      <c r="BT40" s="1885"/>
      <c r="BU40" s="1886"/>
      <c r="BV40" s="314"/>
      <c r="BW40" s="236">
        <f t="shared" si="32"/>
        <v>0</v>
      </c>
      <c r="BX40" s="397"/>
      <c r="BY40" s="301">
        <f t="shared" si="33"/>
        <v>0</v>
      </c>
      <c r="BZ40" s="414"/>
      <c r="CA40" s="303">
        <f t="shared" si="34"/>
        <v>0</v>
      </c>
      <c r="CB40" s="304">
        <f t="shared" si="35"/>
        <v>0</v>
      </c>
      <c r="CC40" s="304">
        <f t="shared" si="36"/>
        <v>0</v>
      </c>
      <c r="CD40" s="415"/>
      <c r="CE40" s="303">
        <f t="shared" si="37"/>
        <v>0</v>
      </c>
      <c r="CF40" s="305">
        <f t="shared" si="38"/>
        <v>0</v>
      </c>
      <c r="CG40" s="306">
        <f t="shared" si="38"/>
        <v>0</v>
      </c>
      <c r="CH40" s="307">
        <f t="shared" si="39"/>
        <v>0</v>
      </c>
      <c r="CI40" s="308">
        <f t="shared" si="40"/>
        <v>0</v>
      </c>
      <c r="CJ40" s="309">
        <f t="shared" si="41"/>
        <v>0</v>
      </c>
      <c r="CK40" s="310">
        <f t="shared" si="42"/>
        <v>0</v>
      </c>
      <c r="CL40" s="310">
        <f t="shared" si="43"/>
        <v>0</v>
      </c>
      <c r="CM40" s="311">
        <f t="shared" si="44"/>
        <v>0</v>
      </c>
      <c r="CN40" s="312">
        <f t="shared" si="45"/>
        <v>0</v>
      </c>
      <c r="CO40" s="311"/>
      <c r="CP40" s="236">
        <f t="shared" si="46"/>
        <v>0</v>
      </c>
      <c r="CQ40" s="414"/>
      <c r="CR40" s="313">
        <f t="shared" si="47"/>
        <v>0</v>
      </c>
      <c r="CS40" s="314">
        <f t="shared" si="48"/>
        <v>0</v>
      </c>
      <c r="CT40" s="313"/>
      <c r="CU40" s="313">
        <f t="shared" si="49"/>
        <v>0</v>
      </c>
      <c r="CV40" s="315">
        <f t="shared" si="50"/>
        <v>0</v>
      </c>
      <c r="CW40" s="239">
        <f t="shared" si="51"/>
        <v>0</v>
      </c>
      <c r="CX40" s="316">
        <f t="shared" si="52"/>
        <v>0</v>
      </c>
      <c r="CY40" s="317">
        <f t="shared" si="53"/>
        <v>0</v>
      </c>
      <c r="CZ40" s="318">
        <f t="shared" si="54"/>
        <v>0</v>
      </c>
      <c r="DA40" s="319">
        <f t="shared" si="55"/>
        <v>0</v>
      </c>
      <c r="DB40" s="319">
        <f t="shared" si="56"/>
        <v>0</v>
      </c>
      <c r="DC40" s="319">
        <f t="shared" si="57"/>
        <v>0</v>
      </c>
      <c r="DD40" s="319">
        <f t="shared" si="58"/>
        <v>0</v>
      </c>
      <c r="DE40" s="310">
        <f t="shared" si="59"/>
        <v>0</v>
      </c>
      <c r="DF40" s="321">
        <f t="shared" si="60"/>
        <v>0</v>
      </c>
      <c r="DG40" s="322">
        <f t="shared" si="61"/>
        <v>0</v>
      </c>
      <c r="DH40" s="321">
        <f t="shared" si="62"/>
        <v>0</v>
      </c>
      <c r="DI40" s="322">
        <f t="shared" si="63"/>
        <v>0</v>
      </c>
      <c r="DJ40" s="322">
        <f t="shared" si="64"/>
        <v>0</v>
      </c>
      <c r="DK40" s="322">
        <f t="shared" si="65"/>
        <v>0</v>
      </c>
      <c r="DL40" s="323">
        <f t="shared" si="66"/>
        <v>0</v>
      </c>
      <c r="DM40" s="324">
        <f t="shared" si="67"/>
        <v>0</v>
      </c>
      <c r="DN40" s="324">
        <f t="shared" si="68"/>
        <v>0</v>
      </c>
      <c r="DO40" s="324"/>
      <c r="DP40" s="310">
        <f t="shared" si="14"/>
        <v>0</v>
      </c>
      <c r="DQ40" s="310">
        <f t="shared" si="69"/>
        <v>0</v>
      </c>
      <c r="DR40" s="310">
        <f t="shared" si="15"/>
        <v>0</v>
      </c>
      <c r="DS40" s="325">
        <f t="shared" si="70"/>
        <v>0</v>
      </c>
    </row>
    <row r="41" spans="1:123" ht="63" customHeight="1">
      <c r="A41" s="326"/>
      <c r="B41" s="377" t="s">
        <v>244</v>
      </c>
      <c r="C41" s="378" t="s">
        <v>0</v>
      </c>
      <c r="D41" s="379">
        <v>1407</v>
      </c>
      <c r="E41" s="380">
        <v>550</v>
      </c>
      <c r="F41" s="381">
        <f t="shared" ref="F41:F55" si="80">D41*E41</f>
        <v>773850</v>
      </c>
      <c r="G41" s="382"/>
      <c r="H41" s="333"/>
      <c r="I41" s="383">
        <v>0</v>
      </c>
      <c r="J41" s="384">
        <v>550</v>
      </c>
      <c r="K41" s="336">
        <f t="shared" ref="K41:K55" si="81">I41*J41</f>
        <v>0</v>
      </c>
      <c r="L41" s="385">
        <v>1518.21</v>
      </c>
      <c r="M41" s="386">
        <v>550</v>
      </c>
      <c r="N41" s="339">
        <f t="shared" ref="N41:N55" si="82">L41*M41</f>
        <v>835015.5</v>
      </c>
      <c r="O41" s="408">
        <v>600.6</v>
      </c>
      <c r="P41" s="388">
        <v>550</v>
      </c>
      <c r="Q41" s="342">
        <f t="shared" ref="Q41:Q55" si="83">O41*P41</f>
        <v>330330</v>
      </c>
      <c r="R41" s="267">
        <f t="shared" si="16"/>
        <v>600.6</v>
      </c>
      <c r="S41" s="343">
        <f t="shared" si="4"/>
        <v>330330</v>
      </c>
      <c r="T41" s="344">
        <f t="shared" si="5"/>
        <v>806.4</v>
      </c>
      <c r="U41" s="343">
        <f t="shared" si="6"/>
        <v>443520</v>
      </c>
      <c r="V41" s="345"/>
      <c r="W41" s="173"/>
      <c r="X41" s="390" t="s">
        <v>244</v>
      </c>
      <c r="Y41" s="391" t="s">
        <v>0</v>
      </c>
      <c r="Z41" s="392">
        <v>2814</v>
      </c>
      <c r="AA41" s="393">
        <v>550</v>
      </c>
      <c r="AB41" s="283">
        <f t="shared" ref="AB41:AB55" si="84">Z41*AA41</f>
        <v>1547700</v>
      </c>
      <c r="AC41" s="280"/>
      <c r="AD41" s="281"/>
      <c r="AE41" s="280">
        <v>0</v>
      </c>
      <c r="AF41" s="392">
        <v>550</v>
      </c>
      <c r="AG41" s="281">
        <f t="shared" ref="AG41:AG55" si="85">AE41*AF41</f>
        <v>0</v>
      </c>
      <c r="AH41" s="354">
        <f t="shared" si="9"/>
        <v>0</v>
      </c>
      <c r="AI41" s="355">
        <f t="shared" si="10"/>
        <v>0</v>
      </c>
      <c r="AJ41" s="280">
        <v>350</v>
      </c>
      <c r="AK41" s="392">
        <v>550</v>
      </c>
      <c r="AL41" s="283">
        <f t="shared" si="17"/>
        <v>192500</v>
      </c>
      <c r="AM41" s="280">
        <v>330.76</v>
      </c>
      <c r="AN41" s="281">
        <f t="shared" si="18"/>
        <v>181918</v>
      </c>
      <c r="AO41" s="282">
        <v>524.76</v>
      </c>
      <c r="AP41" s="283">
        <f t="shared" si="19"/>
        <v>288618</v>
      </c>
      <c r="AQ41" s="282">
        <v>619.25</v>
      </c>
      <c r="AR41" s="281">
        <f t="shared" si="20"/>
        <v>340587.5</v>
      </c>
      <c r="AS41" s="284"/>
      <c r="AT41" s="281">
        <f t="shared" si="21"/>
        <v>0</v>
      </c>
      <c r="AU41" s="285">
        <f t="shared" si="22"/>
        <v>1824.77</v>
      </c>
      <c r="AV41" s="358">
        <f t="shared" si="23"/>
        <v>1003623.5</v>
      </c>
      <c r="AW41" s="287">
        <f t="shared" si="24"/>
        <v>989.23</v>
      </c>
      <c r="AX41" s="358">
        <f t="shared" si="25"/>
        <v>544076.5</v>
      </c>
      <c r="AY41" s="359">
        <f t="shared" si="26"/>
        <v>5628</v>
      </c>
      <c r="AZ41" s="360">
        <f t="shared" si="27"/>
        <v>3095400</v>
      </c>
      <c r="BA41" s="361">
        <f t="shared" si="28"/>
        <v>2425.37</v>
      </c>
      <c r="BB41" s="234"/>
      <c r="BC41" s="310">
        <f t="shared" si="29"/>
        <v>2425.37</v>
      </c>
      <c r="BD41" s="363">
        <f t="shared" si="30"/>
        <v>1333953.5</v>
      </c>
      <c r="BE41" s="310">
        <f t="shared" si="31"/>
        <v>3202.63</v>
      </c>
      <c r="BF41" s="234"/>
      <c r="BG41" s="364"/>
      <c r="BH41" s="395" t="s">
        <v>244</v>
      </c>
      <c r="BI41" s="396" t="s">
        <v>0</v>
      </c>
      <c r="BJ41" s="304">
        <v>610</v>
      </c>
      <c r="BK41" s="303">
        <v>550</v>
      </c>
      <c r="BL41" s="314">
        <f t="shared" ref="BL41:BL55" si="86">BJ41*BK41</f>
        <v>335500</v>
      </c>
      <c r="BM41" s="395" t="s">
        <v>244</v>
      </c>
      <c r="BN41" s="396" t="s">
        <v>0</v>
      </c>
      <c r="BO41" s="304">
        <v>230</v>
      </c>
      <c r="BP41" s="303">
        <v>550</v>
      </c>
      <c r="BQ41" s="314">
        <f t="shared" ref="BQ41:BQ55" si="87">BO41*BP41</f>
        <v>126500</v>
      </c>
      <c r="BR41" s="395" t="s">
        <v>244</v>
      </c>
      <c r="BS41" s="396" t="s">
        <v>0</v>
      </c>
      <c r="BT41" s="304"/>
      <c r="BU41" s="303">
        <v>550</v>
      </c>
      <c r="BV41" s="314">
        <f>BT41*BU41</f>
        <v>0</v>
      </c>
      <c r="BW41" s="236">
        <f t="shared" si="32"/>
        <v>2362.63</v>
      </c>
      <c r="BX41" s="397"/>
      <c r="BY41" s="301">
        <f t="shared" si="33"/>
        <v>0</v>
      </c>
      <c r="BZ41" s="302">
        <v>356.06</v>
      </c>
      <c r="CA41" s="303">
        <f t="shared" si="34"/>
        <v>195833</v>
      </c>
      <c r="CB41" s="304">
        <f t="shared" si="35"/>
        <v>253.94</v>
      </c>
      <c r="CC41" s="304">
        <f t="shared" si="36"/>
        <v>139667</v>
      </c>
      <c r="CD41" s="304">
        <v>0</v>
      </c>
      <c r="CE41" s="303">
        <f t="shared" si="37"/>
        <v>0</v>
      </c>
      <c r="CF41" s="305">
        <f t="shared" si="38"/>
        <v>356.06</v>
      </c>
      <c r="CG41" s="306">
        <f t="shared" si="38"/>
        <v>195833</v>
      </c>
      <c r="CH41" s="307">
        <f t="shared" si="39"/>
        <v>230</v>
      </c>
      <c r="CI41" s="308">
        <f t="shared" si="40"/>
        <v>126500</v>
      </c>
      <c r="CJ41" s="309">
        <f t="shared" si="41"/>
        <v>330.76</v>
      </c>
      <c r="CK41" s="310">
        <f t="shared" si="42"/>
        <v>2781.43</v>
      </c>
      <c r="CL41" s="310">
        <f t="shared" si="43"/>
        <v>2846.57</v>
      </c>
      <c r="CM41" s="311">
        <f t="shared" si="44"/>
        <v>880.82</v>
      </c>
      <c r="CN41" s="312">
        <f t="shared" si="45"/>
        <v>484451</v>
      </c>
      <c r="CO41" s="311"/>
      <c r="CP41" s="236">
        <f t="shared" si="46"/>
        <v>3447.17</v>
      </c>
      <c r="CQ41" s="302"/>
      <c r="CR41" s="313">
        <f t="shared" si="47"/>
        <v>0</v>
      </c>
      <c r="CS41" s="314">
        <f t="shared" si="48"/>
        <v>253.94</v>
      </c>
      <c r="CT41" s="313"/>
      <c r="CU41" s="313">
        <f t="shared" si="49"/>
        <v>0</v>
      </c>
      <c r="CV41" s="315">
        <f t="shared" si="50"/>
        <v>619.25</v>
      </c>
      <c r="CW41" s="239">
        <f t="shared" si="51"/>
        <v>5628</v>
      </c>
      <c r="CX41" s="316">
        <f t="shared" si="52"/>
        <v>1407</v>
      </c>
      <c r="CY41" s="317">
        <f t="shared" si="53"/>
        <v>600.6</v>
      </c>
      <c r="CZ41" s="318">
        <f t="shared" si="54"/>
        <v>2814</v>
      </c>
      <c r="DA41" s="319">
        <f t="shared" si="55"/>
        <v>1824.77</v>
      </c>
      <c r="DB41" s="319">
        <f t="shared" si="56"/>
        <v>619.25</v>
      </c>
      <c r="DC41" s="319">
        <f t="shared" si="57"/>
        <v>2444.02</v>
      </c>
      <c r="DD41" s="319">
        <f t="shared" si="58"/>
        <v>369.98</v>
      </c>
      <c r="DE41" s="310">
        <f t="shared" si="59"/>
        <v>0</v>
      </c>
      <c r="DF41" s="321">
        <f t="shared" si="60"/>
        <v>610</v>
      </c>
      <c r="DG41" s="322">
        <f t="shared" si="61"/>
        <v>356.06</v>
      </c>
      <c r="DH41" s="321">
        <f t="shared" si="62"/>
        <v>230</v>
      </c>
      <c r="DI41" s="322">
        <f t="shared" si="63"/>
        <v>0</v>
      </c>
      <c r="DJ41" s="322">
        <f t="shared" si="64"/>
        <v>0</v>
      </c>
      <c r="DK41" s="322">
        <f t="shared" si="65"/>
        <v>0</v>
      </c>
      <c r="DL41" s="323">
        <f t="shared" si="66"/>
        <v>5061</v>
      </c>
      <c r="DM41" s="324">
        <f t="shared" si="67"/>
        <v>567</v>
      </c>
      <c r="DN41" s="324">
        <f t="shared" si="68"/>
        <v>806.4</v>
      </c>
      <c r="DO41" s="324"/>
      <c r="DP41" s="310">
        <f t="shared" si="14"/>
        <v>2781.43</v>
      </c>
      <c r="DQ41" s="310">
        <f t="shared" si="69"/>
        <v>3400.68</v>
      </c>
      <c r="DR41" s="310">
        <f t="shared" si="15"/>
        <v>2846.57</v>
      </c>
      <c r="DS41" s="325">
        <f t="shared" si="70"/>
        <v>2227.3200000000002</v>
      </c>
    </row>
    <row r="42" spans="1:123" ht="78.75" customHeight="1">
      <c r="A42" s="326"/>
      <c r="B42" s="327" t="s">
        <v>237</v>
      </c>
      <c r="C42" s="328" t="s">
        <v>215</v>
      </c>
      <c r="D42" s="329">
        <f>D41*0.03</f>
        <v>42.21</v>
      </c>
      <c r="E42" s="330">
        <v>147</v>
      </c>
      <c r="F42" s="331">
        <f t="shared" si="80"/>
        <v>6204.87</v>
      </c>
      <c r="G42" s="399"/>
      <c r="H42" s="400"/>
      <c r="I42" s="334">
        <f>I41*0.03</f>
        <v>0</v>
      </c>
      <c r="J42" s="335">
        <v>147</v>
      </c>
      <c r="K42" s="336">
        <f t="shared" si="81"/>
        <v>0</v>
      </c>
      <c r="L42" s="337">
        <f>L41*0.03</f>
        <v>45.55</v>
      </c>
      <c r="M42" s="338">
        <v>147</v>
      </c>
      <c r="N42" s="339">
        <f t="shared" si="82"/>
        <v>6695.85</v>
      </c>
      <c r="O42" s="401">
        <f>O41*0.03</f>
        <v>18.02</v>
      </c>
      <c r="P42" s="341">
        <v>147</v>
      </c>
      <c r="Q42" s="342">
        <f t="shared" si="83"/>
        <v>2648.94</v>
      </c>
      <c r="R42" s="267">
        <f t="shared" si="16"/>
        <v>18.02</v>
      </c>
      <c r="S42" s="343">
        <f t="shared" si="4"/>
        <v>2648.94</v>
      </c>
      <c r="T42" s="344">
        <f t="shared" si="5"/>
        <v>24.19</v>
      </c>
      <c r="U42" s="343">
        <f t="shared" si="6"/>
        <v>3555.93</v>
      </c>
      <c r="V42" s="345"/>
      <c r="W42" s="173"/>
      <c r="X42" s="346" t="s">
        <v>237</v>
      </c>
      <c r="Y42" s="347" t="s">
        <v>215</v>
      </c>
      <c r="Z42" s="348">
        <f>Z41*0.03</f>
        <v>84.42</v>
      </c>
      <c r="AA42" s="349">
        <v>147</v>
      </c>
      <c r="AB42" s="350">
        <f t="shared" si="84"/>
        <v>12409.74</v>
      </c>
      <c r="AC42" s="403"/>
      <c r="AD42" s="404"/>
      <c r="AE42" s="352">
        <f>AE41*0.03</f>
        <v>0</v>
      </c>
      <c r="AF42" s="353">
        <v>147</v>
      </c>
      <c r="AG42" s="281">
        <f t="shared" si="85"/>
        <v>0</v>
      </c>
      <c r="AH42" s="354">
        <f t="shared" si="9"/>
        <v>0</v>
      </c>
      <c r="AI42" s="355">
        <f t="shared" si="10"/>
        <v>0</v>
      </c>
      <c r="AJ42" s="352">
        <v>0</v>
      </c>
      <c r="AK42" s="353">
        <v>147</v>
      </c>
      <c r="AL42" s="283">
        <f t="shared" si="17"/>
        <v>0</v>
      </c>
      <c r="AM42" s="351">
        <f>AM41*0.03</f>
        <v>9.92</v>
      </c>
      <c r="AN42" s="281">
        <f t="shared" si="18"/>
        <v>1458.24</v>
      </c>
      <c r="AO42" s="356">
        <f>AO41*0.03</f>
        <v>15.74</v>
      </c>
      <c r="AP42" s="283">
        <f t="shared" si="19"/>
        <v>2313.7800000000002</v>
      </c>
      <c r="AQ42" s="356">
        <f>AQ41*0.03</f>
        <v>18.579999999999998</v>
      </c>
      <c r="AR42" s="281">
        <f t="shared" si="20"/>
        <v>2731.26</v>
      </c>
      <c r="AS42" s="357"/>
      <c r="AT42" s="281">
        <f t="shared" si="21"/>
        <v>0</v>
      </c>
      <c r="AU42" s="285">
        <f t="shared" si="22"/>
        <v>44.24</v>
      </c>
      <c r="AV42" s="358">
        <f t="shared" si="23"/>
        <v>6503.28</v>
      </c>
      <c r="AW42" s="287">
        <f t="shared" si="24"/>
        <v>40.18</v>
      </c>
      <c r="AX42" s="358">
        <f t="shared" si="25"/>
        <v>5906.46</v>
      </c>
      <c r="AY42" s="359">
        <f t="shared" si="26"/>
        <v>168.84</v>
      </c>
      <c r="AZ42" s="360">
        <f t="shared" si="27"/>
        <v>24819.48</v>
      </c>
      <c r="BA42" s="361">
        <f t="shared" si="28"/>
        <v>62.26</v>
      </c>
      <c r="BB42" s="234"/>
      <c r="BC42" s="310">
        <f t="shared" si="29"/>
        <v>62.26</v>
      </c>
      <c r="BD42" s="363">
        <f t="shared" si="30"/>
        <v>9152.2199999999993</v>
      </c>
      <c r="BE42" s="310">
        <f t="shared" si="31"/>
        <v>106.58</v>
      </c>
      <c r="BF42" s="234"/>
      <c r="BG42" s="364"/>
      <c r="BH42" s="365" t="s">
        <v>237</v>
      </c>
      <c r="BI42" s="366" t="s">
        <v>215</v>
      </c>
      <c r="BJ42" s="367">
        <f>BJ41*0.03</f>
        <v>18.3</v>
      </c>
      <c r="BK42" s="368">
        <v>147</v>
      </c>
      <c r="BL42" s="369">
        <f t="shared" si="86"/>
        <v>2690.1</v>
      </c>
      <c r="BM42" s="365" t="s">
        <v>237</v>
      </c>
      <c r="BN42" s="366" t="s">
        <v>215</v>
      </c>
      <c r="BO42" s="367">
        <f>BO41*0.03</f>
        <v>6.9</v>
      </c>
      <c r="BP42" s="368">
        <v>147</v>
      </c>
      <c r="BQ42" s="369">
        <f t="shared" si="87"/>
        <v>1014.3</v>
      </c>
      <c r="BR42" s="365" t="s">
        <v>237</v>
      </c>
      <c r="BS42" s="366" t="s">
        <v>215</v>
      </c>
      <c r="BT42" s="367"/>
      <c r="BU42" s="368">
        <v>147</v>
      </c>
      <c r="BV42" s="369">
        <f>BT42*BU42</f>
        <v>0</v>
      </c>
      <c r="BW42" s="236">
        <f t="shared" si="32"/>
        <v>81.38</v>
      </c>
      <c r="BX42" s="409"/>
      <c r="BY42" s="301">
        <f t="shared" si="33"/>
        <v>0</v>
      </c>
      <c r="BZ42" s="371">
        <f>BZ41*0.03</f>
        <v>10.68</v>
      </c>
      <c r="CA42" s="303">
        <f t="shared" si="34"/>
        <v>1569.96</v>
      </c>
      <c r="CB42" s="304">
        <f t="shared" si="35"/>
        <v>7.62</v>
      </c>
      <c r="CC42" s="304">
        <f t="shared" si="36"/>
        <v>1120.1400000000001</v>
      </c>
      <c r="CD42" s="367">
        <v>0</v>
      </c>
      <c r="CE42" s="303">
        <f t="shared" si="37"/>
        <v>0</v>
      </c>
      <c r="CF42" s="305">
        <f t="shared" si="38"/>
        <v>10.68</v>
      </c>
      <c r="CG42" s="306">
        <f t="shared" si="38"/>
        <v>1569.96</v>
      </c>
      <c r="CH42" s="307">
        <f t="shared" si="39"/>
        <v>6.9</v>
      </c>
      <c r="CI42" s="308">
        <f t="shared" si="40"/>
        <v>1014.3</v>
      </c>
      <c r="CJ42" s="309">
        <f t="shared" si="41"/>
        <v>9.92</v>
      </c>
      <c r="CK42" s="310">
        <f t="shared" si="42"/>
        <v>72.94</v>
      </c>
      <c r="CL42" s="310">
        <f t="shared" si="43"/>
        <v>95.9</v>
      </c>
      <c r="CM42" s="311">
        <f t="shared" si="44"/>
        <v>26.42</v>
      </c>
      <c r="CN42" s="312">
        <f t="shared" si="45"/>
        <v>3883.74</v>
      </c>
      <c r="CO42" s="311"/>
      <c r="CP42" s="236">
        <f t="shared" si="46"/>
        <v>113.92</v>
      </c>
      <c r="CQ42" s="371"/>
      <c r="CR42" s="313">
        <f t="shared" si="47"/>
        <v>0</v>
      </c>
      <c r="CS42" s="314">
        <f t="shared" si="48"/>
        <v>7.62</v>
      </c>
      <c r="CT42" s="313"/>
      <c r="CU42" s="313">
        <f t="shared" si="49"/>
        <v>0</v>
      </c>
      <c r="CV42" s="315">
        <f t="shared" si="50"/>
        <v>18.579999999999998</v>
      </c>
      <c r="CW42" s="239">
        <f t="shared" si="51"/>
        <v>168.84</v>
      </c>
      <c r="CX42" s="316">
        <f t="shared" si="52"/>
        <v>42.21</v>
      </c>
      <c r="CY42" s="317">
        <f t="shared" si="53"/>
        <v>18.02</v>
      </c>
      <c r="CZ42" s="318">
        <f t="shared" si="54"/>
        <v>84.42</v>
      </c>
      <c r="DA42" s="319">
        <f t="shared" si="55"/>
        <v>44.24</v>
      </c>
      <c r="DB42" s="319">
        <f t="shared" si="56"/>
        <v>18.579999999999998</v>
      </c>
      <c r="DC42" s="319">
        <f t="shared" si="57"/>
        <v>62.82</v>
      </c>
      <c r="DD42" s="319">
        <f t="shared" si="58"/>
        <v>21.6</v>
      </c>
      <c r="DE42" s="310">
        <f t="shared" si="59"/>
        <v>0</v>
      </c>
      <c r="DF42" s="321">
        <f t="shared" si="60"/>
        <v>18.3</v>
      </c>
      <c r="DG42" s="322">
        <f t="shared" si="61"/>
        <v>10.68</v>
      </c>
      <c r="DH42" s="321">
        <f t="shared" si="62"/>
        <v>6.9</v>
      </c>
      <c r="DI42" s="322">
        <f t="shared" si="63"/>
        <v>0</v>
      </c>
      <c r="DJ42" s="322">
        <f t="shared" si="64"/>
        <v>0</v>
      </c>
      <c r="DK42" s="322">
        <f t="shared" si="65"/>
        <v>0</v>
      </c>
      <c r="DL42" s="323">
        <f t="shared" si="66"/>
        <v>151.83000000000001</v>
      </c>
      <c r="DM42" s="324">
        <f t="shared" si="67"/>
        <v>17.010000000000002</v>
      </c>
      <c r="DN42" s="324">
        <f t="shared" si="68"/>
        <v>24.19</v>
      </c>
      <c r="DO42" s="324"/>
      <c r="DP42" s="310">
        <f t="shared" si="14"/>
        <v>72.94</v>
      </c>
      <c r="DQ42" s="310">
        <f t="shared" si="69"/>
        <v>91.52</v>
      </c>
      <c r="DR42" s="310">
        <f t="shared" si="15"/>
        <v>95.9</v>
      </c>
      <c r="DS42" s="325">
        <f t="shared" si="70"/>
        <v>77.319999999999993</v>
      </c>
    </row>
    <row r="43" spans="1:123" ht="39" customHeight="1">
      <c r="A43" s="326"/>
      <c r="B43" s="398" t="s">
        <v>221</v>
      </c>
      <c r="C43" s="328" t="s">
        <v>126</v>
      </c>
      <c r="D43" s="329">
        <f>D41*6</f>
        <v>8442</v>
      </c>
      <c r="E43" s="330">
        <v>14.3</v>
      </c>
      <c r="F43" s="331">
        <f t="shared" si="80"/>
        <v>120720.6</v>
      </c>
      <c r="G43" s="399"/>
      <c r="H43" s="400"/>
      <c r="I43" s="334">
        <f>I41*6</f>
        <v>0</v>
      </c>
      <c r="J43" s="335">
        <v>14.3</v>
      </c>
      <c r="K43" s="336">
        <f t="shared" si="81"/>
        <v>0</v>
      </c>
      <c r="L43" s="337">
        <f>L41*6</f>
        <v>9109.26</v>
      </c>
      <c r="M43" s="338">
        <v>14.3</v>
      </c>
      <c r="N43" s="339">
        <f t="shared" si="82"/>
        <v>130262.42</v>
      </c>
      <c r="O43" s="401">
        <f>O41*6</f>
        <v>3603.6</v>
      </c>
      <c r="P43" s="341">
        <v>14.3</v>
      </c>
      <c r="Q43" s="342">
        <f t="shared" si="83"/>
        <v>51531.48</v>
      </c>
      <c r="R43" s="267">
        <f t="shared" si="16"/>
        <v>3603.6</v>
      </c>
      <c r="S43" s="343">
        <f t="shared" si="4"/>
        <v>51531.48</v>
      </c>
      <c r="T43" s="344">
        <f t="shared" si="5"/>
        <v>4838.3999999999996</v>
      </c>
      <c r="U43" s="343">
        <f t="shared" si="6"/>
        <v>69189.119999999995</v>
      </c>
      <c r="V43" s="345"/>
      <c r="W43" s="173"/>
      <c r="X43" s="402" t="s">
        <v>221</v>
      </c>
      <c r="Y43" s="347" t="s">
        <v>126</v>
      </c>
      <c r="Z43" s="348">
        <f>Z41*6</f>
        <v>16884</v>
      </c>
      <c r="AA43" s="349">
        <v>14.3</v>
      </c>
      <c r="AB43" s="350">
        <f t="shared" si="84"/>
        <v>241441.2</v>
      </c>
      <c r="AC43" s="403"/>
      <c r="AD43" s="404"/>
      <c r="AE43" s="352">
        <f>AE41*6</f>
        <v>0</v>
      </c>
      <c r="AF43" s="353">
        <v>14.3</v>
      </c>
      <c r="AG43" s="281">
        <f t="shared" si="85"/>
        <v>0</v>
      </c>
      <c r="AH43" s="354">
        <f t="shared" si="9"/>
        <v>0</v>
      </c>
      <c r="AI43" s="355">
        <f t="shared" si="10"/>
        <v>0</v>
      </c>
      <c r="AJ43" s="352">
        <f>AJ41*6</f>
        <v>2100</v>
      </c>
      <c r="AK43" s="353">
        <v>14.3</v>
      </c>
      <c r="AL43" s="283">
        <f t="shared" si="17"/>
        <v>30030</v>
      </c>
      <c r="AM43" s="351">
        <f>AM41*6</f>
        <v>1984.56</v>
      </c>
      <c r="AN43" s="281">
        <f t="shared" si="18"/>
        <v>28379.21</v>
      </c>
      <c r="AO43" s="356">
        <f>AO41*6</f>
        <v>3148.56</v>
      </c>
      <c r="AP43" s="283">
        <f t="shared" si="19"/>
        <v>45024.41</v>
      </c>
      <c r="AQ43" s="356">
        <f>AQ41*6</f>
        <v>3715.5</v>
      </c>
      <c r="AR43" s="281">
        <f t="shared" si="20"/>
        <v>53131.65</v>
      </c>
      <c r="AS43" s="357"/>
      <c r="AT43" s="281">
        <f t="shared" si="21"/>
        <v>0</v>
      </c>
      <c r="AU43" s="285">
        <f t="shared" si="22"/>
        <v>10948.62</v>
      </c>
      <c r="AV43" s="358">
        <f t="shared" si="23"/>
        <v>156565.266</v>
      </c>
      <c r="AW43" s="287">
        <f t="shared" si="24"/>
        <v>5935.38</v>
      </c>
      <c r="AX43" s="358">
        <f t="shared" si="25"/>
        <v>84875.933999999994</v>
      </c>
      <c r="AY43" s="359">
        <f t="shared" si="26"/>
        <v>33768</v>
      </c>
      <c r="AZ43" s="360">
        <f t="shared" si="27"/>
        <v>482882.4</v>
      </c>
      <c r="BA43" s="361">
        <f t="shared" si="28"/>
        <v>14552.22</v>
      </c>
      <c r="BB43" s="234"/>
      <c r="BC43" s="310">
        <f t="shared" si="29"/>
        <v>14552.22</v>
      </c>
      <c r="BD43" s="363">
        <f t="shared" si="30"/>
        <v>208096.74600000001</v>
      </c>
      <c r="BE43" s="310">
        <f t="shared" si="31"/>
        <v>19215.78</v>
      </c>
      <c r="BF43" s="234"/>
      <c r="BG43" s="364"/>
      <c r="BH43" s="405" t="s">
        <v>221</v>
      </c>
      <c r="BI43" s="366" t="s">
        <v>126</v>
      </c>
      <c r="BJ43" s="367">
        <f>BJ41*6</f>
        <v>3660</v>
      </c>
      <c r="BK43" s="368">
        <v>14.3</v>
      </c>
      <c r="BL43" s="369">
        <f t="shared" si="86"/>
        <v>52338</v>
      </c>
      <c r="BM43" s="405" t="s">
        <v>221</v>
      </c>
      <c r="BN43" s="366" t="s">
        <v>126</v>
      </c>
      <c r="BO43" s="367">
        <f>BO41*6</f>
        <v>1380</v>
      </c>
      <c r="BP43" s="368">
        <v>14.3</v>
      </c>
      <c r="BQ43" s="369">
        <f t="shared" si="87"/>
        <v>19734</v>
      </c>
      <c r="BR43" s="405" t="s">
        <v>221</v>
      </c>
      <c r="BS43" s="366" t="s">
        <v>126</v>
      </c>
      <c r="BT43" s="367"/>
      <c r="BU43" s="368">
        <v>14.3</v>
      </c>
      <c r="BV43" s="369">
        <f>BT43*BU43</f>
        <v>0</v>
      </c>
      <c r="BW43" s="236">
        <f t="shared" si="32"/>
        <v>14175.78</v>
      </c>
      <c r="BX43" s="409"/>
      <c r="BY43" s="301">
        <f t="shared" si="33"/>
        <v>0</v>
      </c>
      <c r="BZ43" s="371">
        <f>BZ41*6</f>
        <v>2136.36</v>
      </c>
      <c r="CA43" s="303">
        <f t="shared" si="34"/>
        <v>30549.95</v>
      </c>
      <c r="CB43" s="304">
        <f t="shared" si="35"/>
        <v>1523.64</v>
      </c>
      <c r="CC43" s="304">
        <f t="shared" si="36"/>
        <v>21788.05</v>
      </c>
      <c r="CD43" s="367">
        <v>0</v>
      </c>
      <c r="CE43" s="303">
        <f t="shared" si="37"/>
        <v>0</v>
      </c>
      <c r="CF43" s="305">
        <f t="shared" si="38"/>
        <v>2136.36</v>
      </c>
      <c r="CG43" s="306">
        <f t="shared" si="38"/>
        <v>30549.95</v>
      </c>
      <c r="CH43" s="307">
        <f t="shared" si="39"/>
        <v>1380</v>
      </c>
      <c r="CI43" s="308">
        <f t="shared" si="40"/>
        <v>19734</v>
      </c>
      <c r="CJ43" s="309">
        <f t="shared" si="41"/>
        <v>1984.56</v>
      </c>
      <c r="CK43" s="310">
        <f t="shared" si="42"/>
        <v>16688.580000000002</v>
      </c>
      <c r="CL43" s="310">
        <f t="shared" si="43"/>
        <v>17079.419999999998</v>
      </c>
      <c r="CM43" s="311">
        <f t="shared" si="44"/>
        <v>5284.92</v>
      </c>
      <c r="CN43" s="312">
        <f t="shared" si="45"/>
        <v>75574.36</v>
      </c>
      <c r="CO43" s="311"/>
      <c r="CP43" s="236">
        <f t="shared" si="46"/>
        <v>20683.02</v>
      </c>
      <c r="CQ43" s="371"/>
      <c r="CR43" s="313">
        <f t="shared" si="47"/>
        <v>0</v>
      </c>
      <c r="CS43" s="314">
        <f t="shared" si="48"/>
        <v>1523.64</v>
      </c>
      <c r="CT43" s="313"/>
      <c r="CU43" s="313">
        <f t="shared" si="49"/>
        <v>0</v>
      </c>
      <c r="CV43" s="315">
        <f t="shared" si="50"/>
        <v>3715.5</v>
      </c>
      <c r="CW43" s="239">
        <f t="shared" si="51"/>
        <v>33768</v>
      </c>
      <c r="CX43" s="316">
        <f t="shared" si="52"/>
        <v>8442</v>
      </c>
      <c r="CY43" s="317">
        <f t="shared" si="53"/>
        <v>3603.6</v>
      </c>
      <c r="CZ43" s="318">
        <f t="shared" si="54"/>
        <v>16884</v>
      </c>
      <c r="DA43" s="319">
        <f t="shared" si="55"/>
        <v>10948.62</v>
      </c>
      <c r="DB43" s="319">
        <f t="shared" si="56"/>
        <v>3715.5</v>
      </c>
      <c r="DC43" s="319">
        <f t="shared" si="57"/>
        <v>14664.12</v>
      </c>
      <c r="DD43" s="319">
        <f t="shared" si="58"/>
        <v>2219.88</v>
      </c>
      <c r="DE43" s="310">
        <f t="shared" si="59"/>
        <v>0</v>
      </c>
      <c r="DF43" s="321">
        <f t="shared" si="60"/>
        <v>3660</v>
      </c>
      <c r="DG43" s="322">
        <f t="shared" si="61"/>
        <v>2136.36</v>
      </c>
      <c r="DH43" s="321">
        <f t="shared" si="62"/>
        <v>1380</v>
      </c>
      <c r="DI43" s="322">
        <f t="shared" si="63"/>
        <v>0</v>
      </c>
      <c r="DJ43" s="322">
        <f t="shared" si="64"/>
        <v>0</v>
      </c>
      <c r="DK43" s="322">
        <f t="shared" si="65"/>
        <v>0</v>
      </c>
      <c r="DL43" s="323">
        <f t="shared" si="66"/>
        <v>30366</v>
      </c>
      <c r="DM43" s="324">
        <f t="shared" si="67"/>
        <v>3402</v>
      </c>
      <c r="DN43" s="324">
        <f t="shared" si="68"/>
        <v>4838.3999999999996</v>
      </c>
      <c r="DO43" s="324"/>
      <c r="DP43" s="310">
        <f t="shared" si="14"/>
        <v>16688.580000000002</v>
      </c>
      <c r="DQ43" s="310">
        <f t="shared" si="69"/>
        <v>20404.080000000002</v>
      </c>
      <c r="DR43" s="310">
        <f t="shared" si="15"/>
        <v>17079.419999999998</v>
      </c>
      <c r="DS43" s="325">
        <f t="shared" si="70"/>
        <v>13363.92</v>
      </c>
    </row>
    <row r="44" spans="1:123" ht="49.5" customHeight="1">
      <c r="A44" s="326"/>
      <c r="B44" s="327" t="s">
        <v>222</v>
      </c>
      <c r="C44" s="328" t="s">
        <v>0</v>
      </c>
      <c r="D44" s="329">
        <f>D41*1.2</f>
        <v>1688.4</v>
      </c>
      <c r="E44" s="330">
        <v>36</v>
      </c>
      <c r="F44" s="331">
        <f t="shared" si="80"/>
        <v>60782.400000000001</v>
      </c>
      <c r="G44" s="399"/>
      <c r="H44" s="400"/>
      <c r="I44" s="334">
        <f>I41*1.2</f>
        <v>0</v>
      </c>
      <c r="J44" s="335">
        <v>36</v>
      </c>
      <c r="K44" s="336">
        <f t="shared" si="81"/>
        <v>0</v>
      </c>
      <c r="L44" s="337">
        <f>L41*1.2</f>
        <v>1821.85</v>
      </c>
      <c r="M44" s="338">
        <v>36</v>
      </c>
      <c r="N44" s="339">
        <f t="shared" si="82"/>
        <v>65586.600000000006</v>
      </c>
      <c r="O44" s="401">
        <f>O41*1.2</f>
        <v>720.72</v>
      </c>
      <c r="P44" s="341">
        <v>36</v>
      </c>
      <c r="Q44" s="342">
        <f t="shared" si="83"/>
        <v>25945.919999999998</v>
      </c>
      <c r="R44" s="267">
        <f t="shared" si="16"/>
        <v>720.72</v>
      </c>
      <c r="S44" s="343">
        <f t="shared" si="4"/>
        <v>25945.919999999998</v>
      </c>
      <c r="T44" s="344">
        <f t="shared" si="5"/>
        <v>967.68</v>
      </c>
      <c r="U44" s="343">
        <f t="shared" si="6"/>
        <v>34836.480000000003</v>
      </c>
      <c r="V44" s="345"/>
      <c r="W44" s="173"/>
      <c r="X44" s="346" t="s">
        <v>222</v>
      </c>
      <c r="Y44" s="347" t="s">
        <v>0</v>
      </c>
      <c r="Z44" s="348">
        <f>Z41*1.2</f>
        <v>3376.8</v>
      </c>
      <c r="AA44" s="349">
        <v>36</v>
      </c>
      <c r="AB44" s="350">
        <f t="shared" si="84"/>
        <v>121564.8</v>
      </c>
      <c r="AC44" s="403"/>
      <c r="AD44" s="404"/>
      <c r="AE44" s="352">
        <f>AE41*1.2</f>
        <v>0</v>
      </c>
      <c r="AF44" s="353">
        <v>36</v>
      </c>
      <c r="AG44" s="281">
        <f t="shared" si="85"/>
        <v>0</v>
      </c>
      <c r="AH44" s="354">
        <f t="shared" si="9"/>
        <v>0</v>
      </c>
      <c r="AI44" s="355">
        <f t="shared" si="10"/>
        <v>0</v>
      </c>
      <c r="AJ44" s="352">
        <f>AJ41*1.2</f>
        <v>420</v>
      </c>
      <c r="AK44" s="353">
        <v>36</v>
      </c>
      <c r="AL44" s="283">
        <f t="shared" si="17"/>
        <v>15120</v>
      </c>
      <c r="AM44" s="351">
        <f>AM41*1.2</f>
        <v>396.91</v>
      </c>
      <c r="AN44" s="281">
        <f t="shared" si="18"/>
        <v>14288.76</v>
      </c>
      <c r="AO44" s="356">
        <f>AO41*1.2</f>
        <v>629.71</v>
      </c>
      <c r="AP44" s="283">
        <f t="shared" si="19"/>
        <v>22669.56</v>
      </c>
      <c r="AQ44" s="356">
        <f>AQ41*1.2</f>
        <v>743.1</v>
      </c>
      <c r="AR44" s="281">
        <f t="shared" si="20"/>
        <v>26751.599999999999</v>
      </c>
      <c r="AS44" s="357"/>
      <c r="AT44" s="281">
        <f t="shared" si="21"/>
        <v>0</v>
      </c>
      <c r="AU44" s="285">
        <f t="shared" si="22"/>
        <v>2189.7199999999998</v>
      </c>
      <c r="AV44" s="358">
        <f t="shared" si="23"/>
        <v>78829.919999999998</v>
      </c>
      <c r="AW44" s="287">
        <f t="shared" si="24"/>
        <v>1187.08</v>
      </c>
      <c r="AX44" s="358">
        <f t="shared" si="25"/>
        <v>42734.879999999997</v>
      </c>
      <c r="AY44" s="359">
        <f t="shared" si="26"/>
        <v>6753.6</v>
      </c>
      <c r="AZ44" s="360">
        <f t="shared" si="27"/>
        <v>243129.60000000001</v>
      </c>
      <c r="BA44" s="361">
        <f t="shared" si="28"/>
        <v>2910.44</v>
      </c>
      <c r="BB44" s="234"/>
      <c r="BC44" s="310">
        <f t="shared" si="29"/>
        <v>2910.44</v>
      </c>
      <c r="BD44" s="363">
        <f t="shared" si="30"/>
        <v>104775.84</v>
      </c>
      <c r="BE44" s="310">
        <f t="shared" si="31"/>
        <v>3843.16</v>
      </c>
      <c r="BF44" s="234"/>
      <c r="BG44" s="364"/>
      <c r="BH44" s="365" t="s">
        <v>222</v>
      </c>
      <c r="BI44" s="366" t="s">
        <v>0</v>
      </c>
      <c r="BJ44" s="367">
        <f>BJ41*1.2</f>
        <v>732</v>
      </c>
      <c r="BK44" s="368">
        <v>36</v>
      </c>
      <c r="BL44" s="369">
        <f t="shared" si="86"/>
        <v>26352</v>
      </c>
      <c r="BM44" s="365" t="s">
        <v>222</v>
      </c>
      <c r="BN44" s="366" t="s">
        <v>0</v>
      </c>
      <c r="BO44" s="367">
        <f>BO41*1.2</f>
        <v>276</v>
      </c>
      <c r="BP44" s="368">
        <v>36</v>
      </c>
      <c r="BQ44" s="369">
        <f t="shared" si="87"/>
        <v>9936</v>
      </c>
      <c r="BR44" s="365" t="s">
        <v>222</v>
      </c>
      <c r="BS44" s="366" t="s">
        <v>0</v>
      </c>
      <c r="BT44" s="367"/>
      <c r="BU44" s="368">
        <v>36</v>
      </c>
      <c r="BV44" s="369">
        <f t="shared" ref="BV44:BV55" si="88">BT44*BU44</f>
        <v>0</v>
      </c>
      <c r="BW44" s="236">
        <f t="shared" si="32"/>
        <v>2835.16</v>
      </c>
      <c r="BX44" s="409"/>
      <c r="BY44" s="301">
        <f t="shared" si="33"/>
        <v>0</v>
      </c>
      <c r="BZ44" s="371">
        <f>BZ41*1.2</f>
        <v>427.27</v>
      </c>
      <c r="CA44" s="303">
        <f t="shared" si="34"/>
        <v>15381.72</v>
      </c>
      <c r="CB44" s="304">
        <f t="shared" si="35"/>
        <v>304.73</v>
      </c>
      <c r="CC44" s="304">
        <f t="shared" si="36"/>
        <v>10970.28</v>
      </c>
      <c r="CD44" s="367">
        <f>CD41*1.2</f>
        <v>0</v>
      </c>
      <c r="CE44" s="303">
        <f t="shared" si="37"/>
        <v>0</v>
      </c>
      <c r="CF44" s="305">
        <f t="shared" si="38"/>
        <v>427.27</v>
      </c>
      <c r="CG44" s="306">
        <f t="shared" si="38"/>
        <v>15381.72</v>
      </c>
      <c r="CH44" s="307">
        <f t="shared" si="39"/>
        <v>276</v>
      </c>
      <c r="CI44" s="308">
        <f t="shared" si="40"/>
        <v>9936</v>
      </c>
      <c r="CJ44" s="309">
        <f t="shared" si="41"/>
        <v>396.91</v>
      </c>
      <c r="CK44" s="310">
        <f t="shared" si="42"/>
        <v>3337.71</v>
      </c>
      <c r="CL44" s="310">
        <f t="shared" si="43"/>
        <v>3415.89</v>
      </c>
      <c r="CM44" s="311">
        <f t="shared" si="44"/>
        <v>1056.98</v>
      </c>
      <c r="CN44" s="312">
        <f t="shared" si="45"/>
        <v>38051.279999999999</v>
      </c>
      <c r="CO44" s="311"/>
      <c r="CP44" s="236">
        <f t="shared" si="46"/>
        <v>4136.6099999999997</v>
      </c>
      <c r="CQ44" s="371"/>
      <c r="CR44" s="313">
        <f t="shared" si="47"/>
        <v>0</v>
      </c>
      <c r="CS44" s="314">
        <f t="shared" si="48"/>
        <v>304.73</v>
      </c>
      <c r="CT44" s="313"/>
      <c r="CU44" s="313">
        <f t="shared" si="49"/>
        <v>0</v>
      </c>
      <c r="CV44" s="315">
        <f t="shared" si="50"/>
        <v>743.1</v>
      </c>
      <c r="CW44" s="239">
        <f t="shared" si="51"/>
        <v>6753.6</v>
      </c>
      <c r="CX44" s="316">
        <f t="shared" si="52"/>
        <v>1688.4</v>
      </c>
      <c r="CY44" s="317">
        <f t="shared" si="53"/>
        <v>720.72</v>
      </c>
      <c r="CZ44" s="318">
        <f t="shared" si="54"/>
        <v>3376.8</v>
      </c>
      <c r="DA44" s="319">
        <f t="shared" si="55"/>
        <v>2189.7199999999998</v>
      </c>
      <c r="DB44" s="319">
        <f t="shared" si="56"/>
        <v>743.1</v>
      </c>
      <c r="DC44" s="319">
        <f t="shared" si="57"/>
        <v>2932.82</v>
      </c>
      <c r="DD44" s="319">
        <f t="shared" si="58"/>
        <v>443.98</v>
      </c>
      <c r="DE44" s="310">
        <f t="shared" si="59"/>
        <v>0</v>
      </c>
      <c r="DF44" s="321">
        <f t="shared" si="60"/>
        <v>732</v>
      </c>
      <c r="DG44" s="322">
        <f t="shared" si="61"/>
        <v>427.27</v>
      </c>
      <c r="DH44" s="321">
        <f t="shared" si="62"/>
        <v>276</v>
      </c>
      <c r="DI44" s="322">
        <f t="shared" si="63"/>
        <v>0</v>
      </c>
      <c r="DJ44" s="322">
        <f t="shared" si="64"/>
        <v>0</v>
      </c>
      <c r="DK44" s="322">
        <f t="shared" si="65"/>
        <v>0</v>
      </c>
      <c r="DL44" s="323">
        <f t="shared" si="66"/>
        <v>6073.2</v>
      </c>
      <c r="DM44" s="324">
        <f t="shared" si="67"/>
        <v>680.4</v>
      </c>
      <c r="DN44" s="324">
        <f t="shared" si="68"/>
        <v>967.68</v>
      </c>
      <c r="DO44" s="324"/>
      <c r="DP44" s="310">
        <f t="shared" si="14"/>
        <v>3337.71</v>
      </c>
      <c r="DQ44" s="310">
        <f t="shared" si="69"/>
        <v>4080.81</v>
      </c>
      <c r="DR44" s="310">
        <f t="shared" si="15"/>
        <v>3415.89</v>
      </c>
      <c r="DS44" s="325">
        <f t="shared" si="70"/>
        <v>2672.79</v>
      </c>
    </row>
    <row r="45" spans="1:123" ht="49.5" customHeight="1">
      <c r="A45" s="416"/>
      <c r="B45" s="417" t="s">
        <v>245</v>
      </c>
      <c r="C45" s="328" t="s">
        <v>27</v>
      </c>
      <c r="D45" s="329">
        <f>325/1407*D41</f>
        <v>325</v>
      </c>
      <c r="E45" s="330">
        <v>41.43</v>
      </c>
      <c r="F45" s="331">
        <f t="shared" si="80"/>
        <v>13464.75</v>
      </c>
      <c r="G45" s="399"/>
      <c r="H45" s="400"/>
      <c r="I45" s="334">
        <f>325/1407*I41</f>
        <v>0</v>
      </c>
      <c r="J45" s="335">
        <v>41.43</v>
      </c>
      <c r="K45" s="336">
        <f t="shared" si="81"/>
        <v>0</v>
      </c>
      <c r="L45" s="337">
        <f>325/1407*L41</f>
        <v>350.69</v>
      </c>
      <c r="M45" s="338">
        <v>41.43</v>
      </c>
      <c r="N45" s="339">
        <f t="shared" si="82"/>
        <v>14529.09</v>
      </c>
      <c r="O45" s="401">
        <f>325/1407*O41</f>
        <v>138.72999999999999</v>
      </c>
      <c r="P45" s="341">
        <v>41.43</v>
      </c>
      <c r="Q45" s="342">
        <f t="shared" si="83"/>
        <v>5747.58</v>
      </c>
      <c r="R45" s="267">
        <f t="shared" si="16"/>
        <v>138.72999999999999</v>
      </c>
      <c r="S45" s="343">
        <f t="shared" si="4"/>
        <v>5747.58</v>
      </c>
      <c r="T45" s="344">
        <f t="shared" si="5"/>
        <v>186.27</v>
      </c>
      <c r="U45" s="343">
        <f t="shared" si="6"/>
        <v>7717.17</v>
      </c>
      <c r="V45" s="345"/>
      <c r="W45" s="418"/>
      <c r="X45" s="419" t="s">
        <v>245</v>
      </c>
      <c r="Y45" s="347" t="s">
        <v>27</v>
      </c>
      <c r="Z45" s="348">
        <f>1300/2</f>
        <v>650</v>
      </c>
      <c r="AA45" s="349">
        <v>41.43</v>
      </c>
      <c r="AB45" s="350">
        <f t="shared" si="84"/>
        <v>26929.5</v>
      </c>
      <c r="AC45" s="403"/>
      <c r="AD45" s="404"/>
      <c r="AE45" s="352">
        <f>325/1407*AE41</f>
        <v>0</v>
      </c>
      <c r="AF45" s="353">
        <v>41.43</v>
      </c>
      <c r="AG45" s="281">
        <f t="shared" si="85"/>
        <v>0</v>
      </c>
      <c r="AH45" s="354">
        <f t="shared" si="9"/>
        <v>0</v>
      </c>
      <c r="AI45" s="355">
        <f t="shared" si="10"/>
        <v>0</v>
      </c>
      <c r="AJ45" s="352">
        <v>80.5</v>
      </c>
      <c r="AK45" s="353">
        <v>41.43</v>
      </c>
      <c r="AL45" s="283">
        <f t="shared" si="17"/>
        <v>3335.12</v>
      </c>
      <c r="AM45" s="351">
        <v>76.400000000000006</v>
      </c>
      <c r="AN45" s="281">
        <f t="shared" si="18"/>
        <v>3165.25</v>
      </c>
      <c r="AO45" s="356">
        <v>121.21</v>
      </c>
      <c r="AP45" s="283">
        <f t="shared" si="19"/>
        <v>5021.7299999999996</v>
      </c>
      <c r="AQ45" s="356">
        <v>143.04</v>
      </c>
      <c r="AR45" s="281">
        <f t="shared" si="20"/>
        <v>5926.15</v>
      </c>
      <c r="AS45" s="357"/>
      <c r="AT45" s="281">
        <f t="shared" si="21"/>
        <v>0</v>
      </c>
      <c r="AU45" s="285">
        <f t="shared" si="22"/>
        <v>421.15</v>
      </c>
      <c r="AV45" s="358">
        <f t="shared" si="23"/>
        <v>17448.244500000001</v>
      </c>
      <c r="AW45" s="287">
        <f t="shared" si="24"/>
        <v>228.85</v>
      </c>
      <c r="AX45" s="358">
        <f t="shared" si="25"/>
        <v>9481.2554999999993</v>
      </c>
      <c r="AY45" s="359">
        <f t="shared" si="26"/>
        <v>1300</v>
      </c>
      <c r="AZ45" s="360">
        <f t="shared" si="27"/>
        <v>53859</v>
      </c>
      <c r="BA45" s="361">
        <f t="shared" si="28"/>
        <v>559.88</v>
      </c>
      <c r="BB45" s="234"/>
      <c r="BC45" s="310">
        <f t="shared" si="29"/>
        <v>559.88</v>
      </c>
      <c r="BD45" s="363">
        <f t="shared" si="30"/>
        <v>23195.8283999999</v>
      </c>
      <c r="BE45" s="310">
        <f t="shared" si="31"/>
        <v>740.12</v>
      </c>
      <c r="BF45" s="234"/>
      <c r="BG45" s="420"/>
      <c r="BH45" s="421" t="s">
        <v>245</v>
      </c>
      <c r="BI45" s="366" t="s">
        <v>27</v>
      </c>
      <c r="BJ45" s="367">
        <v>140.9</v>
      </c>
      <c r="BK45" s="368">
        <v>41.43</v>
      </c>
      <c r="BL45" s="369">
        <f t="shared" si="86"/>
        <v>5837.49</v>
      </c>
      <c r="BM45" s="421" t="s">
        <v>245</v>
      </c>
      <c r="BN45" s="366" t="s">
        <v>27</v>
      </c>
      <c r="BO45" s="367">
        <v>53.13</v>
      </c>
      <c r="BP45" s="368">
        <v>41.43</v>
      </c>
      <c r="BQ45" s="369">
        <f t="shared" si="87"/>
        <v>2201.1799999999998</v>
      </c>
      <c r="BR45" s="421" t="s">
        <v>245</v>
      </c>
      <c r="BS45" s="366" t="s">
        <v>27</v>
      </c>
      <c r="BT45" s="367"/>
      <c r="BU45" s="368">
        <v>41.43</v>
      </c>
      <c r="BV45" s="369">
        <f t="shared" si="88"/>
        <v>0</v>
      </c>
      <c r="BW45" s="236">
        <f t="shared" si="32"/>
        <v>546.09</v>
      </c>
      <c r="BX45" s="409"/>
      <c r="BY45" s="301">
        <f t="shared" si="33"/>
        <v>0</v>
      </c>
      <c r="BZ45" s="371">
        <v>82.25</v>
      </c>
      <c r="CA45" s="303">
        <f t="shared" si="34"/>
        <v>3407.62</v>
      </c>
      <c r="CB45" s="304">
        <f t="shared" si="35"/>
        <v>58.65</v>
      </c>
      <c r="CC45" s="304">
        <f t="shared" si="36"/>
        <v>2429.87</v>
      </c>
      <c r="CD45" s="367">
        <v>0</v>
      </c>
      <c r="CE45" s="303">
        <f t="shared" si="37"/>
        <v>0</v>
      </c>
      <c r="CF45" s="305">
        <f t="shared" si="38"/>
        <v>82.25</v>
      </c>
      <c r="CG45" s="306">
        <f t="shared" si="38"/>
        <v>3407.62</v>
      </c>
      <c r="CH45" s="307">
        <f t="shared" si="39"/>
        <v>53.13</v>
      </c>
      <c r="CI45" s="308">
        <f t="shared" si="40"/>
        <v>2201.1799999999998</v>
      </c>
      <c r="CJ45" s="309">
        <f t="shared" si="41"/>
        <v>76.400000000000006</v>
      </c>
      <c r="CK45" s="310">
        <f t="shared" si="42"/>
        <v>642.13</v>
      </c>
      <c r="CL45" s="310">
        <f t="shared" si="43"/>
        <v>657.87</v>
      </c>
      <c r="CM45" s="311">
        <f t="shared" si="44"/>
        <v>203.46</v>
      </c>
      <c r="CN45" s="312">
        <f t="shared" si="45"/>
        <v>8429.35</v>
      </c>
      <c r="CO45" s="311"/>
      <c r="CP45" s="236">
        <f t="shared" si="46"/>
        <v>796.6</v>
      </c>
      <c r="CQ45" s="371"/>
      <c r="CR45" s="313">
        <f t="shared" si="47"/>
        <v>0</v>
      </c>
      <c r="CS45" s="314">
        <f t="shared" si="48"/>
        <v>58.65</v>
      </c>
      <c r="CT45" s="313"/>
      <c r="CU45" s="313">
        <f t="shared" si="49"/>
        <v>0</v>
      </c>
      <c r="CV45" s="315">
        <f t="shared" si="50"/>
        <v>143.04</v>
      </c>
      <c r="CW45" s="239">
        <f t="shared" si="51"/>
        <v>1300</v>
      </c>
      <c r="CX45" s="316">
        <f t="shared" si="52"/>
        <v>325</v>
      </c>
      <c r="CY45" s="317">
        <f t="shared" si="53"/>
        <v>138.72999999999999</v>
      </c>
      <c r="CZ45" s="318">
        <f t="shared" si="54"/>
        <v>650</v>
      </c>
      <c r="DA45" s="319">
        <f t="shared" si="55"/>
        <v>421.15</v>
      </c>
      <c r="DB45" s="319">
        <f t="shared" si="56"/>
        <v>143.04</v>
      </c>
      <c r="DC45" s="319">
        <f t="shared" si="57"/>
        <v>564.19000000000005</v>
      </c>
      <c r="DD45" s="319">
        <f t="shared" si="58"/>
        <v>85.81</v>
      </c>
      <c r="DE45" s="310">
        <f t="shared" si="59"/>
        <v>0</v>
      </c>
      <c r="DF45" s="321">
        <f t="shared" si="60"/>
        <v>140.9</v>
      </c>
      <c r="DG45" s="322">
        <f t="shared" si="61"/>
        <v>82.25</v>
      </c>
      <c r="DH45" s="321">
        <f t="shared" si="62"/>
        <v>53.13</v>
      </c>
      <c r="DI45" s="322">
        <f t="shared" si="63"/>
        <v>0</v>
      </c>
      <c r="DJ45" s="322">
        <f t="shared" si="64"/>
        <v>0</v>
      </c>
      <c r="DK45" s="322">
        <f t="shared" si="65"/>
        <v>0</v>
      </c>
      <c r="DL45" s="323">
        <f t="shared" si="66"/>
        <v>1169.03</v>
      </c>
      <c r="DM45" s="324">
        <f t="shared" si="67"/>
        <v>130.97</v>
      </c>
      <c r="DN45" s="324">
        <f t="shared" si="68"/>
        <v>186.27</v>
      </c>
      <c r="DO45" s="324"/>
      <c r="DP45" s="310">
        <f t="shared" si="14"/>
        <v>642.13</v>
      </c>
      <c r="DQ45" s="310">
        <f t="shared" si="69"/>
        <v>785.17</v>
      </c>
      <c r="DR45" s="310">
        <f t="shared" si="15"/>
        <v>657.87</v>
      </c>
      <c r="DS45" s="325">
        <f t="shared" si="70"/>
        <v>514.83000000000004</v>
      </c>
    </row>
    <row r="46" spans="1:123" ht="28.5" customHeight="1">
      <c r="A46" s="416"/>
      <c r="B46" s="417" t="s">
        <v>246</v>
      </c>
      <c r="C46" s="328" t="s">
        <v>27</v>
      </c>
      <c r="D46" s="329">
        <f>325/1407*D41</f>
        <v>325</v>
      </c>
      <c r="E46" s="330">
        <v>64.27</v>
      </c>
      <c r="F46" s="331">
        <f t="shared" si="80"/>
        <v>20887.75</v>
      </c>
      <c r="G46" s="399"/>
      <c r="H46" s="400"/>
      <c r="I46" s="334">
        <f>325/1407*I41</f>
        <v>0</v>
      </c>
      <c r="J46" s="335">
        <v>64.27</v>
      </c>
      <c r="K46" s="336">
        <f t="shared" si="81"/>
        <v>0</v>
      </c>
      <c r="L46" s="337">
        <f>325/1407*L41</f>
        <v>350.69</v>
      </c>
      <c r="M46" s="338">
        <v>64.27</v>
      </c>
      <c r="N46" s="339">
        <f t="shared" si="82"/>
        <v>22538.85</v>
      </c>
      <c r="O46" s="401">
        <f>325/1407*O41</f>
        <v>138.72999999999999</v>
      </c>
      <c r="P46" s="341">
        <v>64.27</v>
      </c>
      <c r="Q46" s="342">
        <f t="shared" si="83"/>
        <v>8916.18</v>
      </c>
      <c r="R46" s="267">
        <f t="shared" si="16"/>
        <v>138.72999999999999</v>
      </c>
      <c r="S46" s="343">
        <f t="shared" si="4"/>
        <v>8916.18</v>
      </c>
      <c r="T46" s="344">
        <f t="shared" si="5"/>
        <v>186.27</v>
      </c>
      <c r="U46" s="343">
        <f t="shared" si="6"/>
        <v>11971.57</v>
      </c>
      <c r="V46" s="345"/>
      <c r="W46" s="418"/>
      <c r="X46" s="419" t="s">
        <v>246</v>
      </c>
      <c r="Y46" s="347" t="s">
        <v>27</v>
      </c>
      <c r="Z46" s="348">
        <f>1300/2</f>
        <v>650</v>
      </c>
      <c r="AA46" s="349">
        <v>64.27</v>
      </c>
      <c r="AB46" s="350">
        <f t="shared" si="84"/>
        <v>41775.5</v>
      </c>
      <c r="AC46" s="403"/>
      <c r="AD46" s="404"/>
      <c r="AE46" s="352">
        <f>325/1407*AE41</f>
        <v>0</v>
      </c>
      <c r="AF46" s="353">
        <v>64.27</v>
      </c>
      <c r="AG46" s="281">
        <f t="shared" si="85"/>
        <v>0</v>
      </c>
      <c r="AH46" s="354">
        <f t="shared" si="9"/>
        <v>0</v>
      </c>
      <c r="AI46" s="355">
        <f t="shared" si="10"/>
        <v>0</v>
      </c>
      <c r="AJ46" s="352">
        <v>80.5</v>
      </c>
      <c r="AK46" s="353">
        <v>64.27</v>
      </c>
      <c r="AL46" s="283">
        <f t="shared" si="17"/>
        <v>5173.74</v>
      </c>
      <c r="AM46" s="351">
        <v>76.400000000000006</v>
      </c>
      <c r="AN46" s="281">
        <f t="shared" si="18"/>
        <v>4910.2299999999996</v>
      </c>
      <c r="AO46" s="356">
        <v>121.21</v>
      </c>
      <c r="AP46" s="283">
        <f t="shared" si="19"/>
        <v>7790.17</v>
      </c>
      <c r="AQ46" s="356">
        <v>143.04</v>
      </c>
      <c r="AR46" s="281">
        <f t="shared" si="20"/>
        <v>9193.18</v>
      </c>
      <c r="AS46" s="357"/>
      <c r="AT46" s="281">
        <f t="shared" si="21"/>
        <v>0</v>
      </c>
      <c r="AU46" s="285">
        <f t="shared" si="22"/>
        <v>421.15</v>
      </c>
      <c r="AV46" s="358">
        <f t="shared" si="23"/>
        <v>27067.3105</v>
      </c>
      <c r="AW46" s="287">
        <f t="shared" si="24"/>
        <v>228.85</v>
      </c>
      <c r="AX46" s="358">
        <f t="shared" si="25"/>
        <v>14708.1895</v>
      </c>
      <c r="AY46" s="359">
        <f t="shared" si="26"/>
        <v>1300</v>
      </c>
      <c r="AZ46" s="360">
        <f t="shared" si="27"/>
        <v>83551</v>
      </c>
      <c r="BA46" s="361">
        <f t="shared" si="28"/>
        <v>559.88</v>
      </c>
      <c r="BB46" s="234"/>
      <c r="BC46" s="310">
        <f t="shared" si="29"/>
        <v>559.88</v>
      </c>
      <c r="BD46" s="363">
        <f t="shared" si="30"/>
        <v>35983.4876</v>
      </c>
      <c r="BE46" s="310">
        <f t="shared" si="31"/>
        <v>740.12</v>
      </c>
      <c r="BF46" s="234"/>
      <c r="BG46" s="420"/>
      <c r="BH46" s="421" t="s">
        <v>246</v>
      </c>
      <c r="BI46" s="366" t="s">
        <v>27</v>
      </c>
      <c r="BJ46" s="367">
        <v>140.9</v>
      </c>
      <c r="BK46" s="368">
        <v>64.27</v>
      </c>
      <c r="BL46" s="369">
        <f t="shared" si="86"/>
        <v>9055.64</v>
      </c>
      <c r="BM46" s="421" t="s">
        <v>246</v>
      </c>
      <c r="BN46" s="366" t="s">
        <v>27</v>
      </c>
      <c r="BO46" s="367">
        <v>53.13</v>
      </c>
      <c r="BP46" s="368">
        <v>64.27</v>
      </c>
      <c r="BQ46" s="369">
        <f t="shared" si="87"/>
        <v>3414.67</v>
      </c>
      <c r="BR46" s="421" t="s">
        <v>246</v>
      </c>
      <c r="BS46" s="366" t="s">
        <v>27</v>
      </c>
      <c r="BT46" s="367"/>
      <c r="BU46" s="368">
        <v>64.27</v>
      </c>
      <c r="BV46" s="369">
        <f t="shared" si="88"/>
        <v>0</v>
      </c>
      <c r="BW46" s="236">
        <f t="shared" si="32"/>
        <v>546.09</v>
      </c>
      <c r="BX46" s="409"/>
      <c r="BY46" s="301">
        <f t="shared" si="33"/>
        <v>0</v>
      </c>
      <c r="BZ46" s="371">
        <v>82.24</v>
      </c>
      <c r="CA46" s="303">
        <f t="shared" si="34"/>
        <v>5285.56</v>
      </c>
      <c r="CB46" s="304">
        <f t="shared" si="35"/>
        <v>58.66</v>
      </c>
      <c r="CC46" s="304">
        <f t="shared" si="36"/>
        <v>3770.08</v>
      </c>
      <c r="CD46" s="367">
        <v>0</v>
      </c>
      <c r="CE46" s="303">
        <f t="shared" si="37"/>
        <v>0</v>
      </c>
      <c r="CF46" s="305">
        <f t="shared" si="38"/>
        <v>82.24</v>
      </c>
      <c r="CG46" s="306">
        <f t="shared" si="38"/>
        <v>5285.56</v>
      </c>
      <c r="CH46" s="307">
        <f t="shared" si="39"/>
        <v>53.13</v>
      </c>
      <c r="CI46" s="308">
        <f t="shared" si="40"/>
        <v>3414.67</v>
      </c>
      <c r="CJ46" s="309">
        <f t="shared" si="41"/>
        <v>76.400000000000006</v>
      </c>
      <c r="CK46" s="310">
        <f t="shared" si="42"/>
        <v>642.12</v>
      </c>
      <c r="CL46" s="310">
        <f t="shared" si="43"/>
        <v>657.88</v>
      </c>
      <c r="CM46" s="311">
        <f t="shared" si="44"/>
        <v>203.45</v>
      </c>
      <c r="CN46" s="312">
        <f t="shared" si="45"/>
        <v>13075.73</v>
      </c>
      <c r="CO46" s="311"/>
      <c r="CP46" s="236">
        <f t="shared" si="46"/>
        <v>796.61</v>
      </c>
      <c r="CQ46" s="371"/>
      <c r="CR46" s="313">
        <f t="shared" si="47"/>
        <v>0</v>
      </c>
      <c r="CS46" s="314">
        <f t="shared" si="48"/>
        <v>58.66</v>
      </c>
      <c r="CT46" s="313"/>
      <c r="CU46" s="313">
        <f t="shared" si="49"/>
        <v>0</v>
      </c>
      <c r="CV46" s="315">
        <f t="shared" si="50"/>
        <v>143.04</v>
      </c>
      <c r="CW46" s="239">
        <f t="shared" si="51"/>
        <v>1300</v>
      </c>
      <c r="CX46" s="316">
        <f t="shared" si="52"/>
        <v>325</v>
      </c>
      <c r="CY46" s="317">
        <f t="shared" si="53"/>
        <v>138.72999999999999</v>
      </c>
      <c r="CZ46" s="318">
        <f t="shared" si="54"/>
        <v>650</v>
      </c>
      <c r="DA46" s="319">
        <f t="shared" si="55"/>
        <v>421.15</v>
      </c>
      <c r="DB46" s="319">
        <f t="shared" si="56"/>
        <v>143.04</v>
      </c>
      <c r="DC46" s="319">
        <f t="shared" si="57"/>
        <v>564.19000000000005</v>
      </c>
      <c r="DD46" s="319">
        <f t="shared" si="58"/>
        <v>85.81</v>
      </c>
      <c r="DE46" s="310">
        <f t="shared" si="59"/>
        <v>0</v>
      </c>
      <c r="DF46" s="321">
        <f t="shared" si="60"/>
        <v>140.9</v>
      </c>
      <c r="DG46" s="322">
        <f t="shared" si="61"/>
        <v>82.24</v>
      </c>
      <c r="DH46" s="321">
        <f t="shared" si="62"/>
        <v>53.13</v>
      </c>
      <c r="DI46" s="322">
        <f t="shared" si="63"/>
        <v>0</v>
      </c>
      <c r="DJ46" s="322">
        <f t="shared" si="64"/>
        <v>0</v>
      </c>
      <c r="DK46" s="322">
        <f t="shared" si="65"/>
        <v>0</v>
      </c>
      <c r="DL46" s="323">
        <f t="shared" si="66"/>
        <v>1169.03</v>
      </c>
      <c r="DM46" s="324">
        <f t="shared" si="67"/>
        <v>130.97</v>
      </c>
      <c r="DN46" s="324">
        <f t="shared" si="68"/>
        <v>186.27</v>
      </c>
      <c r="DO46" s="324"/>
      <c r="DP46" s="310">
        <f t="shared" si="14"/>
        <v>642.12</v>
      </c>
      <c r="DQ46" s="310">
        <f t="shared" si="69"/>
        <v>785.16</v>
      </c>
      <c r="DR46" s="310">
        <f t="shared" si="15"/>
        <v>657.88</v>
      </c>
      <c r="DS46" s="325">
        <f t="shared" si="70"/>
        <v>514.84</v>
      </c>
    </row>
    <row r="47" spans="1:123" ht="41.25" customHeight="1">
      <c r="A47" s="326"/>
      <c r="B47" s="377" t="s">
        <v>224</v>
      </c>
      <c r="C47" s="378" t="s">
        <v>0</v>
      </c>
      <c r="D47" s="379">
        <v>1407</v>
      </c>
      <c r="E47" s="380">
        <v>340</v>
      </c>
      <c r="F47" s="381">
        <f t="shared" si="80"/>
        <v>478380</v>
      </c>
      <c r="G47" s="382"/>
      <c r="H47" s="333"/>
      <c r="I47" s="383">
        <v>0</v>
      </c>
      <c r="J47" s="384">
        <v>340</v>
      </c>
      <c r="K47" s="336">
        <f t="shared" si="81"/>
        <v>0</v>
      </c>
      <c r="L47" s="385">
        <v>1518.21</v>
      </c>
      <c r="M47" s="386">
        <v>340</v>
      </c>
      <c r="N47" s="339">
        <f t="shared" si="82"/>
        <v>516191.4</v>
      </c>
      <c r="O47" s="408">
        <v>600.6</v>
      </c>
      <c r="P47" s="388">
        <v>340</v>
      </c>
      <c r="Q47" s="342">
        <f t="shared" si="83"/>
        <v>204204</v>
      </c>
      <c r="R47" s="267">
        <f t="shared" si="16"/>
        <v>600.6</v>
      </c>
      <c r="S47" s="343">
        <f t="shared" si="4"/>
        <v>204204</v>
      </c>
      <c r="T47" s="344">
        <f t="shared" si="5"/>
        <v>806.4</v>
      </c>
      <c r="U47" s="343">
        <f t="shared" si="6"/>
        <v>274176</v>
      </c>
      <c r="V47" s="345"/>
      <c r="W47" s="173"/>
      <c r="X47" s="390" t="s">
        <v>224</v>
      </c>
      <c r="Y47" s="391" t="s">
        <v>0</v>
      </c>
      <c r="Z47" s="392">
        <v>2814</v>
      </c>
      <c r="AA47" s="393">
        <v>340</v>
      </c>
      <c r="AB47" s="283">
        <f t="shared" si="84"/>
        <v>956760</v>
      </c>
      <c r="AC47" s="280"/>
      <c r="AD47" s="281"/>
      <c r="AE47" s="280">
        <v>0</v>
      </c>
      <c r="AF47" s="392">
        <v>340</v>
      </c>
      <c r="AG47" s="281">
        <f t="shared" si="85"/>
        <v>0</v>
      </c>
      <c r="AH47" s="354">
        <f t="shared" si="9"/>
        <v>0</v>
      </c>
      <c r="AI47" s="355">
        <f t="shared" si="10"/>
        <v>0</v>
      </c>
      <c r="AJ47" s="280">
        <v>350</v>
      </c>
      <c r="AK47" s="392">
        <v>340</v>
      </c>
      <c r="AL47" s="283">
        <f t="shared" si="17"/>
        <v>119000</v>
      </c>
      <c r="AM47" s="280">
        <v>330.76</v>
      </c>
      <c r="AN47" s="281">
        <f t="shared" si="18"/>
        <v>112458.4</v>
      </c>
      <c r="AO47" s="282">
        <v>524.76</v>
      </c>
      <c r="AP47" s="283">
        <f t="shared" si="19"/>
        <v>178418.4</v>
      </c>
      <c r="AQ47" s="282">
        <v>562.25</v>
      </c>
      <c r="AR47" s="281">
        <f t="shared" si="20"/>
        <v>191165</v>
      </c>
      <c r="AS47" s="284"/>
      <c r="AT47" s="281">
        <f t="shared" si="21"/>
        <v>0</v>
      </c>
      <c r="AU47" s="285">
        <f t="shared" si="22"/>
        <v>1767.77</v>
      </c>
      <c r="AV47" s="358">
        <f t="shared" si="23"/>
        <v>601041.80000000005</v>
      </c>
      <c r="AW47" s="287">
        <f t="shared" si="24"/>
        <v>1046.23</v>
      </c>
      <c r="AX47" s="358">
        <f t="shared" si="25"/>
        <v>355718.2</v>
      </c>
      <c r="AY47" s="359">
        <f t="shared" si="26"/>
        <v>5628</v>
      </c>
      <c r="AZ47" s="360">
        <f t="shared" si="27"/>
        <v>1913520</v>
      </c>
      <c r="BA47" s="361">
        <f t="shared" si="28"/>
        <v>2368.37</v>
      </c>
      <c r="BB47" s="234"/>
      <c r="BC47" s="310">
        <f t="shared" si="29"/>
        <v>2368.37</v>
      </c>
      <c r="BD47" s="363">
        <f t="shared" si="30"/>
        <v>805245.8</v>
      </c>
      <c r="BE47" s="310">
        <f t="shared" si="31"/>
        <v>3259.63</v>
      </c>
      <c r="BF47" s="234"/>
      <c r="BG47" s="364"/>
      <c r="BH47" s="395" t="s">
        <v>224</v>
      </c>
      <c r="BI47" s="396" t="s">
        <v>0</v>
      </c>
      <c r="BJ47" s="304">
        <v>610</v>
      </c>
      <c r="BK47" s="303">
        <v>340</v>
      </c>
      <c r="BL47" s="314">
        <f t="shared" si="86"/>
        <v>207400</v>
      </c>
      <c r="BM47" s="395" t="s">
        <v>224</v>
      </c>
      <c r="BN47" s="396" t="s">
        <v>0</v>
      </c>
      <c r="BO47" s="304">
        <v>230</v>
      </c>
      <c r="BP47" s="303">
        <v>340</v>
      </c>
      <c r="BQ47" s="314">
        <f t="shared" si="87"/>
        <v>78200</v>
      </c>
      <c r="BR47" s="395" t="s">
        <v>224</v>
      </c>
      <c r="BS47" s="396" t="s">
        <v>0</v>
      </c>
      <c r="BT47" s="304"/>
      <c r="BU47" s="303">
        <v>340</v>
      </c>
      <c r="BV47" s="314">
        <f t="shared" si="88"/>
        <v>0</v>
      </c>
      <c r="BW47" s="236">
        <f t="shared" si="32"/>
        <v>2419.63</v>
      </c>
      <c r="BX47" s="397"/>
      <c r="BY47" s="301">
        <f t="shared" si="33"/>
        <v>0</v>
      </c>
      <c r="BZ47" s="302">
        <v>356.06</v>
      </c>
      <c r="CA47" s="303">
        <f t="shared" si="34"/>
        <v>121060.4</v>
      </c>
      <c r="CB47" s="304">
        <f t="shared" si="35"/>
        <v>253.94</v>
      </c>
      <c r="CC47" s="304">
        <f t="shared" si="36"/>
        <v>86339.6</v>
      </c>
      <c r="CD47" s="304">
        <v>0</v>
      </c>
      <c r="CE47" s="303">
        <f t="shared" si="37"/>
        <v>0</v>
      </c>
      <c r="CF47" s="305">
        <f t="shared" si="38"/>
        <v>356.06</v>
      </c>
      <c r="CG47" s="306">
        <f t="shared" si="38"/>
        <v>121060.4</v>
      </c>
      <c r="CH47" s="307">
        <f t="shared" si="39"/>
        <v>230</v>
      </c>
      <c r="CI47" s="308">
        <f t="shared" si="40"/>
        <v>78200</v>
      </c>
      <c r="CJ47" s="309">
        <f t="shared" si="41"/>
        <v>330.76</v>
      </c>
      <c r="CK47" s="310">
        <f t="shared" si="42"/>
        <v>2724.43</v>
      </c>
      <c r="CL47" s="310">
        <f t="shared" si="43"/>
        <v>2903.57</v>
      </c>
      <c r="CM47" s="311">
        <f t="shared" si="44"/>
        <v>880.82</v>
      </c>
      <c r="CN47" s="312">
        <f t="shared" si="45"/>
        <v>299478.8</v>
      </c>
      <c r="CO47" s="311"/>
      <c r="CP47" s="236">
        <f t="shared" si="46"/>
        <v>3504.17</v>
      </c>
      <c r="CQ47" s="302"/>
      <c r="CR47" s="313">
        <f t="shared" si="47"/>
        <v>0</v>
      </c>
      <c r="CS47" s="314">
        <f t="shared" si="48"/>
        <v>253.94</v>
      </c>
      <c r="CT47" s="313"/>
      <c r="CU47" s="313">
        <f t="shared" si="49"/>
        <v>0</v>
      </c>
      <c r="CV47" s="315">
        <f t="shared" si="50"/>
        <v>562.25</v>
      </c>
      <c r="CW47" s="239">
        <f t="shared" si="51"/>
        <v>5628</v>
      </c>
      <c r="CX47" s="316">
        <f t="shared" si="52"/>
        <v>1407</v>
      </c>
      <c r="CY47" s="317">
        <f t="shared" si="53"/>
        <v>600.6</v>
      </c>
      <c r="CZ47" s="318">
        <f t="shared" si="54"/>
        <v>2814</v>
      </c>
      <c r="DA47" s="319">
        <f t="shared" si="55"/>
        <v>1767.77</v>
      </c>
      <c r="DB47" s="319">
        <f t="shared" si="56"/>
        <v>562.25</v>
      </c>
      <c r="DC47" s="319">
        <f t="shared" si="57"/>
        <v>2330.02</v>
      </c>
      <c r="DD47" s="319">
        <f t="shared" si="58"/>
        <v>483.98</v>
      </c>
      <c r="DE47" s="310">
        <f t="shared" si="59"/>
        <v>0</v>
      </c>
      <c r="DF47" s="321">
        <f t="shared" si="60"/>
        <v>610</v>
      </c>
      <c r="DG47" s="322">
        <f t="shared" si="61"/>
        <v>356.06</v>
      </c>
      <c r="DH47" s="321">
        <f t="shared" si="62"/>
        <v>230</v>
      </c>
      <c r="DI47" s="322">
        <f t="shared" si="63"/>
        <v>0</v>
      </c>
      <c r="DJ47" s="322">
        <f t="shared" si="64"/>
        <v>0</v>
      </c>
      <c r="DK47" s="322">
        <f t="shared" si="65"/>
        <v>0</v>
      </c>
      <c r="DL47" s="323">
        <f t="shared" si="66"/>
        <v>5061</v>
      </c>
      <c r="DM47" s="324">
        <f t="shared" si="67"/>
        <v>567</v>
      </c>
      <c r="DN47" s="324">
        <f t="shared" si="68"/>
        <v>806.4</v>
      </c>
      <c r="DO47" s="324"/>
      <c r="DP47" s="310">
        <f t="shared" si="14"/>
        <v>2724.43</v>
      </c>
      <c r="DQ47" s="310">
        <f t="shared" si="69"/>
        <v>3286.68</v>
      </c>
      <c r="DR47" s="310">
        <f t="shared" si="15"/>
        <v>2903.57</v>
      </c>
      <c r="DS47" s="325">
        <f t="shared" si="70"/>
        <v>2341.3200000000002</v>
      </c>
    </row>
    <row r="48" spans="1:123" ht="34.5" customHeight="1">
      <c r="A48" s="326"/>
      <c r="B48" s="327" t="s">
        <v>225</v>
      </c>
      <c r="C48" s="328" t="s">
        <v>126</v>
      </c>
      <c r="D48" s="329">
        <f>D47*0.3</f>
        <v>422.1</v>
      </c>
      <c r="E48" s="330">
        <v>125</v>
      </c>
      <c r="F48" s="331">
        <f t="shared" si="80"/>
        <v>52762.5</v>
      </c>
      <c r="G48" s="399"/>
      <c r="H48" s="400"/>
      <c r="I48" s="334">
        <v>0</v>
      </c>
      <c r="J48" s="335">
        <v>125</v>
      </c>
      <c r="K48" s="336">
        <f t="shared" si="81"/>
        <v>0</v>
      </c>
      <c r="L48" s="337">
        <f>L47*0.3</f>
        <v>455.46</v>
      </c>
      <c r="M48" s="338">
        <v>125</v>
      </c>
      <c r="N48" s="339">
        <f t="shared" si="82"/>
        <v>56932.5</v>
      </c>
      <c r="O48" s="401">
        <f>O47*0.3</f>
        <v>180.18</v>
      </c>
      <c r="P48" s="341">
        <v>125</v>
      </c>
      <c r="Q48" s="342">
        <f t="shared" si="83"/>
        <v>22522.5</v>
      </c>
      <c r="R48" s="267">
        <f t="shared" si="16"/>
        <v>180.18</v>
      </c>
      <c r="S48" s="343">
        <f t="shared" si="4"/>
        <v>22522.5</v>
      </c>
      <c r="T48" s="344">
        <f t="shared" si="5"/>
        <v>241.92</v>
      </c>
      <c r="U48" s="343">
        <f t="shared" si="6"/>
        <v>30240</v>
      </c>
      <c r="V48" s="345"/>
      <c r="W48" s="173"/>
      <c r="X48" s="346" t="s">
        <v>225</v>
      </c>
      <c r="Y48" s="347" t="s">
        <v>126</v>
      </c>
      <c r="Z48" s="348">
        <f>Z47*0.3</f>
        <v>844.2</v>
      </c>
      <c r="AA48" s="349">
        <v>125</v>
      </c>
      <c r="AB48" s="350">
        <f t="shared" si="84"/>
        <v>105525</v>
      </c>
      <c r="AC48" s="403"/>
      <c r="AD48" s="404"/>
      <c r="AE48" s="352">
        <v>0</v>
      </c>
      <c r="AF48" s="353">
        <v>125</v>
      </c>
      <c r="AG48" s="281">
        <f t="shared" si="85"/>
        <v>0</v>
      </c>
      <c r="AH48" s="354">
        <f t="shared" si="9"/>
        <v>0</v>
      </c>
      <c r="AI48" s="355">
        <f t="shared" si="10"/>
        <v>0</v>
      </c>
      <c r="AJ48" s="352">
        <v>0</v>
      </c>
      <c r="AK48" s="353">
        <v>125</v>
      </c>
      <c r="AL48" s="283">
        <f t="shared" si="17"/>
        <v>0</v>
      </c>
      <c r="AM48" s="351">
        <f>AM47*0.3</f>
        <v>99.23</v>
      </c>
      <c r="AN48" s="281">
        <f t="shared" si="18"/>
        <v>12403.75</v>
      </c>
      <c r="AO48" s="356">
        <f>AO47*0.3</f>
        <v>157.43</v>
      </c>
      <c r="AP48" s="283">
        <f t="shared" si="19"/>
        <v>19678.75</v>
      </c>
      <c r="AQ48" s="356">
        <f>AQ47*0.3</f>
        <v>168.68</v>
      </c>
      <c r="AR48" s="281">
        <f t="shared" si="20"/>
        <v>21085</v>
      </c>
      <c r="AS48" s="357"/>
      <c r="AT48" s="281">
        <f t="shared" si="21"/>
        <v>0</v>
      </c>
      <c r="AU48" s="285">
        <f t="shared" si="22"/>
        <v>425.34</v>
      </c>
      <c r="AV48" s="358">
        <f t="shared" si="23"/>
        <v>53167.5</v>
      </c>
      <c r="AW48" s="287">
        <f t="shared" si="24"/>
        <v>418.86</v>
      </c>
      <c r="AX48" s="358">
        <f t="shared" si="25"/>
        <v>52357.5</v>
      </c>
      <c r="AY48" s="359">
        <f t="shared" si="26"/>
        <v>1688.4</v>
      </c>
      <c r="AZ48" s="360">
        <f t="shared" si="27"/>
        <v>211050</v>
      </c>
      <c r="BA48" s="361">
        <f t="shared" si="28"/>
        <v>605.52</v>
      </c>
      <c r="BB48" s="234"/>
      <c r="BC48" s="310">
        <f t="shared" si="29"/>
        <v>605.52</v>
      </c>
      <c r="BD48" s="363">
        <f t="shared" si="30"/>
        <v>75690</v>
      </c>
      <c r="BE48" s="310">
        <f t="shared" si="31"/>
        <v>1082.8800000000001</v>
      </c>
      <c r="BF48" s="234"/>
      <c r="BG48" s="364"/>
      <c r="BH48" s="365" t="s">
        <v>225</v>
      </c>
      <c r="BI48" s="366" t="s">
        <v>126</v>
      </c>
      <c r="BJ48" s="367">
        <v>183</v>
      </c>
      <c r="BK48" s="368">
        <v>125</v>
      </c>
      <c r="BL48" s="369">
        <f t="shared" si="86"/>
        <v>22875</v>
      </c>
      <c r="BM48" s="365" t="s">
        <v>225</v>
      </c>
      <c r="BN48" s="366" t="s">
        <v>126</v>
      </c>
      <c r="BO48" s="367">
        <f>BO47*0.3</f>
        <v>69</v>
      </c>
      <c r="BP48" s="368">
        <v>125</v>
      </c>
      <c r="BQ48" s="369">
        <f t="shared" si="87"/>
        <v>8625</v>
      </c>
      <c r="BR48" s="365" t="s">
        <v>225</v>
      </c>
      <c r="BS48" s="366" t="s">
        <v>126</v>
      </c>
      <c r="BT48" s="367"/>
      <c r="BU48" s="368">
        <v>125</v>
      </c>
      <c r="BV48" s="369">
        <f t="shared" si="88"/>
        <v>0</v>
      </c>
      <c r="BW48" s="236">
        <f t="shared" si="32"/>
        <v>830.88</v>
      </c>
      <c r="BX48" s="409"/>
      <c r="BY48" s="301">
        <f t="shared" si="33"/>
        <v>0</v>
      </c>
      <c r="BZ48" s="371">
        <f>BZ47*0.3</f>
        <v>106.82</v>
      </c>
      <c r="CA48" s="303">
        <f t="shared" si="34"/>
        <v>13352.5</v>
      </c>
      <c r="CB48" s="304">
        <f t="shared" si="35"/>
        <v>76.180000000000007</v>
      </c>
      <c r="CC48" s="304">
        <f t="shared" si="36"/>
        <v>9522.5</v>
      </c>
      <c r="CD48" s="367">
        <v>0</v>
      </c>
      <c r="CE48" s="303">
        <f t="shared" si="37"/>
        <v>0</v>
      </c>
      <c r="CF48" s="305">
        <f t="shared" si="38"/>
        <v>106.82</v>
      </c>
      <c r="CG48" s="306">
        <f t="shared" si="38"/>
        <v>13352.5</v>
      </c>
      <c r="CH48" s="307">
        <f t="shared" si="39"/>
        <v>69</v>
      </c>
      <c r="CI48" s="308">
        <f t="shared" si="40"/>
        <v>8625</v>
      </c>
      <c r="CJ48" s="309">
        <f t="shared" si="41"/>
        <v>99.23</v>
      </c>
      <c r="CK48" s="310">
        <f t="shared" si="42"/>
        <v>712.34</v>
      </c>
      <c r="CL48" s="310">
        <f t="shared" si="43"/>
        <v>976.06</v>
      </c>
      <c r="CM48" s="311">
        <f t="shared" si="44"/>
        <v>264.25</v>
      </c>
      <c r="CN48" s="312">
        <f t="shared" si="45"/>
        <v>33031.25</v>
      </c>
      <c r="CO48" s="311"/>
      <c r="CP48" s="236">
        <f t="shared" si="46"/>
        <v>1156.24</v>
      </c>
      <c r="CQ48" s="371"/>
      <c r="CR48" s="313">
        <f t="shared" si="47"/>
        <v>0</v>
      </c>
      <c r="CS48" s="314">
        <f t="shared" si="48"/>
        <v>76.180000000000007</v>
      </c>
      <c r="CT48" s="313"/>
      <c r="CU48" s="313">
        <f t="shared" si="49"/>
        <v>0</v>
      </c>
      <c r="CV48" s="315">
        <f t="shared" si="50"/>
        <v>168.68</v>
      </c>
      <c r="CW48" s="239">
        <f t="shared" si="51"/>
        <v>1688.4</v>
      </c>
      <c r="CX48" s="316">
        <f t="shared" si="52"/>
        <v>422.1</v>
      </c>
      <c r="CY48" s="317">
        <f t="shared" si="53"/>
        <v>180.18</v>
      </c>
      <c r="CZ48" s="318">
        <f t="shared" si="54"/>
        <v>844.2</v>
      </c>
      <c r="DA48" s="319">
        <f t="shared" si="55"/>
        <v>425.34</v>
      </c>
      <c r="DB48" s="319">
        <f t="shared" si="56"/>
        <v>168.68</v>
      </c>
      <c r="DC48" s="319">
        <f t="shared" si="57"/>
        <v>594.02</v>
      </c>
      <c r="DD48" s="319">
        <f t="shared" si="58"/>
        <v>250.18</v>
      </c>
      <c r="DE48" s="310">
        <f t="shared" si="59"/>
        <v>0</v>
      </c>
      <c r="DF48" s="321">
        <f t="shared" si="60"/>
        <v>183</v>
      </c>
      <c r="DG48" s="322">
        <f t="shared" si="61"/>
        <v>106.82</v>
      </c>
      <c r="DH48" s="321">
        <f t="shared" si="62"/>
        <v>69</v>
      </c>
      <c r="DI48" s="322">
        <f t="shared" si="63"/>
        <v>0</v>
      </c>
      <c r="DJ48" s="322">
        <f t="shared" si="64"/>
        <v>0</v>
      </c>
      <c r="DK48" s="322">
        <f t="shared" si="65"/>
        <v>0</v>
      </c>
      <c r="DL48" s="323">
        <f t="shared" si="66"/>
        <v>1518.3</v>
      </c>
      <c r="DM48" s="324">
        <f t="shared" si="67"/>
        <v>170.1</v>
      </c>
      <c r="DN48" s="324">
        <f t="shared" si="68"/>
        <v>241.92</v>
      </c>
      <c r="DO48" s="324"/>
      <c r="DP48" s="310">
        <f t="shared" si="14"/>
        <v>712.34</v>
      </c>
      <c r="DQ48" s="310">
        <f t="shared" si="69"/>
        <v>881.02</v>
      </c>
      <c r="DR48" s="310">
        <f t="shared" si="15"/>
        <v>976.06</v>
      </c>
      <c r="DS48" s="325">
        <f t="shared" si="70"/>
        <v>807.38</v>
      </c>
    </row>
    <row r="49" spans="1:123" ht="32.25" customHeight="1">
      <c r="A49" s="326"/>
      <c r="B49" s="327" t="s">
        <v>226</v>
      </c>
      <c r="C49" s="328" t="s">
        <v>126</v>
      </c>
      <c r="D49" s="329">
        <f>D47*2.5</f>
        <v>3517.5</v>
      </c>
      <c r="E49" s="330">
        <v>19.89</v>
      </c>
      <c r="F49" s="331">
        <f t="shared" si="80"/>
        <v>69963.08</v>
      </c>
      <c r="G49" s="399"/>
      <c r="H49" s="400"/>
      <c r="I49" s="334">
        <f>I47*2.5</f>
        <v>0</v>
      </c>
      <c r="J49" s="335">
        <v>19.89</v>
      </c>
      <c r="K49" s="336">
        <f t="shared" si="81"/>
        <v>0</v>
      </c>
      <c r="L49" s="337">
        <f>L47*2.5</f>
        <v>3795.53</v>
      </c>
      <c r="M49" s="338">
        <v>19.89</v>
      </c>
      <c r="N49" s="339">
        <f t="shared" si="82"/>
        <v>75493.09</v>
      </c>
      <c r="O49" s="401">
        <f>O47*2.5</f>
        <v>1501.5</v>
      </c>
      <c r="P49" s="341">
        <v>19.89</v>
      </c>
      <c r="Q49" s="342">
        <f t="shared" si="83"/>
        <v>29864.84</v>
      </c>
      <c r="R49" s="267">
        <f t="shared" si="16"/>
        <v>1501.5</v>
      </c>
      <c r="S49" s="343">
        <f t="shared" si="4"/>
        <v>29864.84</v>
      </c>
      <c r="T49" s="344">
        <f t="shared" si="5"/>
        <v>2016</v>
      </c>
      <c r="U49" s="343">
        <f t="shared" si="6"/>
        <v>40098.239999999998</v>
      </c>
      <c r="V49" s="345"/>
      <c r="W49" s="173"/>
      <c r="X49" s="346" t="s">
        <v>226</v>
      </c>
      <c r="Y49" s="347" t="s">
        <v>126</v>
      </c>
      <c r="Z49" s="348">
        <f>Z47*2.5</f>
        <v>7035</v>
      </c>
      <c r="AA49" s="349">
        <v>19.89</v>
      </c>
      <c r="AB49" s="350">
        <f t="shared" si="84"/>
        <v>139926.15</v>
      </c>
      <c r="AC49" s="403"/>
      <c r="AD49" s="404"/>
      <c r="AE49" s="352">
        <f>AE47*2.5</f>
        <v>0</v>
      </c>
      <c r="AF49" s="353">
        <v>19.89</v>
      </c>
      <c r="AG49" s="281">
        <f t="shared" si="85"/>
        <v>0</v>
      </c>
      <c r="AH49" s="354">
        <f t="shared" si="9"/>
        <v>0</v>
      </c>
      <c r="AI49" s="355">
        <f t="shared" si="10"/>
        <v>0</v>
      </c>
      <c r="AJ49" s="352">
        <f>AJ47*2.5</f>
        <v>875</v>
      </c>
      <c r="AK49" s="353">
        <v>19.89</v>
      </c>
      <c r="AL49" s="283">
        <f t="shared" si="17"/>
        <v>17403.75</v>
      </c>
      <c r="AM49" s="351">
        <f>AM47*2.5</f>
        <v>826.9</v>
      </c>
      <c r="AN49" s="281">
        <f t="shared" si="18"/>
        <v>16447.04</v>
      </c>
      <c r="AO49" s="356">
        <f>AO47*2.5</f>
        <v>1311.9</v>
      </c>
      <c r="AP49" s="283">
        <f t="shared" si="19"/>
        <v>26093.69</v>
      </c>
      <c r="AQ49" s="356">
        <f>AQ47*2.5</f>
        <v>1405.63</v>
      </c>
      <c r="AR49" s="281">
        <f t="shared" si="20"/>
        <v>27957.98</v>
      </c>
      <c r="AS49" s="357"/>
      <c r="AT49" s="281">
        <f t="shared" si="21"/>
        <v>0</v>
      </c>
      <c r="AU49" s="285">
        <f t="shared" si="22"/>
        <v>4419.43</v>
      </c>
      <c r="AV49" s="358">
        <f t="shared" si="23"/>
        <v>87902.462700000004</v>
      </c>
      <c r="AW49" s="287">
        <f t="shared" si="24"/>
        <v>2615.5700000000002</v>
      </c>
      <c r="AX49" s="358">
        <f t="shared" si="25"/>
        <v>52023.687299999998</v>
      </c>
      <c r="AY49" s="359">
        <f t="shared" si="26"/>
        <v>14070</v>
      </c>
      <c r="AZ49" s="360">
        <f t="shared" si="27"/>
        <v>279852.3</v>
      </c>
      <c r="BA49" s="361">
        <f t="shared" si="28"/>
        <v>5920.93</v>
      </c>
      <c r="BB49" s="234"/>
      <c r="BC49" s="310">
        <f t="shared" si="29"/>
        <v>5920.93</v>
      </c>
      <c r="BD49" s="363">
        <f t="shared" si="30"/>
        <v>117767.2977</v>
      </c>
      <c r="BE49" s="310">
        <f t="shared" si="31"/>
        <v>8149.07</v>
      </c>
      <c r="BF49" s="234"/>
      <c r="BG49" s="364"/>
      <c r="BH49" s="365" t="s">
        <v>226</v>
      </c>
      <c r="BI49" s="366" t="s">
        <v>126</v>
      </c>
      <c r="BJ49" s="367">
        <v>1525</v>
      </c>
      <c r="BK49" s="368">
        <v>19.89</v>
      </c>
      <c r="BL49" s="369">
        <f t="shared" si="86"/>
        <v>30332.25</v>
      </c>
      <c r="BM49" s="365" t="s">
        <v>226</v>
      </c>
      <c r="BN49" s="366" t="s">
        <v>126</v>
      </c>
      <c r="BO49" s="367">
        <f>BO47*2.5</f>
        <v>575</v>
      </c>
      <c r="BP49" s="368">
        <v>19.89</v>
      </c>
      <c r="BQ49" s="369">
        <f t="shared" si="87"/>
        <v>11436.75</v>
      </c>
      <c r="BR49" s="365" t="s">
        <v>226</v>
      </c>
      <c r="BS49" s="366" t="s">
        <v>126</v>
      </c>
      <c r="BT49" s="367"/>
      <c r="BU49" s="368">
        <v>19.89</v>
      </c>
      <c r="BV49" s="369">
        <f t="shared" si="88"/>
        <v>0</v>
      </c>
      <c r="BW49" s="236">
        <f t="shared" si="32"/>
        <v>6049.07</v>
      </c>
      <c r="BX49" s="409"/>
      <c r="BY49" s="301">
        <f t="shared" si="33"/>
        <v>0</v>
      </c>
      <c r="BZ49" s="371">
        <f>BZ47*2.5</f>
        <v>890.15</v>
      </c>
      <c r="CA49" s="303">
        <f t="shared" si="34"/>
        <v>17705.080000000002</v>
      </c>
      <c r="CB49" s="304">
        <f t="shared" si="35"/>
        <v>634.85</v>
      </c>
      <c r="CC49" s="304">
        <f t="shared" si="36"/>
        <v>12627.17</v>
      </c>
      <c r="CD49" s="367">
        <f>CD47*2.5</f>
        <v>0</v>
      </c>
      <c r="CE49" s="303">
        <f t="shared" si="37"/>
        <v>0</v>
      </c>
      <c r="CF49" s="305">
        <f t="shared" si="38"/>
        <v>890.15</v>
      </c>
      <c r="CG49" s="306">
        <f t="shared" si="38"/>
        <v>17705.080000000002</v>
      </c>
      <c r="CH49" s="307">
        <f t="shared" si="39"/>
        <v>575</v>
      </c>
      <c r="CI49" s="308">
        <f t="shared" si="40"/>
        <v>11436.75</v>
      </c>
      <c r="CJ49" s="309">
        <f t="shared" si="41"/>
        <v>826.9</v>
      </c>
      <c r="CK49" s="310">
        <f t="shared" si="42"/>
        <v>6811.08</v>
      </c>
      <c r="CL49" s="310">
        <f t="shared" si="43"/>
        <v>7258.92</v>
      </c>
      <c r="CM49" s="311">
        <f t="shared" si="44"/>
        <v>2202.0500000000002</v>
      </c>
      <c r="CN49" s="312">
        <f t="shared" si="45"/>
        <v>43798.77</v>
      </c>
      <c r="CO49" s="311"/>
      <c r="CP49" s="236">
        <f t="shared" si="46"/>
        <v>8760.42</v>
      </c>
      <c r="CQ49" s="371"/>
      <c r="CR49" s="313">
        <f t="shared" si="47"/>
        <v>0</v>
      </c>
      <c r="CS49" s="314">
        <f t="shared" si="48"/>
        <v>634.85</v>
      </c>
      <c r="CT49" s="313"/>
      <c r="CU49" s="313">
        <f t="shared" si="49"/>
        <v>0</v>
      </c>
      <c r="CV49" s="315">
        <f t="shared" si="50"/>
        <v>1405.63</v>
      </c>
      <c r="CW49" s="239">
        <f t="shared" si="51"/>
        <v>14070</v>
      </c>
      <c r="CX49" s="316">
        <f t="shared" si="52"/>
        <v>3517.5</v>
      </c>
      <c r="CY49" s="317">
        <f t="shared" si="53"/>
        <v>1501.5</v>
      </c>
      <c r="CZ49" s="318">
        <f t="shared" si="54"/>
        <v>7035</v>
      </c>
      <c r="DA49" s="319">
        <f t="shared" si="55"/>
        <v>4419.43</v>
      </c>
      <c r="DB49" s="319">
        <f t="shared" si="56"/>
        <v>1405.63</v>
      </c>
      <c r="DC49" s="319">
        <f t="shared" si="57"/>
        <v>5825.06</v>
      </c>
      <c r="DD49" s="319">
        <f t="shared" si="58"/>
        <v>1209.94</v>
      </c>
      <c r="DE49" s="310">
        <f t="shared" si="59"/>
        <v>0</v>
      </c>
      <c r="DF49" s="321">
        <f t="shared" si="60"/>
        <v>1525</v>
      </c>
      <c r="DG49" s="322">
        <f t="shared" si="61"/>
        <v>890.15</v>
      </c>
      <c r="DH49" s="321">
        <f t="shared" si="62"/>
        <v>575</v>
      </c>
      <c r="DI49" s="322">
        <f t="shared" si="63"/>
        <v>0</v>
      </c>
      <c r="DJ49" s="322">
        <f t="shared" si="64"/>
        <v>0</v>
      </c>
      <c r="DK49" s="322">
        <f t="shared" si="65"/>
        <v>0</v>
      </c>
      <c r="DL49" s="323">
        <f t="shared" si="66"/>
        <v>12652.5</v>
      </c>
      <c r="DM49" s="324">
        <f t="shared" si="67"/>
        <v>1417.5</v>
      </c>
      <c r="DN49" s="324">
        <f t="shared" si="68"/>
        <v>2016</v>
      </c>
      <c r="DO49" s="324"/>
      <c r="DP49" s="310">
        <f t="shared" si="14"/>
        <v>6811.08</v>
      </c>
      <c r="DQ49" s="310">
        <f t="shared" si="69"/>
        <v>8216.7099999999991</v>
      </c>
      <c r="DR49" s="310">
        <f t="shared" si="15"/>
        <v>7258.92</v>
      </c>
      <c r="DS49" s="325">
        <f t="shared" si="70"/>
        <v>5853.29</v>
      </c>
    </row>
    <row r="50" spans="1:123" ht="21" customHeight="1">
      <c r="A50" s="416"/>
      <c r="B50" s="377" t="s">
        <v>228</v>
      </c>
      <c r="C50" s="378" t="s">
        <v>0</v>
      </c>
      <c r="D50" s="379">
        <v>1407</v>
      </c>
      <c r="E50" s="380">
        <v>80</v>
      </c>
      <c r="F50" s="381">
        <f t="shared" si="80"/>
        <v>112560</v>
      </c>
      <c r="G50" s="382"/>
      <c r="H50" s="333"/>
      <c r="I50" s="383">
        <v>0</v>
      </c>
      <c r="J50" s="384">
        <v>80</v>
      </c>
      <c r="K50" s="336">
        <f t="shared" si="81"/>
        <v>0</v>
      </c>
      <c r="L50" s="385">
        <v>1518.21</v>
      </c>
      <c r="M50" s="386">
        <v>80</v>
      </c>
      <c r="N50" s="339">
        <f t="shared" si="82"/>
        <v>121456.8</v>
      </c>
      <c r="O50" s="408">
        <v>600.6</v>
      </c>
      <c r="P50" s="388">
        <v>80</v>
      </c>
      <c r="Q50" s="342">
        <f t="shared" si="83"/>
        <v>48048</v>
      </c>
      <c r="R50" s="267">
        <f t="shared" si="16"/>
        <v>600.6</v>
      </c>
      <c r="S50" s="343">
        <f t="shared" si="4"/>
        <v>48048</v>
      </c>
      <c r="T50" s="344">
        <f t="shared" si="5"/>
        <v>806.4</v>
      </c>
      <c r="U50" s="343">
        <f t="shared" si="6"/>
        <v>64512</v>
      </c>
      <c r="V50" s="345"/>
      <c r="W50" s="418"/>
      <c r="X50" s="390" t="s">
        <v>228</v>
      </c>
      <c r="Y50" s="391" t="s">
        <v>0</v>
      </c>
      <c r="Z50" s="392">
        <v>2814</v>
      </c>
      <c r="AA50" s="393">
        <v>80</v>
      </c>
      <c r="AB50" s="283">
        <f t="shared" si="84"/>
        <v>225120</v>
      </c>
      <c r="AC50" s="280"/>
      <c r="AD50" s="281"/>
      <c r="AE50" s="280">
        <v>0</v>
      </c>
      <c r="AF50" s="392">
        <v>80</v>
      </c>
      <c r="AG50" s="281">
        <f t="shared" si="85"/>
        <v>0</v>
      </c>
      <c r="AH50" s="354">
        <f t="shared" si="9"/>
        <v>0</v>
      </c>
      <c r="AI50" s="355">
        <f t="shared" si="10"/>
        <v>0</v>
      </c>
      <c r="AJ50" s="280">
        <v>478.29</v>
      </c>
      <c r="AK50" s="392">
        <v>80</v>
      </c>
      <c r="AL50" s="283">
        <f t="shared" si="17"/>
        <v>38263.199999999997</v>
      </c>
      <c r="AM50" s="280">
        <v>368.76</v>
      </c>
      <c r="AN50" s="281">
        <f t="shared" si="18"/>
        <v>29500.799999999999</v>
      </c>
      <c r="AO50" s="282">
        <v>524.76</v>
      </c>
      <c r="AP50" s="283">
        <f t="shared" si="19"/>
        <v>41980.800000000003</v>
      </c>
      <c r="AQ50" s="282">
        <v>515</v>
      </c>
      <c r="AR50" s="281">
        <f t="shared" si="20"/>
        <v>41200</v>
      </c>
      <c r="AS50" s="284"/>
      <c r="AT50" s="281">
        <f t="shared" si="21"/>
        <v>0</v>
      </c>
      <c r="AU50" s="285">
        <f t="shared" si="22"/>
        <v>1886.81</v>
      </c>
      <c r="AV50" s="358">
        <f t="shared" si="23"/>
        <v>150944.79999999999</v>
      </c>
      <c r="AW50" s="287">
        <f t="shared" si="24"/>
        <v>927.19</v>
      </c>
      <c r="AX50" s="358">
        <f t="shared" si="25"/>
        <v>74175.199999999997</v>
      </c>
      <c r="AY50" s="359">
        <f t="shared" si="26"/>
        <v>5628</v>
      </c>
      <c r="AZ50" s="360">
        <f t="shared" si="27"/>
        <v>450240</v>
      </c>
      <c r="BA50" s="361">
        <f t="shared" si="28"/>
        <v>2487.41</v>
      </c>
      <c r="BB50" s="234"/>
      <c r="BC50" s="310">
        <f t="shared" si="29"/>
        <v>2487.41</v>
      </c>
      <c r="BD50" s="363">
        <f t="shared" si="30"/>
        <v>198992.8</v>
      </c>
      <c r="BE50" s="310">
        <f t="shared" si="31"/>
        <v>3140.59</v>
      </c>
      <c r="BF50" s="234"/>
      <c r="BG50" s="420"/>
      <c r="BH50" s="395" t="s">
        <v>228</v>
      </c>
      <c r="BI50" s="396" t="s">
        <v>0</v>
      </c>
      <c r="BJ50" s="304">
        <v>610</v>
      </c>
      <c r="BK50" s="303">
        <v>80</v>
      </c>
      <c r="BL50" s="314">
        <f t="shared" si="86"/>
        <v>48800</v>
      </c>
      <c r="BM50" s="395" t="s">
        <v>228</v>
      </c>
      <c r="BN50" s="396" t="s">
        <v>0</v>
      </c>
      <c r="BO50" s="304">
        <v>230</v>
      </c>
      <c r="BP50" s="303">
        <v>80</v>
      </c>
      <c r="BQ50" s="314">
        <f t="shared" si="87"/>
        <v>18400</v>
      </c>
      <c r="BR50" s="395" t="s">
        <v>228</v>
      </c>
      <c r="BS50" s="396" t="s">
        <v>0</v>
      </c>
      <c r="BT50" s="304"/>
      <c r="BU50" s="303">
        <v>80</v>
      </c>
      <c r="BV50" s="314">
        <f t="shared" si="88"/>
        <v>0</v>
      </c>
      <c r="BW50" s="236">
        <f t="shared" si="32"/>
        <v>2300.59</v>
      </c>
      <c r="BX50" s="397"/>
      <c r="BY50" s="301">
        <f t="shared" si="33"/>
        <v>0</v>
      </c>
      <c r="BZ50" s="302">
        <v>356.06</v>
      </c>
      <c r="CA50" s="303">
        <f t="shared" si="34"/>
        <v>28484.799999999999</v>
      </c>
      <c r="CB50" s="304">
        <f t="shared" si="35"/>
        <v>253.94</v>
      </c>
      <c r="CC50" s="304">
        <f t="shared" si="36"/>
        <v>20315.2</v>
      </c>
      <c r="CD50" s="304">
        <v>0</v>
      </c>
      <c r="CE50" s="303">
        <f t="shared" si="37"/>
        <v>0</v>
      </c>
      <c r="CF50" s="305">
        <f t="shared" si="38"/>
        <v>356.06</v>
      </c>
      <c r="CG50" s="306">
        <f t="shared" si="38"/>
        <v>28484.799999999999</v>
      </c>
      <c r="CH50" s="307">
        <f t="shared" si="39"/>
        <v>230</v>
      </c>
      <c r="CI50" s="308">
        <f t="shared" si="40"/>
        <v>18400</v>
      </c>
      <c r="CJ50" s="309">
        <f t="shared" si="41"/>
        <v>368.76</v>
      </c>
      <c r="CK50" s="310">
        <f t="shared" si="42"/>
        <v>2843.47</v>
      </c>
      <c r="CL50" s="310">
        <f t="shared" si="43"/>
        <v>2784.53</v>
      </c>
      <c r="CM50" s="311">
        <f t="shared" si="44"/>
        <v>880.82</v>
      </c>
      <c r="CN50" s="312">
        <f t="shared" si="45"/>
        <v>70465.600000000006</v>
      </c>
      <c r="CO50" s="311"/>
      <c r="CP50" s="236">
        <f t="shared" si="46"/>
        <v>3385.13</v>
      </c>
      <c r="CQ50" s="302"/>
      <c r="CR50" s="313">
        <f t="shared" si="47"/>
        <v>0</v>
      </c>
      <c r="CS50" s="314">
        <f t="shared" si="48"/>
        <v>253.94</v>
      </c>
      <c r="CT50" s="313"/>
      <c r="CU50" s="313">
        <f t="shared" si="49"/>
        <v>0</v>
      </c>
      <c r="CV50" s="315">
        <f t="shared" si="50"/>
        <v>515</v>
      </c>
      <c r="CW50" s="239">
        <f t="shared" si="51"/>
        <v>5628</v>
      </c>
      <c r="CX50" s="316">
        <f t="shared" si="52"/>
        <v>1407</v>
      </c>
      <c r="CY50" s="317">
        <f t="shared" si="53"/>
        <v>600.6</v>
      </c>
      <c r="CZ50" s="318">
        <f t="shared" si="54"/>
        <v>2814</v>
      </c>
      <c r="DA50" s="319">
        <f t="shared" si="55"/>
        <v>1886.81</v>
      </c>
      <c r="DB50" s="319">
        <f t="shared" si="56"/>
        <v>515</v>
      </c>
      <c r="DC50" s="319">
        <f t="shared" si="57"/>
        <v>2401.81</v>
      </c>
      <c r="DD50" s="319">
        <f t="shared" si="58"/>
        <v>412.19</v>
      </c>
      <c r="DE50" s="310">
        <f t="shared" si="59"/>
        <v>0</v>
      </c>
      <c r="DF50" s="321">
        <f t="shared" si="60"/>
        <v>610</v>
      </c>
      <c r="DG50" s="322">
        <f t="shared" si="61"/>
        <v>356.06</v>
      </c>
      <c r="DH50" s="321">
        <f t="shared" si="62"/>
        <v>230</v>
      </c>
      <c r="DI50" s="322">
        <f t="shared" si="63"/>
        <v>0</v>
      </c>
      <c r="DJ50" s="322">
        <f t="shared" si="64"/>
        <v>0</v>
      </c>
      <c r="DK50" s="322">
        <f t="shared" si="65"/>
        <v>0</v>
      </c>
      <c r="DL50" s="323">
        <f t="shared" si="66"/>
        <v>5061</v>
      </c>
      <c r="DM50" s="324">
        <f t="shared" si="67"/>
        <v>567</v>
      </c>
      <c r="DN50" s="324">
        <f t="shared" si="68"/>
        <v>806.4</v>
      </c>
      <c r="DO50" s="324"/>
      <c r="DP50" s="310">
        <f t="shared" si="14"/>
        <v>2843.47</v>
      </c>
      <c r="DQ50" s="310">
        <f t="shared" si="69"/>
        <v>3358.47</v>
      </c>
      <c r="DR50" s="310">
        <f t="shared" si="15"/>
        <v>2784.53</v>
      </c>
      <c r="DS50" s="325">
        <f t="shared" si="70"/>
        <v>2269.5300000000002</v>
      </c>
    </row>
    <row r="51" spans="1:123" ht="56.25" customHeight="1">
      <c r="A51" s="416"/>
      <c r="B51" s="327" t="s">
        <v>229</v>
      </c>
      <c r="C51" s="328" t="s">
        <v>215</v>
      </c>
      <c r="D51" s="329">
        <f>751.2/2814*D50/2</f>
        <v>187.8</v>
      </c>
      <c r="E51" s="330">
        <v>241.5</v>
      </c>
      <c r="F51" s="331">
        <f t="shared" si="80"/>
        <v>45353.7</v>
      </c>
      <c r="G51" s="399"/>
      <c r="H51" s="400"/>
      <c r="I51" s="334">
        <f>751.2/2814*I50/2</f>
        <v>0</v>
      </c>
      <c r="J51" s="335">
        <v>241.5</v>
      </c>
      <c r="K51" s="336">
        <f t="shared" si="81"/>
        <v>0</v>
      </c>
      <c r="L51" s="337">
        <f>751.2/2814*L50/2</f>
        <v>202.64</v>
      </c>
      <c r="M51" s="338">
        <v>241.5</v>
      </c>
      <c r="N51" s="339">
        <f t="shared" si="82"/>
        <v>48937.56</v>
      </c>
      <c r="O51" s="401">
        <f>751.2/2814*O50/2</f>
        <v>80.17</v>
      </c>
      <c r="P51" s="341">
        <v>241.5</v>
      </c>
      <c r="Q51" s="342">
        <f t="shared" si="83"/>
        <v>19361.060000000001</v>
      </c>
      <c r="R51" s="267">
        <f t="shared" si="16"/>
        <v>80.17</v>
      </c>
      <c r="S51" s="343">
        <f t="shared" si="4"/>
        <v>19361.060000000001</v>
      </c>
      <c r="T51" s="344">
        <f t="shared" si="5"/>
        <v>107.63</v>
      </c>
      <c r="U51" s="343">
        <f t="shared" si="6"/>
        <v>25992.65</v>
      </c>
      <c r="V51" s="345"/>
      <c r="W51" s="418"/>
      <c r="X51" s="346" t="s">
        <v>229</v>
      </c>
      <c r="Y51" s="347" t="s">
        <v>215</v>
      </c>
      <c r="Z51" s="348">
        <f>751.2/2814*Z50/2</f>
        <v>375.6</v>
      </c>
      <c r="AA51" s="349">
        <v>241.5</v>
      </c>
      <c r="AB51" s="350">
        <f t="shared" si="84"/>
        <v>90707.4</v>
      </c>
      <c r="AC51" s="403"/>
      <c r="AD51" s="404"/>
      <c r="AE51" s="352">
        <f>751.2/2814*AE50/2</f>
        <v>0</v>
      </c>
      <c r="AF51" s="353">
        <v>241.5</v>
      </c>
      <c r="AG51" s="281">
        <f t="shared" si="85"/>
        <v>0</v>
      </c>
      <c r="AH51" s="354">
        <f t="shared" si="9"/>
        <v>0</v>
      </c>
      <c r="AI51" s="355">
        <f t="shared" si="10"/>
        <v>0</v>
      </c>
      <c r="AJ51" s="352">
        <v>66.959999999999994</v>
      </c>
      <c r="AK51" s="353">
        <v>241.5</v>
      </c>
      <c r="AL51" s="283">
        <f t="shared" si="17"/>
        <v>16170.84</v>
      </c>
      <c r="AM51" s="351">
        <v>19.600000000000001</v>
      </c>
      <c r="AN51" s="281">
        <f t="shared" si="18"/>
        <v>4733.3999999999996</v>
      </c>
      <c r="AO51" s="356">
        <v>60.51</v>
      </c>
      <c r="AP51" s="283">
        <f t="shared" si="19"/>
        <v>14613.17</v>
      </c>
      <c r="AQ51" s="356">
        <v>77.25</v>
      </c>
      <c r="AR51" s="281">
        <f t="shared" si="20"/>
        <v>18655.88</v>
      </c>
      <c r="AS51" s="357"/>
      <c r="AT51" s="281">
        <f t="shared" si="21"/>
        <v>0</v>
      </c>
      <c r="AU51" s="285">
        <f t="shared" si="22"/>
        <v>224.32</v>
      </c>
      <c r="AV51" s="358">
        <f t="shared" si="23"/>
        <v>54173.279999999999</v>
      </c>
      <c r="AW51" s="287">
        <f t="shared" si="24"/>
        <v>151.28</v>
      </c>
      <c r="AX51" s="358">
        <f t="shared" si="25"/>
        <v>36534.120000000003</v>
      </c>
      <c r="AY51" s="359">
        <f t="shared" si="26"/>
        <v>751.2</v>
      </c>
      <c r="AZ51" s="360">
        <f t="shared" si="27"/>
        <v>181414.8</v>
      </c>
      <c r="BA51" s="361">
        <f t="shared" si="28"/>
        <v>304.49</v>
      </c>
      <c r="BB51" s="234"/>
      <c r="BC51" s="310">
        <f t="shared" si="29"/>
        <v>304.49</v>
      </c>
      <c r="BD51" s="363">
        <f t="shared" si="30"/>
        <v>73534.335000000006</v>
      </c>
      <c r="BE51" s="310">
        <f t="shared" si="31"/>
        <v>446.71</v>
      </c>
      <c r="BF51" s="234"/>
      <c r="BG51" s="420"/>
      <c r="BH51" s="365" t="s">
        <v>229</v>
      </c>
      <c r="BI51" s="366" t="s">
        <v>215</v>
      </c>
      <c r="BJ51" s="367">
        <v>43.2</v>
      </c>
      <c r="BK51" s="368">
        <v>241.5</v>
      </c>
      <c r="BL51" s="369">
        <f t="shared" si="86"/>
        <v>10432.799999999999</v>
      </c>
      <c r="BM51" s="365" t="s">
        <v>229</v>
      </c>
      <c r="BN51" s="366" t="s">
        <v>215</v>
      </c>
      <c r="BO51" s="367">
        <v>12</v>
      </c>
      <c r="BP51" s="368">
        <v>241.5</v>
      </c>
      <c r="BQ51" s="369">
        <f t="shared" si="87"/>
        <v>2898</v>
      </c>
      <c r="BR51" s="365" t="s">
        <v>229</v>
      </c>
      <c r="BS51" s="366" t="s">
        <v>215</v>
      </c>
      <c r="BT51" s="367"/>
      <c r="BU51" s="368">
        <v>241.5</v>
      </c>
      <c r="BV51" s="369">
        <f t="shared" si="88"/>
        <v>0</v>
      </c>
      <c r="BW51" s="236">
        <f t="shared" si="32"/>
        <v>391.51</v>
      </c>
      <c r="BX51" s="409"/>
      <c r="BY51" s="301">
        <f t="shared" si="33"/>
        <v>0</v>
      </c>
      <c r="BZ51" s="371">
        <v>25.22</v>
      </c>
      <c r="CA51" s="303">
        <f t="shared" si="34"/>
        <v>6090.63</v>
      </c>
      <c r="CB51" s="304">
        <f t="shared" si="35"/>
        <v>17.98</v>
      </c>
      <c r="CC51" s="304">
        <f t="shared" si="36"/>
        <v>4342.17</v>
      </c>
      <c r="CD51" s="367">
        <v>0</v>
      </c>
      <c r="CE51" s="303">
        <f t="shared" si="37"/>
        <v>0</v>
      </c>
      <c r="CF51" s="305">
        <f t="shared" si="38"/>
        <v>25.22</v>
      </c>
      <c r="CG51" s="306">
        <f t="shared" si="38"/>
        <v>6090.63</v>
      </c>
      <c r="CH51" s="307">
        <f t="shared" si="39"/>
        <v>12</v>
      </c>
      <c r="CI51" s="308">
        <f t="shared" si="40"/>
        <v>2898</v>
      </c>
      <c r="CJ51" s="309">
        <f t="shared" si="41"/>
        <v>19.600000000000001</v>
      </c>
      <c r="CK51" s="310">
        <f t="shared" si="42"/>
        <v>329.71</v>
      </c>
      <c r="CL51" s="310">
        <f t="shared" si="43"/>
        <v>421.49</v>
      </c>
      <c r="CM51" s="311">
        <f t="shared" si="44"/>
        <v>85.73</v>
      </c>
      <c r="CN51" s="312">
        <f t="shared" si="45"/>
        <v>20703.8</v>
      </c>
      <c r="CO51" s="311"/>
      <c r="CP51" s="236">
        <f t="shared" si="46"/>
        <v>501.66</v>
      </c>
      <c r="CQ51" s="371"/>
      <c r="CR51" s="313">
        <f t="shared" si="47"/>
        <v>0</v>
      </c>
      <c r="CS51" s="314">
        <f t="shared" si="48"/>
        <v>17.98</v>
      </c>
      <c r="CT51" s="313"/>
      <c r="CU51" s="313">
        <f t="shared" si="49"/>
        <v>0</v>
      </c>
      <c r="CV51" s="315">
        <f t="shared" si="50"/>
        <v>77.25</v>
      </c>
      <c r="CW51" s="239">
        <f t="shared" si="51"/>
        <v>751.2</v>
      </c>
      <c r="CX51" s="316">
        <f t="shared" si="52"/>
        <v>187.8</v>
      </c>
      <c r="CY51" s="317">
        <f t="shared" si="53"/>
        <v>80.17</v>
      </c>
      <c r="CZ51" s="318">
        <f t="shared" si="54"/>
        <v>375.6</v>
      </c>
      <c r="DA51" s="319">
        <f t="shared" si="55"/>
        <v>224.32</v>
      </c>
      <c r="DB51" s="319">
        <f t="shared" si="56"/>
        <v>77.25</v>
      </c>
      <c r="DC51" s="319">
        <f t="shared" si="57"/>
        <v>301.57</v>
      </c>
      <c r="DD51" s="319">
        <f t="shared" si="58"/>
        <v>74.03</v>
      </c>
      <c r="DE51" s="310">
        <f t="shared" si="59"/>
        <v>0</v>
      </c>
      <c r="DF51" s="321">
        <f t="shared" si="60"/>
        <v>43.2</v>
      </c>
      <c r="DG51" s="322">
        <f t="shared" si="61"/>
        <v>25.22</v>
      </c>
      <c r="DH51" s="321">
        <f t="shared" si="62"/>
        <v>12</v>
      </c>
      <c r="DI51" s="322">
        <f t="shared" si="63"/>
        <v>0</v>
      </c>
      <c r="DJ51" s="322">
        <f t="shared" si="64"/>
        <v>0</v>
      </c>
      <c r="DK51" s="322">
        <f t="shared" si="65"/>
        <v>0</v>
      </c>
      <c r="DL51" s="323">
        <f t="shared" si="66"/>
        <v>618.6</v>
      </c>
      <c r="DM51" s="324">
        <f t="shared" si="67"/>
        <v>132.6</v>
      </c>
      <c r="DN51" s="324">
        <f t="shared" si="68"/>
        <v>107.63</v>
      </c>
      <c r="DO51" s="324"/>
      <c r="DP51" s="310">
        <f t="shared" si="14"/>
        <v>329.71</v>
      </c>
      <c r="DQ51" s="310">
        <f t="shared" si="69"/>
        <v>406.96</v>
      </c>
      <c r="DR51" s="310">
        <f t="shared" si="15"/>
        <v>421.49</v>
      </c>
      <c r="DS51" s="325">
        <f t="shared" si="70"/>
        <v>344.24</v>
      </c>
    </row>
    <row r="52" spans="1:123" ht="36.75" customHeight="1">
      <c r="A52" s="416"/>
      <c r="B52" s="327" t="s">
        <v>230</v>
      </c>
      <c r="C52" s="328" t="s">
        <v>126</v>
      </c>
      <c r="D52" s="329">
        <f>81/2814*D50/2</f>
        <v>20.25</v>
      </c>
      <c r="E52" s="330">
        <f>E20</f>
        <v>271.5</v>
      </c>
      <c r="F52" s="331">
        <f t="shared" si="80"/>
        <v>5497.88</v>
      </c>
      <c r="G52" s="399"/>
      <c r="H52" s="400"/>
      <c r="I52" s="334">
        <f>81/2814*I50/2</f>
        <v>0</v>
      </c>
      <c r="J52" s="335">
        <f>J20</f>
        <v>271.5</v>
      </c>
      <c r="K52" s="336">
        <f t="shared" si="81"/>
        <v>0</v>
      </c>
      <c r="L52" s="337">
        <f>81/2814*L50/2</f>
        <v>21.85</v>
      </c>
      <c r="M52" s="338">
        <f>M20</f>
        <v>271.5</v>
      </c>
      <c r="N52" s="339">
        <f t="shared" si="82"/>
        <v>5932.28</v>
      </c>
      <c r="O52" s="340">
        <v>8.64</v>
      </c>
      <c r="P52" s="341">
        <f>P20</f>
        <v>271.5</v>
      </c>
      <c r="Q52" s="342">
        <f t="shared" si="83"/>
        <v>2345.7600000000002</v>
      </c>
      <c r="R52" s="267">
        <f t="shared" si="16"/>
        <v>8.64</v>
      </c>
      <c r="S52" s="343">
        <f t="shared" si="4"/>
        <v>2345.7600000000002</v>
      </c>
      <c r="T52" s="344">
        <f t="shared" si="5"/>
        <v>11.61</v>
      </c>
      <c r="U52" s="343">
        <f t="shared" si="6"/>
        <v>3152.12</v>
      </c>
      <c r="V52" s="345"/>
      <c r="W52" s="418"/>
      <c r="X52" s="346" t="s">
        <v>230</v>
      </c>
      <c r="Y52" s="347" t="s">
        <v>126</v>
      </c>
      <c r="Z52" s="348">
        <f>81/2814*Z50/2</f>
        <v>40.5</v>
      </c>
      <c r="AA52" s="349">
        <f>AA20</f>
        <v>271.5</v>
      </c>
      <c r="AB52" s="350">
        <f t="shared" si="84"/>
        <v>10995.75</v>
      </c>
      <c r="AC52" s="403"/>
      <c r="AD52" s="404"/>
      <c r="AE52" s="352">
        <f>81/2814*AE50/2</f>
        <v>0</v>
      </c>
      <c r="AF52" s="353">
        <f>AF20</f>
        <v>271.5</v>
      </c>
      <c r="AG52" s="281">
        <f t="shared" si="85"/>
        <v>0</v>
      </c>
      <c r="AH52" s="354">
        <f t="shared" si="9"/>
        <v>0</v>
      </c>
      <c r="AI52" s="355">
        <f t="shared" si="10"/>
        <v>0</v>
      </c>
      <c r="AJ52" s="352">
        <v>4.78</v>
      </c>
      <c r="AK52" s="353">
        <f>AK20</f>
        <v>271.5</v>
      </c>
      <c r="AL52" s="283">
        <f t="shared" si="17"/>
        <v>1297.77</v>
      </c>
      <c r="AM52" s="351">
        <v>35.72</v>
      </c>
      <c r="AN52" s="281">
        <f t="shared" si="18"/>
        <v>9697.98</v>
      </c>
      <c r="AO52" s="356">
        <v>0</v>
      </c>
      <c r="AP52" s="283">
        <f t="shared" si="19"/>
        <v>0</v>
      </c>
      <c r="AQ52" s="356">
        <v>0</v>
      </c>
      <c r="AR52" s="281">
        <f t="shared" si="20"/>
        <v>0</v>
      </c>
      <c r="AS52" s="357"/>
      <c r="AT52" s="281">
        <f t="shared" si="21"/>
        <v>0</v>
      </c>
      <c r="AU52" s="285">
        <f t="shared" si="22"/>
        <v>40.5</v>
      </c>
      <c r="AV52" s="358">
        <f t="shared" si="23"/>
        <v>10995.75</v>
      </c>
      <c r="AW52" s="287">
        <f t="shared" si="24"/>
        <v>0</v>
      </c>
      <c r="AX52" s="358">
        <f t="shared" si="25"/>
        <v>0</v>
      </c>
      <c r="AY52" s="359">
        <f t="shared" si="26"/>
        <v>81</v>
      </c>
      <c r="AZ52" s="360">
        <f t="shared" si="27"/>
        <v>21991.5</v>
      </c>
      <c r="BA52" s="361">
        <f t="shared" si="28"/>
        <v>49.14</v>
      </c>
      <c r="BB52" s="234"/>
      <c r="BC52" s="310">
        <f t="shared" si="29"/>
        <v>49.14</v>
      </c>
      <c r="BD52" s="363">
        <f t="shared" si="30"/>
        <v>13341.51</v>
      </c>
      <c r="BE52" s="310">
        <f t="shared" si="31"/>
        <v>31.86</v>
      </c>
      <c r="BF52" s="234"/>
      <c r="BG52" s="420"/>
      <c r="BH52" s="365" t="s">
        <v>230</v>
      </c>
      <c r="BI52" s="366" t="s">
        <v>126</v>
      </c>
      <c r="BJ52" s="367">
        <v>48.3</v>
      </c>
      <c r="BK52" s="368">
        <f>BK20</f>
        <v>271.5</v>
      </c>
      <c r="BL52" s="369">
        <f t="shared" si="86"/>
        <v>13113.45</v>
      </c>
      <c r="BM52" s="365" t="s">
        <v>230</v>
      </c>
      <c r="BN52" s="366" t="s">
        <v>126</v>
      </c>
      <c r="BO52" s="367">
        <v>22.5</v>
      </c>
      <c r="BP52" s="368">
        <f>BP20</f>
        <v>271.5</v>
      </c>
      <c r="BQ52" s="369">
        <f t="shared" si="87"/>
        <v>6108.75</v>
      </c>
      <c r="BR52" s="365" t="s">
        <v>230</v>
      </c>
      <c r="BS52" s="366" t="s">
        <v>126</v>
      </c>
      <c r="BT52" s="367"/>
      <c r="BU52" s="368">
        <f>BU20</f>
        <v>271.5</v>
      </c>
      <c r="BV52" s="369">
        <f t="shared" si="88"/>
        <v>0</v>
      </c>
      <c r="BW52" s="236">
        <f t="shared" si="32"/>
        <v>-38.94</v>
      </c>
      <c r="BX52" s="409"/>
      <c r="BY52" s="301">
        <f t="shared" si="33"/>
        <v>0</v>
      </c>
      <c r="BZ52" s="371">
        <v>28.2</v>
      </c>
      <c r="CA52" s="303">
        <f t="shared" si="34"/>
        <v>7656.3</v>
      </c>
      <c r="CB52" s="304">
        <f t="shared" si="35"/>
        <v>20.100000000000001</v>
      </c>
      <c r="CC52" s="304">
        <f t="shared" si="36"/>
        <v>5457.15</v>
      </c>
      <c r="CD52" s="367">
        <v>0</v>
      </c>
      <c r="CE52" s="303">
        <f t="shared" si="37"/>
        <v>0</v>
      </c>
      <c r="CF52" s="305">
        <f t="shared" si="38"/>
        <v>28.2</v>
      </c>
      <c r="CG52" s="306">
        <f t="shared" si="38"/>
        <v>7656.3</v>
      </c>
      <c r="CH52" s="307">
        <f t="shared" si="39"/>
        <v>22.5</v>
      </c>
      <c r="CI52" s="308">
        <f t="shared" si="40"/>
        <v>6108.75</v>
      </c>
      <c r="CJ52" s="309">
        <f t="shared" si="41"/>
        <v>35.72</v>
      </c>
      <c r="CK52" s="310">
        <f t="shared" si="42"/>
        <v>77.34</v>
      </c>
      <c r="CL52" s="310">
        <f t="shared" si="43"/>
        <v>3.66</v>
      </c>
      <c r="CM52" s="311">
        <f t="shared" si="44"/>
        <v>28.2</v>
      </c>
      <c r="CN52" s="312">
        <f t="shared" si="45"/>
        <v>7656.3</v>
      </c>
      <c r="CO52" s="311"/>
      <c r="CP52" s="236">
        <f t="shared" si="46"/>
        <v>12.3</v>
      </c>
      <c r="CQ52" s="371"/>
      <c r="CR52" s="313">
        <f t="shared" si="47"/>
        <v>0</v>
      </c>
      <c r="CS52" s="314">
        <f t="shared" si="48"/>
        <v>20.100000000000001</v>
      </c>
      <c r="CT52" s="313"/>
      <c r="CU52" s="313">
        <f t="shared" si="49"/>
        <v>0</v>
      </c>
      <c r="CV52" s="315">
        <f t="shared" si="50"/>
        <v>0</v>
      </c>
      <c r="CW52" s="239">
        <f t="shared" si="51"/>
        <v>81</v>
      </c>
      <c r="CX52" s="316">
        <f t="shared" si="52"/>
        <v>20.25</v>
      </c>
      <c r="CY52" s="317">
        <f t="shared" si="53"/>
        <v>8.64</v>
      </c>
      <c r="CZ52" s="318">
        <f t="shared" si="54"/>
        <v>40.5</v>
      </c>
      <c r="DA52" s="319">
        <f t="shared" si="55"/>
        <v>40.5</v>
      </c>
      <c r="DB52" s="319">
        <f t="shared" si="56"/>
        <v>0</v>
      </c>
      <c r="DC52" s="319">
        <f t="shared" si="57"/>
        <v>40.5</v>
      </c>
      <c r="DD52" s="319">
        <f t="shared" si="58"/>
        <v>0</v>
      </c>
      <c r="DE52" s="310">
        <f t="shared" si="59"/>
        <v>0</v>
      </c>
      <c r="DF52" s="321">
        <f t="shared" si="60"/>
        <v>48.3</v>
      </c>
      <c r="DG52" s="322">
        <f t="shared" si="61"/>
        <v>28.2</v>
      </c>
      <c r="DH52" s="321">
        <f t="shared" si="62"/>
        <v>22.5</v>
      </c>
      <c r="DI52" s="322">
        <f t="shared" si="63"/>
        <v>0</v>
      </c>
      <c r="DJ52" s="322">
        <f t="shared" si="64"/>
        <v>0</v>
      </c>
      <c r="DK52" s="322">
        <f t="shared" si="65"/>
        <v>0</v>
      </c>
      <c r="DL52" s="323">
        <f t="shared" si="66"/>
        <v>131.55000000000001</v>
      </c>
      <c r="DM52" s="324">
        <f t="shared" si="67"/>
        <v>-50.55</v>
      </c>
      <c r="DN52" s="324">
        <f t="shared" si="68"/>
        <v>11.61</v>
      </c>
      <c r="DO52" s="324"/>
      <c r="DP52" s="310">
        <f t="shared" si="14"/>
        <v>77.34</v>
      </c>
      <c r="DQ52" s="310">
        <f t="shared" si="69"/>
        <v>77.34</v>
      </c>
      <c r="DR52" s="310">
        <f t="shared" si="15"/>
        <v>3.66</v>
      </c>
      <c r="DS52" s="325">
        <f t="shared" si="70"/>
        <v>3.66</v>
      </c>
    </row>
    <row r="53" spans="1:123" ht="24" customHeight="1">
      <c r="A53" s="416"/>
      <c r="B53" s="377" t="s">
        <v>233</v>
      </c>
      <c r="C53" s="378" t="s">
        <v>0</v>
      </c>
      <c r="D53" s="379">
        <v>1407</v>
      </c>
      <c r="E53" s="380">
        <v>80</v>
      </c>
      <c r="F53" s="381">
        <f t="shared" si="80"/>
        <v>112560</v>
      </c>
      <c r="G53" s="382"/>
      <c r="H53" s="333"/>
      <c r="I53" s="383">
        <v>0</v>
      </c>
      <c r="J53" s="384">
        <v>80</v>
      </c>
      <c r="K53" s="336">
        <f t="shared" si="81"/>
        <v>0</v>
      </c>
      <c r="L53" s="385">
        <v>1518.21</v>
      </c>
      <c r="M53" s="386">
        <v>80</v>
      </c>
      <c r="N53" s="339">
        <f t="shared" si="82"/>
        <v>121456.8</v>
      </c>
      <c r="O53" s="387">
        <v>0</v>
      </c>
      <c r="P53" s="388">
        <v>80</v>
      </c>
      <c r="Q53" s="342">
        <f t="shared" si="83"/>
        <v>0</v>
      </c>
      <c r="R53" s="267">
        <f t="shared" si="16"/>
        <v>0</v>
      </c>
      <c r="S53" s="343">
        <f t="shared" si="4"/>
        <v>0</v>
      </c>
      <c r="T53" s="344">
        <f t="shared" si="5"/>
        <v>1407</v>
      </c>
      <c r="U53" s="343">
        <f t="shared" si="6"/>
        <v>112560</v>
      </c>
      <c r="V53" s="345"/>
      <c r="W53" s="418"/>
      <c r="X53" s="390" t="s">
        <v>233</v>
      </c>
      <c r="Y53" s="391" t="s">
        <v>0</v>
      </c>
      <c r="Z53" s="392">
        <v>2814</v>
      </c>
      <c r="AA53" s="393">
        <v>80</v>
      </c>
      <c r="AB53" s="283">
        <f t="shared" si="84"/>
        <v>225120</v>
      </c>
      <c r="AC53" s="280"/>
      <c r="AD53" s="281"/>
      <c r="AE53" s="280">
        <v>0</v>
      </c>
      <c r="AF53" s="392">
        <v>80</v>
      </c>
      <c r="AG53" s="281">
        <f t="shared" si="85"/>
        <v>0</v>
      </c>
      <c r="AH53" s="354">
        <f t="shared" si="9"/>
        <v>0</v>
      </c>
      <c r="AI53" s="355">
        <f t="shared" si="10"/>
        <v>0</v>
      </c>
      <c r="AJ53" s="280">
        <v>478.29</v>
      </c>
      <c r="AK53" s="392">
        <v>80</v>
      </c>
      <c r="AL53" s="283">
        <f t="shared" si="17"/>
        <v>38263.199999999997</v>
      </c>
      <c r="AM53" s="280">
        <v>368.76</v>
      </c>
      <c r="AN53" s="281">
        <f t="shared" si="18"/>
        <v>29500.799999999999</v>
      </c>
      <c r="AO53" s="282">
        <v>0</v>
      </c>
      <c r="AP53" s="283">
        <f t="shared" si="19"/>
        <v>0</v>
      </c>
      <c r="AQ53" s="282">
        <v>819.76</v>
      </c>
      <c r="AR53" s="281">
        <f t="shared" si="20"/>
        <v>65580.800000000003</v>
      </c>
      <c r="AS53" s="284"/>
      <c r="AT53" s="281">
        <f t="shared" si="21"/>
        <v>0</v>
      </c>
      <c r="AU53" s="285">
        <f t="shared" si="22"/>
        <v>1666.81</v>
      </c>
      <c r="AV53" s="358">
        <f t="shared" si="23"/>
        <v>133344.79999999999</v>
      </c>
      <c r="AW53" s="287">
        <f t="shared" si="24"/>
        <v>1147.19</v>
      </c>
      <c r="AX53" s="358">
        <f t="shared" si="25"/>
        <v>91775.2</v>
      </c>
      <c r="AY53" s="359">
        <f t="shared" si="26"/>
        <v>5628</v>
      </c>
      <c r="AZ53" s="360">
        <f t="shared" si="27"/>
        <v>450240</v>
      </c>
      <c r="BA53" s="361">
        <f t="shared" si="28"/>
        <v>1666.81</v>
      </c>
      <c r="BB53" s="234"/>
      <c r="BC53" s="310">
        <f t="shared" si="29"/>
        <v>1666.81</v>
      </c>
      <c r="BD53" s="363">
        <f t="shared" si="30"/>
        <v>133344.79999999999</v>
      </c>
      <c r="BE53" s="310">
        <f t="shared" si="31"/>
        <v>3961.19</v>
      </c>
      <c r="BF53" s="234"/>
      <c r="BG53" s="420"/>
      <c r="BH53" s="395" t="s">
        <v>233</v>
      </c>
      <c r="BI53" s="396" t="s">
        <v>0</v>
      </c>
      <c r="BJ53" s="304">
        <v>610</v>
      </c>
      <c r="BK53" s="303">
        <v>80</v>
      </c>
      <c r="BL53" s="314">
        <f t="shared" si="86"/>
        <v>48800</v>
      </c>
      <c r="BM53" s="395" t="s">
        <v>233</v>
      </c>
      <c r="BN53" s="396" t="s">
        <v>0</v>
      </c>
      <c r="BO53" s="304">
        <v>230</v>
      </c>
      <c r="BP53" s="303">
        <v>80</v>
      </c>
      <c r="BQ53" s="314">
        <f t="shared" si="87"/>
        <v>18400</v>
      </c>
      <c r="BR53" s="395" t="s">
        <v>233</v>
      </c>
      <c r="BS53" s="396" t="s">
        <v>0</v>
      </c>
      <c r="BT53" s="304"/>
      <c r="BU53" s="303">
        <v>80</v>
      </c>
      <c r="BV53" s="314">
        <f t="shared" si="88"/>
        <v>0</v>
      </c>
      <c r="BW53" s="236">
        <f t="shared" si="32"/>
        <v>3121.19</v>
      </c>
      <c r="BX53" s="397"/>
      <c r="BY53" s="301">
        <f t="shared" si="33"/>
        <v>0</v>
      </c>
      <c r="BZ53" s="302">
        <v>356.06</v>
      </c>
      <c r="CA53" s="303">
        <f t="shared" si="34"/>
        <v>28484.799999999999</v>
      </c>
      <c r="CB53" s="304">
        <f t="shared" si="35"/>
        <v>253.94</v>
      </c>
      <c r="CC53" s="304">
        <f t="shared" si="36"/>
        <v>20315.2</v>
      </c>
      <c r="CD53" s="304">
        <v>0</v>
      </c>
      <c r="CE53" s="303">
        <f t="shared" si="37"/>
        <v>0</v>
      </c>
      <c r="CF53" s="305">
        <f t="shared" si="38"/>
        <v>356.06</v>
      </c>
      <c r="CG53" s="306">
        <f t="shared" si="38"/>
        <v>28484.799999999999</v>
      </c>
      <c r="CH53" s="307">
        <f t="shared" si="39"/>
        <v>230</v>
      </c>
      <c r="CI53" s="308">
        <f t="shared" si="40"/>
        <v>18400</v>
      </c>
      <c r="CJ53" s="309">
        <f t="shared" si="41"/>
        <v>368.76</v>
      </c>
      <c r="CK53" s="310">
        <f t="shared" si="42"/>
        <v>2022.87</v>
      </c>
      <c r="CL53" s="310">
        <f t="shared" si="43"/>
        <v>3605.13</v>
      </c>
      <c r="CM53" s="311">
        <f t="shared" si="44"/>
        <v>356.06</v>
      </c>
      <c r="CN53" s="312">
        <f t="shared" si="45"/>
        <v>28484.799999999999</v>
      </c>
      <c r="CO53" s="311"/>
      <c r="CP53" s="236">
        <f t="shared" si="46"/>
        <v>3605.13</v>
      </c>
      <c r="CQ53" s="302"/>
      <c r="CR53" s="313">
        <f t="shared" si="47"/>
        <v>0</v>
      </c>
      <c r="CS53" s="314">
        <f t="shared" si="48"/>
        <v>253.94</v>
      </c>
      <c r="CT53" s="313"/>
      <c r="CU53" s="313">
        <f t="shared" si="49"/>
        <v>0</v>
      </c>
      <c r="CV53" s="315">
        <f t="shared" si="50"/>
        <v>819.76</v>
      </c>
      <c r="CW53" s="239">
        <f t="shared" si="51"/>
        <v>5628</v>
      </c>
      <c r="CX53" s="316">
        <f t="shared" si="52"/>
        <v>1407</v>
      </c>
      <c r="CY53" s="317">
        <f t="shared" si="53"/>
        <v>0</v>
      </c>
      <c r="CZ53" s="318">
        <f t="shared" si="54"/>
        <v>2814</v>
      </c>
      <c r="DA53" s="319">
        <f t="shared" si="55"/>
        <v>1666.81</v>
      </c>
      <c r="DB53" s="319">
        <f t="shared" si="56"/>
        <v>819.76</v>
      </c>
      <c r="DC53" s="319">
        <f t="shared" si="57"/>
        <v>2486.5700000000002</v>
      </c>
      <c r="DD53" s="319">
        <f t="shared" si="58"/>
        <v>327.43</v>
      </c>
      <c r="DE53" s="310">
        <f t="shared" si="59"/>
        <v>0</v>
      </c>
      <c r="DF53" s="321">
        <f t="shared" si="60"/>
        <v>610</v>
      </c>
      <c r="DG53" s="322">
        <f t="shared" si="61"/>
        <v>356.06</v>
      </c>
      <c r="DH53" s="321">
        <f t="shared" si="62"/>
        <v>230</v>
      </c>
      <c r="DI53" s="322">
        <f t="shared" si="63"/>
        <v>0</v>
      </c>
      <c r="DJ53" s="322">
        <f t="shared" si="64"/>
        <v>0</v>
      </c>
      <c r="DK53" s="322">
        <f t="shared" si="65"/>
        <v>0</v>
      </c>
      <c r="DL53" s="323">
        <f t="shared" si="66"/>
        <v>5061</v>
      </c>
      <c r="DM53" s="324">
        <f t="shared" si="67"/>
        <v>567</v>
      </c>
      <c r="DN53" s="324">
        <f t="shared" si="68"/>
        <v>1407</v>
      </c>
      <c r="DO53" s="324"/>
      <c r="DP53" s="310">
        <f t="shared" si="14"/>
        <v>2022.87</v>
      </c>
      <c r="DQ53" s="310">
        <f t="shared" si="69"/>
        <v>2842.63</v>
      </c>
      <c r="DR53" s="310">
        <f t="shared" si="15"/>
        <v>3605.13</v>
      </c>
      <c r="DS53" s="325">
        <f t="shared" si="70"/>
        <v>2785.37</v>
      </c>
    </row>
    <row r="54" spans="1:123" ht="35.25" customHeight="1">
      <c r="A54" s="416"/>
      <c r="B54" s="327" t="s">
        <v>229</v>
      </c>
      <c r="C54" s="328" t="s">
        <v>215</v>
      </c>
      <c r="D54" s="329">
        <f>751.2/2814*D53/2</f>
        <v>187.8</v>
      </c>
      <c r="E54" s="330">
        <v>241.5</v>
      </c>
      <c r="F54" s="331">
        <f t="shared" si="80"/>
        <v>45353.7</v>
      </c>
      <c r="G54" s="399"/>
      <c r="H54" s="400"/>
      <c r="I54" s="334">
        <f>751.2/2814*I53/2</f>
        <v>0</v>
      </c>
      <c r="J54" s="335">
        <v>241.5</v>
      </c>
      <c r="K54" s="336">
        <f t="shared" si="81"/>
        <v>0</v>
      </c>
      <c r="L54" s="337">
        <f>751.2/2814*L53/2</f>
        <v>202.64</v>
      </c>
      <c r="M54" s="338">
        <v>241.5</v>
      </c>
      <c r="N54" s="339">
        <f t="shared" si="82"/>
        <v>48937.56</v>
      </c>
      <c r="O54" s="340">
        <f>751.2/2814*O53/2</f>
        <v>0</v>
      </c>
      <c r="P54" s="341">
        <v>241.5</v>
      </c>
      <c r="Q54" s="342">
        <f t="shared" si="83"/>
        <v>0</v>
      </c>
      <c r="R54" s="267">
        <f t="shared" si="16"/>
        <v>0</v>
      </c>
      <c r="S54" s="343">
        <f t="shared" si="4"/>
        <v>0</v>
      </c>
      <c r="T54" s="344">
        <f t="shared" si="5"/>
        <v>187.8</v>
      </c>
      <c r="U54" s="343">
        <f t="shared" si="6"/>
        <v>45353.7</v>
      </c>
      <c r="V54" s="345"/>
      <c r="W54" s="418"/>
      <c r="X54" s="346" t="s">
        <v>229</v>
      </c>
      <c r="Y54" s="347" t="s">
        <v>215</v>
      </c>
      <c r="Z54" s="348">
        <f>751.2/2814*Z53/2</f>
        <v>375.6</v>
      </c>
      <c r="AA54" s="349">
        <v>241.5</v>
      </c>
      <c r="AB54" s="350">
        <f t="shared" si="84"/>
        <v>90707.4</v>
      </c>
      <c r="AC54" s="403"/>
      <c r="AD54" s="404"/>
      <c r="AE54" s="352">
        <f>751.2/2814*AE53/2</f>
        <v>0</v>
      </c>
      <c r="AF54" s="353">
        <v>241.5</v>
      </c>
      <c r="AG54" s="281">
        <f t="shared" si="85"/>
        <v>0</v>
      </c>
      <c r="AH54" s="354">
        <f t="shared" si="9"/>
        <v>0</v>
      </c>
      <c r="AI54" s="355">
        <f t="shared" si="10"/>
        <v>0</v>
      </c>
      <c r="AJ54" s="352">
        <v>66.959999999999994</v>
      </c>
      <c r="AK54" s="353">
        <v>241.5</v>
      </c>
      <c r="AL54" s="283">
        <f t="shared" si="17"/>
        <v>16170.84</v>
      </c>
      <c r="AM54" s="351">
        <v>16.579999999999998</v>
      </c>
      <c r="AN54" s="281">
        <f t="shared" si="18"/>
        <v>4004.07</v>
      </c>
      <c r="AO54" s="356">
        <v>0</v>
      </c>
      <c r="AP54" s="283">
        <f t="shared" si="19"/>
        <v>0</v>
      </c>
      <c r="AQ54" s="356">
        <v>122.96</v>
      </c>
      <c r="AR54" s="281">
        <f t="shared" si="20"/>
        <v>29694.84</v>
      </c>
      <c r="AS54" s="357"/>
      <c r="AT54" s="281">
        <f t="shared" si="21"/>
        <v>0</v>
      </c>
      <c r="AU54" s="285">
        <f t="shared" si="22"/>
        <v>206.5</v>
      </c>
      <c r="AV54" s="358">
        <f t="shared" si="23"/>
        <v>49869.75</v>
      </c>
      <c r="AW54" s="287">
        <f t="shared" si="24"/>
        <v>169.1</v>
      </c>
      <c r="AX54" s="358">
        <f t="shared" si="25"/>
        <v>40837.65</v>
      </c>
      <c r="AY54" s="359">
        <f t="shared" si="26"/>
        <v>751.2</v>
      </c>
      <c r="AZ54" s="360">
        <f t="shared" si="27"/>
        <v>181414.8</v>
      </c>
      <c r="BA54" s="361">
        <f t="shared" si="28"/>
        <v>206.5</v>
      </c>
      <c r="BB54" s="234"/>
      <c r="BC54" s="310">
        <f t="shared" si="29"/>
        <v>206.5</v>
      </c>
      <c r="BD54" s="363">
        <f t="shared" si="30"/>
        <v>49869.75</v>
      </c>
      <c r="BE54" s="310">
        <f t="shared" si="31"/>
        <v>544.70000000000005</v>
      </c>
      <c r="BF54" s="234"/>
      <c r="BG54" s="420"/>
      <c r="BH54" s="365" t="s">
        <v>229</v>
      </c>
      <c r="BI54" s="366" t="s">
        <v>215</v>
      </c>
      <c r="BJ54" s="367">
        <v>43.2</v>
      </c>
      <c r="BK54" s="368">
        <v>241.5</v>
      </c>
      <c r="BL54" s="369">
        <f t="shared" si="86"/>
        <v>10432.799999999999</v>
      </c>
      <c r="BM54" s="365" t="s">
        <v>229</v>
      </c>
      <c r="BN54" s="366" t="s">
        <v>215</v>
      </c>
      <c r="BO54" s="367">
        <v>12</v>
      </c>
      <c r="BP54" s="368">
        <v>241.5</v>
      </c>
      <c r="BQ54" s="369">
        <f t="shared" si="87"/>
        <v>2898</v>
      </c>
      <c r="BR54" s="365" t="s">
        <v>229</v>
      </c>
      <c r="BS54" s="366" t="s">
        <v>215</v>
      </c>
      <c r="BT54" s="367"/>
      <c r="BU54" s="368">
        <v>241.5</v>
      </c>
      <c r="BV54" s="369">
        <f t="shared" si="88"/>
        <v>0</v>
      </c>
      <c r="BW54" s="236">
        <f t="shared" si="32"/>
        <v>489.5</v>
      </c>
      <c r="BX54" s="409"/>
      <c r="BY54" s="301">
        <f t="shared" si="33"/>
        <v>0</v>
      </c>
      <c r="BZ54" s="371">
        <v>25.22</v>
      </c>
      <c r="CA54" s="303">
        <f t="shared" si="34"/>
        <v>6090.63</v>
      </c>
      <c r="CB54" s="304">
        <f t="shared" si="35"/>
        <v>17.98</v>
      </c>
      <c r="CC54" s="304">
        <f t="shared" si="36"/>
        <v>4342.17</v>
      </c>
      <c r="CD54" s="367">
        <v>0</v>
      </c>
      <c r="CE54" s="303">
        <f t="shared" si="37"/>
        <v>0</v>
      </c>
      <c r="CF54" s="305">
        <f t="shared" si="38"/>
        <v>25.22</v>
      </c>
      <c r="CG54" s="306">
        <f t="shared" si="38"/>
        <v>6090.63</v>
      </c>
      <c r="CH54" s="307">
        <f t="shared" si="39"/>
        <v>12</v>
      </c>
      <c r="CI54" s="308">
        <f t="shared" si="40"/>
        <v>2898</v>
      </c>
      <c r="CJ54" s="309">
        <f t="shared" si="41"/>
        <v>16.579999999999998</v>
      </c>
      <c r="CK54" s="310">
        <f t="shared" si="42"/>
        <v>231.72</v>
      </c>
      <c r="CL54" s="310">
        <f t="shared" si="43"/>
        <v>519.48</v>
      </c>
      <c r="CM54" s="311">
        <f t="shared" si="44"/>
        <v>25.22</v>
      </c>
      <c r="CN54" s="312">
        <f t="shared" si="45"/>
        <v>6090.63</v>
      </c>
      <c r="CO54" s="311"/>
      <c r="CP54" s="236">
        <f t="shared" si="46"/>
        <v>519.48</v>
      </c>
      <c r="CQ54" s="371"/>
      <c r="CR54" s="313">
        <f t="shared" si="47"/>
        <v>0</v>
      </c>
      <c r="CS54" s="314">
        <f t="shared" si="48"/>
        <v>17.98</v>
      </c>
      <c r="CT54" s="313"/>
      <c r="CU54" s="313">
        <f t="shared" si="49"/>
        <v>0</v>
      </c>
      <c r="CV54" s="315">
        <f t="shared" si="50"/>
        <v>122.96</v>
      </c>
      <c r="CW54" s="239">
        <f t="shared" si="51"/>
        <v>751.2</v>
      </c>
      <c r="CX54" s="316">
        <f t="shared" si="52"/>
        <v>187.8</v>
      </c>
      <c r="CY54" s="317">
        <f t="shared" si="53"/>
        <v>0</v>
      </c>
      <c r="CZ54" s="318">
        <f t="shared" si="54"/>
        <v>375.6</v>
      </c>
      <c r="DA54" s="319">
        <f t="shared" si="55"/>
        <v>206.5</v>
      </c>
      <c r="DB54" s="319">
        <f t="shared" si="56"/>
        <v>122.96</v>
      </c>
      <c r="DC54" s="319">
        <f t="shared" si="57"/>
        <v>329.46</v>
      </c>
      <c r="DD54" s="319">
        <f t="shared" si="58"/>
        <v>46.14</v>
      </c>
      <c r="DE54" s="310">
        <f t="shared" si="59"/>
        <v>0</v>
      </c>
      <c r="DF54" s="321">
        <f t="shared" si="60"/>
        <v>43.2</v>
      </c>
      <c r="DG54" s="322">
        <f t="shared" si="61"/>
        <v>25.22</v>
      </c>
      <c r="DH54" s="321">
        <f t="shared" si="62"/>
        <v>12</v>
      </c>
      <c r="DI54" s="322">
        <f t="shared" si="63"/>
        <v>0</v>
      </c>
      <c r="DJ54" s="322">
        <f t="shared" si="64"/>
        <v>0</v>
      </c>
      <c r="DK54" s="322">
        <f t="shared" si="65"/>
        <v>0</v>
      </c>
      <c r="DL54" s="323">
        <f t="shared" si="66"/>
        <v>618.6</v>
      </c>
      <c r="DM54" s="324">
        <f t="shared" si="67"/>
        <v>132.6</v>
      </c>
      <c r="DN54" s="324">
        <f t="shared" si="68"/>
        <v>187.8</v>
      </c>
      <c r="DO54" s="324"/>
      <c r="DP54" s="310">
        <f t="shared" si="14"/>
        <v>231.72</v>
      </c>
      <c r="DQ54" s="310">
        <f t="shared" si="69"/>
        <v>354.68</v>
      </c>
      <c r="DR54" s="310">
        <f t="shared" si="15"/>
        <v>519.48</v>
      </c>
      <c r="DS54" s="325">
        <f t="shared" si="70"/>
        <v>396.52</v>
      </c>
    </row>
    <row r="55" spans="1:123" ht="31.9" customHeight="1">
      <c r="A55" s="416"/>
      <c r="B55" s="327" t="s">
        <v>230</v>
      </c>
      <c r="C55" s="328" t="s">
        <v>126</v>
      </c>
      <c r="D55" s="329">
        <f>81/2814*D53/2</f>
        <v>20.25</v>
      </c>
      <c r="E55" s="330">
        <v>271.5</v>
      </c>
      <c r="F55" s="331">
        <f t="shared" si="80"/>
        <v>5497.88</v>
      </c>
      <c r="G55" s="399"/>
      <c r="H55" s="400"/>
      <c r="I55" s="334">
        <f>81/2814*I53/2</f>
        <v>0</v>
      </c>
      <c r="J55" s="335">
        <v>271.5</v>
      </c>
      <c r="K55" s="336">
        <f t="shared" si="81"/>
        <v>0</v>
      </c>
      <c r="L55" s="337">
        <f>81/2814*L53/2</f>
        <v>21.85</v>
      </c>
      <c r="M55" s="338">
        <v>271.5</v>
      </c>
      <c r="N55" s="339">
        <f t="shared" si="82"/>
        <v>5932.28</v>
      </c>
      <c r="O55" s="340">
        <f>81/2814*O53/2</f>
        <v>0</v>
      </c>
      <c r="P55" s="341">
        <v>271.5</v>
      </c>
      <c r="Q55" s="342">
        <f t="shared" si="83"/>
        <v>0</v>
      </c>
      <c r="R55" s="267">
        <f t="shared" si="16"/>
        <v>0</v>
      </c>
      <c r="S55" s="343">
        <f t="shared" si="4"/>
        <v>0</v>
      </c>
      <c r="T55" s="344">
        <f t="shared" si="5"/>
        <v>20.25</v>
      </c>
      <c r="U55" s="343">
        <f t="shared" si="6"/>
        <v>5497.88</v>
      </c>
      <c r="V55" s="345"/>
      <c r="W55" s="418"/>
      <c r="X55" s="346" t="s">
        <v>230</v>
      </c>
      <c r="Y55" s="347" t="s">
        <v>126</v>
      </c>
      <c r="Z55" s="348">
        <f>81/2814*Z53/2</f>
        <v>40.5</v>
      </c>
      <c r="AA55" s="349">
        <v>271.5</v>
      </c>
      <c r="AB55" s="350">
        <f t="shared" si="84"/>
        <v>10995.75</v>
      </c>
      <c r="AC55" s="403"/>
      <c r="AD55" s="404"/>
      <c r="AE55" s="352">
        <f>81/2814*AE53/2</f>
        <v>0</v>
      </c>
      <c r="AF55" s="353">
        <v>271.5</v>
      </c>
      <c r="AG55" s="281">
        <f t="shared" si="85"/>
        <v>0</v>
      </c>
      <c r="AH55" s="354">
        <f t="shared" si="9"/>
        <v>0</v>
      </c>
      <c r="AI55" s="355">
        <f t="shared" si="10"/>
        <v>0</v>
      </c>
      <c r="AJ55" s="352">
        <v>4.78</v>
      </c>
      <c r="AK55" s="353">
        <v>271.5</v>
      </c>
      <c r="AL55" s="283">
        <f t="shared" si="17"/>
        <v>1297.77</v>
      </c>
      <c r="AM55" s="351">
        <v>35.72</v>
      </c>
      <c r="AN55" s="281">
        <f t="shared" si="18"/>
        <v>9697.98</v>
      </c>
      <c r="AO55" s="356">
        <v>0</v>
      </c>
      <c r="AP55" s="283">
        <f t="shared" si="19"/>
        <v>0</v>
      </c>
      <c r="AQ55" s="356">
        <v>0</v>
      </c>
      <c r="AR55" s="281">
        <f t="shared" si="20"/>
        <v>0</v>
      </c>
      <c r="AS55" s="357"/>
      <c r="AT55" s="281">
        <f t="shared" si="21"/>
        <v>0</v>
      </c>
      <c r="AU55" s="285">
        <f t="shared" si="22"/>
        <v>40.5</v>
      </c>
      <c r="AV55" s="358">
        <f t="shared" si="23"/>
        <v>10995.75</v>
      </c>
      <c r="AW55" s="287">
        <f t="shared" si="24"/>
        <v>0</v>
      </c>
      <c r="AX55" s="358">
        <f t="shared" si="25"/>
        <v>0</v>
      </c>
      <c r="AY55" s="359">
        <f t="shared" si="26"/>
        <v>81</v>
      </c>
      <c r="AZ55" s="360">
        <f t="shared" si="27"/>
        <v>21991.5</v>
      </c>
      <c r="BA55" s="361">
        <f t="shared" si="28"/>
        <v>40.5</v>
      </c>
      <c r="BB55" s="234"/>
      <c r="BC55" s="310">
        <f t="shared" si="29"/>
        <v>40.5</v>
      </c>
      <c r="BD55" s="363">
        <f t="shared" si="30"/>
        <v>10995.75</v>
      </c>
      <c r="BE55" s="310">
        <f t="shared" si="31"/>
        <v>40.5</v>
      </c>
      <c r="BF55" s="234"/>
      <c r="BG55" s="420"/>
      <c r="BH55" s="365" t="s">
        <v>230</v>
      </c>
      <c r="BI55" s="366" t="s">
        <v>126</v>
      </c>
      <c r="BJ55" s="367">
        <v>48.3</v>
      </c>
      <c r="BK55" s="368">
        <v>271.5</v>
      </c>
      <c r="BL55" s="369">
        <f t="shared" si="86"/>
        <v>13113.45</v>
      </c>
      <c r="BM55" s="365" t="s">
        <v>230</v>
      </c>
      <c r="BN55" s="366" t="s">
        <v>126</v>
      </c>
      <c r="BO55" s="367">
        <v>22.5</v>
      </c>
      <c r="BP55" s="368">
        <v>271.5</v>
      </c>
      <c r="BQ55" s="369">
        <f t="shared" si="87"/>
        <v>6108.75</v>
      </c>
      <c r="BR55" s="365" t="s">
        <v>230</v>
      </c>
      <c r="BS55" s="366" t="s">
        <v>126</v>
      </c>
      <c r="BT55" s="367"/>
      <c r="BU55" s="368">
        <v>271.5</v>
      </c>
      <c r="BV55" s="369">
        <f t="shared" si="88"/>
        <v>0</v>
      </c>
      <c r="BW55" s="236">
        <f t="shared" si="32"/>
        <v>-30.3</v>
      </c>
      <c r="BX55" s="409"/>
      <c r="BY55" s="301">
        <f t="shared" si="33"/>
        <v>0</v>
      </c>
      <c r="BZ55" s="371">
        <v>28.2</v>
      </c>
      <c r="CA55" s="303">
        <f t="shared" si="34"/>
        <v>7656.3</v>
      </c>
      <c r="CB55" s="304">
        <f t="shared" si="35"/>
        <v>20.100000000000001</v>
      </c>
      <c r="CC55" s="304">
        <f t="shared" si="36"/>
        <v>5457.15</v>
      </c>
      <c r="CD55" s="367">
        <v>0</v>
      </c>
      <c r="CE55" s="303">
        <f t="shared" si="37"/>
        <v>0</v>
      </c>
      <c r="CF55" s="305">
        <f t="shared" si="38"/>
        <v>28.2</v>
      </c>
      <c r="CG55" s="306">
        <f t="shared" si="38"/>
        <v>7656.3</v>
      </c>
      <c r="CH55" s="307">
        <f t="shared" si="39"/>
        <v>22.5</v>
      </c>
      <c r="CI55" s="308">
        <f t="shared" si="40"/>
        <v>6108.75</v>
      </c>
      <c r="CJ55" s="309">
        <f t="shared" si="41"/>
        <v>35.72</v>
      </c>
      <c r="CK55" s="310">
        <f t="shared" si="42"/>
        <v>68.7</v>
      </c>
      <c r="CL55" s="310">
        <f t="shared" si="43"/>
        <v>12.3</v>
      </c>
      <c r="CM55" s="311">
        <f t="shared" si="44"/>
        <v>28.2</v>
      </c>
      <c r="CN55" s="312">
        <f t="shared" si="45"/>
        <v>7656.3</v>
      </c>
      <c r="CO55" s="311"/>
      <c r="CP55" s="236">
        <f t="shared" si="46"/>
        <v>12.3</v>
      </c>
      <c r="CQ55" s="371"/>
      <c r="CR55" s="313">
        <f t="shared" si="47"/>
        <v>0</v>
      </c>
      <c r="CS55" s="314">
        <f t="shared" si="48"/>
        <v>20.100000000000001</v>
      </c>
      <c r="CT55" s="313"/>
      <c r="CU55" s="313">
        <f t="shared" si="49"/>
        <v>0</v>
      </c>
      <c r="CV55" s="315">
        <f t="shared" si="50"/>
        <v>0</v>
      </c>
      <c r="CW55" s="239">
        <f t="shared" si="51"/>
        <v>81</v>
      </c>
      <c r="CX55" s="316">
        <f t="shared" si="52"/>
        <v>20.25</v>
      </c>
      <c r="CY55" s="317">
        <f t="shared" si="53"/>
        <v>0</v>
      </c>
      <c r="CZ55" s="318">
        <f t="shared" si="54"/>
        <v>40.5</v>
      </c>
      <c r="DA55" s="319">
        <f t="shared" si="55"/>
        <v>40.5</v>
      </c>
      <c r="DB55" s="319">
        <f t="shared" si="56"/>
        <v>0</v>
      </c>
      <c r="DC55" s="319">
        <f t="shared" si="57"/>
        <v>40.5</v>
      </c>
      <c r="DD55" s="319">
        <f t="shared" si="58"/>
        <v>0</v>
      </c>
      <c r="DE55" s="310">
        <f t="shared" si="59"/>
        <v>0</v>
      </c>
      <c r="DF55" s="321">
        <f t="shared" si="60"/>
        <v>48.3</v>
      </c>
      <c r="DG55" s="322">
        <f t="shared" si="61"/>
        <v>28.2</v>
      </c>
      <c r="DH55" s="321">
        <f t="shared" si="62"/>
        <v>22.5</v>
      </c>
      <c r="DI55" s="322">
        <f t="shared" si="63"/>
        <v>0</v>
      </c>
      <c r="DJ55" s="322">
        <f t="shared" si="64"/>
        <v>0</v>
      </c>
      <c r="DK55" s="322">
        <f t="shared" si="65"/>
        <v>0</v>
      </c>
      <c r="DL55" s="323">
        <f t="shared" si="66"/>
        <v>131.55000000000001</v>
      </c>
      <c r="DM55" s="324">
        <f t="shared" si="67"/>
        <v>-50.55</v>
      </c>
      <c r="DN55" s="324">
        <f t="shared" si="68"/>
        <v>20.25</v>
      </c>
      <c r="DO55" s="324"/>
      <c r="DP55" s="310">
        <f t="shared" si="14"/>
        <v>68.7</v>
      </c>
      <c r="DQ55" s="310">
        <f t="shared" si="69"/>
        <v>68.7</v>
      </c>
      <c r="DR55" s="310">
        <f t="shared" si="15"/>
        <v>12.3</v>
      </c>
      <c r="DS55" s="325">
        <f t="shared" si="70"/>
        <v>12.3</v>
      </c>
    </row>
    <row r="56" spans="1:123" ht="46.5" customHeight="1">
      <c r="A56" s="326">
        <v>4</v>
      </c>
      <c r="B56" s="1864" t="s">
        <v>247</v>
      </c>
      <c r="C56" s="1865"/>
      <c r="D56" s="1865"/>
      <c r="E56" s="1866"/>
      <c r="F56" s="381"/>
      <c r="G56" s="410"/>
      <c r="H56" s="411"/>
      <c r="I56" s="1867"/>
      <c r="J56" s="1868"/>
      <c r="K56" s="336"/>
      <c r="L56" s="1869"/>
      <c r="M56" s="1870"/>
      <c r="N56" s="339"/>
      <c r="O56" s="1871"/>
      <c r="P56" s="1872"/>
      <c r="Q56" s="342"/>
      <c r="R56" s="267">
        <f t="shared" si="16"/>
        <v>0</v>
      </c>
      <c r="S56" s="343">
        <f t="shared" si="4"/>
        <v>0</v>
      </c>
      <c r="T56" s="344">
        <f t="shared" si="5"/>
        <v>0</v>
      </c>
      <c r="U56" s="343">
        <f t="shared" si="6"/>
        <v>0</v>
      </c>
      <c r="V56" s="345"/>
      <c r="W56" s="173">
        <v>4</v>
      </c>
      <c r="X56" s="1873" t="s">
        <v>247</v>
      </c>
      <c r="Y56" s="1874"/>
      <c r="Z56" s="1874"/>
      <c r="AA56" s="1875"/>
      <c r="AB56" s="283"/>
      <c r="AC56" s="412"/>
      <c r="AD56" s="413"/>
      <c r="AE56" s="1883"/>
      <c r="AF56" s="1875"/>
      <c r="AG56" s="281"/>
      <c r="AH56" s="354">
        <f t="shared" si="9"/>
        <v>0</v>
      </c>
      <c r="AI56" s="355">
        <f t="shared" si="10"/>
        <v>0</v>
      </c>
      <c r="AJ56" s="1883"/>
      <c r="AK56" s="1875"/>
      <c r="AL56" s="283">
        <f t="shared" si="17"/>
        <v>0</v>
      </c>
      <c r="AM56" s="280"/>
      <c r="AN56" s="281">
        <f t="shared" si="18"/>
        <v>0</v>
      </c>
      <c r="AO56" s="282"/>
      <c r="AP56" s="283">
        <f t="shared" si="19"/>
        <v>0</v>
      </c>
      <c r="AQ56" s="282"/>
      <c r="AR56" s="281">
        <f t="shared" si="20"/>
        <v>0</v>
      </c>
      <c r="AS56" s="284"/>
      <c r="AT56" s="281">
        <f t="shared" si="21"/>
        <v>0</v>
      </c>
      <c r="AU56" s="285">
        <f t="shared" si="22"/>
        <v>0</v>
      </c>
      <c r="AV56" s="358">
        <f t="shared" si="23"/>
        <v>0</v>
      </c>
      <c r="AW56" s="287">
        <f t="shared" si="24"/>
        <v>0</v>
      </c>
      <c r="AX56" s="358">
        <f t="shared" si="25"/>
        <v>0</v>
      </c>
      <c r="AY56" s="359">
        <f t="shared" si="26"/>
        <v>0</v>
      </c>
      <c r="AZ56" s="360">
        <f t="shared" si="27"/>
        <v>0</v>
      </c>
      <c r="BA56" s="361">
        <f t="shared" si="28"/>
        <v>0</v>
      </c>
      <c r="BB56" s="234"/>
      <c r="BC56" s="310">
        <f t="shared" si="29"/>
        <v>0</v>
      </c>
      <c r="BD56" s="363">
        <f t="shared" si="30"/>
        <v>0</v>
      </c>
      <c r="BE56" s="310">
        <f t="shared" si="31"/>
        <v>0</v>
      </c>
      <c r="BF56" s="234"/>
      <c r="BG56" s="364">
        <v>4</v>
      </c>
      <c r="BH56" s="1884" t="s">
        <v>247</v>
      </c>
      <c r="BI56" s="1885"/>
      <c r="BJ56" s="1885"/>
      <c r="BK56" s="1886"/>
      <c r="BL56" s="314"/>
      <c r="BM56" s="1884" t="s">
        <v>247</v>
      </c>
      <c r="BN56" s="1885"/>
      <c r="BO56" s="1885"/>
      <c r="BP56" s="1886"/>
      <c r="BQ56" s="314"/>
      <c r="BR56" s="1884" t="s">
        <v>247</v>
      </c>
      <c r="BS56" s="1885"/>
      <c r="BT56" s="1885"/>
      <c r="BU56" s="1886"/>
      <c r="BV56" s="314"/>
      <c r="BW56" s="236">
        <f t="shared" si="32"/>
        <v>0</v>
      </c>
      <c r="BX56" s="397"/>
      <c r="BY56" s="301">
        <f t="shared" si="33"/>
        <v>0</v>
      </c>
      <c r="BZ56" s="414"/>
      <c r="CA56" s="303">
        <f t="shared" si="34"/>
        <v>0</v>
      </c>
      <c r="CB56" s="304">
        <f t="shared" si="35"/>
        <v>0</v>
      </c>
      <c r="CC56" s="304">
        <f t="shared" si="36"/>
        <v>0</v>
      </c>
      <c r="CD56" s="415"/>
      <c r="CE56" s="303">
        <f t="shared" si="37"/>
        <v>0</v>
      </c>
      <c r="CF56" s="305">
        <f t="shared" si="38"/>
        <v>0</v>
      </c>
      <c r="CG56" s="306">
        <f t="shared" si="38"/>
        <v>0</v>
      </c>
      <c r="CH56" s="307">
        <f t="shared" si="39"/>
        <v>0</v>
      </c>
      <c r="CI56" s="308">
        <f t="shared" si="40"/>
        <v>0</v>
      </c>
      <c r="CJ56" s="309">
        <f t="shared" si="41"/>
        <v>0</v>
      </c>
      <c r="CK56" s="310">
        <f t="shared" si="42"/>
        <v>0</v>
      </c>
      <c r="CL56" s="310">
        <f t="shared" si="43"/>
        <v>0</v>
      </c>
      <c r="CM56" s="311">
        <f t="shared" si="44"/>
        <v>0</v>
      </c>
      <c r="CN56" s="312">
        <f t="shared" si="45"/>
        <v>0</v>
      </c>
      <c r="CO56" s="311"/>
      <c r="CP56" s="236">
        <f t="shared" si="46"/>
        <v>0</v>
      </c>
      <c r="CQ56" s="414"/>
      <c r="CR56" s="313">
        <f t="shared" si="47"/>
        <v>0</v>
      </c>
      <c r="CS56" s="314">
        <f t="shared" si="48"/>
        <v>0</v>
      </c>
      <c r="CT56" s="313"/>
      <c r="CU56" s="313">
        <f t="shared" si="49"/>
        <v>0</v>
      </c>
      <c r="CV56" s="315">
        <f t="shared" si="50"/>
        <v>0</v>
      </c>
      <c r="CW56" s="239">
        <f t="shared" si="51"/>
        <v>0</v>
      </c>
      <c r="CX56" s="316">
        <f t="shared" si="52"/>
        <v>0</v>
      </c>
      <c r="CY56" s="317">
        <f t="shared" si="53"/>
        <v>0</v>
      </c>
      <c r="CZ56" s="318">
        <f t="shared" si="54"/>
        <v>0</v>
      </c>
      <c r="DA56" s="319">
        <f t="shared" si="55"/>
        <v>0</v>
      </c>
      <c r="DB56" s="319">
        <f t="shared" si="56"/>
        <v>0</v>
      </c>
      <c r="DC56" s="319">
        <f t="shared" si="57"/>
        <v>0</v>
      </c>
      <c r="DD56" s="319">
        <f t="shared" si="58"/>
        <v>0</v>
      </c>
      <c r="DE56" s="310">
        <f t="shared" si="59"/>
        <v>0</v>
      </c>
      <c r="DF56" s="321">
        <f t="shared" si="60"/>
        <v>0</v>
      </c>
      <c r="DG56" s="322">
        <f t="shared" si="61"/>
        <v>0</v>
      </c>
      <c r="DH56" s="321">
        <f t="shared" si="62"/>
        <v>0</v>
      </c>
      <c r="DI56" s="322">
        <f t="shared" si="63"/>
        <v>0</v>
      </c>
      <c r="DJ56" s="322">
        <f t="shared" si="64"/>
        <v>0</v>
      </c>
      <c r="DK56" s="322">
        <f t="shared" si="65"/>
        <v>0</v>
      </c>
      <c r="DL56" s="323">
        <f t="shared" si="66"/>
        <v>0</v>
      </c>
      <c r="DM56" s="324">
        <f t="shared" si="67"/>
        <v>0</v>
      </c>
      <c r="DN56" s="324">
        <f t="shared" si="68"/>
        <v>0</v>
      </c>
      <c r="DO56" s="324"/>
      <c r="DP56" s="310">
        <f t="shared" si="14"/>
        <v>0</v>
      </c>
      <c r="DQ56" s="310">
        <f t="shared" si="69"/>
        <v>0</v>
      </c>
      <c r="DR56" s="310">
        <f t="shared" si="15"/>
        <v>0</v>
      </c>
      <c r="DS56" s="325">
        <f t="shared" si="70"/>
        <v>0</v>
      </c>
    </row>
    <row r="57" spans="1:123" ht="46.5" customHeight="1">
      <c r="A57" s="376" t="s">
        <v>248</v>
      </c>
      <c r="B57" s="377" t="s">
        <v>249</v>
      </c>
      <c r="C57" s="422" t="s">
        <v>0</v>
      </c>
      <c r="D57" s="379">
        <v>127</v>
      </c>
      <c r="E57" s="380">
        <v>550</v>
      </c>
      <c r="F57" s="381">
        <f t="shared" ref="F57:F76" si="89">D57*E57</f>
        <v>69850</v>
      </c>
      <c r="G57" s="382"/>
      <c r="H57" s="333"/>
      <c r="I57" s="383">
        <v>0</v>
      </c>
      <c r="J57" s="384">
        <v>550</v>
      </c>
      <c r="K57" s="336">
        <f t="shared" ref="K57:K76" si="90">I57*J57</f>
        <v>0</v>
      </c>
      <c r="L57" s="385">
        <v>142.59</v>
      </c>
      <c r="M57" s="386">
        <v>550</v>
      </c>
      <c r="N57" s="339">
        <f t="shared" ref="N57:N76" si="91">L57*M57</f>
        <v>78424.5</v>
      </c>
      <c r="O57" s="387">
        <v>0</v>
      </c>
      <c r="P57" s="388">
        <v>550</v>
      </c>
      <c r="Q57" s="342">
        <f t="shared" ref="Q57:Q76" si="92">O57*P57</f>
        <v>0</v>
      </c>
      <c r="R57" s="267">
        <f t="shared" si="16"/>
        <v>0</v>
      </c>
      <c r="S57" s="343">
        <f t="shared" si="4"/>
        <v>0</v>
      </c>
      <c r="T57" s="344">
        <f t="shared" si="5"/>
        <v>127</v>
      </c>
      <c r="U57" s="343">
        <f t="shared" si="6"/>
        <v>69850</v>
      </c>
      <c r="V57" s="345"/>
      <c r="W57" s="389" t="s">
        <v>248</v>
      </c>
      <c r="X57" s="390" t="s">
        <v>250</v>
      </c>
      <c r="Y57" s="423" t="s">
        <v>0</v>
      </c>
      <c r="Z57" s="392">
        <f>508/2</f>
        <v>254</v>
      </c>
      <c r="AA57" s="393">
        <v>550</v>
      </c>
      <c r="AB57" s="283">
        <f t="shared" ref="AB57:AB76" si="93">Z57*AA57</f>
        <v>139700</v>
      </c>
      <c r="AC57" s="280"/>
      <c r="AD57" s="281"/>
      <c r="AE57" s="280">
        <v>0</v>
      </c>
      <c r="AF57" s="392">
        <v>550</v>
      </c>
      <c r="AG57" s="281">
        <f t="shared" ref="AG57:AG76" si="94">AE57*AF57</f>
        <v>0</v>
      </c>
      <c r="AH57" s="354">
        <f t="shared" si="9"/>
        <v>0</v>
      </c>
      <c r="AI57" s="355">
        <f t="shared" si="10"/>
        <v>0</v>
      </c>
      <c r="AJ57" s="280">
        <v>0</v>
      </c>
      <c r="AK57" s="392">
        <v>550</v>
      </c>
      <c r="AL57" s="283">
        <f t="shared" si="17"/>
        <v>0</v>
      </c>
      <c r="AM57" s="280"/>
      <c r="AN57" s="281">
        <f t="shared" si="18"/>
        <v>0</v>
      </c>
      <c r="AO57" s="282"/>
      <c r="AP57" s="283">
        <f t="shared" si="19"/>
        <v>0</v>
      </c>
      <c r="AQ57" s="282"/>
      <c r="AR57" s="281">
        <f t="shared" si="20"/>
        <v>0</v>
      </c>
      <c r="AS57" s="284"/>
      <c r="AT57" s="281">
        <f t="shared" si="21"/>
        <v>0</v>
      </c>
      <c r="AU57" s="285">
        <f t="shared" si="22"/>
        <v>0</v>
      </c>
      <c r="AV57" s="358">
        <f t="shared" si="23"/>
        <v>0</v>
      </c>
      <c r="AW57" s="287">
        <f t="shared" si="24"/>
        <v>254</v>
      </c>
      <c r="AX57" s="358">
        <f t="shared" si="25"/>
        <v>139700</v>
      </c>
      <c r="AY57" s="359">
        <f t="shared" si="26"/>
        <v>508</v>
      </c>
      <c r="AZ57" s="360">
        <f t="shared" si="27"/>
        <v>279400</v>
      </c>
      <c r="BA57" s="361">
        <f t="shared" si="28"/>
        <v>0</v>
      </c>
      <c r="BB57" s="234"/>
      <c r="BC57" s="310">
        <f t="shared" si="29"/>
        <v>0</v>
      </c>
      <c r="BD57" s="363">
        <f t="shared" si="30"/>
        <v>0</v>
      </c>
      <c r="BE57" s="310">
        <f t="shared" si="31"/>
        <v>508</v>
      </c>
      <c r="BF57" s="234"/>
      <c r="BG57" s="394" t="s">
        <v>248</v>
      </c>
      <c r="BH57" s="395" t="s">
        <v>250</v>
      </c>
      <c r="BI57" s="424" t="s">
        <v>0</v>
      </c>
      <c r="BJ57" s="304">
        <v>73</v>
      </c>
      <c r="BK57" s="303">
        <v>550</v>
      </c>
      <c r="BL57" s="314">
        <f t="shared" ref="BL57:BL76" si="95">BJ57*BK57</f>
        <v>40150</v>
      </c>
      <c r="BM57" s="395" t="s">
        <v>250</v>
      </c>
      <c r="BN57" s="424" t="s">
        <v>0</v>
      </c>
      <c r="BO57" s="304">
        <v>135</v>
      </c>
      <c r="BP57" s="303">
        <v>550</v>
      </c>
      <c r="BQ57" s="314">
        <f t="shared" ref="BQ57:BQ76" si="96">BO57*BP57</f>
        <v>74250</v>
      </c>
      <c r="BR57" s="395" t="s">
        <v>250</v>
      </c>
      <c r="BS57" s="424" t="s">
        <v>0</v>
      </c>
      <c r="BT57" s="304"/>
      <c r="BU57" s="303">
        <v>550</v>
      </c>
      <c r="BV57" s="314">
        <f t="shared" ref="BV57:BV76" si="97">BT57*BU57</f>
        <v>0</v>
      </c>
      <c r="BW57" s="236">
        <f t="shared" si="32"/>
        <v>300</v>
      </c>
      <c r="BX57" s="397"/>
      <c r="BY57" s="301">
        <f t="shared" si="33"/>
        <v>0</v>
      </c>
      <c r="BZ57" s="414"/>
      <c r="CA57" s="303">
        <f t="shared" si="34"/>
        <v>0</v>
      </c>
      <c r="CB57" s="304">
        <f t="shared" si="35"/>
        <v>73</v>
      </c>
      <c r="CC57" s="304">
        <f t="shared" si="36"/>
        <v>40150</v>
      </c>
      <c r="CD57" s="415"/>
      <c r="CE57" s="303">
        <f t="shared" si="37"/>
        <v>0</v>
      </c>
      <c r="CF57" s="305">
        <f t="shared" si="38"/>
        <v>0</v>
      </c>
      <c r="CG57" s="306">
        <f t="shared" si="38"/>
        <v>0</v>
      </c>
      <c r="CH57" s="307">
        <f t="shared" si="39"/>
        <v>135</v>
      </c>
      <c r="CI57" s="308">
        <f t="shared" si="40"/>
        <v>74250</v>
      </c>
      <c r="CJ57" s="309">
        <f t="shared" si="41"/>
        <v>0</v>
      </c>
      <c r="CK57" s="310">
        <f t="shared" si="42"/>
        <v>0</v>
      </c>
      <c r="CL57" s="310">
        <f t="shared" si="43"/>
        <v>508</v>
      </c>
      <c r="CM57" s="311">
        <f t="shared" si="44"/>
        <v>0</v>
      </c>
      <c r="CN57" s="312">
        <f t="shared" si="45"/>
        <v>0</v>
      </c>
      <c r="CO57" s="311"/>
      <c r="CP57" s="236">
        <f t="shared" si="46"/>
        <v>508</v>
      </c>
      <c r="CQ57" s="414"/>
      <c r="CR57" s="313">
        <f t="shared" si="47"/>
        <v>0</v>
      </c>
      <c r="CS57" s="314">
        <f t="shared" si="48"/>
        <v>73</v>
      </c>
      <c r="CT57" s="313"/>
      <c r="CU57" s="313">
        <f t="shared" si="49"/>
        <v>0</v>
      </c>
      <c r="CV57" s="315">
        <f t="shared" si="50"/>
        <v>0</v>
      </c>
      <c r="CW57" s="239">
        <f t="shared" si="51"/>
        <v>508</v>
      </c>
      <c r="CX57" s="316">
        <f t="shared" si="52"/>
        <v>127</v>
      </c>
      <c r="CY57" s="317">
        <f t="shared" si="53"/>
        <v>0</v>
      </c>
      <c r="CZ57" s="318">
        <f t="shared" si="54"/>
        <v>254</v>
      </c>
      <c r="DA57" s="319">
        <f t="shared" si="55"/>
        <v>0</v>
      </c>
      <c r="DB57" s="319">
        <f t="shared" si="56"/>
        <v>0</v>
      </c>
      <c r="DC57" s="319">
        <f t="shared" si="57"/>
        <v>0</v>
      </c>
      <c r="DD57" s="319">
        <f t="shared" si="58"/>
        <v>254</v>
      </c>
      <c r="DE57" s="310">
        <f t="shared" si="59"/>
        <v>0</v>
      </c>
      <c r="DF57" s="321">
        <f t="shared" si="60"/>
        <v>73</v>
      </c>
      <c r="DG57" s="322">
        <f t="shared" si="61"/>
        <v>0</v>
      </c>
      <c r="DH57" s="321">
        <f t="shared" si="62"/>
        <v>135</v>
      </c>
      <c r="DI57" s="322">
        <f t="shared" si="63"/>
        <v>0</v>
      </c>
      <c r="DJ57" s="322">
        <f t="shared" si="64"/>
        <v>0</v>
      </c>
      <c r="DK57" s="322">
        <f t="shared" si="65"/>
        <v>0</v>
      </c>
      <c r="DL57" s="323">
        <f t="shared" si="66"/>
        <v>589</v>
      </c>
      <c r="DM57" s="324">
        <f t="shared" si="67"/>
        <v>-81</v>
      </c>
      <c r="DN57" s="324">
        <f t="shared" si="68"/>
        <v>127</v>
      </c>
      <c r="DO57" s="324"/>
      <c r="DP57" s="310">
        <f t="shared" si="14"/>
        <v>0</v>
      </c>
      <c r="DQ57" s="310">
        <f t="shared" si="69"/>
        <v>0</v>
      </c>
      <c r="DR57" s="310">
        <f t="shared" si="15"/>
        <v>508</v>
      </c>
      <c r="DS57" s="325">
        <f t="shared" si="70"/>
        <v>508</v>
      </c>
    </row>
    <row r="58" spans="1:123" ht="34.5" customHeight="1">
      <c r="A58" s="416"/>
      <c r="B58" s="327" t="s">
        <v>251</v>
      </c>
      <c r="C58" s="328" t="s">
        <v>215</v>
      </c>
      <c r="D58" s="329">
        <f>D57*0.03</f>
        <v>3.81</v>
      </c>
      <c r="E58" s="330">
        <f>E8</f>
        <v>147</v>
      </c>
      <c r="F58" s="331">
        <f t="shared" si="89"/>
        <v>560.07000000000005</v>
      </c>
      <c r="G58" s="399"/>
      <c r="H58" s="400"/>
      <c r="I58" s="334">
        <f>I57*0.03</f>
        <v>0</v>
      </c>
      <c r="J58" s="335">
        <f>J8</f>
        <v>147</v>
      </c>
      <c r="K58" s="336">
        <f t="shared" si="90"/>
        <v>0</v>
      </c>
      <c r="L58" s="337">
        <f>L57*0.03</f>
        <v>4.28</v>
      </c>
      <c r="M58" s="338">
        <f>M8</f>
        <v>147</v>
      </c>
      <c r="N58" s="339">
        <f t="shared" si="91"/>
        <v>629.16</v>
      </c>
      <c r="O58" s="340">
        <f>O57*0.03</f>
        <v>0</v>
      </c>
      <c r="P58" s="341">
        <f>P8</f>
        <v>147</v>
      </c>
      <c r="Q58" s="342">
        <f t="shared" si="92"/>
        <v>0</v>
      </c>
      <c r="R58" s="267">
        <f t="shared" si="16"/>
        <v>0</v>
      </c>
      <c r="S58" s="343">
        <f t="shared" si="4"/>
        <v>0</v>
      </c>
      <c r="T58" s="344">
        <f t="shared" si="5"/>
        <v>3.81</v>
      </c>
      <c r="U58" s="343">
        <f t="shared" si="6"/>
        <v>560.07000000000005</v>
      </c>
      <c r="V58" s="345"/>
      <c r="W58" s="418"/>
      <c r="X58" s="346" t="s">
        <v>251</v>
      </c>
      <c r="Y58" s="347" t="s">
        <v>215</v>
      </c>
      <c r="Z58" s="348">
        <f>Z57*0.03</f>
        <v>7.62</v>
      </c>
      <c r="AA58" s="349">
        <f>AA8</f>
        <v>147</v>
      </c>
      <c r="AB58" s="350">
        <f t="shared" si="93"/>
        <v>1120.1400000000001</v>
      </c>
      <c r="AC58" s="403"/>
      <c r="AD58" s="404"/>
      <c r="AE58" s="352">
        <f>AE57*0.03</f>
        <v>0</v>
      </c>
      <c r="AF58" s="353">
        <f>AF8</f>
        <v>147</v>
      </c>
      <c r="AG58" s="281">
        <f t="shared" si="94"/>
        <v>0</v>
      </c>
      <c r="AH58" s="354">
        <f t="shared" si="9"/>
        <v>0</v>
      </c>
      <c r="AI58" s="355">
        <f t="shared" si="10"/>
        <v>0</v>
      </c>
      <c r="AJ58" s="352">
        <f>AJ57*0.03</f>
        <v>0</v>
      </c>
      <c r="AK58" s="353">
        <f>AK8</f>
        <v>147</v>
      </c>
      <c r="AL58" s="283">
        <f t="shared" si="17"/>
        <v>0</v>
      </c>
      <c r="AM58" s="280"/>
      <c r="AN58" s="281">
        <f t="shared" si="18"/>
        <v>0</v>
      </c>
      <c r="AO58" s="282"/>
      <c r="AP58" s="283">
        <f t="shared" si="19"/>
        <v>0</v>
      </c>
      <c r="AQ58" s="282"/>
      <c r="AR58" s="281">
        <f t="shared" si="20"/>
        <v>0</v>
      </c>
      <c r="AS58" s="284"/>
      <c r="AT58" s="281">
        <f t="shared" si="21"/>
        <v>0</v>
      </c>
      <c r="AU58" s="285">
        <f t="shared" si="22"/>
        <v>0</v>
      </c>
      <c r="AV58" s="358">
        <f t="shared" si="23"/>
        <v>0</v>
      </c>
      <c r="AW58" s="287">
        <f t="shared" si="24"/>
        <v>7.62</v>
      </c>
      <c r="AX58" s="358">
        <f t="shared" si="25"/>
        <v>1120.1400000000001</v>
      </c>
      <c r="AY58" s="359">
        <f t="shared" si="26"/>
        <v>15.24</v>
      </c>
      <c r="AZ58" s="360">
        <f t="shared" si="27"/>
        <v>2240.2800000000002</v>
      </c>
      <c r="BA58" s="361">
        <f t="shared" si="28"/>
        <v>0</v>
      </c>
      <c r="BB58" s="234"/>
      <c r="BC58" s="310">
        <f t="shared" si="29"/>
        <v>0</v>
      </c>
      <c r="BD58" s="363">
        <f t="shared" si="30"/>
        <v>0</v>
      </c>
      <c r="BE58" s="310">
        <f t="shared" si="31"/>
        <v>15.24</v>
      </c>
      <c r="BF58" s="234"/>
      <c r="BG58" s="420"/>
      <c r="BH58" s="365" t="s">
        <v>251</v>
      </c>
      <c r="BI58" s="366" t="s">
        <v>215</v>
      </c>
      <c r="BJ58" s="367">
        <f>BJ57*0.03</f>
        <v>2.19</v>
      </c>
      <c r="BK58" s="368">
        <f>BK8</f>
        <v>147</v>
      </c>
      <c r="BL58" s="369">
        <f t="shared" si="95"/>
        <v>321.93</v>
      </c>
      <c r="BM58" s="365" t="s">
        <v>251</v>
      </c>
      <c r="BN58" s="366" t="s">
        <v>215</v>
      </c>
      <c r="BO58" s="367">
        <f>BO57*0.03</f>
        <v>4.05</v>
      </c>
      <c r="BP58" s="368">
        <f>BP8</f>
        <v>147</v>
      </c>
      <c r="BQ58" s="369">
        <f t="shared" si="96"/>
        <v>595.35</v>
      </c>
      <c r="BR58" s="365" t="s">
        <v>251</v>
      </c>
      <c r="BS58" s="366" t="s">
        <v>215</v>
      </c>
      <c r="BT58" s="367"/>
      <c r="BU58" s="368">
        <f>BU8</f>
        <v>147</v>
      </c>
      <c r="BV58" s="369">
        <f t="shared" si="97"/>
        <v>0</v>
      </c>
      <c r="BW58" s="236">
        <f t="shared" si="32"/>
        <v>9</v>
      </c>
      <c r="BX58" s="409"/>
      <c r="BY58" s="301">
        <f t="shared" si="33"/>
        <v>0</v>
      </c>
      <c r="BZ58" s="414"/>
      <c r="CA58" s="303">
        <f t="shared" si="34"/>
        <v>0</v>
      </c>
      <c r="CB58" s="304">
        <f t="shared" si="35"/>
        <v>2.19</v>
      </c>
      <c r="CC58" s="304">
        <f t="shared" si="36"/>
        <v>321.93</v>
      </c>
      <c r="CD58" s="415"/>
      <c r="CE58" s="303">
        <f t="shared" si="37"/>
        <v>0</v>
      </c>
      <c r="CF58" s="305">
        <f t="shared" si="38"/>
        <v>0</v>
      </c>
      <c r="CG58" s="306">
        <f t="shared" si="38"/>
        <v>0</v>
      </c>
      <c r="CH58" s="307">
        <f t="shared" si="39"/>
        <v>4.05</v>
      </c>
      <c r="CI58" s="308">
        <f t="shared" si="40"/>
        <v>595.35</v>
      </c>
      <c r="CJ58" s="309">
        <f t="shared" si="41"/>
        <v>0</v>
      </c>
      <c r="CK58" s="310">
        <f t="shared" si="42"/>
        <v>0</v>
      </c>
      <c r="CL58" s="310">
        <f t="shared" si="43"/>
        <v>15.24</v>
      </c>
      <c r="CM58" s="311">
        <f t="shared" si="44"/>
        <v>0</v>
      </c>
      <c r="CN58" s="312">
        <f t="shared" si="45"/>
        <v>0</v>
      </c>
      <c r="CO58" s="311"/>
      <c r="CP58" s="236">
        <f t="shared" si="46"/>
        <v>15.24</v>
      </c>
      <c r="CQ58" s="414"/>
      <c r="CR58" s="313">
        <f t="shared" si="47"/>
        <v>0</v>
      </c>
      <c r="CS58" s="314">
        <f t="shared" si="48"/>
        <v>2.19</v>
      </c>
      <c r="CT58" s="313"/>
      <c r="CU58" s="313">
        <f t="shared" si="49"/>
        <v>0</v>
      </c>
      <c r="CV58" s="315">
        <f t="shared" si="50"/>
        <v>0</v>
      </c>
      <c r="CW58" s="239">
        <f t="shared" si="51"/>
        <v>15.24</v>
      </c>
      <c r="CX58" s="316">
        <f t="shared" si="52"/>
        <v>3.81</v>
      </c>
      <c r="CY58" s="317">
        <f t="shared" si="53"/>
        <v>0</v>
      </c>
      <c r="CZ58" s="318">
        <f t="shared" si="54"/>
        <v>7.62</v>
      </c>
      <c r="DA58" s="319">
        <f t="shared" si="55"/>
        <v>0</v>
      </c>
      <c r="DB58" s="319">
        <f t="shared" si="56"/>
        <v>0</v>
      </c>
      <c r="DC58" s="319">
        <f t="shared" si="57"/>
        <v>0</v>
      </c>
      <c r="DD58" s="319">
        <f t="shared" si="58"/>
        <v>7.62</v>
      </c>
      <c r="DE58" s="310">
        <f t="shared" si="59"/>
        <v>0</v>
      </c>
      <c r="DF58" s="321">
        <f t="shared" si="60"/>
        <v>2.19</v>
      </c>
      <c r="DG58" s="322">
        <f t="shared" si="61"/>
        <v>0</v>
      </c>
      <c r="DH58" s="321">
        <f t="shared" si="62"/>
        <v>4.05</v>
      </c>
      <c r="DI58" s="322">
        <f t="shared" si="63"/>
        <v>0</v>
      </c>
      <c r="DJ58" s="322">
        <f t="shared" si="64"/>
        <v>0</v>
      </c>
      <c r="DK58" s="322">
        <f t="shared" si="65"/>
        <v>0</v>
      </c>
      <c r="DL58" s="323">
        <f t="shared" si="66"/>
        <v>17.670000000000002</v>
      </c>
      <c r="DM58" s="324">
        <f t="shared" si="67"/>
        <v>-2.4300000000000002</v>
      </c>
      <c r="DN58" s="324">
        <f t="shared" si="68"/>
        <v>3.81</v>
      </c>
      <c r="DO58" s="324"/>
      <c r="DP58" s="310">
        <f t="shared" si="14"/>
        <v>0</v>
      </c>
      <c r="DQ58" s="310">
        <f t="shared" si="69"/>
        <v>0</v>
      </c>
      <c r="DR58" s="310">
        <f t="shared" si="15"/>
        <v>15.24</v>
      </c>
      <c r="DS58" s="325">
        <f t="shared" si="70"/>
        <v>15.24</v>
      </c>
    </row>
    <row r="59" spans="1:123" ht="21" customHeight="1">
      <c r="A59" s="416"/>
      <c r="B59" s="327" t="s">
        <v>252</v>
      </c>
      <c r="C59" s="328" t="s">
        <v>85</v>
      </c>
      <c r="D59" s="329">
        <f>D57*0.165</f>
        <v>20.96</v>
      </c>
      <c r="E59" s="330">
        <v>0</v>
      </c>
      <c r="F59" s="331">
        <f t="shared" si="89"/>
        <v>0</v>
      </c>
      <c r="G59" s="399"/>
      <c r="H59" s="400"/>
      <c r="I59" s="334">
        <f>I57*0.165</f>
        <v>0</v>
      </c>
      <c r="J59" s="335">
        <v>0</v>
      </c>
      <c r="K59" s="336">
        <f t="shared" si="90"/>
        <v>0</v>
      </c>
      <c r="L59" s="337">
        <f>L57*0.165</f>
        <v>23.53</v>
      </c>
      <c r="M59" s="338">
        <v>0</v>
      </c>
      <c r="N59" s="339">
        <f t="shared" si="91"/>
        <v>0</v>
      </c>
      <c r="O59" s="340">
        <f>O57*0.165</f>
        <v>0</v>
      </c>
      <c r="P59" s="341">
        <v>0</v>
      </c>
      <c r="Q59" s="342">
        <f t="shared" si="92"/>
        <v>0</v>
      </c>
      <c r="R59" s="267">
        <f t="shared" si="16"/>
        <v>0</v>
      </c>
      <c r="S59" s="343">
        <f t="shared" si="4"/>
        <v>0</v>
      </c>
      <c r="T59" s="344">
        <f t="shared" si="5"/>
        <v>20.96</v>
      </c>
      <c r="U59" s="343">
        <f t="shared" si="6"/>
        <v>0</v>
      </c>
      <c r="V59" s="345"/>
      <c r="W59" s="418"/>
      <c r="X59" s="346" t="s">
        <v>252</v>
      </c>
      <c r="Y59" s="347" t="s">
        <v>85</v>
      </c>
      <c r="Z59" s="348">
        <f>Z57*0.165</f>
        <v>41.91</v>
      </c>
      <c r="AA59" s="349">
        <v>0</v>
      </c>
      <c r="AB59" s="350">
        <f t="shared" si="93"/>
        <v>0</v>
      </c>
      <c r="AC59" s="403"/>
      <c r="AD59" s="404"/>
      <c r="AE59" s="352">
        <f>AE57*0.165</f>
        <v>0</v>
      </c>
      <c r="AF59" s="353">
        <v>0</v>
      </c>
      <c r="AG59" s="281">
        <f t="shared" si="94"/>
        <v>0</v>
      </c>
      <c r="AH59" s="354">
        <f t="shared" si="9"/>
        <v>0</v>
      </c>
      <c r="AI59" s="355">
        <f t="shared" si="10"/>
        <v>0</v>
      </c>
      <c r="AJ59" s="352">
        <f>AJ57*0.165</f>
        <v>0</v>
      </c>
      <c r="AK59" s="353">
        <v>0</v>
      </c>
      <c r="AL59" s="283">
        <f t="shared" si="17"/>
        <v>0</v>
      </c>
      <c r="AM59" s="280"/>
      <c r="AN59" s="281">
        <f t="shared" si="18"/>
        <v>0</v>
      </c>
      <c r="AO59" s="282"/>
      <c r="AP59" s="283">
        <f t="shared" si="19"/>
        <v>0</v>
      </c>
      <c r="AQ59" s="282"/>
      <c r="AR59" s="281">
        <f t="shared" si="20"/>
        <v>0</v>
      </c>
      <c r="AS59" s="284"/>
      <c r="AT59" s="281">
        <f t="shared" si="21"/>
        <v>0</v>
      </c>
      <c r="AU59" s="285">
        <f t="shared" si="22"/>
        <v>0</v>
      </c>
      <c r="AV59" s="358">
        <f t="shared" si="23"/>
        <v>0</v>
      </c>
      <c r="AW59" s="287">
        <f t="shared" si="24"/>
        <v>41.91</v>
      </c>
      <c r="AX59" s="358">
        <f t="shared" si="25"/>
        <v>0</v>
      </c>
      <c r="AY59" s="359">
        <f t="shared" si="26"/>
        <v>83.82</v>
      </c>
      <c r="AZ59" s="360">
        <f t="shared" si="27"/>
        <v>0</v>
      </c>
      <c r="BA59" s="361">
        <f t="shared" si="28"/>
        <v>0</v>
      </c>
      <c r="BB59" s="234"/>
      <c r="BC59" s="310">
        <f t="shared" si="29"/>
        <v>0</v>
      </c>
      <c r="BD59" s="363">
        <f t="shared" si="30"/>
        <v>0</v>
      </c>
      <c r="BE59" s="310">
        <f t="shared" si="31"/>
        <v>83.82</v>
      </c>
      <c r="BF59" s="234"/>
      <c r="BG59" s="420"/>
      <c r="BH59" s="365" t="s">
        <v>252</v>
      </c>
      <c r="BI59" s="366" t="s">
        <v>85</v>
      </c>
      <c r="BJ59" s="367">
        <f>BJ57*0.165</f>
        <v>12.05</v>
      </c>
      <c r="BK59" s="368">
        <v>0</v>
      </c>
      <c r="BL59" s="369">
        <f t="shared" si="95"/>
        <v>0</v>
      </c>
      <c r="BM59" s="365" t="s">
        <v>252</v>
      </c>
      <c r="BN59" s="366" t="s">
        <v>85</v>
      </c>
      <c r="BO59" s="367">
        <f>BO57*0.165</f>
        <v>22.28</v>
      </c>
      <c r="BP59" s="368">
        <v>0</v>
      </c>
      <c r="BQ59" s="369">
        <f t="shared" si="96"/>
        <v>0</v>
      </c>
      <c r="BR59" s="365" t="s">
        <v>252</v>
      </c>
      <c r="BS59" s="366" t="s">
        <v>85</v>
      </c>
      <c r="BT59" s="367"/>
      <c r="BU59" s="368">
        <v>0</v>
      </c>
      <c r="BV59" s="369">
        <f t="shared" si="97"/>
        <v>0</v>
      </c>
      <c r="BW59" s="236">
        <f t="shared" si="32"/>
        <v>49.49</v>
      </c>
      <c r="BX59" s="409"/>
      <c r="BY59" s="301">
        <f t="shared" si="33"/>
        <v>0</v>
      </c>
      <c r="BZ59" s="414"/>
      <c r="CA59" s="303">
        <f t="shared" si="34"/>
        <v>0</v>
      </c>
      <c r="CB59" s="304">
        <f t="shared" si="35"/>
        <v>12.05</v>
      </c>
      <c r="CC59" s="304">
        <f t="shared" si="36"/>
        <v>0</v>
      </c>
      <c r="CD59" s="415"/>
      <c r="CE59" s="303">
        <f t="shared" si="37"/>
        <v>0</v>
      </c>
      <c r="CF59" s="305">
        <f t="shared" si="38"/>
        <v>0</v>
      </c>
      <c r="CG59" s="306">
        <f t="shared" si="38"/>
        <v>0</v>
      </c>
      <c r="CH59" s="307">
        <f t="shared" si="39"/>
        <v>22.28</v>
      </c>
      <c r="CI59" s="308">
        <f t="shared" si="40"/>
        <v>0</v>
      </c>
      <c r="CJ59" s="309">
        <f t="shared" si="41"/>
        <v>0</v>
      </c>
      <c r="CK59" s="310">
        <f t="shared" si="42"/>
        <v>0</v>
      </c>
      <c r="CL59" s="310">
        <f t="shared" si="43"/>
        <v>83.82</v>
      </c>
      <c r="CM59" s="311">
        <f t="shared" si="44"/>
        <v>0</v>
      </c>
      <c r="CN59" s="312">
        <f t="shared" si="45"/>
        <v>0</v>
      </c>
      <c r="CO59" s="311"/>
      <c r="CP59" s="236">
        <f t="shared" si="46"/>
        <v>83.82</v>
      </c>
      <c r="CQ59" s="414"/>
      <c r="CR59" s="313">
        <f t="shared" si="47"/>
        <v>0</v>
      </c>
      <c r="CS59" s="314">
        <f t="shared" si="48"/>
        <v>12.05</v>
      </c>
      <c r="CT59" s="313"/>
      <c r="CU59" s="313">
        <f t="shared" si="49"/>
        <v>0</v>
      </c>
      <c r="CV59" s="315">
        <f t="shared" si="50"/>
        <v>0</v>
      </c>
      <c r="CW59" s="239">
        <f t="shared" si="51"/>
        <v>83.82</v>
      </c>
      <c r="CX59" s="316">
        <f t="shared" si="52"/>
        <v>20.96</v>
      </c>
      <c r="CY59" s="317">
        <f t="shared" si="53"/>
        <v>0</v>
      </c>
      <c r="CZ59" s="318">
        <f t="shared" si="54"/>
        <v>41.91</v>
      </c>
      <c r="DA59" s="319">
        <f t="shared" si="55"/>
        <v>0</v>
      </c>
      <c r="DB59" s="319">
        <f t="shared" si="56"/>
        <v>0</v>
      </c>
      <c r="DC59" s="319">
        <f t="shared" si="57"/>
        <v>0</v>
      </c>
      <c r="DD59" s="319">
        <f t="shared" si="58"/>
        <v>41.91</v>
      </c>
      <c r="DE59" s="310">
        <f t="shared" si="59"/>
        <v>0</v>
      </c>
      <c r="DF59" s="321">
        <f t="shared" si="60"/>
        <v>12.05</v>
      </c>
      <c r="DG59" s="322">
        <f t="shared" si="61"/>
        <v>0</v>
      </c>
      <c r="DH59" s="321">
        <f t="shared" si="62"/>
        <v>22.28</v>
      </c>
      <c r="DI59" s="322">
        <f t="shared" si="63"/>
        <v>0</v>
      </c>
      <c r="DJ59" s="322">
        <f t="shared" si="64"/>
        <v>0</v>
      </c>
      <c r="DK59" s="322">
        <f t="shared" si="65"/>
        <v>0</v>
      </c>
      <c r="DL59" s="323">
        <f t="shared" si="66"/>
        <v>97.2</v>
      </c>
      <c r="DM59" s="324">
        <f t="shared" si="67"/>
        <v>-13.38</v>
      </c>
      <c r="DN59" s="324">
        <f t="shared" si="68"/>
        <v>20.96</v>
      </c>
      <c r="DO59" s="324"/>
      <c r="DP59" s="310">
        <f t="shared" si="14"/>
        <v>0</v>
      </c>
      <c r="DQ59" s="310">
        <f t="shared" si="69"/>
        <v>0</v>
      </c>
      <c r="DR59" s="310">
        <f t="shared" si="15"/>
        <v>83.82</v>
      </c>
      <c r="DS59" s="325">
        <f t="shared" si="70"/>
        <v>83.82</v>
      </c>
    </row>
    <row r="60" spans="1:123" ht="33.75" customHeight="1">
      <c r="A60" s="416"/>
      <c r="B60" s="327" t="s">
        <v>217</v>
      </c>
      <c r="C60" s="328" t="s">
        <v>126</v>
      </c>
      <c r="D60" s="329">
        <f>D57*6</f>
        <v>762</v>
      </c>
      <c r="E60" s="330">
        <v>14.3</v>
      </c>
      <c r="F60" s="331">
        <f t="shared" si="89"/>
        <v>10896.6</v>
      </c>
      <c r="G60" s="399"/>
      <c r="H60" s="400"/>
      <c r="I60" s="334">
        <f>I57*6</f>
        <v>0</v>
      </c>
      <c r="J60" s="335">
        <v>14.3</v>
      </c>
      <c r="K60" s="336">
        <f t="shared" si="90"/>
        <v>0</v>
      </c>
      <c r="L60" s="337">
        <f>L57*6</f>
        <v>855.54</v>
      </c>
      <c r="M60" s="338">
        <v>14.3</v>
      </c>
      <c r="N60" s="339">
        <f t="shared" si="91"/>
        <v>12234.22</v>
      </c>
      <c r="O60" s="340">
        <f>O57*6</f>
        <v>0</v>
      </c>
      <c r="P60" s="341">
        <v>14.3</v>
      </c>
      <c r="Q60" s="342">
        <f t="shared" si="92"/>
        <v>0</v>
      </c>
      <c r="R60" s="267">
        <f t="shared" si="16"/>
        <v>0</v>
      </c>
      <c r="S60" s="343">
        <f t="shared" si="4"/>
        <v>0</v>
      </c>
      <c r="T60" s="344">
        <f t="shared" si="5"/>
        <v>762</v>
      </c>
      <c r="U60" s="343">
        <f t="shared" si="6"/>
        <v>10896.6</v>
      </c>
      <c r="V60" s="345"/>
      <c r="W60" s="418"/>
      <c r="X60" s="346" t="s">
        <v>217</v>
      </c>
      <c r="Y60" s="347" t="s">
        <v>126</v>
      </c>
      <c r="Z60" s="348">
        <f>Z57*6</f>
        <v>1524</v>
      </c>
      <c r="AA60" s="349">
        <v>14.3</v>
      </c>
      <c r="AB60" s="350">
        <f t="shared" si="93"/>
        <v>21793.200000000001</v>
      </c>
      <c r="AC60" s="403"/>
      <c r="AD60" s="404"/>
      <c r="AE60" s="352">
        <f>AE57*6</f>
        <v>0</v>
      </c>
      <c r="AF60" s="353">
        <v>14.3</v>
      </c>
      <c r="AG60" s="281">
        <f t="shared" si="94"/>
        <v>0</v>
      </c>
      <c r="AH60" s="354">
        <f t="shared" si="9"/>
        <v>0</v>
      </c>
      <c r="AI60" s="355">
        <f t="shared" si="10"/>
        <v>0</v>
      </c>
      <c r="AJ60" s="352">
        <f>AJ57*6</f>
        <v>0</v>
      </c>
      <c r="AK60" s="353">
        <v>14.3</v>
      </c>
      <c r="AL60" s="283">
        <f t="shared" si="17"/>
        <v>0</v>
      </c>
      <c r="AM60" s="280"/>
      <c r="AN60" s="281">
        <f t="shared" si="18"/>
        <v>0</v>
      </c>
      <c r="AO60" s="282"/>
      <c r="AP60" s="283">
        <f t="shared" si="19"/>
        <v>0</v>
      </c>
      <c r="AQ60" s="282"/>
      <c r="AR60" s="281">
        <f t="shared" si="20"/>
        <v>0</v>
      </c>
      <c r="AS60" s="284"/>
      <c r="AT60" s="281">
        <f t="shared" si="21"/>
        <v>0</v>
      </c>
      <c r="AU60" s="285">
        <f t="shared" si="22"/>
        <v>0</v>
      </c>
      <c r="AV60" s="358">
        <f t="shared" si="23"/>
        <v>0</v>
      </c>
      <c r="AW60" s="287">
        <f t="shared" si="24"/>
        <v>1524</v>
      </c>
      <c r="AX60" s="358">
        <f t="shared" si="25"/>
        <v>21793.200000000001</v>
      </c>
      <c r="AY60" s="359">
        <f t="shared" si="26"/>
        <v>3048</v>
      </c>
      <c r="AZ60" s="360">
        <f t="shared" si="27"/>
        <v>43586.400000000001</v>
      </c>
      <c r="BA60" s="361">
        <f t="shared" si="28"/>
        <v>0</v>
      </c>
      <c r="BB60" s="234"/>
      <c r="BC60" s="310">
        <f t="shared" si="29"/>
        <v>0</v>
      </c>
      <c r="BD60" s="363">
        <f t="shared" si="30"/>
        <v>0</v>
      </c>
      <c r="BE60" s="310">
        <f t="shared" si="31"/>
        <v>3048</v>
      </c>
      <c r="BF60" s="234"/>
      <c r="BG60" s="420"/>
      <c r="BH60" s="365" t="s">
        <v>217</v>
      </c>
      <c r="BI60" s="366" t="s">
        <v>126</v>
      </c>
      <c r="BJ60" s="367">
        <f>BJ57*6</f>
        <v>438</v>
      </c>
      <c r="BK60" s="368">
        <v>14.3</v>
      </c>
      <c r="BL60" s="369">
        <f t="shared" si="95"/>
        <v>6263.4</v>
      </c>
      <c r="BM60" s="365" t="s">
        <v>217</v>
      </c>
      <c r="BN60" s="366" t="s">
        <v>126</v>
      </c>
      <c r="BO60" s="367">
        <f>BO57*6</f>
        <v>810</v>
      </c>
      <c r="BP60" s="368">
        <v>14.3</v>
      </c>
      <c r="BQ60" s="369">
        <f t="shared" si="96"/>
        <v>11583</v>
      </c>
      <c r="BR60" s="365" t="s">
        <v>217</v>
      </c>
      <c r="BS60" s="366" t="s">
        <v>126</v>
      </c>
      <c r="BT60" s="367"/>
      <c r="BU60" s="368">
        <v>14.3</v>
      </c>
      <c r="BV60" s="369">
        <f t="shared" si="97"/>
        <v>0</v>
      </c>
      <c r="BW60" s="236">
        <f t="shared" si="32"/>
        <v>1800</v>
      </c>
      <c r="BX60" s="409"/>
      <c r="BY60" s="301">
        <f t="shared" si="33"/>
        <v>0</v>
      </c>
      <c r="BZ60" s="414"/>
      <c r="CA60" s="303">
        <f t="shared" si="34"/>
        <v>0</v>
      </c>
      <c r="CB60" s="304">
        <f t="shared" si="35"/>
        <v>438</v>
      </c>
      <c r="CC60" s="304">
        <f t="shared" si="36"/>
        <v>6263.4</v>
      </c>
      <c r="CD60" s="415"/>
      <c r="CE60" s="303">
        <f t="shared" si="37"/>
        <v>0</v>
      </c>
      <c r="CF60" s="305">
        <f t="shared" si="38"/>
        <v>0</v>
      </c>
      <c r="CG60" s="306">
        <f t="shared" si="38"/>
        <v>0</v>
      </c>
      <c r="CH60" s="307">
        <f t="shared" si="39"/>
        <v>810</v>
      </c>
      <c r="CI60" s="308">
        <f t="shared" si="40"/>
        <v>11583</v>
      </c>
      <c r="CJ60" s="309">
        <f t="shared" si="41"/>
        <v>0</v>
      </c>
      <c r="CK60" s="310">
        <f t="shared" si="42"/>
        <v>0</v>
      </c>
      <c r="CL60" s="310">
        <f t="shared" si="43"/>
        <v>3048</v>
      </c>
      <c r="CM60" s="311">
        <f t="shared" si="44"/>
        <v>0</v>
      </c>
      <c r="CN60" s="312">
        <f t="shared" si="45"/>
        <v>0</v>
      </c>
      <c r="CO60" s="311"/>
      <c r="CP60" s="236">
        <f t="shared" si="46"/>
        <v>3048</v>
      </c>
      <c r="CQ60" s="414"/>
      <c r="CR60" s="313">
        <f t="shared" si="47"/>
        <v>0</v>
      </c>
      <c r="CS60" s="314">
        <f t="shared" si="48"/>
        <v>438</v>
      </c>
      <c r="CT60" s="313"/>
      <c r="CU60" s="313">
        <f t="shared" si="49"/>
        <v>0</v>
      </c>
      <c r="CV60" s="315">
        <f t="shared" si="50"/>
        <v>0</v>
      </c>
      <c r="CW60" s="239">
        <f t="shared" si="51"/>
        <v>3048</v>
      </c>
      <c r="CX60" s="316">
        <f t="shared" si="52"/>
        <v>762</v>
      </c>
      <c r="CY60" s="317">
        <f t="shared" si="53"/>
        <v>0</v>
      </c>
      <c r="CZ60" s="318">
        <f t="shared" si="54"/>
        <v>1524</v>
      </c>
      <c r="DA60" s="319">
        <f t="shared" si="55"/>
        <v>0</v>
      </c>
      <c r="DB60" s="319">
        <f t="shared" si="56"/>
        <v>0</v>
      </c>
      <c r="DC60" s="319">
        <f t="shared" si="57"/>
        <v>0</v>
      </c>
      <c r="DD60" s="319">
        <f t="shared" si="58"/>
        <v>1524</v>
      </c>
      <c r="DE60" s="310">
        <f t="shared" si="59"/>
        <v>0</v>
      </c>
      <c r="DF60" s="321">
        <f t="shared" si="60"/>
        <v>438</v>
      </c>
      <c r="DG60" s="322">
        <f t="shared" si="61"/>
        <v>0</v>
      </c>
      <c r="DH60" s="321">
        <f t="shared" si="62"/>
        <v>810</v>
      </c>
      <c r="DI60" s="322">
        <f t="shared" si="63"/>
        <v>0</v>
      </c>
      <c r="DJ60" s="322">
        <f t="shared" si="64"/>
        <v>0</v>
      </c>
      <c r="DK60" s="322">
        <f t="shared" si="65"/>
        <v>0</v>
      </c>
      <c r="DL60" s="323">
        <f t="shared" si="66"/>
        <v>3534</v>
      </c>
      <c r="DM60" s="324">
        <f t="shared" si="67"/>
        <v>-486</v>
      </c>
      <c r="DN60" s="324">
        <f t="shared" si="68"/>
        <v>762</v>
      </c>
      <c r="DO60" s="324"/>
      <c r="DP60" s="310">
        <f t="shared" si="14"/>
        <v>0</v>
      </c>
      <c r="DQ60" s="310">
        <f t="shared" si="69"/>
        <v>0</v>
      </c>
      <c r="DR60" s="310">
        <f t="shared" si="15"/>
        <v>3048</v>
      </c>
      <c r="DS60" s="325">
        <f t="shared" si="70"/>
        <v>3048</v>
      </c>
    </row>
    <row r="61" spans="1:123" ht="21.75" customHeight="1">
      <c r="A61" s="416"/>
      <c r="B61" s="327" t="s">
        <v>218</v>
      </c>
      <c r="C61" s="328" t="s">
        <v>22</v>
      </c>
      <c r="D61" s="329">
        <f>D57*6</f>
        <v>762</v>
      </c>
      <c r="E61" s="330">
        <v>12</v>
      </c>
      <c r="F61" s="331">
        <f t="shared" si="89"/>
        <v>9144</v>
      </c>
      <c r="G61" s="399"/>
      <c r="H61" s="400"/>
      <c r="I61" s="334">
        <f>I57*6</f>
        <v>0</v>
      </c>
      <c r="J61" s="335">
        <v>12</v>
      </c>
      <c r="K61" s="336">
        <f t="shared" si="90"/>
        <v>0</v>
      </c>
      <c r="L61" s="337">
        <f>L57*6</f>
        <v>855.54</v>
      </c>
      <c r="M61" s="338">
        <v>12</v>
      </c>
      <c r="N61" s="339">
        <f t="shared" si="91"/>
        <v>10266.48</v>
      </c>
      <c r="O61" s="340">
        <f>O57*6</f>
        <v>0</v>
      </c>
      <c r="P61" s="341">
        <v>12</v>
      </c>
      <c r="Q61" s="342">
        <f t="shared" si="92"/>
        <v>0</v>
      </c>
      <c r="R61" s="267">
        <f t="shared" si="16"/>
        <v>0</v>
      </c>
      <c r="S61" s="343">
        <f t="shared" si="4"/>
        <v>0</v>
      </c>
      <c r="T61" s="344">
        <f t="shared" si="5"/>
        <v>762</v>
      </c>
      <c r="U61" s="343">
        <f t="shared" si="6"/>
        <v>9144</v>
      </c>
      <c r="V61" s="345"/>
      <c r="W61" s="418"/>
      <c r="X61" s="346" t="s">
        <v>218</v>
      </c>
      <c r="Y61" s="347" t="s">
        <v>22</v>
      </c>
      <c r="Z61" s="348">
        <f>Z57*6</f>
        <v>1524</v>
      </c>
      <c r="AA61" s="349">
        <v>12</v>
      </c>
      <c r="AB61" s="350">
        <f t="shared" si="93"/>
        <v>18288</v>
      </c>
      <c r="AC61" s="403"/>
      <c r="AD61" s="404"/>
      <c r="AE61" s="352">
        <f>AE57*6</f>
        <v>0</v>
      </c>
      <c r="AF61" s="353">
        <v>12</v>
      </c>
      <c r="AG61" s="281">
        <f t="shared" si="94"/>
        <v>0</v>
      </c>
      <c r="AH61" s="354">
        <f t="shared" si="9"/>
        <v>0</v>
      </c>
      <c r="AI61" s="355">
        <f t="shared" si="10"/>
        <v>0</v>
      </c>
      <c r="AJ61" s="352">
        <f>AJ57*6</f>
        <v>0</v>
      </c>
      <c r="AK61" s="353">
        <v>12</v>
      </c>
      <c r="AL61" s="283">
        <f t="shared" si="17"/>
        <v>0</v>
      </c>
      <c r="AM61" s="280"/>
      <c r="AN61" s="281">
        <f t="shared" si="18"/>
        <v>0</v>
      </c>
      <c r="AO61" s="282"/>
      <c r="AP61" s="283">
        <f t="shared" si="19"/>
        <v>0</v>
      </c>
      <c r="AQ61" s="282"/>
      <c r="AR61" s="281">
        <f t="shared" si="20"/>
        <v>0</v>
      </c>
      <c r="AS61" s="284"/>
      <c r="AT61" s="281">
        <f t="shared" si="21"/>
        <v>0</v>
      </c>
      <c r="AU61" s="285">
        <f t="shared" si="22"/>
        <v>0</v>
      </c>
      <c r="AV61" s="358">
        <f t="shared" si="23"/>
        <v>0</v>
      </c>
      <c r="AW61" s="287">
        <f t="shared" si="24"/>
        <v>1524</v>
      </c>
      <c r="AX61" s="358">
        <f t="shared" si="25"/>
        <v>18288</v>
      </c>
      <c r="AY61" s="359">
        <f t="shared" si="26"/>
        <v>3048</v>
      </c>
      <c r="AZ61" s="360">
        <f t="shared" si="27"/>
        <v>36576</v>
      </c>
      <c r="BA61" s="361">
        <f t="shared" si="28"/>
        <v>0</v>
      </c>
      <c r="BB61" s="234"/>
      <c r="BC61" s="310">
        <f t="shared" si="29"/>
        <v>0</v>
      </c>
      <c r="BD61" s="363">
        <f t="shared" si="30"/>
        <v>0</v>
      </c>
      <c r="BE61" s="310">
        <f t="shared" si="31"/>
        <v>3048</v>
      </c>
      <c r="BF61" s="234"/>
      <c r="BG61" s="420"/>
      <c r="BH61" s="365" t="s">
        <v>218</v>
      </c>
      <c r="BI61" s="366" t="s">
        <v>22</v>
      </c>
      <c r="BJ61" s="367">
        <f>BJ57*6</f>
        <v>438</v>
      </c>
      <c r="BK61" s="368">
        <v>12</v>
      </c>
      <c r="BL61" s="369">
        <f t="shared" si="95"/>
        <v>5256</v>
      </c>
      <c r="BM61" s="365" t="s">
        <v>218</v>
      </c>
      <c r="BN61" s="366" t="s">
        <v>22</v>
      </c>
      <c r="BO61" s="367">
        <f>BO57*6</f>
        <v>810</v>
      </c>
      <c r="BP61" s="368">
        <v>12</v>
      </c>
      <c r="BQ61" s="369">
        <f t="shared" si="96"/>
        <v>9720</v>
      </c>
      <c r="BR61" s="365" t="s">
        <v>218</v>
      </c>
      <c r="BS61" s="366" t="s">
        <v>22</v>
      </c>
      <c r="BT61" s="367"/>
      <c r="BU61" s="368">
        <v>12</v>
      </c>
      <c r="BV61" s="369">
        <f t="shared" si="97"/>
        <v>0</v>
      </c>
      <c r="BW61" s="236">
        <f t="shared" si="32"/>
        <v>1800</v>
      </c>
      <c r="BX61" s="409"/>
      <c r="BY61" s="301">
        <f t="shared" si="33"/>
        <v>0</v>
      </c>
      <c r="BZ61" s="414"/>
      <c r="CA61" s="303">
        <f t="shared" si="34"/>
        <v>0</v>
      </c>
      <c r="CB61" s="304">
        <f t="shared" si="35"/>
        <v>438</v>
      </c>
      <c r="CC61" s="304">
        <f t="shared" si="36"/>
        <v>5256</v>
      </c>
      <c r="CD61" s="415"/>
      <c r="CE61" s="303">
        <f t="shared" si="37"/>
        <v>0</v>
      </c>
      <c r="CF61" s="305">
        <f t="shared" si="38"/>
        <v>0</v>
      </c>
      <c r="CG61" s="306">
        <f t="shared" si="38"/>
        <v>0</v>
      </c>
      <c r="CH61" s="307">
        <f t="shared" si="39"/>
        <v>810</v>
      </c>
      <c r="CI61" s="308">
        <f t="shared" si="40"/>
        <v>9720</v>
      </c>
      <c r="CJ61" s="309">
        <f t="shared" si="41"/>
        <v>0</v>
      </c>
      <c r="CK61" s="310">
        <f t="shared" si="42"/>
        <v>0</v>
      </c>
      <c r="CL61" s="310">
        <f t="shared" si="43"/>
        <v>3048</v>
      </c>
      <c r="CM61" s="311">
        <f t="shared" si="44"/>
        <v>0</v>
      </c>
      <c r="CN61" s="312">
        <f t="shared" si="45"/>
        <v>0</v>
      </c>
      <c r="CO61" s="311"/>
      <c r="CP61" s="236">
        <f t="shared" si="46"/>
        <v>3048</v>
      </c>
      <c r="CQ61" s="414"/>
      <c r="CR61" s="313">
        <f t="shared" si="47"/>
        <v>0</v>
      </c>
      <c r="CS61" s="314">
        <f t="shared" si="48"/>
        <v>438</v>
      </c>
      <c r="CT61" s="313"/>
      <c r="CU61" s="313">
        <f t="shared" si="49"/>
        <v>0</v>
      </c>
      <c r="CV61" s="315">
        <f t="shared" si="50"/>
        <v>0</v>
      </c>
      <c r="CW61" s="239">
        <f t="shared" si="51"/>
        <v>3048</v>
      </c>
      <c r="CX61" s="316">
        <f t="shared" si="52"/>
        <v>762</v>
      </c>
      <c r="CY61" s="317">
        <f t="shared" si="53"/>
        <v>0</v>
      </c>
      <c r="CZ61" s="318">
        <f t="shared" si="54"/>
        <v>1524</v>
      </c>
      <c r="DA61" s="319">
        <f t="shared" si="55"/>
        <v>0</v>
      </c>
      <c r="DB61" s="319">
        <f t="shared" si="56"/>
        <v>0</v>
      </c>
      <c r="DC61" s="319">
        <f t="shared" si="57"/>
        <v>0</v>
      </c>
      <c r="DD61" s="319">
        <f t="shared" si="58"/>
        <v>1524</v>
      </c>
      <c r="DE61" s="310">
        <f t="shared" si="59"/>
        <v>0</v>
      </c>
      <c r="DF61" s="321">
        <f t="shared" si="60"/>
        <v>438</v>
      </c>
      <c r="DG61" s="322">
        <f t="shared" si="61"/>
        <v>0</v>
      </c>
      <c r="DH61" s="321">
        <f t="shared" si="62"/>
        <v>810</v>
      </c>
      <c r="DI61" s="322">
        <f t="shared" si="63"/>
        <v>0</v>
      </c>
      <c r="DJ61" s="322">
        <f t="shared" si="64"/>
        <v>0</v>
      </c>
      <c r="DK61" s="322">
        <f t="shared" si="65"/>
        <v>0</v>
      </c>
      <c r="DL61" s="323">
        <f t="shared" si="66"/>
        <v>3534</v>
      </c>
      <c r="DM61" s="324">
        <f t="shared" si="67"/>
        <v>-486</v>
      </c>
      <c r="DN61" s="324">
        <f t="shared" si="68"/>
        <v>762</v>
      </c>
      <c r="DO61" s="324"/>
      <c r="DP61" s="310">
        <f t="shared" si="14"/>
        <v>0</v>
      </c>
      <c r="DQ61" s="310">
        <f t="shared" si="69"/>
        <v>0</v>
      </c>
      <c r="DR61" s="310">
        <f t="shared" si="15"/>
        <v>3048</v>
      </c>
      <c r="DS61" s="325">
        <f t="shared" si="70"/>
        <v>3048</v>
      </c>
    </row>
    <row r="62" spans="1:123" ht="21.75" customHeight="1">
      <c r="A62" s="376" t="s">
        <v>253</v>
      </c>
      <c r="B62" s="377" t="s">
        <v>220</v>
      </c>
      <c r="C62" s="378" t="s">
        <v>0</v>
      </c>
      <c r="D62" s="379">
        <v>127</v>
      </c>
      <c r="E62" s="380">
        <v>400</v>
      </c>
      <c r="F62" s="381">
        <f t="shared" si="89"/>
        <v>50800</v>
      </c>
      <c r="G62" s="382"/>
      <c r="H62" s="333"/>
      <c r="I62" s="383">
        <v>0</v>
      </c>
      <c r="J62" s="384">
        <v>400</v>
      </c>
      <c r="K62" s="336">
        <f t="shared" si="90"/>
        <v>0</v>
      </c>
      <c r="L62" s="385">
        <v>142.59</v>
      </c>
      <c r="M62" s="386">
        <v>400</v>
      </c>
      <c r="N62" s="339">
        <f t="shared" si="91"/>
        <v>57036</v>
      </c>
      <c r="O62" s="387">
        <v>0</v>
      </c>
      <c r="P62" s="388">
        <v>400</v>
      </c>
      <c r="Q62" s="342">
        <f t="shared" si="92"/>
        <v>0</v>
      </c>
      <c r="R62" s="267">
        <f t="shared" si="16"/>
        <v>0</v>
      </c>
      <c r="S62" s="343">
        <f t="shared" si="4"/>
        <v>0</v>
      </c>
      <c r="T62" s="344">
        <f t="shared" si="5"/>
        <v>127</v>
      </c>
      <c r="U62" s="343">
        <f t="shared" si="6"/>
        <v>50800</v>
      </c>
      <c r="V62" s="345"/>
      <c r="W62" s="389" t="s">
        <v>253</v>
      </c>
      <c r="X62" s="390" t="s">
        <v>220</v>
      </c>
      <c r="Y62" s="391" t="s">
        <v>0</v>
      </c>
      <c r="Z62" s="392">
        <v>254</v>
      </c>
      <c r="AA62" s="393">
        <v>400</v>
      </c>
      <c r="AB62" s="283">
        <f t="shared" si="93"/>
        <v>101600</v>
      </c>
      <c r="AC62" s="280"/>
      <c r="AD62" s="281"/>
      <c r="AE62" s="280">
        <v>0</v>
      </c>
      <c r="AF62" s="392">
        <v>400</v>
      </c>
      <c r="AG62" s="281">
        <f t="shared" si="94"/>
        <v>0</v>
      </c>
      <c r="AH62" s="354">
        <f t="shared" si="9"/>
        <v>0</v>
      </c>
      <c r="AI62" s="355">
        <f t="shared" si="10"/>
        <v>0</v>
      </c>
      <c r="AJ62" s="280">
        <v>0</v>
      </c>
      <c r="AK62" s="392">
        <v>400</v>
      </c>
      <c r="AL62" s="283">
        <f t="shared" si="17"/>
        <v>0</v>
      </c>
      <c r="AM62" s="280"/>
      <c r="AN62" s="281">
        <f t="shared" si="18"/>
        <v>0</v>
      </c>
      <c r="AO62" s="282"/>
      <c r="AP62" s="283">
        <f t="shared" si="19"/>
        <v>0</v>
      </c>
      <c r="AQ62" s="282"/>
      <c r="AR62" s="281">
        <f t="shared" si="20"/>
        <v>0</v>
      </c>
      <c r="AS62" s="284"/>
      <c r="AT62" s="281">
        <f t="shared" si="21"/>
        <v>0</v>
      </c>
      <c r="AU62" s="285">
        <f t="shared" si="22"/>
        <v>0</v>
      </c>
      <c r="AV62" s="358">
        <f t="shared" si="23"/>
        <v>0</v>
      </c>
      <c r="AW62" s="287">
        <f t="shared" si="24"/>
        <v>254</v>
      </c>
      <c r="AX62" s="358">
        <f t="shared" si="25"/>
        <v>101600</v>
      </c>
      <c r="AY62" s="359">
        <f t="shared" si="26"/>
        <v>508</v>
      </c>
      <c r="AZ62" s="360">
        <f t="shared" si="27"/>
        <v>203200</v>
      </c>
      <c r="BA62" s="361">
        <f t="shared" si="28"/>
        <v>0</v>
      </c>
      <c r="BB62" s="234"/>
      <c r="BC62" s="310">
        <f t="shared" si="29"/>
        <v>0</v>
      </c>
      <c r="BD62" s="363">
        <f t="shared" si="30"/>
        <v>0</v>
      </c>
      <c r="BE62" s="310">
        <f t="shared" si="31"/>
        <v>508</v>
      </c>
      <c r="BF62" s="234"/>
      <c r="BG62" s="394" t="s">
        <v>253</v>
      </c>
      <c r="BH62" s="395" t="s">
        <v>220</v>
      </c>
      <c r="BI62" s="396" t="s">
        <v>0</v>
      </c>
      <c r="BJ62" s="304">
        <v>73</v>
      </c>
      <c r="BK62" s="303">
        <v>400</v>
      </c>
      <c r="BL62" s="314">
        <f t="shared" si="95"/>
        <v>29200</v>
      </c>
      <c r="BM62" s="395" t="s">
        <v>220</v>
      </c>
      <c r="BN62" s="396" t="s">
        <v>0</v>
      </c>
      <c r="BO62" s="304">
        <v>135</v>
      </c>
      <c r="BP62" s="303">
        <v>400</v>
      </c>
      <c r="BQ62" s="314">
        <f t="shared" si="96"/>
        <v>54000</v>
      </c>
      <c r="BR62" s="395" t="s">
        <v>220</v>
      </c>
      <c r="BS62" s="396" t="s">
        <v>0</v>
      </c>
      <c r="BT62" s="304"/>
      <c r="BU62" s="303">
        <v>400</v>
      </c>
      <c r="BV62" s="314">
        <f t="shared" si="97"/>
        <v>0</v>
      </c>
      <c r="BW62" s="236">
        <f t="shared" si="32"/>
        <v>300</v>
      </c>
      <c r="BX62" s="397"/>
      <c r="BY62" s="301">
        <f t="shared" si="33"/>
        <v>0</v>
      </c>
      <c r="BZ62" s="414"/>
      <c r="CA62" s="303">
        <f t="shared" si="34"/>
        <v>0</v>
      </c>
      <c r="CB62" s="304">
        <f t="shared" si="35"/>
        <v>73</v>
      </c>
      <c r="CC62" s="304">
        <f t="shared" si="36"/>
        <v>29200</v>
      </c>
      <c r="CD62" s="415"/>
      <c r="CE62" s="303">
        <f t="shared" si="37"/>
        <v>0</v>
      </c>
      <c r="CF62" s="305">
        <f t="shared" si="38"/>
        <v>0</v>
      </c>
      <c r="CG62" s="306">
        <f t="shared" si="38"/>
        <v>0</v>
      </c>
      <c r="CH62" s="307">
        <f t="shared" si="39"/>
        <v>135</v>
      </c>
      <c r="CI62" s="308">
        <f t="shared" si="40"/>
        <v>54000</v>
      </c>
      <c r="CJ62" s="309">
        <f t="shared" si="41"/>
        <v>0</v>
      </c>
      <c r="CK62" s="310">
        <f t="shared" si="42"/>
        <v>0</v>
      </c>
      <c r="CL62" s="310">
        <f t="shared" si="43"/>
        <v>508</v>
      </c>
      <c r="CM62" s="311">
        <f t="shared" si="44"/>
        <v>0</v>
      </c>
      <c r="CN62" s="312">
        <f t="shared" si="45"/>
        <v>0</v>
      </c>
      <c r="CO62" s="311"/>
      <c r="CP62" s="236">
        <f t="shared" si="46"/>
        <v>508</v>
      </c>
      <c r="CQ62" s="414"/>
      <c r="CR62" s="313">
        <f t="shared" si="47"/>
        <v>0</v>
      </c>
      <c r="CS62" s="314">
        <f t="shared" si="48"/>
        <v>73</v>
      </c>
      <c r="CT62" s="313"/>
      <c r="CU62" s="313">
        <f t="shared" si="49"/>
        <v>0</v>
      </c>
      <c r="CV62" s="315">
        <f t="shared" si="50"/>
        <v>0</v>
      </c>
      <c r="CW62" s="239">
        <f t="shared" si="51"/>
        <v>508</v>
      </c>
      <c r="CX62" s="316">
        <f t="shared" si="52"/>
        <v>127</v>
      </c>
      <c r="CY62" s="317">
        <f t="shared" si="53"/>
        <v>0</v>
      </c>
      <c r="CZ62" s="318">
        <f t="shared" si="54"/>
        <v>254</v>
      </c>
      <c r="DA62" s="319">
        <f t="shared" si="55"/>
        <v>0</v>
      </c>
      <c r="DB62" s="319">
        <f t="shared" si="56"/>
        <v>0</v>
      </c>
      <c r="DC62" s="319">
        <f t="shared" si="57"/>
        <v>0</v>
      </c>
      <c r="DD62" s="319">
        <f t="shared" si="58"/>
        <v>254</v>
      </c>
      <c r="DE62" s="310">
        <f t="shared" si="59"/>
        <v>0</v>
      </c>
      <c r="DF62" s="321">
        <f t="shared" si="60"/>
        <v>73</v>
      </c>
      <c r="DG62" s="322">
        <f t="shared" si="61"/>
        <v>0</v>
      </c>
      <c r="DH62" s="321">
        <f t="shared" si="62"/>
        <v>135</v>
      </c>
      <c r="DI62" s="322">
        <f t="shared" si="63"/>
        <v>0</v>
      </c>
      <c r="DJ62" s="322">
        <f t="shared" si="64"/>
        <v>0</v>
      </c>
      <c r="DK62" s="322">
        <f t="shared" si="65"/>
        <v>0</v>
      </c>
      <c r="DL62" s="323">
        <f t="shared" si="66"/>
        <v>589</v>
      </c>
      <c r="DM62" s="324">
        <f t="shared" si="67"/>
        <v>-81</v>
      </c>
      <c r="DN62" s="324">
        <f t="shared" si="68"/>
        <v>127</v>
      </c>
      <c r="DO62" s="324"/>
      <c r="DP62" s="310">
        <f t="shared" si="14"/>
        <v>0</v>
      </c>
      <c r="DQ62" s="310">
        <f t="shared" si="69"/>
        <v>0</v>
      </c>
      <c r="DR62" s="310">
        <f t="shared" si="15"/>
        <v>508</v>
      </c>
      <c r="DS62" s="325">
        <f t="shared" si="70"/>
        <v>508</v>
      </c>
    </row>
    <row r="63" spans="1:123" ht="21.75" customHeight="1">
      <c r="A63" s="376"/>
      <c r="B63" s="398" t="s">
        <v>221</v>
      </c>
      <c r="C63" s="328" t="s">
        <v>126</v>
      </c>
      <c r="D63" s="329">
        <f>D62*6</f>
        <v>762</v>
      </c>
      <c r="E63" s="330">
        <f>E60</f>
        <v>14.3</v>
      </c>
      <c r="F63" s="331">
        <f t="shared" si="89"/>
        <v>10896.6</v>
      </c>
      <c r="G63" s="399"/>
      <c r="H63" s="400"/>
      <c r="I63" s="334">
        <v>0</v>
      </c>
      <c r="J63" s="335">
        <f>J60</f>
        <v>14.3</v>
      </c>
      <c r="K63" s="336">
        <f t="shared" si="90"/>
        <v>0</v>
      </c>
      <c r="L63" s="337">
        <f>L62*6</f>
        <v>855.54</v>
      </c>
      <c r="M63" s="338">
        <f>M60</f>
        <v>14.3</v>
      </c>
      <c r="N63" s="339">
        <f t="shared" si="91"/>
        <v>12234.22</v>
      </c>
      <c r="O63" s="340">
        <v>0</v>
      </c>
      <c r="P63" s="341">
        <f>P60</f>
        <v>14.3</v>
      </c>
      <c r="Q63" s="342">
        <f t="shared" si="92"/>
        <v>0</v>
      </c>
      <c r="R63" s="267">
        <f t="shared" si="16"/>
        <v>0</v>
      </c>
      <c r="S63" s="343">
        <f t="shared" si="4"/>
        <v>0</v>
      </c>
      <c r="T63" s="344">
        <f t="shared" si="5"/>
        <v>762</v>
      </c>
      <c r="U63" s="343">
        <f t="shared" si="6"/>
        <v>10896.6</v>
      </c>
      <c r="V63" s="345"/>
      <c r="W63" s="389"/>
      <c r="X63" s="402" t="s">
        <v>221</v>
      </c>
      <c r="Y63" s="347" t="s">
        <v>126</v>
      </c>
      <c r="Z63" s="348">
        <f>Z62*6</f>
        <v>1524</v>
      </c>
      <c r="AA63" s="349">
        <f>AA60</f>
        <v>14.3</v>
      </c>
      <c r="AB63" s="350">
        <f t="shared" si="93"/>
        <v>21793.200000000001</v>
      </c>
      <c r="AC63" s="403"/>
      <c r="AD63" s="404"/>
      <c r="AE63" s="352">
        <v>0</v>
      </c>
      <c r="AF63" s="353">
        <f>AF60</f>
        <v>14.3</v>
      </c>
      <c r="AG63" s="281">
        <f t="shared" si="94"/>
        <v>0</v>
      </c>
      <c r="AH63" s="354">
        <f t="shared" si="9"/>
        <v>0</v>
      </c>
      <c r="AI63" s="355">
        <f t="shared" si="10"/>
        <v>0</v>
      </c>
      <c r="AJ63" s="352">
        <v>0</v>
      </c>
      <c r="AK63" s="353">
        <f>AK60</f>
        <v>14.3</v>
      </c>
      <c r="AL63" s="283">
        <f t="shared" si="17"/>
        <v>0</v>
      </c>
      <c r="AM63" s="280"/>
      <c r="AN63" s="281">
        <f t="shared" si="18"/>
        <v>0</v>
      </c>
      <c r="AO63" s="282"/>
      <c r="AP63" s="283">
        <f t="shared" si="19"/>
        <v>0</v>
      </c>
      <c r="AQ63" s="282"/>
      <c r="AR63" s="281">
        <f t="shared" si="20"/>
        <v>0</v>
      </c>
      <c r="AS63" s="284"/>
      <c r="AT63" s="281">
        <f t="shared" si="21"/>
        <v>0</v>
      </c>
      <c r="AU63" s="285">
        <f t="shared" si="22"/>
        <v>0</v>
      </c>
      <c r="AV63" s="358">
        <f t="shared" si="23"/>
        <v>0</v>
      </c>
      <c r="AW63" s="287">
        <f t="shared" si="24"/>
        <v>1524</v>
      </c>
      <c r="AX63" s="358">
        <f t="shared" si="25"/>
        <v>21793.200000000001</v>
      </c>
      <c r="AY63" s="359">
        <f t="shared" si="26"/>
        <v>3048</v>
      </c>
      <c r="AZ63" s="360">
        <f t="shared" si="27"/>
        <v>43586.400000000001</v>
      </c>
      <c r="BA63" s="361">
        <f t="shared" si="28"/>
        <v>0</v>
      </c>
      <c r="BB63" s="234"/>
      <c r="BC63" s="310">
        <f t="shared" si="29"/>
        <v>0</v>
      </c>
      <c r="BD63" s="363">
        <f t="shared" si="30"/>
        <v>0</v>
      </c>
      <c r="BE63" s="310">
        <f t="shared" si="31"/>
        <v>3048</v>
      </c>
      <c r="BF63" s="234"/>
      <c r="BG63" s="394"/>
      <c r="BH63" s="405" t="s">
        <v>221</v>
      </c>
      <c r="BI63" s="366" t="s">
        <v>126</v>
      </c>
      <c r="BJ63" s="367">
        <f>BJ62*6</f>
        <v>438</v>
      </c>
      <c r="BK63" s="368">
        <f>BK60</f>
        <v>14.3</v>
      </c>
      <c r="BL63" s="369">
        <f t="shared" si="95"/>
        <v>6263.4</v>
      </c>
      <c r="BM63" s="405" t="s">
        <v>221</v>
      </c>
      <c r="BN63" s="366" t="s">
        <v>126</v>
      </c>
      <c r="BO63" s="367">
        <f>BO62*6</f>
        <v>810</v>
      </c>
      <c r="BP63" s="368">
        <f>BP60</f>
        <v>14.3</v>
      </c>
      <c r="BQ63" s="369">
        <f t="shared" si="96"/>
        <v>11583</v>
      </c>
      <c r="BR63" s="405" t="s">
        <v>221</v>
      </c>
      <c r="BS63" s="366" t="s">
        <v>126</v>
      </c>
      <c r="BT63" s="367"/>
      <c r="BU63" s="368">
        <f>BU60</f>
        <v>14.3</v>
      </c>
      <c r="BV63" s="369">
        <f t="shared" si="97"/>
        <v>0</v>
      </c>
      <c r="BW63" s="236">
        <f t="shared" si="32"/>
        <v>1800</v>
      </c>
      <c r="BX63" s="409"/>
      <c r="BY63" s="301">
        <f t="shared" si="33"/>
        <v>0</v>
      </c>
      <c r="BZ63" s="414"/>
      <c r="CA63" s="303">
        <f t="shared" si="34"/>
        <v>0</v>
      </c>
      <c r="CB63" s="304">
        <f t="shared" si="35"/>
        <v>438</v>
      </c>
      <c r="CC63" s="304">
        <f t="shared" si="36"/>
        <v>6263.4</v>
      </c>
      <c r="CD63" s="415"/>
      <c r="CE63" s="303">
        <f t="shared" si="37"/>
        <v>0</v>
      </c>
      <c r="CF63" s="305">
        <f t="shared" si="38"/>
        <v>0</v>
      </c>
      <c r="CG63" s="306">
        <f t="shared" si="38"/>
        <v>0</v>
      </c>
      <c r="CH63" s="307">
        <f t="shared" si="39"/>
        <v>810</v>
      </c>
      <c r="CI63" s="308">
        <f t="shared" si="40"/>
        <v>11583</v>
      </c>
      <c r="CJ63" s="309">
        <f t="shared" si="41"/>
        <v>0</v>
      </c>
      <c r="CK63" s="310">
        <f t="shared" si="42"/>
        <v>0</v>
      </c>
      <c r="CL63" s="310">
        <f t="shared" si="43"/>
        <v>3048</v>
      </c>
      <c r="CM63" s="311">
        <f t="shared" si="44"/>
        <v>0</v>
      </c>
      <c r="CN63" s="312">
        <f t="shared" si="45"/>
        <v>0</v>
      </c>
      <c r="CO63" s="311"/>
      <c r="CP63" s="236">
        <f t="shared" si="46"/>
        <v>3048</v>
      </c>
      <c r="CQ63" s="414"/>
      <c r="CR63" s="313">
        <f t="shared" si="47"/>
        <v>0</v>
      </c>
      <c r="CS63" s="314">
        <f t="shared" si="48"/>
        <v>438</v>
      </c>
      <c r="CT63" s="313"/>
      <c r="CU63" s="313">
        <f t="shared" si="49"/>
        <v>0</v>
      </c>
      <c r="CV63" s="315">
        <f t="shared" si="50"/>
        <v>0</v>
      </c>
      <c r="CW63" s="239">
        <f t="shared" si="51"/>
        <v>3048</v>
      </c>
      <c r="CX63" s="316">
        <f t="shared" si="52"/>
        <v>762</v>
      </c>
      <c r="CY63" s="317">
        <f t="shared" si="53"/>
        <v>0</v>
      </c>
      <c r="CZ63" s="318">
        <f t="shared" si="54"/>
        <v>1524</v>
      </c>
      <c r="DA63" s="319">
        <f t="shared" si="55"/>
        <v>0</v>
      </c>
      <c r="DB63" s="319">
        <f t="shared" si="56"/>
        <v>0</v>
      </c>
      <c r="DC63" s="319">
        <f t="shared" si="57"/>
        <v>0</v>
      </c>
      <c r="DD63" s="319">
        <f t="shared" si="58"/>
        <v>1524</v>
      </c>
      <c r="DE63" s="310">
        <f t="shared" si="59"/>
        <v>0</v>
      </c>
      <c r="DF63" s="321">
        <f t="shared" si="60"/>
        <v>438</v>
      </c>
      <c r="DG63" s="322">
        <f t="shared" si="61"/>
        <v>0</v>
      </c>
      <c r="DH63" s="321">
        <f t="shared" si="62"/>
        <v>810</v>
      </c>
      <c r="DI63" s="322">
        <f t="shared" si="63"/>
        <v>0</v>
      </c>
      <c r="DJ63" s="322">
        <f t="shared" si="64"/>
        <v>0</v>
      </c>
      <c r="DK63" s="322">
        <f t="shared" si="65"/>
        <v>0</v>
      </c>
      <c r="DL63" s="323">
        <f t="shared" si="66"/>
        <v>3534</v>
      </c>
      <c r="DM63" s="324">
        <f t="shared" si="67"/>
        <v>-486</v>
      </c>
      <c r="DN63" s="324">
        <f t="shared" si="68"/>
        <v>762</v>
      </c>
      <c r="DO63" s="324"/>
      <c r="DP63" s="310">
        <f t="shared" si="14"/>
        <v>0</v>
      </c>
      <c r="DQ63" s="310">
        <f t="shared" si="69"/>
        <v>0</v>
      </c>
      <c r="DR63" s="310">
        <f t="shared" si="15"/>
        <v>3048</v>
      </c>
      <c r="DS63" s="325">
        <f t="shared" si="70"/>
        <v>3048</v>
      </c>
    </row>
    <row r="64" spans="1:123" ht="21.75" customHeight="1">
      <c r="A64" s="376"/>
      <c r="B64" s="327" t="s">
        <v>222</v>
      </c>
      <c r="C64" s="328" t="s">
        <v>0</v>
      </c>
      <c r="D64" s="329">
        <f>D62*1.2</f>
        <v>152.4</v>
      </c>
      <c r="E64" s="330">
        <v>36</v>
      </c>
      <c r="F64" s="331">
        <f t="shared" si="89"/>
        <v>5486.4</v>
      </c>
      <c r="G64" s="399"/>
      <c r="H64" s="400"/>
      <c r="I64" s="334">
        <f>I62*1.2</f>
        <v>0</v>
      </c>
      <c r="J64" s="335">
        <v>36</v>
      </c>
      <c r="K64" s="336">
        <f t="shared" si="90"/>
        <v>0</v>
      </c>
      <c r="L64" s="337">
        <f>L62*1.2</f>
        <v>171.11</v>
      </c>
      <c r="M64" s="338">
        <v>36</v>
      </c>
      <c r="N64" s="339">
        <f t="shared" si="91"/>
        <v>6159.96</v>
      </c>
      <c r="O64" s="340">
        <f>O62*1.2</f>
        <v>0</v>
      </c>
      <c r="P64" s="341">
        <v>36</v>
      </c>
      <c r="Q64" s="342">
        <f t="shared" si="92"/>
        <v>0</v>
      </c>
      <c r="R64" s="267">
        <f t="shared" si="16"/>
        <v>0</v>
      </c>
      <c r="S64" s="343">
        <f t="shared" si="4"/>
        <v>0</v>
      </c>
      <c r="T64" s="344">
        <f t="shared" si="5"/>
        <v>152.4</v>
      </c>
      <c r="U64" s="343">
        <f t="shared" si="6"/>
        <v>5486.4</v>
      </c>
      <c r="V64" s="345"/>
      <c r="W64" s="389"/>
      <c r="X64" s="346" t="s">
        <v>222</v>
      </c>
      <c r="Y64" s="347" t="s">
        <v>0</v>
      </c>
      <c r="Z64" s="348">
        <f>Z62*1.2</f>
        <v>304.8</v>
      </c>
      <c r="AA64" s="349">
        <v>36</v>
      </c>
      <c r="AB64" s="350">
        <f t="shared" si="93"/>
        <v>10972.8</v>
      </c>
      <c r="AC64" s="403"/>
      <c r="AD64" s="404"/>
      <c r="AE64" s="352">
        <f>AE62*1.2</f>
        <v>0</v>
      </c>
      <c r="AF64" s="353">
        <v>36</v>
      </c>
      <c r="AG64" s="281">
        <f t="shared" si="94"/>
        <v>0</v>
      </c>
      <c r="AH64" s="354">
        <f t="shared" si="9"/>
        <v>0</v>
      </c>
      <c r="AI64" s="355">
        <f t="shared" si="10"/>
        <v>0</v>
      </c>
      <c r="AJ64" s="352">
        <f>AJ62*1.2</f>
        <v>0</v>
      </c>
      <c r="AK64" s="353">
        <v>36</v>
      </c>
      <c r="AL64" s="283">
        <f t="shared" si="17"/>
        <v>0</v>
      </c>
      <c r="AM64" s="280"/>
      <c r="AN64" s="281">
        <f t="shared" si="18"/>
        <v>0</v>
      </c>
      <c r="AO64" s="282"/>
      <c r="AP64" s="283">
        <f t="shared" si="19"/>
        <v>0</v>
      </c>
      <c r="AQ64" s="282"/>
      <c r="AR64" s="281">
        <f t="shared" si="20"/>
        <v>0</v>
      </c>
      <c r="AS64" s="284"/>
      <c r="AT64" s="281">
        <f t="shared" si="21"/>
        <v>0</v>
      </c>
      <c r="AU64" s="285">
        <f t="shared" si="22"/>
        <v>0</v>
      </c>
      <c r="AV64" s="358">
        <f t="shared" si="23"/>
        <v>0</v>
      </c>
      <c r="AW64" s="287">
        <f t="shared" si="24"/>
        <v>304.8</v>
      </c>
      <c r="AX64" s="358">
        <f t="shared" si="25"/>
        <v>10972.8</v>
      </c>
      <c r="AY64" s="359">
        <f t="shared" si="26"/>
        <v>609.6</v>
      </c>
      <c r="AZ64" s="360">
        <f t="shared" si="27"/>
        <v>21945.599999999999</v>
      </c>
      <c r="BA64" s="361">
        <f t="shared" si="28"/>
        <v>0</v>
      </c>
      <c r="BB64" s="234"/>
      <c r="BC64" s="310">
        <f t="shared" si="29"/>
        <v>0</v>
      </c>
      <c r="BD64" s="363">
        <f t="shared" si="30"/>
        <v>0</v>
      </c>
      <c r="BE64" s="310">
        <f t="shared" si="31"/>
        <v>609.6</v>
      </c>
      <c r="BF64" s="234"/>
      <c r="BG64" s="394"/>
      <c r="BH64" s="365" t="s">
        <v>222</v>
      </c>
      <c r="BI64" s="366" t="s">
        <v>0</v>
      </c>
      <c r="BJ64" s="367">
        <f>BJ62*1.2</f>
        <v>87.6</v>
      </c>
      <c r="BK64" s="368">
        <v>36</v>
      </c>
      <c r="BL64" s="369">
        <f t="shared" si="95"/>
        <v>3153.6</v>
      </c>
      <c r="BM64" s="365" t="s">
        <v>222</v>
      </c>
      <c r="BN64" s="366" t="s">
        <v>0</v>
      </c>
      <c r="BO64" s="367">
        <f>BO62*1.2</f>
        <v>162</v>
      </c>
      <c r="BP64" s="368">
        <v>36</v>
      </c>
      <c r="BQ64" s="369">
        <f t="shared" si="96"/>
        <v>5832</v>
      </c>
      <c r="BR64" s="365" t="s">
        <v>222</v>
      </c>
      <c r="BS64" s="366" t="s">
        <v>0</v>
      </c>
      <c r="BT64" s="367"/>
      <c r="BU64" s="368">
        <v>36</v>
      </c>
      <c r="BV64" s="369">
        <f t="shared" si="97"/>
        <v>0</v>
      </c>
      <c r="BW64" s="236">
        <f t="shared" si="32"/>
        <v>360</v>
      </c>
      <c r="BX64" s="409"/>
      <c r="BY64" s="301">
        <f t="shared" si="33"/>
        <v>0</v>
      </c>
      <c r="BZ64" s="414"/>
      <c r="CA64" s="303">
        <f t="shared" si="34"/>
        <v>0</v>
      </c>
      <c r="CB64" s="304">
        <f t="shared" si="35"/>
        <v>87.6</v>
      </c>
      <c r="CC64" s="304">
        <f t="shared" si="36"/>
        <v>3153.6</v>
      </c>
      <c r="CD64" s="415"/>
      <c r="CE64" s="303">
        <f t="shared" si="37"/>
        <v>0</v>
      </c>
      <c r="CF64" s="305">
        <f t="shared" si="38"/>
        <v>0</v>
      </c>
      <c r="CG64" s="306">
        <f t="shared" si="38"/>
        <v>0</v>
      </c>
      <c r="CH64" s="307">
        <f t="shared" si="39"/>
        <v>162</v>
      </c>
      <c r="CI64" s="308">
        <f t="shared" si="40"/>
        <v>5832</v>
      </c>
      <c r="CJ64" s="309">
        <f t="shared" si="41"/>
        <v>0</v>
      </c>
      <c r="CK64" s="310">
        <f t="shared" si="42"/>
        <v>0</v>
      </c>
      <c r="CL64" s="310">
        <f t="shared" si="43"/>
        <v>609.6</v>
      </c>
      <c r="CM64" s="311">
        <f t="shared" si="44"/>
        <v>0</v>
      </c>
      <c r="CN64" s="312">
        <f t="shared" si="45"/>
        <v>0</v>
      </c>
      <c r="CO64" s="311"/>
      <c r="CP64" s="236">
        <f t="shared" si="46"/>
        <v>609.6</v>
      </c>
      <c r="CQ64" s="414"/>
      <c r="CR64" s="313">
        <f t="shared" si="47"/>
        <v>0</v>
      </c>
      <c r="CS64" s="314">
        <f t="shared" si="48"/>
        <v>87.6</v>
      </c>
      <c r="CT64" s="313"/>
      <c r="CU64" s="313">
        <f t="shared" si="49"/>
        <v>0</v>
      </c>
      <c r="CV64" s="315">
        <f t="shared" si="50"/>
        <v>0</v>
      </c>
      <c r="CW64" s="239">
        <f t="shared" si="51"/>
        <v>609.6</v>
      </c>
      <c r="CX64" s="316">
        <f t="shared" si="52"/>
        <v>152.4</v>
      </c>
      <c r="CY64" s="317">
        <f t="shared" si="53"/>
        <v>0</v>
      </c>
      <c r="CZ64" s="318">
        <f t="shared" si="54"/>
        <v>304.8</v>
      </c>
      <c r="DA64" s="319">
        <f t="shared" si="55"/>
        <v>0</v>
      </c>
      <c r="DB64" s="319">
        <f t="shared" si="56"/>
        <v>0</v>
      </c>
      <c r="DC64" s="319">
        <f t="shared" si="57"/>
        <v>0</v>
      </c>
      <c r="DD64" s="319">
        <f t="shared" si="58"/>
        <v>304.8</v>
      </c>
      <c r="DE64" s="310">
        <f t="shared" si="59"/>
        <v>0</v>
      </c>
      <c r="DF64" s="321">
        <f t="shared" si="60"/>
        <v>87.6</v>
      </c>
      <c r="DG64" s="322">
        <f t="shared" si="61"/>
        <v>0</v>
      </c>
      <c r="DH64" s="321">
        <f t="shared" si="62"/>
        <v>162</v>
      </c>
      <c r="DI64" s="322">
        <f t="shared" si="63"/>
        <v>0</v>
      </c>
      <c r="DJ64" s="322">
        <f t="shared" si="64"/>
        <v>0</v>
      </c>
      <c r="DK64" s="322">
        <f t="shared" si="65"/>
        <v>0</v>
      </c>
      <c r="DL64" s="323">
        <f t="shared" si="66"/>
        <v>706.8</v>
      </c>
      <c r="DM64" s="324">
        <f t="shared" si="67"/>
        <v>-97.2</v>
      </c>
      <c r="DN64" s="324">
        <f t="shared" si="68"/>
        <v>152.4</v>
      </c>
      <c r="DO64" s="324"/>
      <c r="DP64" s="310">
        <f t="shared" si="14"/>
        <v>0</v>
      </c>
      <c r="DQ64" s="310">
        <f t="shared" si="69"/>
        <v>0</v>
      </c>
      <c r="DR64" s="310">
        <f t="shared" si="15"/>
        <v>609.6</v>
      </c>
      <c r="DS64" s="325">
        <f t="shared" si="70"/>
        <v>609.6</v>
      </c>
    </row>
    <row r="65" spans="1:123" ht="42" customHeight="1">
      <c r="A65" s="376" t="s">
        <v>254</v>
      </c>
      <c r="B65" s="377" t="s">
        <v>224</v>
      </c>
      <c r="C65" s="378" t="s">
        <v>0</v>
      </c>
      <c r="D65" s="379">
        <v>127</v>
      </c>
      <c r="E65" s="380">
        <v>340</v>
      </c>
      <c r="F65" s="381">
        <f t="shared" si="89"/>
        <v>43180</v>
      </c>
      <c r="G65" s="382"/>
      <c r="H65" s="333"/>
      <c r="I65" s="383">
        <v>0</v>
      </c>
      <c r="J65" s="384">
        <v>340</v>
      </c>
      <c r="K65" s="336">
        <f t="shared" si="90"/>
        <v>0</v>
      </c>
      <c r="L65" s="385">
        <v>142.59</v>
      </c>
      <c r="M65" s="386">
        <v>340</v>
      </c>
      <c r="N65" s="339">
        <f t="shared" si="91"/>
        <v>48480.6</v>
      </c>
      <c r="O65" s="387">
        <v>0</v>
      </c>
      <c r="P65" s="388">
        <v>340</v>
      </c>
      <c r="Q65" s="342">
        <f t="shared" si="92"/>
        <v>0</v>
      </c>
      <c r="R65" s="267">
        <f t="shared" si="16"/>
        <v>0</v>
      </c>
      <c r="S65" s="343">
        <f t="shared" si="4"/>
        <v>0</v>
      </c>
      <c r="T65" s="344">
        <f t="shared" si="5"/>
        <v>127</v>
      </c>
      <c r="U65" s="343">
        <f t="shared" si="6"/>
        <v>43180</v>
      </c>
      <c r="V65" s="345"/>
      <c r="W65" s="389" t="s">
        <v>254</v>
      </c>
      <c r="X65" s="390" t="s">
        <v>224</v>
      </c>
      <c r="Y65" s="391" t="s">
        <v>0</v>
      </c>
      <c r="Z65" s="392">
        <v>254</v>
      </c>
      <c r="AA65" s="393">
        <v>340</v>
      </c>
      <c r="AB65" s="283">
        <f t="shared" si="93"/>
        <v>86360</v>
      </c>
      <c r="AC65" s="280"/>
      <c r="AD65" s="281"/>
      <c r="AE65" s="280">
        <v>0</v>
      </c>
      <c r="AF65" s="392">
        <v>340</v>
      </c>
      <c r="AG65" s="281">
        <f t="shared" si="94"/>
        <v>0</v>
      </c>
      <c r="AH65" s="354">
        <f t="shared" si="9"/>
        <v>0</v>
      </c>
      <c r="AI65" s="355">
        <f t="shared" si="10"/>
        <v>0</v>
      </c>
      <c r="AJ65" s="280">
        <v>0</v>
      </c>
      <c r="AK65" s="392">
        <v>340</v>
      </c>
      <c r="AL65" s="283">
        <f t="shared" si="17"/>
        <v>0</v>
      </c>
      <c r="AM65" s="280"/>
      <c r="AN65" s="281">
        <f t="shared" si="18"/>
        <v>0</v>
      </c>
      <c r="AO65" s="282"/>
      <c r="AP65" s="283">
        <f t="shared" si="19"/>
        <v>0</v>
      </c>
      <c r="AQ65" s="282"/>
      <c r="AR65" s="281">
        <f t="shared" si="20"/>
        <v>0</v>
      </c>
      <c r="AS65" s="284"/>
      <c r="AT65" s="281">
        <f t="shared" si="21"/>
        <v>0</v>
      </c>
      <c r="AU65" s="285">
        <f t="shared" si="22"/>
        <v>0</v>
      </c>
      <c r="AV65" s="358">
        <f t="shared" si="23"/>
        <v>0</v>
      </c>
      <c r="AW65" s="287">
        <f t="shared" si="24"/>
        <v>254</v>
      </c>
      <c r="AX65" s="358">
        <f t="shared" si="25"/>
        <v>86360</v>
      </c>
      <c r="AY65" s="359">
        <f t="shared" si="26"/>
        <v>508</v>
      </c>
      <c r="AZ65" s="360">
        <f t="shared" si="27"/>
        <v>172720</v>
      </c>
      <c r="BA65" s="361">
        <f t="shared" si="28"/>
        <v>0</v>
      </c>
      <c r="BB65" s="234"/>
      <c r="BC65" s="310">
        <f t="shared" si="29"/>
        <v>0</v>
      </c>
      <c r="BD65" s="363">
        <f t="shared" si="30"/>
        <v>0</v>
      </c>
      <c r="BE65" s="310">
        <f t="shared" si="31"/>
        <v>508</v>
      </c>
      <c r="BF65" s="234"/>
      <c r="BG65" s="394" t="s">
        <v>254</v>
      </c>
      <c r="BH65" s="395" t="s">
        <v>224</v>
      </c>
      <c r="BI65" s="396" t="s">
        <v>0</v>
      </c>
      <c r="BJ65" s="304">
        <v>73</v>
      </c>
      <c r="BK65" s="303">
        <v>340</v>
      </c>
      <c r="BL65" s="314">
        <f t="shared" si="95"/>
        <v>24820</v>
      </c>
      <c r="BM65" s="395" t="s">
        <v>224</v>
      </c>
      <c r="BN65" s="396" t="s">
        <v>0</v>
      </c>
      <c r="BO65" s="304">
        <v>135</v>
      </c>
      <c r="BP65" s="303">
        <v>340</v>
      </c>
      <c r="BQ65" s="314">
        <f t="shared" si="96"/>
        <v>45900</v>
      </c>
      <c r="BR65" s="395" t="s">
        <v>224</v>
      </c>
      <c r="BS65" s="396" t="s">
        <v>0</v>
      </c>
      <c r="BT65" s="304"/>
      <c r="BU65" s="303">
        <v>340</v>
      </c>
      <c r="BV65" s="314">
        <f t="shared" si="97"/>
        <v>0</v>
      </c>
      <c r="BW65" s="236">
        <f t="shared" si="32"/>
        <v>300</v>
      </c>
      <c r="BX65" s="397"/>
      <c r="BY65" s="301">
        <f t="shared" si="33"/>
        <v>0</v>
      </c>
      <c r="BZ65" s="414"/>
      <c r="CA65" s="303">
        <f t="shared" si="34"/>
        <v>0</v>
      </c>
      <c r="CB65" s="304">
        <f t="shared" si="35"/>
        <v>73</v>
      </c>
      <c r="CC65" s="304">
        <f t="shared" si="36"/>
        <v>24820</v>
      </c>
      <c r="CD65" s="415"/>
      <c r="CE65" s="303">
        <f t="shared" si="37"/>
        <v>0</v>
      </c>
      <c r="CF65" s="305">
        <f t="shared" si="38"/>
        <v>0</v>
      </c>
      <c r="CG65" s="306">
        <f t="shared" si="38"/>
        <v>0</v>
      </c>
      <c r="CH65" s="307">
        <f t="shared" si="39"/>
        <v>135</v>
      </c>
      <c r="CI65" s="308">
        <f t="shared" si="40"/>
        <v>45900</v>
      </c>
      <c r="CJ65" s="309">
        <f t="shared" si="41"/>
        <v>0</v>
      </c>
      <c r="CK65" s="310">
        <f t="shared" si="42"/>
        <v>0</v>
      </c>
      <c r="CL65" s="310">
        <f t="shared" si="43"/>
        <v>508</v>
      </c>
      <c r="CM65" s="311">
        <f t="shared" si="44"/>
        <v>0</v>
      </c>
      <c r="CN65" s="312">
        <f t="shared" si="45"/>
        <v>0</v>
      </c>
      <c r="CO65" s="311"/>
      <c r="CP65" s="236">
        <f t="shared" si="46"/>
        <v>508</v>
      </c>
      <c r="CQ65" s="414"/>
      <c r="CR65" s="313">
        <f t="shared" si="47"/>
        <v>0</v>
      </c>
      <c r="CS65" s="314">
        <f t="shared" si="48"/>
        <v>73</v>
      </c>
      <c r="CT65" s="313"/>
      <c r="CU65" s="313">
        <f t="shared" si="49"/>
        <v>0</v>
      </c>
      <c r="CV65" s="315">
        <f t="shared" si="50"/>
        <v>0</v>
      </c>
      <c r="CW65" s="239">
        <f t="shared" si="51"/>
        <v>508</v>
      </c>
      <c r="CX65" s="316">
        <f t="shared" si="52"/>
        <v>127</v>
      </c>
      <c r="CY65" s="317">
        <f t="shared" si="53"/>
        <v>0</v>
      </c>
      <c r="CZ65" s="318">
        <f t="shared" si="54"/>
        <v>254</v>
      </c>
      <c r="DA65" s="319">
        <f t="shared" si="55"/>
        <v>0</v>
      </c>
      <c r="DB65" s="319">
        <f t="shared" si="56"/>
        <v>0</v>
      </c>
      <c r="DC65" s="319">
        <f t="shared" si="57"/>
        <v>0</v>
      </c>
      <c r="DD65" s="319">
        <f t="shared" si="58"/>
        <v>254</v>
      </c>
      <c r="DE65" s="310">
        <f t="shared" si="59"/>
        <v>0</v>
      </c>
      <c r="DF65" s="321">
        <f t="shared" si="60"/>
        <v>73</v>
      </c>
      <c r="DG65" s="322">
        <f t="shared" si="61"/>
        <v>0</v>
      </c>
      <c r="DH65" s="321">
        <f t="shared" si="62"/>
        <v>135</v>
      </c>
      <c r="DI65" s="322">
        <f t="shared" si="63"/>
        <v>0</v>
      </c>
      <c r="DJ65" s="322">
        <f t="shared" si="64"/>
        <v>0</v>
      </c>
      <c r="DK65" s="322">
        <f t="shared" si="65"/>
        <v>0</v>
      </c>
      <c r="DL65" s="323">
        <f t="shared" si="66"/>
        <v>589</v>
      </c>
      <c r="DM65" s="324">
        <f t="shared" si="67"/>
        <v>-81</v>
      </c>
      <c r="DN65" s="324">
        <f t="shared" si="68"/>
        <v>127</v>
      </c>
      <c r="DO65" s="324"/>
      <c r="DP65" s="310">
        <f t="shared" si="14"/>
        <v>0</v>
      </c>
      <c r="DQ65" s="310">
        <f t="shared" si="69"/>
        <v>0</v>
      </c>
      <c r="DR65" s="310">
        <f t="shared" si="15"/>
        <v>508</v>
      </c>
      <c r="DS65" s="325">
        <f t="shared" si="70"/>
        <v>508</v>
      </c>
    </row>
    <row r="66" spans="1:123" ht="32.25" customHeight="1">
      <c r="A66" s="376"/>
      <c r="B66" s="327" t="s">
        <v>225</v>
      </c>
      <c r="C66" s="328" t="s">
        <v>126</v>
      </c>
      <c r="D66" s="329">
        <f>D65*0.3</f>
        <v>38.1</v>
      </c>
      <c r="E66" s="330">
        <v>125</v>
      </c>
      <c r="F66" s="331">
        <f t="shared" si="89"/>
        <v>4762.5</v>
      </c>
      <c r="G66" s="399"/>
      <c r="H66" s="400"/>
      <c r="I66" s="334">
        <f>I65*0.3</f>
        <v>0</v>
      </c>
      <c r="J66" s="335">
        <v>125</v>
      </c>
      <c r="K66" s="336">
        <f t="shared" si="90"/>
        <v>0</v>
      </c>
      <c r="L66" s="337">
        <f>L65*0.3</f>
        <v>42.78</v>
      </c>
      <c r="M66" s="338">
        <v>125</v>
      </c>
      <c r="N66" s="339">
        <f t="shared" si="91"/>
        <v>5347.5</v>
      </c>
      <c r="O66" s="340">
        <f>O65*0.3</f>
        <v>0</v>
      </c>
      <c r="P66" s="341">
        <v>125</v>
      </c>
      <c r="Q66" s="342">
        <f t="shared" si="92"/>
        <v>0</v>
      </c>
      <c r="R66" s="267">
        <f t="shared" si="16"/>
        <v>0</v>
      </c>
      <c r="S66" s="343">
        <f t="shared" si="4"/>
        <v>0</v>
      </c>
      <c r="T66" s="344">
        <f t="shared" si="5"/>
        <v>38.1</v>
      </c>
      <c r="U66" s="343">
        <f t="shared" si="6"/>
        <v>4762.5</v>
      </c>
      <c r="V66" s="345"/>
      <c r="W66" s="389"/>
      <c r="X66" s="346" t="s">
        <v>225</v>
      </c>
      <c r="Y66" s="347" t="s">
        <v>126</v>
      </c>
      <c r="Z66" s="348">
        <f>Z65*0.3</f>
        <v>76.2</v>
      </c>
      <c r="AA66" s="349">
        <v>125</v>
      </c>
      <c r="AB66" s="350">
        <f t="shared" si="93"/>
        <v>9525</v>
      </c>
      <c r="AC66" s="403"/>
      <c r="AD66" s="404"/>
      <c r="AE66" s="352">
        <f>AE65*0.3</f>
        <v>0</v>
      </c>
      <c r="AF66" s="353">
        <v>125</v>
      </c>
      <c r="AG66" s="281">
        <f t="shared" si="94"/>
        <v>0</v>
      </c>
      <c r="AH66" s="354">
        <f t="shared" si="9"/>
        <v>0</v>
      </c>
      <c r="AI66" s="355">
        <f t="shared" si="10"/>
        <v>0</v>
      </c>
      <c r="AJ66" s="352">
        <f>AJ65*0.3</f>
        <v>0</v>
      </c>
      <c r="AK66" s="353">
        <v>125</v>
      </c>
      <c r="AL66" s="283">
        <f t="shared" si="17"/>
        <v>0</v>
      </c>
      <c r="AM66" s="280"/>
      <c r="AN66" s="281">
        <f t="shared" si="18"/>
        <v>0</v>
      </c>
      <c r="AO66" s="282"/>
      <c r="AP66" s="283">
        <f t="shared" si="19"/>
        <v>0</v>
      </c>
      <c r="AQ66" s="282"/>
      <c r="AR66" s="281">
        <f t="shared" si="20"/>
        <v>0</v>
      </c>
      <c r="AS66" s="284"/>
      <c r="AT66" s="281">
        <f t="shared" si="21"/>
        <v>0</v>
      </c>
      <c r="AU66" s="285">
        <f t="shared" si="22"/>
        <v>0</v>
      </c>
      <c r="AV66" s="358">
        <f t="shared" si="23"/>
        <v>0</v>
      </c>
      <c r="AW66" s="287">
        <f t="shared" si="24"/>
        <v>76.2</v>
      </c>
      <c r="AX66" s="358">
        <f t="shared" si="25"/>
        <v>9525</v>
      </c>
      <c r="AY66" s="359">
        <f t="shared" si="26"/>
        <v>152.4</v>
      </c>
      <c r="AZ66" s="360">
        <f t="shared" si="27"/>
        <v>19050</v>
      </c>
      <c r="BA66" s="361">
        <f t="shared" si="28"/>
        <v>0</v>
      </c>
      <c r="BB66" s="234"/>
      <c r="BC66" s="310">
        <f t="shared" si="29"/>
        <v>0</v>
      </c>
      <c r="BD66" s="363">
        <f t="shared" si="30"/>
        <v>0</v>
      </c>
      <c r="BE66" s="310">
        <f t="shared" si="31"/>
        <v>152.4</v>
      </c>
      <c r="BF66" s="234"/>
      <c r="BG66" s="394"/>
      <c r="BH66" s="365" t="s">
        <v>225</v>
      </c>
      <c r="BI66" s="366" t="s">
        <v>126</v>
      </c>
      <c r="BJ66" s="367">
        <f>BJ65*0.3</f>
        <v>21.9</v>
      </c>
      <c r="BK66" s="368">
        <v>125</v>
      </c>
      <c r="BL66" s="369">
        <f t="shared" si="95"/>
        <v>2737.5</v>
      </c>
      <c r="BM66" s="365" t="s">
        <v>225</v>
      </c>
      <c r="BN66" s="366" t="s">
        <v>126</v>
      </c>
      <c r="BO66" s="367">
        <f>BO65*0.3</f>
        <v>40.5</v>
      </c>
      <c r="BP66" s="368">
        <v>125</v>
      </c>
      <c r="BQ66" s="369">
        <f t="shared" si="96"/>
        <v>5062.5</v>
      </c>
      <c r="BR66" s="365" t="s">
        <v>225</v>
      </c>
      <c r="BS66" s="366" t="s">
        <v>126</v>
      </c>
      <c r="BT66" s="367"/>
      <c r="BU66" s="368">
        <v>125</v>
      </c>
      <c r="BV66" s="369">
        <f t="shared" si="97"/>
        <v>0</v>
      </c>
      <c r="BW66" s="236">
        <f t="shared" si="32"/>
        <v>90</v>
      </c>
      <c r="BX66" s="409"/>
      <c r="BY66" s="301">
        <f t="shared" si="33"/>
        <v>0</v>
      </c>
      <c r="BZ66" s="414"/>
      <c r="CA66" s="303">
        <f t="shared" si="34"/>
        <v>0</v>
      </c>
      <c r="CB66" s="304">
        <f t="shared" si="35"/>
        <v>21.9</v>
      </c>
      <c r="CC66" s="304">
        <f t="shared" si="36"/>
        <v>2737.5</v>
      </c>
      <c r="CD66" s="415"/>
      <c r="CE66" s="303">
        <f t="shared" si="37"/>
        <v>0</v>
      </c>
      <c r="CF66" s="305">
        <f t="shared" si="38"/>
        <v>0</v>
      </c>
      <c r="CG66" s="306">
        <f t="shared" si="38"/>
        <v>0</v>
      </c>
      <c r="CH66" s="307">
        <f t="shared" si="39"/>
        <v>40.5</v>
      </c>
      <c r="CI66" s="308">
        <f t="shared" si="40"/>
        <v>5062.5</v>
      </c>
      <c r="CJ66" s="309">
        <f t="shared" si="41"/>
        <v>0</v>
      </c>
      <c r="CK66" s="310">
        <f t="shared" si="42"/>
        <v>0</v>
      </c>
      <c r="CL66" s="310">
        <f t="shared" si="43"/>
        <v>152.4</v>
      </c>
      <c r="CM66" s="311">
        <f t="shared" si="44"/>
        <v>0</v>
      </c>
      <c r="CN66" s="312">
        <f t="shared" si="45"/>
        <v>0</v>
      </c>
      <c r="CO66" s="311"/>
      <c r="CP66" s="236">
        <f t="shared" si="46"/>
        <v>152.4</v>
      </c>
      <c r="CQ66" s="414"/>
      <c r="CR66" s="313">
        <f t="shared" si="47"/>
        <v>0</v>
      </c>
      <c r="CS66" s="314">
        <f t="shared" si="48"/>
        <v>21.9</v>
      </c>
      <c r="CT66" s="313"/>
      <c r="CU66" s="313">
        <f t="shared" si="49"/>
        <v>0</v>
      </c>
      <c r="CV66" s="315">
        <f t="shared" si="50"/>
        <v>0</v>
      </c>
      <c r="CW66" s="239">
        <f t="shared" si="51"/>
        <v>152.4</v>
      </c>
      <c r="CX66" s="316">
        <f t="shared" si="52"/>
        <v>38.1</v>
      </c>
      <c r="CY66" s="317">
        <f t="shared" si="53"/>
        <v>0</v>
      </c>
      <c r="CZ66" s="318">
        <f t="shared" si="54"/>
        <v>76.2</v>
      </c>
      <c r="DA66" s="319">
        <f t="shared" si="55"/>
        <v>0</v>
      </c>
      <c r="DB66" s="319">
        <f t="shared" si="56"/>
        <v>0</v>
      </c>
      <c r="DC66" s="319">
        <f t="shared" si="57"/>
        <v>0</v>
      </c>
      <c r="DD66" s="319">
        <f t="shared" si="58"/>
        <v>76.2</v>
      </c>
      <c r="DE66" s="310">
        <f t="shared" si="59"/>
        <v>0</v>
      </c>
      <c r="DF66" s="321">
        <f t="shared" si="60"/>
        <v>21.9</v>
      </c>
      <c r="DG66" s="322">
        <f t="shared" si="61"/>
        <v>0</v>
      </c>
      <c r="DH66" s="321">
        <f t="shared" si="62"/>
        <v>40.5</v>
      </c>
      <c r="DI66" s="322">
        <f t="shared" si="63"/>
        <v>0</v>
      </c>
      <c r="DJ66" s="322">
        <f t="shared" si="64"/>
        <v>0</v>
      </c>
      <c r="DK66" s="322">
        <f t="shared" si="65"/>
        <v>0</v>
      </c>
      <c r="DL66" s="323">
        <f t="shared" si="66"/>
        <v>176.7</v>
      </c>
      <c r="DM66" s="324">
        <f t="shared" si="67"/>
        <v>-24.3</v>
      </c>
      <c r="DN66" s="324">
        <f t="shared" si="68"/>
        <v>38.1</v>
      </c>
      <c r="DO66" s="324"/>
      <c r="DP66" s="310">
        <f t="shared" si="14"/>
        <v>0</v>
      </c>
      <c r="DQ66" s="310">
        <f t="shared" si="69"/>
        <v>0</v>
      </c>
      <c r="DR66" s="310">
        <f t="shared" si="15"/>
        <v>152.4</v>
      </c>
      <c r="DS66" s="325">
        <f t="shared" si="70"/>
        <v>152.4</v>
      </c>
    </row>
    <row r="67" spans="1:123" ht="25.5" customHeight="1">
      <c r="A67" s="376"/>
      <c r="B67" s="327" t="s">
        <v>226</v>
      </c>
      <c r="C67" s="328" t="s">
        <v>126</v>
      </c>
      <c r="D67" s="329">
        <f>D65*2.5</f>
        <v>317.5</v>
      </c>
      <c r="E67" s="330">
        <v>19.89</v>
      </c>
      <c r="F67" s="331">
        <f t="shared" si="89"/>
        <v>6315.08</v>
      </c>
      <c r="G67" s="399"/>
      <c r="H67" s="400"/>
      <c r="I67" s="334">
        <f>I65*2.5</f>
        <v>0</v>
      </c>
      <c r="J67" s="335">
        <v>19.89</v>
      </c>
      <c r="K67" s="336">
        <f t="shared" si="90"/>
        <v>0</v>
      </c>
      <c r="L67" s="337">
        <f>L65*2.5</f>
        <v>356.48</v>
      </c>
      <c r="M67" s="338">
        <v>19.89</v>
      </c>
      <c r="N67" s="339">
        <f t="shared" si="91"/>
        <v>7090.39</v>
      </c>
      <c r="O67" s="340">
        <f>O65*2.5</f>
        <v>0</v>
      </c>
      <c r="P67" s="341">
        <v>19.89</v>
      </c>
      <c r="Q67" s="342">
        <f t="shared" si="92"/>
        <v>0</v>
      </c>
      <c r="R67" s="267">
        <f t="shared" si="16"/>
        <v>0</v>
      </c>
      <c r="S67" s="343">
        <f t="shared" si="4"/>
        <v>0</v>
      </c>
      <c r="T67" s="344">
        <f t="shared" si="5"/>
        <v>317.5</v>
      </c>
      <c r="U67" s="343">
        <f t="shared" si="6"/>
        <v>6315.08</v>
      </c>
      <c r="V67" s="345"/>
      <c r="W67" s="389"/>
      <c r="X67" s="346" t="s">
        <v>226</v>
      </c>
      <c r="Y67" s="347" t="s">
        <v>126</v>
      </c>
      <c r="Z67" s="348">
        <f>Z65*2.5</f>
        <v>635</v>
      </c>
      <c r="AA67" s="349">
        <v>19.89</v>
      </c>
      <c r="AB67" s="350">
        <f t="shared" si="93"/>
        <v>12630.15</v>
      </c>
      <c r="AC67" s="403"/>
      <c r="AD67" s="404"/>
      <c r="AE67" s="352">
        <f>AE65*2.5</f>
        <v>0</v>
      </c>
      <c r="AF67" s="353">
        <v>19.89</v>
      </c>
      <c r="AG67" s="281">
        <f t="shared" si="94"/>
        <v>0</v>
      </c>
      <c r="AH67" s="354">
        <f t="shared" si="9"/>
        <v>0</v>
      </c>
      <c r="AI67" s="355">
        <f t="shared" si="10"/>
        <v>0</v>
      </c>
      <c r="AJ67" s="352">
        <f>AJ65*2.5</f>
        <v>0</v>
      </c>
      <c r="AK67" s="353">
        <v>19.89</v>
      </c>
      <c r="AL67" s="283">
        <f t="shared" si="17"/>
        <v>0</v>
      </c>
      <c r="AM67" s="280"/>
      <c r="AN67" s="281">
        <f t="shared" si="18"/>
        <v>0</v>
      </c>
      <c r="AO67" s="282"/>
      <c r="AP67" s="283">
        <f t="shared" si="19"/>
        <v>0</v>
      </c>
      <c r="AQ67" s="282"/>
      <c r="AR67" s="281">
        <f t="shared" si="20"/>
        <v>0</v>
      </c>
      <c r="AS67" s="284"/>
      <c r="AT67" s="281">
        <f t="shared" si="21"/>
        <v>0</v>
      </c>
      <c r="AU67" s="285">
        <f t="shared" si="22"/>
        <v>0</v>
      </c>
      <c r="AV67" s="358">
        <f t="shared" si="23"/>
        <v>0</v>
      </c>
      <c r="AW67" s="287">
        <f t="shared" si="24"/>
        <v>635</v>
      </c>
      <c r="AX67" s="358">
        <f t="shared" si="25"/>
        <v>12630.15</v>
      </c>
      <c r="AY67" s="359">
        <f t="shared" si="26"/>
        <v>1270</v>
      </c>
      <c r="AZ67" s="360">
        <f t="shared" si="27"/>
        <v>25260.3</v>
      </c>
      <c r="BA67" s="361">
        <f t="shared" si="28"/>
        <v>0</v>
      </c>
      <c r="BB67" s="234"/>
      <c r="BC67" s="310">
        <f t="shared" si="29"/>
        <v>0</v>
      </c>
      <c r="BD67" s="363">
        <f t="shared" si="30"/>
        <v>0</v>
      </c>
      <c r="BE67" s="310">
        <f t="shared" si="31"/>
        <v>1270</v>
      </c>
      <c r="BF67" s="234"/>
      <c r="BG67" s="394"/>
      <c r="BH67" s="365" t="s">
        <v>226</v>
      </c>
      <c r="BI67" s="366" t="s">
        <v>126</v>
      </c>
      <c r="BJ67" s="367">
        <f>BJ65*2.5</f>
        <v>182.5</v>
      </c>
      <c r="BK67" s="368">
        <v>19.89</v>
      </c>
      <c r="BL67" s="369">
        <f t="shared" si="95"/>
        <v>3629.93</v>
      </c>
      <c r="BM67" s="365" t="s">
        <v>226</v>
      </c>
      <c r="BN67" s="366" t="s">
        <v>126</v>
      </c>
      <c r="BO67" s="367">
        <f>BO65*2.5</f>
        <v>337.5</v>
      </c>
      <c r="BP67" s="368">
        <v>19.89</v>
      </c>
      <c r="BQ67" s="369">
        <f t="shared" si="96"/>
        <v>6712.88</v>
      </c>
      <c r="BR67" s="365" t="s">
        <v>226</v>
      </c>
      <c r="BS67" s="366" t="s">
        <v>126</v>
      </c>
      <c r="BT67" s="367"/>
      <c r="BU67" s="368">
        <v>19.89</v>
      </c>
      <c r="BV67" s="369">
        <f t="shared" si="97"/>
        <v>0</v>
      </c>
      <c r="BW67" s="236">
        <f t="shared" si="32"/>
        <v>750</v>
      </c>
      <c r="BX67" s="409"/>
      <c r="BY67" s="301">
        <f t="shared" si="33"/>
        <v>0</v>
      </c>
      <c r="BZ67" s="414"/>
      <c r="CA67" s="303">
        <f t="shared" si="34"/>
        <v>0</v>
      </c>
      <c r="CB67" s="304">
        <f t="shared" si="35"/>
        <v>182.5</v>
      </c>
      <c r="CC67" s="304">
        <f t="shared" si="36"/>
        <v>3629.93</v>
      </c>
      <c r="CD67" s="415"/>
      <c r="CE67" s="303">
        <f t="shared" si="37"/>
        <v>0</v>
      </c>
      <c r="CF67" s="305">
        <f t="shared" si="38"/>
        <v>0</v>
      </c>
      <c r="CG67" s="306">
        <f t="shared" si="38"/>
        <v>0</v>
      </c>
      <c r="CH67" s="307">
        <f t="shared" si="39"/>
        <v>337.5</v>
      </c>
      <c r="CI67" s="308">
        <f t="shared" si="40"/>
        <v>6712.88</v>
      </c>
      <c r="CJ67" s="309">
        <f t="shared" si="41"/>
        <v>0</v>
      </c>
      <c r="CK67" s="310">
        <f t="shared" si="42"/>
        <v>0</v>
      </c>
      <c r="CL67" s="310">
        <f t="shared" si="43"/>
        <v>1270</v>
      </c>
      <c r="CM67" s="311">
        <f t="shared" si="44"/>
        <v>0</v>
      </c>
      <c r="CN67" s="312">
        <f t="shared" si="45"/>
        <v>0</v>
      </c>
      <c r="CO67" s="311"/>
      <c r="CP67" s="236">
        <f t="shared" si="46"/>
        <v>1270</v>
      </c>
      <c r="CQ67" s="414"/>
      <c r="CR67" s="313">
        <f t="shared" si="47"/>
        <v>0</v>
      </c>
      <c r="CS67" s="314">
        <f t="shared" si="48"/>
        <v>182.5</v>
      </c>
      <c r="CT67" s="313"/>
      <c r="CU67" s="313">
        <f t="shared" si="49"/>
        <v>0</v>
      </c>
      <c r="CV67" s="315">
        <f t="shared" si="50"/>
        <v>0</v>
      </c>
      <c r="CW67" s="239">
        <f t="shared" si="51"/>
        <v>1270</v>
      </c>
      <c r="CX67" s="316">
        <f t="shared" si="52"/>
        <v>317.5</v>
      </c>
      <c r="CY67" s="317">
        <f t="shared" si="53"/>
        <v>0</v>
      </c>
      <c r="CZ67" s="318">
        <f t="shared" si="54"/>
        <v>635</v>
      </c>
      <c r="DA67" s="319">
        <f t="shared" si="55"/>
        <v>0</v>
      </c>
      <c r="DB67" s="319">
        <f t="shared" si="56"/>
        <v>0</v>
      </c>
      <c r="DC67" s="319">
        <f t="shared" si="57"/>
        <v>0</v>
      </c>
      <c r="DD67" s="319">
        <f t="shared" si="58"/>
        <v>635</v>
      </c>
      <c r="DE67" s="310">
        <f t="shared" si="59"/>
        <v>0</v>
      </c>
      <c r="DF67" s="321">
        <f t="shared" si="60"/>
        <v>182.5</v>
      </c>
      <c r="DG67" s="322">
        <f t="shared" si="61"/>
        <v>0</v>
      </c>
      <c r="DH67" s="321">
        <f t="shared" si="62"/>
        <v>337.5</v>
      </c>
      <c r="DI67" s="322">
        <f t="shared" si="63"/>
        <v>0</v>
      </c>
      <c r="DJ67" s="322">
        <f t="shared" si="64"/>
        <v>0</v>
      </c>
      <c r="DK67" s="322">
        <f t="shared" si="65"/>
        <v>0</v>
      </c>
      <c r="DL67" s="323">
        <f t="shared" si="66"/>
        <v>1472.5</v>
      </c>
      <c r="DM67" s="324">
        <f t="shared" si="67"/>
        <v>-202.5</v>
      </c>
      <c r="DN67" s="324">
        <f t="shared" si="68"/>
        <v>317.5</v>
      </c>
      <c r="DO67" s="324"/>
      <c r="DP67" s="310">
        <f t="shared" si="14"/>
        <v>0</v>
      </c>
      <c r="DQ67" s="310">
        <f t="shared" si="69"/>
        <v>0</v>
      </c>
      <c r="DR67" s="310">
        <f t="shared" si="15"/>
        <v>1270</v>
      </c>
      <c r="DS67" s="325">
        <f t="shared" si="70"/>
        <v>1270</v>
      </c>
    </row>
    <row r="68" spans="1:123" ht="28.5" customHeight="1">
      <c r="A68" s="376" t="s">
        <v>255</v>
      </c>
      <c r="B68" s="377" t="s">
        <v>228</v>
      </c>
      <c r="C68" s="378" t="s">
        <v>0</v>
      </c>
      <c r="D68" s="379">
        <v>127</v>
      </c>
      <c r="E68" s="380">
        <v>80</v>
      </c>
      <c r="F68" s="381">
        <f t="shared" si="89"/>
        <v>10160</v>
      </c>
      <c r="G68" s="382"/>
      <c r="H68" s="333"/>
      <c r="I68" s="383">
        <v>0</v>
      </c>
      <c r="J68" s="384">
        <v>80</v>
      </c>
      <c r="K68" s="336">
        <f t="shared" si="90"/>
        <v>0</v>
      </c>
      <c r="L68" s="385">
        <v>142.59</v>
      </c>
      <c r="M68" s="386">
        <v>80</v>
      </c>
      <c r="N68" s="339">
        <f t="shared" si="91"/>
        <v>11407.2</v>
      </c>
      <c r="O68" s="387">
        <v>0</v>
      </c>
      <c r="P68" s="388">
        <v>80</v>
      </c>
      <c r="Q68" s="342">
        <f t="shared" si="92"/>
        <v>0</v>
      </c>
      <c r="R68" s="267">
        <f t="shared" si="16"/>
        <v>0</v>
      </c>
      <c r="S68" s="343">
        <f t="shared" si="4"/>
        <v>0</v>
      </c>
      <c r="T68" s="344">
        <f t="shared" si="5"/>
        <v>127</v>
      </c>
      <c r="U68" s="343">
        <f t="shared" si="6"/>
        <v>10160</v>
      </c>
      <c r="V68" s="345"/>
      <c r="W68" s="389" t="s">
        <v>255</v>
      </c>
      <c r="X68" s="390" t="s">
        <v>228</v>
      </c>
      <c r="Y68" s="391" t="s">
        <v>0</v>
      </c>
      <c r="Z68" s="392">
        <v>254</v>
      </c>
      <c r="AA68" s="393">
        <v>80</v>
      </c>
      <c r="AB68" s="283">
        <f t="shared" si="93"/>
        <v>20320</v>
      </c>
      <c r="AC68" s="280"/>
      <c r="AD68" s="281"/>
      <c r="AE68" s="280">
        <v>0</v>
      </c>
      <c r="AF68" s="392">
        <v>80</v>
      </c>
      <c r="AG68" s="281">
        <f t="shared" si="94"/>
        <v>0</v>
      </c>
      <c r="AH68" s="354">
        <f t="shared" si="9"/>
        <v>0</v>
      </c>
      <c r="AI68" s="355">
        <f t="shared" si="10"/>
        <v>0</v>
      </c>
      <c r="AJ68" s="280">
        <v>0</v>
      </c>
      <c r="AK68" s="392">
        <v>80</v>
      </c>
      <c r="AL68" s="283">
        <f t="shared" si="17"/>
        <v>0</v>
      </c>
      <c r="AM68" s="280"/>
      <c r="AN68" s="281">
        <f t="shared" si="18"/>
        <v>0</v>
      </c>
      <c r="AO68" s="282"/>
      <c r="AP68" s="283">
        <f t="shared" si="19"/>
        <v>0</v>
      </c>
      <c r="AQ68" s="282"/>
      <c r="AR68" s="281">
        <f t="shared" si="20"/>
        <v>0</v>
      </c>
      <c r="AS68" s="284"/>
      <c r="AT68" s="281">
        <f t="shared" si="21"/>
        <v>0</v>
      </c>
      <c r="AU68" s="285">
        <f t="shared" si="22"/>
        <v>0</v>
      </c>
      <c r="AV68" s="358">
        <f t="shared" si="23"/>
        <v>0</v>
      </c>
      <c r="AW68" s="287">
        <f t="shared" si="24"/>
        <v>254</v>
      </c>
      <c r="AX68" s="358">
        <f t="shared" si="25"/>
        <v>20320</v>
      </c>
      <c r="AY68" s="359">
        <f t="shared" si="26"/>
        <v>508</v>
      </c>
      <c r="AZ68" s="360">
        <f t="shared" si="27"/>
        <v>40640</v>
      </c>
      <c r="BA68" s="361">
        <f t="shared" si="28"/>
        <v>0</v>
      </c>
      <c r="BB68" s="234"/>
      <c r="BC68" s="310">
        <f t="shared" si="29"/>
        <v>0</v>
      </c>
      <c r="BD68" s="363">
        <f t="shared" si="30"/>
        <v>0</v>
      </c>
      <c r="BE68" s="310">
        <f t="shared" si="31"/>
        <v>508</v>
      </c>
      <c r="BF68" s="234"/>
      <c r="BG68" s="394" t="s">
        <v>255</v>
      </c>
      <c r="BH68" s="395" t="s">
        <v>228</v>
      </c>
      <c r="BI68" s="396" t="s">
        <v>0</v>
      </c>
      <c r="BJ68" s="304">
        <v>73</v>
      </c>
      <c r="BK68" s="303">
        <v>80</v>
      </c>
      <c r="BL68" s="314">
        <f t="shared" si="95"/>
        <v>5840</v>
      </c>
      <c r="BM68" s="395" t="s">
        <v>228</v>
      </c>
      <c r="BN68" s="396" t="s">
        <v>0</v>
      </c>
      <c r="BO68" s="304">
        <v>135</v>
      </c>
      <c r="BP68" s="303">
        <v>80</v>
      </c>
      <c r="BQ68" s="314">
        <f t="shared" si="96"/>
        <v>10800</v>
      </c>
      <c r="BR68" s="395" t="s">
        <v>228</v>
      </c>
      <c r="BS68" s="396" t="s">
        <v>0</v>
      </c>
      <c r="BT68" s="304"/>
      <c r="BU68" s="303">
        <v>80</v>
      </c>
      <c r="BV68" s="314">
        <f t="shared" si="97"/>
        <v>0</v>
      </c>
      <c r="BW68" s="236">
        <f t="shared" si="32"/>
        <v>300</v>
      </c>
      <c r="BX68" s="397"/>
      <c r="BY68" s="301">
        <f t="shared" si="33"/>
        <v>0</v>
      </c>
      <c r="BZ68" s="414"/>
      <c r="CA68" s="303">
        <f t="shared" si="34"/>
        <v>0</v>
      </c>
      <c r="CB68" s="304">
        <f t="shared" si="35"/>
        <v>73</v>
      </c>
      <c r="CC68" s="304">
        <f t="shared" si="36"/>
        <v>5840</v>
      </c>
      <c r="CD68" s="415"/>
      <c r="CE68" s="303">
        <f t="shared" si="37"/>
        <v>0</v>
      </c>
      <c r="CF68" s="305">
        <f t="shared" si="38"/>
        <v>0</v>
      </c>
      <c r="CG68" s="306">
        <f t="shared" si="38"/>
        <v>0</v>
      </c>
      <c r="CH68" s="307">
        <f t="shared" si="39"/>
        <v>135</v>
      </c>
      <c r="CI68" s="308">
        <f t="shared" si="40"/>
        <v>10800</v>
      </c>
      <c r="CJ68" s="309">
        <f t="shared" si="41"/>
        <v>0</v>
      </c>
      <c r="CK68" s="310">
        <f t="shared" si="42"/>
        <v>0</v>
      </c>
      <c r="CL68" s="310">
        <f t="shared" si="43"/>
        <v>508</v>
      </c>
      <c r="CM68" s="311">
        <f t="shared" si="44"/>
        <v>0</v>
      </c>
      <c r="CN68" s="312">
        <f t="shared" si="45"/>
        <v>0</v>
      </c>
      <c r="CO68" s="311"/>
      <c r="CP68" s="236">
        <f t="shared" si="46"/>
        <v>508</v>
      </c>
      <c r="CQ68" s="414"/>
      <c r="CR68" s="313">
        <f t="shared" si="47"/>
        <v>0</v>
      </c>
      <c r="CS68" s="314">
        <f t="shared" si="48"/>
        <v>73</v>
      </c>
      <c r="CT68" s="313"/>
      <c r="CU68" s="313">
        <f t="shared" si="49"/>
        <v>0</v>
      </c>
      <c r="CV68" s="315">
        <f t="shared" si="50"/>
        <v>0</v>
      </c>
      <c r="CW68" s="239">
        <f t="shared" si="51"/>
        <v>508</v>
      </c>
      <c r="CX68" s="316">
        <f t="shared" si="52"/>
        <v>127</v>
      </c>
      <c r="CY68" s="317">
        <f t="shared" si="53"/>
        <v>0</v>
      </c>
      <c r="CZ68" s="318">
        <f t="shared" si="54"/>
        <v>254</v>
      </c>
      <c r="DA68" s="319">
        <f t="shared" si="55"/>
        <v>0</v>
      </c>
      <c r="DB68" s="319">
        <f t="shared" si="56"/>
        <v>0</v>
      </c>
      <c r="DC68" s="319">
        <f t="shared" si="57"/>
        <v>0</v>
      </c>
      <c r="DD68" s="319">
        <f t="shared" si="58"/>
        <v>254</v>
      </c>
      <c r="DE68" s="310">
        <f t="shared" si="59"/>
        <v>0</v>
      </c>
      <c r="DF68" s="321">
        <f t="shared" si="60"/>
        <v>73</v>
      </c>
      <c r="DG68" s="322">
        <f t="shared" si="61"/>
        <v>0</v>
      </c>
      <c r="DH68" s="321">
        <f t="shared" si="62"/>
        <v>135</v>
      </c>
      <c r="DI68" s="322">
        <f t="shared" si="63"/>
        <v>0</v>
      </c>
      <c r="DJ68" s="322">
        <f t="shared" si="64"/>
        <v>0</v>
      </c>
      <c r="DK68" s="322">
        <f t="shared" si="65"/>
        <v>0</v>
      </c>
      <c r="DL68" s="323">
        <f t="shared" si="66"/>
        <v>589</v>
      </c>
      <c r="DM68" s="324">
        <f t="shared" si="67"/>
        <v>-81</v>
      </c>
      <c r="DN68" s="324">
        <f t="shared" si="68"/>
        <v>127</v>
      </c>
      <c r="DO68" s="324"/>
      <c r="DP68" s="310">
        <f t="shared" si="14"/>
        <v>0</v>
      </c>
      <c r="DQ68" s="310">
        <f t="shared" si="69"/>
        <v>0</v>
      </c>
      <c r="DR68" s="310">
        <f t="shared" si="15"/>
        <v>508</v>
      </c>
      <c r="DS68" s="325">
        <f t="shared" si="70"/>
        <v>508</v>
      </c>
    </row>
    <row r="69" spans="1:123" ht="30" customHeight="1">
      <c r="A69" s="376"/>
      <c r="B69" s="327" t="s">
        <v>229</v>
      </c>
      <c r="C69" s="328" t="s">
        <v>215</v>
      </c>
      <c r="D69" s="329">
        <f>D68*0.15</f>
        <v>19.05</v>
      </c>
      <c r="E69" s="330">
        <v>241.5</v>
      </c>
      <c r="F69" s="331">
        <f t="shared" si="89"/>
        <v>4600.58</v>
      </c>
      <c r="G69" s="399"/>
      <c r="H69" s="400"/>
      <c r="I69" s="334">
        <f>I68*0.15</f>
        <v>0</v>
      </c>
      <c r="J69" s="335">
        <v>241.5</v>
      </c>
      <c r="K69" s="336">
        <f t="shared" si="90"/>
        <v>0</v>
      </c>
      <c r="L69" s="337">
        <f>L68*0.15</f>
        <v>21.39</v>
      </c>
      <c r="M69" s="338">
        <v>241.5</v>
      </c>
      <c r="N69" s="339">
        <f t="shared" si="91"/>
        <v>5165.6899999999996</v>
      </c>
      <c r="O69" s="340">
        <f>O68*0.15</f>
        <v>0</v>
      </c>
      <c r="P69" s="341">
        <v>241.5</v>
      </c>
      <c r="Q69" s="342">
        <f t="shared" si="92"/>
        <v>0</v>
      </c>
      <c r="R69" s="267">
        <f t="shared" si="16"/>
        <v>0</v>
      </c>
      <c r="S69" s="343">
        <f t="shared" si="4"/>
        <v>0</v>
      </c>
      <c r="T69" s="344">
        <f t="shared" si="5"/>
        <v>19.05</v>
      </c>
      <c r="U69" s="343">
        <f t="shared" si="6"/>
        <v>4600.58</v>
      </c>
      <c r="V69" s="345"/>
      <c r="W69" s="389"/>
      <c r="X69" s="346" t="s">
        <v>229</v>
      </c>
      <c r="Y69" s="347" t="s">
        <v>215</v>
      </c>
      <c r="Z69" s="348">
        <f>Z68*0.15</f>
        <v>38.1</v>
      </c>
      <c r="AA69" s="349">
        <v>241.5</v>
      </c>
      <c r="AB69" s="350">
        <f t="shared" si="93"/>
        <v>9201.15</v>
      </c>
      <c r="AC69" s="403"/>
      <c r="AD69" s="404"/>
      <c r="AE69" s="352">
        <f>AE68*0.15</f>
        <v>0</v>
      </c>
      <c r="AF69" s="353">
        <v>241.5</v>
      </c>
      <c r="AG69" s="281">
        <f t="shared" si="94"/>
        <v>0</v>
      </c>
      <c r="AH69" s="354">
        <f t="shared" si="9"/>
        <v>0</v>
      </c>
      <c r="AI69" s="355">
        <f t="shared" si="10"/>
        <v>0</v>
      </c>
      <c r="AJ69" s="352">
        <f>AJ68*0.15</f>
        <v>0</v>
      </c>
      <c r="AK69" s="353">
        <v>241.5</v>
      </c>
      <c r="AL69" s="283">
        <f t="shared" si="17"/>
        <v>0</v>
      </c>
      <c r="AM69" s="280"/>
      <c r="AN69" s="281">
        <f t="shared" si="18"/>
        <v>0</v>
      </c>
      <c r="AO69" s="282"/>
      <c r="AP69" s="283">
        <f t="shared" si="19"/>
        <v>0</v>
      </c>
      <c r="AQ69" s="282"/>
      <c r="AR69" s="281">
        <f t="shared" si="20"/>
        <v>0</v>
      </c>
      <c r="AS69" s="284"/>
      <c r="AT69" s="281">
        <f t="shared" si="21"/>
        <v>0</v>
      </c>
      <c r="AU69" s="285">
        <f t="shared" si="22"/>
        <v>0</v>
      </c>
      <c r="AV69" s="358">
        <f t="shared" si="23"/>
        <v>0</v>
      </c>
      <c r="AW69" s="287">
        <f t="shared" si="24"/>
        <v>38.1</v>
      </c>
      <c r="AX69" s="358">
        <f t="shared" si="25"/>
        <v>9201.15</v>
      </c>
      <c r="AY69" s="359">
        <f t="shared" si="26"/>
        <v>76.2</v>
      </c>
      <c r="AZ69" s="360">
        <f t="shared" si="27"/>
        <v>18402.3</v>
      </c>
      <c r="BA69" s="361">
        <f t="shared" si="28"/>
        <v>0</v>
      </c>
      <c r="BB69" s="234"/>
      <c r="BC69" s="310">
        <f t="shared" si="29"/>
        <v>0</v>
      </c>
      <c r="BD69" s="363">
        <f t="shared" si="30"/>
        <v>0</v>
      </c>
      <c r="BE69" s="310">
        <f t="shared" si="31"/>
        <v>76.2</v>
      </c>
      <c r="BF69" s="234"/>
      <c r="BG69" s="394"/>
      <c r="BH69" s="365" t="s">
        <v>229</v>
      </c>
      <c r="BI69" s="366" t="s">
        <v>215</v>
      </c>
      <c r="BJ69" s="367">
        <f>BJ68*0.15</f>
        <v>10.95</v>
      </c>
      <c r="BK69" s="368">
        <v>241.5</v>
      </c>
      <c r="BL69" s="369">
        <f t="shared" si="95"/>
        <v>2644.43</v>
      </c>
      <c r="BM69" s="365" t="s">
        <v>229</v>
      </c>
      <c r="BN69" s="366" t="s">
        <v>215</v>
      </c>
      <c r="BO69" s="367">
        <f>BO68*0.15</f>
        <v>20.25</v>
      </c>
      <c r="BP69" s="368">
        <v>241.5</v>
      </c>
      <c r="BQ69" s="369">
        <f t="shared" si="96"/>
        <v>4890.38</v>
      </c>
      <c r="BR69" s="365" t="s">
        <v>229</v>
      </c>
      <c r="BS69" s="366" t="s">
        <v>215</v>
      </c>
      <c r="BT69" s="367"/>
      <c r="BU69" s="368">
        <v>241.5</v>
      </c>
      <c r="BV69" s="369">
        <f t="shared" si="97"/>
        <v>0</v>
      </c>
      <c r="BW69" s="236">
        <f t="shared" si="32"/>
        <v>45</v>
      </c>
      <c r="BX69" s="409"/>
      <c r="BY69" s="301">
        <f t="shared" si="33"/>
        <v>0</v>
      </c>
      <c r="BZ69" s="414"/>
      <c r="CA69" s="303">
        <f t="shared" si="34"/>
        <v>0</v>
      </c>
      <c r="CB69" s="304">
        <f t="shared" si="35"/>
        <v>10.95</v>
      </c>
      <c r="CC69" s="304">
        <f t="shared" si="36"/>
        <v>2644.43</v>
      </c>
      <c r="CD69" s="415"/>
      <c r="CE69" s="303">
        <f t="shared" si="37"/>
        <v>0</v>
      </c>
      <c r="CF69" s="305">
        <f t="shared" si="38"/>
        <v>0</v>
      </c>
      <c r="CG69" s="306">
        <f t="shared" si="38"/>
        <v>0</v>
      </c>
      <c r="CH69" s="307">
        <f t="shared" si="39"/>
        <v>20.25</v>
      </c>
      <c r="CI69" s="308">
        <f t="shared" si="40"/>
        <v>4890.38</v>
      </c>
      <c r="CJ69" s="309">
        <f t="shared" si="41"/>
        <v>0</v>
      </c>
      <c r="CK69" s="310">
        <f t="shared" si="42"/>
        <v>0</v>
      </c>
      <c r="CL69" s="310">
        <f t="shared" si="43"/>
        <v>76.2</v>
      </c>
      <c r="CM69" s="311">
        <f t="shared" si="44"/>
        <v>0</v>
      </c>
      <c r="CN69" s="312">
        <f t="shared" si="45"/>
        <v>0</v>
      </c>
      <c r="CO69" s="311"/>
      <c r="CP69" s="236">
        <f t="shared" si="46"/>
        <v>76.2</v>
      </c>
      <c r="CQ69" s="414"/>
      <c r="CR69" s="313">
        <f t="shared" si="47"/>
        <v>0</v>
      </c>
      <c r="CS69" s="314">
        <f t="shared" si="48"/>
        <v>10.95</v>
      </c>
      <c r="CT69" s="313"/>
      <c r="CU69" s="313">
        <f t="shared" si="49"/>
        <v>0</v>
      </c>
      <c r="CV69" s="315">
        <f t="shared" si="50"/>
        <v>0</v>
      </c>
      <c r="CW69" s="239">
        <f t="shared" si="51"/>
        <v>76.2</v>
      </c>
      <c r="CX69" s="316">
        <f t="shared" si="52"/>
        <v>19.05</v>
      </c>
      <c r="CY69" s="317">
        <f t="shared" si="53"/>
        <v>0</v>
      </c>
      <c r="CZ69" s="318">
        <f t="shared" si="54"/>
        <v>38.1</v>
      </c>
      <c r="DA69" s="319">
        <f t="shared" si="55"/>
        <v>0</v>
      </c>
      <c r="DB69" s="319">
        <f t="shared" si="56"/>
        <v>0</v>
      </c>
      <c r="DC69" s="319">
        <f t="shared" si="57"/>
        <v>0</v>
      </c>
      <c r="DD69" s="319">
        <f t="shared" si="58"/>
        <v>38.1</v>
      </c>
      <c r="DE69" s="310">
        <f t="shared" si="59"/>
        <v>0</v>
      </c>
      <c r="DF69" s="321">
        <f t="shared" si="60"/>
        <v>10.95</v>
      </c>
      <c r="DG69" s="322">
        <f t="shared" si="61"/>
        <v>0</v>
      </c>
      <c r="DH69" s="321">
        <f t="shared" si="62"/>
        <v>20.25</v>
      </c>
      <c r="DI69" s="322">
        <f t="shared" si="63"/>
        <v>0</v>
      </c>
      <c r="DJ69" s="322">
        <f t="shared" si="64"/>
        <v>0</v>
      </c>
      <c r="DK69" s="322">
        <f t="shared" si="65"/>
        <v>0</v>
      </c>
      <c r="DL69" s="323">
        <f t="shared" si="66"/>
        <v>88.35</v>
      </c>
      <c r="DM69" s="324">
        <f t="shared" si="67"/>
        <v>-12.15</v>
      </c>
      <c r="DN69" s="324">
        <f t="shared" si="68"/>
        <v>19.05</v>
      </c>
      <c r="DO69" s="324"/>
      <c r="DP69" s="310">
        <f t="shared" si="14"/>
        <v>0</v>
      </c>
      <c r="DQ69" s="310">
        <f t="shared" si="69"/>
        <v>0</v>
      </c>
      <c r="DR69" s="310">
        <f t="shared" si="15"/>
        <v>76.2</v>
      </c>
      <c r="DS69" s="325">
        <f t="shared" si="70"/>
        <v>76.2</v>
      </c>
    </row>
    <row r="70" spans="1:123" ht="21" customHeight="1">
      <c r="A70" s="376" t="s">
        <v>256</v>
      </c>
      <c r="B70" s="377" t="s">
        <v>233</v>
      </c>
      <c r="C70" s="378" t="s">
        <v>0</v>
      </c>
      <c r="D70" s="379">
        <v>127</v>
      </c>
      <c r="E70" s="380">
        <v>80</v>
      </c>
      <c r="F70" s="381">
        <f t="shared" si="89"/>
        <v>10160</v>
      </c>
      <c r="G70" s="382"/>
      <c r="H70" s="333"/>
      <c r="I70" s="383">
        <v>0</v>
      </c>
      <c r="J70" s="384">
        <v>80</v>
      </c>
      <c r="K70" s="336">
        <f t="shared" si="90"/>
        <v>0</v>
      </c>
      <c r="L70" s="385">
        <v>142.59</v>
      </c>
      <c r="M70" s="386">
        <v>80</v>
      </c>
      <c r="N70" s="339">
        <f t="shared" si="91"/>
        <v>11407.2</v>
      </c>
      <c r="O70" s="387">
        <v>0</v>
      </c>
      <c r="P70" s="388">
        <v>80</v>
      </c>
      <c r="Q70" s="342">
        <f t="shared" si="92"/>
        <v>0</v>
      </c>
      <c r="R70" s="267">
        <f t="shared" si="16"/>
        <v>0</v>
      </c>
      <c r="S70" s="343">
        <f t="shared" si="4"/>
        <v>0</v>
      </c>
      <c r="T70" s="344">
        <f t="shared" si="5"/>
        <v>127</v>
      </c>
      <c r="U70" s="343">
        <f t="shared" si="6"/>
        <v>10160</v>
      </c>
      <c r="V70" s="345"/>
      <c r="W70" s="389" t="s">
        <v>256</v>
      </c>
      <c r="X70" s="390" t="s">
        <v>233</v>
      </c>
      <c r="Y70" s="391" t="s">
        <v>0</v>
      </c>
      <c r="Z70" s="392">
        <v>254</v>
      </c>
      <c r="AA70" s="393">
        <v>80</v>
      </c>
      <c r="AB70" s="283">
        <f t="shared" si="93"/>
        <v>20320</v>
      </c>
      <c r="AC70" s="280"/>
      <c r="AD70" s="281"/>
      <c r="AE70" s="280">
        <v>0</v>
      </c>
      <c r="AF70" s="392">
        <v>80</v>
      </c>
      <c r="AG70" s="281">
        <f t="shared" si="94"/>
        <v>0</v>
      </c>
      <c r="AH70" s="354">
        <f t="shared" si="9"/>
        <v>0</v>
      </c>
      <c r="AI70" s="355">
        <f t="shared" si="10"/>
        <v>0</v>
      </c>
      <c r="AJ70" s="280">
        <v>0</v>
      </c>
      <c r="AK70" s="392">
        <v>80</v>
      </c>
      <c r="AL70" s="283">
        <f t="shared" si="17"/>
        <v>0</v>
      </c>
      <c r="AM70" s="280"/>
      <c r="AN70" s="281">
        <f t="shared" si="18"/>
        <v>0</v>
      </c>
      <c r="AO70" s="282"/>
      <c r="AP70" s="283">
        <f t="shared" si="19"/>
        <v>0</v>
      </c>
      <c r="AQ70" s="282"/>
      <c r="AR70" s="281">
        <f t="shared" si="20"/>
        <v>0</v>
      </c>
      <c r="AS70" s="284"/>
      <c r="AT70" s="281">
        <f t="shared" si="21"/>
        <v>0</v>
      </c>
      <c r="AU70" s="285">
        <f t="shared" si="22"/>
        <v>0</v>
      </c>
      <c r="AV70" s="358">
        <f t="shared" si="23"/>
        <v>0</v>
      </c>
      <c r="AW70" s="287">
        <f t="shared" si="24"/>
        <v>254</v>
      </c>
      <c r="AX70" s="358">
        <f t="shared" si="25"/>
        <v>20320</v>
      </c>
      <c r="AY70" s="359">
        <f t="shared" si="26"/>
        <v>508</v>
      </c>
      <c r="AZ70" s="360">
        <f t="shared" si="27"/>
        <v>40640</v>
      </c>
      <c r="BA70" s="361">
        <f t="shared" si="28"/>
        <v>0</v>
      </c>
      <c r="BB70" s="234"/>
      <c r="BC70" s="310">
        <f t="shared" si="29"/>
        <v>0</v>
      </c>
      <c r="BD70" s="363">
        <f t="shared" si="30"/>
        <v>0</v>
      </c>
      <c r="BE70" s="310">
        <f t="shared" si="31"/>
        <v>508</v>
      </c>
      <c r="BF70" s="234"/>
      <c r="BG70" s="394" t="s">
        <v>256</v>
      </c>
      <c r="BH70" s="395" t="s">
        <v>233</v>
      </c>
      <c r="BI70" s="396" t="s">
        <v>0</v>
      </c>
      <c r="BJ70" s="304">
        <v>73</v>
      </c>
      <c r="BK70" s="303">
        <v>80</v>
      </c>
      <c r="BL70" s="314">
        <f t="shared" si="95"/>
        <v>5840</v>
      </c>
      <c r="BM70" s="395" t="s">
        <v>233</v>
      </c>
      <c r="BN70" s="396" t="s">
        <v>0</v>
      </c>
      <c r="BO70" s="304">
        <v>135</v>
      </c>
      <c r="BP70" s="303">
        <v>80</v>
      </c>
      <c r="BQ70" s="314">
        <f t="shared" si="96"/>
        <v>10800</v>
      </c>
      <c r="BR70" s="395" t="s">
        <v>233</v>
      </c>
      <c r="BS70" s="396" t="s">
        <v>0</v>
      </c>
      <c r="BT70" s="304"/>
      <c r="BU70" s="303">
        <v>80</v>
      </c>
      <c r="BV70" s="314">
        <f t="shared" si="97"/>
        <v>0</v>
      </c>
      <c r="BW70" s="236">
        <f t="shared" si="32"/>
        <v>300</v>
      </c>
      <c r="BX70" s="397"/>
      <c r="BY70" s="301">
        <f t="shared" si="33"/>
        <v>0</v>
      </c>
      <c r="BZ70" s="414"/>
      <c r="CA70" s="303">
        <f t="shared" si="34"/>
        <v>0</v>
      </c>
      <c r="CB70" s="304">
        <f t="shared" si="35"/>
        <v>73</v>
      </c>
      <c r="CC70" s="304">
        <f t="shared" si="36"/>
        <v>5840</v>
      </c>
      <c r="CD70" s="415"/>
      <c r="CE70" s="303">
        <f t="shared" si="37"/>
        <v>0</v>
      </c>
      <c r="CF70" s="305">
        <f t="shared" si="38"/>
        <v>0</v>
      </c>
      <c r="CG70" s="306">
        <f t="shared" si="38"/>
        <v>0</v>
      </c>
      <c r="CH70" s="307">
        <f t="shared" si="39"/>
        <v>135</v>
      </c>
      <c r="CI70" s="308">
        <f t="shared" si="40"/>
        <v>10800</v>
      </c>
      <c r="CJ70" s="309">
        <f t="shared" si="41"/>
        <v>0</v>
      </c>
      <c r="CK70" s="310">
        <f t="shared" si="42"/>
        <v>0</v>
      </c>
      <c r="CL70" s="310">
        <f t="shared" si="43"/>
        <v>508</v>
      </c>
      <c r="CM70" s="311">
        <f t="shared" si="44"/>
        <v>0</v>
      </c>
      <c r="CN70" s="312">
        <f t="shared" si="45"/>
        <v>0</v>
      </c>
      <c r="CO70" s="311"/>
      <c r="CP70" s="236">
        <f t="shared" si="46"/>
        <v>508</v>
      </c>
      <c r="CQ70" s="414"/>
      <c r="CR70" s="313">
        <f t="shared" si="47"/>
        <v>0</v>
      </c>
      <c r="CS70" s="314">
        <f t="shared" si="48"/>
        <v>73</v>
      </c>
      <c r="CT70" s="313"/>
      <c r="CU70" s="313">
        <f t="shared" si="49"/>
        <v>0</v>
      </c>
      <c r="CV70" s="315">
        <f t="shared" si="50"/>
        <v>0</v>
      </c>
      <c r="CW70" s="239">
        <f t="shared" si="51"/>
        <v>508</v>
      </c>
      <c r="CX70" s="316">
        <f t="shared" si="52"/>
        <v>127</v>
      </c>
      <c r="CY70" s="317">
        <f t="shared" si="53"/>
        <v>0</v>
      </c>
      <c r="CZ70" s="318">
        <f t="shared" si="54"/>
        <v>254</v>
      </c>
      <c r="DA70" s="319">
        <f t="shared" si="55"/>
        <v>0</v>
      </c>
      <c r="DB70" s="319">
        <f t="shared" si="56"/>
        <v>0</v>
      </c>
      <c r="DC70" s="319">
        <f t="shared" si="57"/>
        <v>0</v>
      </c>
      <c r="DD70" s="319">
        <f t="shared" si="58"/>
        <v>254</v>
      </c>
      <c r="DE70" s="310">
        <f t="shared" si="59"/>
        <v>0</v>
      </c>
      <c r="DF70" s="321">
        <f t="shared" si="60"/>
        <v>73</v>
      </c>
      <c r="DG70" s="322">
        <f t="shared" si="61"/>
        <v>0</v>
      </c>
      <c r="DH70" s="321">
        <f t="shared" si="62"/>
        <v>135</v>
      </c>
      <c r="DI70" s="322">
        <f t="shared" si="63"/>
        <v>0</v>
      </c>
      <c r="DJ70" s="322">
        <f t="shared" si="64"/>
        <v>0</v>
      </c>
      <c r="DK70" s="322">
        <f t="shared" si="65"/>
        <v>0</v>
      </c>
      <c r="DL70" s="323">
        <f t="shared" si="66"/>
        <v>589</v>
      </c>
      <c r="DM70" s="324">
        <f t="shared" si="67"/>
        <v>-81</v>
      </c>
      <c r="DN70" s="324">
        <f t="shared" si="68"/>
        <v>127</v>
      </c>
      <c r="DO70" s="324"/>
      <c r="DP70" s="310">
        <f t="shared" si="14"/>
        <v>0</v>
      </c>
      <c r="DQ70" s="310">
        <f t="shared" si="69"/>
        <v>0</v>
      </c>
      <c r="DR70" s="310">
        <f t="shared" si="15"/>
        <v>508</v>
      </c>
      <c r="DS70" s="325">
        <f t="shared" si="70"/>
        <v>508</v>
      </c>
    </row>
    <row r="71" spans="1:123" ht="33.6" customHeight="1">
      <c r="A71" s="326"/>
      <c r="B71" s="327" t="s">
        <v>229</v>
      </c>
      <c r="C71" s="328" t="s">
        <v>215</v>
      </c>
      <c r="D71" s="329">
        <f>D70*0.15</f>
        <v>19.05</v>
      </c>
      <c r="E71" s="330">
        <v>241.5</v>
      </c>
      <c r="F71" s="331">
        <f t="shared" si="89"/>
        <v>4600.58</v>
      </c>
      <c r="G71" s="399"/>
      <c r="H71" s="400"/>
      <c r="I71" s="334">
        <f>I70*0.15</f>
        <v>0</v>
      </c>
      <c r="J71" s="335">
        <v>241.5</v>
      </c>
      <c r="K71" s="336">
        <f t="shared" si="90"/>
        <v>0</v>
      </c>
      <c r="L71" s="337">
        <f>L70*0.15</f>
        <v>21.39</v>
      </c>
      <c r="M71" s="338">
        <v>241.5</v>
      </c>
      <c r="N71" s="339">
        <f t="shared" si="91"/>
        <v>5165.6899999999996</v>
      </c>
      <c r="O71" s="340">
        <f>O70*0.15</f>
        <v>0</v>
      </c>
      <c r="P71" s="341">
        <v>241.5</v>
      </c>
      <c r="Q71" s="342">
        <f t="shared" si="92"/>
        <v>0</v>
      </c>
      <c r="R71" s="267">
        <f t="shared" si="16"/>
        <v>0</v>
      </c>
      <c r="S71" s="343">
        <f t="shared" ref="S71:S109" si="98">E71*R71</f>
        <v>0</v>
      </c>
      <c r="T71" s="344">
        <f t="shared" ref="T71:T109" si="99">D71-R71</f>
        <v>19.05</v>
      </c>
      <c r="U71" s="343">
        <f t="shared" ref="U71:U109" si="100">E71*T71</f>
        <v>4600.58</v>
      </c>
      <c r="V71" s="345"/>
      <c r="W71" s="173"/>
      <c r="X71" s="346" t="s">
        <v>229</v>
      </c>
      <c r="Y71" s="347" t="s">
        <v>215</v>
      </c>
      <c r="Z71" s="348">
        <f>Z70*0.15</f>
        <v>38.1</v>
      </c>
      <c r="AA71" s="349">
        <v>241.5</v>
      </c>
      <c r="AB71" s="350">
        <f t="shared" si="93"/>
        <v>9201.15</v>
      </c>
      <c r="AC71" s="403"/>
      <c r="AD71" s="404"/>
      <c r="AE71" s="352">
        <f>AE70*0.15</f>
        <v>0</v>
      </c>
      <c r="AF71" s="353">
        <v>241.5</v>
      </c>
      <c r="AG71" s="281">
        <f t="shared" si="94"/>
        <v>0</v>
      </c>
      <c r="AH71" s="354">
        <f t="shared" ref="AH71:AH109" si="101">I71+AE71</f>
        <v>0</v>
      </c>
      <c r="AI71" s="355">
        <f t="shared" ref="AI71:AI109" si="102">K71+AG71</f>
        <v>0</v>
      </c>
      <c r="AJ71" s="352">
        <f>AJ70*0.15</f>
        <v>0</v>
      </c>
      <c r="AK71" s="353">
        <v>241.5</v>
      </c>
      <c r="AL71" s="283">
        <f t="shared" si="17"/>
        <v>0</v>
      </c>
      <c r="AM71" s="280"/>
      <c r="AN71" s="281">
        <f t="shared" si="18"/>
        <v>0</v>
      </c>
      <c r="AO71" s="282"/>
      <c r="AP71" s="283">
        <f t="shared" si="19"/>
        <v>0</v>
      </c>
      <c r="AQ71" s="282"/>
      <c r="AR71" s="281">
        <f t="shared" si="20"/>
        <v>0</v>
      </c>
      <c r="AS71" s="284"/>
      <c r="AT71" s="281">
        <f t="shared" si="21"/>
        <v>0</v>
      </c>
      <c r="AU71" s="285">
        <f t="shared" si="22"/>
        <v>0</v>
      </c>
      <c r="AV71" s="358">
        <f t="shared" si="23"/>
        <v>0</v>
      </c>
      <c r="AW71" s="287">
        <f t="shared" si="24"/>
        <v>38.1</v>
      </c>
      <c r="AX71" s="358">
        <f t="shared" si="25"/>
        <v>9201.15</v>
      </c>
      <c r="AY71" s="359">
        <f t="shared" si="26"/>
        <v>76.2</v>
      </c>
      <c r="AZ71" s="360">
        <f t="shared" si="27"/>
        <v>18402.3</v>
      </c>
      <c r="BA71" s="361">
        <f t="shared" si="28"/>
        <v>0</v>
      </c>
      <c r="BB71" s="234"/>
      <c r="BC71" s="310">
        <f t="shared" si="29"/>
        <v>0</v>
      </c>
      <c r="BD71" s="363">
        <f t="shared" si="30"/>
        <v>0</v>
      </c>
      <c r="BE71" s="310">
        <f t="shared" si="31"/>
        <v>76.2</v>
      </c>
      <c r="BF71" s="234"/>
      <c r="BG71" s="364"/>
      <c r="BH71" s="365" t="s">
        <v>229</v>
      </c>
      <c r="BI71" s="366" t="s">
        <v>215</v>
      </c>
      <c r="BJ71" s="367">
        <f>BJ70*0.15</f>
        <v>10.95</v>
      </c>
      <c r="BK71" s="368">
        <v>241.5</v>
      </c>
      <c r="BL71" s="369">
        <f t="shared" si="95"/>
        <v>2644.43</v>
      </c>
      <c r="BM71" s="365" t="s">
        <v>229</v>
      </c>
      <c r="BN71" s="366" t="s">
        <v>215</v>
      </c>
      <c r="BO71" s="367">
        <f>BO70*0.15</f>
        <v>20.25</v>
      </c>
      <c r="BP71" s="368">
        <v>241.5</v>
      </c>
      <c r="BQ71" s="369">
        <f t="shared" si="96"/>
        <v>4890.38</v>
      </c>
      <c r="BR71" s="365" t="s">
        <v>229</v>
      </c>
      <c r="BS71" s="366" t="s">
        <v>215</v>
      </c>
      <c r="BT71" s="367"/>
      <c r="BU71" s="368">
        <v>241.5</v>
      </c>
      <c r="BV71" s="369">
        <f t="shared" si="97"/>
        <v>0</v>
      </c>
      <c r="BW71" s="236">
        <f t="shared" si="32"/>
        <v>45</v>
      </c>
      <c r="BX71" s="409"/>
      <c r="BY71" s="301">
        <f t="shared" si="33"/>
        <v>0</v>
      </c>
      <c r="BZ71" s="414"/>
      <c r="CA71" s="303">
        <f t="shared" si="34"/>
        <v>0</v>
      </c>
      <c r="CB71" s="304">
        <f t="shared" si="35"/>
        <v>10.95</v>
      </c>
      <c r="CC71" s="304">
        <f t="shared" si="36"/>
        <v>2644.43</v>
      </c>
      <c r="CD71" s="415"/>
      <c r="CE71" s="303">
        <f t="shared" si="37"/>
        <v>0</v>
      </c>
      <c r="CF71" s="305">
        <f t="shared" si="38"/>
        <v>0</v>
      </c>
      <c r="CG71" s="306">
        <f t="shared" si="38"/>
        <v>0</v>
      </c>
      <c r="CH71" s="307">
        <f t="shared" si="39"/>
        <v>20.25</v>
      </c>
      <c r="CI71" s="308">
        <f t="shared" si="40"/>
        <v>4890.38</v>
      </c>
      <c r="CJ71" s="309">
        <f t="shared" si="41"/>
        <v>0</v>
      </c>
      <c r="CK71" s="310">
        <f t="shared" si="42"/>
        <v>0</v>
      </c>
      <c r="CL71" s="310">
        <f t="shared" si="43"/>
        <v>76.2</v>
      </c>
      <c r="CM71" s="311">
        <f t="shared" si="44"/>
        <v>0</v>
      </c>
      <c r="CN71" s="312">
        <f t="shared" si="45"/>
        <v>0</v>
      </c>
      <c r="CO71" s="311"/>
      <c r="CP71" s="236">
        <f t="shared" si="46"/>
        <v>76.2</v>
      </c>
      <c r="CQ71" s="414"/>
      <c r="CR71" s="313">
        <f t="shared" si="47"/>
        <v>0</v>
      </c>
      <c r="CS71" s="314">
        <f t="shared" si="48"/>
        <v>10.95</v>
      </c>
      <c r="CT71" s="313"/>
      <c r="CU71" s="313">
        <f t="shared" si="49"/>
        <v>0</v>
      </c>
      <c r="CV71" s="315">
        <f t="shared" si="50"/>
        <v>0</v>
      </c>
      <c r="CW71" s="239">
        <f t="shared" si="51"/>
        <v>76.2</v>
      </c>
      <c r="CX71" s="316">
        <f t="shared" si="52"/>
        <v>19.05</v>
      </c>
      <c r="CY71" s="317">
        <f t="shared" si="53"/>
        <v>0</v>
      </c>
      <c r="CZ71" s="318">
        <f t="shared" si="54"/>
        <v>38.1</v>
      </c>
      <c r="DA71" s="319">
        <f t="shared" si="55"/>
        <v>0</v>
      </c>
      <c r="DB71" s="319">
        <f t="shared" si="56"/>
        <v>0</v>
      </c>
      <c r="DC71" s="319">
        <f t="shared" si="57"/>
        <v>0</v>
      </c>
      <c r="DD71" s="319">
        <f t="shared" si="58"/>
        <v>38.1</v>
      </c>
      <c r="DE71" s="310">
        <f t="shared" si="59"/>
        <v>0</v>
      </c>
      <c r="DF71" s="321">
        <f t="shared" si="60"/>
        <v>10.95</v>
      </c>
      <c r="DG71" s="322">
        <f t="shared" si="61"/>
        <v>0</v>
      </c>
      <c r="DH71" s="321">
        <f t="shared" si="62"/>
        <v>20.25</v>
      </c>
      <c r="DI71" s="322">
        <f t="shared" si="63"/>
        <v>0</v>
      </c>
      <c r="DJ71" s="322">
        <f t="shared" si="64"/>
        <v>0</v>
      </c>
      <c r="DK71" s="322">
        <f t="shared" si="65"/>
        <v>0</v>
      </c>
      <c r="DL71" s="323">
        <f t="shared" si="66"/>
        <v>88.35</v>
      </c>
      <c r="DM71" s="324">
        <f t="shared" si="67"/>
        <v>-12.15</v>
      </c>
      <c r="DN71" s="324">
        <f t="shared" si="68"/>
        <v>19.05</v>
      </c>
      <c r="DO71" s="324"/>
      <c r="DP71" s="310">
        <f t="shared" ref="DP71:DP106" si="103">CY71+DA71+DE71+DG71+DI71</f>
        <v>0</v>
      </c>
      <c r="DQ71" s="310">
        <f t="shared" si="69"/>
        <v>0</v>
      </c>
      <c r="DR71" s="310">
        <f t="shared" ref="DR71:DR106" si="104">CW71-DP71</f>
        <v>76.2</v>
      </c>
      <c r="DS71" s="325">
        <f t="shared" si="70"/>
        <v>76.2</v>
      </c>
    </row>
    <row r="72" spans="1:123" ht="33" customHeight="1">
      <c r="A72" s="326">
        <v>5</v>
      </c>
      <c r="B72" s="425" t="s">
        <v>257</v>
      </c>
      <c r="C72" s="422" t="s">
        <v>27</v>
      </c>
      <c r="D72" s="426">
        <v>358</v>
      </c>
      <c r="E72" s="427">
        <v>650</v>
      </c>
      <c r="F72" s="381">
        <f t="shared" si="89"/>
        <v>232700</v>
      </c>
      <c r="G72" s="382"/>
      <c r="H72" s="333"/>
      <c r="I72" s="428">
        <v>0</v>
      </c>
      <c r="J72" s="429">
        <v>650</v>
      </c>
      <c r="K72" s="336">
        <f t="shared" si="90"/>
        <v>0</v>
      </c>
      <c r="L72" s="430">
        <v>661.32</v>
      </c>
      <c r="M72" s="431">
        <v>650</v>
      </c>
      <c r="N72" s="339">
        <f t="shared" si="91"/>
        <v>429858</v>
      </c>
      <c r="O72" s="432">
        <v>0</v>
      </c>
      <c r="P72" s="433">
        <v>650</v>
      </c>
      <c r="Q72" s="342">
        <f t="shared" si="92"/>
        <v>0</v>
      </c>
      <c r="R72" s="267">
        <f t="shared" ref="R72:R106" si="105">G72+I72+O72</f>
        <v>0</v>
      </c>
      <c r="S72" s="343">
        <f t="shared" si="98"/>
        <v>0</v>
      </c>
      <c r="T72" s="344">
        <f t="shared" si="99"/>
        <v>358</v>
      </c>
      <c r="U72" s="343">
        <f t="shared" si="100"/>
        <v>232700</v>
      </c>
      <c r="V72" s="345"/>
      <c r="W72" s="173">
        <v>5</v>
      </c>
      <c r="X72" s="434" t="s">
        <v>257</v>
      </c>
      <c r="Y72" s="423" t="s">
        <v>27</v>
      </c>
      <c r="Z72" s="435">
        <f>1432/2</f>
        <v>716</v>
      </c>
      <c r="AA72" s="436">
        <v>650</v>
      </c>
      <c r="AB72" s="283">
        <f t="shared" si="93"/>
        <v>465400</v>
      </c>
      <c r="AC72" s="280"/>
      <c r="AD72" s="281"/>
      <c r="AE72" s="437">
        <v>0</v>
      </c>
      <c r="AF72" s="435">
        <v>650</v>
      </c>
      <c r="AG72" s="281">
        <f t="shared" si="94"/>
        <v>0</v>
      </c>
      <c r="AH72" s="354">
        <f t="shared" si="101"/>
        <v>0</v>
      </c>
      <c r="AI72" s="355">
        <f t="shared" si="102"/>
        <v>0</v>
      </c>
      <c r="AJ72" s="437">
        <v>0</v>
      </c>
      <c r="AK72" s="435">
        <v>650</v>
      </c>
      <c r="AL72" s="283">
        <f t="shared" ref="AL72:AL106" si="106">AJ72*AK72</f>
        <v>0</v>
      </c>
      <c r="AM72" s="280"/>
      <c r="AN72" s="281">
        <f t="shared" ref="AN72:AN106" si="107">AA72*AM72</f>
        <v>0</v>
      </c>
      <c r="AO72" s="282"/>
      <c r="AP72" s="283">
        <f t="shared" ref="AP72:AP109" si="108">AA72*AO72</f>
        <v>0</v>
      </c>
      <c r="AQ72" s="282"/>
      <c r="AR72" s="281">
        <f t="shared" ref="AR72:AR109" si="109">AA72*AQ72</f>
        <v>0</v>
      </c>
      <c r="AS72" s="435">
        <v>230</v>
      </c>
      <c r="AT72" s="281">
        <f>AA72*AS72</f>
        <v>149500</v>
      </c>
      <c r="AU72" s="285">
        <f t="shared" ref="AU72:AU106" si="110">AC72+AE72+AJ72+AM72+AO72+AQ72+AS72</f>
        <v>230</v>
      </c>
      <c r="AV72" s="358">
        <f t="shared" ref="AV72:AV106" si="111">AF72*AU72</f>
        <v>149500</v>
      </c>
      <c r="AW72" s="287">
        <f t="shared" ref="AW72:AW106" si="112">Z72-AU72</f>
        <v>486</v>
      </c>
      <c r="AX72" s="358">
        <f t="shared" ref="AX72:AX106" si="113">AA72*AW72</f>
        <v>315900</v>
      </c>
      <c r="AY72" s="359">
        <f t="shared" ref="AY72:AY106" si="114">Z72*2</f>
        <v>1432</v>
      </c>
      <c r="AZ72" s="360">
        <f t="shared" ref="AZ72:AZ106" si="115">AY72*AF72</f>
        <v>930800</v>
      </c>
      <c r="BA72" s="361">
        <f t="shared" ref="BA72:BA109" si="116">R72+AU72</f>
        <v>230</v>
      </c>
      <c r="BB72" s="234"/>
      <c r="BC72" s="310">
        <f t="shared" ref="BC72:BC106" si="117">BA72+BB72</f>
        <v>230</v>
      </c>
      <c r="BD72" s="363">
        <f t="shared" ref="BD72:BD106" si="118">BC72*AF72</f>
        <v>149500</v>
      </c>
      <c r="BE72" s="310">
        <f t="shared" ref="BE72:BE106" si="119">AY72-BC72</f>
        <v>1202</v>
      </c>
      <c r="BF72" s="234"/>
      <c r="BG72" s="364">
        <v>5</v>
      </c>
      <c r="BH72" s="438" t="s">
        <v>257</v>
      </c>
      <c r="BI72" s="424" t="s">
        <v>27</v>
      </c>
      <c r="BJ72" s="439">
        <v>368</v>
      </c>
      <c r="BK72" s="440">
        <v>650</v>
      </c>
      <c r="BL72" s="314">
        <f t="shared" si="95"/>
        <v>239200</v>
      </c>
      <c r="BM72" s="438" t="s">
        <v>257</v>
      </c>
      <c r="BN72" s="424" t="s">
        <v>27</v>
      </c>
      <c r="BO72" s="439">
        <v>0</v>
      </c>
      <c r="BP72" s="440">
        <v>650</v>
      </c>
      <c r="BQ72" s="314">
        <f t="shared" si="96"/>
        <v>0</v>
      </c>
      <c r="BR72" s="438" t="s">
        <v>257</v>
      </c>
      <c r="BS72" s="424" t="s">
        <v>27</v>
      </c>
      <c r="BT72" s="439"/>
      <c r="BU72" s="440">
        <v>650</v>
      </c>
      <c r="BV72" s="314">
        <f t="shared" si="97"/>
        <v>0</v>
      </c>
      <c r="BW72" s="236">
        <f t="shared" ref="BW72:BW109" si="120">BE72-BJ72-BO72</f>
        <v>834</v>
      </c>
      <c r="BX72" s="397"/>
      <c r="BY72" s="301">
        <f t="shared" ref="BY72:BY106" si="121">BP72*BX72</f>
        <v>0</v>
      </c>
      <c r="BZ72" s="441">
        <v>180</v>
      </c>
      <c r="CA72" s="303">
        <f t="shared" ref="CA72:CA109" si="122">BZ72*BP72</f>
        <v>117000</v>
      </c>
      <c r="CB72" s="304">
        <f t="shared" ref="CB72:CB106" si="123">BJ72-BX72-BZ72</f>
        <v>188</v>
      </c>
      <c r="CC72" s="304">
        <f t="shared" ref="CC72:CC106" si="124">BP72*CB72</f>
        <v>122200</v>
      </c>
      <c r="CD72" s="440">
        <v>0</v>
      </c>
      <c r="CE72" s="303">
        <f t="shared" ref="CE72:CE106" si="125">CD72*BP72</f>
        <v>0</v>
      </c>
      <c r="CF72" s="305">
        <f t="shared" ref="CF72:CG106" si="126">BZ72+CD72</f>
        <v>180</v>
      </c>
      <c r="CG72" s="306">
        <f t="shared" si="126"/>
        <v>117000</v>
      </c>
      <c r="CH72" s="307">
        <f t="shared" ref="CH72:CH109" si="127">BO72-CD72</f>
        <v>0</v>
      </c>
      <c r="CI72" s="308">
        <f t="shared" ref="CI72:CI109" si="128">BP72*CH72</f>
        <v>0</v>
      </c>
      <c r="CJ72" s="309">
        <f t="shared" ref="CJ72:CJ109" si="129">AM72+BX72</f>
        <v>0</v>
      </c>
      <c r="CK72" s="310">
        <f t="shared" ref="CK72:CK106" si="130">R72+AU72+BB72+BX72+CF72</f>
        <v>410</v>
      </c>
      <c r="CL72" s="310">
        <f t="shared" ref="CL72:CL109" si="131">AY72-CK72</f>
        <v>1022</v>
      </c>
      <c r="CM72" s="311">
        <f t="shared" ref="CM72:CM109" si="132">CF72+AO72</f>
        <v>180</v>
      </c>
      <c r="CN72" s="312">
        <f t="shared" ref="CN72:CN109" si="133">BP72*CM72</f>
        <v>117000</v>
      </c>
      <c r="CO72" s="311"/>
      <c r="CP72" s="236">
        <f t="shared" ref="CP72:CP109" si="134">AY72-AU72-BB72-BX72-CF72</f>
        <v>1022</v>
      </c>
      <c r="CQ72" s="441"/>
      <c r="CR72" s="313">
        <f t="shared" ref="CR72:CR106" si="135">BU72*CQ72</f>
        <v>0</v>
      </c>
      <c r="CS72" s="314">
        <f t="shared" ref="CS72:CS125" si="136">BJ72-BX72-BZ72</f>
        <v>188</v>
      </c>
      <c r="CT72" s="314">
        <v>188</v>
      </c>
      <c r="CU72" s="313">
        <f t="shared" ref="CU72:CU125" si="137">BK72*CT72</f>
        <v>122200</v>
      </c>
      <c r="CV72" s="315">
        <f t="shared" ref="CV72:CV135" si="138">AQ72+CQ72</f>
        <v>0</v>
      </c>
      <c r="CW72" s="239">
        <f t="shared" ref="CW72:CW106" si="139">AY72</f>
        <v>1432</v>
      </c>
      <c r="CX72" s="316">
        <f t="shared" ref="CX72:CX106" si="140">D72</f>
        <v>358</v>
      </c>
      <c r="CY72" s="317">
        <f t="shared" ref="CY72:CY109" si="141">R72</f>
        <v>0</v>
      </c>
      <c r="CZ72" s="318">
        <f t="shared" ref="CZ72:CZ106" si="142">Z72</f>
        <v>716</v>
      </c>
      <c r="DA72" s="319">
        <f t="shared" ref="DA72:DA106" si="143">AU72</f>
        <v>230</v>
      </c>
      <c r="DB72" s="319">
        <f t="shared" ref="DB72:DB106" si="144">AQ72</f>
        <v>0</v>
      </c>
      <c r="DC72" s="319">
        <f t="shared" ref="DC72:DC106" si="145">DA72+DB72</f>
        <v>230</v>
      </c>
      <c r="DD72" s="319">
        <f t="shared" ref="DD72:DD106" si="146">CZ72-DC72</f>
        <v>486</v>
      </c>
      <c r="DE72" s="310">
        <f t="shared" ref="DE72:DE106" si="147">BB72</f>
        <v>0</v>
      </c>
      <c r="DF72" s="321">
        <f t="shared" ref="DF72:DF106" si="148">BJ72</f>
        <v>368</v>
      </c>
      <c r="DG72" s="322">
        <f t="shared" ref="DG72:DG106" si="149">BX72+BZ72</f>
        <v>180</v>
      </c>
      <c r="DH72" s="321">
        <f t="shared" ref="DH72:DH109" si="150">BO72</f>
        <v>0</v>
      </c>
      <c r="DI72" s="322">
        <f t="shared" ref="DI72:DI106" si="151">CD72</f>
        <v>0</v>
      </c>
      <c r="DJ72" s="322">
        <f t="shared" ref="DJ72:DJ135" si="152">BT72</f>
        <v>0</v>
      </c>
      <c r="DK72" s="322">
        <f t="shared" ref="DK72:DK135" si="153">CQ72</f>
        <v>0</v>
      </c>
      <c r="DL72" s="323">
        <f t="shared" ref="DL72:DL106" si="154">CX72+CZ72+DF72+DH72+DJ72</f>
        <v>1442</v>
      </c>
      <c r="DM72" s="324">
        <f t="shared" ref="DM72:DM109" si="155">CW72-DL72</f>
        <v>-10</v>
      </c>
      <c r="DN72" s="324">
        <f t="shared" ref="DN72:DN106" si="156">CX72-CY72</f>
        <v>358</v>
      </c>
      <c r="DO72" s="324"/>
      <c r="DP72" s="310">
        <f t="shared" si="103"/>
        <v>410</v>
      </c>
      <c r="DQ72" s="310">
        <f t="shared" ref="DQ72:DQ135" si="157">DP72+DB72+DK72</f>
        <v>410</v>
      </c>
      <c r="DR72" s="310">
        <f t="shared" si="104"/>
        <v>1022</v>
      </c>
      <c r="DS72" s="325">
        <f t="shared" ref="DS72:DS135" si="158">CW72-DQ72</f>
        <v>1022</v>
      </c>
    </row>
    <row r="73" spans="1:123" ht="36.75" customHeight="1">
      <c r="A73" s="442"/>
      <c r="B73" s="417" t="s">
        <v>138</v>
      </c>
      <c r="C73" s="328" t="s">
        <v>126</v>
      </c>
      <c r="D73" s="329">
        <f>1717.5/358*D72</f>
        <v>1717.5</v>
      </c>
      <c r="E73" s="443">
        <v>95</v>
      </c>
      <c r="F73" s="331">
        <f t="shared" si="89"/>
        <v>163162.5</v>
      </c>
      <c r="G73" s="399"/>
      <c r="H73" s="400"/>
      <c r="I73" s="334">
        <f>1717.5/358*I72</f>
        <v>0</v>
      </c>
      <c r="J73" s="444">
        <v>95</v>
      </c>
      <c r="K73" s="336">
        <f t="shared" si="90"/>
        <v>0</v>
      </c>
      <c r="L73" s="337">
        <f>1717.5/358*L72</f>
        <v>3172.67</v>
      </c>
      <c r="M73" s="445">
        <v>95</v>
      </c>
      <c r="N73" s="339">
        <f t="shared" si="91"/>
        <v>301403.65000000002</v>
      </c>
      <c r="O73" s="340">
        <f>1717.5/358*O72</f>
        <v>0</v>
      </c>
      <c r="P73" s="446">
        <v>95</v>
      </c>
      <c r="Q73" s="342">
        <f t="shared" si="92"/>
        <v>0</v>
      </c>
      <c r="R73" s="267">
        <f t="shared" si="105"/>
        <v>0</v>
      </c>
      <c r="S73" s="343">
        <f t="shared" si="98"/>
        <v>0</v>
      </c>
      <c r="T73" s="344">
        <f t="shared" si="99"/>
        <v>1717.5</v>
      </c>
      <c r="U73" s="343">
        <f t="shared" si="100"/>
        <v>163162.5</v>
      </c>
      <c r="V73" s="345"/>
      <c r="W73" s="447"/>
      <c r="X73" s="419" t="s">
        <v>138</v>
      </c>
      <c r="Y73" s="347" t="s">
        <v>126</v>
      </c>
      <c r="Z73" s="348">
        <f>6870/2</f>
        <v>3435</v>
      </c>
      <c r="AA73" s="448">
        <v>95</v>
      </c>
      <c r="AB73" s="350">
        <f t="shared" si="93"/>
        <v>326325</v>
      </c>
      <c r="AC73" s="403"/>
      <c r="AD73" s="404"/>
      <c r="AE73" s="352">
        <f>1717.5/358*AE72</f>
        <v>0</v>
      </c>
      <c r="AF73" s="449">
        <v>95</v>
      </c>
      <c r="AG73" s="281">
        <f t="shared" si="94"/>
        <v>0</v>
      </c>
      <c r="AH73" s="354">
        <f t="shared" si="101"/>
        <v>0</v>
      </c>
      <c r="AI73" s="355">
        <f t="shared" si="102"/>
        <v>0</v>
      </c>
      <c r="AJ73" s="352">
        <f>1717.5/358*AJ72</f>
        <v>0</v>
      </c>
      <c r="AK73" s="449">
        <v>95</v>
      </c>
      <c r="AL73" s="283">
        <f t="shared" si="106"/>
        <v>0</v>
      </c>
      <c r="AM73" s="280"/>
      <c r="AN73" s="281">
        <f t="shared" si="107"/>
        <v>0</v>
      </c>
      <c r="AO73" s="282"/>
      <c r="AP73" s="283">
        <f t="shared" si="108"/>
        <v>0</v>
      </c>
      <c r="AQ73" s="282"/>
      <c r="AR73" s="281">
        <f t="shared" si="109"/>
        <v>0</v>
      </c>
      <c r="AS73" s="348">
        <v>0</v>
      </c>
      <c r="AT73" s="281">
        <f>AA73*AS73</f>
        <v>0</v>
      </c>
      <c r="AU73" s="285">
        <f t="shared" si="110"/>
        <v>0</v>
      </c>
      <c r="AV73" s="358">
        <f t="shared" si="111"/>
        <v>0</v>
      </c>
      <c r="AW73" s="287">
        <f t="shared" si="112"/>
        <v>3435</v>
      </c>
      <c r="AX73" s="358">
        <f t="shared" si="113"/>
        <v>326325</v>
      </c>
      <c r="AY73" s="359">
        <f t="shared" si="114"/>
        <v>6870</v>
      </c>
      <c r="AZ73" s="360">
        <f t="shared" si="115"/>
        <v>652650</v>
      </c>
      <c r="BA73" s="361">
        <f t="shared" si="116"/>
        <v>0</v>
      </c>
      <c r="BB73" s="234"/>
      <c r="BC73" s="310">
        <f t="shared" si="117"/>
        <v>0</v>
      </c>
      <c r="BD73" s="363">
        <f t="shared" si="118"/>
        <v>0</v>
      </c>
      <c r="BE73" s="310">
        <f t="shared" si="119"/>
        <v>6870</v>
      </c>
      <c r="BF73" s="234"/>
      <c r="BG73" s="414"/>
      <c r="BH73" s="421" t="s">
        <v>138</v>
      </c>
      <c r="BI73" s="366" t="s">
        <v>126</v>
      </c>
      <c r="BJ73" s="367">
        <v>1765.47</v>
      </c>
      <c r="BK73" s="450">
        <v>95</v>
      </c>
      <c r="BL73" s="369">
        <f t="shared" si="95"/>
        <v>167719.65</v>
      </c>
      <c r="BM73" s="421" t="s">
        <v>138</v>
      </c>
      <c r="BN73" s="366" t="s">
        <v>126</v>
      </c>
      <c r="BO73" s="367">
        <v>0</v>
      </c>
      <c r="BP73" s="450">
        <v>95</v>
      </c>
      <c r="BQ73" s="369">
        <f t="shared" si="96"/>
        <v>0</v>
      </c>
      <c r="BR73" s="421" t="s">
        <v>138</v>
      </c>
      <c r="BS73" s="366" t="s">
        <v>126</v>
      </c>
      <c r="BT73" s="367"/>
      <c r="BU73" s="450">
        <v>95</v>
      </c>
      <c r="BV73" s="369">
        <f t="shared" si="97"/>
        <v>0</v>
      </c>
      <c r="BW73" s="236">
        <f t="shared" si="120"/>
        <v>5104.53</v>
      </c>
      <c r="BX73" s="409"/>
      <c r="BY73" s="301">
        <f t="shared" si="121"/>
        <v>0</v>
      </c>
      <c r="BZ73" s="371">
        <v>863.55</v>
      </c>
      <c r="CA73" s="303">
        <f t="shared" si="122"/>
        <v>82037.25</v>
      </c>
      <c r="CB73" s="304">
        <f t="shared" si="123"/>
        <v>901.92</v>
      </c>
      <c r="CC73" s="304">
        <f t="shared" si="124"/>
        <v>85682.4</v>
      </c>
      <c r="CD73" s="367">
        <v>0</v>
      </c>
      <c r="CE73" s="303">
        <f t="shared" si="125"/>
        <v>0</v>
      </c>
      <c r="CF73" s="305">
        <f t="shared" si="126"/>
        <v>863.55</v>
      </c>
      <c r="CG73" s="306">
        <f t="shared" si="126"/>
        <v>82037.25</v>
      </c>
      <c r="CH73" s="307">
        <f t="shared" si="127"/>
        <v>0</v>
      </c>
      <c r="CI73" s="308">
        <f t="shared" si="128"/>
        <v>0</v>
      </c>
      <c r="CJ73" s="309">
        <f t="shared" si="129"/>
        <v>0</v>
      </c>
      <c r="CK73" s="310">
        <f t="shared" si="130"/>
        <v>863.55</v>
      </c>
      <c r="CL73" s="310">
        <f t="shared" si="131"/>
        <v>6006.45</v>
      </c>
      <c r="CM73" s="311">
        <f t="shared" si="132"/>
        <v>863.55</v>
      </c>
      <c r="CN73" s="312">
        <f t="shared" si="133"/>
        <v>82037.25</v>
      </c>
      <c r="CO73" s="311"/>
      <c r="CP73" s="236">
        <f t="shared" si="134"/>
        <v>6006.45</v>
      </c>
      <c r="CQ73" s="371"/>
      <c r="CR73" s="313">
        <f t="shared" si="135"/>
        <v>0</v>
      </c>
      <c r="CS73" s="314">
        <f t="shared" si="136"/>
        <v>901.92</v>
      </c>
      <c r="CT73" s="314">
        <f>CS73</f>
        <v>901.92</v>
      </c>
      <c r="CU73" s="313">
        <f t="shared" si="137"/>
        <v>85682.4</v>
      </c>
      <c r="CV73" s="315">
        <f t="shared" si="138"/>
        <v>0</v>
      </c>
      <c r="CW73" s="239">
        <f t="shared" si="139"/>
        <v>6870</v>
      </c>
      <c r="CX73" s="316">
        <f t="shared" si="140"/>
        <v>1717.5</v>
      </c>
      <c r="CY73" s="317">
        <f t="shared" si="141"/>
        <v>0</v>
      </c>
      <c r="CZ73" s="318">
        <f t="shared" si="142"/>
        <v>3435</v>
      </c>
      <c r="DA73" s="319">
        <f t="shared" si="143"/>
        <v>0</v>
      </c>
      <c r="DB73" s="319">
        <f t="shared" si="144"/>
        <v>0</v>
      </c>
      <c r="DC73" s="319">
        <f t="shared" si="145"/>
        <v>0</v>
      </c>
      <c r="DD73" s="319">
        <f t="shared" si="146"/>
        <v>3435</v>
      </c>
      <c r="DE73" s="310">
        <f t="shared" si="147"/>
        <v>0</v>
      </c>
      <c r="DF73" s="321">
        <f t="shared" si="148"/>
        <v>1765.47</v>
      </c>
      <c r="DG73" s="322">
        <f t="shared" si="149"/>
        <v>863.55</v>
      </c>
      <c r="DH73" s="321">
        <f t="shared" si="150"/>
        <v>0</v>
      </c>
      <c r="DI73" s="322">
        <f t="shared" si="151"/>
        <v>0</v>
      </c>
      <c r="DJ73" s="322">
        <f t="shared" si="152"/>
        <v>0</v>
      </c>
      <c r="DK73" s="322">
        <f t="shared" si="153"/>
        <v>0</v>
      </c>
      <c r="DL73" s="323">
        <f t="shared" si="154"/>
        <v>6917.97</v>
      </c>
      <c r="DM73" s="324">
        <f t="shared" si="155"/>
        <v>-47.97</v>
      </c>
      <c r="DN73" s="324">
        <f t="shared" si="156"/>
        <v>1717.5</v>
      </c>
      <c r="DO73" s="324"/>
      <c r="DP73" s="310">
        <f t="shared" si="103"/>
        <v>863.55</v>
      </c>
      <c r="DQ73" s="310">
        <f t="shared" si="157"/>
        <v>863.55</v>
      </c>
      <c r="DR73" s="310">
        <f t="shared" si="104"/>
        <v>6006.45</v>
      </c>
      <c r="DS73" s="325">
        <f t="shared" si="158"/>
        <v>6006.45</v>
      </c>
    </row>
    <row r="74" spans="1:123" ht="36" customHeight="1">
      <c r="A74" s="442"/>
      <c r="B74" s="417" t="s">
        <v>258</v>
      </c>
      <c r="C74" s="328" t="s">
        <v>27</v>
      </c>
      <c r="D74" s="329">
        <f>D72*1.1</f>
        <v>393.8</v>
      </c>
      <c r="E74" s="443">
        <v>850</v>
      </c>
      <c r="F74" s="331">
        <f t="shared" si="89"/>
        <v>334730</v>
      </c>
      <c r="G74" s="399"/>
      <c r="H74" s="400"/>
      <c r="I74" s="334">
        <f>I72*1.1</f>
        <v>0</v>
      </c>
      <c r="J74" s="444">
        <v>850</v>
      </c>
      <c r="K74" s="336">
        <f t="shared" si="90"/>
        <v>0</v>
      </c>
      <c r="L74" s="337">
        <f>L72*1.1</f>
        <v>727.45</v>
      </c>
      <c r="M74" s="445">
        <v>850</v>
      </c>
      <c r="N74" s="339">
        <f t="shared" si="91"/>
        <v>618332.5</v>
      </c>
      <c r="O74" s="340">
        <f>O72*1.1</f>
        <v>0</v>
      </c>
      <c r="P74" s="446">
        <v>850</v>
      </c>
      <c r="Q74" s="342">
        <f t="shared" si="92"/>
        <v>0</v>
      </c>
      <c r="R74" s="267">
        <f t="shared" si="105"/>
        <v>0</v>
      </c>
      <c r="S74" s="343">
        <f t="shared" si="98"/>
        <v>0</v>
      </c>
      <c r="T74" s="344">
        <f t="shared" si="99"/>
        <v>393.8</v>
      </c>
      <c r="U74" s="343">
        <f t="shared" si="100"/>
        <v>334730</v>
      </c>
      <c r="V74" s="345"/>
      <c r="W74" s="447"/>
      <c r="X74" s="419" t="s">
        <v>258</v>
      </c>
      <c r="Y74" s="347" t="s">
        <v>27</v>
      </c>
      <c r="Z74" s="348">
        <f>Z72*1.1</f>
        <v>787.6</v>
      </c>
      <c r="AA74" s="448">
        <v>850</v>
      </c>
      <c r="AB74" s="350">
        <f t="shared" si="93"/>
        <v>669460</v>
      </c>
      <c r="AC74" s="403"/>
      <c r="AD74" s="404"/>
      <c r="AE74" s="352">
        <f>AE72*1.1</f>
        <v>0</v>
      </c>
      <c r="AF74" s="449">
        <v>850</v>
      </c>
      <c r="AG74" s="281">
        <f t="shared" si="94"/>
        <v>0</v>
      </c>
      <c r="AH74" s="354">
        <f t="shared" si="101"/>
        <v>0</v>
      </c>
      <c r="AI74" s="355">
        <f t="shared" si="102"/>
        <v>0</v>
      </c>
      <c r="AJ74" s="352">
        <f>AJ72*1.1</f>
        <v>0</v>
      </c>
      <c r="AK74" s="449">
        <v>850</v>
      </c>
      <c r="AL74" s="283">
        <f t="shared" si="106"/>
        <v>0</v>
      </c>
      <c r="AM74" s="280"/>
      <c r="AN74" s="281">
        <f t="shared" si="107"/>
        <v>0</v>
      </c>
      <c r="AO74" s="282"/>
      <c r="AP74" s="283">
        <f t="shared" si="108"/>
        <v>0</v>
      </c>
      <c r="AQ74" s="282"/>
      <c r="AR74" s="281">
        <f t="shared" si="109"/>
        <v>0</v>
      </c>
      <c r="AS74" s="348">
        <f>AS72*1.1</f>
        <v>253</v>
      </c>
      <c r="AT74" s="281">
        <f>AA74*AS74</f>
        <v>215050</v>
      </c>
      <c r="AU74" s="285">
        <f t="shared" si="110"/>
        <v>253</v>
      </c>
      <c r="AV74" s="358">
        <f t="shared" si="111"/>
        <v>215050</v>
      </c>
      <c r="AW74" s="287">
        <f t="shared" si="112"/>
        <v>534.6</v>
      </c>
      <c r="AX74" s="358">
        <f t="shared" si="113"/>
        <v>454410</v>
      </c>
      <c r="AY74" s="359">
        <f t="shared" si="114"/>
        <v>1575.2</v>
      </c>
      <c r="AZ74" s="360">
        <f t="shared" si="115"/>
        <v>1338920</v>
      </c>
      <c r="BA74" s="361">
        <f t="shared" si="116"/>
        <v>253</v>
      </c>
      <c r="BB74" s="234"/>
      <c r="BC74" s="310">
        <f t="shared" si="117"/>
        <v>253</v>
      </c>
      <c r="BD74" s="363">
        <f t="shared" si="118"/>
        <v>215050</v>
      </c>
      <c r="BE74" s="310">
        <f t="shared" si="119"/>
        <v>1322.2</v>
      </c>
      <c r="BF74" s="234"/>
      <c r="BG74" s="414"/>
      <c r="BH74" s="421" t="s">
        <v>258</v>
      </c>
      <c r="BI74" s="366" t="s">
        <v>27</v>
      </c>
      <c r="BJ74" s="367">
        <f>BJ72*1.1</f>
        <v>404.8</v>
      </c>
      <c r="BK74" s="450">
        <v>850</v>
      </c>
      <c r="BL74" s="369">
        <f t="shared" si="95"/>
        <v>344080</v>
      </c>
      <c r="BM74" s="421" t="s">
        <v>258</v>
      </c>
      <c r="BN74" s="366" t="s">
        <v>27</v>
      </c>
      <c r="BO74" s="367">
        <f>BO72*1.1</f>
        <v>0</v>
      </c>
      <c r="BP74" s="450">
        <v>850</v>
      </c>
      <c r="BQ74" s="369">
        <f t="shared" si="96"/>
        <v>0</v>
      </c>
      <c r="BR74" s="421" t="s">
        <v>258</v>
      </c>
      <c r="BS74" s="366" t="s">
        <v>27</v>
      </c>
      <c r="BT74" s="367"/>
      <c r="BU74" s="450">
        <v>850</v>
      </c>
      <c r="BV74" s="369">
        <f t="shared" si="97"/>
        <v>0</v>
      </c>
      <c r="BW74" s="236">
        <f t="shared" si="120"/>
        <v>917.4</v>
      </c>
      <c r="BX74" s="409"/>
      <c r="BY74" s="301">
        <f t="shared" si="121"/>
        <v>0</v>
      </c>
      <c r="BZ74" s="371">
        <v>198</v>
      </c>
      <c r="CA74" s="303">
        <f t="shared" si="122"/>
        <v>168300</v>
      </c>
      <c r="CB74" s="304">
        <f t="shared" si="123"/>
        <v>206.8</v>
      </c>
      <c r="CC74" s="304">
        <f t="shared" si="124"/>
        <v>175780</v>
      </c>
      <c r="CD74" s="367">
        <f>CD72*1.1</f>
        <v>0</v>
      </c>
      <c r="CE74" s="303">
        <f t="shared" si="125"/>
        <v>0</v>
      </c>
      <c r="CF74" s="305">
        <f t="shared" si="126"/>
        <v>198</v>
      </c>
      <c r="CG74" s="306">
        <f t="shared" si="126"/>
        <v>168300</v>
      </c>
      <c r="CH74" s="307">
        <f t="shared" si="127"/>
        <v>0</v>
      </c>
      <c r="CI74" s="308">
        <f t="shared" si="128"/>
        <v>0</v>
      </c>
      <c r="CJ74" s="309">
        <f t="shared" si="129"/>
        <v>0</v>
      </c>
      <c r="CK74" s="310">
        <f t="shared" si="130"/>
        <v>451</v>
      </c>
      <c r="CL74" s="310">
        <f t="shared" si="131"/>
        <v>1124.2</v>
      </c>
      <c r="CM74" s="311">
        <f t="shared" si="132"/>
        <v>198</v>
      </c>
      <c r="CN74" s="312">
        <f t="shared" si="133"/>
        <v>168300</v>
      </c>
      <c r="CO74" s="311"/>
      <c r="CP74" s="236">
        <f t="shared" si="134"/>
        <v>1124.2</v>
      </c>
      <c r="CQ74" s="371"/>
      <c r="CR74" s="313">
        <f t="shared" si="135"/>
        <v>0</v>
      </c>
      <c r="CS74" s="314">
        <f t="shared" si="136"/>
        <v>206.8</v>
      </c>
      <c r="CT74" s="314">
        <f>CS74</f>
        <v>206.8</v>
      </c>
      <c r="CU74" s="313">
        <f t="shared" si="137"/>
        <v>175780</v>
      </c>
      <c r="CV74" s="315">
        <f t="shared" si="138"/>
        <v>0</v>
      </c>
      <c r="CW74" s="239">
        <f t="shared" si="139"/>
        <v>1575.2</v>
      </c>
      <c r="CX74" s="316">
        <f t="shared" si="140"/>
        <v>393.8</v>
      </c>
      <c r="CY74" s="317">
        <f t="shared" si="141"/>
        <v>0</v>
      </c>
      <c r="CZ74" s="318">
        <f t="shared" si="142"/>
        <v>787.6</v>
      </c>
      <c r="DA74" s="319">
        <f t="shared" si="143"/>
        <v>253</v>
      </c>
      <c r="DB74" s="319">
        <f t="shared" si="144"/>
        <v>0</v>
      </c>
      <c r="DC74" s="319">
        <f t="shared" si="145"/>
        <v>253</v>
      </c>
      <c r="DD74" s="319">
        <f t="shared" si="146"/>
        <v>534.6</v>
      </c>
      <c r="DE74" s="310">
        <f t="shared" si="147"/>
        <v>0</v>
      </c>
      <c r="DF74" s="321">
        <f t="shared" si="148"/>
        <v>404.8</v>
      </c>
      <c r="DG74" s="322">
        <f t="shared" si="149"/>
        <v>198</v>
      </c>
      <c r="DH74" s="321">
        <f t="shared" si="150"/>
        <v>0</v>
      </c>
      <c r="DI74" s="322">
        <f t="shared" si="151"/>
        <v>0</v>
      </c>
      <c r="DJ74" s="322">
        <f t="shared" si="152"/>
        <v>0</v>
      </c>
      <c r="DK74" s="322">
        <f t="shared" si="153"/>
        <v>0</v>
      </c>
      <c r="DL74" s="323">
        <f t="shared" si="154"/>
        <v>1586.2</v>
      </c>
      <c r="DM74" s="324">
        <f t="shared" si="155"/>
        <v>-11</v>
      </c>
      <c r="DN74" s="324">
        <f t="shared" si="156"/>
        <v>393.8</v>
      </c>
      <c r="DO74" s="324"/>
      <c r="DP74" s="310">
        <f t="shared" si="103"/>
        <v>451</v>
      </c>
      <c r="DQ74" s="310">
        <f t="shared" si="157"/>
        <v>451</v>
      </c>
      <c r="DR74" s="310">
        <f t="shared" si="104"/>
        <v>1124.2</v>
      </c>
      <c r="DS74" s="325">
        <f t="shared" si="158"/>
        <v>1124.2</v>
      </c>
    </row>
    <row r="75" spans="1:123" ht="41.25" customHeight="1">
      <c r="A75" s="442"/>
      <c r="B75" s="417" t="s">
        <v>259</v>
      </c>
      <c r="C75" s="328" t="s">
        <v>260</v>
      </c>
      <c r="D75" s="329">
        <f>D72*0.00039</f>
        <v>0.14000000000000001</v>
      </c>
      <c r="E75" s="443">
        <v>44000</v>
      </c>
      <c r="F75" s="331">
        <f t="shared" si="89"/>
        <v>6160</v>
      </c>
      <c r="G75" s="399"/>
      <c r="H75" s="400"/>
      <c r="I75" s="334">
        <f>I72*0.00039</f>
        <v>0</v>
      </c>
      <c r="J75" s="444">
        <v>44000</v>
      </c>
      <c r="K75" s="336">
        <f t="shared" si="90"/>
        <v>0</v>
      </c>
      <c r="L75" s="337">
        <f>L72*0.00039</f>
        <v>0.26</v>
      </c>
      <c r="M75" s="445">
        <v>44000</v>
      </c>
      <c r="N75" s="339">
        <f t="shared" si="91"/>
        <v>11440</v>
      </c>
      <c r="O75" s="340">
        <f>O72*0.00039</f>
        <v>0</v>
      </c>
      <c r="P75" s="446">
        <v>44000</v>
      </c>
      <c r="Q75" s="342">
        <f t="shared" si="92"/>
        <v>0</v>
      </c>
      <c r="R75" s="267">
        <f t="shared" si="105"/>
        <v>0</v>
      </c>
      <c r="S75" s="343">
        <f t="shared" si="98"/>
        <v>0</v>
      </c>
      <c r="T75" s="344">
        <f t="shared" si="99"/>
        <v>0.14000000000000001</v>
      </c>
      <c r="U75" s="343">
        <f t="shared" si="100"/>
        <v>6160</v>
      </c>
      <c r="V75" s="345"/>
      <c r="W75" s="447"/>
      <c r="X75" s="419" t="s">
        <v>259</v>
      </c>
      <c r="Y75" s="347" t="s">
        <v>260</v>
      </c>
      <c r="Z75" s="348">
        <f>Z72*0.00039</f>
        <v>0.28000000000000003</v>
      </c>
      <c r="AA75" s="448">
        <v>44000</v>
      </c>
      <c r="AB75" s="350">
        <f t="shared" si="93"/>
        <v>12320</v>
      </c>
      <c r="AC75" s="403"/>
      <c r="AD75" s="404"/>
      <c r="AE75" s="352">
        <f>AE72*0.00039</f>
        <v>0</v>
      </c>
      <c r="AF75" s="449">
        <v>44000</v>
      </c>
      <c r="AG75" s="281">
        <f t="shared" si="94"/>
        <v>0</v>
      </c>
      <c r="AH75" s="354">
        <f t="shared" si="101"/>
        <v>0</v>
      </c>
      <c r="AI75" s="355">
        <f t="shared" si="102"/>
        <v>0</v>
      </c>
      <c r="AJ75" s="352">
        <f>AJ72*0.00039</f>
        <v>0</v>
      </c>
      <c r="AK75" s="449">
        <v>44000</v>
      </c>
      <c r="AL75" s="283">
        <f t="shared" si="106"/>
        <v>0</v>
      </c>
      <c r="AM75" s="280"/>
      <c r="AN75" s="281">
        <f t="shared" si="107"/>
        <v>0</v>
      </c>
      <c r="AO75" s="282"/>
      <c r="AP75" s="283">
        <f t="shared" si="108"/>
        <v>0</v>
      </c>
      <c r="AQ75" s="282"/>
      <c r="AR75" s="281">
        <f t="shared" si="109"/>
        <v>0</v>
      </c>
      <c r="AS75" s="348">
        <f>AS72*0.00039</f>
        <v>0.09</v>
      </c>
      <c r="AT75" s="281">
        <f>AA75*AS75</f>
        <v>3960</v>
      </c>
      <c r="AU75" s="285">
        <f t="shared" si="110"/>
        <v>0.09</v>
      </c>
      <c r="AV75" s="358">
        <f t="shared" si="111"/>
        <v>3960</v>
      </c>
      <c r="AW75" s="287">
        <f t="shared" si="112"/>
        <v>0.19</v>
      </c>
      <c r="AX75" s="358">
        <f t="shared" si="113"/>
        <v>8360</v>
      </c>
      <c r="AY75" s="359">
        <f t="shared" si="114"/>
        <v>0.56000000000000005</v>
      </c>
      <c r="AZ75" s="360">
        <f t="shared" si="115"/>
        <v>24640</v>
      </c>
      <c r="BA75" s="361">
        <f t="shared" si="116"/>
        <v>0.09</v>
      </c>
      <c r="BB75" s="234"/>
      <c r="BC75" s="310">
        <f t="shared" si="117"/>
        <v>0.09</v>
      </c>
      <c r="BD75" s="363">
        <f t="shared" si="118"/>
        <v>3960</v>
      </c>
      <c r="BE75" s="310">
        <f t="shared" si="119"/>
        <v>0.47</v>
      </c>
      <c r="BF75" s="234"/>
      <c r="BG75" s="414"/>
      <c r="BH75" s="421" t="s">
        <v>259</v>
      </c>
      <c r="BI75" s="366" t="s">
        <v>260</v>
      </c>
      <c r="BJ75" s="367">
        <f>BJ72*0.00039</f>
        <v>0.14000000000000001</v>
      </c>
      <c r="BK75" s="450">
        <v>44000</v>
      </c>
      <c r="BL75" s="369">
        <f t="shared" si="95"/>
        <v>6160</v>
      </c>
      <c r="BM75" s="421" t="s">
        <v>259</v>
      </c>
      <c r="BN75" s="366" t="s">
        <v>260</v>
      </c>
      <c r="BO75" s="367">
        <f>BO72*0.00039</f>
        <v>0</v>
      </c>
      <c r="BP75" s="450">
        <v>44000</v>
      </c>
      <c r="BQ75" s="369">
        <f t="shared" si="96"/>
        <v>0</v>
      </c>
      <c r="BR75" s="421" t="s">
        <v>259</v>
      </c>
      <c r="BS75" s="366" t="s">
        <v>260</v>
      </c>
      <c r="BT75" s="367"/>
      <c r="BU75" s="450">
        <v>44000</v>
      </c>
      <c r="BV75" s="369">
        <f t="shared" si="97"/>
        <v>0</v>
      </c>
      <c r="BW75" s="236">
        <f t="shared" si="120"/>
        <v>0.33</v>
      </c>
      <c r="BX75" s="409"/>
      <c r="BY75" s="301">
        <f t="shared" si="121"/>
        <v>0</v>
      </c>
      <c r="BZ75" s="371">
        <f>BZ72*0.00039</f>
        <v>7.0000000000000007E-2</v>
      </c>
      <c r="CA75" s="303">
        <f t="shared" si="122"/>
        <v>3080</v>
      </c>
      <c r="CB75" s="304">
        <f t="shared" si="123"/>
        <v>7.0000000000000007E-2</v>
      </c>
      <c r="CC75" s="304">
        <f t="shared" si="124"/>
        <v>3080</v>
      </c>
      <c r="CD75" s="367">
        <f>CD72*0.00039</f>
        <v>0</v>
      </c>
      <c r="CE75" s="303">
        <f t="shared" si="125"/>
        <v>0</v>
      </c>
      <c r="CF75" s="305">
        <f t="shared" si="126"/>
        <v>7.0000000000000007E-2</v>
      </c>
      <c r="CG75" s="306">
        <f t="shared" si="126"/>
        <v>3080</v>
      </c>
      <c r="CH75" s="307">
        <f t="shared" si="127"/>
        <v>0</v>
      </c>
      <c r="CI75" s="308">
        <f t="shared" si="128"/>
        <v>0</v>
      </c>
      <c r="CJ75" s="309">
        <f t="shared" si="129"/>
        <v>0</v>
      </c>
      <c r="CK75" s="310">
        <f t="shared" si="130"/>
        <v>0.16</v>
      </c>
      <c r="CL75" s="310">
        <f t="shared" si="131"/>
        <v>0.4</v>
      </c>
      <c r="CM75" s="311">
        <f t="shared" si="132"/>
        <v>7.0000000000000007E-2</v>
      </c>
      <c r="CN75" s="312">
        <f t="shared" si="133"/>
        <v>3080</v>
      </c>
      <c r="CO75" s="311"/>
      <c r="CP75" s="236">
        <f t="shared" si="134"/>
        <v>0.4</v>
      </c>
      <c r="CQ75" s="371"/>
      <c r="CR75" s="313">
        <f t="shared" si="135"/>
        <v>0</v>
      </c>
      <c r="CS75" s="314">
        <f t="shared" si="136"/>
        <v>7.0000000000000007E-2</v>
      </c>
      <c r="CT75" s="314">
        <f>CS75</f>
        <v>7.0000000000000007E-2</v>
      </c>
      <c r="CU75" s="313">
        <f t="shared" si="137"/>
        <v>3080</v>
      </c>
      <c r="CV75" s="315">
        <f t="shared" si="138"/>
        <v>0</v>
      </c>
      <c r="CW75" s="239">
        <f t="shared" si="139"/>
        <v>0.56000000000000005</v>
      </c>
      <c r="CX75" s="316">
        <f t="shared" si="140"/>
        <v>0.14000000000000001</v>
      </c>
      <c r="CY75" s="317">
        <f t="shared" si="141"/>
        <v>0</v>
      </c>
      <c r="CZ75" s="318">
        <f t="shared" si="142"/>
        <v>0.28000000000000003</v>
      </c>
      <c r="DA75" s="319">
        <f t="shared" si="143"/>
        <v>0.09</v>
      </c>
      <c r="DB75" s="319">
        <f t="shared" si="144"/>
        <v>0</v>
      </c>
      <c r="DC75" s="319">
        <f t="shared" si="145"/>
        <v>0.09</v>
      </c>
      <c r="DD75" s="319">
        <f t="shared" si="146"/>
        <v>0.19</v>
      </c>
      <c r="DE75" s="310">
        <f t="shared" si="147"/>
        <v>0</v>
      </c>
      <c r="DF75" s="321">
        <f t="shared" si="148"/>
        <v>0.14000000000000001</v>
      </c>
      <c r="DG75" s="322">
        <f t="shared" si="149"/>
        <v>7.0000000000000007E-2</v>
      </c>
      <c r="DH75" s="321">
        <f t="shared" si="150"/>
        <v>0</v>
      </c>
      <c r="DI75" s="322">
        <f t="shared" si="151"/>
        <v>0</v>
      </c>
      <c r="DJ75" s="322">
        <f t="shared" si="152"/>
        <v>0</v>
      </c>
      <c r="DK75" s="322">
        <f t="shared" si="153"/>
        <v>0</v>
      </c>
      <c r="DL75" s="323">
        <f t="shared" si="154"/>
        <v>0.56000000000000005</v>
      </c>
      <c r="DM75" s="324">
        <f t="shared" si="155"/>
        <v>0</v>
      </c>
      <c r="DN75" s="324">
        <f t="shared" si="156"/>
        <v>0.14000000000000001</v>
      </c>
      <c r="DO75" s="324"/>
      <c r="DP75" s="310">
        <f t="shared" si="103"/>
        <v>0.16</v>
      </c>
      <c r="DQ75" s="310">
        <f t="shared" si="157"/>
        <v>0.16</v>
      </c>
      <c r="DR75" s="310">
        <f t="shared" si="104"/>
        <v>0.4</v>
      </c>
      <c r="DS75" s="325">
        <f t="shared" si="158"/>
        <v>0.4</v>
      </c>
    </row>
    <row r="76" spans="1:123" ht="33" customHeight="1">
      <c r="A76" s="442"/>
      <c r="B76" s="417" t="s">
        <v>261</v>
      </c>
      <c r="C76" s="328" t="s">
        <v>22</v>
      </c>
      <c r="D76" s="329">
        <f>D72*1.75</f>
        <v>626.5</v>
      </c>
      <c r="E76" s="443">
        <v>8</v>
      </c>
      <c r="F76" s="331">
        <f t="shared" si="89"/>
        <v>5012</v>
      </c>
      <c r="G76" s="399"/>
      <c r="H76" s="400"/>
      <c r="I76" s="334">
        <f>I72*1.75</f>
        <v>0</v>
      </c>
      <c r="J76" s="444">
        <v>8</v>
      </c>
      <c r="K76" s="336">
        <f t="shared" si="90"/>
        <v>0</v>
      </c>
      <c r="L76" s="337">
        <f>L72*1.75</f>
        <v>1157.31</v>
      </c>
      <c r="M76" s="445">
        <v>8</v>
      </c>
      <c r="N76" s="339">
        <f t="shared" si="91"/>
        <v>9258.48</v>
      </c>
      <c r="O76" s="340">
        <f>O72*1.75</f>
        <v>0</v>
      </c>
      <c r="P76" s="446">
        <v>8</v>
      </c>
      <c r="Q76" s="342">
        <f t="shared" si="92"/>
        <v>0</v>
      </c>
      <c r="R76" s="267">
        <f t="shared" si="105"/>
        <v>0</v>
      </c>
      <c r="S76" s="343">
        <f t="shared" si="98"/>
        <v>0</v>
      </c>
      <c r="T76" s="344">
        <f t="shared" si="99"/>
        <v>626.5</v>
      </c>
      <c r="U76" s="343">
        <f t="shared" si="100"/>
        <v>5012</v>
      </c>
      <c r="V76" s="345"/>
      <c r="W76" s="447"/>
      <c r="X76" s="419" t="s">
        <v>261</v>
      </c>
      <c r="Y76" s="347" t="s">
        <v>22</v>
      </c>
      <c r="Z76" s="348">
        <f>Z72*1.75</f>
        <v>1253</v>
      </c>
      <c r="AA76" s="448">
        <v>8</v>
      </c>
      <c r="AB76" s="350">
        <f t="shared" si="93"/>
        <v>10024</v>
      </c>
      <c r="AC76" s="403"/>
      <c r="AD76" s="404"/>
      <c r="AE76" s="352">
        <f>AE72*1.75</f>
        <v>0</v>
      </c>
      <c r="AF76" s="449">
        <v>8</v>
      </c>
      <c r="AG76" s="281">
        <f t="shared" si="94"/>
        <v>0</v>
      </c>
      <c r="AH76" s="354">
        <f t="shared" si="101"/>
        <v>0</v>
      </c>
      <c r="AI76" s="355">
        <f t="shared" si="102"/>
        <v>0</v>
      </c>
      <c r="AJ76" s="352">
        <f>AJ72*1.75</f>
        <v>0</v>
      </c>
      <c r="AK76" s="449">
        <v>8</v>
      </c>
      <c r="AL76" s="283">
        <f t="shared" si="106"/>
        <v>0</v>
      </c>
      <c r="AM76" s="280"/>
      <c r="AN76" s="281">
        <f t="shared" si="107"/>
        <v>0</v>
      </c>
      <c r="AO76" s="282"/>
      <c r="AP76" s="283">
        <f t="shared" si="108"/>
        <v>0</v>
      </c>
      <c r="AQ76" s="282"/>
      <c r="AR76" s="281">
        <f t="shared" si="109"/>
        <v>0</v>
      </c>
      <c r="AS76" s="348">
        <v>403</v>
      </c>
      <c r="AT76" s="281">
        <f>AA76*AS76</f>
        <v>3224</v>
      </c>
      <c r="AU76" s="285">
        <f t="shared" si="110"/>
        <v>403</v>
      </c>
      <c r="AV76" s="358">
        <f t="shared" si="111"/>
        <v>3224</v>
      </c>
      <c r="AW76" s="287">
        <f t="shared" si="112"/>
        <v>850</v>
      </c>
      <c r="AX76" s="358">
        <f t="shared" si="113"/>
        <v>6800</v>
      </c>
      <c r="AY76" s="359">
        <f t="shared" si="114"/>
        <v>2506</v>
      </c>
      <c r="AZ76" s="360">
        <f t="shared" si="115"/>
        <v>20048</v>
      </c>
      <c r="BA76" s="361">
        <f t="shared" si="116"/>
        <v>403</v>
      </c>
      <c r="BB76" s="234"/>
      <c r="BC76" s="310">
        <f t="shared" si="117"/>
        <v>403</v>
      </c>
      <c r="BD76" s="363">
        <f t="shared" si="118"/>
        <v>3224</v>
      </c>
      <c r="BE76" s="310">
        <f t="shared" si="119"/>
        <v>2103</v>
      </c>
      <c r="BF76" s="234"/>
      <c r="BG76" s="414"/>
      <c r="BH76" s="421" t="s">
        <v>261</v>
      </c>
      <c r="BI76" s="366" t="s">
        <v>22</v>
      </c>
      <c r="BJ76" s="367">
        <f>BJ72*1.75</f>
        <v>644</v>
      </c>
      <c r="BK76" s="450">
        <v>8</v>
      </c>
      <c r="BL76" s="369">
        <f t="shared" si="95"/>
        <v>5152</v>
      </c>
      <c r="BM76" s="421" t="s">
        <v>261</v>
      </c>
      <c r="BN76" s="366" t="s">
        <v>22</v>
      </c>
      <c r="BO76" s="367">
        <f>BO72*1.75</f>
        <v>0</v>
      </c>
      <c r="BP76" s="450">
        <v>8</v>
      </c>
      <c r="BQ76" s="369">
        <f t="shared" si="96"/>
        <v>0</v>
      </c>
      <c r="BR76" s="421" t="s">
        <v>261</v>
      </c>
      <c r="BS76" s="366" t="s">
        <v>22</v>
      </c>
      <c r="BT76" s="367"/>
      <c r="BU76" s="450">
        <v>8</v>
      </c>
      <c r="BV76" s="369">
        <f t="shared" si="97"/>
        <v>0</v>
      </c>
      <c r="BW76" s="236">
        <f t="shared" si="120"/>
        <v>1459</v>
      </c>
      <c r="BX76" s="409"/>
      <c r="BY76" s="301">
        <f t="shared" si="121"/>
        <v>0</v>
      </c>
      <c r="BZ76" s="371">
        <v>315</v>
      </c>
      <c r="CA76" s="303">
        <f t="shared" si="122"/>
        <v>2520</v>
      </c>
      <c r="CB76" s="304">
        <f t="shared" si="123"/>
        <v>329</v>
      </c>
      <c r="CC76" s="304">
        <f t="shared" si="124"/>
        <v>2632</v>
      </c>
      <c r="CD76" s="367">
        <f>CD72*1.75</f>
        <v>0</v>
      </c>
      <c r="CE76" s="303">
        <f t="shared" si="125"/>
        <v>0</v>
      </c>
      <c r="CF76" s="305">
        <f t="shared" si="126"/>
        <v>315</v>
      </c>
      <c r="CG76" s="306">
        <f t="shared" si="126"/>
        <v>2520</v>
      </c>
      <c r="CH76" s="307">
        <f t="shared" si="127"/>
        <v>0</v>
      </c>
      <c r="CI76" s="308">
        <f t="shared" si="128"/>
        <v>0</v>
      </c>
      <c r="CJ76" s="309">
        <f t="shared" si="129"/>
        <v>0</v>
      </c>
      <c r="CK76" s="310">
        <f t="shared" si="130"/>
        <v>718</v>
      </c>
      <c r="CL76" s="310">
        <f t="shared" si="131"/>
        <v>1788</v>
      </c>
      <c r="CM76" s="311">
        <f t="shared" si="132"/>
        <v>315</v>
      </c>
      <c r="CN76" s="312">
        <f t="shared" si="133"/>
        <v>2520</v>
      </c>
      <c r="CO76" s="311"/>
      <c r="CP76" s="236">
        <f t="shared" si="134"/>
        <v>1788</v>
      </c>
      <c r="CQ76" s="371"/>
      <c r="CR76" s="313">
        <f t="shared" si="135"/>
        <v>0</v>
      </c>
      <c r="CS76" s="314">
        <f t="shared" si="136"/>
        <v>329</v>
      </c>
      <c r="CT76" s="314">
        <f>CS76</f>
        <v>329</v>
      </c>
      <c r="CU76" s="313">
        <f t="shared" si="137"/>
        <v>2632</v>
      </c>
      <c r="CV76" s="315">
        <f t="shared" si="138"/>
        <v>0</v>
      </c>
      <c r="CW76" s="239">
        <f t="shared" si="139"/>
        <v>2506</v>
      </c>
      <c r="CX76" s="316">
        <f t="shared" si="140"/>
        <v>626.5</v>
      </c>
      <c r="CY76" s="317">
        <f t="shared" si="141"/>
        <v>0</v>
      </c>
      <c r="CZ76" s="318">
        <f t="shared" si="142"/>
        <v>1253</v>
      </c>
      <c r="DA76" s="319">
        <f t="shared" si="143"/>
        <v>403</v>
      </c>
      <c r="DB76" s="319">
        <f t="shared" si="144"/>
        <v>0</v>
      </c>
      <c r="DC76" s="319">
        <f t="shared" si="145"/>
        <v>403</v>
      </c>
      <c r="DD76" s="319">
        <f t="shared" si="146"/>
        <v>850</v>
      </c>
      <c r="DE76" s="310">
        <f t="shared" si="147"/>
        <v>0</v>
      </c>
      <c r="DF76" s="321">
        <f t="shared" si="148"/>
        <v>644</v>
      </c>
      <c r="DG76" s="322">
        <f t="shared" si="149"/>
        <v>315</v>
      </c>
      <c r="DH76" s="321">
        <f t="shared" si="150"/>
        <v>0</v>
      </c>
      <c r="DI76" s="322">
        <f t="shared" si="151"/>
        <v>0</v>
      </c>
      <c r="DJ76" s="322">
        <f t="shared" si="152"/>
        <v>0</v>
      </c>
      <c r="DK76" s="322">
        <f t="shared" si="153"/>
        <v>0</v>
      </c>
      <c r="DL76" s="323">
        <f t="shared" si="154"/>
        <v>2523.5</v>
      </c>
      <c r="DM76" s="324">
        <f t="shared" si="155"/>
        <v>-17.5</v>
      </c>
      <c r="DN76" s="324">
        <f t="shared" si="156"/>
        <v>626.5</v>
      </c>
      <c r="DO76" s="324"/>
      <c r="DP76" s="310">
        <f t="shared" si="103"/>
        <v>718</v>
      </c>
      <c r="DQ76" s="310">
        <f t="shared" si="157"/>
        <v>718</v>
      </c>
      <c r="DR76" s="310">
        <f t="shared" si="104"/>
        <v>1788</v>
      </c>
      <c r="DS76" s="325">
        <f t="shared" si="158"/>
        <v>1788</v>
      </c>
    </row>
    <row r="77" spans="1:123" ht="31.5" customHeight="1">
      <c r="A77" s="326">
        <v>6</v>
      </c>
      <c r="B77" s="1864" t="s">
        <v>262</v>
      </c>
      <c r="C77" s="1865"/>
      <c r="D77" s="1865"/>
      <c r="E77" s="1866"/>
      <c r="F77" s="381"/>
      <c r="G77" s="410"/>
      <c r="H77" s="411"/>
      <c r="I77" s="1867"/>
      <c r="J77" s="1868"/>
      <c r="K77" s="336"/>
      <c r="L77" s="1869"/>
      <c r="M77" s="1870"/>
      <c r="N77" s="339"/>
      <c r="O77" s="1871"/>
      <c r="P77" s="1872"/>
      <c r="Q77" s="342"/>
      <c r="R77" s="267">
        <f t="shared" si="105"/>
        <v>0</v>
      </c>
      <c r="S77" s="343">
        <f t="shared" si="98"/>
        <v>0</v>
      </c>
      <c r="T77" s="344">
        <f t="shared" si="99"/>
        <v>0</v>
      </c>
      <c r="U77" s="343">
        <f t="shared" si="100"/>
        <v>0</v>
      </c>
      <c r="V77" s="345"/>
      <c r="W77" s="173">
        <v>6</v>
      </c>
      <c r="X77" s="1873" t="s">
        <v>262</v>
      </c>
      <c r="Y77" s="1874"/>
      <c r="Z77" s="1874"/>
      <c r="AA77" s="1875"/>
      <c r="AB77" s="283"/>
      <c r="AC77" s="412"/>
      <c r="AD77" s="413"/>
      <c r="AE77" s="1883"/>
      <c r="AF77" s="1875"/>
      <c r="AG77" s="281"/>
      <c r="AH77" s="354">
        <f t="shared" si="101"/>
        <v>0</v>
      </c>
      <c r="AI77" s="355">
        <f t="shared" si="102"/>
        <v>0</v>
      </c>
      <c r="AJ77" s="1883"/>
      <c r="AK77" s="1875"/>
      <c r="AL77" s="283">
        <f t="shared" si="106"/>
        <v>0</v>
      </c>
      <c r="AM77" s="280"/>
      <c r="AN77" s="281">
        <f t="shared" si="107"/>
        <v>0</v>
      </c>
      <c r="AO77" s="282"/>
      <c r="AP77" s="283">
        <f t="shared" si="108"/>
        <v>0</v>
      </c>
      <c r="AQ77" s="282"/>
      <c r="AR77" s="281">
        <f t="shared" si="109"/>
        <v>0</v>
      </c>
      <c r="AS77" s="284"/>
      <c r="AT77" s="281">
        <f t="shared" ref="AT77:AT109" si="159">AC77*AS77</f>
        <v>0</v>
      </c>
      <c r="AU77" s="285">
        <f t="shared" si="110"/>
        <v>0</v>
      </c>
      <c r="AV77" s="358">
        <f t="shared" si="111"/>
        <v>0</v>
      </c>
      <c r="AW77" s="287">
        <f t="shared" si="112"/>
        <v>0</v>
      </c>
      <c r="AX77" s="358">
        <f t="shared" si="113"/>
        <v>0</v>
      </c>
      <c r="AY77" s="359">
        <f t="shared" si="114"/>
        <v>0</v>
      </c>
      <c r="AZ77" s="360">
        <f t="shared" si="115"/>
        <v>0</v>
      </c>
      <c r="BA77" s="361">
        <f t="shared" si="116"/>
        <v>0</v>
      </c>
      <c r="BB77" s="234"/>
      <c r="BC77" s="310">
        <f t="shared" si="117"/>
        <v>0</v>
      </c>
      <c r="BD77" s="363">
        <f t="shared" si="118"/>
        <v>0</v>
      </c>
      <c r="BE77" s="310">
        <f t="shared" si="119"/>
        <v>0</v>
      </c>
      <c r="BF77" s="234"/>
      <c r="BG77" s="364">
        <v>6</v>
      </c>
      <c r="BH77" s="1884" t="s">
        <v>262</v>
      </c>
      <c r="BI77" s="1885"/>
      <c r="BJ77" s="1885"/>
      <c r="BK77" s="1886"/>
      <c r="BL77" s="314"/>
      <c r="BM77" s="1884" t="s">
        <v>262</v>
      </c>
      <c r="BN77" s="1885"/>
      <c r="BO77" s="1885"/>
      <c r="BP77" s="1886"/>
      <c r="BQ77" s="314"/>
      <c r="BR77" s="1884" t="s">
        <v>262</v>
      </c>
      <c r="BS77" s="1885"/>
      <c r="BT77" s="1885"/>
      <c r="BU77" s="1886"/>
      <c r="BV77" s="314"/>
      <c r="BW77" s="236">
        <f t="shared" si="120"/>
        <v>0</v>
      </c>
      <c r="BX77" s="397"/>
      <c r="BY77" s="301">
        <f t="shared" si="121"/>
        <v>0</v>
      </c>
      <c r="BZ77" s="414"/>
      <c r="CA77" s="303">
        <f t="shared" si="122"/>
        <v>0</v>
      </c>
      <c r="CB77" s="304">
        <f t="shared" si="123"/>
        <v>0</v>
      </c>
      <c r="CC77" s="304">
        <f t="shared" si="124"/>
        <v>0</v>
      </c>
      <c r="CD77" s="415"/>
      <c r="CE77" s="303">
        <f t="shared" si="125"/>
        <v>0</v>
      </c>
      <c r="CF77" s="305">
        <f t="shared" si="126"/>
        <v>0</v>
      </c>
      <c r="CG77" s="306">
        <f t="shared" si="126"/>
        <v>0</v>
      </c>
      <c r="CH77" s="307">
        <f t="shared" si="127"/>
        <v>0</v>
      </c>
      <c r="CI77" s="308">
        <f t="shared" si="128"/>
        <v>0</v>
      </c>
      <c r="CJ77" s="309">
        <f t="shared" si="129"/>
        <v>0</v>
      </c>
      <c r="CK77" s="310">
        <f t="shared" si="130"/>
        <v>0</v>
      </c>
      <c r="CL77" s="310">
        <f t="shared" si="131"/>
        <v>0</v>
      </c>
      <c r="CM77" s="311">
        <f t="shared" si="132"/>
        <v>0</v>
      </c>
      <c r="CN77" s="312">
        <f t="shared" si="133"/>
        <v>0</v>
      </c>
      <c r="CO77" s="311"/>
      <c r="CP77" s="236">
        <f t="shared" si="134"/>
        <v>0</v>
      </c>
      <c r="CQ77" s="414"/>
      <c r="CR77" s="313">
        <f t="shared" si="135"/>
        <v>0</v>
      </c>
      <c r="CS77" s="314">
        <f t="shared" si="136"/>
        <v>0</v>
      </c>
      <c r="CT77" s="314"/>
      <c r="CU77" s="313">
        <f t="shared" si="137"/>
        <v>0</v>
      </c>
      <c r="CV77" s="315">
        <f t="shared" si="138"/>
        <v>0</v>
      </c>
      <c r="CW77" s="239">
        <f t="shared" si="139"/>
        <v>0</v>
      </c>
      <c r="CX77" s="316">
        <f t="shared" si="140"/>
        <v>0</v>
      </c>
      <c r="CY77" s="317">
        <f t="shared" si="141"/>
        <v>0</v>
      </c>
      <c r="CZ77" s="318">
        <f t="shared" si="142"/>
        <v>0</v>
      </c>
      <c r="DA77" s="319">
        <f t="shared" si="143"/>
        <v>0</v>
      </c>
      <c r="DB77" s="319">
        <f t="shared" si="144"/>
        <v>0</v>
      </c>
      <c r="DC77" s="319">
        <f t="shared" si="145"/>
        <v>0</v>
      </c>
      <c r="DD77" s="319">
        <f t="shared" si="146"/>
        <v>0</v>
      </c>
      <c r="DE77" s="310">
        <f t="shared" si="147"/>
        <v>0</v>
      </c>
      <c r="DF77" s="321">
        <f t="shared" si="148"/>
        <v>0</v>
      </c>
      <c r="DG77" s="322">
        <f t="shared" si="149"/>
        <v>0</v>
      </c>
      <c r="DH77" s="321">
        <f t="shared" si="150"/>
        <v>0</v>
      </c>
      <c r="DI77" s="322">
        <f t="shared" si="151"/>
        <v>0</v>
      </c>
      <c r="DJ77" s="322">
        <f t="shared" si="152"/>
        <v>0</v>
      </c>
      <c r="DK77" s="322">
        <f t="shared" si="153"/>
        <v>0</v>
      </c>
      <c r="DL77" s="323">
        <f t="shared" si="154"/>
        <v>0</v>
      </c>
      <c r="DM77" s="324">
        <f t="shared" si="155"/>
        <v>0</v>
      </c>
      <c r="DN77" s="324">
        <f t="shared" si="156"/>
        <v>0</v>
      </c>
      <c r="DO77" s="324"/>
      <c r="DP77" s="310">
        <f t="shared" si="103"/>
        <v>0</v>
      </c>
      <c r="DQ77" s="310">
        <f t="shared" si="157"/>
        <v>0</v>
      </c>
      <c r="DR77" s="310">
        <f t="shared" si="104"/>
        <v>0</v>
      </c>
      <c r="DS77" s="325">
        <f t="shared" si="158"/>
        <v>0</v>
      </c>
    </row>
    <row r="78" spans="1:123" ht="56.25" customHeight="1">
      <c r="A78" s="376" t="s">
        <v>263</v>
      </c>
      <c r="B78" s="377" t="s">
        <v>264</v>
      </c>
      <c r="C78" s="422" t="s">
        <v>0</v>
      </c>
      <c r="D78" s="426">
        <v>457.5</v>
      </c>
      <c r="E78" s="427">
        <f>E7</f>
        <v>550</v>
      </c>
      <c r="F78" s="381">
        <f t="shared" ref="F78:F92" si="160">D78*E78</f>
        <v>251625</v>
      </c>
      <c r="G78" s="382"/>
      <c r="H78" s="333"/>
      <c r="I78" s="428">
        <v>0</v>
      </c>
      <c r="J78" s="429">
        <f>J7</f>
        <v>550</v>
      </c>
      <c r="K78" s="336">
        <f t="shared" ref="K78:K92" si="161">I78*J78</f>
        <v>0</v>
      </c>
      <c r="L78" s="430">
        <v>769.69</v>
      </c>
      <c r="M78" s="431">
        <f>M7</f>
        <v>550</v>
      </c>
      <c r="N78" s="339">
        <f t="shared" ref="N78:N92" si="162">L78*M78</f>
        <v>423329.5</v>
      </c>
      <c r="O78" s="432">
        <v>0</v>
      </c>
      <c r="P78" s="433">
        <f>P7</f>
        <v>550</v>
      </c>
      <c r="Q78" s="342">
        <f t="shared" ref="Q78:Q92" si="163">O78*P78</f>
        <v>0</v>
      </c>
      <c r="R78" s="267">
        <f t="shared" si="105"/>
        <v>0</v>
      </c>
      <c r="S78" s="343">
        <f t="shared" si="98"/>
        <v>0</v>
      </c>
      <c r="T78" s="344">
        <f t="shared" si="99"/>
        <v>457.5</v>
      </c>
      <c r="U78" s="343">
        <f t="shared" si="100"/>
        <v>251625</v>
      </c>
      <c r="V78" s="345"/>
      <c r="W78" s="389" t="s">
        <v>263</v>
      </c>
      <c r="X78" s="390" t="s">
        <v>265</v>
      </c>
      <c r="Y78" s="423" t="s">
        <v>0</v>
      </c>
      <c r="Z78" s="435">
        <v>915</v>
      </c>
      <c r="AA78" s="436">
        <f>AA7</f>
        <v>550</v>
      </c>
      <c r="AB78" s="283">
        <f t="shared" ref="AB78:AB92" si="164">Z78*AA78</f>
        <v>503250</v>
      </c>
      <c r="AC78" s="280"/>
      <c r="AD78" s="281"/>
      <c r="AE78" s="437">
        <v>0</v>
      </c>
      <c r="AF78" s="435">
        <f>AF7</f>
        <v>550</v>
      </c>
      <c r="AG78" s="281">
        <f t="shared" ref="AG78:AG92" si="165">AE78*AF78</f>
        <v>0</v>
      </c>
      <c r="AH78" s="354">
        <f t="shared" si="101"/>
        <v>0</v>
      </c>
      <c r="AI78" s="355">
        <f t="shared" si="102"/>
        <v>0</v>
      </c>
      <c r="AJ78" s="437">
        <v>0</v>
      </c>
      <c r="AK78" s="435">
        <f>AK7</f>
        <v>550</v>
      </c>
      <c r="AL78" s="283">
        <f t="shared" si="106"/>
        <v>0</v>
      </c>
      <c r="AM78" s="280"/>
      <c r="AN78" s="281">
        <f t="shared" si="107"/>
        <v>0</v>
      </c>
      <c r="AO78" s="282">
        <v>297</v>
      </c>
      <c r="AP78" s="283">
        <f t="shared" si="108"/>
        <v>163350</v>
      </c>
      <c r="AQ78" s="282">
        <v>185.33</v>
      </c>
      <c r="AR78" s="281">
        <f t="shared" si="109"/>
        <v>101931.5</v>
      </c>
      <c r="AS78" s="284"/>
      <c r="AT78" s="281">
        <f t="shared" si="159"/>
        <v>0</v>
      </c>
      <c r="AU78" s="285">
        <f t="shared" si="110"/>
        <v>482.33</v>
      </c>
      <c r="AV78" s="358">
        <f t="shared" si="111"/>
        <v>265281.5</v>
      </c>
      <c r="AW78" s="287">
        <f t="shared" si="112"/>
        <v>432.67</v>
      </c>
      <c r="AX78" s="358">
        <f t="shared" si="113"/>
        <v>237968.5</v>
      </c>
      <c r="AY78" s="359">
        <f t="shared" si="114"/>
        <v>1830</v>
      </c>
      <c r="AZ78" s="360">
        <f t="shared" si="115"/>
        <v>1006500</v>
      </c>
      <c r="BA78" s="361">
        <f t="shared" si="116"/>
        <v>482.33</v>
      </c>
      <c r="BB78" s="234"/>
      <c r="BC78" s="310">
        <f t="shared" si="117"/>
        <v>482.33</v>
      </c>
      <c r="BD78" s="363">
        <f t="shared" si="118"/>
        <v>265281.5</v>
      </c>
      <c r="BE78" s="310">
        <f t="shared" si="119"/>
        <v>1347.67</v>
      </c>
      <c r="BF78" s="234"/>
      <c r="BG78" s="394" t="s">
        <v>263</v>
      </c>
      <c r="BH78" s="395" t="s">
        <v>265</v>
      </c>
      <c r="BI78" s="424" t="s">
        <v>0</v>
      </c>
      <c r="BJ78" s="439">
        <v>457.5</v>
      </c>
      <c r="BK78" s="440">
        <f>BK7</f>
        <v>550</v>
      </c>
      <c r="BL78" s="314">
        <f t="shared" ref="BL78:BL92" si="166">BJ78*BK78</f>
        <v>251625</v>
      </c>
      <c r="BM78" s="395" t="s">
        <v>265</v>
      </c>
      <c r="BN78" s="424" t="s">
        <v>0</v>
      </c>
      <c r="BO78" s="439">
        <v>0</v>
      </c>
      <c r="BP78" s="440">
        <f>BP7</f>
        <v>550</v>
      </c>
      <c r="BQ78" s="314">
        <f t="shared" ref="BQ78:BQ92" si="167">BO78*BP78</f>
        <v>0</v>
      </c>
      <c r="BR78" s="395" t="s">
        <v>265</v>
      </c>
      <c r="BS78" s="424" t="s">
        <v>0</v>
      </c>
      <c r="BT78" s="439"/>
      <c r="BU78" s="440">
        <f>BU7</f>
        <v>550</v>
      </c>
      <c r="BV78" s="314">
        <f t="shared" ref="BV78:BV92" si="168">BT78*BU78</f>
        <v>0</v>
      </c>
      <c r="BW78" s="236">
        <f t="shared" si="120"/>
        <v>890.17</v>
      </c>
      <c r="BX78" s="397"/>
      <c r="BY78" s="301">
        <f t="shared" si="121"/>
        <v>0</v>
      </c>
      <c r="BZ78" s="451">
        <v>200</v>
      </c>
      <c r="CA78" s="303">
        <f t="shared" si="122"/>
        <v>110000</v>
      </c>
      <c r="CB78" s="304">
        <f t="shared" si="123"/>
        <v>257.5</v>
      </c>
      <c r="CC78" s="304">
        <f t="shared" si="124"/>
        <v>141625</v>
      </c>
      <c r="CD78" s="439">
        <v>0</v>
      </c>
      <c r="CE78" s="303">
        <f t="shared" si="125"/>
        <v>0</v>
      </c>
      <c r="CF78" s="305">
        <f t="shared" si="126"/>
        <v>200</v>
      </c>
      <c r="CG78" s="306">
        <f t="shared" si="126"/>
        <v>110000</v>
      </c>
      <c r="CH78" s="307">
        <f t="shared" si="127"/>
        <v>0</v>
      </c>
      <c r="CI78" s="308">
        <f t="shared" si="128"/>
        <v>0</v>
      </c>
      <c r="CJ78" s="309">
        <f t="shared" si="129"/>
        <v>0</v>
      </c>
      <c r="CK78" s="310">
        <f t="shared" si="130"/>
        <v>682.33</v>
      </c>
      <c r="CL78" s="310">
        <f t="shared" si="131"/>
        <v>1147.67</v>
      </c>
      <c r="CM78" s="311">
        <f t="shared" si="132"/>
        <v>497</v>
      </c>
      <c r="CN78" s="312">
        <f t="shared" si="133"/>
        <v>273350</v>
      </c>
      <c r="CO78" s="311"/>
      <c r="CP78" s="236">
        <f t="shared" si="134"/>
        <v>1147.67</v>
      </c>
      <c r="CQ78" s="451"/>
      <c r="CR78" s="313">
        <f t="shared" si="135"/>
        <v>0</v>
      </c>
      <c r="CS78" s="314">
        <f t="shared" si="136"/>
        <v>257.5</v>
      </c>
      <c r="CT78" s="439">
        <v>100</v>
      </c>
      <c r="CU78" s="313">
        <f t="shared" si="137"/>
        <v>55000</v>
      </c>
      <c r="CV78" s="315">
        <f t="shared" si="138"/>
        <v>185.33</v>
      </c>
      <c r="CW78" s="239">
        <f t="shared" si="139"/>
        <v>1830</v>
      </c>
      <c r="CX78" s="316">
        <f t="shared" si="140"/>
        <v>457.5</v>
      </c>
      <c r="CY78" s="317">
        <f t="shared" si="141"/>
        <v>0</v>
      </c>
      <c r="CZ78" s="318">
        <f t="shared" si="142"/>
        <v>915</v>
      </c>
      <c r="DA78" s="319">
        <f t="shared" si="143"/>
        <v>482.33</v>
      </c>
      <c r="DB78" s="319">
        <f t="shared" si="144"/>
        <v>185.33</v>
      </c>
      <c r="DC78" s="319">
        <f t="shared" si="145"/>
        <v>667.66</v>
      </c>
      <c r="DD78" s="319">
        <f t="shared" si="146"/>
        <v>247.34</v>
      </c>
      <c r="DE78" s="310">
        <f t="shared" si="147"/>
        <v>0</v>
      </c>
      <c r="DF78" s="321">
        <f t="shared" si="148"/>
        <v>457.5</v>
      </c>
      <c r="DG78" s="322">
        <f t="shared" si="149"/>
        <v>200</v>
      </c>
      <c r="DH78" s="321">
        <f t="shared" si="150"/>
        <v>0</v>
      </c>
      <c r="DI78" s="322">
        <f t="shared" si="151"/>
        <v>0</v>
      </c>
      <c r="DJ78" s="322">
        <f t="shared" si="152"/>
        <v>0</v>
      </c>
      <c r="DK78" s="322">
        <f t="shared" si="153"/>
        <v>0</v>
      </c>
      <c r="DL78" s="323">
        <f t="shared" si="154"/>
        <v>1830</v>
      </c>
      <c r="DM78" s="324">
        <f t="shared" si="155"/>
        <v>0</v>
      </c>
      <c r="DN78" s="324">
        <f t="shared" si="156"/>
        <v>457.5</v>
      </c>
      <c r="DO78" s="324"/>
      <c r="DP78" s="310">
        <f t="shared" si="103"/>
        <v>682.33</v>
      </c>
      <c r="DQ78" s="310">
        <f t="shared" si="157"/>
        <v>867.66</v>
      </c>
      <c r="DR78" s="310">
        <f t="shared" si="104"/>
        <v>1147.67</v>
      </c>
      <c r="DS78" s="325">
        <f t="shared" si="158"/>
        <v>962.34</v>
      </c>
    </row>
    <row r="79" spans="1:123" ht="32.25" customHeight="1">
      <c r="A79" s="442"/>
      <c r="B79" s="327" t="s">
        <v>266</v>
      </c>
      <c r="C79" s="328" t="s">
        <v>215</v>
      </c>
      <c r="D79" s="329">
        <f>0.03*D78</f>
        <v>13.73</v>
      </c>
      <c r="E79" s="452">
        <f>E58</f>
        <v>147</v>
      </c>
      <c r="F79" s="331">
        <f t="shared" si="160"/>
        <v>2018.31</v>
      </c>
      <c r="G79" s="399"/>
      <c r="H79" s="400"/>
      <c r="I79" s="334">
        <f>0.03*I78</f>
        <v>0</v>
      </c>
      <c r="J79" s="453">
        <f>J58</f>
        <v>147</v>
      </c>
      <c r="K79" s="336">
        <f t="shared" si="161"/>
        <v>0</v>
      </c>
      <c r="L79" s="337">
        <f>0.03*L78</f>
        <v>23.09</v>
      </c>
      <c r="M79" s="454">
        <f>M58</f>
        <v>147</v>
      </c>
      <c r="N79" s="339">
        <f t="shared" si="162"/>
        <v>3394.23</v>
      </c>
      <c r="O79" s="340">
        <f>0.03*O78</f>
        <v>0</v>
      </c>
      <c r="P79" s="455">
        <f>P58</f>
        <v>147</v>
      </c>
      <c r="Q79" s="342">
        <f t="shared" si="163"/>
        <v>0</v>
      </c>
      <c r="R79" s="267">
        <f t="shared" si="105"/>
        <v>0</v>
      </c>
      <c r="S79" s="343">
        <f t="shared" si="98"/>
        <v>0</v>
      </c>
      <c r="T79" s="344">
        <f t="shared" si="99"/>
        <v>13.73</v>
      </c>
      <c r="U79" s="343">
        <f t="shared" si="100"/>
        <v>2018.31</v>
      </c>
      <c r="V79" s="345"/>
      <c r="W79" s="447"/>
      <c r="X79" s="346" t="s">
        <v>266</v>
      </c>
      <c r="Y79" s="347" t="s">
        <v>215</v>
      </c>
      <c r="Z79" s="348">
        <f>0.03*Z78</f>
        <v>27.45</v>
      </c>
      <c r="AA79" s="456">
        <f>AA58</f>
        <v>147</v>
      </c>
      <c r="AB79" s="350">
        <f t="shared" si="164"/>
        <v>4035.15</v>
      </c>
      <c r="AC79" s="403"/>
      <c r="AD79" s="404"/>
      <c r="AE79" s="352">
        <f>0.03*AE78</f>
        <v>0</v>
      </c>
      <c r="AF79" s="457">
        <f>AF58</f>
        <v>147</v>
      </c>
      <c r="AG79" s="281">
        <f t="shared" si="165"/>
        <v>0</v>
      </c>
      <c r="AH79" s="354">
        <f t="shared" si="101"/>
        <v>0</v>
      </c>
      <c r="AI79" s="355">
        <f t="shared" si="102"/>
        <v>0</v>
      </c>
      <c r="AJ79" s="352">
        <f>0.03*AJ78</f>
        <v>0</v>
      </c>
      <c r="AK79" s="457">
        <f>AK58</f>
        <v>147</v>
      </c>
      <c r="AL79" s="283">
        <f t="shared" si="106"/>
        <v>0</v>
      </c>
      <c r="AM79" s="280"/>
      <c r="AN79" s="281">
        <f t="shared" si="107"/>
        <v>0</v>
      </c>
      <c r="AO79" s="458">
        <f>0.03*AO78</f>
        <v>8.91</v>
      </c>
      <c r="AP79" s="283">
        <f t="shared" si="108"/>
        <v>1309.77</v>
      </c>
      <c r="AQ79" s="356">
        <f>0.03*AQ78</f>
        <v>5.56</v>
      </c>
      <c r="AR79" s="281">
        <f t="shared" si="109"/>
        <v>817.32</v>
      </c>
      <c r="AS79" s="357"/>
      <c r="AT79" s="281">
        <f t="shared" si="159"/>
        <v>0</v>
      </c>
      <c r="AU79" s="285">
        <f t="shared" si="110"/>
        <v>14.47</v>
      </c>
      <c r="AV79" s="358">
        <f t="shared" si="111"/>
        <v>2127.09</v>
      </c>
      <c r="AW79" s="287">
        <f t="shared" si="112"/>
        <v>12.98</v>
      </c>
      <c r="AX79" s="358">
        <f t="shared" si="113"/>
        <v>1908.06</v>
      </c>
      <c r="AY79" s="359">
        <f t="shared" si="114"/>
        <v>54.9</v>
      </c>
      <c r="AZ79" s="360">
        <f t="shared" si="115"/>
        <v>8070.3</v>
      </c>
      <c r="BA79" s="361">
        <f t="shared" si="116"/>
        <v>14.47</v>
      </c>
      <c r="BB79" s="234"/>
      <c r="BC79" s="310">
        <f t="shared" si="117"/>
        <v>14.47</v>
      </c>
      <c r="BD79" s="363">
        <f t="shared" si="118"/>
        <v>2127.09</v>
      </c>
      <c r="BE79" s="310">
        <f t="shared" si="119"/>
        <v>40.43</v>
      </c>
      <c r="BF79" s="234"/>
      <c r="BG79" s="414"/>
      <c r="BH79" s="365" t="s">
        <v>266</v>
      </c>
      <c r="BI79" s="366" t="s">
        <v>215</v>
      </c>
      <c r="BJ79" s="367">
        <f>0.03*BJ78</f>
        <v>13.73</v>
      </c>
      <c r="BK79" s="459">
        <f>BK58</f>
        <v>147</v>
      </c>
      <c r="BL79" s="369">
        <f t="shared" si="166"/>
        <v>2018.31</v>
      </c>
      <c r="BM79" s="365" t="s">
        <v>266</v>
      </c>
      <c r="BN79" s="366" t="s">
        <v>215</v>
      </c>
      <c r="BO79" s="367">
        <f>0.03*BO78</f>
        <v>0</v>
      </c>
      <c r="BP79" s="459">
        <f>BP58</f>
        <v>147</v>
      </c>
      <c r="BQ79" s="369">
        <f t="shared" si="167"/>
        <v>0</v>
      </c>
      <c r="BR79" s="365" t="s">
        <v>266</v>
      </c>
      <c r="BS79" s="366" t="s">
        <v>215</v>
      </c>
      <c r="BT79" s="367"/>
      <c r="BU79" s="459">
        <f>BU58</f>
        <v>147</v>
      </c>
      <c r="BV79" s="369">
        <f t="shared" si="168"/>
        <v>0</v>
      </c>
      <c r="BW79" s="236">
        <f t="shared" si="120"/>
        <v>26.7</v>
      </c>
      <c r="BX79" s="409"/>
      <c r="BY79" s="301">
        <f t="shared" si="121"/>
        <v>0</v>
      </c>
      <c r="BZ79" s="371">
        <f>0.03*BZ78</f>
        <v>6</v>
      </c>
      <c r="CA79" s="303">
        <f t="shared" si="122"/>
        <v>882</v>
      </c>
      <c r="CB79" s="304">
        <f t="shared" si="123"/>
        <v>7.73</v>
      </c>
      <c r="CC79" s="304">
        <f t="shared" si="124"/>
        <v>1136.31</v>
      </c>
      <c r="CD79" s="367">
        <f>0.03*CD78</f>
        <v>0</v>
      </c>
      <c r="CE79" s="303">
        <f t="shared" si="125"/>
        <v>0</v>
      </c>
      <c r="CF79" s="305">
        <f t="shared" si="126"/>
        <v>6</v>
      </c>
      <c r="CG79" s="306">
        <f t="shared" si="126"/>
        <v>882</v>
      </c>
      <c r="CH79" s="307">
        <f t="shared" si="127"/>
        <v>0</v>
      </c>
      <c r="CI79" s="308">
        <f t="shared" si="128"/>
        <v>0</v>
      </c>
      <c r="CJ79" s="309">
        <f t="shared" si="129"/>
        <v>0</v>
      </c>
      <c r="CK79" s="310">
        <f t="shared" si="130"/>
        <v>20.47</v>
      </c>
      <c r="CL79" s="310">
        <f t="shared" si="131"/>
        <v>34.43</v>
      </c>
      <c r="CM79" s="311">
        <f t="shared" si="132"/>
        <v>14.91</v>
      </c>
      <c r="CN79" s="312">
        <f t="shared" si="133"/>
        <v>2191.77</v>
      </c>
      <c r="CO79" s="311"/>
      <c r="CP79" s="236">
        <f t="shared" si="134"/>
        <v>34.43</v>
      </c>
      <c r="CQ79" s="371"/>
      <c r="CR79" s="313">
        <f t="shared" si="135"/>
        <v>0</v>
      </c>
      <c r="CS79" s="314">
        <f t="shared" si="136"/>
        <v>7.73</v>
      </c>
      <c r="CT79" s="367">
        <f>0.03*CT78</f>
        <v>3</v>
      </c>
      <c r="CU79" s="313">
        <f t="shared" si="137"/>
        <v>441</v>
      </c>
      <c r="CV79" s="315">
        <f t="shared" si="138"/>
        <v>5.56</v>
      </c>
      <c r="CW79" s="239">
        <f t="shared" si="139"/>
        <v>54.9</v>
      </c>
      <c r="CX79" s="316">
        <f t="shared" si="140"/>
        <v>13.73</v>
      </c>
      <c r="CY79" s="317">
        <f t="shared" si="141"/>
        <v>0</v>
      </c>
      <c r="CZ79" s="318">
        <f t="shared" si="142"/>
        <v>27.45</v>
      </c>
      <c r="DA79" s="319">
        <f t="shared" si="143"/>
        <v>14.47</v>
      </c>
      <c r="DB79" s="319">
        <f t="shared" si="144"/>
        <v>5.56</v>
      </c>
      <c r="DC79" s="319">
        <f t="shared" si="145"/>
        <v>20.03</v>
      </c>
      <c r="DD79" s="319">
        <f t="shared" si="146"/>
        <v>7.42</v>
      </c>
      <c r="DE79" s="310">
        <f t="shared" si="147"/>
        <v>0</v>
      </c>
      <c r="DF79" s="321">
        <f t="shared" si="148"/>
        <v>13.73</v>
      </c>
      <c r="DG79" s="322">
        <f t="shared" si="149"/>
        <v>6</v>
      </c>
      <c r="DH79" s="321">
        <f t="shared" si="150"/>
        <v>0</v>
      </c>
      <c r="DI79" s="322">
        <f t="shared" si="151"/>
        <v>0</v>
      </c>
      <c r="DJ79" s="322">
        <f t="shared" si="152"/>
        <v>0</v>
      </c>
      <c r="DK79" s="322">
        <f t="shared" si="153"/>
        <v>0</v>
      </c>
      <c r="DL79" s="323">
        <f t="shared" si="154"/>
        <v>54.91</v>
      </c>
      <c r="DM79" s="324">
        <f t="shared" si="155"/>
        <v>-0.01</v>
      </c>
      <c r="DN79" s="324">
        <f t="shared" si="156"/>
        <v>13.73</v>
      </c>
      <c r="DO79" s="324"/>
      <c r="DP79" s="310">
        <f t="shared" si="103"/>
        <v>20.47</v>
      </c>
      <c r="DQ79" s="310">
        <f t="shared" si="157"/>
        <v>26.03</v>
      </c>
      <c r="DR79" s="310">
        <f t="shared" si="104"/>
        <v>34.43</v>
      </c>
      <c r="DS79" s="325">
        <f t="shared" si="158"/>
        <v>28.87</v>
      </c>
    </row>
    <row r="80" spans="1:123" ht="24.75" customHeight="1">
      <c r="A80" s="442"/>
      <c r="B80" s="327" t="s">
        <v>267</v>
      </c>
      <c r="C80" s="328" t="s">
        <v>85</v>
      </c>
      <c r="D80" s="329">
        <f>D78*0.05*1.1</f>
        <v>25.16</v>
      </c>
      <c r="E80" s="452">
        <v>0</v>
      </c>
      <c r="F80" s="331">
        <f t="shared" si="160"/>
        <v>0</v>
      </c>
      <c r="G80" s="399"/>
      <c r="H80" s="400"/>
      <c r="I80" s="334">
        <f>I78*0.05*1.1</f>
        <v>0</v>
      </c>
      <c r="J80" s="453">
        <v>0</v>
      </c>
      <c r="K80" s="336">
        <f t="shared" si="161"/>
        <v>0</v>
      </c>
      <c r="L80" s="337">
        <f>L78*0.05*1.1</f>
        <v>42.33</v>
      </c>
      <c r="M80" s="454">
        <v>0</v>
      </c>
      <c r="N80" s="339">
        <f t="shared" si="162"/>
        <v>0</v>
      </c>
      <c r="O80" s="340">
        <f>O78*0.05*1.1</f>
        <v>0</v>
      </c>
      <c r="P80" s="455">
        <v>0</v>
      </c>
      <c r="Q80" s="342">
        <f t="shared" si="163"/>
        <v>0</v>
      </c>
      <c r="R80" s="267">
        <f t="shared" si="105"/>
        <v>0</v>
      </c>
      <c r="S80" s="343">
        <f t="shared" si="98"/>
        <v>0</v>
      </c>
      <c r="T80" s="344">
        <f t="shared" si="99"/>
        <v>25.16</v>
      </c>
      <c r="U80" s="343">
        <f t="shared" si="100"/>
        <v>0</v>
      </c>
      <c r="V80" s="345"/>
      <c r="W80" s="447"/>
      <c r="X80" s="346" t="s">
        <v>267</v>
      </c>
      <c r="Y80" s="347" t="s">
        <v>85</v>
      </c>
      <c r="Z80" s="348">
        <f>Z78*0.05*1.1</f>
        <v>50.33</v>
      </c>
      <c r="AA80" s="456">
        <v>0</v>
      </c>
      <c r="AB80" s="350">
        <f t="shared" si="164"/>
        <v>0</v>
      </c>
      <c r="AC80" s="403"/>
      <c r="AD80" s="404"/>
      <c r="AE80" s="352">
        <f>AE78*0.05*1.1</f>
        <v>0</v>
      </c>
      <c r="AF80" s="457">
        <v>0</v>
      </c>
      <c r="AG80" s="281">
        <f t="shared" si="165"/>
        <v>0</v>
      </c>
      <c r="AH80" s="354">
        <f t="shared" si="101"/>
        <v>0</v>
      </c>
      <c r="AI80" s="355">
        <f t="shared" si="102"/>
        <v>0</v>
      </c>
      <c r="AJ80" s="352">
        <f>AJ78*0.05*1.1</f>
        <v>0</v>
      </c>
      <c r="AK80" s="457">
        <v>0</v>
      </c>
      <c r="AL80" s="283">
        <f t="shared" si="106"/>
        <v>0</v>
      </c>
      <c r="AM80" s="280"/>
      <c r="AN80" s="281">
        <f t="shared" si="107"/>
        <v>0</v>
      </c>
      <c r="AO80" s="458">
        <f>AO78*0.05*1.1</f>
        <v>16.34</v>
      </c>
      <c r="AP80" s="283">
        <f t="shared" si="108"/>
        <v>0</v>
      </c>
      <c r="AQ80" s="356">
        <f>AQ78*0.05*1.1</f>
        <v>10.19</v>
      </c>
      <c r="AR80" s="281">
        <f t="shared" si="109"/>
        <v>0</v>
      </c>
      <c r="AS80" s="357"/>
      <c r="AT80" s="281">
        <f t="shared" si="159"/>
        <v>0</v>
      </c>
      <c r="AU80" s="285">
        <f t="shared" si="110"/>
        <v>26.53</v>
      </c>
      <c r="AV80" s="358">
        <f t="shared" si="111"/>
        <v>0</v>
      </c>
      <c r="AW80" s="287">
        <f t="shared" si="112"/>
        <v>23.8</v>
      </c>
      <c r="AX80" s="358">
        <f t="shared" si="113"/>
        <v>0</v>
      </c>
      <c r="AY80" s="359">
        <f t="shared" si="114"/>
        <v>100.66</v>
      </c>
      <c r="AZ80" s="360">
        <f t="shared" si="115"/>
        <v>0</v>
      </c>
      <c r="BA80" s="361">
        <f t="shared" si="116"/>
        <v>26.53</v>
      </c>
      <c r="BB80" s="234"/>
      <c r="BC80" s="310">
        <f t="shared" si="117"/>
        <v>26.53</v>
      </c>
      <c r="BD80" s="363">
        <f t="shared" si="118"/>
        <v>0</v>
      </c>
      <c r="BE80" s="310">
        <f t="shared" si="119"/>
        <v>74.13</v>
      </c>
      <c r="BF80" s="234"/>
      <c r="BG80" s="414"/>
      <c r="BH80" s="365" t="s">
        <v>267</v>
      </c>
      <c r="BI80" s="366" t="s">
        <v>85</v>
      </c>
      <c r="BJ80" s="367">
        <f>BJ78*0.05*1.1</f>
        <v>25.16</v>
      </c>
      <c r="BK80" s="459">
        <v>0</v>
      </c>
      <c r="BL80" s="369">
        <f t="shared" si="166"/>
        <v>0</v>
      </c>
      <c r="BM80" s="365" t="s">
        <v>267</v>
      </c>
      <c r="BN80" s="366" t="s">
        <v>85</v>
      </c>
      <c r="BO80" s="367">
        <f>BO78*0.05*1.1</f>
        <v>0</v>
      </c>
      <c r="BP80" s="459">
        <v>0</v>
      </c>
      <c r="BQ80" s="369">
        <f t="shared" si="167"/>
        <v>0</v>
      </c>
      <c r="BR80" s="365" t="s">
        <v>267</v>
      </c>
      <c r="BS80" s="366" t="s">
        <v>85</v>
      </c>
      <c r="BT80" s="367"/>
      <c r="BU80" s="459">
        <v>0</v>
      </c>
      <c r="BV80" s="369">
        <f t="shared" si="168"/>
        <v>0</v>
      </c>
      <c r="BW80" s="236">
        <f t="shared" si="120"/>
        <v>48.97</v>
      </c>
      <c r="BX80" s="409"/>
      <c r="BY80" s="301">
        <f t="shared" si="121"/>
        <v>0</v>
      </c>
      <c r="BZ80" s="371">
        <f>BZ78*0.05*1.1</f>
        <v>11</v>
      </c>
      <c r="CA80" s="303">
        <f t="shared" si="122"/>
        <v>0</v>
      </c>
      <c r="CB80" s="304">
        <f t="shared" si="123"/>
        <v>14.16</v>
      </c>
      <c r="CC80" s="304">
        <f t="shared" si="124"/>
        <v>0</v>
      </c>
      <c r="CD80" s="367">
        <f>CD78*0.05*1.1</f>
        <v>0</v>
      </c>
      <c r="CE80" s="303">
        <f t="shared" si="125"/>
        <v>0</v>
      </c>
      <c r="CF80" s="305">
        <f t="shared" si="126"/>
        <v>11</v>
      </c>
      <c r="CG80" s="306">
        <f t="shared" si="126"/>
        <v>0</v>
      </c>
      <c r="CH80" s="307">
        <f t="shared" si="127"/>
        <v>0</v>
      </c>
      <c r="CI80" s="308">
        <f t="shared" si="128"/>
        <v>0</v>
      </c>
      <c r="CJ80" s="309">
        <f t="shared" si="129"/>
        <v>0</v>
      </c>
      <c r="CK80" s="310">
        <f t="shared" si="130"/>
        <v>37.53</v>
      </c>
      <c r="CL80" s="310">
        <f t="shared" si="131"/>
        <v>63.13</v>
      </c>
      <c r="CM80" s="311">
        <f t="shared" si="132"/>
        <v>27.34</v>
      </c>
      <c r="CN80" s="312">
        <f t="shared" si="133"/>
        <v>0</v>
      </c>
      <c r="CO80" s="311"/>
      <c r="CP80" s="236">
        <f t="shared" si="134"/>
        <v>63.13</v>
      </c>
      <c r="CQ80" s="371"/>
      <c r="CR80" s="313">
        <f t="shared" si="135"/>
        <v>0</v>
      </c>
      <c r="CS80" s="314">
        <f t="shared" si="136"/>
        <v>14.16</v>
      </c>
      <c r="CT80" s="367">
        <f>CT78*0.05*1.1</f>
        <v>5.5</v>
      </c>
      <c r="CU80" s="313">
        <f t="shared" si="137"/>
        <v>0</v>
      </c>
      <c r="CV80" s="315">
        <f t="shared" si="138"/>
        <v>10.19</v>
      </c>
      <c r="CW80" s="239">
        <f t="shared" si="139"/>
        <v>100.66</v>
      </c>
      <c r="CX80" s="316">
        <f t="shared" si="140"/>
        <v>25.16</v>
      </c>
      <c r="CY80" s="317">
        <f t="shared" si="141"/>
        <v>0</v>
      </c>
      <c r="CZ80" s="318">
        <f t="shared" si="142"/>
        <v>50.33</v>
      </c>
      <c r="DA80" s="319">
        <f t="shared" si="143"/>
        <v>26.53</v>
      </c>
      <c r="DB80" s="319">
        <f t="shared" si="144"/>
        <v>10.19</v>
      </c>
      <c r="DC80" s="319">
        <f t="shared" si="145"/>
        <v>36.72</v>
      </c>
      <c r="DD80" s="319">
        <f t="shared" si="146"/>
        <v>13.61</v>
      </c>
      <c r="DE80" s="310">
        <f t="shared" si="147"/>
        <v>0</v>
      </c>
      <c r="DF80" s="321">
        <f t="shared" si="148"/>
        <v>25.16</v>
      </c>
      <c r="DG80" s="322">
        <f t="shared" si="149"/>
        <v>11</v>
      </c>
      <c r="DH80" s="321">
        <f t="shared" si="150"/>
        <v>0</v>
      </c>
      <c r="DI80" s="322">
        <f t="shared" si="151"/>
        <v>0</v>
      </c>
      <c r="DJ80" s="322">
        <f t="shared" si="152"/>
        <v>0</v>
      </c>
      <c r="DK80" s="322">
        <f t="shared" si="153"/>
        <v>0</v>
      </c>
      <c r="DL80" s="323">
        <f t="shared" si="154"/>
        <v>100.65</v>
      </c>
      <c r="DM80" s="324">
        <f t="shared" si="155"/>
        <v>0.01</v>
      </c>
      <c r="DN80" s="324">
        <f t="shared" si="156"/>
        <v>25.16</v>
      </c>
      <c r="DO80" s="324"/>
      <c r="DP80" s="310">
        <f t="shared" si="103"/>
        <v>37.53</v>
      </c>
      <c r="DQ80" s="310">
        <f t="shared" si="157"/>
        <v>47.72</v>
      </c>
      <c r="DR80" s="310">
        <f t="shared" si="104"/>
        <v>63.13</v>
      </c>
      <c r="DS80" s="325">
        <f t="shared" si="158"/>
        <v>52.94</v>
      </c>
    </row>
    <row r="81" spans="1:123" ht="33" customHeight="1">
      <c r="A81" s="442"/>
      <c r="B81" s="327" t="s">
        <v>268</v>
      </c>
      <c r="C81" s="328" t="s">
        <v>126</v>
      </c>
      <c r="D81" s="329">
        <f>D78*6</f>
        <v>2745</v>
      </c>
      <c r="E81" s="452">
        <v>14.3</v>
      </c>
      <c r="F81" s="331">
        <f t="shared" si="160"/>
        <v>39253.5</v>
      </c>
      <c r="G81" s="399"/>
      <c r="H81" s="400"/>
      <c r="I81" s="334">
        <f>I78*6</f>
        <v>0</v>
      </c>
      <c r="J81" s="453">
        <v>14.3</v>
      </c>
      <c r="K81" s="336">
        <f t="shared" si="161"/>
        <v>0</v>
      </c>
      <c r="L81" s="337">
        <f>L78*6</f>
        <v>4618.1400000000003</v>
      </c>
      <c r="M81" s="454">
        <v>14.3</v>
      </c>
      <c r="N81" s="339">
        <f t="shared" si="162"/>
        <v>66039.399999999994</v>
      </c>
      <c r="O81" s="340">
        <f>O78*6</f>
        <v>0</v>
      </c>
      <c r="P81" s="455">
        <v>14.3</v>
      </c>
      <c r="Q81" s="342">
        <f t="shared" si="163"/>
        <v>0</v>
      </c>
      <c r="R81" s="267">
        <f t="shared" si="105"/>
        <v>0</v>
      </c>
      <c r="S81" s="343">
        <f t="shared" si="98"/>
        <v>0</v>
      </c>
      <c r="T81" s="344">
        <f t="shared" si="99"/>
        <v>2745</v>
      </c>
      <c r="U81" s="343">
        <f t="shared" si="100"/>
        <v>39253.5</v>
      </c>
      <c r="V81" s="345"/>
      <c r="W81" s="447"/>
      <c r="X81" s="346" t="s">
        <v>268</v>
      </c>
      <c r="Y81" s="347" t="s">
        <v>126</v>
      </c>
      <c r="Z81" s="348">
        <f>Z78*6</f>
        <v>5490</v>
      </c>
      <c r="AA81" s="456">
        <v>14.3</v>
      </c>
      <c r="AB81" s="350">
        <f t="shared" si="164"/>
        <v>78507</v>
      </c>
      <c r="AC81" s="403"/>
      <c r="AD81" s="404"/>
      <c r="AE81" s="352">
        <f>AE78*6</f>
        <v>0</v>
      </c>
      <c r="AF81" s="457">
        <v>14.3</v>
      </c>
      <c r="AG81" s="281">
        <f t="shared" si="165"/>
        <v>0</v>
      </c>
      <c r="AH81" s="354">
        <f t="shared" si="101"/>
        <v>0</v>
      </c>
      <c r="AI81" s="355">
        <f t="shared" si="102"/>
        <v>0</v>
      </c>
      <c r="AJ81" s="352">
        <f>AJ78*6</f>
        <v>0</v>
      </c>
      <c r="AK81" s="457">
        <v>14.3</v>
      </c>
      <c r="AL81" s="283">
        <f t="shared" si="106"/>
        <v>0</v>
      </c>
      <c r="AM81" s="280"/>
      <c r="AN81" s="281">
        <f t="shared" si="107"/>
        <v>0</v>
      </c>
      <c r="AO81" s="458">
        <f>AO78*6</f>
        <v>1782</v>
      </c>
      <c r="AP81" s="283">
        <f t="shared" si="108"/>
        <v>25482.6</v>
      </c>
      <c r="AQ81" s="356">
        <f>AQ78*6</f>
        <v>1111.98</v>
      </c>
      <c r="AR81" s="281">
        <f t="shared" si="109"/>
        <v>15901.31</v>
      </c>
      <c r="AS81" s="357"/>
      <c r="AT81" s="281">
        <f t="shared" si="159"/>
        <v>0</v>
      </c>
      <c r="AU81" s="285">
        <f t="shared" si="110"/>
        <v>2893.98</v>
      </c>
      <c r="AV81" s="358">
        <f t="shared" si="111"/>
        <v>41383.913999999997</v>
      </c>
      <c r="AW81" s="287">
        <f t="shared" si="112"/>
        <v>2596.02</v>
      </c>
      <c r="AX81" s="358">
        <f t="shared" si="113"/>
        <v>37123.086000000003</v>
      </c>
      <c r="AY81" s="359">
        <f t="shared" si="114"/>
        <v>10980</v>
      </c>
      <c r="AZ81" s="360">
        <f t="shared" si="115"/>
        <v>157014</v>
      </c>
      <c r="BA81" s="361">
        <f t="shared" si="116"/>
        <v>2893.98</v>
      </c>
      <c r="BB81" s="234"/>
      <c r="BC81" s="310">
        <f t="shared" si="117"/>
        <v>2893.98</v>
      </c>
      <c r="BD81" s="363">
        <f t="shared" si="118"/>
        <v>41383.913999999997</v>
      </c>
      <c r="BE81" s="310">
        <f t="shared" si="119"/>
        <v>8086.02</v>
      </c>
      <c r="BF81" s="234"/>
      <c r="BG81" s="414"/>
      <c r="BH81" s="365" t="s">
        <v>268</v>
      </c>
      <c r="BI81" s="366" t="s">
        <v>126</v>
      </c>
      <c r="BJ81" s="367">
        <f>BJ78*6</f>
        <v>2745</v>
      </c>
      <c r="BK81" s="459">
        <v>14.3</v>
      </c>
      <c r="BL81" s="369">
        <f t="shared" si="166"/>
        <v>39253.5</v>
      </c>
      <c r="BM81" s="365" t="s">
        <v>268</v>
      </c>
      <c r="BN81" s="366" t="s">
        <v>126</v>
      </c>
      <c r="BO81" s="367">
        <f>BO78*6</f>
        <v>0</v>
      </c>
      <c r="BP81" s="459">
        <v>14.3</v>
      </c>
      <c r="BQ81" s="369">
        <f t="shared" si="167"/>
        <v>0</v>
      </c>
      <c r="BR81" s="365" t="s">
        <v>268</v>
      </c>
      <c r="BS81" s="366" t="s">
        <v>126</v>
      </c>
      <c r="BT81" s="367"/>
      <c r="BU81" s="459">
        <v>14.3</v>
      </c>
      <c r="BV81" s="369">
        <f t="shared" si="168"/>
        <v>0</v>
      </c>
      <c r="BW81" s="236">
        <f t="shared" si="120"/>
        <v>5341.02</v>
      </c>
      <c r="BX81" s="409"/>
      <c r="BY81" s="301">
        <f t="shared" si="121"/>
        <v>0</v>
      </c>
      <c r="BZ81" s="371">
        <f>BZ78*6</f>
        <v>1200</v>
      </c>
      <c r="CA81" s="303">
        <f t="shared" si="122"/>
        <v>17160</v>
      </c>
      <c r="CB81" s="304">
        <f t="shared" si="123"/>
        <v>1545</v>
      </c>
      <c r="CC81" s="304">
        <f t="shared" si="124"/>
        <v>22093.5</v>
      </c>
      <c r="CD81" s="367">
        <f>CD78*6</f>
        <v>0</v>
      </c>
      <c r="CE81" s="303">
        <f t="shared" si="125"/>
        <v>0</v>
      </c>
      <c r="CF81" s="305">
        <f t="shared" si="126"/>
        <v>1200</v>
      </c>
      <c r="CG81" s="306">
        <f t="shared" si="126"/>
        <v>17160</v>
      </c>
      <c r="CH81" s="307">
        <f t="shared" si="127"/>
        <v>0</v>
      </c>
      <c r="CI81" s="308">
        <f t="shared" si="128"/>
        <v>0</v>
      </c>
      <c r="CJ81" s="309">
        <f t="shared" si="129"/>
        <v>0</v>
      </c>
      <c r="CK81" s="310">
        <f t="shared" si="130"/>
        <v>4093.98</v>
      </c>
      <c r="CL81" s="310">
        <f t="shared" si="131"/>
        <v>6886.02</v>
      </c>
      <c r="CM81" s="311">
        <f t="shared" si="132"/>
        <v>2982</v>
      </c>
      <c r="CN81" s="312">
        <f t="shared" si="133"/>
        <v>42642.6</v>
      </c>
      <c r="CO81" s="311"/>
      <c r="CP81" s="236">
        <f t="shared" si="134"/>
        <v>6886.02</v>
      </c>
      <c r="CQ81" s="371"/>
      <c r="CR81" s="313">
        <f t="shared" si="135"/>
        <v>0</v>
      </c>
      <c r="CS81" s="314">
        <f t="shared" si="136"/>
        <v>1545</v>
      </c>
      <c r="CT81" s="367">
        <f>CT78*6</f>
        <v>600</v>
      </c>
      <c r="CU81" s="313">
        <f t="shared" si="137"/>
        <v>8580</v>
      </c>
      <c r="CV81" s="315">
        <f t="shared" si="138"/>
        <v>1111.98</v>
      </c>
      <c r="CW81" s="239">
        <f t="shared" si="139"/>
        <v>10980</v>
      </c>
      <c r="CX81" s="316">
        <f t="shared" si="140"/>
        <v>2745</v>
      </c>
      <c r="CY81" s="317">
        <f t="shared" si="141"/>
        <v>0</v>
      </c>
      <c r="CZ81" s="318">
        <f t="shared" si="142"/>
        <v>5490</v>
      </c>
      <c r="DA81" s="319">
        <f t="shared" si="143"/>
        <v>2893.98</v>
      </c>
      <c r="DB81" s="319">
        <f t="shared" si="144"/>
        <v>1111.98</v>
      </c>
      <c r="DC81" s="319">
        <f t="shared" si="145"/>
        <v>4005.96</v>
      </c>
      <c r="DD81" s="319">
        <f t="shared" si="146"/>
        <v>1484.04</v>
      </c>
      <c r="DE81" s="310">
        <f t="shared" si="147"/>
        <v>0</v>
      </c>
      <c r="DF81" s="321">
        <f t="shared" si="148"/>
        <v>2745</v>
      </c>
      <c r="DG81" s="322">
        <f t="shared" si="149"/>
        <v>1200</v>
      </c>
      <c r="DH81" s="321">
        <f t="shared" si="150"/>
        <v>0</v>
      </c>
      <c r="DI81" s="322">
        <f t="shared" si="151"/>
        <v>0</v>
      </c>
      <c r="DJ81" s="322">
        <f t="shared" si="152"/>
        <v>0</v>
      </c>
      <c r="DK81" s="322">
        <f t="shared" si="153"/>
        <v>0</v>
      </c>
      <c r="DL81" s="323">
        <f t="shared" si="154"/>
        <v>10980</v>
      </c>
      <c r="DM81" s="324">
        <f t="shared" si="155"/>
        <v>0</v>
      </c>
      <c r="DN81" s="324">
        <f t="shared" si="156"/>
        <v>2745</v>
      </c>
      <c r="DO81" s="324"/>
      <c r="DP81" s="310">
        <f t="shared" si="103"/>
        <v>4093.98</v>
      </c>
      <c r="DQ81" s="310">
        <f t="shared" si="157"/>
        <v>5205.96</v>
      </c>
      <c r="DR81" s="310">
        <f t="shared" si="104"/>
        <v>6886.02</v>
      </c>
      <c r="DS81" s="325">
        <f t="shared" si="158"/>
        <v>5774.04</v>
      </c>
    </row>
    <row r="82" spans="1:123" ht="21" customHeight="1">
      <c r="A82" s="442"/>
      <c r="B82" s="327" t="s">
        <v>269</v>
      </c>
      <c r="C82" s="328" t="s">
        <v>22</v>
      </c>
      <c r="D82" s="329">
        <f>D78*6</f>
        <v>2745</v>
      </c>
      <c r="E82" s="452">
        <v>6</v>
      </c>
      <c r="F82" s="331">
        <f t="shared" si="160"/>
        <v>16470</v>
      </c>
      <c r="G82" s="399"/>
      <c r="H82" s="400"/>
      <c r="I82" s="334">
        <f>I78*6</f>
        <v>0</v>
      </c>
      <c r="J82" s="453">
        <v>6</v>
      </c>
      <c r="K82" s="336">
        <f t="shared" si="161"/>
        <v>0</v>
      </c>
      <c r="L82" s="337">
        <f>L78*6</f>
        <v>4618.1400000000003</v>
      </c>
      <c r="M82" s="454">
        <v>6</v>
      </c>
      <c r="N82" s="339">
        <f t="shared" si="162"/>
        <v>27708.84</v>
      </c>
      <c r="O82" s="340">
        <f>O78*6</f>
        <v>0</v>
      </c>
      <c r="P82" s="455">
        <v>6</v>
      </c>
      <c r="Q82" s="342">
        <f t="shared" si="163"/>
        <v>0</v>
      </c>
      <c r="R82" s="267">
        <f t="shared" si="105"/>
        <v>0</v>
      </c>
      <c r="S82" s="343">
        <f t="shared" si="98"/>
        <v>0</v>
      </c>
      <c r="T82" s="344">
        <f t="shared" si="99"/>
        <v>2745</v>
      </c>
      <c r="U82" s="343">
        <f t="shared" si="100"/>
        <v>16470</v>
      </c>
      <c r="V82" s="345"/>
      <c r="W82" s="447"/>
      <c r="X82" s="346" t="s">
        <v>269</v>
      </c>
      <c r="Y82" s="347" t="s">
        <v>22</v>
      </c>
      <c r="Z82" s="348">
        <f>Z78*6</f>
        <v>5490</v>
      </c>
      <c r="AA82" s="456">
        <v>6</v>
      </c>
      <c r="AB82" s="350">
        <f t="shared" si="164"/>
        <v>32940</v>
      </c>
      <c r="AC82" s="403"/>
      <c r="AD82" s="404"/>
      <c r="AE82" s="352">
        <f>AE78*6</f>
        <v>0</v>
      </c>
      <c r="AF82" s="457">
        <v>6</v>
      </c>
      <c r="AG82" s="281">
        <f t="shared" si="165"/>
        <v>0</v>
      </c>
      <c r="AH82" s="354">
        <f t="shared" si="101"/>
        <v>0</v>
      </c>
      <c r="AI82" s="355">
        <f t="shared" si="102"/>
        <v>0</v>
      </c>
      <c r="AJ82" s="352">
        <f>AJ78*6</f>
        <v>0</v>
      </c>
      <c r="AK82" s="457">
        <v>6</v>
      </c>
      <c r="AL82" s="283">
        <f t="shared" si="106"/>
        <v>0</v>
      </c>
      <c r="AM82" s="280"/>
      <c r="AN82" s="281">
        <f t="shared" si="107"/>
        <v>0</v>
      </c>
      <c r="AO82" s="458">
        <f>AO78*6</f>
        <v>1782</v>
      </c>
      <c r="AP82" s="283">
        <f t="shared" si="108"/>
        <v>10692</v>
      </c>
      <c r="AQ82" s="356">
        <f>AQ78*6</f>
        <v>1111.98</v>
      </c>
      <c r="AR82" s="281">
        <f t="shared" si="109"/>
        <v>6671.88</v>
      </c>
      <c r="AS82" s="357"/>
      <c r="AT82" s="281">
        <f t="shared" si="159"/>
        <v>0</v>
      </c>
      <c r="AU82" s="285">
        <f t="shared" si="110"/>
        <v>2893.98</v>
      </c>
      <c r="AV82" s="358">
        <f t="shared" si="111"/>
        <v>17363.88</v>
      </c>
      <c r="AW82" s="287">
        <f t="shared" si="112"/>
        <v>2596.02</v>
      </c>
      <c r="AX82" s="358">
        <f t="shared" si="113"/>
        <v>15576.12</v>
      </c>
      <c r="AY82" s="359">
        <f t="shared" si="114"/>
        <v>10980</v>
      </c>
      <c r="AZ82" s="360">
        <f t="shared" si="115"/>
        <v>65880</v>
      </c>
      <c r="BA82" s="361">
        <f t="shared" si="116"/>
        <v>2893.98</v>
      </c>
      <c r="BB82" s="234"/>
      <c r="BC82" s="310">
        <f t="shared" si="117"/>
        <v>2893.98</v>
      </c>
      <c r="BD82" s="363">
        <f t="shared" si="118"/>
        <v>17363.88</v>
      </c>
      <c r="BE82" s="310">
        <f t="shared" si="119"/>
        <v>8086.02</v>
      </c>
      <c r="BF82" s="234"/>
      <c r="BG82" s="414"/>
      <c r="BH82" s="365" t="s">
        <v>269</v>
      </c>
      <c r="BI82" s="366" t="s">
        <v>22</v>
      </c>
      <c r="BJ82" s="367">
        <f>BJ78*6</f>
        <v>2745</v>
      </c>
      <c r="BK82" s="459">
        <v>6</v>
      </c>
      <c r="BL82" s="369">
        <f t="shared" si="166"/>
        <v>16470</v>
      </c>
      <c r="BM82" s="365" t="s">
        <v>269</v>
      </c>
      <c r="BN82" s="366" t="s">
        <v>22</v>
      </c>
      <c r="BO82" s="367">
        <f>BO78*6</f>
        <v>0</v>
      </c>
      <c r="BP82" s="459">
        <v>6</v>
      </c>
      <c r="BQ82" s="369">
        <f t="shared" si="167"/>
        <v>0</v>
      </c>
      <c r="BR82" s="365" t="s">
        <v>269</v>
      </c>
      <c r="BS82" s="366" t="s">
        <v>22</v>
      </c>
      <c r="BT82" s="367"/>
      <c r="BU82" s="459">
        <v>6</v>
      </c>
      <c r="BV82" s="369">
        <f t="shared" si="168"/>
        <v>0</v>
      </c>
      <c r="BW82" s="236">
        <f t="shared" si="120"/>
        <v>5341.02</v>
      </c>
      <c r="BX82" s="409"/>
      <c r="BY82" s="301">
        <f t="shared" si="121"/>
        <v>0</v>
      </c>
      <c r="BZ82" s="371">
        <f>BZ78*6</f>
        <v>1200</v>
      </c>
      <c r="CA82" s="303">
        <f t="shared" si="122"/>
        <v>7200</v>
      </c>
      <c r="CB82" s="304">
        <f t="shared" si="123"/>
        <v>1545</v>
      </c>
      <c r="CC82" s="304">
        <f t="shared" si="124"/>
        <v>9270</v>
      </c>
      <c r="CD82" s="367">
        <f>CD78*6</f>
        <v>0</v>
      </c>
      <c r="CE82" s="303">
        <f t="shared" si="125"/>
        <v>0</v>
      </c>
      <c r="CF82" s="305">
        <f t="shared" si="126"/>
        <v>1200</v>
      </c>
      <c r="CG82" s="306">
        <f t="shared" si="126"/>
        <v>7200</v>
      </c>
      <c r="CH82" s="307">
        <f t="shared" si="127"/>
        <v>0</v>
      </c>
      <c r="CI82" s="308">
        <f t="shared" si="128"/>
        <v>0</v>
      </c>
      <c r="CJ82" s="309">
        <f t="shared" si="129"/>
        <v>0</v>
      </c>
      <c r="CK82" s="310">
        <f t="shared" si="130"/>
        <v>4093.98</v>
      </c>
      <c r="CL82" s="310">
        <f t="shared" si="131"/>
        <v>6886.02</v>
      </c>
      <c r="CM82" s="311">
        <f t="shared" si="132"/>
        <v>2982</v>
      </c>
      <c r="CN82" s="312">
        <f t="shared" si="133"/>
        <v>17892</v>
      </c>
      <c r="CO82" s="311"/>
      <c r="CP82" s="236">
        <f t="shared" si="134"/>
        <v>6886.02</v>
      </c>
      <c r="CQ82" s="371"/>
      <c r="CR82" s="313">
        <f t="shared" si="135"/>
        <v>0</v>
      </c>
      <c r="CS82" s="314">
        <f t="shared" si="136"/>
        <v>1545</v>
      </c>
      <c r="CT82" s="367">
        <f>CT78*6</f>
        <v>600</v>
      </c>
      <c r="CU82" s="313">
        <f t="shared" si="137"/>
        <v>3600</v>
      </c>
      <c r="CV82" s="315">
        <f t="shared" si="138"/>
        <v>1111.98</v>
      </c>
      <c r="CW82" s="239">
        <f t="shared" si="139"/>
        <v>10980</v>
      </c>
      <c r="CX82" s="316">
        <f t="shared" si="140"/>
        <v>2745</v>
      </c>
      <c r="CY82" s="317">
        <f t="shared" si="141"/>
        <v>0</v>
      </c>
      <c r="CZ82" s="318">
        <f t="shared" si="142"/>
        <v>5490</v>
      </c>
      <c r="DA82" s="319">
        <f t="shared" si="143"/>
        <v>2893.98</v>
      </c>
      <c r="DB82" s="319">
        <f t="shared" si="144"/>
        <v>1111.98</v>
      </c>
      <c r="DC82" s="319">
        <f t="shared" si="145"/>
        <v>4005.96</v>
      </c>
      <c r="DD82" s="319">
        <f t="shared" si="146"/>
        <v>1484.04</v>
      </c>
      <c r="DE82" s="310">
        <f t="shared" si="147"/>
        <v>0</v>
      </c>
      <c r="DF82" s="321">
        <f t="shared" si="148"/>
        <v>2745</v>
      </c>
      <c r="DG82" s="322">
        <f t="shared" si="149"/>
        <v>1200</v>
      </c>
      <c r="DH82" s="321">
        <f t="shared" si="150"/>
        <v>0</v>
      </c>
      <c r="DI82" s="322">
        <f t="shared" si="151"/>
        <v>0</v>
      </c>
      <c r="DJ82" s="322">
        <f t="shared" si="152"/>
        <v>0</v>
      </c>
      <c r="DK82" s="322">
        <f t="shared" si="153"/>
        <v>0</v>
      </c>
      <c r="DL82" s="323">
        <f t="shared" si="154"/>
        <v>10980</v>
      </c>
      <c r="DM82" s="324">
        <f t="shared" si="155"/>
        <v>0</v>
      </c>
      <c r="DN82" s="324">
        <f t="shared" si="156"/>
        <v>2745</v>
      </c>
      <c r="DO82" s="324"/>
      <c r="DP82" s="310">
        <f t="shared" si="103"/>
        <v>4093.98</v>
      </c>
      <c r="DQ82" s="310">
        <f t="shared" si="157"/>
        <v>5205.96</v>
      </c>
      <c r="DR82" s="310">
        <f t="shared" si="104"/>
        <v>6886.02</v>
      </c>
      <c r="DS82" s="325">
        <f t="shared" si="158"/>
        <v>5774.04</v>
      </c>
    </row>
    <row r="83" spans="1:123" ht="37.5" customHeight="1">
      <c r="A83" s="376" t="s">
        <v>270</v>
      </c>
      <c r="B83" s="377" t="s">
        <v>220</v>
      </c>
      <c r="C83" s="378" t="s">
        <v>0</v>
      </c>
      <c r="D83" s="379">
        <v>457.5</v>
      </c>
      <c r="E83" s="380">
        <v>400</v>
      </c>
      <c r="F83" s="381">
        <f t="shared" si="160"/>
        <v>183000</v>
      </c>
      <c r="G83" s="382"/>
      <c r="H83" s="333"/>
      <c r="I83" s="383">
        <v>0</v>
      </c>
      <c r="J83" s="384">
        <v>400</v>
      </c>
      <c r="K83" s="336">
        <f t="shared" si="161"/>
        <v>0</v>
      </c>
      <c r="L83" s="385">
        <v>769.67</v>
      </c>
      <c r="M83" s="386">
        <v>400</v>
      </c>
      <c r="N83" s="339">
        <f t="shared" si="162"/>
        <v>307868</v>
      </c>
      <c r="O83" s="387">
        <v>0</v>
      </c>
      <c r="P83" s="388">
        <v>400</v>
      </c>
      <c r="Q83" s="342">
        <f t="shared" si="163"/>
        <v>0</v>
      </c>
      <c r="R83" s="267">
        <f t="shared" si="105"/>
        <v>0</v>
      </c>
      <c r="S83" s="343">
        <f t="shared" si="98"/>
        <v>0</v>
      </c>
      <c r="T83" s="344">
        <f t="shared" si="99"/>
        <v>457.5</v>
      </c>
      <c r="U83" s="343">
        <f t="shared" si="100"/>
        <v>183000</v>
      </c>
      <c r="V83" s="345"/>
      <c r="W83" s="389" t="s">
        <v>270</v>
      </c>
      <c r="X83" s="390" t="s">
        <v>220</v>
      </c>
      <c r="Y83" s="391" t="s">
        <v>0</v>
      </c>
      <c r="Z83" s="392">
        <v>915</v>
      </c>
      <c r="AA83" s="393">
        <v>400</v>
      </c>
      <c r="AB83" s="283">
        <f t="shared" si="164"/>
        <v>366000</v>
      </c>
      <c r="AC83" s="280"/>
      <c r="AD83" s="281"/>
      <c r="AE83" s="280">
        <v>0</v>
      </c>
      <c r="AF83" s="392">
        <v>400</v>
      </c>
      <c r="AG83" s="281">
        <f t="shared" si="165"/>
        <v>0</v>
      </c>
      <c r="AH83" s="354">
        <f t="shared" si="101"/>
        <v>0</v>
      </c>
      <c r="AI83" s="355">
        <f t="shared" si="102"/>
        <v>0</v>
      </c>
      <c r="AJ83" s="280">
        <v>0</v>
      </c>
      <c r="AK83" s="392">
        <v>400</v>
      </c>
      <c r="AL83" s="283">
        <f t="shared" si="106"/>
        <v>0</v>
      </c>
      <c r="AM83" s="280"/>
      <c r="AN83" s="281">
        <f t="shared" si="107"/>
        <v>0</v>
      </c>
      <c r="AO83" s="460">
        <v>197</v>
      </c>
      <c r="AP83" s="283">
        <f t="shared" si="108"/>
        <v>78800</v>
      </c>
      <c r="AQ83" s="282">
        <v>689.14</v>
      </c>
      <c r="AR83" s="281">
        <f t="shared" si="109"/>
        <v>275656</v>
      </c>
      <c r="AS83" s="284"/>
      <c r="AT83" s="281">
        <f t="shared" si="159"/>
        <v>0</v>
      </c>
      <c r="AU83" s="285">
        <f t="shared" si="110"/>
        <v>886.14</v>
      </c>
      <c r="AV83" s="358">
        <f t="shared" si="111"/>
        <v>354456</v>
      </c>
      <c r="AW83" s="287">
        <f t="shared" si="112"/>
        <v>28.86</v>
      </c>
      <c r="AX83" s="358">
        <f t="shared" si="113"/>
        <v>11544</v>
      </c>
      <c r="AY83" s="359">
        <f t="shared" si="114"/>
        <v>1830</v>
      </c>
      <c r="AZ83" s="360">
        <f t="shared" si="115"/>
        <v>732000</v>
      </c>
      <c r="BA83" s="361">
        <f t="shared" si="116"/>
        <v>886.14</v>
      </c>
      <c r="BB83" s="234"/>
      <c r="BC83" s="310">
        <f t="shared" si="117"/>
        <v>886.14</v>
      </c>
      <c r="BD83" s="363">
        <f t="shared" si="118"/>
        <v>354456</v>
      </c>
      <c r="BE83" s="310">
        <f t="shared" si="119"/>
        <v>943.86</v>
      </c>
      <c r="BF83" s="234"/>
      <c r="BG83" s="394" t="s">
        <v>270</v>
      </c>
      <c r="BH83" s="395" t="s">
        <v>220</v>
      </c>
      <c r="BI83" s="396" t="s">
        <v>0</v>
      </c>
      <c r="BJ83" s="304">
        <v>457.5</v>
      </c>
      <c r="BK83" s="303">
        <v>400</v>
      </c>
      <c r="BL83" s="314">
        <f t="shared" si="166"/>
        <v>183000</v>
      </c>
      <c r="BM83" s="395" t="s">
        <v>220</v>
      </c>
      <c r="BN83" s="396" t="s">
        <v>0</v>
      </c>
      <c r="BO83" s="304">
        <v>0</v>
      </c>
      <c r="BP83" s="303">
        <v>400</v>
      </c>
      <c r="BQ83" s="314">
        <f t="shared" si="167"/>
        <v>0</v>
      </c>
      <c r="BR83" s="395" t="s">
        <v>220</v>
      </c>
      <c r="BS83" s="396" t="s">
        <v>0</v>
      </c>
      <c r="BT83" s="304"/>
      <c r="BU83" s="303">
        <v>400</v>
      </c>
      <c r="BV83" s="314">
        <f t="shared" si="168"/>
        <v>0</v>
      </c>
      <c r="BW83" s="236">
        <f t="shared" si="120"/>
        <v>486.36</v>
      </c>
      <c r="BX83" s="397"/>
      <c r="BY83" s="301">
        <f t="shared" si="121"/>
        <v>0</v>
      </c>
      <c r="BZ83" s="302">
        <v>120</v>
      </c>
      <c r="CA83" s="303">
        <f t="shared" si="122"/>
        <v>48000</v>
      </c>
      <c r="CB83" s="304">
        <f t="shared" si="123"/>
        <v>337.5</v>
      </c>
      <c r="CC83" s="304">
        <f t="shared" si="124"/>
        <v>135000</v>
      </c>
      <c r="CD83" s="304">
        <v>0</v>
      </c>
      <c r="CE83" s="303">
        <f t="shared" si="125"/>
        <v>0</v>
      </c>
      <c r="CF83" s="305">
        <f t="shared" si="126"/>
        <v>120</v>
      </c>
      <c r="CG83" s="306">
        <f t="shared" si="126"/>
        <v>48000</v>
      </c>
      <c r="CH83" s="307">
        <f t="shared" si="127"/>
        <v>0</v>
      </c>
      <c r="CI83" s="308">
        <f t="shared" si="128"/>
        <v>0</v>
      </c>
      <c r="CJ83" s="309">
        <f t="shared" si="129"/>
        <v>0</v>
      </c>
      <c r="CK83" s="310">
        <f t="shared" si="130"/>
        <v>1006.14</v>
      </c>
      <c r="CL83" s="310">
        <f t="shared" si="131"/>
        <v>823.86</v>
      </c>
      <c r="CM83" s="311">
        <f t="shared" si="132"/>
        <v>317</v>
      </c>
      <c r="CN83" s="312">
        <f t="shared" si="133"/>
        <v>126800</v>
      </c>
      <c r="CO83" s="311"/>
      <c r="CP83" s="236">
        <f t="shared" si="134"/>
        <v>823.86</v>
      </c>
      <c r="CQ83" s="302"/>
      <c r="CR83" s="313">
        <f t="shared" si="135"/>
        <v>0</v>
      </c>
      <c r="CS83" s="314">
        <f t="shared" si="136"/>
        <v>337.5</v>
      </c>
      <c r="CT83" s="304">
        <v>180</v>
      </c>
      <c r="CU83" s="313">
        <f t="shared" si="137"/>
        <v>72000</v>
      </c>
      <c r="CV83" s="315">
        <f t="shared" si="138"/>
        <v>689.14</v>
      </c>
      <c r="CW83" s="239">
        <f t="shared" si="139"/>
        <v>1830</v>
      </c>
      <c r="CX83" s="316">
        <f t="shared" si="140"/>
        <v>457.5</v>
      </c>
      <c r="CY83" s="317">
        <f t="shared" si="141"/>
        <v>0</v>
      </c>
      <c r="CZ83" s="318">
        <f t="shared" si="142"/>
        <v>915</v>
      </c>
      <c r="DA83" s="319">
        <f t="shared" si="143"/>
        <v>886.14</v>
      </c>
      <c r="DB83" s="319">
        <f t="shared" si="144"/>
        <v>689.14</v>
      </c>
      <c r="DC83" s="319">
        <f t="shared" si="145"/>
        <v>1575.28</v>
      </c>
      <c r="DD83" s="319">
        <f t="shared" si="146"/>
        <v>-660.28</v>
      </c>
      <c r="DE83" s="310">
        <f t="shared" si="147"/>
        <v>0</v>
      </c>
      <c r="DF83" s="321">
        <f t="shared" si="148"/>
        <v>457.5</v>
      </c>
      <c r="DG83" s="322">
        <f t="shared" si="149"/>
        <v>120</v>
      </c>
      <c r="DH83" s="321">
        <f t="shared" si="150"/>
        <v>0</v>
      </c>
      <c r="DI83" s="322">
        <f t="shared" si="151"/>
        <v>0</v>
      </c>
      <c r="DJ83" s="322">
        <f t="shared" si="152"/>
        <v>0</v>
      </c>
      <c r="DK83" s="322">
        <f t="shared" si="153"/>
        <v>0</v>
      </c>
      <c r="DL83" s="323">
        <f t="shared" si="154"/>
        <v>1830</v>
      </c>
      <c r="DM83" s="324">
        <f t="shared" si="155"/>
        <v>0</v>
      </c>
      <c r="DN83" s="324">
        <f t="shared" si="156"/>
        <v>457.5</v>
      </c>
      <c r="DO83" s="324"/>
      <c r="DP83" s="310">
        <f t="shared" si="103"/>
        <v>1006.14</v>
      </c>
      <c r="DQ83" s="310">
        <f t="shared" si="157"/>
        <v>1695.28</v>
      </c>
      <c r="DR83" s="310">
        <f t="shared" si="104"/>
        <v>823.86</v>
      </c>
      <c r="DS83" s="325">
        <f t="shared" si="158"/>
        <v>134.72</v>
      </c>
    </row>
    <row r="84" spans="1:123" ht="25.5" customHeight="1">
      <c r="A84" s="376"/>
      <c r="B84" s="398" t="s">
        <v>221</v>
      </c>
      <c r="C84" s="328" t="s">
        <v>126</v>
      </c>
      <c r="D84" s="329">
        <f>D83*6</f>
        <v>2745</v>
      </c>
      <c r="E84" s="330">
        <v>14.3</v>
      </c>
      <c r="F84" s="331">
        <f t="shared" si="160"/>
        <v>39253.5</v>
      </c>
      <c r="G84" s="399"/>
      <c r="H84" s="400"/>
      <c r="I84" s="334">
        <f>I83*6</f>
        <v>0</v>
      </c>
      <c r="J84" s="335">
        <v>14.3</v>
      </c>
      <c r="K84" s="336">
        <f t="shared" si="161"/>
        <v>0</v>
      </c>
      <c r="L84" s="337">
        <f>L83*6</f>
        <v>4618.0200000000004</v>
      </c>
      <c r="M84" s="338">
        <v>14.3</v>
      </c>
      <c r="N84" s="339">
        <f t="shared" si="162"/>
        <v>66037.69</v>
      </c>
      <c r="O84" s="340">
        <f>O83*6</f>
        <v>0</v>
      </c>
      <c r="P84" s="341">
        <v>14.3</v>
      </c>
      <c r="Q84" s="342">
        <f t="shared" si="163"/>
        <v>0</v>
      </c>
      <c r="R84" s="267">
        <f t="shared" si="105"/>
        <v>0</v>
      </c>
      <c r="S84" s="343">
        <f t="shared" si="98"/>
        <v>0</v>
      </c>
      <c r="T84" s="344">
        <f t="shared" si="99"/>
        <v>2745</v>
      </c>
      <c r="U84" s="343">
        <f t="shared" si="100"/>
        <v>39253.5</v>
      </c>
      <c r="V84" s="345"/>
      <c r="W84" s="389"/>
      <c r="X84" s="402" t="s">
        <v>221</v>
      </c>
      <c r="Y84" s="347" t="s">
        <v>126</v>
      </c>
      <c r="Z84" s="348">
        <f>Z83*6</f>
        <v>5490</v>
      </c>
      <c r="AA84" s="349">
        <v>14.3</v>
      </c>
      <c r="AB84" s="350">
        <f t="shared" si="164"/>
        <v>78507</v>
      </c>
      <c r="AC84" s="403"/>
      <c r="AD84" s="404"/>
      <c r="AE84" s="352">
        <f>AE83*6</f>
        <v>0</v>
      </c>
      <c r="AF84" s="353">
        <v>14.3</v>
      </c>
      <c r="AG84" s="281">
        <f t="shared" si="165"/>
        <v>0</v>
      </c>
      <c r="AH84" s="354">
        <f t="shared" si="101"/>
        <v>0</v>
      </c>
      <c r="AI84" s="355">
        <f t="shared" si="102"/>
        <v>0</v>
      </c>
      <c r="AJ84" s="352">
        <f>AJ83*6</f>
        <v>0</v>
      </c>
      <c r="AK84" s="353">
        <v>14.3</v>
      </c>
      <c r="AL84" s="283">
        <f t="shared" si="106"/>
        <v>0</v>
      </c>
      <c r="AM84" s="280"/>
      <c r="AN84" s="281">
        <f t="shared" si="107"/>
        <v>0</v>
      </c>
      <c r="AO84" s="458">
        <f>AO83*6</f>
        <v>1182</v>
      </c>
      <c r="AP84" s="283">
        <f t="shared" si="108"/>
        <v>16902.599999999999</v>
      </c>
      <c r="AQ84" s="356">
        <f>AQ83*6</f>
        <v>4134.84</v>
      </c>
      <c r="AR84" s="281">
        <f t="shared" si="109"/>
        <v>59128.21</v>
      </c>
      <c r="AS84" s="357"/>
      <c r="AT84" s="281">
        <f t="shared" si="159"/>
        <v>0</v>
      </c>
      <c r="AU84" s="285">
        <f t="shared" si="110"/>
        <v>5316.84</v>
      </c>
      <c r="AV84" s="358">
        <f t="shared" si="111"/>
        <v>76030.812000000005</v>
      </c>
      <c r="AW84" s="287">
        <f t="shared" si="112"/>
        <v>173.16</v>
      </c>
      <c r="AX84" s="358">
        <f t="shared" si="113"/>
        <v>2476.1880000000001</v>
      </c>
      <c r="AY84" s="359">
        <f t="shared" si="114"/>
        <v>10980</v>
      </c>
      <c r="AZ84" s="360">
        <f t="shared" si="115"/>
        <v>157014</v>
      </c>
      <c r="BA84" s="361">
        <f t="shared" si="116"/>
        <v>5316.84</v>
      </c>
      <c r="BB84" s="234"/>
      <c r="BC84" s="310">
        <f t="shared" si="117"/>
        <v>5316.84</v>
      </c>
      <c r="BD84" s="363">
        <f t="shared" si="118"/>
        <v>76030.812000000005</v>
      </c>
      <c r="BE84" s="310">
        <f t="shared" si="119"/>
        <v>5663.16</v>
      </c>
      <c r="BF84" s="234"/>
      <c r="BG84" s="394"/>
      <c r="BH84" s="405" t="s">
        <v>221</v>
      </c>
      <c r="BI84" s="366" t="s">
        <v>126</v>
      </c>
      <c r="BJ84" s="367">
        <f>BJ83*6</f>
        <v>2745</v>
      </c>
      <c r="BK84" s="368">
        <v>14.3</v>
      </c>
      <c r="BL84" s="369">
        <f t="shared" si="166"/>
        <v>39253.5</v>
      </c>
      <c r="BM84" s="405" t="s">
        <v>221</v>
      </c>
      <c r="BN84" s="366" t="s">
        <v>126</v>
      </c>
      <c r="BO84" s="367">
        <f>BO83*6</f>
        <v>0</v>
      </c>
      <c r="BP84" s="368">
        <v>14.3</v>
      </c>
      <c r="BQ84" s="369">
        <f t="shared" si="167"/>
        <v>0</v>
      </c>
      <c r="BR84" s="405" t="s">
        <v>221</v>
      </c>
      <c r="BS84" s="366" t="s">
        <v>126</v>
      </c>
      <c r="BT84" s="367"/>
      <c r="BU84" s="368">
        <v>14.3</v>
      </c>
      <c r="BV84" s="369">
        <f t="shared" si="168"/>
        <v>0</v>
      </c>
      <c r="BW84" s="236">
        <f t="shared" si="120"/>
        <v>2918.16</v>
      </c>
      <c r="BX84" s="409"/>
      <c r="BY84" s="301">
        <f t="shared" si="121"/>
        <v>0</v>
      </c>
      <c r="BZ84" s="371">
        <f>BZ83*6</f>
        <v>720</v>
      </c>
      <c r="CA84" s="303">
        <f t="shared" si="122"/>
        <v>10296</v>
      </c>
      <c r="CB84" s="304">
        <f t="shared" si="123"/>
        <v>2025</v>
      </c>
      <c r="CC84" s="304">
        <f t="shared" si="124"/>
        <v>28957.5</v>
      </c>
      <c r="CD84" s="367">
        <v>0</v>
      </c>
      <c r="CE84" s="303">
        <f t="shared" si="125"/>
        <v>0</v>
      </c>
      <c r="CF84" s="305">
        <f t="shared" si="126"/>
        <v>720</v>
      </c>
      <c r="CG84" s="306">
        <f t="shared" si="126"/>
        <v>10296</v>
      </c>
      <c r="CH84" s="307">
        <f t="shared" si="127"/>
        <v>0</v>
      </c>
      <c r="CI84" s="308">
        <f t="shared" si="128"/>
        <v>0</v>
      </c>
      <c r="CJ84" s="309">
        <f t="shared" si="129"/>
        <v>0</v>
      </c>
      <c r="CK84" s="310">
        <f t="shared" si="130"/>
        <v>6036.84</v>
      </c>
      <c r="CL84" s="310">
        <f t="shared" si="131"/>
        <v>4943.16</v>
      </c>
      <c r="CM84" s="311">
        <f t="shared" si="132"/>
        <v>1902</v>
      </c>
      <c r="CN84" s="312">
        <f t="shared" si="133"/>
        <v>27198.6</v>
      </c>
      <c r="CO84" s="311"/>
      <c r="CP84" s="236">
        <f t="shared" si="134"/>
        <v>4943.16</v>
      </c>
      <c r="CQ84" s="371"/>
      <c r="CR84" s="313">
        <f t="shared" si="135"/>
        <v>0</v>
      </c>
      <c r="CS84" s="314">
        <f t="shared" si="136"/>
        <v>2025</v>
      </c>
      <c r="CT84" s="367">
        <f>CT83*6</f>
        <v>1080</v>
      </c>
      <c r="CU84" s="313">
        <f t="shared" si="137"/>
        <v>15444</v>
      </c>
      <c r="CV84" s="315">
        <f t="shared" si="138"/>
        <v>4134.84</v>
      </c>
      <c r="CW84" s="239">
        <f t="shared" si="139"/>
        <v>10980</v>
      </c>
      <c r="CX84" s="316">
        <f t="shared" si="140"/>
        <v>2745</v>
      </c>
      <c r="CY84" s="317">
        <f t="shared" si="141"/>
        <v>0</v>
      </c>
      <c r="CZ84" s="318">
        <f t="shared" si="142"/>
        <v>5490</v>
      </c>
      <c r="DA84" s="319">
        <f t="shared" si="143"/>
        <v>5316.84</v>
      </c>
      <c r="DB84" s="319">
        <f t="shared" si="144"/>
        <v>4134.84</v>
      </c>
      <c r="DC84" s="319">
        <f t="shared" si="145"/>
        <v>9451.68</v>
      </c>
      <c r="DD84" s="319">
        <f t="shared" si="146"/>
        <v>-3961.68</v>
      </c>
      <c r="DE84" s="310">
        <f t="shared" si="147"/>
        <v>0</v>
      </c>
      <c r="DF84" s="321">
        <f t="shared" si="148"/>
        <v>2745</v>
      </c>
      <c r="DG84" s="322">
        <f t="shared" si="149"/>
        <v>720</v>
      </c>
      <c r="DH84" s="321">
        <f t="shared" si="150"/>
        <v>0</v>
      </c>
      <c r="DI84" s="322">
        <f t="shared" si="151"/>
        <v>0</v>
      </c>
      <c r="DJ84" s="322">
        <f t="shared" si="152"/>
        <v>0</v>
      </c>
      <c r="DK84" s="322">
        <f t="shared" si="153"/>
        <v>0</v>
      </c>
      <c r="DL84" s="323">
        <f t="shared" si="154"/>
        <v>10980</v>
      </c>
      <c r="DM84" s="324">
        <f t="shared" si="155"/>
        <v>0</v>
      </c>
      <c r="DN84" s="324">
        <f t="shared" si="156"/>
        <v>2745</v>
      </c>
      <c r="DO84" s="324"/>
      <c r="DP84" s="310">
        <f t="shared" si="103"/>
        <v>6036.84</v>
      </c>
      <c r="DQ84" s="310">
        <f t="shared" si="157"/>
        <v>10171.68</v>
      </c>
      <c r="DR84" s="310">
        <f t="shared" si="104"/>
        <v>4943.16</v>
      </c>
      <c r="DS84" s="325">
        <f t="shared" si="158"/>
        <v>808.32</v>
      </c>
    </row>
    <row r="85" spans="1:123" ht="19.5" customHeight="1">
      <c r="A85" s="376"/>
      <c r="B85" s="327" t="s">
        <v>222</v>
      </c>
      <c r="C85" s="328" t="s">
        <v>0</v>
      </c>
      <c r="D85" s="329">
        <f>D83*1.2</f>
        <v>549</v>
      </c>
      <c r="E85" s="330">
        <v>36</v>
      </c>
      <c r="F85" s="331">
        <f t="shared" si="160"/>
        <v>19764</v>
      </c>
      <c r="G85" s="399"/>
      <c r="H85" s="400"/>
      <c r="I85" s="334">
        <f>I83*1.2</f>
        <v>0</v>
      </c>
      <c r="J85" s="335">
        <v>36</v>
      </c>
      <c r="K85" s="336">
        <f t="shared" si="161"/>
        <v>0</v>
      </c>
      <c r="L85" s="337">
        <f>L83*1.2</f>
        <v>923.6</v>
      </c>
      <c r="M85" s="338">
        <v>36</v>
      </c>
      <c r="N85" s="339">
        <f t="shared" si="162"/>
        <v>33249.599999999999</v>
      </c>
      <c r="O85" s="340">
        <f>O83*1.2</f>
        <v>0</v>
      </c>
      <c r="P85" s="341">
        <v>36</v>
      </c>
      <c r="Q85" s="342">
        <f t="shared" si="163"/>
        <v>0</v>
      </c>
      <c r="R85" s="267">
        <f t="shared" si="105"/>
        <v>0</v>
      </c>
      <c r="S85" s="343">
        <f t="shared" si="98"/>
        <v>0</v>
      </c>
      <c r="T85" s="344">
        <f t="shared" si="99"/>
        <v>549</v>
      </c>
      <c r="U85" s="343">
        <f t="shared" si="100"/>
        <v>19764</v>
      </c>
      <c r="V85" s="345"/>
      <c r="W85" s="389"/>
      <c r="X85" s="346" t="s">
        <v>222</v>
      </c>
      <c r="Y85" s="347" t="s">
        <v>0</v>
      </c>
      <c r="Z85" s="348">
        <f>Z83*1.2</f>
        <v>1098</v>
      </c>
      <c r="AA85" s="349">
        <v>36</v>
      </c>
      <c r="AB85" s="350">
        <f t="shared" si="164"/>
        <v>39528</v>
      </c>
      <c r="AC85" s="403"/>
      <c r="AD85" s="404"/>
      <c r="AE85" s="352">
        <f>AE83*1.2</f>
        <v>0</v>
      </c>
      <c r="AF85" s="353">
        <v>36</v>
      </c>
      <c r="AG85" s="281">
        <f t="shared" si="165"/>
        <v>0</v>
      </c>
      <c r="AH85" s="354">
        <f t="shared" si="101"/>
        <v>0</v>
      </c>
      <c r="AI85" s="355">
        <f t="shared" si="102"/>
        <v>0</v>
      </c>
      <c r="AJ85" s="352">
        <f>AJ83*1.2</f>
        <v>0</v>
      </c>
      <c r="AK85" s="353">
        <v>36</v>
      </c>
      <c r="AL85" s="283">
        <f t="shared" si="106"/>
        <v>0</v>
      </c>
      <c r="AM85" s="280"/>
      <c r="AN85" s="281">
        <f t="shared" si="107"/>
        <v>0</v>
      </c>
      <c r="AO85" s="458">
        <f>AO83*1.2</f>
        <v>236.4</v>
      </c>
      <c r="AP85" s="283">
        <f t="shared" si="108"/>
        <v>8510.4</v>
      </c>
      <c r="AQ85" s="356">
        <f>AQ83*1.2</f>
        <v>826.97</v>
      </c>
      <c r="AR85" s="281">
        <f t="shared" si="109"/>
        <v>29770.92</v>
      </c>
      <c r="AS85" s="357"/>
      <c r="AT85" s="281">
        <f t="shared" si="159"/>
        <v>0</v>
      </c>
      <c r="AU85" s="285">
        <f t="shared" si="110"/>
        <v>1063.3699999999999</v>
      </c>
      <c r="AV85" s="358">
        <f t="shared" si="111"/>
        <v>38281.32</v>
      </c>
      <c r="AW85" s="287">
        <f t="shared" si="112"/>
        <v>34.630000000000003</v>
      </c>
      <c r="AX85" s="358">
        <f t="shared" si="113"/>
        <v>1246.68</v>
      </c>
      <c r="AY85" s="359">
        <f t="shared" si="114"/>
        <v>2196</v>
      </c>
      <c r="AZ85" s="360">
        <f t="shared" si="115"/>
        <v>79056</v>
      </c>
      <c r="BA85" s="361">
        <f t="shared" si="116"/>
        <v>1063.3699999999999</v>
      </c>
      <c r="BB85" s="234"/>
      <c r="BC85" s="310">
        <f t="shared" si="117"/>
        <v>1063.3699999999999</v>
      </c>
      <c r="BD85" s="363">
        <f t="shared" si="118"/>
        <v>38281.32</v>
      </c>
      <c r="BE85" s="310">
        <f t="shared" si="119"/>
        <v>1132.6300000000001</v>
      </c>
      <c r="BF85" s="234"/>
      <c r="BG85" s="394"/>
      <c r="BH85" s="365" t="s">
        <v>222</v>
      </c>
      <c r="BI85" s="366" t="s">
        <v>0</v>
      </c>
      <c r="BJ85" s="367">
        <f>BJ83*1.2</f>
        <v>549</v>
      </c>
      <c r="BK85" s="368">
        <v>36</v>
      </c>
      <c r="BL85" s="369">
        <f t="shared" si="166"/>
        <v>19764</v>
      </c>
      <c r="BM85" s="365" t="s">
        <v>222</v>
      </c>
      <c r="BN85" s="366" t="s">
        <v>0</v>
      </c>
      <c r="BO85" s="367">
        <f>BO83*1.2</f>
        <v>0</v>
      </c>
      <c r="BP85" s="368">
        <v>36</v>
      </c>
      <c r="BQ85" s="369">
        <f t="shared" si="167"/>
        <v>0</v>
      </c>
      <c r="BR85" s="365" t="s">
        <v>222</v>
      </c>
      <c r="BS85" s="366" t="s">
        <v>0</v>
      </c>
      <c r="BT85" s="367"/>
      <c r="BU85" s="368">
        <v>36</v>
      </c>
      <c r="BV85" s="369">
        <f t="shared" si="168"/>
        <v>0</v>
      </c>
      <c r="BW85" s="236">
        <f t="shared" si="120"/>
        <v>583.63</v>
      </c>
      <c r="BX85" s="409"/>
      <c r="BY85" s="301">
        <f t="shared" si="121"/>
        <v>0</v>
      </c>
      <c r="BZ85" s="371">
        <f>BZ83*1.2</f>
        <v>144</v>
      </c>
      <c r="CA85" s="303">
        <f t="shared" si="122"/>
        <v>5184</v>
      </c>
      <c r="CB85" s="304">
        <f t="shared" si="123"/>
        <v>405</v>
      </c>
      <c r="CC85" s="304">
        <f t="shared" si="124"/>
        <v>14580</v>
      </c>
      <c r="CD85" s="367">
        <f>CD83*1.2</f>
        <v>0</v>
      </c>
      <c r="CE85" s="303">
        <f t="shared" si="125"/>
        <v>0</v>
      </c>
      <c r="CF85" s="305">
        <f t="shared" si="126"/>
        <v>144</v>
      </c>
      <c r="CG85" s="306">
        <f t="shared" si="126"/>
        <v>5184</v>
      </c>
      <c r="CH85" s="307">
        <f t="shared" si="127"/>
        <v>0</v>
      </c>
      <c r="CI85" s="308">
        <f t="shared" si="128"/>
        <v>0</v>
      </c>
      <c r="CJ85" s="309">
        <f t="shared" si="129"/>
        <v>0</v>
      </c>
      <c r="CK85" s="310">
        <f t="shared" si="130"/>
        <v>1207.3699999999999</v>
      </c>
      <c r="CL85" s="310">
        <f t="shared" si="131"/>
        <v>988.63</v>
      </c>
      <c r="CM85" s="311">
        <f t="shared" si="132"/>
        <v>380.4</v>
      </c>
      <c r="CN85" s="312">
        <f t="shared" si="133"/>
        <v>13694.4</v>
      </c>
      <c r="CO85" s="311"/>
      <c r="CP85" s="236">
        <f t="shared" si="134"/>
        <v>988.63</v>
      </c>
      <c r="CQ85" s="371"/>
      <c r="CR85" s="313">
        <f t="shared" si="135"/>
        <v>0</v>
      </c>
      <c r="CS85" s="314">
        <f t="shared" si="136"/>
        <v>405</v>
      </c>
      <c r="CT85" s="367">
        <f>CT83*1.2</f>
        <v>216</v>
      </c>
      <c r="CU85" s="313">
        <f t="shared" si="137"/>
        <v>7776</v>
      </c>
      <c r="CV85" s="315">
        <f t="shared" si="138"/>
        <v>826.97</v>
      </c>
      <c r="CW85" s="239">
        <f t="shared" si="139"/>
        <v>2196</v>
      </c>
      <c r="CX85" s="316">
        <f t="shared" si="140"/>
        <v>549</v>
      </c>
      <c r="CY85" s="317">
        <f t="shared" si="141"/>
        <v>0</v>
      </c>
      <c r="CZ85" s="318">
        <f t="shared" si="142"/>
        <v>1098</v>
      </c>
      <c r="DA85" s="319">
        <f t="shared" si="143"/>
        <v>1063.3699999999999</v>
      </c>
      <c r="DB85" s="319">
        <f t="shared" si="144"/>
        <v>826.97</v>
      </c>
      <c r="DC85" s="319">
        <f t="shared" si="145"/>
        <v>1890.34</v>
      </c>
      <c r="DD85" s="319">
        <f t="shared" si="146"/>
        <v>-792.34</v>
      </c>
      <c r="DE85" s="310">
        <f t="shared" si="147"/>
        <v>0</v>
      </c>
      <c r="DF85" s="321">
        <f t="shared" si="148"/>
        <v>549</v>
      </c>
      <c r="DG85" s="322">
        <f t="shared" si="149"/>
        <v>144</v>
      </c>
      <c r="DH85" s="321">
        <f t="shared" si="150"/>
        <v>0</v>
      </c>
      <c r="DI85" s="322">
        <f t="shared" si="151"/>
        <v>0</v>
      </c>
      <c r="DJ85" s="322">
        <f t="shared" si="152"/>
        <v>0</v>
      </c>
      <c r="DK85" s="322">
        <f t="shared" si="153"/>
        <v>0</v>
      </c>
      <c r="DL85" s="323">
        <f t="shared" si="154"/>
        <v>2196</v>
      </c>
      <c r="DM85" s="324">
        <f t="shared" si="155"/>
        <v>0</v>
      </c>
      <c r="DN85" s="324">
        <f t="shared" si="156"/>
        <v>549</v>
      </c>
      <c r="DO85" s="324"/>
      <c r="DP85" s="310">
        <f t="shared" si="103"/>
        <v>1207.3699999999999</v>
      </c>
      <c r="DQ85" s="310">
        <f t="shared" si="157"/>
        <v>2034.34</v>
      </c>
      <c r="DR85" s="310">
        <f t="shared" si="104"/>
        <v>988.63</v>
      </c>
      <c r="DS85" s="325">
        <f t="shared" si="158"/>
        <v>161.66</v>
      </c>
    </row>
    <row r="86" spans="1:123" ht="54.75" customHeight="1">
      <c r="A86" s="376" t="s">
        <v>271</v>
      </c>
      <c r="B86" s="377" t="s">
        <v>224</v>
      </c>
      <c r="C86" s="378" t="s">
        <v>0</v>
      </c>
      <c r="D86" s="379">
        <v>457.5</v>
      </c>
      <c r="E86" s="380">
        <v>340</v>
      </c>
      <c r="F86" s="381">
        <f t="shared" si="160"/>
        <v>155550</v>
      </c>
      <c r="G86" s="382"/>
      <c r="H86" s="333"/>
      <c r="I86" s="383">
        <v>0</v>
      </c>
      <c r="J86" s="384">
        <v>340</v>
      </c>
      <c r="K86" s="336">
        <f t="shared" si="161"/>
        <v>0</v>
      </c>
      <c r="L86" s="385">
        <v>769.67</v>
      </c>
      <c r="M86" s="386">
        <v>340</v>
      </c>
      <c r="N86" s="339">
        <f t="shared" si="162"/>
        <v>261687.8</v>
      </c>
      <c r="O86" s="387">
        <v>0</v>
      </c>
      <c r="P86" s="388">
        <v>340</v>
      </c>
      <c r="Q86" s="342">
        <f t="shared" si="163"/>
        <v>0</v>
      </c>
      <c r="R86" s="267">
        <f t="shared" si="105"/>
        <v>0</v>
      </c>
      <c r="S86" s="343">
        <f t="shared" si="98"/>
        <v>0</v>
      </c>
      <c r="T86" s="344">
        <f t="shared" si="99"/>
        <v>457.5</v>
      </c>
      <c r="U86" s="343">
        <f t="shared" si="100"/>
        <v>155550</v>
      </c>
      <c r="V86" s="345"/>
      <c r="W86" s="389" t="s">
        <v>271</v>
      </c>
      <c r="X86" s="390" t="s">
        <v>224</v>
      </c>
      <c r="Y86" s="391" t="s">
        <v>0</v>
      </c>
      <c r="Z86" s="392">
        <v>915</v>
      </c>
      <c r="AA86" s="393">
        <v>340</v>
      </c>
      <c r="AB86" s="283">
        <f t="shared" si="164"/>
        <v>311100</v>
      </c>
      <c r="AC86" s="280"/>
      <c r="AD86" s="281"/>
      <c r="AE86" s="280">
        <v>0</v>
      </c>
      <c r="AF86" s="392">
        <v>340</v>
      </c>
      <c r="AG86" s="281">
        <f t="shared" si="165"/>
        <v>0</v>
      </c>
      <c r="AH86" s="354">
        <f t="shared" si="101"/>
        <v>0</v>
      </c>
      <c r="AI86" s="355">
        <f t="shared" si="102"/>
        <v>0</v>
      </c>
      <c r="AJ86" s="280">
        <v>0</v>
      </c>
      <c r="AK86" s="392">
        <v>340</v>
      </c>
      <c r="AL86" s="283">
        <f t="shared" si="106"/>
        <v>0</v>
      </c>
      <c r="AM86" s="280"/>
      <c r="AN86" s="281">
        <f t="shared" si="107"/>
        <v>0</v>
      </c>
      <c r="AO86" s="282"/>
      <c r="AP86" s="283">
        <f t="shared" si="108"/>
        <v>0</v>
      </c>
      <c r="AQ86" s="282"/>
      <c r="AR86" s="281">
        <f t="shared" si="109"/>
        <v>0</v>
      </c>
      <c r="AS86" s="284"/>
      <c r="AT86" s="281">
        <f t="shared" si="159"/>
        <v>0</v>
      </c>
      <c r="AU86" s="285">
        <f t="shared" si="110"/>
        <v>0</v>
      </c>
      <c r="AV86" s="358">
        <f t="shared" si="111"/>
        <v>0</v>
      </c>
      <c r="AW86" s="287">
        <f t="shared" si="112"/>
        <v>915</v>
      </c>
      <c r="AX86" s="358">
        <f t="shared" si="113"/>
        <v>311100</v>
      </c>
      <c r="AY86" s="359">
        <f t="shared" si="114"/>
        <v>1830</v>
      </c>
      <c r="AZ86" s="360">
        <f t="shared" si="115"/>
        <v>622200</v>
      </c>
      <c r="BA86" s="361">
        <f t="shared" si="116"/>
        <v>0</v>
      </c>
      <c r="BB86" s="234"/>
      <c r="BC86" s="310">
        <f t="shared" si="117"/>
        <v>0</v>
      </c>
      <c r="BD86" s="363">
        <f t="shared" si="118"/>
        <v>0</v>
      </c>
      <c r="BE86" s="310">
        <f t="shared" si="119"/>
        <v>1830</v>
      </c>
      <c r="BF86" s="234"/>
      <c r="BG86" s="394" t="s">
        <v>271</v>
      </c>
      <c r="BH86" s="395" t="s">
        <v>224</v>
      </c>
      <c r="BI86" s="396" t="s">
        <v>0</v>
      </c>
      <c r="BJ86" s="304">
        <v>457.5</v>
      </c>
      <c r="BK86" s="303">
        <v>340</v>
      </c>
      <c r="BL86" s="314">
        <f t="shared" si="166"/>
        <v>155550</v>
      </c>
      <c r="BM86" s="395" t="s">
        <v>224</v>
      </c>
      <c r="BN86" s="396" t="s">
        <v>0</v>
      </c>
      <c r="BO86" s="304">
        <v>0</v>
      </c>
      <c r="BP86" s="303">
        <v>340</v>
      </c>
      <c r="BQ86" s="314">
        <f t="shared" si="167"/>
        <v>0</v>
      </c>
      <c r="BR86" s="395" t="s">
        <v>224</v>
      </c>
      <c r="BS86" s="396" t="s">
        <v>0</v>
      </c>
      <c r="BT86" s="304"/>
      <c r="BU86" s="303">
        <v>340</v>
      </c>
      <c r="BV86" s="314">
        <f t="shared" si="168"/>
        <v>0</v>
      </c>
      <c r="BW86" s="236">
        <f t="shared" si="120"/>
        <v>1372.5</v>
      </c>
      <c r="BX86" s="397"/>
      <c r="BY86" s="301">
        <f t="shared" si="121"/>
        <v>0</v>
      </c>
      <c r="BZ86" s="302">
        <v>0</v>
      </c>
      <c r="CA86" s="303">
        <f t="shared" si="122"/>
        <v>0</v>
      </c>
      <c r="CB86" s="304">
        <f t="shared" si="123"/>
        <v>457.5</v>
      </c>
      <c r="CC86" s="304">
        <f t="shared" si="124"/>
        <v>155550</v>
      </c>
      <c r="CD86" s="304">
        <v>0</v>
      </c>
      <c r="CE86" s="303">
        <f t="shared" si="125"/>
        <v>0</v>
      </c>
      <c r="CF86" s="305">
        <f t="shared" si="126"/>
        <v>0</v>
      </c>
      <c r="CG86" s="306">
        <f t="shared" si="126"/>
        <v>0</v>
      </c>
      <c r="CH86" s="307">
        <f t="shared" si="127"/>
        <v>0</v>
      </c>
      <c r="CI86" s="308">
        <f t="shared" si="128"/>
        <v>0</v>
      </c>
      <c r="CJ86" s="309">
        <f t="shared" si="129"/>
        <v>0</v>
      </c>
      <c r="CK86" s="310">
        <f t="shared" si="130"/>
        <v>0</v>
      </c>
      <c r="CL86" s="310">
        <f t="shared" si="131"/>
        <v>1830</v>
      </c>
      <c r="CM86" s="311">
        <f t="shared" si="132"/>
        <v>0</v>
      </c>
      <c r="CN86" s="312">
        <f t="shared" si="133"/>
        <v>0</v>
      </c>
      <c r="CO86" s="311"/>
      <c r="CP86" s="236">
        <f t="shared" si="134"/>
        <v>1830</v>
      </c>
      <c r="CQ86" s="302"/>
      <c r="CR86" s="313">
        <f t="shared" si="135"/>
        <v>0</v>
      </c>
      <c r="CS86" s="314">
        <f t="shared" si="136"/>
        <v>457.5</v>
      </c>
      <c r="CT86" s="313"/>
      <c r="CU86" s="313">
        <f t="shared" si="137"/>
        <v>0</v>
      </c>
      <c r="CV86" s="315">
        <f t="shared" si="138"/>
        <v>0</v>
      </c>
      <c r="CW86" s="239">
        <f t="shared" si="139"/>
        <v>1830</v>
      </c>
      <c r="CX86" s="316">
        <f t="shared" si="140"/>
        <v>457.5</v>
      </c>
      <c r="CY86" s="317">
        <f t="shared" si="141"/>
        <v>0</v>
      </c>
      <c r="CZ86" s="318">
        <f t="shared" si="142"/>
        <v>915</v>
      </c>
      <c r="DA86" s="319">
        <f t="shared" si="143"/>
        <v>0</v>
      </c>
      <c r="DB86" s="319">
        <f t="shared" si="144"/>
        <v>0</v>
      </c>
      <c r="DC86" s="319">
        <f t="shared" si="145"/>
        <v>0</v>
      </c>
      <c r="DD86" s="319">
        <f t="shared" si="146"/>
        <v>915</v>
      </c>
      <c r="DE86" s="310">
        <f t="shared" si="147"/>
        <v>0</v>
      </c>
      <c r="DF86" s="321">
        <f t="shared" si="148"/>
        <v>457.5</v>
      </c>
      <c r="DG86" s="322">
        <f t="shared" si="149"/>
        <v>0</v>
      </c>
      <c r="DH86" s="321">
        <f t="shared" si="150"/>
        <v>0</v>
      </c>
      <c r="DI86" s="322">
        <f t="shared" si="151"/>
        <v>0</v>
      </c>
      <c r="DJ86" s="322">
        <f t="shared" si="152"/>
        <v>0</v>
      </c>
      <c r="DK86" s="322">
        <f t="shared" si="153"/>
        <v>0</v>
      </c>
      <c r="DL86" s="323">
        <f t="shared" si="154"/>
        <v>1830</v>
      </c>
      <c r="DM86" s="324">
        <f t="shared" si="155"/>
        <v>0</v>
      </c>
      <c r="DN86" s="324">
        <f t="shared" si="156"/>
        <v>457.5</v>
      </c>
      <c r="DO86" s="324"/>
      <c r="DP86" s="310">
        <f t="shared" si="103"/>
        <v>0</v>
      </c>
      <c r="DQ86" s="310">
        <f t="shared" si="157"/>
        <v>0</v>
      </c>
      <c r="DR86" s="310">
        <f t="shared" si="104"/>
        <v>1830</v>
      </c>
      <c r="DS86" s="325">
        <f t="shared" si="158"/>
        <v>1830</v>
      </c>
    </row>
    <row r="87" spans="1:123" ht="33.75" customHeight="1">
      <c r="A87" s="376"/>
      <c r="B87" s="327" t="s">
        <v>225</v>
      </c>
      <c r="C87" s="328" t="s">
        <v>126</v>
      </c>
      <c r="D87" s="329">
        <f>D86*0.3</f>
        <v>137.25</v>
      </c>
      <c r="E87" s="330">
        <v>125</v>
      </c>
      <c r="F87" s="331">
        <f t="shared" si="160"/>
        <v>17156.25</v>
      </c>
      <c r="G87" s="399"/>
      <c r="H87" s="400"/>
      <c r="I87" s="334">
        <f>I86*0.3</f>
        <v>0</v>
      </c>
      <c r="J87" s="335">
        <v>125</v>
      </c>
      <c r="K87" s="336">
        <f t="shared" si="161"/>
        <v>0</v>
      </c>
      <c r="L87" s="337">
        <f>L86*0.3</f>
        <v>230.9</v>
      </c>
      <c r="M87" s="338">
        <v>125</v>
      </c>
      <c r="N87" s="339">
        <f t="shared" si="162"/>
        <v>28862.5</v>
      </c>
      <c r="O87" s="340">
        <f>O86*0.3</f>
        <v>0</v>
      </c>
      <c r="P87" s="341">
        <v>125</v>
      </c>
      <c r="Q87" s="342">
        <f t="shared" si="163"/>
        <v>0</v>
      </c>
      <c r="R87" s="267">
        <f t="shared" si="105"/>
        <v>0</v>
      </c>
      <c r="S87" s="343">
        <f t="shared" si="98"/>
        <v>0</v>
      </c>
      <c r="T87" s="344">
        <f t="shared" si="99"/>
        <v>137.25</v>
      </c>
      <c r="U87" s="343">
        <f t="shared" si="100"/>
        <v>17156.25</v>
      </c>
      <c r="V87" s="345"/>
      <c r="W87" s="389"/>
      <c r="X87" s="346" t="s">
        <v>225</v>
      </c>
      <c r="Y87" s="347" t="s">
        <v>126</v>
      </c>
      <c r="Z87" s="348">
        <f>Z86*0.3</f>
        <v>274.5</v>
      </c>
      <c r="AA87" s="349">
        <v>125</v>
      </c>
      <c r="AB87" s="350">
        <f t="shared" si="164"/>
        <v>34312.5</v>
      </c>
      <c r="AC87" s="403"/>
      <c r="AD87" s="404"/>
      <c r="AE87" s="352">
        <f>AE86*0.3</f>
        <v>0</v>
      </c>
      <c r="AF87" s="353">
        <v>125</v>
      </c>
      <c r="AG87" s="281">
        <f t="shared" si="165"/>
        <v>0</v>
      </c>
      <c r="AH87" s="354">
        <f t="shared" si="101"/>
        <v>0</v>
      </c>
      <c r="AI87" s="355">
        <f t="shared" si="102"/>
        <v>0</v>
      </c>
      <c r="AJ87" s="352">
        <f>AJ86*0.3</f>
        <v>0</v>
      </c>
      <c r="AK87" s="353">
        <v>125</v>
      </c>
      <c r="AL87" s="283">
        <f t="shared" si="106"/>
        <v>0</v>
      </c>
      <c r="AM87" s="280"/>
      <c r="AN87" s="281">
        <f t="shared" si="107"/>
        <v>0</v>
      </c>
      <c r="AO87" s="282"/>
      <c r="AP87" s="283">
        <f t="shared" si="108"/>
        <v>0</v>
      </c>
      <c r="AQ87" s="282"/>
      <c r="AR87" s="281">
        <f t="shared" si="109"/>
        <v>0</v>
      </c>
      <c r="AS87" s="284"/>
      <c r="AT87" s="281">
        <f t="shared" si="159"/>
        <v>0</v>
      </c>
      <c r="AU87" s="285">
        <f t="shared" si="110"/>
        <v>0</v>
      </c>
      <c r="AV87" s="358">
        <f t="shared" si="111"/>
        <v>0</v>
      </c>
      <c r="AW87" s="287">
        <f t="shared" si="112"/>
        <v>274.5</v>
      </c>
      <c r="AX87" s="358">
        <f t="shared" si="113"/>
        <v>34312.5</v>
      </c>
      <c r="AY87" s="359">
        <f t="shared" si="114"/>
        <v>549</v>
      </c>
      <c r="AZ87" s="360">
        <f t="shared" si="115"/>
        <v>68625</v>
      </c>
      <c r="BA87" s="361">
        <f t="shared" si="116"/>
        <v>0</v>
      </c>
      <c r="BB87" s="234"/>
      <c r="BC87" s="310">
        <f t="shared" si="117"/>
        <v>0</v>
      </c>
      <c r="BD87" s="363">
        <f t="shared" si="118"/>
        <v>0</v>
      </c>
      <c r="BE87" s="310">
        <f t="shared" si="119"/>
        <v>549</v>
      </c>
      <c r="BF87" s="234"/>
      <c r="BG87" s="394"/>
      <c r="BH87" s="365" t="s">
        <v>225</v>
      </c>
      <c r="BI87" s="366" t="s">
        <v>126</v>
      </c>
      <c r="BJ87" s="367">
        <f>BJ86*0.3</f>
        <v>137.25</v>
      </c>
      <c r="BK87" s="368">
        <v>125</v>
      </c>
      <c r="BL87" s="369">
        <f t="shared" si="166"/>
        <v>17156.25</v>
      </c>
      <c r="BM87" s="365" t="s">
        <v>225</v>
      </c>
      <c r="BN87" s="366" t="s">
        <v>126</v>
      </c>
      <c r="BO87" s="367">
        <f>BO86*0.3</f>
        <v>0</v>
      </c>
      <c r="BP87" s="368">
        <v>125</v>
      </c>
      <c r="BQ87" s="369">
        <f t="shared" si="167"/>
        <v>0</v>
      </c>
      <c r="BR87" s="365" t="s">
        <v>225</v>
      </c>
      <c r="BS87" s="366" t="s">
        <v>126</v>
      </c>
      <c r="BT87" s="367"/>
      <c r="BU87" s="368">
        <v>125</v>
      </c>
      <c r="BV87" s="369">
        <f t="shared" si="168"/>
        <v>0</v>
      </c>
      <c r="BW87" s="236">
        <f t="shared" si="120"/>
        <v>411.75</v>
      </c>
      <c r="BX87" s="409"/>
      <c r="BY87" s="301">
        <f t="shared" si="121"/>
        <v>0</v>
      </c>
      <c r="BZ87" s="371">
        <f>BZ86*0.3</f>
        <v>0</v>
      </c>
      <c r="CA87" s="303">
        <f t="shared" si="122"/>
        <v>0</v>
      </c>
      <c r="CB87" s="304">
        <f t="shared" si="123"/>
        <v>137.25</v>
      </c>
      <c r="CC87" s="304">
        <f t="shared" si="124"/>
        <v>17156.25</v>
      </c>
      <c r="CD87" s="367">
        <f>CD86*0.3</f>
        <v>0</v>
      </c>
      <c r="CE87" s="303">
        <f t="shared" si="125"/>
        <v>0</v>
      </c>
      <c r="CF87" s="305">
        <f t="shared" si="126"/>
        <v>0</v>
      </c>
      <c r="CG87" s="306">
        <f t="shared" si="126"/>
        <v>0</v>
      </c>
      <c r="CH87" s="307">
        <f t="shared" si="127"/>
        <v>0</v>
      </c>
      <c r="CI87" s="308">
        <f t="shared" si="128"/>
        <v>0</v>
      </c>
      <c r="CJ87" s="309">
        <f t="shared" si="129"/>
        <v>0</v>
      </c>
      <c r="CK87" s="310">
        <f t="shared" si="130"/>
        <v>0</v>
      </c>
      <c r="CL87" s="310">
        <f t="shared" si="131"/>
        <v>549</v>
      </c>
      <c r="CM87" s="311">
        <f t="shared" si="132"/>
        <v>0</v>
      </c>
      <c r="CN87" s="312">
        <f t="shared" si="133"/>
        <v>0</v>
      </c>
      <c r="CO87" s="311"/>
      <c r="CP87" s="236">
        <f t="shared" si="134"/>
        <v>549</v>
      </c>
      <c r="CQ87" s="371"/>
      <c r="CR87" s="313">
        <f t="shared" si="135"/>
        <v>0</v>
      </c>
      <c r="CS87" s="314">
        <f t="shared" si="136"/>
        <v>137.25</v>
      </c>
      <c r="CT87" s="313"/>
      <c r="CU87" s="313">
        <f t="shared" si="137"/>
        <v>0</v>
      </c>
      <c r="CV87" s="315">
        <f t="shared" si="138"/>
        <v>0</v>
      </c>
      <c r="CW87" s="239">
        <f t="shared" si="139"/>
        <v>549</v>
      </c>
      <c r="CX87" s="316">
        <f t="shared" si="140"/>
        <v>137.25</v>
      </c>
      <c r="CY87" s="317">
        <f t="shared" si="141"/>
        <v>0</v>
      </c>
      <c r="CZ87" s="318">
        <f t="shared" si="142"/>
        <v>274.5</v>
      </c>
      <c r="DA87" s="319">
        <f t="shared" si="143"/>
        <v>0</v>
      </c>
      <c r="DB87" s="319">
        <f t="shared" si="144"/>
        <v>0</v>
      </c>
      <c r="DC87" s="319">
        <f t="shared" si="145"/>
        <v>0</v>
      </c>
      <c r="DD87" s="319">
        <f t="shared" si="146"/>
        <v>274.5</v>
      </c>
      <c r="DE87" s="310">
        <f t="shared" si="147"/>
        <v>0</v>
      </c>
      <c r="DF87" s="321">
        <f t="shared" si="148"/>
        <v>137.25</v>
      </c>
      <c r="DG87" s="322">
        <f t="shared" si="149"/>
        <v>0</v>
      </c>
      <c r="DH87" s="321">
        <f t="shared" si="150"/>
        <v>0</v>
      </c>
      <c r="DI87" s="322">
        <f t="shared" si="151"/>
        <v>0</v>
      </c>
      <c r="DJ87" s="322">
        <f t="shared" si="152"/>
        <v>0</v>
      </c>
      <c r="DK87" s="322">
        <f t="shared" si="153"/>
        <v>0</v>
      </c>
      <c r="DL87" s="323">
        <f t="shared" si="154"/>
        <v>549</v>
      </c>
      <c r="DM87" s="324">
        <f t="shared" si="155"/>
        <v>0</v>
      </c>
      <c r="DN87" s="324">
        <f t="shared" si="156"/>
        <v>137.25</v>
      </c>
      <c r="DO87" s="324"/>
      <c r="DP87" s="310">
        <f t="shared" si="103"/>
        <v>0</v>
      </c>
      <c r="DQ87" s="310">
        <f t="shared" si="157"/>
        <v>0</v>
      </c>
      <c r="DR87" s="310">
        <f t="shared" si="104"/>
        <v>549</v>
      </c>
      <c r="DS87" s="325">
        <f t="shared" si="158"/>
        <v>549</v>
      </c>
    </row>
    <row r="88" spans="1:123" ht="41.25" customHeight="1">
      <c r="A88" s="376"/>
      <c r="B88" s="327" t="s">
        <v>226</v>
      </c>
      <c r="C88" s="328" t="s">
        <v>126</v>
      </c>
      <c r="D88" s="329">
        <f>D86*2.5</f>
        <v>1143.75</v>
      </c>
      <c r="E88" s="330">
        <v>19.89</v>
      </c>
      <c r="F88" s="331">
        <f t="shared" si="160"/>
        <v>22749.19</v>
      </c>
      <c r="G88" s="399"/>
      <c r="H88" s="400"/>
      <c r="I88" s="334">
        <f>I86*2.5</f>
        <v>0</v>
      </c>
      <c r="J88" s="335">
        <v>19.89</v>
      </c>
      <c r="K88" s="336">
        <f t="shared" si="161"/>
        <v>0</v>
      </c>
      <c r="L88" s="337">
        <f>L86*2.5</f>
        <v>1924.18</v>
      </c>
      <c r="M88" s="338">
        <v>19.89</v>
      </c>
      <c r="N88" s="339">
        <f t="shared" si="162"/>
        <v>38271.94</v>
      </c>
      <c r="O88" s="340">
        <f>O86*2.5</f>
        <v>0</v>
      </c>
      <c r="P88" s="341">
        <v>19.89</v>
      </c>
      <c r="Q88" s="342">
        <f t="shared" si="163"/>
        <v>0</v>
      </c>
      <c r="R88" s="267">
        <f t="shared" si="105"/>
        <v>0</v>
      </c>
      <c r="S88" s="343">
        <f t="shared" si="98"/>
        <v>0</v>
      </c>
      <c r="T88" s="344">
        <f t="shared" si="99"/>
        <v>1143.75</v>
      </c>
      <c r="U88" s="343">
        <f t="shared" si="100"/>
        <v>22749.19</v>
      </c>
      <c r="V88" s="345"/>
      <c r="W88" s="389"/>
      <c r="X88" s="346" t="s">
        <v>226</v>
      </c>
      <c r="Y88" s="347" t="s">
        <v>126</v>
      </c>
      <c r="Z88" s="348">
        <f>Z86*2.5</f>
        <v>2287.5</v>
      </c>
      <c r="AA88" s="349">
        <v>19.89</v>
      </c>
      <c r="AB88" s="350">
        <f t="shared" si="164"/>
        <v>45498.38</v>
      </c>
      <c r="AC88" s="403"/>
      <c r="AD88" s="404"/>
      <c r="AE88" s="352">
        <f>AE86*2.5</f>
        <v>0</v>
      </c>
      <c r="AF88" s="353">
        <v>19.89</v>
      </c>
      <c r="AG88" s="281">
        <f t="shared" si="165"/>
        <v>0</v>
      </c>
      <c r="AH88" s="354">
        <f t="shared" si="101"/>
        <v>0</v>
      </c>
      <c r="AI88" s="355">
        <f t="shared" si="102"/>
        <v>0</v>
      </c>
      <c r="AJ88" s="352">
        <f>AJ86*2.5</f>
        <v>0</v>
      </c>
      <c r="AK88" s="353">
        <v>19.89</v>
      </c>
      <c r="AL88" s="283">
        <f t="shared" si="106"/>
        <v>0</v>
      </c>
      <c r="AM88" s="280"/>
      <c r="AN88" s="281">
        <f t="shared" si="107"/>
        <v>0</v>
      </c>
      <c r="AO88" s="282"/>
      <c r="AP88" s="283">
        <f t="shared" si="108"/>
        <v>0</v>
      </c>
      <c r="AQ88" s="282"/>
      <c r="AR88" s="281">
        <f t="shared" si="109"/>
        <v>0</v>
      </c>
      <c r="AS88" s="284"/>
      <c r="AT88" s="281">
        <f t="shared" si="159"/>
        <v>0</v>
      </c>
      <c r="AU88" s="285">
        <f t="shared" si="110"/>
        <v>0</v>
      </c>
      <c r="AV88" s="358">
        <f t="shared" si="111"/>
        <v>0</v>
      </c>
      <c r="AW88" s="287">
        <f t="shared" si="112"/>
        <v>2287.5</v>
      </c>
      <c r="AX88" s="358">
        <f t="shared" si="113"/>
        <v>45498.375</v>
      </c>
      <c r="AY88" s="359">
        <f t="shared" si="114"/>
        <v>4575</v>
      </c>
      <c r="AZ88" s="360">
        <f t="shared" si="115"/>
        <v>90996.75</v>
      </c>
      <c r="BA88" s="361">
        <f t="shared" si="116"/>
        <v>0</v>
      </c>
      <c r="BB88" s="234"/>
      <c r="BC88" s="310">
        <f t="shared" si="117"/>
        <v>0</v>
      </c>
      <c r="BD88" s="363">
        <f t="shared" si="118"/>
        <v>0</v>
      </c>
      <c r="BE88" s="310">
        <f t="shared" si="119"/>
        <v>4575</v>
      </c>
      <c r="BF88" s="234"/>
      <c r="BG88" s="394"/>
      <c r="BH88" s="365" t="s">
        <v>226</v>
      </c>
      <c r="BI88" s="366" t="s">
        <v>126</v>
      </c>
      <c r="BJ88" s="367">
        <f>BJ86*2.5</f>
        <v>1143.75</v>
      </c>
      <c r="BK88" s="368">
        <v>19.89</v>
      </c>
      <c r="BL88" s="369">
        <f t="shared" si="166"/>
        <v>22749.19</v>
      </c>
      <c r="BM88" s="365" t="s">
        <v>226</v>
      </c>
      <c r="BN88" s="366" t="s">
        <v>126</v>
      </c>
      <c r="BO88" s="367">
        <f>BO86*2.5</f>
        <v>0</v>
      </c>
      <c r="BP88" s="368">
        <v>19.89</v>
      </c>
      <c r="BQ88" s="369">
        <f t="shared" si="167"/>
        <v>0</v>
      </c>
      <c r="BR88" s="365" t="s">
        <v>226</v>
      </c>
      <c r="BS88" s="366" t="s">
        <v>126</v>
      </c>
      <c r="BT88" s="367"/>
      <c r="BU88" s="368">
        <v>19.89</v>
      </c>
      <c r="BV88" s="369">
        <f t="shared" si="168"/>
        <v>0</v>
      </c>
      <c r="BW88" s="236">
        <f t="shared" si="120"/>
        <v>3431.25</v>
      </c>
      <c r="BX88" s="409"/>
      <c r="BY88" s="301">
        <f t="shared" si="121"/>
        <v>0</v>
      </c>
      <c r="BZ88" s="371">
        <f>BZ86*2.5</f>
        <v>0</v>
      </c>
      <c r="CA88" s="303">
        <f t="shared" si="122"/>
        <v>0</v>
      </c>
      <c r="CB88" s="304">
        <f t="shared" si="123"/>
        <v>1143.75</v>
      </c>
      <c r="CC88" s="304">
        <f t="shared" si="124"/>
        <v>22749.19</v>
      </c>
      <c r="CD88" s="367">
        <f>CD86*2.5</f>
        <v>0</v>
      </c>
      <c r="CE88" s="303">
        <f t="shared" si="125"/>
        <v>0</v>
      </c>
      <c r="CF88" s="305">
        <f t="shared" si="126"/>
        <v>0</v>
      </c>
      <c r="CG88" s="306">
        <f t="shared" si="126"/>
        <v>0</v>
      </c>
      <c r="CH88" s="307">
        <f t="shared" si="127"/>
        <v>0</v>
      </c>
      <c r="CI88" s="308">
        <f t="shared" si="128"/>
        <v>0</v>
      </c>
      <c r="CJ88" s="309">
        <f t="shared" si="129"/>
        <v>0</v>
      </c>
      <c r="CK88" s="310">
        <f t="shared" si="130"/>
        <v>0</v>
      </c>
      <c r="CL88" s="310">
        <f t="shared" si="131"/>
        <v>4575</v>
      </c>
      <c r="CM88" s="311">
        <f t="shared" si="132"/>
        <v>0</v>
      </c>
      <c r="CN88" s="312">
        <f t="shared" si="133"/>
        <v>0</v>
      </c>
      <c r="CO88" s="311"/>
      <c r="CP88" s="236">
        <f t="shared" si="134"/>
        <v>4575</v>
      </c>
      <c r="CQ88" s="371"/>
      <c r="CR88" s="313">
        <f t="shared" si="135"/>
        <v>0</v>
      </c>
      <c r="CS88" s="314">
        <f t="shared" si="136"/>
        <v>1143.75</v>
      </c>
      <c r="CT88" s="313"/>
      <c r="CU88" s="313">
        <f t="shared" si="137"/>
        <v>0</v>
      </c>
      <c r="CV88" s="315">
        <f t="shared" si="138"/>
        <v>0</v>
      </c>
      <c r="CW88" s="239">
        <f t="shared" si="139"/>
        <v>4575</v>
      </c>
      <c r="CX88" s="316">
        <f t="shared" si="140"/>
        <v>1143.75</v>
      </c>
      <c r="CY88" s="317">
        <f t="shared" si="141"/>
        <v>0</v>
      </c>
      <c r="CZ88" s="318">
        <f t="shared" si="142"/>
        <v>2287.5</v>
      </c>
      <c r="DA88" s="319">
        <f t="shared" si="143"/>
        <v>0</v>
      </c>
      <c r="DB88" s="319">
        <f t="shared" si="144"/>
        <v>0</v>
      </c>
      <c r="DC88" s="319">
        <f t="shared" si="145"/>
        <v>0</v>
      </c>
      <c r="DD88" s="319">
        <f t="shared" si="146"/>
        <v>2287.5</v>
      </c>
      <c r="DE88" s="310">
        <f t="shared" si="147"/>
        <v>0</v>
      </c>
      <c r="DF88" s="321">
        <f t="shared" si="148"/>
        <v>1143.75</v>
      </c>
      <c r="DG88" s="322">
        <f t="shared" si="149"/>
        <v>0</v>
      </c>
      <c r="DH88" s="321">
        <f t="shared" si="150"/>
        <v>0</v>
      </c>
      <c r="DI88" s="322">
        <f t="shared" si="151"/>
        <v>0</v>
      </c>
      <c r="DJ88" s="322">
        <f t="shared" si="152"/>
        <v>0</v>
      </c>
      <c r="DK88" s="322">
        <f t="shared" si="153"/>
        <v>0</v>
      </c>
      <c r="DL88" s="323">
        <f t="shared" si="154"/>
        <v>4575</v>
      </c>
      <c r="DM88" s="324">
        <f t="shared" si="155"/>
        <v>0</v>
      </c>
      <c r="DN88" s="324">
        <f t="shared" si="156"/>
        <v>1143.75</v>
      </c>
      <c r="DO88" s="324"/>
      <c r="DP88" s="310">
        <f t="shared" si="103"/>
        <v>0</v>
      </c>
      <c r="DQ88" s="310">
        <f t="shared" si="157"/>
        <v>0</v>
      </c>
      <c r="DR88" s="310">
        <f t="shared" si="104"/>
        <v>4575</v>
      </c>
      <c r="DS88" s="325">
        <f t="shared" si="158"/>
        <v>4575</v>
      </c>
    </row>
    <row r="89" spans="1:123" ht="26.25" customHeight="1">
      <c r="A89" s="376" t="s">
        <v>272</v>
      </c>
      <c r="B89" s="377" t="s">
        <v>228</v>
      </c>
      <c r="C89" s="378" t="s">
        <v>0</v>
      </c>
      <c r="D89" s="379">
        <v>457.5</v>
      </c>
      <c r="E89" s="380">
        <v>80</v>
      </c>
      <c r="F89" s="381">
        <f t="shared" si="160"/>
        <v>36600</v>
      </c>
      <c r="G89" s="382"/>
      <c r="H89" s="333"/>
      <c r="I89" s="383">
        <v>0</v>
      </c>
      <c r="J89" s="384">
        <v>80</v>
      </c>
      <c r="K89" s="336">
        <f t="shared" si="161"/>
        <v>0</v>
      </c>
      <c r="L89" s="385">
        <v>769.67</v>
      </c>
      <c r="M89" s="386">
        <v>80</v>
      </c>
      <c r="N89" s="339">
        <f t="shared" si="162"/>
        <v>61573.599999999999</v>
      </c>
      <c r="O89" s="387">
        <v>0</v>
      </c>
      <c r="P89" s="388">
        <v>80</v>
      </c>
      <c r="Q89" s="342">
        <f t="shared" si="163"/>
        <v>0</v>
      </c>
      <c r="R89" s="267">
        <f t="shared" si="105"/>
        <v>0</v>
      </c>
      <c r="S89" s="343">
        <f t="shared" si="98"/>
        <v>0</v>
      </c>
      <c r="T89" s="344">
        <f t="shared" si="99"/>
        <v>457.5</v>
      </c>
      <c r="U89" s="343">
        <f t="shared" si="100"/>
        <v>36600</v>
      </c>
      <c r="V89" s="345"/>
      <c r="W89" s="389" t="s">
        <v>272</v>
      </c>
      <c r="X89" s="390" t="s">
        <v>228</v>
      </c>
      <c r="Y89" s="391" t="s">
        <v>0</v>
      </c>
      <c r="Z89" s="392">
        <v>915</v>
      </c>
      <c r="AA89" s="393">
        <v>80</v>
      </c>
      <c r="AB89" s="283">
        <f t="shared" si="164"/>
        <v>73200</v>
      </c>
      <c r="AC89" s="280"/>
      <c r="AD89" s="281"/>
      <c r="AE89" s="280">
        <v>0</v>
      </c>
      <c r="AF89" s="392">
        <v>80</v>
      </c>
      <c r="AG89" s="281">
        <f t="shared" si="165"/>
        <v>0</v>
      </c>
      <c r="AH89" s="354">
        <f t="shared" si="101"/>
        <v>0</v>
      </c>
      <c r="AI89" s="355">
        <f t="shared" si="102"/>
        <v>0</v>
      </c>
      <c r="AJ89" s="280">
        <v>0</v>
      </c>
      <c r="AK89" s="392">
        <v>80</v>
      </c>
      <c r="AL89" s="283">
        <f t="shared" si="106"/>
        <v>0</v>
      </c>
      <c r="AM89" s="280"/>
      <c r="AN89" s="281">
        <f t="shared" si="107"/>
        <v>0</v>
      </c>
      <c r="AO89" s="282"/>
      <c r="AP89" s="283">
        <f t="shared" si="108"/>
        <v>0</v>
      </c>
      <c r="AQ89" s="282"/>
      <c r="AR89" s="281">
        <f t="shared" si="109"/>
        <v>0</v>
      </c>
      <c r="AS89" s="284"/>
      <c r="AT89" s="281">
        <f t="shared" si="159"/>
        <v>0</v>
      </c>
      <c r="AU89" s="285">
        <f t="shared" si="110"/>
        <v>0</v>
      </c>
      <c r="AV89" s="358">
        <f t="shared" si="111"/>
        <v>0</v>
      </c>
      <c r="AW89" s="287">
        <f t="shared" si="112"/>
        <v>915</v>
      </c>
      <c r="AX89" s="358">
        <f t="shared" si="113"/>
        <v>73200</v>
      </c>
      <c r="AY89" s="359">
        <f t="shared" si="114"/>
        <v>1830</v>
      </c>
      <c r="AZ89" s="360">
        <f t="shared" si="115"/>
        <v>146400</v>
      </c>
      <c r="BA89" s="361">
        <f t="shared" si="116"/>
        <v>0</v>
      </c>
      <c r="BB89" s="234"/>
      <c r="BC89" s="310">
        <f t="shared" si="117"/>
        <v>0</v>
      </c>
      <c r="BD89" s="363">
        <f t="shared" si="118"/>
        <v>0</v>
      </c>
      <c r="BE89" s="310">
        <f t="shared" si="119"/>
        <v>1830</v>
      </c>
      <c r="BF89" s="234"/>
      <c r="BG89" s="394" t="s">
        <v>272</v>
      </c>
      <c r="BH89" s="395" t="s">
        <v>228</v>
      </c>
      <c r="BI89" s="396" t="s">
        <v>0</v>
      </c>
      <c r="BJ89" s="304">
        <v>457.5</v>
      </c>
      <c r="BK89" s="303">
        <v>80</v>
      </c>
      <c r="BL89" s="314">
        <f t="shared" si="166"/>
        <v>36600</v>
      </c>
      <c r="BM89" s="395" t="s">
        <v>228</v>
      </c>
      <c r="BN89" s="396" t="s">
        <v>0</v>
      </c>
      <c r="BO89" s="304">
        <v>0</v>
      </c>
      <c r="BP89" s="303">
        <v>80</v>
      </c>
      <c r="BQ89" s="314">
        <f t="shared" si="167"/>
        <v>0</v>
      </c>
      <c r="BR89" s="395" t="s">
        <v>228</v>
      </c>
      <c r="BS89" s="396" t="s">
        <v>0</v>
      </c>
      <c r="BT89" s="304"/>
      <c r="BU89" s="303">
        <v>80</v>
      </c>
      <c r="BV89" s="314">
        <f t="shared" si="168"/>
        <v>0</v>
      </c>
      <c r="BW89" s="236">
        <f t="shared" si="120"/>
        <v>1372.5</v>
      </c>
      <c r="BX89" s="397"/>
      <c r="BY89" s="301">
        <f t="shared" si="121"/>
        <v>0</v>
      </c>
      <c r="BZ89" s="302">
        <v>0</v>
      </c>
      <c r="CA89" s="303">
        <f t="shared" si="122"/>
        <v>0</v>
      </c>
      <c r="CB89" s="304">
        <f t="shared" si="123"/>
        <v>457.5</v>
      </c>
      <c r="CC89" s="304">
        <f t="shared" si="124"/>
        <v>36600</v>
      </c>
      <c r="CD89" s="304">
        <v>0</v>
      </c>
      <c r="CE89" s="303">
        <f t="shared" si="125"/>
        <v>0</v>
      </c>
      <c r="CF89" s="305">
        <f t="shared" si="126"/>
        <v>0</v>
      </c>
      <c r="CG89" s="306">
        <f t="shared" si="126"/>
        <v>0</v>
      </c>
      <c r="CH89" s="307">
        <f t="shared" si="127"/>
        <v>0</v>
      </c>
      <c r="CI89" s="308">
        <f t="shared" si="128"/>
        <v>0</v>
      </c>
      <c r="CJ89" s="309">
        <f t="shared" si="129"/>
        <v>0</v>
      </c>
      <c r="CK89" s="310">
        <f t="shared" si="130"/>
        <v>0</v>
      </c>
      <c r="CL89" s="310">
        <f t="shared" si="131"/>
        <v>1830</v>
      </c>
      <c r="CM89" s="311">
        <f t="shared" si="132"/>
        <v>0</v>
      </c>
      <c r="CN89" s="312">
        <f t="shared" si="133"/>
        <v>0</v>
      </c>
      <c r="CO89" s="311"/>
      <c r="CP89" s="236">
        <f t="shared" si="134"/>
        <v>1830</v>
      </c>
      <c r="CQ89" s="302"/>
      <c r="CR89" s="313">
        <f t="shared" si="135"/>
        <v>0</v>
      </c>
      <c r="CS89" s="314">
        <f t="shared" si="136"/>
        <v>457.5</v>
      </c>
      <c r="CT89" s="313"/>
      <c r="CU89" s="313">
        <f t="shared" si="137"/>
        <v>0</v>
      </c>
      <c r="CV89" s="315">
        <f t="shared" si="138"/>
        <v>0</v>
      </c>
      <c r="CW89" s="239">
        <f t="shared" si="139"/>
        <v>1830</v>
      </c>
      <c r="CX89" s="316">
        <f t="shared" si="140"/>
        <v>457.5</v>
      </c>
      <c r="CY89" s="317">
        <f t="shared" si="141"/>
        <v>0</v>
      </c>
      <c r="CZ89" s="318">
        <f t="shared" si="142"/>
        <v>915</v>
      </c>
      <c r="DA89" s="319">
        <f t="shared" si="143"/>
        <v>0</v>
      </c>
      <c r="DB89" s="319">
        <f t="shared" si="144"/>
        <v>0</v>
      </c>
      <c r="DC89" s="319">
        <f t="shared" si="145"/>
        <v>0</v>
      </c>
      <c r="DD89" s="319">
        <f t="shared" si="146"/>
        <v>915</v>
      </c>
      <c r="DE89" s="310">
        <f t="shared" si="147"/>
        <v>0</v>
      </c>
      <c r="DF89" s="321">
        <f t="shared" si="148"/>
        <v>457.5</v>
      </c>
      <c r="DG89" s="322">
        <f t="shared" si="149"/>
        <v>0</v>
      </c>
      <c r="DH89" s="321">
        <f t="shared" si="150"/>
        <v>0</v>
      </c>
      <c r="DI89" s="322">
        <f t="shared" si="151"/>
        <v>0</v>
      </c>
      <c r="DJ89" s="322">
        <f t="shared" si="152"/>
        <v>0</v>
      </c>
      <c r="DK89" s="322">
        <f t="shared" si="153"/>
        <v>0</v>
      </c>
      <c r="DL89" s="323">
        <f t="shared" si="154"/>
        <v>1830</v>
      </c>
      <c r="DM89" s="324">
        <f t="shared" si="155"/>
        <v>0</v>
      </c>
      <c r="DN89" s="324">
        <f t="shared" si="156"/>
        <v>457.5</v>
      </c>
      <c r="DO89" s="324"/>
      <c r="DP89" s="310">
        <f t="shared" si="103"/>
        <v>0</v>
      </c>
      <c r="DQ89" s="310">
        <f t="shared" si="157"/>
        <v>0</v>
      </c>
      <c r="DR89" s="310">
        <f t="shared" si="104"/>
        <v>1830</v>
      </c>
      <c r="DS89" s="325">
        <f t="shared" si="158"/>
        <v>1830</v>
      </c>
    </row>
    <row r="90" spans="1:123" ht="50.25" customHeight="1">
      <c r="A90" s="376"/>
      <c r="B90" s="327" t="s">
        <v>229</v>
      </c>
      <c r="C90" s="328" t="s">
        <v>215</v>
      </c>
      <c r="D90" s="329">
        <f>D89*0.15</f>
        <v>68.63</v>
      </c>
      <c r="E90" s="330">
        <v>241.5</v>
      </c>
      <c r="F90" s="331">
        <f t="shared" si="160"/>
        <v>16574.150000000001</v>
      </c>
      <c r="G90" s="399"/>
      <c r="H90" s="400"/>
      <c r="I90" s="334">
        <f>I89*0.15</f>
        <v>0</v>
      </c>
      <c r="J90" s="335">
        <v>241.5</v>
      </c>
      <c r="K90" s="336">
        <f t="shared" si="161"/>
        <v>0</v>
      </c>
      <c r="L90" s="337">
        <f>L89*0.15</f>
        <v>115.45</v>
      </c>
      <c r="M90" s="338">
        <v>241.5</v>
      </c>
      <c r="N90" s="339">
        <f t="shared" si="162"/>
        <v>27881.18</v>
      </c>
      <c r="O90" s="340">
        <f>O89*0.15</f>
        <v>0</v>
      </c>
      <c r="P90" s="341">
        <v>241.5</v>
      </c>
      <c r="Q90" s="342">
        <f t="shared" si="163"/>
        <v>0</v>
      </c>
      <c r="R90" s="267">
        <f t="shared" si="105"/>
        <v>0</v>
      </c>
      <c r="S90" s="343">
        <f t="shared" si="98"/>
        <v>0</v>
      </c>
      <c r="T90" s="344">
        <f t="shared" si="99"/>
        <v>68.63</v>
      </c>
      <c r="U90" s="343">
        <f t="shared" si="100"/>
        <v>16574.150000000001</v>
      </c>
      <c r="V90" s="345"/>
      <c r="W90" s="389"/>
      <c r="X90" s="346" t="s">
        <v>229</v>
      </c>
      <c r="Y90" s="347" t="s">
        <v>215</v>
      </c>
      <c r="Z90" s="348">
        <f>Z89*0.15</f>
        <v>137.25</v>
      </c>
      <c r="AA90" s="349">
        <v>241.5</v>
      </c>
      <c r="AB90" s="350">
        <f t="shared" si="164"/>
        <v>33145.879999999997</v>
      </c>
      <c r="AC90" s="403"/>
      <c r="AD90" s="404"/>
      <c r="AE90" s="352">
        <f>AE89*0.15</f>
        <v>0</v>
      </c>
      <c r="AF90" s="353">
        <v>241.5</v>
      </c>
      <c r="AG90" s="281">
        <f t="shared" si="165"/>
        <v>0</v>
      </c>
      <c r="AH90" s="354">
        <f t="shared" si="101"/>
        <v>0</v>
      </c>
      <c r="AI90" s="355">
        <f t="shared" si="102"/>
        <v>0</v>
      </c>
      <c r="AJ90" s="352">
        <f>AJ89*0.15</f>
        <v>0</v>
      </c>
      <c r="AK90" s="353">
        <v>241.5</v>
      </c>
      <c r="AL90" s="283">
        <f t="shared" si="106"/>
        <v>0</v>
      </c>
      <c r="AM90" s="280"/>
      <c r="AN90" s="281">
        <f t="shared" si="107"/>
        <v>0</v>
      </c>
      <c r="AO90" s="282"/>
      <c r="AP90" s="283">
        <f t="shared" si="108"/>
        <v>0</v>
      </c>
      <c r="AQ90" s="282"/>
      <c r="AR90" s="281">
        <f t="shared" si="109"/>
        <v>0</v>
      </c>
      <c r="AS90" s="284"/>
      <c r="AT90" s="281">
        <f t="shared" si="159"/>
        <v>0</v>
      </c>
      <c r="AU90" s="285">
        <f t="shared" si="110"/>
        <v>0</v>
      </c>
      <c r="AV90" s="358">
        <f t="shared" si="111"/>
        <v>0</v>
      </c>
      <c r="AW90" s="287">
        <f t="shared" si="112"/>
        <v>137.25</v>
      </c>
      <c r="AX90" s="358">
        <f t="shared" si="113"/>
        <v>33145.875</v>
      </c>
      <c r="AY90" s="359">
        <f t="shared" si="114"/>
        <v>274.5</v>
      </c>
      <c r="AZ90" s="360">
        <f t="shared" si="115"/>
        <v>66291.75</v>
      </c>
      <c r="BA90" s="361">
        <f t="shared" si="116"/>
        <v>0</v>
      </c>
      <c r="BB90" s="234"/>
      <c r="BC90" s="310">
        <f t="shared" si="117"/>
        <v>0</v>
      </c>
      <c r="BD90" s="363">
        <f t="shared" si="118"/>
        <v>0</v>
      </c>
      <c r="BE90" s="310">
        <f t="shared" si="119"/>
        <v>274.5</v>
      </c>
      <c r="BF90" s="234"/>
      <c r="BG90" s="394"/>
      <c r="BH90" s="365" t="s">
        <v>229</v>
      </c>
      <c r="BI90" s="366" t="s">
        <v>215</v>
      </c>
      <c r="BJ90" s="367">
        <f>BJ89*0.15</f>
        <v>68.63</v>
      </c>
      <c r="BK90" s="368">
        <v>241.5</v>
      </c>
      <c r="BL90" s="369">
        <f t="shared" si="166"/>
        <v>16574.150000000001</v>
      </c>
      <c r="BM90" s="365" t="s">
        <v>229</v>
      </c>
      <c r="BN90" s="366" t="s">
        <v>215</v>
      </c>
      <c r="BO90" s="367">
        <f>BO89*0.15</f>
        <v>0</v>
      </c>
      <c r="BP90" s="368">
        <v>241.5</v>
      </c>
      <c r="BQ90" s="369">
        <f t="shared" si="167"/>
        <v>0</v>
      </c>
      <c r="BR90" s="365" t="s">
        <v>229</v>
      </c>
      <c r="BS90" s="366" t="s">
        <v>215</v>
      </c>
      <c r="BT90" s="367"/>
      <c r="BU90" s="368">
        <v>241.5</v>
      </c>
      <c r="BV90" s="369">
        <f t="shared" si="168"/>
        <v>0</v>
      </c>
      <c r="BW90" s="236">
        <f t="shared" si="120"/>
        <v>205.87</v>
      </c>
      <c r="BX90" s="409"/>
      <c r="BY90" s="301">
        <f t="shared" si="121"/>
        <v>0</v>
      </c>
      <c r="BZ90" s="371">
        <f>BZ89*0.15</f>
        <v>0</v>
      </c>
      <c r="CA90" s="303">
        <f t="shared" si="122"/>
        <v>0</v>
      </c>
      <c r="CB90" s="304">
        <f t="shared" si="123"/>
        <v>68.63</v>
      </c>
      <c r="CC90" s="304">
        <f t="shared" si="124"/>
        <v>16574.150000000001</v>
      </c>
      <c r="CD90" s="367">
        <f>CD89*0.15</f>
        <v>0</v>
      </c>
      <c r="CE90" s="303">
        <f t="shared" si="125"/>
        <v>0</v>
      </c>
      <c r="CF90" s="305">
        <f t="shared" si="126"/>
        <v>0</v>
      </c>
      <c r="CG90" s="306">
        <f t="shared" si="126"/>
        <v>0</v>
      </c>
      <c r="CH90" s="307">
        <f t="shared" si="127"/>
        <v>0</v>
      </c>
      <c r="CI90" s="308">
        <f t="shared" si="128"/>
        <v>0</v>
      </c>
      <c r="CJ90" s="309">
        <f t="shared" si="129"/>
        <v>0</v>
      </c>
      <c r="CK90" s="310">
        <f t="shared" si="130"/>
        <v>0</v>
      </c>
      <c r="CL90" s="310">
        <f t="shared" si="131"/>
        <v>274.5</v>
      </c>
      <c r="CM90" s="311">
        <f t="shared" si="132"/>
        <v>0</v>
      </c>
      <c r="CN90" s="312">
        <f t="shared" si="133"/>
        <v>0</v>
      </c>
      <c r="CO90" s="311"/>
      <c r="CP90" s="236">
        <f t="shared" si="134"/>
        <v>274.5</v>
      </c>
      <c r="CQ90" s="371"/>
      <c r="CR90" s="313">
        <f t="shared" si="135"/>
        <v>0</v>
      </c>
      <c r="CS90" s="314">
        <f t="shared" si="136"/>
        <v>68.63</v>
      </c>
      <c r="CT90" s="313"/>
      <c r="CU90" s="313">
        <f t="shared" si="137"/>
        <v>0</v>
      </c>
      <c r="CV90" s="315">
        <f t="shared" si="138"/>
        <v>0</v>
      </c>
      <c r="CW90" s="239">
        <f t="shared" si="139"/>
        <v>274.5</v>
      </c>
      <c r="CX90" s="316">
        <f t="shared" si="140"/>
        <v>68.63</v>
      </c>
      <c r="CY90" s="317">
        <f t="shared" si="141"/>
        <v>0</v>
      </c>
      <c r="CZ90" s="318">
        <f t="shared" si="142"/>
        <v>137.25</v>
      </c>
      <c r="DA90" s="319">
        <f t="shared" si="143"/>
        <v>0</v>
      </c>
      <c r="DB90" s="319">
        <f t="shared" si="144"/>
        <v>0</v>
      </c>
      <c r="DC90" s="319">
        <f t="shared" si="145"/>
        <v>0</v>
      </c>
      <c r="DD90" s="319">
        <f t="shared" si="146"/>
        <v>137.25</v>
      </c>
      <c r="DE90" s="310">
        <f t="shared" si="147"/>
        <v>0</v>
      </c>
      <c r="DF90" s="321">
        <f t="shared" si="148"/>
        <v>68.63</v>
      </c>
      <c r="DG90" s="322">
        <f t="shared" si="149"/>
        <v>0</v>
      </c>
      <c r="DH90" s="321">
        <f t="shared" si="150"/>
        <v>0</v>
      </c>
      <c r="DI90" s="322">
        <f t="shared" si="151"/>
        <v>0</v>
      </c>
      <c r="DJ90" s="322">
        <f t="shared" si="152"/>
        <v>0</v>
      </c>
      <c r="DK90" s="322">
        <f t="shared" si="153"/>
        <v>0</v>
      </c>
      <c r="DL90" s="323">
        <f t="shared" si="154"/>
        <v>274.51</v>
      </c>
      <c r="DM90" s="324">
        <f t="shared" si="155"/>
        <v>-0.01</v>
      </c>
      <c r="DN90" s="324">
        <f t="shared" si="156"/>
        <v>68.63</v>
      </c>
      <c r="DO90" s="324"/>
      <c r="DP90" s="310">
        <f t="shared" si="103"/>
        <v>0</v>
      </c>
      <c r="DQ90" s="310">
        <f t="shared" si="157"/>
        <v>0</v>
      </c>
      <c r="DR90" s="310">
        <f t="shared" si="104"/>
        <v>274.5</v>
      </c>
      <c r="DS90" s="325">
        <f t="shared" si="158"/>
        <v>274.5</v>
      </c>
    </row>
    <row r="91" spans="1:123" ht="21" customHeight="1">
      <c r="A91" s="376" t="s">
        <v>273</v>
      </c>
      <c r="B91" s="377" t="s">
        <v>233</v>
      </c>
      <c r="C91" s="378" t="s">
        <v>0</v>
      </c>
      <c r="D91" s="379">
        <v>457.5</v>
      </c>
      <c r="E91" s="380">
        <v>80</v>
      </c>
      <c r="F91" s="381">
        <f t="shared" si="160"/>
        <v>36600</v>
      </c>
      <c r="G91" s="382"/>
      <c r="H91" s="333"/>
      <c r="I91" s="383">
        <v>0</v>
      </c>
      <c r="J91" s="384">
        <v>80</v>
      </c>
      <c r="K91" s="336">
        <f t="shared" si="161"/>
        <v>0</v>
      </c>
      <c r="L91" s="385">
        <v>769.67</v>
      </c>
      <c r="M91" s="386">
        <v>80</v>
      </c>
      <c r="N91" s="339">
        <f t="shared" si="162"/>
        <v>61573.599999999999</v>
      </c>
      <c r="O91" s="387">
        <v>0</v>
      </c>
      <c r="P91" s="388">
        <v>80</v>
      </c>
      <c r="Q91" s="342">
        <f t="shared" si="163"/>
        <v>0</v>
      </c>
      <c r="R91" s="267">
        <f t="shared" si="105"/>
        <v>0</v>
      </c>
      <c r="S91" s="343">
        <f t="shared" si="98"/>
        <v>0</v>
      </c>
      <c r="T91" s="344">
        <f t="shared" si="99"/>
        <v>457.5</v>
      </c>
      <c r="U91" s="343">
        <f t="shared" si="100"/>
        <v>36600</v>
      </c>
      <c r="V91" s="345"/>
      <c r="W91" s="389" t="s">
        <v>273</v>
      </c>
      <c r="X91" s="390" t="s">
        <v>233</v>
      </c>
      <c r="Y91" s="391" t="s">
        <v>0</v>
      </c>
      <c r="Z91" s="392">
        <v>915</v>
      </c>
      <c r="AA91" s="393">
        <v>80</v>
      </c>
      <c r="AB91" s="283">
        <f t="shared" si="164"/>
        <v>73200</v>
      </c>
      <c r="AC91" s="280"/>
      <c r="AD91" s="281"/>
      <c r="AE91" s="280">
        <v>0</v>
      </c>
      <c r="AF91" s="392">
        <v>80</v>
      </c>
      <c r="AG91" s="281">
        <f t="shared" si="165"/>
        <v>0</v>
      </c>
      <c r="AH91" s="354">
        <f t="shared" si="101"/>
        <v>0</v>
      </c>
      <c r="AI91" s="355">
        <f t="shared" si="102"/>
        <v>0</v>
      </c>
      <c r="AJ91" s="280">
        <v>0</v>
      </c>
      <c r="AK91" s="392">
        <v>80</v>
      </c>
      <c r="AL91" s="283">
        <f t="shared" si="106"/>
        <v>0</v>
      </c>
      <c r="AM91" s="280"/>
      <c r="AN91" s="281">
        <f t="shared" si="107"/>
        <v>0</v>
      </c>
      <c r="AO91" s="282"/>
      <c r="AP91" s="283">
        <f t="shared" si="108"/>
        <v>0</v>
      </c>
      <c r="AQ91" s="282"/>
      <c r="AR91" s="281">
        <f t="shared" si="109"/>
        <v>0</v>
      </c>
      <c r="AS91" s="284"/>
      <c r="AT91" s="281">
        <f t="shared" si="159"/>
        <v>0</v>
      </c>
      <c r="AU91" s="285">
        <f t="shared" si="110"/>
        <v>0</v>
      </c>
      <c r="AV91" s="358">
        <f t="shared" si="111"/>
        <v>0</v>
      </c>
      <c r="AW91" s="287">
        <f t="shared" si="112"/>
        <v>915</v>
      </c>
      <c r="AX91" s="358">
        <f t="shared" si="113"/>
        <v>73200</v>
      </c>
      <c r="AY91" s="359">
        <f t="shared" si="114"/>
        <v>1830</v>
      </c>
      <c r="AZ91" s="360">
        <f t="shared" si="115"/>
        <v>146400</v>
      </c>
      <c r="BA91" s="361">
        <f t="shared" si="116"/>
        <v>0</v>
      </c>
      <c r="BB91" s="234"/>
      <c r="BC91" s="310">
        <f t="shared" si="117"/>
        <v>0</v>
      </c>
      <c r="BD91" s="363">
        <f t="shared" si="118"/>
        <v>0</v>
      </c>
      <c r="BE91" s="310">
        <f t="shared" si="119"/>
        <v>1830</v>
      </c>
      <c r="BF91" s="234"/>
      <c r="BG91" s="394" t="s">
        <v>273</v>
      </c>
      <c r="BH91" s="395" t="s">
        <v>233</v>
      </c>
      <c r="BI91" s="396" t="s">
        <v>0</v>
      </c>
      <c r="BJ91" s="304">
        <v>457.5</v>
      </c>
      <c r="BK91" s="303">
        <v>80</v>
      </c>
      <c r="BL91" s="314">
        <f t="shared" si="166"/>
        <v>36600</v>
      </c>
      <c r="BM91" s="395" t="s">
        <v>233</v>
      </c>
      <c r="BN91" s="396" t="s">
        <v>0</v>
      </c>
      <c r="BO91" s="304">
        <v>0</v>
      </c>
      <c r="BP91" s="303">
        <v>80</v>
      </c>
      <c r="BQ91" s="314">
        <f t="shared" si="167"/>
        <v>0</v>
      </c>
      <c r="BR91" s="395" t="s">
        <v>233</v>
      </c>
      <c r="BS91" s="396" t="s">
        <v>0</v>
      </c>
      <c r="BT91" s="304"/>
      <c r="BU91" s="303">
        <v>80</v>
      </c>
      <c r="BV91" s="314">
        <f t="shared" si="168"/>
        <v>0</v>
      </c>
      <c r="BW91" s="236">
        <f t="shared" si="120"/>
        <v>1372.5</v>
      </c>
      <c r="BX91" s="397"/>
      <c r="BY91" s="301">
        <f t="shared" si="121"/>
        <v>0</v>
      </c>
      <c r="BZ91" s="302">
        <v>0</v>
      </c>
      <c r="CA91" s="303">
        <f t="shared" si="122"/>
        <v>0</v>
      </c>
      <c r="CB91" s="304">
        <f t="shared" si="123"/>
        <v>457.5</v>
      </c>
      <c r="CC91" s="304">
        <f t="shared" si="124"/>
        <v>36600</v>
      </c>
      <c r="CD91" s="304">
        <v>0</v>
      </c>
      <c r="CE91" s="303">
        <f t="shared" si="125"/>
        <v>0</v>
      </c>
      <c r="CF91" s="305">
        <f t="shared" si="126"/>
        <v>0</v>
      </c>
      <c r="CG91" s="306">
        <f t="shared" si="126"/>
        <v>0</v>
      </c>
      <c r="CH91" s="307">
        <f t="shared" si="127"/>
        <v>0</v>
      </c>
      <c r="CI91" s="308">
        <f t="shared" si="128"/>
        <v>0</v>
      </c>
      <c r="CJ91" s="309">
        <f t="shared" si="129"/>
        <v>0</v>
      </c>
      <c r="CK91" s="310">
        <f t="shared" si="130"/>
        <v>0</v>
      </c>
      <c r="CL91" s="310">
        <f t="shared" si="131"/>
        <v>1830</v>
      </c>
      <c r="CM91" s="311">
        <f t="shared" si="132"/>
        <v>0</v>
      </c>
      <c r="CN91" s="312">
        <f t="shared" si="133"/>
        <v>0</v>
      </c>
      <c r="CO91" s="311"/>
      <c r="CP91" s="236">
        <f t="shared" si="134"/>
        <v>1830</v>
      </c>
      <c r="CQ91" s="302"/>
      <c r="CR91" s="313">
        <f t="shared" si="135"/>
        <v>0</v>
      </c>
      <c r="CS91" s="314">
        <f t="shared" si="136"/>
        <v>457.5</v>
      </c>
      <c r="CT91" s="313"/>
      <c r="CU91" s="313">
        <f t="shared" si="137"/>
        <v>0</v>
      </c>
      <c r="CV91" s="315">
        <f t="shared" si="138"/>
        <v>0</v>
      </c>
      <c r="CW91" s="239">
        <f t="shared" si="139"/>
        <v>1830</v>
      </c>
      <c r="CX91" s="316">
        <f t="shared" si="140"/>
        <v>457.5</v>
      </c>
      <c r="CY91" s="317">
        <f t="shared" si="141"/>
        <v>0</v>
      </c>
      <c r="CZ91" s="318">
        <f t="shared" si="142"/>
        <v>915</v>
      </c>
      <c r="DA91" s="319">
        <f t="shared" si="143"/>
        <v>0</v>
      </c>
      <c r="DB91" s="319">
        <f t="shared" si="144"/>
        <v>0</v>
      </c>
      <c r="DC91" s="319">
        <f t="shared" si="145"/>
        <v>0</v>
      </c>
      <c r="DD91" s="319">
        <f t="shared" si="146"/>
        <v>915</v>
      </c>
      <c r="DE91" s="310">
        <f t="shared" si="147"/>
        <v>0</v>
      </c>
      <c r="DF91" s="321">
        <f t="shared" si="148"/>
        <v>457.5</v>
      </c>
      <c r="DG91" s="322">
        <f t="shared" si="149"/>
        <v>0</v>
      </c>
      <c r="DH91" s="321">
        <f t="shared" si="150"/>
        <v>0</v>
      </c>
      <c r="DI91" s="322">
        <f t="shared" si="151"/>
        <v>0</v>
      </c>
      <c r="DJ91" s="322">
        <f t="shared" si="152"/>
        <v>0</v>
      </c>
      <c r="DK91" s="322">
        <f t="shared" si="153"/>
        <v>0</v>
      </c>
      <c r="DL91" s="323">
        <f t="shared" si="154"/>
        <v>1830</v>
      </c>
      <c r="DM91" s="324">
        <f t="shared" si="155"/>
        <v>0</v>
      </c>
      <c r="DN91" s="324">
        <f t="shared" si="156"/>
        <v>457.5</v>
      </c>
      <c r="DO91" s="324"/>
      <c r="DP91" s="310">
        <f t="shared" si="103"/>
        <v>0</v>
      </c>
      <c r="DQ91" s="310">
        <f t="shared" si="157"/>
        <v>0</v>
      </c>
      <c r="DR91" s="310">
        <f t="shared" si="104"/>
        <v>1830</v>
      </c>
      <c r="DS91" s="325">
        <f t="shared" si="158"/>
        <v>1830</v>
      </c>
    </row>
    <row r="92" spans="1:123" ht="49.5" customHeight="1">
      <c r="A92" s="326"/>
      <c r="B92" s="327" t="s">
        <v>229</v>
      </c>
      <c r="C92" s="328" t="s">
        <v>215</v>
      </c>
      <c r="D92" s="329">
        <f>D91*0.15</f>
        <v>68.63</v>
      </c>
      <c r="E92" s="330">
        <v>241.5</v>
      </c>
      <c r="F92" s="331">
        <f t="shared" si="160"/>
        <v>16574.150000000001</v>
      </c>
      <c r="G92" s="399"/>
      <c r="H92" s="400"/>
      <c r="I92" s="334">
        <f>I91*0.15</f>
        <v>0</v>
      </c>
      <c r="J92" s="335">
        <v>241.5</v>
      </c>
      <c r="K92" s="336">
        <f t="shared" si="161"/>
        <v>0</v>
      </c>
      <c r="L92" s="337">
        <f>L91*0.15</f>
        <v>115.45</v>
      </c>
      <c r="M92" s="338">
        <v>241.5</v>
      </c>
      <c r="N92" s="339">
        <f t="shared" si="162"/>
        <v>27881.18</v>
      </c>
      <c r="O92" s="340">
        <f>O91*0.15</f>
        <v>0</v>
      </c>
      <c r="P92" s="341">
        <v>241.5</v>
      </c>
      <c r="Q92" s="342">
        <f t="shared" si="163"/>
        <v>0</v>
      </c>
      <c r="R92" s="267">
        <f t="shared" si="105"/>
        <v>0</v>
      </c>
      <c r="S92" s="343">
        <f t="shared" si="98"/>
        <v>0</v>
      </c>
      <c r="T92" s="344">
        <f t="shared" si="99"/>
        <v>68.63</v>
      </c>
      <c r="U92" s="343">
        <f t="shared" si="100"/>
        <v>16574.150000000001</v>
      </c>
      <c r="V92" s="345"/>
      <c r="W92" s="173"/>
      <c r="X92" s="346" t="s">
        <v>229</v>
      </c>
      <c r="Y92" s="347" t="s">
        <v>215</v>
      </c>
      <c r="Z92" s="348">
        <f>Z91*0.15</f>
        <v>137.25</v>
      </c>
      <c r="AA92" s="349">
        <v>241.5</v>
      </c>
      <c r="AB92" s="350">
        <f t="shared" si="164"/>
        <v>33145.879999999997</v>
      </c>
      <c r="AC92" s="403"/>
      <c r="AD92" s="404"/>
      <c r="AE92" s="352">
        <f>AE91*0.15</f>
        <v>0</v>
      </c>
      <c r="AF92" s="353">
        <v>241.5</v>
      </c>
      <c r="AG92" s="281">
        <f t="shared" si="165"/>
        <v>0</v>
      </c>
      <c r="AH92" s="354">
        <f t="shared" si="101"/>
        <v>0</v>
      </c>
      <c r="AI92" s="355">
        <f t="shared" si="102"/>
        <v>0</v>
      </c>
      <c r="AJ92" s="352">
        <f>AJ91*0.15</f>
        <v>0</v>
      </c>
      <c r="AK92" s="353">
        <v>241.5</v>
      </c>
      <c r="AL92" s="283">
        <f t="shared" si="106"/>
        <v>0</v>
      </c>
      <c r="AM92" s="280"/>
      <c r="AN92" s="281">
        <f t="shared" si="107"/>
        <v>0</v>
      </c>
      <c r="AO92" s="282"/>
      <c r="AP92" s="283">
        <f t="shared" si="108"/>
        <v>0</v>
      </c>
      <c r="AQ92" s="282"/>
      <c r="AR92" s="281">
        <f t="shared" si="109"/>
        <v>0</v>
      </c>
      <c r="AS92" s="284"/>
      <c r="AT92" s="281">
        <f t="shared" si="159"/>
        <v>0</v>
      </c>
      <c r="AU92" s="285">
        <f t="shared" si="110"/>
        <v>0</v>
      </c>
      <c r="AV92" s="358">
        <f t="shared" si="111"/>
        <v>0</v>
      </c>
      <c r="AW92" s="287">
        <f t="shared" si="112"/>
        <v>137.25</v>
      </c>
      <c r="AX92" s="358">
        <f t="shared" si="113"/>
        <v>33145.875</v>
      </c>
      <c r="AY92" s="359">
        <f t="shared" si="114"/>
        <v>274.5</v>
      </c>
      <c r="AZ92" s="360">
        <f t="shared" si="115"/>
        <v>66291.75</v>
      </c>
      <c r="BA92" s="361">
        <f t="shared" si="116"/>
        <v>0</v>
      </c>
      <c r="BB92" s="234"/>
      <c r="BC92" s="310">
        <f t="shared" si="117"/>
        <v>0</v>
      </c>
      <c r="BD92" s="363">
        <f t="shared" si="118"/>
        <v>0</v>
      </c>
      <c r="BE92" s="310">
        <f t="shared" si="119"/>
        <v>274.5</v>
      </c>
      <c r="BF92" s="234"/>
      <c r="BG92" s="364"/>
      <c r="BH92" s="365" t="s">
        <v>229</v>
      </c>
      <c r="BI92" s="366" t="s">
        <v>215</v>
      </c>
      <c r="BJ92" s="367">
        <f>BJ91*0.15</f>
        <v>68.63</v>
      </c>
      <c r="BK92" s="368">
        <v>241.5</v>
      </c>
      <c r="BL92" s="369">
        <f t="shared" si="166"/>
        <v>16574.150000000001</v>
      </c>
      <c r="BM92" s="365" t="s">
        <v>229</v>
      </c>
      <c r="BN92" s="366" t="s">
        <v>215</v>
      </c>
      <c r="BO92" s="367">
        <f>BO91*0.15</f>
        <v>0</v>
      </c>
      <c r="BP92" s="368">
        <v>241.5</v>
      </c>
      <c r="BQ92" s="369">
        <f t="shared" si="167"/>
        <v>0</v>
      </c>
      <c r="BR92" s="365" t="s">
        <v>229</v>
      </c>
      <c r="BS92" s="366" t="s">
        <v>215</v>
      </c>
      <c r="BT92" s="367"/>
      <c r="BU92" s="368">
        <v>241.5</v>
      </c>
      <c r="BV92" s="369">
        <f t="shared" si="168"/>
        <v>0</v>
      </c>
      <c r="BW92" s="236">
        <f t="shared" si="120"/>
        <v>205.87</v>
      </c>
      <c r="BX92" s="409"/>
      <c r="BY92" s="301">
        <f t="shared" si="121"/>
        <v>0</v>
      </c>
      <c r="BZ92" s="371">
        <f>BZ91*0.15</f>
        <v>0</v>
      </c>
      <c r="CA92" s="303">
        <f t="shared" si="122"/>
        <v>0</v>
      </c>
      <c r="CB92" s="304">
        <f t="shared" si="123"/>
        <v>68.63</v>
      </c>
      <c r="CC92" s="304">
        <f t="shared" si="124"/>
        <v>16574.150000000001</v>
      </c>
      <c r="CD92" s="367">
        <f>CD91*0.15</f>
        <v>0</v>
      </c>
      <c r="CE92" s="303">
        <f t="shared" si="125"/>
        <v>0</v>
      </c>
      <c r="CF92" s="305">
        <f t="shared" si="126"/>
        <v>0</v>
      </c>
      <c r="CG92" s="306">
        <f t="shared" si="126"/>
        <v>0</v>
      </c>
      <c r="CH92" s="307">
        <f t="shared" si="127"/>
        <v>0</v>
      </c>
      <c r="CI92" s="308">
        <f t="shared" si="128"/>
        <v>0</v>
      </c>
      <c r="CJ92" s="309">
        <f t="shared" si="129"/>
        <v>0</v>
      </c>
      <c r="CK92" s="310">
        <f t="shared" si="130"/>
        <v>0</v>
      </c>
      <c r="CL92" s="310">
        <f t="shared" si="131"/>
        <v>274.5</v>
      </c>
      <c r="CM92" s="311">
        <f t="shared" si="132"/>
        <v>0</v>
      </c>
      <c r="CN92" s="312">
        <f t="shared" si="133"/>
        <v>0</v>
      </c>
      <c r="CO92" s="311"/>
      <c r="CP92" s="236">
        <f t="shared" si="134"/>
        <v>274.5</v>
      </c>
      <c r="CQ92" s="371"/>
      <c r="CR92" s="313">
        <f t="shared" si="135"/>
        <v>0</v>
      </c>
      <c r="CS92" s="314">
        <f t="shared" si="136"/>
        <v>68.63</v>
      </c>
      <c r="CT92" s="313"/>
      <c r="CU92" s="313">
        <f t="shared" si="137"/>
        <v>0</v>
      </c>
      <c r="CV92" s="315">
        <f t="shared" si="138"/>
        <v>0</v>
      </c>
      <c r="CW92" s="239">
        <f t="shared" si="139"/>
        <v>274.5</v>
      </c>
      <c r="CX92" s="316">
        <f t="shared" si="140"/>
        <v>68.63</v>
      </c>
      <c r="CY92" s="317">
        <f t="shared" si="141"/>
        <v>0</v>
      </c>
      <c r="CZ92" s="318">
        <f t="shared" si="142"/>
        <v>137.25</v>
      </c>
      <c r="DA92" s="319">
        <f t="shared" si="143"/>
        <v>0</v>
      </c>
      <c r="DB92" s="319">
        <f t="shared" si="144"/>
        <v>0</v>
      </c>
      <c r="DC92" s="319">
        <f t="shared" si="145"/>
        <v>0</v>
      </c>
      <c r="DD92" s="319">
        <f t="shared" si="146"/>
        <v>137.25</v>
      </c>
      <c r="DE92" s="310">
        <f t="shared" si="147"/>
        <v>0</v>
      </c>
      <c r="DF92" s="321">
        <f t="shared" si="148"/>
        <v>68.63</v>
      </c>
      <c r="DG92" s="322">
        <f t="shared" si="149"/>
        <v>0</v>
      </c>
      <c r="DH92" s="321">
        <f t="shared" si="150"/>
        <v>0</v>
      </c>
      <c r="DI92" s="322">
        <f t="shared" si="151"/>
        <v>0</v>
      </c>
      <c r="DJ92" s="322">
        <f t="shared" si="152"/>
        <v>0</v>
      </c>
      <c r="DK92" s="322">
        <f t="shared" si="153"/>
        <v>0</v>
      </c>
      <c r="DL92" s="323">
        <f t="shared" si="154"/>
        <v>274.51</v>
      </c>
      <c r="DM92" s="324">
        <f t="shared" si="155"/>
        <v>-0.01</v>
      </c>
      <c r="DN92" s="324">
        <f t="shared" si="156"/>
        <v>68.63</v>
      </c>
      <c r="DO92" s="324"/>
      <c r="DP92" s="310">
        <f t="shared" si="103"/>
        <v>0</v>
      </c>
      <c r="DQ92" s="310">
        <f t="shared" si="157"/>
        <v>0</v>
      </c>
      <c r="DR92" s="310">
        <f t="shared" si="104"/>
        <v>274.5</v>
      </c>
      <c r="DS92" s="325">
        <f t="shared" si="158"/>
        <v>274.5</v>
      </c>
    </row>
    <row r="93" spans="1:123" ht="27" customHeight="1">
      <c r="A93" s="326">
        <v>7</v>
      </c>
      <c r="B93" s="1887" t="s">
        <v>274</v>
      </c>
      <c r="C93" s="1888"/>
      <c r="D93" s="1888"/>
      <c r="E93" s="1889"/>
      <c r="F93" s="381"/>
      <c r="G93" s="410"/>
      <c r="H93" s="411"/>
      <c r="I93" s="1890"/>
      <c r="J93" s="1891"/>
      <c r="K93" s="336"/>
      <c r="L93" s="1892"/>
      <c r="M93" s="1893"/>
      <c r="N93" s="339"/>
      <c r="O93" s="1894"/>
      <c r="P93" s="1895"/>
      <c r="Q93" s="342"/>
      <c r="R93" s="267">
        <f t="shared" si="105"/>
        <v>0</v>
      </c>
      <c r="S93" s="343">
        <f t="shared" si="98"/>
        <v>0</v>
      </c>
      <c r="T93" s="344">
        <f t="shared" si="99"/>
        <v>0</v>
      </c>
      <c r="U93" s="343">
        <f t="shared" si="100"/>
        <v>0</v>
      </c>
      <c r="V93" s="345"/>
      <c r="W93" s="173">
        <v>7</v>
      </c>
      <c r="X93" s="1896" t="s">
        <v>274</v>
      </c>
      <c r="Y93" s="1897"/>
      <c r="Z93" s="1897"/>
      <c r="AA93" s="1898"/>
      <c r="AB93" s="283"/>
      <c r="AC93" s="412"/>
      <c r="AD93" s="413"/>
      <c r="AE93" s="1902"/>
      <c r="AF93" s="1898"/>
      <c r="AG93" s="281"/>
      <c r="AH93" s="354">
        <f t="shared" si="101"/>
        <v>0</v>
      </c>
      <c r="AI93" s="355">
        <f t="shared" si="102"/>
        <v>0</v>
      </c>
      <c r="AJ93" s="1902"/>
      <c r="AK93" s="1898"/>
      <c r="AL93" s="283">
        <f t="shared" si="106"/>
        <v>0</v>
      </c>
      <c r="AM93" s="280"/>
      <c r="AN93" s="281">
        <f t="shared" si="107"/>
        <v>0</v>
      </c>
      <c r="AO93" s="282"/>
      <c r="AP93" s="283">
        <f t="shared" si="108"/>
        <v>0</v>
      </c>
      <c r="AQ93" s="282"/>
      <c r="AR93" s="281">
        <f t="shared" si="109"/>
        <v>0</v>
      </c>
      <c r="AS93" s="284"/>
      <c r="AT93" s="281">
        <f t="shared" si="159"/>
        <v>0</v>
      </c>
      <c r="AU93" s="285">
        <f t="shared" si="110"/>
        <v>0</v>
      </c>
      <c r="AV93" s="358">
        <f t="shared" si="111"/>
        <v>0</v>
      </c>
      <c r="AW93" s="287">
        <f t="shared" si="112"/>
        <v>0</v>
      </c>
      <c r="AX93" s="358">
        <f t="shared" si="113"/>
        <v>0</v>
      </c>
      <c r="AY93" s="359">
        <f t="shared" si="114"/>
        <v>0</v>
      </c>
      <c r="AZ93" s="360">
        <f t="shared" si="115"/>
        <v>0</v>
      </c>
      <c r="BA93" s="361">
        <f t="shared" si="116"/>
        <v>0</v>
      </c>
      <c r="BB93" s="234"/>
      <c r="BC93" s="310">
        <f t="shared" si="117"/>
        <v>0</v>
      </c>
      <c r="BD93" s="363">
        <f t="shared" si="118"/>
        <v>0</v>
      </c>
      <c r="BE93" s="310">
        <f t="shared" si="119"/>
        <v>0</v>
      </c>
      <c r="BF93" s="234"/>
      <c r="BG93" s="364">
        <v>7</v>
      </c>
      <c r="BH93" s="1903" t="s">
        <v>274</v>
      </c>
      <c r="BI93" s="1904"/>
      <c r="BJ93" s="1904"/>
      <c r="BK93" s="1905"/>
      <c r="BL93" s="314"/>
      <c r="BM93" s="1903" t="s">
        <v>274</v>
      </c>
      <c r="BN93" s="1904"/>
      <c r="BO93" s="1904"/>
      <c r="BP93" s="1905"/>
      <c r="BQ93" s="314"/>
      <c r="BR93" s="1903" t="s">
        <v>274</v>
      </c>
      <c r="BS93" s="1904"/>
      <c r="BT93" s="1904"/>
      <c r="BU93" s="1905"/>
      <c r="BV93" s="314"/>
      <c r="BW93" s="236">
        <f t="shared" si="120"/>
        <v>0</v>
      </c>
      <c r="BX93" s="397"/>
      <c r="BY93" s="301">
        <f t="shared" si="121"/>
        <v>0</v>
      </c>
      <c r="BZ93" s="414"/>
      <c r="CA93" s="303">
        <f t="shared" si="122"/>
        <v>0</v>
      </c>
      <c r="CB93" s="304">
        <f t="shared" si="123"/>
        <v>0</v>
      </c>
      <c r="CC93" s="304">
        <f t="shared" si="124"/>
        <v>0</v>
      </c>
      <c r="CD93" s="415"/>
      <c r="CE93" s="303">
        <f t="shared" si="125"/>
        <v>0</v>
      </c>
      <c r="CF93" s="305">
        <f t="shared" si="126"/>
        <v>0</v>
      </c>
      <c r="CG93" s="306">
        <f t="shared" si="126"/>
        <v>0</v>
      </c>
      <c r="CH93" s="307">
        <f t="shared" si="127"/>
        <v>0</v>
      </c>
      <c r="CI93" s="308">
        <f t="shared" si="128"/>
        <v>0</v>
      </c>
      <c r="CJ93" s="309">
        <f t="shared" si="129"/>
        <v>0</v>
      </c>
      <c r="CK93" s="310">
        <f t="shared" si="130"/>
        <v>0</v>
      </c>
      <c r="CL93" s="310">
        <f t="shared" si="131"/>
        <v>0</v>
      </c>
      <c r="CM93" s="311">
        <f t="shared" si="132"/>
        <v>0</v>
      </c>
      <c r="CN93" s="312">
        <f t="shared" si="133"/>
        <v>0</v>
      </c>
      <c r="CO93" s="311"/>
      <c r="CP93" s="236">
        <f t="shared" si="134"/>
        <v>0</v>
      </c>
      <c r="CQ93" s="414"/>
      <c r="CR93" s="313">
        <f t="shared" si="135"/>
        <v>0</v>
      </c>
      <c r="CS93" s="314">
        <f t="shared" si="136"/>
        <v>0</v>
      </c>
      <c r="CT93" s="313"/>
      <c r="CU93" s="313">
        <f t="shared" si="137"/>
        <v>0</v>
      </c>
      <c r="CV93" s="315">
        <f t="shared" si="138"/>
        <v>0</v>
      </c>
      <c r="CW93" s="239">
        <f t="shared" si="139"/>
        <v>0</v>
      </c>
      <c r="CX93" s="316">
        <f t="shared" si="140"/>
        <v>0</v>
      </c>
      <c r="CY93" s="317">
        <f t="shared" si="141"/>
        <v>0</v>
      </c>
      <c r="CZ93" s="318">
        <f t="shared" si="142"/>
        <v>0</v>
      </c>
      <c r="DA93" s="319">
        <f t="shared" si="143"/>
        <v>0</v>
      </c>
      <c r="DB93" s="319">
        <f t="shared" si="144"/>
        <v>0</v>
      </c>
      <c r="DC93" s="319">
        <f t="shared" si="145"/>
        <v>0</v>
      </c>
      <c r="DD93" s="319">
        <f t="shared" si="146"/>
        <v>0</v>
      </c>
      <c r="DE93" s="310">
        <f t="shared" si="147"/>
        <v>0</v>
      </c>
      <c r="DF93" s="321">
        <f t="shared" si="148"/>
        <v>0</v>
      </c>
      <c r="DG93" s="322">
        <f t="shared" si="149"/>
        <v>0</v>
      </c>
      <c r="DH93" s="321">
        <f t="shared" si="150"/>
        <v>0</v>
      </c>
      <c r="DI93" s="322">
        <f t="shared" si="151"/>
        <v>0</v>
      </c>
      <c r="DJ93" s="322">
        <f t="shared" si="152"/>
        <v>0</v>
      </c>
      <c r="DK93" s="322">
        <f t="shared" si="153"/>
        <v>0</v>
      </c>
      <c r="DL93" s="323">
        <f t="shared" si="154"/>
        <v>0</v>
      </c>
      <c r="DM93" s="324">
        <f t="shared" si="155"/>
        <v>0</v>
      </c>
      <c r="DN93" s="324">
        <f t="shared" si="156"/>
        <v>0</v>
      </c>
      <c r="DO93" s="324"/>
      <c r="DP93" s="310">
        <f t="shared" si="103"/>
        <v>0</v>
      </c>
      <c r="DQ93" s="310">
        <f t="shared" si="157"/>
        <v>0</v>
      </c>
      <c r="DR93" s="310">
        <f t="shared" si="104"/>
        <v>0</v>
      </c>
      <c r="DS93" s="325">
        <f t="shared" si="158"/>
        <v>0</v>
      </c>
    </row>
    <row r="94" spans="1:123" ht="57.75" customHeight="1">
      <c r="A94" s="376" t="s">
        <v>275</v>
      </c>
      <c r="B94" s="377" t="s">
        <v>276</v>
      </c>
      <c r="C94" s="378" t="s">
        <v>0</v>
      </c>
      <c r="D94" s="379">
        <v>230</v>
      </c>
      <c r="E94" s="380">
        <v>550</v>
      </c>
      <c r="F94" s="381">
        <f t="shared" ref="F94:F106" si="169">D94*E94</f>
        <v>126500</v>
      </c>
      <c r="G94" s="382"/>
      <c r="H94" s="333"/>
      <c r="I94" s="383">
        <v>0</v>
      </c>
      <c r="J94" s="384">
        <v>550</v>
      </c>
      <c r="K94" s="336">
        <f t="shared" ref="K94:K106" si="170">I94*J94</f>
        <v>0</v>
      </c>
      <c r="L94" s="385">
        <v>572.78</v>
      </c>
      <c r="M94" s="386">
        <v>550</v>
      </c>
      <c r="N94" s="339">
        <f t="shared" ref="N94:N106" si="171">L94*M94</f>
        <v>315029</v>
      </c>
      <c r="O94" s="408">
        <v>133.9</v>
      </c>
      <c r="P94" s="388">
        <v>550</v>
      </c>
      <c r="Q94" s="342">
        <f t="shared" ref="Q94:Q106" si="172">O94*P94</f>
        <v>73645</v>
      </c>
      <c r="R94" s="267">
        <f t="shared" si="105"/>
        <v>133.9</v>
      </c>
      <c r="S94" s="343">
        <f t="shared" si="98"/>
        <v>73645</v>
      </c>
      <c r="T94" s="344">
        <f t="shared" si="99"/>
        <v>96.1</v>
      </c>
      <c r="U94" s="343">
        <f t="shared" si="100"/>
        <v>52855</v>
      </c>
      <c r="V94" s="345"/>
      <c r="W94" s="389" t="s">
        <v>275</v>
      </c>
      <c r="X94" s="390" t="s">
        <v>276</v>
      </c>
      <c r="Y94" s="391" t="s">
        <v>0</v>
      </c>
      <c r="Z94" s="392">
        <v>460</v>
      </c>
      <c r="AA94" s="393">
        <v>550</v>
      </c>
      <c r="AB94" s="283">
        <f t="shared" ref="AB94:AB106" si="173">Z94*AA94</f>
        <v>253000</v>
      </c>
      <c r="AC94" s="280"/>
      <c r="AD94" s="281"/>
      <c r="AE94" s="280">
        <v>0</v>
      </c>
      <c r="AF94" s="392">
        <v>550</v>
      </c>
      <c r="AG94" s="281">
        <f t="shared" ref="AG94:AG106" si="174">AE94*AF94</f>
        <v>0</v>
      </c>
      <c r="AH94" s="354">
        <f t="shared" si="101"/>
        <v>0</v>
      </c>
      <c r="AI94" s="355">
        <f t="shared" si="102"/>
        <v>0</v>
      </c>
      <c r="AJ94" s="280">
        <v>387.04</v>
      </c>
      <c r="AK94" s="392">
        <v>550</v>
      </c>
      <c r="AL94" s="283">
        <f t="shared" si="106"/>
        <v>212872</v>
      </c>
      <c r="AM94" s="280">
        <v>72.959999999999994</v>
      </c>
      <c r="AN94" s="281">
        <f t="shared" si="107"/>
        <v>40128</v>
      </c>
      <c r="AO94" s="282">
        <v>0</v>
      </c>
      <c r="AP94" s="283">
        <f t="shared" si="108"/>
        <v>0</v>
      </c>
      <c r="AQ94" s="282">
        <v>0</v>
      </c>
      <c r="AR94" s="281">
        <f t="shared" si="109"/>
        <v>0</v>
      </c>
      <c r="AS94" s="284"/>
      <c r="AT94" s="281">
        <f t="shared" si="159"/>
        <v>0</v>
      </c>
      <c r="AU94" s="285">
        <f t="shared" si="110"/>
        <v>460</v>
      </c>
      <c r="AV94" s="358">
        <f t="shared" si="111"/>
        <v>253000</v>
      </c>
      <c r="AW94" s="287">
        <f t="shared" si="112"/>
        <v>0</v>
      </c>
      <c r="AX94" s="358">
        <f t="shared" si="113"/>
        <v>0</v>
      </c>
      <c r="AY94" s="359">
        <f t="shared" si="114"/>
        <v>920</v>
      </c>
      <c r="AZ94" s="360">
        <f t="shared" si="115"/>
        <v>506000</v>
      </c>
      <c r="BA94" s="361">
        <f t="shared" si="116"/>
        <v>593.9</v>
      </c>
      <c r="BB94" s="234"/>
      <c r="BC94" s="310">
        <f t="shared" si="117"/>
        <v>593.9</v>
      </c>
      <c r="BD94" s="363">
        <f t="shared" si="118"/>
        <v>326645</v>
      </c>
      <c r="BE94" s="310">
        <f t="shared" si="119"/>
        <v>326.10000000000002</v>
      </c>
      <c r="BF94" s="234"/>
      <c r="BG94" s="394" t="s">
        <v>275</v>
      </c>
      <c r="BH94" s="395" t="s">
        <v>276</v>
      </c>
      <c r="BI94" s="396" t="s">
        <v>0</v>
      </c>
      <c r="BJ94" s="304">
        <v>267</v>
      </c>
      <c r="BK94" s="303">
        <v>550</v>
      </c>
      <c r="BL94" s="314">
        <f t="shared" ref="BL94:BL106" si="175">BJ94*BK94</f>
        <v>146850</v>
      </c>
      <c r="BM94" s="395" t="s">
        <v>276</v>
      </c>
      <c r="BN94" s="396" t="s">
        <v>0</v>
      </c>
      <c r="BO94" s="304">
        <v>0</v>
      </c>
      <c r="BP94" s="303">
        <v>550</v>
      </c>
      <c r="BQ94" s="314">
        <f t="shared" ref="BQ94:BQ106" si="176">BO94*BP94</f>
        <v>0</v>
      </c>
      <c r="BR94" s="395" t="s">
        <v>276</v>
      </c>
      <c r="BS94" s="396" t="s">
        <v>0</v>
      </c>
      <c r="BT94" s="304"/>
      <c r="BU94" s="303">
        <v>550</v>
      </c>
      <c r="BV94" s="314">
        <f t="shared" ref="BV94:BV106" si="177">BT94*BU94</f>
        <v>0</v>
      </c>
      <c r="BW94" s="236">
        <f t="shared" si="120"/>
        <v>59.1</v>
      </c>
      <c r="BX94" s="397">
        <v>267</v>
      </c>
      <c r="BY94" s="301">
        <f t="shared" si="121"/>
        <v>146850</v>
      </c>
      <c r="BZ94" s="414"/>
      <c r="CA94" s="303">
        <f t="shared" si="122"/>
        <v>0</v>
      </c>
      <c r="CB94" s="304">
        <f t="shared" si="123"/>
        <v>0</v>
      </c>
      <c r="CC94" s="304">
        <f t="shared" si="124"/>
        <v>0</v>
      </c>
      <c r="CD94" s="415"/>
      <c r="CE94" s="303">
        <f t="shared" si="125"/>
        <v>0</v>
      </c>
      <c r="CF94" s="305">
        <f t="shared" si="126"/>
        <v>0</v>
      </c>
      <c r="CG94" s="306">
        <f t="shared" si="126"/>
        <v>0</v>
      </c>
      <c r="CH94" s="307">
        <f t="shared" si="127"/>
        <v>0</v>
      </c>
      <c r="CI94" s="308">
        <f t="shared" si="128"/>
        <v>0</v>
      </c>
      <c r="CJ94" s="309">
        <f t="shared" si="129"/>
        <v>339.96</v>
      </c>
      <c r="CK94" s="310">
        <f t="shared" si="130"/>
        <v>860.9</v>
      </c>
      <c r="CL94" s="310">
        <f t="shared" si="131"/>
        <v>59.1</v>
      </c>
      <c r="CM94" s="311">
        <f t="shared" si="132"/>
        <v>0</v>
      </c>
      <c r="CN94" s="312">
        <f t="shared" si="133"/>
        <v>0</v>
      </c>
      <c r="CO94" s="311"/>
      <c r="CP94" s="236">
        <f t="shared" si="134"/>
        <v>193</v>
      </c>
      <c r="CQ94" s="414"/>
      <c r="CR94" s="313">
        <f t="shared" si="135"/>
        <v>0</v>
      </c>
      <c r="CS94" s="314">
        <f t="shared" si="136"/>
        <v>0</v>
      </c>
      <c r="CT94" s="313"/>
      <c r="CU94" s="313">
        <f t="shared" si="137"/>
        <v>0</v>
      </c>
      <c r="CV94" s="315">
        <f t="shared" si="138"/>
        <v>0</v>
      </c>
      <c r="CW94" s="239">
        <f t="shared" si="139"/>
        <v>920</v>
      </c>
      <c r="CX94" s="316">
        <f t="shared" si="140"/>
        <v>230</v>
      </c>
      <c r="CY94" s="317">
        <f t="shared" si="141"/>
        <v>133.9</v>
      </c>
      <c r="CZ94" s="318">
        <f t="shared" si="142"/>
        <v>460</v>
      </c>
      <c r="DA94" s="319">
        <f t="shared" si="143"/>
        <v>460</v>
      </c>
      <c r="DB94" s="319">
        <f t="shared" si="144"/>
        <v>0</v>
      </c>
      <c r="DC94" s="319">
        <f t="shared" si="145"/>
        <v>460</v>
      </c>
      <c r="DD94" s="319">
        <f t="shared" si="146"/>
        <v>0</v>
      </c>
      <c r="DE94" s="310">
        <f t="shared" si="147"/>
        <v>0</v>
      </c>
      <c r="DF94" s="321">
        <f t="shared" si="148"/>
        <v>267</v>
      </c>
      <c r="DG94" s="322">
        <f t="shared" si="149"/>
        <v>267</v>
      </c>
      <c r="DH94" s="321">
        <f t="shared" si="150"/>
        <v>0</v>
      </c>
      <c r="DI94" s="322">
        <f t="shared" si="151"/>
        <v>0</v>
      </c>
      <c r="DJ94" s="322">
        <f t="shared" si="152"/>
        <v>0</v>
      </c>
      <c r="DK94" s="322">
        <f t="shared" si="153"/>
        <v>0</v>
      </c>
      <c r="DL94" s="323">
        <f t="shared" si="154"/>
        <v>957</v>
      </c>
      <c r="DM94" s="324">
        <f t="shared" si="155"/>
        <v>-37</v>
      </c>
      <c r="DN94" s="324">
        <f t="shared" si="156"/>
        <v>96.1</v>
      </c>
      <c r="DO94" s="324"/>
      <c r="DP94" s="310">
        <f t="shared" si="103"/>
        <v>860.9</v>
      </c>
      <c r="DQ94" s="310">
        <f t="shared" si="157"/>
        <v>860.9</v>
      </c>
      <c r="DR94" s="310">
        <f t="shared" si="104"/>
        <v>59.1</v>
      </c>
      <c r="DS94" s="325">
        <f t="shared" si="158"/>
        <v>59.1</v>
      </c>
    </row>
    <row r="95" spans="1:123" ht="37.5" customHeight="1">
      <c r="A95" s="326"/>
      <c r="B95" s="327" t="s">
        <v>237</v>
      </c>
      <c r="C95" s="328" t="s">
        <v>215</v>
      </c>
      <c r="D95" s="329">
        <f>D94*0.03</f>
        <v>6.9</v>
      </c>
      <c r="E95" s="330">
        <v>147</v>
      </c>
      <c r="F95" s="331">
        <f t="shared" si="169"/>
        <v>1014.3</v>
      </c>
      <c r="G95" s="399"/>
      <c r="H95" s="400"/>
      <c r="I95" s="334">
        <f>I94*0.03</f>
        <v>0</v>
      </c>
      <c r="J95" s="335">
        <v>147</v>
      </c>
      <c r="K95" s="336">
        <f t="shared" si="170"/>
        <v>0</v>
      </c>
      <c r="L95" s="337">
        <f>L94*0.03</f>
        <v>17.18</v>
      </c>
      <c r="M95" s="338">
        <v>147</v>
      </c>
      <c r="N95" s="339">
        <f t="shared" si="171"/>
        <v>2525.46</v>
      </c>
      <c r="O95" s="401">
        <f>O94*0.03</f>
        <v>4.0199999999999996</v>
      </c>
      <c r="P95" s="341">
        <v>147</v>
      </c>
      <c r="Q95" s="342">
        <f t="shared" si="172"/>
        <v>590.94000000000005</v>
      </c>
      <c r="R95" s="267">
        <f t="shared" si="105"/>
        <v>4.0199999999999996</v>
      </c>
      <c r="S95" s="343">
        <f t="shared" si="98"/>
        <v>590.94000000000005</v>
      </c>
      <c r="T95" s="344">
        <f t="shared" si="99"/>
        <v>2.88</v>
      </c>
      <c r="U95" s="343">
        <f t="shared" si="100"/>
        <v>423.36</v>
      </c>
      <c r="V95" s="345"/>
      <c r="W95" s="173"/>
      <c r="X95" s="346" t="s">
        <v>237</v>
      </c>
      <c r="Y95" s="347" t="s">
        <v>215</v>
      </c>
      <c r="Z95" s="348">
        <f>Z94*0.03</f>
        <v>13.8</v>
      </c>
      <c r="AA95" s="349">
        <v>147</v>
      </c>
      <c r="AB95" s="350">
        <f t="shared" si="173"/>
        <v>2028.6</v>
      </c>
      <c r="AC95" s="403"/>
      <c r="AD95" s="404"/>
      <c r="AE95" s="352">
        <f>AE94*0.03</f>
        <v>0</v>
      </c>
      <c r="AF95" s="353">
        <v>147</v>
      </c>
      <c r="AG95" s="281">
        <f t="shared" si="174"/>
        <v>0</v>
      </c>
      <c r="AH95" s="354">
        <f t="shared" si="101"/>
        <v>0</v>
      </c>
      <c r="AI95" s="355">
        <f t="shared" si="102"/>
        <v>0</v>
      </c>
      <c r="AJ95" s="352">
        <f>AJ94*0.03</f>
        <v>11.61</v>
      </c>
      <c r="AK95" s="353">
        <v>147</v>
      </c>
      <c r="AL95" s="283">
        <f t="shared" si="106"/>
        <v>1706.67</v>
      </c>
      <c r="AM95" s="351">
        <f>AM94*0.03</f>
        <v>2.19</v>
      </c>
      <c r="AN95" s="281">
        <f t="shared" si="107"/>
        <v>321.93</v>
      </c>
      <c r="AO95" s="356">
        <f>AO94*0.03</f>
        <v>0</v>
      </c>
      <c r="AP95" s="283">
        <f t="shared" si="108"/>
        <v>0</v>
      </c>
      <c r="AQ95" s="356">
        <f>AQ94*0.03</f>
        <v>0</v>
      </c>
      <c r="AR95" s="281">
        <f t="shared" si="109"/>
        <v>0</v>
      </c>
      <c r="AS95" s="357"/>
      <c r="AT95" s="281">
        <f t="shared" si="159"/>
        <v>0</v>
      </c>
      <c r="AU95" s="285">
        <f t="shared" si="110"/>
        <v>13.8</v>
      </c>
      <c r="AV95" s="358">
        <f t="shared" si="111"/>
        <v>2028.6</v>
      </c>
      <c r="AW95" s="287">
        <f t="shared" si="112"/>
        <v>0</v>
      </c>
      <c r="AX95" s="358">
        <f t="shared" si="113"/>
        <v>0</v>
      </c>
      <c r="AY95" s="359">
        <f t="shared" si="114"/>
        <v>27.6</v>
      </c>
      <c r="AZ95" s="360">
        <f t="shared" si="115"/>
        <v>4057.2</v>
      </c>
      <c r="BA95" s="361">
        <f t="shared" si="116"/>
        <v>17.82</v>
      </c>
      <c r="BB95" s="234"/>
      <c r="BC95" s="310">
        <f t="shared" si="117"/>
        <v>17.82</v>
      </c>
      <c r="BD95" s="363">
        <f t="shared" si="118"/>
        <v>2619.54</v>
      </c>
      <c r="BE95" s="310">
        <f t="shared" si="119"/>
        <v>9.7799999999999994</v>
      </c>
      <c r="BF95" s="234"/>
      <c r="BG95" s="364"/>
      <c r="BH95" s="365" t="s">
        <v>237</v>
      </c>
      <c r="BI95" s="366" t="s">
        <v>215</v>
      </c>
      <c r="BJ95" s="367">
        <f>BJ94*0.03</f>
        <v>8.01</v>
      </c>
      <c r="BK95" s="368">
        <v>147</v>
      </c>
      <c r="BL95" s="369">
        <f t="shared" si="175"/>
        <v>1177.47</v>
      </c>
      <c r="BM95" s="365" t="s">
        <v>237</v>
      </c>
      <c r="BN95" s="366" t="s">
        <v>215</v>
      </c>
      <c r="BO95" s="367">
        <f>BO94*0.03</f>
        <v>0</v>
      </c>
      <c r="BP95" s="368">
        <v>147</v>
      </c>
      <c r="BQ95" s="369">
        <f t="shared" si="176"/>
        <v>0</v>
      </c>
      <c r="BR95" s="365" t="s">
        <v>237</v>
      </c>
      <c r="BS95" s="366" t="s">
        <v>215</v>
      </c>
      <c r="BT95" s="367"/>
      <c r="BU95" s="368">
        <v>147</v>
      </c>
      <c r="BV95" s="369">
        <f t="shared" si="177"/>
        <v>0</v>
      </c>
      <c r="BW95" s="236">
        <f t="shared" si="120"/>
        <v>1.77</v>
      </c>
      <c r="BX95" s="370">
        <f>BX94*0.03</f>
        <v>8.01</v>
      </c>
      <c r="BY95" s="301">
        <f t="shared" si="121"/>
        <v>1177.47</v>
      </c>
      <c r="BZ95" s="414"/>
      <c r="CA95" s="303">
        <f t="shared" si="122"/>
        <v>0</v>
      </c>
      <c r="CB95" s="304">
        <f t="shared" si="123"/>
        <v>0</v>
      </c>
      <c r="CC95" s="304">
        <f t="shared" si="124"/>
        <v>0</v>
      </c>
      <c r="CD95" s="415"/>
      <c r="CE95" s="303">
        <f t="shared" si="125"/>
        <v>0</v>
      </c>
      <c r="CF95" s="305">
        <f t="shared" si="126"/>
        <v>0</v>
      </c>
      <c r="CG95" s="306">
        <f t="shared" si="126"/>
        <v>0</v>
      </c>
      <c r="CH95" s="307">
        <f t="shared" si="127"/>
        <v>0</v>
      </c>
      <c r="CI95" s="308">
        <f t="shared" si="128"/>
        <v>0</v>
      </c>
      <c r="CJ95" s="309">
        <f t="shared" si="129"/>
        <v>10.199999999999999</v>
      </c>
      <c r="CK95" s="310">
        <f t="shared" si="130"/>
        <v>25.83</v>
      </c>
      <c r="CL95" s="310">
        <f t="shared" si="131"/>
        <v>1.77</v>
      </c>
      <c r="CM95" s="311">
        <f t="shared" si="132"/>
        <v>0</v>
      </c>
      <c r="CN95" s="312">
        <f t="shared" si="133"/>
        <v>0</v>
      </c>
      <c r="CO95" s="311"/>
      <c r="CP95" s="236">
        <f t="shared" si="134"/>
        <v>5.79</v>
      </c>
      <c r="CQ95" s="414"/>
      <c r="CR95" s="313">
        <f t="shared" si="135"/>
        <v>0</v>
      </c>
      <c r="CS95" s="314">
        <f t="shared" si="136"/>
        <v>0</v>
      </c>
      <c r="CT95" s="313"/>
      <c r="CU95" s="313">
        <f t="shared" si="137"/>
        <v>0</v>
      </c>
      <c r="CV95" s="315">
        <f t="shared" si="138"/>
        <v>0</v>
      </c>
      <c r="CW95" s="239">
        <f t="shared" si="139"/>
        <v>27.6</v>
      </c>
      <c r="CX95" s="316">
        <f t="shared" si="140"/>
        <v>6.9</v>
      </c>
      <c r="CY95" s="317">
        <f t="shared" si="141"/>
        <v>4.0199999999999996</v>
      </c>
      <c r="CZ95" s="318">
        <f t="shared" si="142"/>
        <v>13.8</v>
      </c>
      <c r="DA95" s="319">
        <f t="shared" si="143"/>
        <v>13.8</v>
      </c>
      <c r="DB95" s="319">
        <f t="shared" si="144"/>
        <v>0</v>
      </c>
      <c r="DC95" s="319">
        <f t="shared" si="145"/>
        <v>13.8</v>
      </c>
      <c r="DD95" s="319">
        <f t="shared" si="146"/>
        <v>0</v>
      </c>
      <c r="DE95" s="310">
        <f t="shared" si="147"/>
        <v>0</v>
      </c>
      <c r="DF95" s="321">
        <f t="shared" si="148"/>
        <v>8.01</v>
      </c>
      <c r="DG95" s="322">
        <f t="shared" si="149"/>
        <v>8.01</v>
      </c>
      <c r="DH95" s="321">
        <f t="shared" si="150"/>
        <v>0</v>
      </c>
      <c r="DI95" s="322">
        <f t="shared" si="151"/>
        <v>0</v>
      </c>
      <c r="DJ95" s="322">
        <f t="shared" si="152"/>
        <v>0</v>
      </c>
      <c r="DK95" s="322">
        <f t="shared" si="153"/>
        <v>0</v>
      </c>
      <c r="DL95" s="323">
        <f t="shared" si="154"/>
        <v>28.71</v>
      </c>
      <c r="DM95" s="324">
        <f t="shared" si="155"/>
        <v>-1.1100000000000001</v>
      </c>
      <c r="DN95" s="324">
        <f t="shared" si="156"/>
        <v>2.88</v>
      </c>
      <c r="DO95" s="324"/>
      <c r="DP95" s="310">
        <f t="shared" si="103"/>
        <v>25.83</v>
      </c>
      <c r="DQ95" s="310">
        <f t="shared" si="157"/>
        <v>25.83</v>
      </c>
      <c r="DR95" s="310">
        <f t="shared" si="104"/>
        <v>1.77</v>
      </c>
      <c r="DS95" s="325">
        <f t="shared" si="158"/>
        <v>1.77</v>
      </c>
    </row>
    <row r="96" spans="1:123" ht="26.25" customHeight="1">
      <c r="A96" s="376"/>
      <c r="B96" s="398" t="s">
        <v>221</v>
      </c>
      <c r="C96" s="328" t="s">
        <v>126</v>
      </c>
      <c r="D96" s="329">
        <f>D94*6</f>
        <v>1380</v>
      </c>
      <c r="E96" s="330">
        <v>14.3</v>
      </c>
      <c r="F96" s="331">
        <f t="shared" si="169"/>
        <v>19734</v>
      </c>
      <c r="G96" s="399"/>
      <c r="H96" s="400"/>
      <c r="I96" s="334">
        <f>I94*6</f>
        <v>0</v>
      </c>
      <c r="J96" s="335">
        <v>14.3</v>
      </c>
      <c r="K96" s="336">
        <f t="shared" si="170"/>
        <v>0</v>
      </c>
      <c r="L96" s="337">
        <f>L94*6</f>
        <v>3436.68</v>
      </c>
      <c r="M96" s="338">
        <v>14.3</v>
      </c>
      <c r="N96" s="339">
        <f t="shared" si="171"/>
        <v>49144.52</v>
      </c>
      <c r="O96" s="401">
        <f>O94*6</f>
        <v>803.4</v>
      </c>
      <c r="P96" s="341">
        <v>14.3</v>
      </c>
      <c r="Q96" s="342">
        <f t="shared" si="172"/>
        <v>11488.62</v>
      </c>
      <c r="R96" s="267">
        <f t="shared" si="105"/>
        <v>803.4</v>
      </c>
      <c r="S96" s="343">
        <f t="shared" si="98"/>
        <v>11488.62</v>
      </c>
      <c r="T96" s="344">
        <f t="shared" si="99"/>
        <v>576.6</v>
      </c>
      <c r="U96" s="343">
        <f t="shared" si="100"/>
        <v>8245.3799999999992</v>
      </c>
      <c r="V96" s="345"/>
      <c r="W96" s="389"/>
      <c r="X96" s="402" t="s">
        <v>221</v>
      </c>
      <c r="Y96" s="347" t="s">
        <v>126</v>
      </c>
      <c r="Z96" s="348">
        <f>Z94*6</f>
        <v>2760</v>
      </c>
      <c r="AA96" s="349">
        <v>14.3</v>
      </c>
      <c r="AB96" s="350">
        <f t="shared" si="173"/>
        <v>39468</v>
      </c>
      <c r="AC96" s="403"/>
      <c r="AD96" s="404"/>
      <c r="AE96" s="352">
        <f>AE94*6</f>
        <v>0</v>
      </c>
      <c r="AF96" s="353">
        <v>14.3</v>
      </c>
      <c r="AG96" s="281">
        <f t="shared" si="174"/>
        <v>0</v>
      </c>
      <c r="AH96" s="354">
        <f t="shared" si="101"/>
        <v>0</v>
      </c>
      <c r="AI96" s="355">
        <f t="shared" si="102"/>
        <v>0</v>
      </c>
      <c r="AJ96" s="352">
        <f>AJ94*6</f>
        <v>2322.2399999999998</v>
      </c>
      <c r="AK96" s="353">
        <v>14.3</v>
      </c>
      <c r="AL96" s="283">
        <f t="shared" si="106"/>
        <v>33208.03</v>
      </c>
      <c r="AM96" s="351">
        <f>AM94*6</f>
        <v>437.76</v>
      </c>
      <c r="AN96" s="281">
        <f t="shared" si="107"/>
        <v>6259.97</v>
      </c>
      <c r="AO96" s="356">
        <f>AO94*6</f>
        <v>0</v>
      </c>
      <c r="AP96" s="283">
        <f t="shared" si="108"/>
        <v>0</v>
      </c>
      <c r="AQ96" s="356">
        <f>AQ94*6</f>
        <v>0</v>
      </c>
      <c r="AR96" s="281">
        <f t="shared" si="109"/>
        <v>0</v>
      </c>
      <c r="AS96" s="357"/>
      <c r="AT96" s="281">
        <f t="shared" si="159"/>
        <v>0</v>
      </c>
      <c r="AU96" s="285">
        <f t="shared" si="110"/>
        <v>2760</v>
      </c>
      <c r="AV96" s="358">
        <f t="shared" si="111"/>
        <v>39468</v>
      </c>
      <c r="AW96" s="287">
        <f t="shared" si="112"/>
        <v>0</v>
      </c>
      <c r="AX96" s="358">
        <f t="shared" si="113"/>
        <v>0</v>
      </c>
      <c r="AY96" s="359">
        <f t="shared" si="114"/>
        <v>5520</v>
      </c>
      <c r="AZ96" s="360">
        <f t="shared" si="115"/>
        <v>78936</v>
      </c>
      <c r="BA96" s="361">
        <f t="shared" si="116"/>
        <v>3563.4</v>
      </c>
      <c r="BB96" s="234"/>
      <c r="BC96" s="310">
        <f t="shared" si="117"/>
        <v>3563.4</v>
      </c>
      <c r="BD96" s="363">
        <f t="shared" si="118"/>
        <v>50956.62</v>
      </c>
      <c r="BE96" s="310">
        <f t="shared" si="119"/>
        <v>1956.6</v>
      </c>
      <c r="BF96" s="234"/>
      <c r="BG96" s="394"/>
      <c r="BH96" s="405" t="s">
        <v>221</v>
      </c>
      <c r="BI96" s="366" t="s">
        <v>126</v>
      </c>
      <c r="BJ96" s="367">
        <f>BJ94*6</f>
        <v>1602</v>
      </c>
      <c r="BK96" s="368">
        <v>14.3</v>
      </c>
      <c r="BL96" s="369">
        <f t="shared" si="175"/>
        <v>22908.6</v>
      </c>
      <c r="BM96" s="405" t="s">
        <v>221</v>
      </c>
      <c r="BN96" s="366" t="s">
        <v>126</v>
      </c>
      <c r="BO96" s="367">
        <f>BO94*6</f>
        <v>0</v>
      </c>
      <c r="BP96" s="368">
        <v>14.3</v>
      </c>
      <c r="BQ96" s="369">
        <f t="shared" si="176"/>
        <v>0</v>
      </c>
      <c r="BR96" s="405" t="s">
        <v>221</v>
      </c>
      <c r="BS96" s="366" t="s">
        <v>126</v>
      </c>
      <c r="BT96" s="367"/>
      <c r="BU96" s="368">
        <v>14.3</v>
      </c>
      <c r="BV96" s="369">
        <f t="shared" si="177"/>
        <v>0</v>
      </c>
      <c r="BW96" s="236">
        <f t="shared" si="120"/>
        <v>354.6</v>
      </c>
      <c r="BX96" s="370">
        <f>BX94*6</f>
        <v>1602</v>
      </c>
      <c r="BY96" s="301">
        <f t="shared" si="121"/>
        <v>22908.6</v>
      </c>
      <c r="BZ96" s="414"/>
      <c r="CA96" s="303">
        <f t="shared" si="122"/>
        <v>0</v>
      </c>
      <c r="CB96" s="304">
        <f t="shared" si="123"/>
        <v>0</v>
      </c>
      <c r="CC96" s="304">
        <f t="shared" si="124"/>
        <v>0</v>
      </c>
      <c r="CD96" s="415"/>
      <c r="CE96" s="303">
        <f t="shared" si="125"/>
        <v>0</v>
      </c>
      <c r="CF96" s="305">
        <f t="shared" si="126"/>
        <v>0</v>
      </c>
      <c r="CG96" s="306">
        <f t="shared" si="126"/>
        <v>0</v>
      </c>
      <c r="CH96" s="307">
        <f t="shared" si="127"/>
        <v>0</v>
      </c>
      <c r="CI96" s="308">
        <f t="shared" si="128"/>
        <v>0</v>
      </c>
      <c r="CJ96" s="309">
        <f t="shared" si="129"/>
        <v>2039.76</v>
      </c>
      <c r="CK96" s="310">
        <f t="shared" si="130"/>
        <v>5165.3999999999996</v>
      </c>
      <c r="CL96" s="310">
        <f t="shared" si="131"/>
        <v>354.6</v>
      </c>
      <c r="CM96" s="311">
        <f t="shared" si="132"/>
        <v>0</v>
      </c>
      <c r="CN96" s="312">
        <f t="shared" si="133"/>
        <v>0</v>
      </c>
      <c r="CO96" s="311"/>
      <c r="CP96" s="236">
        <f t="shared" si="134"/>
        <v>1158</v>
      </c>
      <c r="CQ96" s="414"/>
      <c r="CR96" s="313">
        <f t="shared" si="135"/>
        <v>0</v>
      </c>
      <c r="CS96" s="314">
        <f t="shared" si="136"/>
        <v>0</v>
      </c>
      <c r="CT96" s="313"/>
      <c r="CU96" s="313">
        <f t="shared" si="137"/>
        <v>0</v>
      </c>
      <c r="CV96" s="315">
        <f t="shared" si="138"/>
        <v>0</v>
      </c>
      <c r="CW96" s="239">
        <f t="shared" si="139"/>
        <v>5520</v>
      </c>
      <c r="CX96" s="316">
        <f t="shared" si="140"/>
        <v>1380</v>
      </c>
      <c r="CY96" s="317">
        <f t="shared" si="141"/>
        <v>803.4</v>
      </c>
      <c r="CZ96" s="318">
        <f t="shared" si="142"/>
        <v>2760</v>
      </c>
      <c r="DA96" s="319">
        <f t="shared" si="143"/>
        <v>2760</v>
      </c>
      <c r="DB96" s="319">
        <f t="shared" si="144"/>
        <v>0</v>
      </c>
      <c r="DC96" s="319">
        <f t="shared" si="145"/>
        <v>2760</v>
      </c>
      <c r="DD96" s="319">
        <f t="shared" si="146"/>
        <v>0</v>
      </c>
      <c r="DE96" s="310">
        <f t="shared" si="147"/>
        <v>0</v>
      </c>
      <c r="DF96" s="321">
        <f t="shared" si="148"/>
        <v>1602</v>
      </c>
      <c r="DG96" s="322">
        <f t="shared" si="149"/>
        <v>1602</v>
      </c>
      <c r="DH96" s="321">
        <f t="shared" si="150"/>
        <v>0</v>
      </c>
      <c r="DI96" s="322">
        <f t="shared" si="151"/>
        <v>0</v>
      </c>
      <c r="DJ96" s="322">
        <f t="shared" si="152"/>
        <v>0</v>
      </c>
      <c r="DK96" s="322">
        <f t="shared" si="153"/>
        <v>0</v>
      </c>
      <c r="DL96" s="323">
        <f t="shared" si="154"/>
        <v>5742</v>
      </c>
      <c r="DM96" s="324">
        <f t="shared" si="155"/>
        <v>-222</v>
      </c>
      <c r="DN96" s="324">
        <f t="shared" si="156"/>
        <v>576.6</v>
      </c>
      <c r="DO96" s="324"/>
      <c r="DP96" s="310">
        <f t="shared" si="103"/>
        <v>5165.3999999999996</v>
      </c>
      <c r="DQ96" s="310">
        <f t="shared" si="157"/>
        <v>5165.3999999999996</v>
      </c>
      <c r="DR96" s="310">
        <f t="shared" si="104"/>
        <v>354.6</v>
      </c>
      <c r="DS96" s="325">
        <f t="shared" si="158"/>
        <v>354.6</v>
      </c>
    </row>
    <row r="97" spans="1:123" ht="24" customHeight="1">
      <c r="A97" s="376"/>
      <c r="B97" s="327" t="s">
        <v>222</v>
      </c>
      <c r="C97" s="328" t="s">
        <v>0</v>
      </c>
      <c r="D97" s="329">
        <f>D94*1.2</f>
        <v>276</v>
      </c>
      <c r="E97" s="330">
        <v>36</v>
      </c>
      <c r="F97" s="331">
        <f t="shared" si="169"/>
        <v>9936</v>
      </c>
      <c r="G97" s="399"/>
      <c r="H97" s="400"/>
      <c r="I97" s="334">
        <f>I94*1.2</f>
        <v>0</v>
      </c>
      <c r="J97" s="335">
        <v>36</v>
      </c>
      <c r="K97" s="336">
        <f t="shared" si="170"/>
        <v>0</v>
      </c>
      <c r="L97" s="337">
        <f>L94*1.2</f>
        <v>687.34</v>
      </c>
      <c r="M97" s="338">
        <v>36</v>
      </c>
      <c r="N97" s="339">
        <f t="shared" si="171"/>
        <v>24744.240000000002</v>
      </c>
      <c r="O97" s="401">
        <f>O94*1.2</f>
        <v>160.68</v>
      </c>
      <c r="P97" s="341">
        <v>36</v>
      </c>
      <c r="Q97" s="342">
        <f t="shared" si="172"/>
        <v>5784.48</v>
      </c>
      <c r="R97" s="267">
        <f t="shared" si="105"/>
        <v>160.68</v>
      </c>
      <c r="S97" s="343">
        <f t="shared" si="98"/>
        <v>5784.48</v>
      </c>
      <c r="T97" s="344">
        <f t="shared" si="99"/>
        <v>115.32</v>
      </c>
      <c r="U97" s="343">
        <f t="shared" si="100"/>
        <v>4151.5200000000004</v>
      </c>
      <c r="V97" s="345"/>
      <c r="W97" s="389"/>
      <c r="X97" s="346" t="s">
        <v>222</v>
      </c>
      <c r="Y97" s="347" t="s">
        <v>0</v>
      </c>
      <c r="Z97" s="348">
        <f>Z94*1.2</f>
        <v>552</v>
      </c>
      <c r="AA97" s="349">
        <v>36</v>
      </c>
      <c r="AB97" s="350">
        <f t="shared" si="173"/>
        <v>19872</v>
      </c>
      <c r="AC97" s="403"/>
      <c r="AD97" s="404"/>
      <c r="AE97" s="352">
        <f>AE94*1.2</f>
        <v>0</v>
      </c>
      <c r="AF97" s="353">
        <v>36</v>
      </c>
      <c r="AG97" s="281">
        <f t="shared" si="174"/>
        <v>0</v>
      </c>
      <c r="AH97" s="354">
        <f t="shared" si="101"/>
        <v>0</v>
      </c>
      <c r="AI97" s="355">
        <f t="shared" si="102"/>
        <v>0</v>
      </c>
      <c r="AJ97" s="352">
        <f>AJ94*1.2</f>
        <v>464.45</v>
      </c>
      <c r="AK97" s="353">
        <v>36</v>
      </c>
      <c r="AL97" s="283">
        <f t="shared" si="106"/>
        <v>16720.2</v>
      </c>
      <c r="AM97" s="351">
        <f>AM94*1.2</f>
        <v>87.55</v>
      </c>
      <c r="AN97" s="281">
        <f t="shared" si="107"/>
        <v>3151.8</v>
      </c>
      <c r="AO97" s="356">
        <f>AO94*1.2</f>
        <v>0</v>
      </c>
      <c r="AP97" s="283">
        <f t="shared" si="108"/>
        <v>0</v>
      </c>
      <c r="AQ97" s="356">
        <f>AQ94*1.2</f>
        <v>0</v>
      </c>
      <c r="AR97" s="281">
        <f t="shared" si="109"/>
        <v>0</v>
      </c>
      <c r="AS97" s="357"/>
      <c r="AT97" s="281">
        <f t="shared" si="159"/>
        <v>0</v>
      </c>
      <c r="AU97" s="285">
        <f t="shared" si="110"/>
        <v>552</v>
      </c>
      <c r="AV97" s="358">
        <f t="shared" si="111"/>
        <v>19872</v>
      </c>
      <c r="AW97" s="287">
        <f t="shared" si="112"/>
        <v>0</v>
      </c>
      <c r="AX97" s="358">
        <f t="shared" si="113"/>
        <v>0</v>
      </c>
      <c r="AY97" s="359">
        <f t="shared" si="114"/>
        <v>1104</v>
      </c>
      <c r="AZ97" s="360">
        <f t="shared" si="115"/>
        <v>39744</v>
      </c>
      <c r="BA97" s="361">
        <f t="shared" si="116"/>
        <v>712.68</v>
      </c>
      <c r="BB97" s="234"/>
      <c r="BC97" s="310">
        <f t="shared" si="117"/>
        <v>712.68</v>
      </c>
      <c r="BD97" s="363">
        <f t="shared" si="118"/>
        <v>25656.48</v>
      </c>
      <c r="BE97" s="310">
        <f t="shared" si="119"/>
        <v>391.32</v>
      </c>
      <c r="BF97" s="234"/>
      <c r="BG97" s="394"/>
      <c r="BH97" s="365" t="s">
        <v>222</v>
      </c>
      <c r="BI97" s="366" t="s">
        <v>0</v>
      </c>
      <c r="BJ97" s="367">
        <f>BJ94*1.2</f>
        <v>320.39999999999998</v>
      </c>
      <c r="BK97" s="368">
        <v>36</v>
      </c>
      <c r="BL97" s="369">
        <f t="shared" si="175"/>
        <v>11534.4</v>
      </c>
      <c r="BM97" s="365" t="s">
        <v>222</v>
      </c>
      <c r="BN97" s="366" t="s">
        <v>0</v>
      </c>
      <c r="BO97" s="367">
        <f>BO94*1.2</f>
        <v>0</v>
      </c>
      <c r="BP97" s="368">
        <v>36</v>
      </c>
      <c r="BQ97" s="369">
        <f t="shared" si="176"/>
        <v>0</v>
      </c>
      <c r="BR97" s="365" t="s">
        <v>222</v>
      </c>
      <c r="BS97" s="366" t="s">
        <v>0</v>
      </c>
      <c r="BT97" s="367"/>
      <c r="BU97" s="368">
        <v>36</v>
      </c>
      <c r="BV97" s="369">
        <f t="shared" si="177"/>
        <v>0</v>
      </c>
      <c r="BW97" s="236">
        <f t="shared" si="120"/>
        <v>70.92</v>
      </c>
      <c r="BX97" s="370">
        <f>BX94*1.2</f>
        <v>320.39999999999998</v>
      </c>
      <c r="BY97" s="301">
        <f t="shared" si="121"/>
        <v>11534.4</v>
      </c>
      <c r="BZ97" s="414"/>
      <c r="CA97" s="303">
        <f t="shared" si="122"/>
        <v>0</v>
      </c>
      <c r="CB97" s="304">
        <f t="shared" si="123"/>
        <v>0</v>
      </c>
      <c r="CC97" s="304">
        <f t="shared" si="124"/>
        <v>0</v>
      </c>
      <c r="CD97" s="415"/>
      <c r="CE97" s="303">
        <f t="shared" si="125"/>
        <v>0</v>
      </c>
      <c r="CF97" s="305">
        <f t="shared" si="126"/>
        <v>0</v>
      </c>
      <c r="CG97" s="306">
        <f t="shared" si="126"/>
        <v>0</v>
      </c>
      <c r="CH97" s="307">
        <f t="shared" si="127"/>
        <v>0</v>
      </c>
      <c r="CI97" s="308">
        <f t="shared" si="128"/>
        <v>0</v>
      </c>
      <c r="CJ97" s="309">
        <f t="shared" si="129"/>
        <v>407.95</v>
      </c>
      <c r="CK97" s="310">
        <f t="shared" si="130"/>
        <v>1033.08</v>
      </c>
      <c r="CL97" s="310">
        <f t="shared" si="131"/>
        <v>70.92</v>
      </c>
      <c r="CM97" s="311">
        <f t="shared" si="132"/>
        <v>0</v>
      </c>
      <c r="CN97" s="312">
        <f t="shared" si="133"/>
        <v>0</v>
      </c>
      <c r="CO97" s="311"/>
      <c r="CP97" s="236">
        <f t="shared" si="134"/>
        <v>231.6</v>
      </c>
      <c r="CQ97" s="414"/>
      <c r="CR97" s="313">
        <f t="shared" si="135"/>
        <v>0</v>
      </c>
      <c r="CS97" s="314">
        <f t="shared" si="136"/>
        <v>0</v>
      </c>
      <c r="CT97" s="313"/>
      <c r="CU97" s="313">
        <f t="shared" si="137"/>
        <v>0</v>
      </c>
      <c r="CV97" s="315">
        <f t="shared" si="138"/>
        <v>0</v>
      </c>
      <c r="CW97" s="239">
        <f t="shared" si="139"/>
        <v>1104</v>
      </c>
      <c r="CX97" s="316">
        <f t="shared" si="140"/>
        <v>276</v>
      </c>
      <c r="CY97" s="317">
        <f t="shared" si="141"/>
        <v>160.68</v>
      </c>
      <c r="CZ97" s="318">
        <f t="shared" si="142"/>
        <v>552</v>
      </c>
      <c r="DA97" s="319">
        <f t="shared" si="143"/>
        <v>552</v>
      </c>
      <c r="DB97" s="319">
        <f t="shared" si="144"/>
        <v>0</v>
      </c>
      <c r="DC97" s="319">
        <f t="shared" si="145"/>
        <v>552</v>
      </c>
      <c r="DD97" s="319">
        <f t="shared" si="146"/>
        <v>0</v>
      </c>
      <c r="DE97" s="310">
        <f t="shared" si="147"/>
        <v>0</v>
      </c>
      <c r="DF97" s="321">
        <f t="shared" si="148"/>
        <v>320.39999999999998</v>
      </c>
      <c r="DG97" s="322">
        <f t="shared" si="149"/>
        <v>320.39999999999998</v>
      </c>
      <c r="DH97" s="321">
        <f t="shared" si="150"/>
        <v>0</v>
      </c>
      <c r="DI97" s="322">
        <f t="shared" si="151"/>
        <v>0</v>
      </c>
      <c r="DJ97" s="322">
        <f t="shared" si="152"/>
        <v>0</v>
      </c>
      <c r="DK97" s="322">
        <f t="shared" si="153"/>
        <v>0</v>
      </c>
      <c r="DL97" s="323">
        <f t="shared" si="154"/>
        <v>1148.4000000000001</v>
      </c>
      <c r="DM97" s="324">
        <f t="shared" si="155"/>
        <v>-44.4</v>
      </c>
      <c r="DN97" s="324">
        <f t="shared" si="156"/>
        <v>115.32</v>
      </c>
      <c r="DO97" s="324"/>
      <c r="DP97" s="310">
        <f t="shared" si="103"/>
        <v>1033.08</v>
      </c>
      <c r="DQ97" s="310">
        <f t="shared" si="157"/>
        <v>1033.08</v>
      </c>
      <c r="DR97" s="310">
        <f t="shared" si="104"/>
        <v>70.92</v>
      </c>
      <c r="DS97" s="325">
        <f t="shared" si="158"/>
        <v>70.92</v>
      </c>
    </row>
    <row r="98" spans="1:123" ht="31.5" customHeight="1">
      <c r="A98" s="376" t="s">
        <v>277</v>
      </c>
      <c r="B98" s="377" t="s">
        <v>224</v>
      </c>
      <c r="C98" s="378" t="s">
        <v>0</v>
      </c>
      <c r="D98" s="379">
        <v>230</v>
      </c>
      <c r="E98" s="380">
        <v>340</v>
      </c>
      <c r="F98" s="381">
        <f t="shared" si="169"/>
        <v>78200</v>
      </c>
      <c r="G98" s="382"/>
      <c r="H98" s="333"/>
      <c r="I98" s="383">
        <v>0</v>
      </c>
      <c r="J98" s="384">
        <v>340</v>
      </c>
      <c r="K98" s="336">
        <f t="shared" si="170"/>
        <v>0</v>
      </c>
      <c r="L98" s="385">
        <v>572.78</v>
      </c>
      <c r="M98" s="386">
        <v>340</v>
      </c>
      <c r="N98" s="339">
        <f t="shared" si="171"/>
        <v>194745.2</v>
      </c>
      <c r="O98" s="387">
        <v>0</v>
      </c>
      <c r="P98" s="388">
        <v>340</v>
      </c>
      <c r="Q98" s="342">
        <f t="shared" si="172"/>
        <v>0</v>
      </c>
      <c r="R98" s="267">
        <f t="shared" si="105"/>
        <v>0</v>
      </c>
      <c r="S98" s="343">
        <f t="shared" si="98"/>
        <v>0</v>
      </c>
      <c r="T98" s="344">
        <f t="shared" si="99"/>
        <v>230</v>
      </c>
      <c r="U98" s="343">
        <f t="shared" si="100"/>
        <v>78200</v>
      </c>
      <c r="V98" s="345"/>
      <c r="W98" s="389" t="s">
        <v>277</v>
      </c>
      <c r="X98" s="390" t="s">
        <v>224</v>
      </c>
      <c r="Y98" s="391" t="s">
        <v>0</v>
      </c>
      <c r="Z98" s="392">
        <v>460</v>
      </c>
      <c r="AA98" s="393">
        <v>340</v>
      </c>
      <c r="AB98" s="283">
        <f t="shared" si="173"/>
        <v>156400</v>
      </c>
      <c r="AC98" s="280"/>
      <c r="AD98" s="281"/>
      <c r="AE98" s="280">
        <v>0</v>
      </c>
      <c r="AF98" s="392">
        <v>340</v>
      </c>
      <c r="AG98" s="281">
        <f t="shared" si="174"/>
        <v>0</v>
      </c>
      <c r="AH98" s="354">
        <f t="shared" si="101"/>
        <v>0</v>
      </c>
      <c r="AI98" s="355">
        <f t="shared" si="102"/>
        <v>0</v>
      </c>
      <c r="AJ98" s="280">
        <v>0</v>
      </c>
      <c r="AK98" s="392">
        <v>340</v>
      </c>
      <c r="AL98" s="283">
        <f t="shared" si="106"/>
        <v>0</v>
      </c>
      <c r="AM98" s="280"/>
      <c r="AN98" s="281">
        <f t="shared" si="107"/>
        <v>0</v>
      </c>
      <c r="AO98" s="282"/>
      <c r="AP98" s="283">
        <f t="shared" si="108"/>
        <v>0</v>
      </c>
      <c r="AQ98" s="282"/>
      <c r="AR98" s="281">
        <f t="shared" si="109"/>
        <v>0</v>
      </c>
      <c r="AS98" s="284"/>
      <c r="AT98" s="281">
        <f t="shared" si="159"/>
        <v>0</v>
      </c>
      <c r="AU98" s="285">
        <f t="shared" si="110"/>
        <v>0</v>
      </c>
      <c r="AV98" s="358">
        <f t="shared" si="111"/>
        <v>0</v>
      </c>
      <c r="AW98" s="287">
        <f t="shared" si="112"/>
        <v>460</v>
      </c>
      <c r="AX98" s="358">
        <f t="shared" si="113"/>
        <v>156400</v>
      </c>
      <c r="AY98" s="359">
        <f t="shared" si="114"/>
        <v>920</v>
      </c>
      <c r="AZ98" s="360">
        <f t="shared" si="115"/>
        <v>312800</v>
      </c>
      <c r="BA98" s="361">
        <f t="shared" si="116"/>
        <v>0</v>
      </c>
      <c r="BB98" s="234"/>
      <c r="BC98" s="310">
        <f t="shared" si="117"/>
        <v>0</v>
      </c>
      <c r="BD98" s="363">
        <f t="shared" si="118"/>
        <v>0</v>
      </c>
      <c r="BE98" s="310">
        <f t="shared" si="119"/>
        <v>920</v>
      </c>
      <c r="BF98" s="234"/>
      <c r="BG98" s="394" t="s">
        <v>277</v>
      </c>
      <c r="BH98" s="395" t="s">
        <v>224</v>
      </c>
      <c r="BI98" s="396" t="s">
        <v>0</v>
      </c>
      <c r="BJ98" s="304">
        <v>267</v>
      </c>
      <c r="BK98" s="303">
        <v>340</v>
      </c>
      <c r="BL98" s="314">
        <f t="shared" si="175"/>
        <v>90780</v>
      </c>
      <c r="BM98" s="395" t="s">
        <v>224</v>
      </c>
      <c r="BN98" s="396" t="s">
        <v>0</v>
      </c>
      <c r="BO98" s="304">
        <v>0</v>
      </c>
      <c r="BP98" s="303">
        <v>340</v>
      </c>
      <c r="BQ98" s="314">
        <f t="shared" si="176"/>
        <v>0</v>
      </c>
      <c r="BR98" s="395" t="s">
        <v>224</v>
      </c>
      <c r="BS98" s="396" t="s">
        <v>0</v>
      </c>
      <c r="BT98" s="304"/>
      <c r="BU98" s="303">
        <v>340</v>
      </c>
      <c r="BV98" s="314">
        <f t="shared" si="177"/>
        <v>0</v>
      </c>
      <c r="BW98" s="236">
        <f t="shared" si="120"/>
        <v>653</v>
      </c>
      <c r="BX98" s="397"/>
      <c r="BY98" s="301">
        <f t="shared" si="121"/>
        <v>0</v>
      </c>
      <c r="BZ98" s="414"/>
      <c r="CA98" s="303">
        <f t="shared" si="122"/>
        <v>0</v>
      </c>
      <c r="CB98" s="304">
        <f t="shared" si="123"/>
        <v>267</v>
      </c>
      <c r="CC98" s="304">
        <f t="shared" si="124"/>
        <v>90780</v>
      </c>
      <c r="CD98" s="415"/>
      <c r="CE98" s="303">
        <f t="shared" si="125"/>
        <v>0</v>
      </c>
      <c r="CF98" s="305">
        <f t="shared" si="126"/>
        <v>0</v>
      </c>
      <c r="CG98" s="306">
        <f t="shared" si="126"/>
        <v>0</v>
      </c>
      <c r="CH98" s="307">
        <f t="shared" si="127"/>
        <v>0</v>
      </c>
      <c r="CI98" s="308">
        <f t="shared" si="128"/>
        <v>0</v>
      </c>
      <c r="CJ98" s="309">
        <f t="shared" si="129"/>
        <v>0</v>
      </c>
      <c r="CK98" s="310">
        <f t="shared" si="130"/>
        <v>0</v>
      </c>
      <c r="CL98" s="310">
        <f t="shared" si="131"/>
        <v>920</v>
      </c>
      <c r="CM98" s="311">
        <f t="shared" si="132"/>
        <v>0</v>
      </c>
      <c r="CN98" s="312">
        <f t="shared" si="133"/>
        <v>0</v>
      </c>
      <c r="CO98" s="311"/>
      <c r="CP98" s="236">
        <f t="shared" si="134"/>
        <v>920</v>
      </c>
      <c r="CQ98" s="414"/>
      <c r="CR98" s="313">
        <f t="shared" si="135"/>
        <v>0</v>
      </c>
      <c r="CS98" s="314">
        <f t="shared" si="136"/>
        <v>267</v>
      </c>
      <c r="CT98" s="313"/>
      <c r="CU98" s="313">
        <f t="shared" si="137"/>
        <v>0</v>
      </c>
      <c r="CV98" s="315">
        <f t="shared" si="138"/>
        <v>0</v>
      </c>
      <c r="CW98" s="239">
        <f t="shared" si="139"/>
        <v>920</v>
      </c>
      <c r="CX98" s="316">
        <f t="shared" si="140"/>
        <v>230</v>
      </c>
      <c r="CY98" s="317">
        <f t="shared" si="141"/>
        <v>0</v>
      </c>
      <c r="CZ98" s="318">
        <f t="shared" si="142"/>
        <v>460</v>
      </c>
      <c r="DA98" s="319">
        <f t="shared" si="143"/>
        <v>0</v>
      </c>
      <c r="DB98" s="319">
        <f t="shared" si="144"/>
        <v>0</v>
      </c>
      <c r="DC98" s="319">
        <f t="shared" si="145"/>
        <v>0</v>
      </c>
      <c r="DD98" s="319">
        <f t="shared" si="146"/>
        <v>460</v>
      </c>
      <c r="DE98" s="310">
        <f t="shared" si="147"/>
        <v>0</v>
      </c>
      <c r="DF98" s="321">
        <f t="shared" si="148"/>
        <v>267</v>
      </c>
      <c r="DG98" s="322">
        <f t="shared" si="149"/>
        <v>0</v>
      </c>
      <c r="DH98" s="321">
        <f t="shared" si="150"/>
        <v>0</v>
      </c>
      <c r="DI98" s="322">
        <f t="shared" si="151"/>
        <v>0</v>
      </c>
      <c r="DJ98" s="322">
        <f t="shared" si="152"/>
        <v>0</v>
      </c>
      <c r="DK98" s="322">
        <f t="shared" si="153"/>
        <v>0</v>
      </c>
      <c r="DL98" s="323">
        <f t="shared" si="154"/>
        <v>957</v>
      </c>
      <c r="DM98" s="324">
        <f t="shared" si="155"/>
        <v>-37</v>
      </c>
      <c r="DN98" s="324">
        <f t="shared" si="156"/>
        <v>230</v>
      </c>
      <c r="DO98" s="324"/>
      <c r="DP98" s="310">
        <f t="shared" si="103"/>
        <v>0</v>
      </c>
      <c r="DQ98" s="310">
        <f t="shared" si="157"/>
        <v>0</v>
      </c>
      <c r="DR98" s="310">
        <f t="shared" si="104"/>
        <v>920</v>
      </c>
      <c r="DS98" s="325">
        <f t="shared" si="158"/>
        <v>920</v>
      </c>
    </row>
    <row r="99" spans="1:123" ht="36.75" customHeight="1">
      <c r="A99" s="376"/>
      <c r="B99" s="327" t="s">
        <v>225</v>
      </c>
      <c r="C99" s="328" t="s">
        <v>126</v>
      </c>
      <c r="D99" s="329">
        <f>D98*0.3</f>
        <v>69</v>
      </c>
      <c r="E99" s="330">
        <v>125</v>
      </c>
      <c r="F99" s="331">
        <f t="shared" si="169"/>
        <v>8625</v>
      </c>
      <c r="G99" s="399"/>
      <c r="H99" s="400"/>
      <c r="I99" s="334">
        <f>I98*0.3</f>
        <v>0</v>
      </c>
      <c r="J99" s="335">
        <v>125</v>
      </c>
      <c r="K99" s="336">
        <f t="shared" si="170"/>
        <v>0</v>
      </c>
      <c r="L99" s="337">
        <f>L98*0.3</f>
        <v>171.83</v>
      </c>
      <c r="M99" s="338">
        <v>125</v>
      </c>
      <c r="N99" s="339">
        <f t="shared" si="171"/>
        <v>21478.75</v>
      </c>
      <c r="O99" s="340">
        <f>O98*0.3</f>
        <v>0</v>
      </c>
      <c r="P99" s="341">
        <v>125</v>
      </c>
      <c r="Q99" s="342">
        <f t="shared" si="172"/>
        <v>0</v>
      </c>
      <c r="R99" s="267">
        <f t="shared" si="105"/>
        <v>0</v>
      </c>
      <c r="S99" s="343">
        <f t="shared" si="98"/>
        <v>0</v>
      </c>
      <c r="T99" s="344">
        <f t="shared" si="99"/>
        <v>69</v>
      </c>
      <c r="U99" s="343">
        <f t="shared" si="100"/>
        <v>8625</v>
      </c>
      <c r="V99" s="345"/>
      <c r="W99" s="389"/>
      <c r="X99" s="346" t="s">
        <v>225</v>
      </c>
      <c r="Y99" s="347" t="s">
        <v>126</v>
      </c>
      <c r="Z99" s="348">
        <f>Z98*0.3</f>
        <v>138</v>
      </c>
      <c r="AA99" s="349">
        <v>125</v>
      </c>
      <c r="AB99" s="350">
        <f t="shared" si="173"/>
        <v>17250</v>
      </c>
      <c r="AC99" s="403"/>
      <c r="AD99" s="404"/>
      <c r="AE99" s="352">
        <f>AE98*0.3</f>
        <v>0</v>
      </c>
      <c r="AF99" s="353">
        <v>125</v>
      </c>
      <c r="AG99" s="281">
        <f t="shared" si="174"/>
        <v>0</v>
      </c>
      <c r="AH99" s="354">
        <f t="shared" si="101"/>
        <v>0</v>
      </c>
      <c r="AI99" s="355">
        <f t="shared" si="102"/>
        <v>0</v>
      </c>
      <c r="AJ99" s="352">
        <f>AJ98*0.3</f>
        <v>0</v>
      </c>
      <c r="AK99" s="353">
        <v>125</v>
      </c>
      <c r="AL99" s="283">
        <f t="shared" si="106"/>
        <v>0</v>
      </c>
      <c r="AM99" s="280"/>
      <c r="AN99" s="281">
        <f t="shared" si="107"/>
        <v>0</v>
      </c>
      <c r="AO99" s="282"/>
      <c r="AP99" s="283">
        <f t="shared" si="108"/>
        <v>0</v>
      </c>
      <c r="AQ99" s="282"/>
      <c r="AR99" s="281">
        <f t="shared" si="109"/>
        <v>0</v>
      </c>
      <c r="AS99" s="284"/>
      <c r="AT99" s="281">
        <f t="shared" si="159"/>
        <v>0</v>
      </c>
      <c r="AU99" s="285">
        <f t="shared" si="110"/>
        <v>0</v>
      </c>
      <c r="AV99" s="358">
        <f t="shared" si="111"/>
        <v>0</v>
      </c>
      <c r="AW99" s="287">
        <f t="shared" si="112"/>
        <v>138</v>
      </c>
      <c r="AX99" s="358">
        <f t="shared" si="113"/>
        <v>17250</v>
      </c>
      <c r="AY99" s="359">
        <f t="shared" si="114"/>
        <v>276</v>
      </c>
      <c r="AZ99" s="360">
        <f t="shared" si="115"/>
        <v>34500</v>
      </c>
      <c r="BA99" s="361">
        <f t="shared" si="116"/>
        <v>0</v>
      </c>
      <c r="BB99" s="234"/>
      <c r="BC99" s="310">
        <f t="shared" si="117"/>
        <v>0</v>
      </c>
      <c r="BD99" s="363">
        <f t="shared" si="118"/>
        <v>0</v>
      </c>
      <c r="BE99" s="310">
        <f t="shared" si="119"/>
        <v>276</v>
      </c>
      <c r="BF99" s="234"/>
      <c r="BG99" s="394"/>
      <c r="BH99" s="365" t="s">
        <v>225</v>
      </c>
      <c r="BI99" s="366" t="s">
        <v>126</v>
      </c>
      <c r="BJ99" s="367">
        <f>BJ98*0.3</f>
        <v>80.099999999999994</v>
      </c>
      <c r="BK99" s="368">
        <v>125</v>
      </c>
      <c r="BL99" s="369">
        <f t="shared" si="175"/>
        <v>10012.5</v>
      </c>
      <c r="BM99" s="365" t="s">
        <v>225</v>
      </c>
      <c r="BN99" s="366" t="s">
        <v>126</v>
      </c>
      <c r="BO99" s="367">
        <f>BO98*0.3</f>
        <v>0</v>
      </c>
      <c r="BP99" s="368">
        <v>125</v>
      </c>
      <c r="BQ99" s="369">
        <f t="shared" si="176"/>
        <v>0</v>
      </c>
      <c r="BR99" s="365" t="s">
        <v>225</v>
      </c>
      <c r="BS99" s="366" t="s">
        <v>126</v>
      </c>
      <c r="BT99" s="367"/>
      <c r="BU99" s="368">
        <v>125</v>
      </c>
      <c r="BV99" s="369">
        <f t="shared" si="177"/>
        <v>0</v>
      </c>
      <c r="BW99" s="236">
        <f t="shared" si="120"/>
        <v>195.9</v>
      </c>
      <c r="BX99" s="409"/>
      <c r="BY99" s="301">
        <f t="shared" si="121"/>
        <v>0</v>
      </c>
      <c r="BZ99" s="414"/>
      <c r="CA99" s="303">
        <f t="shared" si="122"/>
        <v>0</v>
      </c>
      <c r="CB99" s="304">
        <f t="shared" si="123"/>
        <v>80.099999999999994</v>
      </c>
      <c r="CC99" s="304">
        <f t="shared" si="124"/>
        <v>10012.5</v>
      </c>
      <c r="CD99" s="415"/>
      <c r="CE99" s="303">
        <f t="shared" si="125"/>
        <v>0</v>
      </c>
      <c r="CF99" s="305">
        <f t="shared" si="126"/>
        <v>0</v>
      </c>
      <c r="CG99" s="306">
        <f t="shared" si="126"/>
        <v>0</v>
      </c>
      <c r="CH99" s="307">
        <f t="shared" si="127"/>
        <v>0</v>
      </c>
      <c r="CI99" s="308">
        <f t="shared" si="128"/>
        <v>0</v>
      </c>
      <c r="CJ99" s="309">
        <f t="shared" si="129"/>
        <v>0</v>
      </c>
      <c r="CK99" s="310">
        <f t="shared" si="130"/>
        <v>0</v>
      </c>
      <c r="CL99" s="310">
        <f t="shared" si="131"/>
        <v>276</v>
      </c>
      <c r="CM99" s="311">
        <f t="shared" si="132"/>
        <v>0</v>
      </c>
      <c r="CN99" s="312">
        <f t="shared" si="133"/>
        <v>0</v>
      </c>
      <c r="CO99" s="311"/>
      <c r="CP99" s="236">
        <f t="shared" si="134"/>
        <v>276</v>
      </c>
      <c r="CQ99" s="414"/>
      <c r="CR99" s="313">
        <f t="shared" si="135"/>
        <v>0</v>
      </c>
      <c r="CS99" s="314">
        <f t="shared" si="136"/>
        <v>80.099999999999994</v>
      </c>
      <c r="CT99" s="313"/>
      <c r="CU99" s="313">
        <f t="shared" si="137"/>
        <v>0</v>
      </c>
      <c r="CV99" s="315">
        <f t="shared" si="138"/>
        <v>0</v>
      </c>
      <c r="CW99" s="239">
        <f t="shared" si="139"/>
        <v>276</v>
      </c>
      <c r="CX99" s="316">
        <f t="shared" si="140"/>
        <v>69</v>
      </c>
      <c r="CY99" s="317">
        <f t="shared" si="141"/>
        <v>0</v>
      </c>
      <c r="CZ99" s="318">
        <f t="shared" si="142"/>
        <v>138</v>
      </c>
      <c r="DA99" s="319">
        <f t="shared" si="143"/>
        <v>0</v>
      </c>
      <c r="DB99" s="319">
        <f t="shared" si="144"/>
        <v>0</v>
      </c>
      <c r="DC99" s="319">
        <f t="shared" si="145"/>
        <v>0</v>
      </c>
      <c r="DD99" s="319">
        <f t="shared" si="146"/>
        <v>138</v>
      </c>
      <c r="DE99" s="310">
        <f t="shared" si="147"/>
        <v>0</v>
      </c>
      <c r="DF99" s="321">
        <f t="shared" si="148"/>
        <v>80.099999999999994</v>
      </c>
      <c r="DG99" s="322">
        <f t="shared" si="149"/>
        <v>0</v>
      </c>
      <c r="DH99" s="321">
        <f t="shared" si="150"/>
        <v>0</v>
      </c>
      <c r="DI99" s="322">
        <f t="shared" si="151"/>
        <v>0</v>
      </c>
      <c r="DJ99" s="322">
        <f t="shared" si="152"/>
        <v>0</v>
      </c>
      <c r="DK99" s="322">
        <f t="shared" si="153"/>
        <v>0</v>
      </c>
      <c r="DL99" s="323">
        <f t="shared" si="154"/>
        <v>287.10000000000002</v>
      </c>
      <c r="DM99" s="324">
        <f t="shared" si="155"/>
        <v>-11.1</v>
      </c>
      <c r="DN99" s="324">
        <f t="shared" si="156"/>
        <v>69</v>
      </c>
      <c r="DO99" s="324"/>
      <c r="DP99" s="310">
        <f t="shared" si="103"/>
        <v>0</v>
      </c>
      <c r="DQ99" s="310">
        <f t="shared" si="157"/>
        <v>0</v>
      </c>
      <c r="DR99" s="310">
        <f t="shared" si="104"/>
        <v>276</v>
      </c>
      <c r="DS99" s="325">
        <f t="shared" si="158"/>
        <v>276</v>
      </c>
    </row>
    <row r="100" spans="1:123" ht="36.75" customHeight="1">
      <c r="A100" s="376"/>
      <c r="B100" s="327" t="s">
        <v>226</v>
      </c>
      <c r="C100" s="328" t="s">
        <v>126</v>
      </c>
      <c r="D100" s="329">
        <f>D98*2.5</f>
        <v>575</v>
      </c>
      <c r="E100" s="330">
        <v>19.89</v>
      </c>
      <c r="F100" s="331">
        <f t="shared" si="169"/>
        <v>11436.75</v>
      </c>
      <c r="G100" s="399"/>
      <c r="H100" s="400"/>
      <c r="I100" s="334">
        <f>I98*2.5</f>
        <v>0</v>
      </c>
      <c r="J100" s="335">
        <v>19.89</v>
      </c>
      <c r="K100" s="336">
        <f t="shared" si="170"/>
        <v>0</v>
      </c>
      <c r="L100" s="337">
        <f>L98*2.5</f>
        <v>1431.95</v>
      </c>
      <c r="M100" s="338">
        <v>19.89</v>
      </c>
      <c r="N100" s="339">
        <f t="shared" si="171"/>
        <v>28481.49</v>
      </c>
      <c r="O100" s="340">
        <f>O98*2.5</f>
        <v>0</v>
      </c>
      <c r="P100" s="341">
        <v>19.89</v>
      </c>
      <c r="Q100" s="342">
        <f t="shared" si="172"/>
        <v>0</v>
      </c>
      <c r="R100" s="267">
        <f t="shared" si="105"/>
        <v>0</v>
      </c>
      <c r="S100" s="343">
        <f t="shared" si="98"/>
        <v>0</v>
      </c>
      <c r="T100" s="344">
        <f t="shared" si="99"/>
        <v>575</v>
      </c>
      <c r="U100" s="343">
        <f t="shared" si="100"/>
        <v>11436.75</v>
      </c>
      <c r="V100" s="345"/>
      <c r="W100" s="389"/>
      <c r="X100" s="346" t="s">
        <v>226</v>
      </c>
      <c r="Y100" s="347" t="s">
        <v>126</v>
      </c>
      <c r="Z100" s="348">
        <f>Z98*2.5</f>
        <v>1150</v>
      </c>
      <c r="AA100" s="349">
        <v>19.89</v>
      </c>
      <c r="AB100" s="350">
        <f t="shared" si="173"/>
        <v>22873.5</v>
      </c>
      <c r="AC100" s="403"/>
      <c r="AD100" s="404"/>
      <c r="AE100" s="352">
        <f>AE98*2.5</f>
        <v>0</v>
      </c>
      <c r="AF100" s="353">
        <v>19.89</v>
      </c>
      <c r="AG100" s="281">
        <f t="shared" si="174"/>
        <v>0</v>
      </c>
      <c r="AH100" s="354">
        <f t="shared" si="101"/>
        <v>0</v>
      </c>
      <c r="AI100" s="355">
        <f t="shared" si="102"/>
        <v>0</v>
      </c>
      <c r="AJ100" s="352">
        <f>AJ98*2.5</f>
        <v>0</v>
      </c>
      <c r="AK100" s="353">
        <v>19.89</v>
      </c>
      <c r="AL100" s="283">
        <f t="shared" si="106"/>
        <v>0</v>
      </c>
      <c r="AM100" s="280"/>
      <c r="AN100" s="281">
        <f t="shared" si="107"/>
        <v>0</v>
      </c>
      <c r="AO100" s="282"/>
      <c r="AP100" s="283">
        <f t="shared" si="108"/>
        <v>0</v>
      </c>
      <c r="AQ100" s="282"/>
      <c r="AR100" s="281">
        <f t="shared" si="109"/>
        <v>0</v>
      </c>
      <c r="AS100" s="284"/>
      <c r="AT100" s="281">
        <f t="shared" si="159"/>
        <v>0</v>
      </c>
      <c r="AU100" s="285">
        <f t="shared" si="110"/>
        <v>0</v>
      </c>
      <c r="AV100" s="358">
        <f t="shared" si="111"/>
        <v>0</v>
      </c>
      <c r="AW100" s="287">
        <f t="shared" si="112"/>
        <v>1150</v>
      </c>
      <c r="AX100" s="358">
        <f t="shared" si="113"/>
        <v>22873.5</v>
      </c>
      <c r="AY100" s="359">
        <f t="shared" si="114"/>
        <v>2300</v>
      </c>
      <c r="AZ100" s="360">
        <f t="shared" si="115"/>
        <v>45747</v>
      </c>
      <c r="BA100" s="361">
        <f t="shared" si="116"/>
        <v>0</v>
      </c>
      <c r="BB100" s="234"/>
      <c r="BC100" s="310">
        <f t="shared" si="117"/>
        <v>0</v>
      </c>
      <c r="BD100" s="363">
        <f t="shared" si="118"/>
        <v>0</v>
      </c>
      <c r="BE100" s="310">
        <f t="shared" si="119"/>
        <v>2300</v>
      </c>
      <c r="BF100" s="234"/>
      <c r="BG100" s="394"/>
      <c r="BH100" s="365" t="s">
        <v>226</v>
      </c>
      <c r="BI100" s="366" t="s">
        <v>126</v>
      </c>
      <c r="BJ100" s="367">
        <f>BJ98*2.5</f>
        <v>667.5</v>
      </c>
      <c r="BK100" s="368">
        <v>19.89</v>
      </c>
      <c r="BL100" s="369">
        <f t="shared" si="175"/>
        <v>13276.58</v>
      </c>
      <c r="BM100" s="365" t="s">
        <v>226</v>
      </c>
      <c r="BN100" s="366" t="s">
        <v>126</v>
      </c>
      <c r="BO100" s="367">
        <f>BO98*2.5</f>
        <v>0</v>
      </c>
      <c r="BP100" s="368">
        <v>19.89</v>
      </c>
      <c r="BQ100" s="369">
        <f t="shared" si="176"/>
        <v>0</v>
      </c>
      <c r="BR100" s="365" t="s">
        <v>226</v>
      </c>
      <c r="BS100" s="366" t="s">
        <v>126</v>
      </c>
      <c r="BT100" s="367"/>
      <c r="BU100" s="368">
        <v>19.89</v>
      </c>
      <c r="BV100" s="369">
        <f t="shared" si="177"/>
        <v>0</v>
      </c>
      <c r="BW100" s="236">
        <f t="shared" si="120"/>
        <v>1632.5</v>
      </c>
      <c r="BX100" s="409"/>
      <c r="BY100" s="301">
        <f t="shared" si="121"/>
        <v>0</v>
      </c>
      <c r="BZ100" s="414"/>
      <c r="CA100" s="303">
        <f t="shared" si="122"/>
        <v>0</v>
      </c>
      <c r="CB100" s="304">
        <f t="shared" si="123"/>
        <v>667.5</v>
      </c>
      <c r="CC100" s="304">
        <f t="shared" si="124"/>
        <v>13276.58</v>
      </c>
      <c r="CD100" s="415"/>
      <c r="CE100" s="303">
        <f t="shared" si="125"/>
        <v>0</v>
      </c>
      <c r="CF100" s="305">
        <f t="shared" si="126"/>
        <v>0</v>
      </c>
      <c r="CG100" s="306">
        <f t="shared" si="126"/>
        <v>0</v>
      </c>
      <c r="CH100" s="307">
        <f t="shared" si="127"/>
        <v>0</v>
      </c>
      <c r="CI100" s="308">
        <f t="shared" si="128"/>
        <v>0</v>
      </c>
      <c r="CJ100" s="309">
        <f t="shared" si="129"/>
        <v>0</v>
      </c>
      <c r="CK100" s="310">
        <f t="shared" si="130"/>
        <v>0</v>
      </c>
      <c r="CL100" s="310">
        <f t="shared" si="131"/>
        <v>2300</v>
      </c>
      <c r="CM100" s="311">
        <f t="shared" si="132"/>
        <v>0</v>
      </c>
      <c r="CN100" s="312">
        <f t="shared" si="133"/>
        <v>0</v>
      </c>
      <c r="CO100" s="311"/>
      <c r="CP100" s="236">
        <f t="shared" si="134"/>
        <v>2300</v>
      </c>
      <c r="CQ100" s="414"/>
      <c r="CR100" s="313">
        <f t="shared" si="135"/>
        <v>0</v>
      </c>
      <c r="CS100" s="314">
        <f t="shared" si="136"/>
        <v>667.5</v>
      </c>
      <c r="CT100" s="313"/>
      <c r="CU100" s="313">
        <f t="shared" si="137"/>
        <v>0</v>
      </c>
      <c r="CV100" s="315">
        <f t="shared" si="138"/>
        <v>0</v>
      </c>
      <c r="CW100" s="239">
        <f t="shared" si="139"/>
        <v>2300</v>
      </c>
      <c r="CX100" s="316">
        <f t="shared" si="140"/>
        <v>575</v>
      </c>
      <c r="CY100" s="317">
        <f t="shared" si="141"/>
        <v>0</v>
      </c>
      <c r="CZ100" s="318">
        <f t="shared" si="142"/>
        <v>1150</v>
      </c>
      <c r="DA100" s="319">
        <f t="shared" si="143"/>
        <v>0</v>
      </c>
      <c r="DB100" s="319">
        <f t="shared" si="144"/>
        <v>0</v>
      </c>
      <c r="DC100" s="319">
        <f t="shared" si="145"/>
        <v>0</v>
      </c>
      <c r="DD100" s="319">
        <f t="shared" si="146"/>
        <v>1150</v>
      </c>
      <c r="DE100" s="310">
        <f t="shared" si="147"/>
        <v>0</v>
      </c>
      <c r="DF100" s="321">
        <f t="shared" si="148"/>
        <v>667.5</v>
      </c>
      <c r="DG100" s="322">
        <f t="shared" si="149"/>
        <v>0</v>
      </c>
      <c r="DH100" s="321">
        <f t="shared" si="150"/>
        <v>0</v>
      </c>
      <c r="DI100" s="322">
        <f t="shared" si="151"/>
        <v>0</v>
      </c>
      <c r="DJ100" s="322">
        <f t="shared" si="152"/>
        <v>0</v>
      </c>
      <c r="DK100" s="322">
        <f t="shared" si="153"/>
        <v>0</v>
      </c>
      <c r="DL100" s="323">
        <f t="shared" si="154"/>
        <v>2392.5</v>
      </c>
      <c r="DM100" s="324">
        <f t="shared" si="155"/>
        <v>-92.5</v>
      </c>
      <c r="DN100" s="324">
        <f t="shared" si="156"/>
        <v>575</v>
      </c>
      <c r="DO100" s="324"/>
      <c r="DP100" s="310">
        <f t="shared" si="103"/>
        <v>0</v>
      </c>
      <c r="DQ100" s="310">
        <f t="shared" si="157"/>
        <v>0</v>
      </c>
      <c r="DR100" s="310">
        <f t="shared" si="104"/>
        <v>2300</v>
      </c>
      <c r="DS100" s="325">
        <f t="shared" si="158"/>
        <v>2300</v>
      </c>
    </row>
    <row r="101" spans="1:123" ht="24.75" customHeight="1">
      <c r="A101" s="376" t="s">
        <v>278</v>
      </c>
      <c r="B101" s="377" t="s">
        <v>228</v>
      </c>
      <c r="C101" s="378" t="s">
        <v>0</v>
      </c>
      <c r="D101" s="379">
        <v>230</v>
      </c>
      <c r="E101" s="380">
        <v>80</v>
      </c>
      <c r="F101" s="381">
        <f t="shared" si="169"/>
        <v>18400</v>
      </c>
      <c r="G101" s="382"/>
      <c r="H101" s="333"/>
      <c r="I101" s="383">
        <v>0</v>
      </c>
      <c r="J101" s="384">
        <v>80</v>
      </c>
      <c r="K101" s="336">
        <f t="shared" si="170"/>
        <v>0</v>
      </c>
      <c r="L101" s="385">
        <v>572.78</v>
      </c>
      <c r="M101" s="386">
        <v>80</v>
      </c>
      <c r="N101" s="339">
        <f t="shared" si="171"/>
        <v>45822.400000000001</v>
      </c>
      <c r="O101" s="387">
        <v>0</v>
      </c>
      <c r="P101" s="388">
        <v>80</v>
      </c>
      <c r="Q101" s="342">
        <f t="shared" si="172"/>
        <v>0</v>
      </c>
      <c r="R101" s="267">
        <f t="shared" si="105"/>
        <v>0</v>
      </c>
      <c r="S101" s="343">
        <f t="shared" si="98"/>
        <v>0</v>
      </c>
      <c r="T101" s="344">
        <f t="shared" si="99"/>
        <v>230</v>
      </c>
      <c r="U101" s="343">
        <f t="shared" si="100"/>
        <v>18400</v>
      </c>
      <c r="V101" s="345"/>
      <c r="W101" s="389" t="s">
        <v>278</v>
      </c>
      <c r="X101" s="390" t="s">
        <v>228</v>
      </c>
      <c r="Y101" s="391" t="s">
        <v>0</v>
      </c>
      <c r="Z101" s="392">
        <v>460</v>
      </c>
      <c r="AA101" s="393">
        <v>80</v>
      </c>
      <c r="AB101" s="283">
        <f t="shared" si="173"/>
        <v>36800</v>
      </c>
      <c r="AC101" s="280"/>
      <c r="AD101" s="281"/>
      <c r="AE101" s="280">
        <v>0</v>
      </c>
      <c r="AF101" s="392">
        <v>80</v>
      </c>
      <c r="AG101" s="281">
        <f t="shared" si="174"/>
        <v>0</v>
      </c>
      <c r="AH101" s="354">
        <f t="shared" si="101"/>
        <v>0</v>
      </c>
      <c r="AI101" s="355">
        <f t="shared" si="102"/>
        <v>0</v>
      </c>
      <c r="AJ101" s="280">
        <v>0</v>
      </c>
      <c r="AK101" s="392">
        <v>80</v>
      </c>
      <c r="AL101" s="283">
        <f t="shared" si="106"/>
        <v>0</v>
      </c>
      <c r="AM101" s="280"/>
      <c r="AN101" s="281">
        <f t="shared" si="107"/>
        <v>0</v>
      </c>
      <c r="AO101" s="282"/>
      <c r="AP101" s="283">
        <f t="shared" si="108"/>
        <v>0</v>
      </c>
      <c r="AQ101" s="282"/>
      <c r="AR101" s="281">
        <f t="shared" si="109"/>
        <v>0</v>
      </c>
      <c r="AS101" s="284"/>
      <c r="AT101" s="281">
        <f t="shared" si="159"/>
        <v>0</v>
      </c>
      <c r="AU101" s="285">
        <f t="shared" si="110"/>
        <v>0</v>
      </c>
      <c r="AV101" s="358">
        <f t="shared" si="111"/>
        <v>0</v>
      </c>
      <c r="AW101" s="287">
        <f t="shared" si="112"/>
        <v>460</v>
      </c>
      <c r="AX101" s="358">
        <f t="shared" si="113"/>
        <v>36800</v>
      </c>
      <c r="AY101" s="359">
        <f t="shared" si="114"/>
        <v>920</v>
      </c>
      <c r="AZ101" s="360">
        <f t="shared" si="115"/>
        <v>73600</v>
      </c>
      <c r="BA101" s="361">
        <f t="shared" si="116"/>
        <v>0</v>
      </c>
      <c r="BB101" s="234"/>
      <c r="BC101" s="310">
        <f t="shared" si="117"/>
        <v>0</v>
      </c>
      <c r="BD101" s="363">
        <f t="shared" si="118"/>
        <v>0</v>
      </c>
      <c r="BE101" s="310">
        <f t="shared" si="119"/>
        <v>920</v>
      </c>
      <c r="BF101" s="234"/>
      <c r="BG101" s="394" t="s">
        <v>278</v>
      </c>
      <c r="BH101" s="395" t="s">
        <v>228</v>
      </c>
      <c r="BI101" s="396" t="s">
        <v>0</v>
      </c>
      <c r="BJ101" s="304">
        <v>267</v>
      </c>
      <c r="BK101" s="303">
        <v>80</v>
      </c>
      <c r="BL101" s="314">
        <f t="shared" si="175"/>
        <v>21360</v>
      </c>
      <c r="BM101" s="395" t="s">
        <v>228</v>
      </c>
      <c r="BN101" s="396" t="s">
        <v>0</v>
      </c>
      <c r="BO101" s="304">
        <v>0</v>
      </c>
      <c r="BP101" s="303">
        <v>80</v>
      </c>
      <c r="BQ101" s="314">
        <f t="shared" si="176"/>
        <v>0</v>
      </c>
      <c r="BR101" s="395" t="s">
        <v>228</v>
      </c>
      <c r="BS101" s="396" t="s">
        <v>0</v>
      </c>
      <c r="BT101" s="304"/>
      <c r="BU101" s="303">
        <v>80</v>
      </c>
      <c r="BV101" s="314">
        <f t="shared" si="177"/>
        <v>0</v>
      </c>
      <c r="BW101" s="236">
        <f t="shared" si="120"/>
        <v>653</v>
      </c>
      <c r="BX101" s="397"/>
      <c r="BY101" s="301">
        <f t="shared" si="121"/>
        <v>0</v>
      </c>
      <c r="BZ101" s="414"/>
      <c r="CA101" s="303">
        <f t="shared" si="122"/>
        <v>0</v>
      </c>
      <c r="CB101" s="304">
        <f t="shared" si="123"/>
        <v>267</v>
      </c>
      <c r="CC101" s="304">
        <f t="shared" si="124"/>
        <v>21360</v>
      </c>
      <c r="CD101" s="415"/>
      <c r="CE101" s="303">
        <f t="shared" si="125"/>
        <v>0</v>
      </c>
      <c r="CF101" s="305">
        <f t="shared" si="126"/>
        <v>0</v>
      </c>
      <c r="CG101" s="306">
        <f t="shared" si="126"/>
        <v>0</v>
      </c>
      <c r="CH101" s="307">
        <f t="shared" si="127"/>
        <v>0</v>
      </c>
      <c r="CI101" s="308">
        <f t="shared" si="128"/>
        <v>0</v>
      </c>
      <c r="CJ101" s="309">
        <f t="shared" si="129"/>
        <v>0</v>
      </c>
      <c r="CK101" s="310">
        <f t="shared" si="130"/>
        <v>0</v>
      </c>
      <c r="CL101" s="310">
        <f t="shared" si="131"/>
        <v>920</v>
      </c>
      <c r="CM101" s="311">
        <f t="shared" si="132"/>
        <v>0</v>
      </c>
      <c r="CN101" s="312">
        <f t="shared" si="133"/>
        <v>0</v>
      </c>
      <c r="CO101" s="311"/>
      <c r="CP101" s="236">
        <f t="shared" si="134"/>
        <v>920</v>
      </c>
      <c r="CQ101" s="414"/>
      <c r="CR101" s="313">
        <f t="shared" si="135"/>
        <v>0</v>
      </c>
      <c r="CS101" s="314">
        <f t="shared" si="136"/>
        <v>267</v>
      </c>
      <c r="CT101" s="313"/>
      <c r="CU101" s="313">
        <f t="shared" si="137"/>
        <v>0</v>
      </c>
      <c r="CV101" s="315">
        <f t="shared" si="138"/>
        <v>0</v>
      </c>
      <c r="CW101" s="239">
        <f t="shared" si="139"/>
        <v>920</v>
      </c>
      <c r="CX101" s="316">
        <f t="shared" si="140"/>
        <v>230</v>
      </c>
      <c r="CY101" s="317">
        <f t="shared" si="141"/>
        <v>0</v>
      </c>
      <c r="CZ101" s="318">
        <f t="shared" si="142"/>
        <v>460</v>
      </c>
      <c r="DA101" s="319">
        <f t="shared" si="143"/>
        <v>0</v>
      </c>
      <c r="DB101" s="319">
        <f t="shared" si="144"/>
        <v>0</v>
      </c>
      <c r="DC101" s="319">
        <f t="shared" si="145"/>
        <v>0</v>
      </c>
      <c r="DD101" s="319">
        <f t="shared" si="146"/>
        <v>460</v>
      </c>
      <c r="DE101" s="310">
        <f t="shared" si="147"/>
        <v>0</v>
      </c>
      <c r="DF101" s="321">
        <f t="shared" si="148"/>
        <v>267</v>
      </c>
      <c r="DG101" s="322">
        <f t="shared" si="149"/>
        <v>0</v>
      </c>
      <c r="DH101" s="321">
        <f t="shared" si="150"/>
        <v>0</v>
      </c>
      <c r="DI101" s="322">
        <f t="shared" si="151"/>
        <v>0</v>
      </c>
      <c r="DJ101" s="322">
        <f t="shared" si="152"/>
        <v>0</v>
      </c>
      <c r="DK101" s="322">
        <f t="shared" si="153"/>
        <v>0</v>
      </c>
      <c r="DL101" s="323">
        <f t="shared" si="154"/>
        <v>957</v>
      </c>
      <c r="DM101" s="324">
        <f t="shared" si="155"/>
        <v>-37</v>
      </c>
      <c r="DN101" s="324">
        <f t="shared" si="156"/>
        <v>230</v>
      </c>
      <c r="DO101" s="324"/>
      <c r="DP101" s="310">
        <f t="shared" si="103"/>
        <v>0</v>
      </c>
      <c r="DQ101" s="310">
        <f t="shared" si="157"/>
        <v>0</v>
      </c>
      <c r="DR101" s="310">
        <f t="shared" si="104"/>
        <v>920</v>
      </c>
      <c r="DS101" s="325">
        <f t="shared" si="158"/>
        <v>920</v>
      </c>
    </row>
    <row r="102" spans="1:123" ht="42.75" customHeight="1">
      <c r="A102" s="376"/>
      <c r="B102" s="327" t="s">
        <v>229</v>
      </c>
      <c r="C102" s="328" t="s">
        <v>215</v>
      </c>
      <c r="D102" s="329">
        <f>D101*0.15</f>
        <v>34.5</v>
      </c>
      <c r="E102" s="330">
        <v>241.5</v>
      </c>
      <c r="F102" s="331">
        <f t="shared" si="169"/>
        <v>8331.75</v>
      </c>
      <c r="G102" s="399"/>
      <c r="H102" s="400"/>
      <c r="I102" s="334">
        <f>I101*0.15</f>
        <v>0</v>
      </c>
      <c r="J102" s="335">
        <v>241.5</v>
      </c>
      <c r="K102" s="336">
        <f t="shared" si="170"/>
        <v>0</v>
      </c>
      <c r="L102" s="337">
        <f>L101*0.15</f>
        <v>85.92</v>
      </c>
      <c r="M102" s="338">
        <v>241.5</v>
      </c>
      <c r="N102" s="339">
        <f t="shared" si="171"/>
        <v>20749.68</v>
      </c>
      <c r="O102" s="340">
        <f>O101*0.15</f>
        <v>0</v>
      </c>
      <c r="P102" s="341">
        <v>241.5</v>
      </c>
      <c r="Q102" s="342">
        <f t="shared" si="172"/>
        <v>0</v>
      </c>
      <c r="R102" s="267">
        <f t="shared" si="105"/>
        <v>0</v>
      </c>
      <c r="S102" s="343">
        <f t="shared" si="98"/>
        <v>0</v>
      </c>
      <c r="T102" s="344">
        <f t="shared" si="99"/>
        <v>34.5</v>
      </c>
      <c r="U102" s="343">
        <f t="shared" si="100"/>
        <v>8331.75</v>
      </c>
      <c r="V102" s="345"/>
      <c r="W102" s="389"/>
      <c r="X102" s="346" t="s">
        <v>229</v>
      </c>
      <c r="Y102" s="347" t="s">
        <v>215</v>
      </c>
      <c r="Z102" s="348">
        <f>Z101*0.15</f>
        <v>69</v>
      </c>
      <c r="AA102" s="349">
        <v>241.5</v>
      </c>
      <c r="AB102" s="350">
        <f t="shared" si="173"/>
        <v>16663.5</v>
      </c>
      <c r="AC102" s="403"/>
      <c r="AD102" s="404"/>
      <c r="AE102" s="352">
        <f>AE101*0.15</f>
        <v>0</v>
      </c>
      <c r="AF102" s="353">
        <v>241.5</v>
      </c>
      <c r="AG102" s="281">
        <f t="shared" si="174"/>
        <v>0</v>
      </c>
      <c r="AH102" s="354">
        <f t="shared" si="101"/>
        <v>0</v>
      </c>
      <c r="AI102" s="355">
        <f t="shared" si="102"/>
        <v>0</v>
      </c>
      <c r="AJ102" s="352">
        <f>AJ101*0.15</f>
        <v>0</v>
      </c>
      <c r="AK102" s="353">
        <v>241.5</v>
      </c>
      <c r="AL102" s="283">
        <f t="shared" si="106"/>
        <v>0</v>
      </c>
      <c r="AM102" s="280"/>
      <c r="AN102" s="281">
        <f t="shared" si="107"/>
        <v>0</v>
      </c>
      <c r="AO102" s="282"/>
      <c r="AP102" s="283">
        <f t="shared" si="108"/>
        <v>0</v>
      </c>
      <c r="AQ102" s="282"/>
      <c r="AR102" s="281">
        <f t="shared" si="109"/>
        <v>0</v>
      </c>
      <c r="AS102" s="284"/>
      <c r="AT102" s="281">
        <f t="shared" si="159"/>
        <v>0</v>
      </c>
      <c r="AU102" s="285">
        <f t="shared" si="110"/>
        <v>0</v>
      </c>
      <c r="AV102" s="358">
        <f t="shared" si="111"/>
        <v>0</v>
      </c>
      <c r="AW102" s="287">
        <f t="shared" si="112"/>
        <v>69</v>
      </c>
      <c r="AX102" s="358">
        <f t="shared" si="113"/>
        <v>16663.5</v>
      </c>
      <c r="AY102" s="359">
        <f t="shared" si="114"/>
        <v>138</v>
      </c>
      <c r="AZ102" s="360">
        <f t="shared" si="115"/>
        <v>33327</v>
      </c>
      <c r="BA102" s="361">
        <f t="shared" si="116"/>
        <v>0</v>
      </c>
      <c r="BB102" s="234"/>
      <c r="BC102" s="310">
        <f t="shared" si="117"/>
        <v>0</v>
      </c>
      <c r="BD102" s="363">
        <f t="shared" si="118"/>
        <v>0</v>
      </c>
      <c r="BE102" s="310">
        <f t="shared" si="119"/>
        <v>138</v>
      </c>
      <c r="BF102" s="234"/>
      <c r="BG102" s="394"/>
      <c r="BH102" s="365" t="s">
        <v>229</v>
      </c>
      <c r="BI102" s="366" t="s">
        <v>215</v>
      </c>
      <c r="BJ102" s="367">
        <f>BJ101*0.15</f>
        <v>40.049999999999997</v>
      </c>
      <c r="BK102" s="368">
        <v>241.5</v>
      </c>
      <c r="BL102" s="369">
        <f t="shared" si="175"/>
        <v>9672.08</v>
      </c>
      <c r="BM102" s="365" t="s">
        <v>229</v>
      </c>
      <c r="BN102" s="366" t="s">
        <v>215</v>
      </c>
      <c r="BO102" s="367">
        <f>BO101*0.15</f>
        <v>0</v>
      </c>
      <c r="BP102" s="368">
        <v>241.5</v>
      </c>
      <c r="BQ102" s="369">
        <f t="shared" si="176"/>
        <v>0</v>
      </c>
      <c r="BR102" s="365" t="s">
        <v>229</v>
      </c>
      <c r="BS102" s="366" t="s">
        <v>215</v>
      </c>
      <c r="BT102" s="367"/>
      <c r="BU102" s="368">
        <v>241.5</v>
      </c>
      <c r="BV102" s="369">
        <f t="shared" si="177"/>
        <v>0</v>
      </c>
      <c r="BW102" s="236">
        <f t="shared" si="120"/>
        <v>97.95</v>
      </c>
      <c r="BX102" s="409"/>
      <c r="BY102" s="301">
        <f t="shared" si="121"/>
        <v>0</v>
      </c>
      <c r="BZ102" s="414"/>
      <c r="CA102" s="303">
        <f t="shared" si="122"/>
        <v>0</v>
      </c>
      <c r="CB102" s="304">
        <f t="shared" si="123"/>
        <v>40.049999999999997</v>
      </c>
      <c r="CC102" s="304">
        <f t="shared" si="124"/>
        <v>9672.08</v>
      </c>
      <c r="CD102" s="415"/>
      <c r="CE102" s="303">
        <f t="shared" si="125"/>
        <v>0</v>
      </c>
      <c r="CF102" s="305">
        <f t="shared" si="126"/>
        <v>0</v>
      </c>
      <c r="CG102" s="306">
        <f t="shared" si="126"/>
        <v>0</v>
      </c>
      <c r="CH102" s="307">
        <f t="shared" si="127"/>
        <v>0</v>
      </c>
      <c r="CI102" s="308">
        <f t="shared" si="128"/>
        <v>0</v>
      </c>
      <c r="CJ102" s="309">
        <f t="shared" si="129"/>
        <v>0</v>
      </c>
      <c r="CK102" s="310">
        <f t="shared" si="130"/>
        <v>0</v>
      </c>
      <c r="CL102" s="310">
        <f t="shared" si="131"/>
        <v>138</v>
      </c>
      <c r="CM102" s="311">
        <f t="shared" si="132"/>
        <v>0</v>
      </c>
      <c r="CN102" s="312">
        <f t="shared" si="133"/>
        <v>0</v>
      </c>
      <c r="CO102" s="311"/>
      <c r="CP102" s="236">
        <f t="shared" si="134"/>
        <v>138</v>
      </c>
      <c r="CQ102" s="414"/>
      <c r="CR102" s="313">
        <f t="shared" si="135"/>
        <v>0</v>
      </c>
      <c r="CS102" s="314">
        <f t="shared" si="136"/>
        <v>40.049999999999997</v>
      </c>
      <c r="CT102" s="313"/>
      <c r="CU102" s="313">
        <f t="shared" si="137"/>
        <v>0</v>
      </c>
      <c r="CV102" s="315">
        <f t="shared" si="138"/>
        <v>0</v>
      </c>
      <c r="CW102" s="239">
        <f t="shared" si="139"/>
        <v>138</v>
      </c>
      <c r="CX102" s="316">
        <f t="shared" si="140"/>
        <v>34.5</v>
      </c>
      <c r="CY102" s="317">
        <f t="shared" si="141"/>
        <v>0</v>
      </c>
      <c r="CZ102" s="318">
        <f t="shared" si="142"/>
        <v>69</v>
      </c>
      <c r="DA102" s="319">
        <f t="shared" si="143"/>
        <v>0</v>
      </c>
      <c r="DB102" s="319">
        <f t="shared" si="144"/>
        <v>0</v>
      </c>
      <c r="DC102" s="319">
        <f t="shared" si="145"/>
        <v>0</v>
      </c>
      <c r="DD102" s="319">
        <f t="shared" si="146"/>
        <v>69</v>
      </c>
      <c r="DE102" s="310">
        <f t="shared" si="147"/>
        <v>0</v>
      </c>
      <c r="DF102" s="321">
        <f t="shared" si="148"/>
        <v>40.049999999999997</v>
      </c>
      <c r="DG102" s="322">
        <f t="shared" si="149"/>
        <v>0</v>
      </c>
      <c r="DH102" s="321">
        <f t="shared" si="150"/>
        <v>0</v>
      </c>
      <c r="DI102" s="322">
        <f t="shared" si="151"/>
        <v>0</v>
      </c>
      <c r="DJ102" s="322">
        <f t="shared" si="152"/>
        <v>0</v>
      </c>
      <c r="DK102" s="322">
        <f t="shared" si="153"/>
        <v>0</v>
      </c>
      <c r="DL102" s="323">
        <f t="shared" si="154"/>
        <v>143.55000000000001</v>
      </c>
      <c r="DM102" s="324">
        <f t="shared" si="155"/>
        <v>-5.55</v>
      </c>
      <c r="DN102" s="324">
        <f t="shared" si="156"/>
        <v>34.5</v>
      </c>
      <c r="DO102" s="324"/>
      <c r="DP102" s="310">
        <f t="shared" si="103"/>
        <v>0</v>
      </c>
      <c r="DQ102" s="310">
        <f t="shared" si="157"/>
        <v>0</v>
      </c>
      <c r="DR102" s="310">
        <f t="shared" si="104"/>
        <v>138</v>
      </c>
      <c r="DS102" s="325">
        <f t="shared" si="158"/>
        <v>138</v>
      </c>
    </row>
    <row r="103" spans="1:123" ht="21.75" customHeight="1">
      <c r="A103" s="376" t="s">
        <v>279</v>
      </c>
      <c r="B103" s="377" t="s">
        <v>233</v>
      </c>
      <c r="C103" s="378" t="s">
        <v>0</v>
      </c>
      <c r="D103" s="379">
        <v>230</v>
      </c>
      <c r="E103" s="380">
        <v>80</v>
      </c>
      <c r="F103" s="381">
        <f t="shared" si="169"/>
        <v>18400</v>
      </c>
      <c r="G103" s="382"/>
      <c r="H103" s="333"/>
      <c r="I103" s="383">
        <v>0</v>
      </c>
      <c r="J103" s="384">
        <v>80</v>
      </c>
      <c r="K103" s="336">
        <f t="shared" si="170"/>
        <v>0</v>
      </c>
      <c r="L103" s="385">
        <v>572.78</v>
      </c>
      <c r="M103" s="386">
        <v>80</v>
      </c>
      <c r="N103" s="339">
        <f t="shared" si="171"/>
        <v>45822.400000000001</v>
      </c>
      <c r="O103" s="387">
        <v>0</v>
      </c>
      <c r="P103" s="388">
        <v>80</v>
      </c>
      <c r="Q103" s="342">
        <f t="shared" si="172"/>
        <v>0</v>
      </c>
      <c r="R103" s="267">
        <f t="shared" si="105"/>
        <v>0</v>
      </c>
      <c r="S103" s="343">
        <f t="shared" si="98"/>
        <v>0</v>
      </c>
      <c r="T103" s="344">
        <f t="shared" si="99"/>
        <v>230</v>
      </c>
      <c r="U103" s="343">
        <f t="shared" si="100"/>
        <v>18400</v>
      </c>
      <c r="V103" s="345"/>
      <c r="W103" s="389" t="s">
        <v>279</v>
      </c>
      <c r="X103" s="390" t="s">
        <v>233</v>
      </c>
      <c r="Y103" s="391" t="s">
        <v>0</v>
      </c>
      <c r="Z103" s="392">
        <v>460</v>
      </c>
      <c r="AA103" s="393">
        <v>80</v>
      </c>
      <c r="AB103" s="283">
        <f t="shared" si="173"/>
        <v>36800</v>
      </c>
      <c r="AC103" s="280"/>
      <c r="AD103" s="281"/>
      <c r="AE103" s="280">
        <v>0</v>
      </c>
      <c r="AF103" s="392">
        <v>80</v>
      </c>
      <c r="AG103" s="281">
        <f t="shared" si="174"/>
        <v>0</v>
      </c>
      <c r="AH103" s="354">
        <f t="shared" si="101"/>
        <v>0</v>
      </c>
      <c r="AI103" s="355">
        <f t="shared" si="102"/>
        <v>0</v>
      </c>
      <c r="AJ103" s="280">
        <v>0</v>
      </c>
      <c r="AK103" s="392">
        <v>80</v>
      </c>
      <c r="AL103" s="283">
        <f t="shared" si="106"/>
        <v>0</v>
      </c>
      <c r="AM103" s="280"/>
      <c r="AN103" s="281">
        <f t="shared" si="107"/>
        <v>0</v>
      </c>
      <c r="AO103" s="282"/>
      <c r="AP103" s="283">
        <f t="shared" si="108"/>
        <v>0</v>
      </c>
      <c r="AQ103" s="282"/>
      <c r="AR103" s="281">
        <f t="shared" si="109"/>
        <v>0</v>
      </c>
      <c r="AS103" s="284"/>
      <c r="AT103" s="281">
        <f t="shared" si="159"/>
        <v>0</v>
      </c>
      <c r="AU103" s="285">
        <f t="shared" si="110"/>
        <v>0</v>
      </c>
      <c r="AV103" s="358">
        <f t="shared" si="111"/>
        <v>0</v>
      </c>
      <c r="AW103" s="287">
        <f t="shared" si="112"/>
        <v>460</v>
      </c>
      <c r="AX103" s="358">
        <f t="shared" si="113"/>
        <v>36800</v>
      </c>
      <c r="AY103" s="359">
        <f t="shared" si="114"/>
        <v>920</v>
      </c>
      <c r="AZ103" s="360">
        <f t="shared" si="115"/>
        <v>73600</v>
      </c>
      <c r="BA103" s="361">
        <f t="shared" si="116"/>
        <v>0</v>
      </c>
      <c r="BB103" s="234"/>
      <c r="BC103" s="310">
        <f t="shared" si="117"/>
        <v>0</v>
      </c>
      <c r="BD103" s="363">
        <f t="shared" si="118"/>
        <v>0</v>
      </c>
      <c r="BE103" s="310">
        <f t="shared" si="119"/>
        <v>920</v>
      </c>
      <c r="BF103" s="234"/>
      <c r="BG103" s="394" t="s">
        <v>279</v>
      </c>
      <c r="BH103" s="395" t="s">
        <v>233</v>
      </c>
      <c r="BI103" s="396" t="s">
        <v>0</v>
      </c>
      <c r="BJ103" s="304">
        <v>267</v>
      </c>
      <c r="BK103" s="303">
        <v>80</v>
      </c>
      <c r="BL103" s="314">
        <f t="shared" si="175"/>
        <v>21360</v>
      </c>
      <c r="BM103" s="395" t="s">
        <v>233</v>
      </c>
      <c r="BN103" s="396" t="s">
        <v>0</v>
      </c>
      <c r="BO103" s="304">
        <v>0</v>
      </c>
      <c r="BP103" s="303">
        <v>80</v>
      </c>
      <c r="BQ103" s="314">
        <f t="shared" si="176"/>
        <v>0</v>
      </c>
      <c r="BR103" s="395" t="s">
        <v>233</v>
      </c>
      <c r="BS103" s="396" t="s">
        <v>0</v>
      </c>
      <c r="BT103" s="304"/>
      <c r="BU103" s="303">
        <v>80</v>
      </c>
      <c r="BV103" s="314">
        <f t="shared" si="177"/>
        <v>0</v>
      </c>
      <c r="BW103" s="236">
        <f t="shared" si="120"/>
        <v>653</v>
      </c>
      <c r="BX103" s="397"/>
      <c r="BY103" s="301">
        <f t="shared" si="121"/>
        <v>0</v>
      </c>
      <c r="BZ103" s="414"/>
      <c r="CA103" s="303">
        <f t="shared" si="122"/>
        <v>0</v>
      </c>
      <c r="CB103" s="304">
        <f t="shared" si="123"/>
        <v>267</v>
      </c>
      <c r="CC103" s="304">
        <f t="shared" si="124"/>
        <v>21360</v>
      </c>
      <c r="CD103" s="415"/>
      <c r="CE103" s="303">
        <f t="shared" si="125"/>
        <v>0</v>
      </c>
      <c r="CF103" s="305">
        <f t="shared" si="126"/>
        <v>0</v>
      </c>
      <c r="CG103" s="306">
        <f t="shared" si="126"/>
        <v>0</v>
      </c>
      <c r="CH103" s="307">
        <f t="shared" si="127"/>
        <v>0</v>
      </c>
      <c r="CI103" s="308">
        <f t="shared" si="128"/>
        <v>0</v>
      </c>
      <c r="CJ103" s="309">
        <f t="shared" si="129"/>
        <v>0</v>
      </c>
      <c r="CK103" s="310">
        <f t="shared" si="130"/>
        <v>0</v>
      </c>
      <c r="CL103" s="310">
        <f t="shared" si="131"/>
        <v>920</v>
      </c>
      <c r="CM103" s="311">
        <f t="shared" si="132"/>
        <v>0</v>
      </c>
      <c r="CN103" s="312">
        <f t="shared" si="133"/>
        <v>0</v>
      </c>
      <c r="CO103" s="311"/>
      <c r="CP103" s="236">
        <f t="shared" si="134"/>
        <v>920</v>
      </c>
      <c r="CQ103" s="414"/>
      <c r="CR103" s="313">
        <f t="shared" si="135"/>
        <v>0</v>
      </c>
      <c r="CS103" s="314">
        <f t="shared" si="136"/>
        <v>267</v>
      </c>
      <c r="CT103" s="313"/>
      <c r="CU103" s="313">
        <f t="shared" si="137"/>
        <v>0</v>
      </c>
      <c r="CV103" s="315">
        <f t="shared" si="138"/>
        <v>0</v>
      </c>
      <c r="CW103" s="239">
        <f t="shared" si="139"/>
        <v>920</v>
      </c>
      <c r="CX103" s="316">
        <f t="shared" si="140"/>
        <v>230</v>
      </c>
      <c r="CY103" s="317">
        <f t="shared" si="141"/>
        <v>0</v>
      </c>
      <c r="CZ103" s="318">
        <f t="shared" si="142"/>
        <v>460</v>
      </c>
      <c r="DA103" s="319">
        <f t="shared" si="143"/>
        <v>0</v>
      </c>
      <c r="DB103" s="319">
        <f t="shared" si="144"/>
        <v>0</v>
      </c>
      <c r="DC103" s="319">
        <f t="shared" si="145"/>
        <v>0</v>
      </c>
      <c r="DD103" s="319">
        <f t="shared" si="146"/>
        <v>460</v>
      </c>
      <c r="DE103" s="310">
        <f t="shared" si="147"/>
        <v>0</v>
      </c>
      <c r="DF103" s="321">
        <f t="shared" si="148"/>
        <v>267</v>
      </c>
      <c r="DG103" s="322">
        <f t="shared" si="149"/>
        <v>0</v>
      </c>
      <c r="DH103" s="321">
        <f t="shared" si="150"/>
        <v>0</v>
      </c>
      <c r="DI103" s="322">
        <f t="shared" si="151"/>
        <v>0</v>
      </c>
      <c r="DJ103" s="322">
        <f t="shared" si="152"/>
        <v>0</v>
      </c>
      <c r="DK103" s="322">
        <f t="shared" si="153"/>
        <v>0</v>
      </c>
      <c r="DL103" s="323">
        <f t="shared" si="154"/>
        <v>957</v>
      </c>
      <c r="DM103" s="324">
        <f t="shared" si="155"/>
        <v>-37</v>
      </c>
      <c r="DN103" s="324">
        <f t="shared" si="156"/>
        <v>230</v>
      </c>
      <c r="DO103" s="324"/>
      <c r="DP103" s="310">
        <f t="shared" si="103"/>
        <v>0</v>
      </c>
      <c r="DQ103" s="310">
        <f t="shared" si="157"/>
        <v>0</v>
      </c>
      <c r="DR103" s="310">
        <f t="shared" si="104"/>
        <v>920</v>
      </c>
      <c r="DS103" s="325">
        <f t="shared" si="158"/>
        <v>920</v>
      </c>
    </row>
    <row r="104" spans="1:123" ht="54" customHeight="1">
      <c r="A104" s="326"/>
      <c r="B104" s="327" t="s">
        <v>229</v>
      </c>
      <c r="C104" s="328" t="s">
        <v>215</v>
      </c>
      <c r="D104" s="329">
        <f>D103*0.15</f>
        <v>34.5</v>
      </c>
      <c r="E104" s="330">
        <v>241.5</v>
      </c>
      <c r="F104" s="331">
        <f t="shared" si="169"/>
        <v>8331.75</v>
      </c>
      <c r="G104" s="399"/>
      <c r="H104" s="400"/>
      <c r="I104" s="334">
        <f>I103*0.15</f>
        <v>0</v>
      </c>
      <c r="J104" s="335">
        <v>241.5</v>
      </c>
      <c r="K104" s="336">
        <f t="shared" si="170"/>
        <v>0</v>
      </c>
      <c r="L104" s="337">
        <f>L103*0.15</f>
        <v>85.92</v>
      </c>
      <c r="M104" s="338">
        <v>241.5</v>
      </c>
      <c r="N104" s="339">
        <f t="shared" si="171"/>
        <v>20749.68</v>
      </c>
      <c r="O104" s="340">
        <f>O103*0.15</f>
        <v>0</v>
      </c>
      <c r="P104" s="341">
        <v>241.5</v>
      </c>
      <c r="Q104" s="342">
        <f t="shared" si="172"/>
        <v>0</v>
      </c>
      <c r="R104" s="267">
        <f t="shared" si="105"/>
        <v>0</v>
      </c>
      <c r="S104" s="343">
        <f t="shared" si="98"/>
        <v>0</v>
      </c>
      <c r="T104" s="344">
        <f t="shared" si="99"/>
        <v>34.5</v>
      </c>
      <c r="U104" s="343">
        <f t="shared" si="100"/>
        <v>8331.75</v>
      </c>
      <c r="V104" s="345"/>
      <c r="W104" s="173"/>
      <c r="X104" s="346" t="s">
        <v>229</v>
      </c>
      <c r="Y104" s="347" t="s">
        <v>215</v>
      </c>
      <c r="Z104" s="348">
        <f>Z103*0.15</f>
        <v>69</v>
      </c>
      <c r="AA104" s="349">
        <v>241.5</v>
      </c>
      <c r="AB104" s="350">
        <f t="shared" si="173"/>
        <v>16663.5</v>
      </c>
      <c r="AC104" s="403"/>
      <c r="AD104" s="404"/>
      <c r="AE104" s="352">
        <f>AE103*0.15</f>
        <v>0</v>
      </c>
      <c r="AF104" s="353">
        <v>241.5</v>
      </c>
      <c r="AG104" s="281">
        <f t="shared" si="174"/>
        <v>0</v>
      </c>
      <c r="AH104" s="354">
        <f t="shared" si="101"/>
        <v>0</v>
      </c>
      <c r="AI104" s="355">
        <f t="shared" si="102"/>
        <v>0</v>
      </c>
      <c r="AJ104" s="352">
        <f>AJ103*0.15</f>
        <v>0</v>
      </c>
      <c r="AK104" s="353">
        <v>241.5</v>
      </c>
      <c r="AL104" s="283">
        <f t="shared" si="106"/>
        <v>0</v>
      </c>
      <c r="AM104" s="280"/>
      <c r="AN104" s="281">
        <f t="shared" si="107"/>
        <v>0</v>
      </c>
      <c r="AO104" s="282"/>
      <c r="AP104" s="283">
        <f t="shared" si="108"/>
        <v>0</v>
      </c>
      <c r="AQ104" s="282"/>
      <c r="AR104" s="281">
        <f t="shared" si="109"/>
        <v>0</v>
      </c>
      <c r="AS104" s="284"/>
      <c r="AT104" s="281">
        <f t="shared" si="159"/>
        <v>0</v>
      </c>
      <c r="AU104" s="285">
        <f t="shared" si="110"/>
        <v>0</v>
      </c>
      <c r="AV104" s="358">
        <f t="shared" si="111"/>
        <v>0</v>
      </c>
      <c r="AW104" s="287">
        <f t="shared" si="112"/>
        <v>69</v>
      </c>
      <c r="AX104" s="358">
        <f t="shared" si="113"/>
        <v>16663.5</v>
      </c>
      <c r="AY104" s="359">
        <f t="shared" si="114"/>
        <v>138</v>
      </c>
      <c r="AZ104" s="360">
        <f t="shared" si="115"/>
        <v>33327</v>
      </c>
      <c r="BA104" s="361">
        <f t="shared" si="116"/>
        <v>0</v>
      </c>
      <c r="BB104" s="234"/>
      <c r="BC104" s="310">
        <f t="shared" si="117"/>
        <v>0</v>
      </c>
      <c r="BD104" s="363">
        <f t="shared" si="118"/>
        <v>0</v>
      </c>
      <c r="BE104" s="310">
        <f t="shared" si="119"/>
        <v>138</v>
      </c>
      <c r="BF104" s="234"/>
      <c r="BG104" s="364"/>
      <c r="BH104" s="365" t="s">
        <v>229</v>
      </c>
      <c r="BI104" s="366" t="s">
        <v>215</v>
      </c>
      <c r="BJ104" s="367">
        <f>BJ103*0.15</f>
        <v>40.049999999999997</v>
      </c>
      <c r="BK104" s="368">
        <v>241.5</v>
      </c>
      <c r="BL104" s="369">
        <f t="shared" si="175"/>
        <v>9672.08</v>
      </c>
      <c r="BM104" s="365" t="s">
        <v>229</v>
      </c>
      <c r="BN104" s="366" t="s">
        <v>215</v>
      </c>
      <c r="BO104" s="367">
        <f>BO103*0.15</f>
        <v>0</v>
      </c>
      <c r="BP104" s="368">
        <v>241.5</v>
      </c>
      <c r="BQ104" s="369">
        <f t="shared" si="176"/>
        <v>0</v>
      </c>
      <c r="BR104" s="365" t="s">
        <v>229</v>
      </c>
      <c r="BS104" s="366" t="s">
        <v>215</v>
      </c>
      <c r="BT104" s="367"/>
      <c r="BU104" s="368">
        <v>241.5</v>
      </c>
      <c r="BV104" s="369">
        <f t="shared" si="177"/>
        <v>0</v>
      </c>
      <c r="BW104" s="236">
        <f t="shared" si="120"/>
        <v>97.95</v>
      </c>
      <c r="BX104" s="409"/>
      <c r="BY104" s="301">
        <f t="shared" si="121"/>
        <v>0</v>
      </c>
      <c r="BZ104" s="414"/>
      <c r="CA104" s="303">
        <f t="shared" si="122"/>
        <v>0</v>
      </c>
      <c r="CB104" s="304">
        <f t="shared" si="123"/>
        <v>40.049999999999997</v>
      </c>
      <c r="CC104" s="304">
        <f t="shared" si="124"/>
        <v>9672.08</v>
      </c>
      <c r="CD104" s="415"/>
      <c r="CE104" s="303">
        <f t="shared" si="125"/>
        <v>0</v>
      </c>
      <c r="CF104" s="305">
        <f t="shared" si="126"/>
        <v>0</v>
      </c>
      <c r="CG104" s="306">
        <f t="shared" si="126"/>
        <v>0</v>
      </c>
      <c r="CH104" s="307">
        <f t="shared" si="127"/>
        <v>0</v>
      </c>
      <c r="CI104" s="308">
        <f t="shared" si="128"/>
        <v>0</v>
      </c>
      <c r="CJ104" s="309">
        <f t="shared" si="129"/>
        <v>0</v>
      </c>
      <c r="CK104" s="310">
        <f t="shared" si="130"/>
        <v>0</v>
      </c>
      <c r="CL104" s="310">
        <f t="shared" si="131"/>
        <v>138</v>
      </c>
      <c r="CM104" s="311">
        <f t="shared" si="132"/>
        <v>0</v>
      </c>
      <c r="CN104" s="312">
        <f t="shared" si="133"/>
        <v>0</v>
      </c>
      <c r="CO104" s="311"/>
      <c r="CP104" s="236">
        <f t="shared" si="134"/>
        <v>138</v>
      </c>
      <c r="CQ104" s="414"/>
      <c r="CR104" s="313">
        <f t="shared" si="135"/>
        <v>0</v>
      </c>
      <c r="CS104" s="314">
        <f t="shared" si="136"/>
        <v>40.049999999999997</v>
      </c>
      <c r="CT104" s="313"/>
      <c r="CU104" s="313">
        <f t="shared" si="137"/>
        <v>0</v>
      </c>
      <c r="CV104" s="315">
        <f t="shared" si="138"/>
        <v>0</v>
      </c>
      <c r="CW104" s="239">
        <f t="shared" si="139"/>
        <v>138</v>
      </c>
      <c r="CX104" s="316">
        <f t="shared" si="140"/>
        <v>34.5</v>
      </c>
      <c r="CY104" s="317">
        <f t="shared" si="141"/>
        <v>0</v>
      </c>
      <c r="CZ104" s="318">
        <f t="shared" si="142"/>
        <v>69</v>
      </c>
      <c r="DA104" s="319">
        <f t="shared" si="143"/>
        <v>0</v>
      </c>
      <c r="DB104" s="319">
        <f t="shared" si="144"/>
        <v>0</v>
      </c>
      <c r="DC104" s="319">
        <f t="shared" si="145"/>
        <v>0</v>
      </c>
      <c r="DD104" s="319">
        <f t="shared" si="146"/>
        <v>69</v>
      </c>
      <c r="DE104" s="310">
        <f t="shared" si="147"/>
        <v>0</v>
      </c>
      <c r="DF104" s="321">
        <f t="shared" si="148"/>
        <v>40.049999999999997</v>
      </c>
      <c r="DG104" s="322">
        <f t="shared" si="149"/>
        <v>0</v>
      </c>
      <c r="DH104" s="321">
        <f t="shared" si="150"/>
        <v>0</v>
      </c>
      <c r="DI104" s="322">
        <f t="shared" si="151"/>
        <v>0</v>
      </c>
      <c r="DJ104" s="322">
        <f t="shared" si="152"/>
        <v>0</v>
      </c>
      <c r="DK104" s="322">
        <f t="shared" si="153"/>
        <v>0</v>
      </c>
      <c r="DL104" s="323">
        <f t="shared" si="154"/>
        <v>143.55000000000001</v>
      </c>
      <c r="DM104" s="324">
        <f t="shared" si="155"/>
        <v>-5.55</v>
      </c>
      <c r="DN104" s="324">
        <f t="shared" si="156"/>
        <v>34.5</v>
      </c>
      <c r="DO104" s="324"/>
      <c r="DP104" s="310">
        <f t="shared" si="103"/>
        <v>0</v>
      </c>
      <c r="DQ104" s="310">
        <f t="shared" si="157"/>
        <v>0</v>
      </c>
      <c r="DR104" s="310">
        <f t="shared" si="104"/>
        <v>138</v>
      </c>
      <c r="DS104" s="325">
        <f t="shared" si="158"/>
        <v>138</v>
      </c>
    </row>
    <row r="105" spans="1:123" ht="22.5" customHeight="1">
      <c r="A105" s="326">
        <v>8</v>
      </c>
      <c r="B105" s="425" t="s">
        <v>280</v>
      </c>
      <c r="C105" s="422" t="s">
        <v>27</v>
      </c>
      <c r="D105" s="379">
        <v>228.75</v>
      </c>
      <c r="E105" s="461">
        <v>450</v>
      </c>
      <c r="F105" s="331">
        <f t="shared" si="169"/>
        <v>102937.5</v>
      </c>
      <c r="G105" s="399"/>
      <c r="H105" s="400"/>
      <c r="I105" s="383">
        <v>0</v>
      </c>
      <c r="J105" s="462">
        <v>450</v>
      </c>
      <c r="K105" s="336">
        <f t="shared" si="170"/>
        <v>0</v>
      </c>
      <c r="L105" s="385">
        <v>470.48</v>
      </c>
      <c r="M105" s="463">
        <v>450</v>
      </c>
      <c r="N105" s="339">
        <f t="shared" si="171"/>
        <v>211716</v>
      </c>
      <c r="O105" s="408">
        <v>118.78</v>
      </c>
      <c r="P105" s="464">
        <v>450</v>
      </c>
      <c r="Q105" s="342">
        <f t="shared" si="172"/>
        <v>53451</v>
      </c>
      <c r="R105" s="267">
        <f t="shared" si="105"/>
        <v>118.78</v>
      </c>
      <c r="S105" s="343">
        <f t="shared" si="98"/>
        <v>53451</v>
      </c>
      <c r="T105" s="344">
        <f t="shared" si="99"/>
        <v>109.97</v>
      </c>
      <c r="U105" s="343">
        <f t="shared" si="100"/>
        <v>49486.5</v>
      </c>
      <c r="V105" s="345"/>
      <c r="W105" s="173">
        <v>8</v>
      </c>
      <c r="X105" s="434" t="s">
        <v>280</v>
      </c>
      <c r="Y105" s="423" t="s">
        <v>27</v>
      </c>
      <c r="Z105" s="392">
        <f>915/2</f>
        <v>457.5</v>
      </c>
      <c r="AA105" s="465">
        <v>450</v>
      </c>
      <c r="AB105" s="350">
        <f t="shared" si="173"/>
        <v>205875</v>
      </c>
      <c r="AC105" s="403"/>
      <c r="AD105" s="404"/>
      <c r="AE105" s="280">
        <v>51.49</v>
      </c>
      <c r="AF105" s="466">
        <v>450</v>
      </c>
      <c r="AG105" s="281">
        <f t="shared" si="174"/>
        <v>23170.5</v>
      </c>
      <c r="AH105" s="354">
        <f t="shared" si="101"/>
        <v>51.49</v>
      </c>
      <c r="AI105" s="355">
        <f t="shared" si="102"/>
        <v>23170.5</v>
      </c>
      <c r="AJ105" s="280">
        <v>102.68</v>
      </c>
      <c r="AK105" s="466">
        <v>450</v>
      </c>
      <c r="AL105" s="283">
        <f t="shared" si="106"/>
        <v>46206</v>
      </c>
      <c r="AM105" s="280">
        <v>154.02000000000001</v>
      </c>
      <c r="AN105" s="281">
        <f t="shared" si="107"/>
        <v>69309</v>
      </c>
      <c r="AO105" s="282">
        <v>0</v>
      </c>
      <c r="AP105" s="283">
        <f t="shared" si="108"/>
        <v>0</v>
      </c>
      <c r="AQ105" s="282">
        <v>0</v>
      </c>
      <c r="AR105" s="281">
        <f t="shared" si="109"/>
        <v>0</v>
      </c>
      <c r="AS105" s="284"/>
      <c r="AT105" s="281">
        <f t="shared" si="159"/>
        <v>0</v>
      </c>
      <c r="AU105" s="285">
        <f t="shared" si="110"/>
        <v>308.19</v>
      </c>
      <c r="AV105" s="358">
        <f t="shared" si="111"/>
        <v>138685.5</v>
      </c>
      <c r="AW105" s="287">
        <f t="shared" si="112"/>
        <v>149.31</v>
      </c>
      <c r="AX105" s="358">
        <f t="shared" si="113"/>
        <v>67189.5</v>
      </c>
      <c r="AY105" s="359">
        <f t="shared" si="114"/>
        <v>915</v>
      </c>
      <c r="AZ105" s="360">
        <f t="shared" si="115"/>
        <v>411750</v>
      </c>
      <c r="BA105" s="361">
        <f t="shared" si="116"/>
        <v>426.97</v>
      </c>
      <c r="BB105" s="234"/>
      <c r="BC105" s="310">
        <f t="shared" si="117"/>
        <v>426.97</v>
      </c>
      <c r="BD105" s="363">
        <f t="shared" si="118"/>
        <v>192136.5</v>
      </c>
      <c r="BE105" s="310">
        <f t="shared" si="119"/>
        <v>488.03</v>
      </c>
      <c r="BF105" s="234"/>
      <c r="BG105" s="364">
        <v>8</v>
      </c>
      <c r="BH105" s="438" t="s">
        <v>280</v>
      </c>
      <c r="BI105" s="424" t="s">
        <v>27</v>
      </c>
      <c r="BJ105" s="304">
        <v>228.75</v>
      </c>
      <c r="BK105" s="467">
        <v>450</v>
      </c>
      <c r="BL105" s="369">
        <f t="shared" si="175"/>
        <v>102937.5</v>
      </c>
      <c r="BM105" s="438" t="s">
        <v>280</v>
      </c>
      <c r="BN105" s="424" t="s">
        <v>27</v>
      </c>
      <c r="BO105" s="304">
        <v>100</v>
      </c>
      <c r="BP105" s="467">
        <v>450</v>
      </c>
      <c r="BQ105" s="369">
        <f t="shared" si="176"/>
        <v>45000</v>
      </c>
      <c r="BR105" s="438" t="s">
        <v>280</v>
      </c>
      <c r="BS105" s="424" t="s">
        <v>27</v>
      </c>
      <c r="BT105" s="304"/>
      <c r="BU105" s="467">
        <v>450</v>
      </c>
      <c r="BV105" s="369">
        <f t="shared" si="177"/>
        <v>0</v>
      </c>
      <c r="BW105" s="236">
        <f t="shared" si="120"/>
        <v>159.28</v>
      </c>
      <c r="BX105" s="409"/>
      <c r="BY105" s="301">
        <f t="shared" si="121"/>
        <v>0</v>
      </c>
      <c r="BZ105" s="302">
        <v>42.74</v>
      </c>
      <c r="CA105" s="303">
        <f t="shared" si="122"/>
        <v>19233</v>
      </c>
      <c r="CB105" s="304">
        <f t="shared" si="123"/>
        <v>186.01</v>
      </c>
      <c r="CC105" s="304">
        <f t="shared" si="124"/>
        <v>83704.5</v>
      </c>
      <c r="CD105" s="304">
        <v>0</v>
      </c>
      <c r="CE105" s="303">
        <f t="shared" si="125"/>
        <v>0</v>
      </c>
      <c r="CF105" s="305">
        <f t="shared" si="126"/>
        <v>42.74</v>
      </c>
      <c r="CG105" s="306">
        <f t="shared" si="126"/>
        <v>19233</v>
      </c>
      <c r="CH105" s="307">
        <f t="shared" si="127"/>
        <v>100</v>
      </c>
      <c r="CI105" s="308">
        <f t="shared" si="128"/>
        <v>45000</v>
      </c>
      <c r="CJ105" s="309">
        <f t="shared" si="129"/>
        <v>154.02000000000001</v>
      </c>
      <c r="CK105" s="310">
        <f t="shared" si="130"/>
        <v>469.71</v>
      </c>
      <c r="CL105" s="310">
        <f t="shared" si="131"/>
        <v>445.29</v>
      </c>
      <c r="CM105" s="311">
        <f t="shared" si="132"/>
        <v>42.74</v>
      </c>
      <c r="CN105" s="312">
        <f t="shared" si="133"/>
        <v>19233</v>
      </c>
      <c r="CO105" s="311"/>
      <c r="CP105" s="236">
        <f t="shared" si="134"/>
        <v>564.07000000000005</v>
      </c>
      <c r="CQ105" s="302"/>
      <c r="CR105" s="313">
        <f t="shared" si="135"/>
        <v>0</v>
      </c>
      <c r="CS105" s="314">
        <f t="shared" si="136"/>
        <v>186.01</v>
      </c>
      <c r="CT105" s="313"/>
      <c r="CU105" s="313">
        <f t="shared" si="137"/>
        <v>0</v>
      </c>
      <c r="CV105" s="315">
        <f t="shared" si="138"/>
        <v>0</v>
      </c>
      <c r="CW105" s="239">
        <f t="shared" si="139"/>
        <v>915</v>
      </c>
      <c r="CX105" s="316">
        <f t="shared" si="140"/>
        <v>228.75</v>
      </c>
      <c r="CY105" s="317">
        <f t="shared" si="141"/>
        <v>118.78</v>
      </c>
      <c r="CZ105" s="318">
        <f t="shared" si="142"/>
        <v>457.5</v>
      </c>
      <c r="DA105" s="319">
        <f t="shared" si="143"/>
        <v>308.19</v>
      </c>
      <c r="DB105" s="319">
        <f t="shared" si="144"/>
        <v>0</v>
      </c>
      <c r="DC105" s="319">
        <f t="shared" si="145"/>
        <v>308.19</v>
      </c>
      <c r="DD105" s="319">
        <f t="shared" si="146"/>
        <v>149.31</v>
      </c>
      <c r="DE105" s="310">
        <f t="shared" si="147"/>
        <v>0</v>
      </c>
      <c r="DF105" s="321">
        <f t="shared" si="148"/>
        <v>228.75</v>
      </c>
      <c r="DG105" s="322">
        <f t="shared" si="149"/>
        <v>42.74</v>
      </c>
      <c r="DH105" s="321">
        <f t="shared" si="150"/>
        <v>100</v>
      </c>
      <c r="DI105" s="322">
        <f t="shared" si="151"/>
        <v>0</v>
      </c>
      <c r="DJ105" s="322">
        <f t="shared" si="152"/>
        <v>0</v>
      </c>
      <c r="DK105" s="322">
        <f t="shared" si="153"/>
        <v>0</v>
      </c>
      <c r="DL105" s="323">
        <f t="shared" si="154"/>
        <v>1015</v>
      </c>
      <c r="DM105" s="324">
        <f t="shared" si="155"/>
        <v>-100</v>
      </c>
      <c r="DN105" s="324">
        <f t="shared" si="156"/>
        <v>109.97</v>
      </c>
      <c r="DO105" s="324"/>
      <c r="DP105" s="310">
        <f t="shared" si="103"/>
        <v>469.71</v>
      </c>
      <c r="DQ105" s="310">
        <f t="shared" si="157"/>
        <v>469.71</v>
      </c>
      <c r="DR105" s="310">
        <f t="shared" si="104"/>
        <v>445.29</v>
      </c>
      <c r="DS105" s="325">
        <f t="shared" si="158"/>
        <v>445.29</v>
      </c>
    </row>
    <row r="106" spans="1:123" ht="48.75" customHeight="1" thickBot="1">
      <c r="A106" s="442"/>
      <c r="B106" s="468" t="s">
        <v>281</v>
      </c>
      <c r="C106" s="469" t="s">
        <v>27</v>
      </c>
      <c r="D106" s="470">
        <f>D105</f>
        <v>228.75</v>
      </c>
      <c r="E106" s="471">
        <v>360</v>
      </c>
      <c r="F106" s="331">
        <f t="shared" si="169"/>
        <v>82350</v>
      </c>
      <c r="G106" s="399"/>
      <c r="H106" s="400"/>
      <c r="I106" s="472">
        <f>I105</f>
        <v>0</v>
      </c>
      <c r="J106" s="473">
        <v>360</v>
      </c>
      <c r="K106" s="336">
        <f t="shared" si="170"/>
        <v>0</v>
      </c>
      <c r="L106" s="474">
        <f>L105</f>
        <v>470.48</v>
      </c>
      <c r="M106" s="475">
        <v>360</v>
      </c>
      <c r="N106" s="339">
        <f t="shared" si="171"/>
        <v>169372.79999999999</v>
      </c>
      <c r="O106" s="476">
        <f>O105</f>
        <v>118.78</v>
      </c>
      <c r="P106" s="477">
        <v>360</v>
      </c>
      <c r="Q106" s="342">
        <f t="shared" si="172"/>
        <v>42760.800000000003</v>
      </c>
      <c r="R106" s="267">
        <f t="shared" si="105"/>
        <v>118.78</v>
      </c>
      <c r="S106" s="343">
        <f t="shared" si="98"/>
        <v>42760.800000000003</v>
      </c>
      <c r="T106" s="344">
        <f t="shared" si="99"/>
        <v>109.97</v>
      </c>
      <c r="U106" s="343">
        <f t="shared" si="100"/>
        <v>39589.199999999997</v>
      </c>
      <c r="V106" s="345"/>
      <c r="W106" s="447"/>
      <c r="X106" s="478" t="s">
        <v>282</v>
      </c>
      <c r="Y106" s="479" t="s">
        <v>27</v>
      </c>
      <c r="Z106" s="480">
        <f>Z105</f>
        <v>457.5</v>
      </c>
      <c r="AA106" s="481">
        <v>360</v>
      </c>
      <c r="AB106" s="350">
        <f t="shared" si="173"/>
        <v>164700</v>
      </c>
      <c r="AC106" s="403"/>
      <c r="AD106" s="404"/>
      <c r="AE106" s="482">
        <f>AE105</f>
        <v>51.49</v>
      </c>
      <c r="AF106" s="483">
        <v>360</v>
      </c>
      <c r="AG106" s="281">
        <f t="shared" si="174"/>
        <v>18536.400000000001</v>
      </c>
      <c r="AH106" s="354">
        <f t="shared" si="101"/>
        <v>51.49</v>
      </c>
      <c r="AI106" s="355">
        <f t="shared" si="102"/>
        <v>18536.400000000001</v>
      </c>
      <c r="AJ106" s="482">
        <f>AJ105</f>
        <v>102.68</v>
      </c>
      <c r="AK106" s="483">
        <v>360</v>
      </c>
      <c r="AL106" s="283">
        <f t="shared" si="106"/>
        <v>36964.800000000003</v>
      </c>
      <c r="AM106" s="484">
        <f>AM105</f>
        <v>154.02000000000001</v>
      </c>
      <c r="AN106" s="281">
        <f t="shared" si="107"/>
        <v>55447.199999999997</v>
      </c>
      <c r="AO106" s="485">
        <f>AO105</f>
        <v>0</v>
      </c>
      <c r="AP106" s="283">
        <f t="shared" si="108"/>
        <v>0</v>
      </c>
      <c r="AQ106" s="485">
        <f>AQ105</f>
        <v>0</v>
      </c>
      <c r="AR106" s="281">
        <f t="shared" si="109"/>
        <v>0</v>
      </c>
      <c r="AS106" s="486"/>
      <c r="AT106" s="281">
        <f t="shared" si="159"/>
        <v>0</v>
      </c>
      <c r="AU106" s="285">
        <f t="shared" si="110"/>
        <v>308.19</v>
      </c>
      <c r="AV106" s="358">
        <f t="shared" si="111"/>
        <v>110948.4</v>
      </c>
      <c r="AW106" s="287">
        <f t="shared" si="112"/>
        <v>149.31</v>
      </c>
      <c r="AX106" s="358">
        <f t="shared" si="113"/>
        <v>53751.6</v>
      </c>
      <c r="AY106" s="359">
        <f t="shared" si="114"/>
        <v>915</v>
      </c>
      <c r="AZ106" s="360">
        <f t="shared" si="115"/>
        <v>329400</v>
      </c>
      <c r="BA106" s="361">
        <f t="shared" si="116"/>
        <v>426.97</v>
      </c>
      <c r="BB106" s="234"/>
      <c r="BC106" s="310">
        <f t="shared" si="117"/>
        <v>426.97</v>
      </c>
      <c r="BD106" s="363">
        <f t="shared" si="118"/>
        <v>153709.20000000001</v>
      </c>
      <c r="BE106" s="310">
        <f t="shared" si="119"/>
        <v>488.03</v>
      </c>
      <c r="BF106" s="234"/>
      <c r="BG106" s="414"/>
      <c r="BH106" s="487" t="s">
        <v>282</v>
      </c>
      <c r="BI106" s="488" t="s">
        <v>27</v>
      </c>
      <c r="BJ106" s="489">
        <f>BJ105</f>
        <v>228.75</v>
      </c>
      <c r="BK106" s="490">
        <v>360</v>
      </c>
      <c r="BL106" s="369">
        <f t="shared" si="175"/>
        <v>82350</v>
      </c>
      <c r="BM106" s="487" t="s">
        <v>282</v>
      </c>
      <c r="BN106" s="488" t="s">
        <v>27</v>
      </c>
      <c r="BO106" s="489">
        <f>BO105</f>
        <v>100</v>
      </c>
      <c r="BP106" s="490">
        <v>360</v>
      </c>
      <c r="BQ106" s="369">
        <f t="shared" si="176"/>
        <v>36000</v>
      </c>
      <c r="BR106" s="487" t="s">
        <v>282</v>
      </c>
      <c r="BS106" s="488" t="s">
        <v>27</v>
      </c>
      <c r="BT106" s="489"/>
      <c r="BU106" s="490">
        <v>360</v>
      </c>
      <c r="BV106" s="369">
        <f t="shared" si="177"/>
        <v>0</v>
      </c>
      <c r="BW106" s="236">
        <f t="shared" si="120"/>
        <v>159.28</v>
      </c>
      <c r="BX106" s="409"/>
      <c r="BY106" s="301">
        <f t="shared" si="121"/>
        <v>0</v>
      </c>
      <c r="BZ106" s="491">
        <f>BZ105</f>
        <v>42.74</v>
      </c>
      <c r="CA106" s="303">
        <f t="shared" si="122"/>
        <v>15386.4</v>
      </c>
      <c r="CB106" s="304">
        <f t="shared" si="123"/>
        <v>186.01</v>
      </c>
      <c r="CC106" s="304">
        <f t="shared" si="124"/>
        <v>66963.600000000006</v>
      </c>
      <c r="CD106" s="489">
        <f>CD105</f>
        <v>0</v>
      </c>
      <c r="CE106" s="303">
        <f t="shared" si="125"/>
        <v>0</v>
      </c>
      <c r="CF106" s="305">
        <f t="shared" si="126"/>
        <v>42.74</v>
      </c>
      <c r="CG106" s="306">
        <f t="shared" si="126"/>
        <v>15386.4</v>
      </c>
      <c r="CH106" s="307">
        <f t="shared" si="127"/>
        <v>100</v>
      </c>
      <c r="CI106" s="308">
        <f t="shared" si="128"/>
        <v>36000</v>
      </c>
      <c r="CJ106" s="309">
        <f t="shared" si="129"/>
        <v>154.02000000000001</v>
      </c>
      <c r="CK106" s="310">
        <f t="shared" si="130"/>
        <v>469.71</v>
      </c>
      <c r="CL106" s="310">
        <f t="shared" si="131"/>
        <v>445.29</v>
      </c>
      <c r="CM106" s="311">
        <f t="shared" si="132"/>
        <v>42.74</v>
      </c>
      <c r="CN106" s="312">
        <f t="shared" si="133"/>
        <v>15386.4</v>
      </c>
      <c r="CO106" s="311"/>
      <c r="CP106" s="236">
        <f t="shared" si="134"/>
        <v>564.07000000000005</v>
      </c>
      <c r="CQ106" s="491"/>
      <c r="CR106" s="313">
        <f t="shared" si="135"/>
        <v>0</v>
      </c>
      <c r="CS106" s="314">
        <f t="shared" si="136"/>
        <v>186.01</v>
      </c>
      <c r="CT106" s="313"/>
      <c r="CU106" s="313">
        <f t="shared" si="137"/>
        <v>0</v>
      </c>
      <c r="CV106" s="315">
        <f t="shared" si="138"/>
        <v>0</v>
      </c>
      <c r="CW106" s="239">
        <f t="shared" si="139"/>
        <v>915</v>
      </c>
      <c r="CX106" s="316">
        <f t="shared" si="140"/>
        <v>228.75</v>
      </c>
      <c r="CY106" s="317">
        <f t="shared" si="141"/>
        <v>118.78</v>
      </c>
      <c r="CZ106" s="318">
        <f t="shared" si="142"/>
        <v>457.5</v>
      </c>
      <c r="DA106" s="319">
        <f t="shared" si="143"/>
        <v>308.19</v>
      </c>
      <c r="DB106" s="319">
        <f t="shared" si="144"/>
        <v>0</v>
      </c>
      <c r="DC106" s="319">
        <f t="shared" si="145"/>
        <v>308.19</v>
      </c>
      <c r="DD106" s="319">
        <f t="shared" si="146"/>
        <v>149.31</v>
      </c>
      <c r="DE106" s="310">
        <f t="shared" si="147"/>
        <v>0</v>
      </c>
      <c r="DF106" s="321">
        <f t="shared" si="148"/>
        <v>228.75</v>
      </c>
      <c r="DG106" s="322">
        <f t="shared" si="149"/>
        <v>42.74</v>
      </c>
      <c r="DH106" s="321">
        <f t="shared" si="150"/>
        <v>100</v>
      </c>
      <c r="DI106" s="322">
        <f t="shared" si="151"/>
        <v>0</v>
      </c>
      <c r="DJ106" s="322">
        <f t="shared" si="152"/>
        <v>0</v>
      </c>
      <c r="DK106" s="322">
        <f t="shared" si="153"/>
        <v>0</v>
      </c>
      <c r="DL106" s="323">
        <f t="shared" si="154"/>
        <v>1015</v>
      </c>
      <c r="DM106" s="324">
        <f t="shared" si="155"/>
        <v>-100</v>
      </c>
      <c r="DN106" s="324">
        <f t="shared" si="156"/>
        <v>109.97</v>
      </c>
      <c r="DO106" s="324"/>
      <c r="DP106" s="310">
        <f t="shared" si="103"/>
        <v>469.71</v>
      </c>
      <c r="DQ106" s="310">
        <f t="shared" si="157"/>
        <v>469.71</v>
      </c>
      <c r="DR106" s="310">
        <f t="shared" si="104"/>
        <v>445.29</v>
      </c>
      <c r="DS106" s="325">
        <f t="shared" si="158"/>
        <v>445.29</v>
      </c>
    </row>
    <row r="107" spans="1:123" ht="20.25" hidden="1" customHeight="1">
      <c r="A107" s="326">
        <v>9</v>
      </c>
      <c r="B107" s="425" t="s">
        <v>283</v>
      </c>
      <c r="C107" s="422"/>
      <c r="D107" s="379"/>
      <c r="E107" s="492"/>
      <c r="F107" s="493"/>
      <c r="G107" s="494"/>
      <c r="H107" s="495"/>
      <c r="I107" s="496"/>
      <c r="J107" s="497"/>
      <c r="K107" s="498"/>
      <c r="L107" s="499"/>
      <c r="M107" s="500"/>
      <c r="N107" s="501"/>
      <c r="O107" s="502"/>
      <c r="P107" s="503"/>
      <c r="Q107" s="504"/>
      <c r="R107" s="505"/>
      <c r="S107" s="506">
        <f t="shared" si="98"/>
        <v>0</v>
      </c>
      <c r="T107" s="507">
        <f t="shared" si="99"/>
        <v>0</v>
      </c>
      <c r="U107" s="506">
        <f t="shared" si="100"/>
        <v>0</v>
      </c>
      <c r="V107" s="345"/>
      <c r="W107" s="173">
        <v>9</v>
      </c>
      <c r="X107" s="434" t="s">
        <v>283</v>
      </c>
      <c r="Y107" s="423"/>
      <c r="Z107" s="392"/>
      <c r="AA107" s="508"/>
      <c r="AB107" s="509"/>
      <c r="AC107" s="510"/>
      <c r="AD107" s="511"/>
      <c r="AE107" s="512"/>
      <c r="AF107" s="513"/>
      <c r="AG107" s="514"/>
      <c r="AH107" s="354">
        <f t="shared" si="101"/>
        <v>0</v>
      </c>
      <c r="AI107" s="355">
        <f t="shared" si="102"/>
        <v>0</v>
      </c>
      <c r="AJ107" s="512"/>
      <c r="AK107" s="513"/>
      <c r="AL107" s="515"/>
      <c r="AM107" s="516"/>
      <c r="AN107" s="514"/>
      <c r="AO107" s="517"/>
      <c r="AP107" s="283">
        <f t="shared" si="108"/>
        <v>0</v>
      </c>
      <c r="AQ107" s="516"/>
      <c r="AR107" s="281">
        <f t="shared" si="109"/>
        <v>0</v>
      </c>
      <c r="AS107" s="516"/>
      <c r="AT107" s="281">
        <f t="shared" si="159"/>
        <v>0</v>
      </c>
      <c r="AU107" s="285">
        <f t="shared" ref="AU107:AU113" si="178">AC107+AE107+AJ107+AM107+AO107+AQ107</f>
        <v>0</v>
      </c>
      <c r="AV107" s="518"/>
      <c r="AW107" s="519">
        <f>AE107+AG107+AL107</f>
        <v>0</v>
      </c>
      <c r="AX107" s="518"/>
      <c r="AY107" s="359"/>
      <c r="AZ107" s="520"/>
      <c r="BA107" s="361">
        <f t="shared" si="116"/>
        <v>0</v>
      </c>
      <c r="BB107" s="234"/>
      <c r="BC107" s="234"/>
      <c r="BD107" s="234"/>
      <c r="BE107" s="234"/>
      <c r="BF107" s="234"/>
      <c r="BG107" s="364">
        <v>9</v>
      </c>
      <c r="BH107" s="438" t="s">
        <v>283</v>
      </c>
      <c r="BI107" s="424"/>
      <c r="BJ107" s="304"/>
      <c r="BK107" s="521"/>
      <c r="BL107" s="522"/>
      <c r="BM107" s="438" t="s">
        <v>283</v>
      </c>
      <c r="BN107" s="424"/>
      <c r="BO107" s="304"/>
      <c r="BP107" s="521"/>
      <c r="BQ107" s="522"/>
      <c r="BR107" s="438" t="s">
        <v>283</v>
      </c>
      <c r="BS107" s="424"/>
      <c r="BT107" s="304"/>
      <c r="BU107" s="521"/>
      <c r="BV107" s="522"/>
      <c r="BW107" s="236">
        <f t="shared" si="120"/>
        <v>0</v>
      </c>
      <c r="BX107" s="523"/>
      <c r="BY107" s="524"/>
      <c r="BZ107" s="414"/>
      <c r="CA107" s="303">
        <f t="shared" si="122"/>
        <v>0</v>
      </c>
      <c r="CB107" s="415"/>
      <c r="CC107" s="415"/>
      <c r="CD107" s="415"/>
      <c r="CE107" s="415"/>
      <c r="CF107" s="525"/>
      <c r="CG107" s="525"/>
      <c r="CH107" s="307">
        <f t="shared" si="127"/>
        <v>0</v>
      </c>
      <c r="CI107" s="308">
        <f t="shared" si="128"/>
        <v>0</v>
      </c>
      <c r="CJ107" s="361">
        <f t="shared" si="129"/>
        <v>0</v>
      </c>
      <c r="CK107" s="154"/>
      <c r="CL107" s="310">
        <f t="shared" si="131"/>
        <v>0</v>
      </c>
      <c r="CM107" s="311">
        <f t="shared" si="132"/>
        <v>0</v>
      </c>
      <c r="CN107" s="311">
        <f t="shared" si="133"/>
        <v>0</v>
      </c>
      <c r="CO107" s="325"/>
      <c r="CP107" s="236">
        <f t="shared" si="134"/>
        <v>0</v>
      </c>
      <c r="CQ107" s="414"/>
      <c r="CR107" s="313">
        <f>CQ107*CG107</f>
        <v>0</v>
      </c>
      <c r="CS107" s="314">
        <f t="shared" si="136"/>
        <v>0</v>
      </c>
      <c r="CT107" s="313"/>
      <c r="CU107" s="313">
        <f t="shared" si="137"/>
        <v>0</v>
      </c>
      <c r="CV107" s="315">
        <f t="shared" si="138"/>
        <v>0</v>
      </c>
      <c r="CW107" s="526">
        <f>AY105</f>
        <v>915</v>
      </c>
      <c r="CX107" s="154"/>
      <c r="CY107" s="310">
        <f t="shared" si="141"/>
        <v>0</v>
      </c>
      <c r="CZ107" s="154"/>
      <c r="DA107" s="154"/>
      <c r="DB107" s="154"/>
      <c r="DC107" s="154"/>
      <c r="DD107" s="154"/>
      <c r="DE107" s="154"/>
      <c r="DF107" s="154"/>
      <c r="DG107" s="154"/>
      <c r="DH107" s="310">
        <f t="shared" si="150"/>
        <v>0</v>
      </c>
      <c r="DI107" s="154"/>
      <c r="DJ107" s="322">
        <f t="shared" si="152"/>
        <v>0</v>
      </c>
      <c r="DK107" s="322">
        <f t="shared" si="153"/>
        <v>0</v>
      </c>
      <c r="DL107" s="320">
        <f>CX107+CZ107+DF107+DH107</f>
        <v>0</v>
      </c>
      <c r="DM107" s="323">
        <f t="shared" si="155"/>
        <v>915</v>
      </c>
      <c r="DN107" s="527"/>
      <c r="DO107" s="527"/>
      <c r="DP107" s="154"/>
      <c r="DQ107" s="310">
        <f t="shared" si="157"/>
        <v>0</v>
      </c>
      <c r="DR107" s="154"/>
      <c r="DS107" s="325">
        <f t="shared" si="158"/>
        <v>915</v>
      </c>
    </row>
    <row r="108" spans="1:123" ht="23.25" hidden="1" customHeight="1">
      <c r="A108" s="442"/>
      <c r="B108" s="425" t="s">
        <v>284</v>
      </c>
      <c r="C108" s="528" t="s">
        <v>0</v>
      </c>
      <c r="D108" s="529">
        <v>12000</v>
      </c>
      <c r="E108" s="492">
        <v>0</v>
      </c>
      <c r="F108" s="493">
        <f>D108*E108</f>
        <v>0</v>
      </c>
      <c r="G108" s="494"/>
      <c r="H108" s="495"/>
      <c r="I108" s="496">
        <v>12000</v>
      </c>
      <c r="J108" s="497">
        <v>0</v>
      </c>
      <c r="K108" s="498">
        <f>I108*J108</f>
        <v>0</v>
      </c>
      <c r="L108" s="499">
        <v>12000</v>
      </c>
      <c r="M108" s="500">
        <v>0</v>
      </c>
      <c r="N108" s="501">
        <f>L108*M108</f>
        <v>0</v>
      </c>
      <c r="O108" s="502">
        <v>12000</v>
      </c>
      <c r="P108" s="503">
        <v>0</v>
      </c>
      <c r="Q108" s="504">
        <f>O108*P108</f>
        <v>0</v>
      </c>
      <c r="R108" s="505"/>
      <c r="S108" s="506">
        <f t="shared" si="98"/>
        <v>0</v>
      </c>
      <c r="T108" s="507">
        <f t="shared" si="99"/>
        <v>12000</v>
      </c>
      <c r="U108" s="506">
        <f t="shared" si="100"/>
        <v>0</v>
      </c>
      <c r="V108" s="345"/>
      <c r="W108" s="447"/>
      <c r="X108" s="434" t="s">
        <v>284</v>
      </c>
      <c r="Y108" s="530" t="s">
        <v>0</v>
      </c>
      <c r="Z108" s="531">
        <v>12000</v>
      </c>
      <c r="AA108" s="508">
        <v>0</v>
      </c>
      <c r="AB108" s="509">
        <f>Z108*AA108</f>
        <v>0</v>
      </c>
      <c r="AC108" s="510"/>
      <c r="AD108" s="511"/>
      <c r="AE108" s="512">
        <v>12000</v>
      </c>
      <c r="AF108" s="513">
        <v>0</v>
      </c>
      <c r="AG108" s="514">
        <f>AE108*AF108</f>
        <v>0</v>
      </c>
      <c r="AH108" s="354">
        <f t="shared" si="101"/>
        <v>24000</v>
      </c>
      <c r="AI108" s="355">
        <f t="shared" si="102"/>
        <v>0</v>
      </c>
      <c r="AJ108" s="512">
        <v>12000</v>
      </c>
      <c r="AK108" s="513">
        <v>0</v>
      </c>
      <c r="AL108" s="515">
        <f>AJ108*AK108</f>
        <v>0</v>
      </c>
      <c r="AM108" s="516"/>
      <c r="AN108" s="514"/>
      <c r="AO108" s="517"/>
      <c r="AP108" s="283">
        <f t="shared" si="108"/>
        <v>0</v>
      </c>
      <c r="AQ108" s="516"/>
      <c r="AR108" s="281">
        <f t="shared" si="109"/>
        <v>0</v>
      </c>
      <c r="AS108" s="516"/>
      <c r="AT108" s="281">
        <f t="shared" si="159"/>
        <v>0</v>
      </c>
      <c r="AU108" s="285">
        <f t="shared" si="178"/>
        <v>24000</v>
      </c>
      <c r="AV108" s="518"/>
      <c r="AW108" s="519">
        <f>AE108+AG108+AL108</f>
        <v>12000</v>
      </c>
      <c r="AX108" s="518"/>
      <c r="AY108" s="359"/>
      <c r="AZ108" s="520"/>
      <c r="BA108" s="361">
        <f t="shared" si="116"/>
        <v>24000</v>
      </c>
      <c r="BB108" s="234"/>
      <c r="BC108" s="234"/>
      <c r="BD108" s="234"/>
      <c r="BE108" s="234"/>
      <c r="BF108" s="234"/>
      <c r="BG108" s="414"/>
      <c r="BH108" s="438" t="s">
        <v>284</v>
      </c>
      <c r="BI108" s="532" t="s">
        <v>0</v>
      </c>
      <c r="BJ108" s="533">
        <v>12000</v>
      </c>
      <c r="BK108" s="521">
        <v>0</v>
      </c>
      <c r="BL108" s="522">
        <f>BJ108*BK108</f>
        <v>0</v>
      </c>
      <c r="BM108" s="438" t="s">
        <v>284</v>
      </c>
      <c r="BN108" s="532" t="s">
        <v>0</v>
      </c>
      <c r="BO108" s="533">
        <v>12000</v>
      </c>
      <c r="BP108" s="521">
        <v>0</v>
      </c>
      <c r="BQ108" s="522">
        <f>BO108*BP108</f>
        <v>0</v>
      </c>
      <c r="BR108" s="438" t="s">
        <v>284</v>
      </c>
      <c r="BS108" s="532" t="s">
        <v>0</v>
      </c>
      <c r="BT108" s="533"/>
      <c r="BU108" s="521">
        <v>0</v>
      </c>
      <c r="BV108" s="522">
        <f>BT108*BU108</f>
        <v>0</v>
      </c>
      <c r="BW108" s="236">
        <f t="shared" si="120"/>
        <v>-24000</v>
      </c>
      <c r="BX108" s="523"/>
      <c r="BY108" s="524"/>
      <c r="BZ108" s="414"/>
      <c r="CA108" s="303">
        <f t="shared" si="122"/>
        <v>0</v>
      </c>
      <c r="CB108" s="415"/>
      <c r="CC108" s="415"/>
      <c r="CD108" s="415"/>
      <c r="CE108" s="415"/>
      <c r="CF108" s="525"/>
      <c r="CG108" s="525"/>
      <c r="CH108" s="307">
        <f t="shared" si="127"/>
        <v>12000</v>
      </c>
      <c r="CI108" s="308">
        <f t="shared" si="128"/>
        <v>0</v>
      </c>
      <c r="CJ108" s="361">
        <f t="shared" si="129"/>
        <v>0</v>
      </c>
      <c r="CK108" s="154"/>
      <c r="CL108" s="310">
        <f t="shared" si="131"/>
        <v>0</v>
      </c>
      <c r="CM108" s="311">
        <f t="shared" si="132"/>
        <v>0</v>
      </c>
      <c r="CN108" s="311">
        <f t="shared" si="133"/>
        <v>0</v>
      </c>
      <c r="CO108" s="325"/>
      <c r="CP108" s="236">
        <f t="shared" si="134"/>
        <v>-24000</v>
      </c>
      <c r="CQ108" s="414"/>
      <c r="CR108" s="313">
        <f>CQ108*CG108</f>
        <v>0</v>
      </c>
      <c r="CS108" s="314">
        <f t="shared" si="136"/>
        <v>12000</v>
      </c>
      <c r="CT108" s="313"/>
      <c r="CU108" s="313">
        <f t="shared" si="137"/>
        <v>0</v>
      </c>
      <c r="CV108" s="315">
        <f t="shared" si="138"/>
        <v>0</v>
      </c>
      <c r="CW108" s="526">
        <f>AY106</f>
        <v>915</v>
      </c>
      <c r="CX108" s="154"/>
      <c r="CY108" s="310">
        <f t="shared" si="141"/>
        <v>0</v>
      </c>
      <c r="CZ108" s="154"/>
      <c r="DA108" s="154"/>
      <c r="DB108" s="154"/>
      <c r="DC108" s="154"/>
      <c r="DD108" s="154"/>
      <c r="DE108" s="154"/>
      <c r="DF108" s="154"/>
      <c r="DG108" s="154"/>
      <c r="DH108" s="310">
        <f t="shared" si="150"/>
        <v>12000</v>
      </c>
      <c r="DI108" s="154"/>
      <c r="DJ108" s="322">
        <f t="shared" si="152"/>
        <v>0</v>
      </c>
      <c r="DK108" s="322">
        <f t="shared" si="153"/>
        <v>0</v>
      </c>
      <c r="DL108" s="320">
        <f>CX108+CZ108+DF108+DH108</f>
        <v>12000</v>
      </c>
      <c r="DM108" s="323">
        <f t="shared" si="155"/>
        <v>-11085</v>
      </c>
      <c r="DN108" s="527"/>
      <c r="DO108" s="527"/>
      <c r="DP108" s="154"/>
      <c r="DQ108" s="310">
        <f t="shared" si="157"/>
        <v>0</v>
      </c>
      <c r="DR108" s="154"/>
      <c r="DS108" s="325">
        <f t="shared" si="158"/>
        <v>915</v>
      </c>
    </row>
    <row r="109" spans="1:123" ht="27" hidden="1" customHeight="1">
      <c r="A109" s="534"/>
      <c r="B109" s="535" t="s">
        <v>285</v>
      </c>
      <c r="C109" s="536" t="s">
        <v>0</v>
      </c>
      <c r="D109" s="537">
        <v>10000</v>
      </c>
      <c r="E109" s="538">
        <v>0</v>
      </c>
      <c r="F109" s="539">
        <f>D109*E109</f>
        <v>0</v>
      </c>
      <c r="G109" s="540"/>
      <c r="H109" s="541"/>
      <c r="I109" s="542">
        <v>10000</v>
      </c>
      <c r="J109" s="543">
        <v>0</v>
      </c>
      <c r="K109" s="544">
        <f>I109*J109</f>
        <v>0</v>
      </c>
      <c r="L109" s="545">
        <v>10000</v>
      </c>
      <c r="M109" s="546">
        <v>0</v>
      </c>
      <c r="N109" s="547">
        <f>L109*M109</f>
        <v>0</v>
      </c>
      <c r="O109" s="548">
        <v>10000</v>
      </c>
      <c r="P109" s="549">
        <v>0</v>
      </c>
      <c r="Q109" s="550">
        <f>O109*P109</f>
        <v>0</v>
      </c>
      <c r="R109" s="551"/>
      <c r="S109" s="552">
        <f t="shared" si="98"/>
        <v>0</v>
      </c>
      <c r="T109" s="553">
        <f t="shared" si="99"/>
        <v>10000</v>
      </c>
      <c r="U109" s="552">
        <f t="shared" si="100"/>
        <v>0</v>
      </c>
      <c r="V109" s="554"/>
      <c r="W109" s="555"/>
      <c r="X109" s="556" t="s">
        <v>285</v>
      </c>
      <c r="Y109" s="557" t="s">
        <v>0</v>
      </c>
      <c r="Z109" s="558">
        <v>10000</v>
      </c>
      <c r="AA109" s="559">
        <v>0</v>
      </c>
      <c r="AB109" s="560">
        <f>Z109*AA109</f>
        <v>0</v>
      </c>
      <c r="AC109" s="561"/>
      <c r="AD109" s="562"/>
      <c r="AE109" s="563">
        <v>10000</v>
      </c>
      <c r="AF109" s="564">
        <v>0</v>
      </c>
      <c r="AG109" s="565">
        <f>AE109*AF109</f>
        <v>0</v>
      </c>
      <c r="AH109" s="566">
        <f t="shared" si="101"/>
        <v>20000</v>
      </c>
      <c r="AI109" s="567">
        <f t="shared" si="102"/>
        <v>0</v>
      </c>
      <c r="AJ109" s="563">
        <v>10000</v>
      </c>
      <c r="AK109" s="564">
        <v>0</v>
      </c>
      <c r="AL109" s="568">
        <f>AJ109*AK109</f>
        <v>0</v>
      </c>
      <c r="AM109" s="516"/>
      <c r="AN109" s="514"/>
      <c r="AO109" s="569"/>
      <c r="AP109" s="570">
        <f t="shared" si="108"/>
        <v>0</v>
      </c>
      <c r="AQ109" s="516"/>
      <c r="AR109" s="281">
        <f t="shared" si="109"/>
        <v>0</v>
      </c>
      <c r="AS109" s="516"/>
      <c r="AT109" s="281">
        <f t="shared" si="159"/>
        <v>0</v>
      </c>
      <c r="AU109" s="285">
        <f t="shared" si="178"/>
        <v>20000</v>
      </c>
      <c r="AV109" s="571"/>
      <c r="AW109" s="572">
        <f>AE109+AG109+AL109</f>
        <v>10000</v>
      </c>
      <c r="AX109" s="571"/>
      <c r="AY109" s="573"/>
      <c r="AZ109" s="574"/>
      <c r="BA109" s="575">
        <f t="shared" si="116"/>
        <v>20000</v>
      </c>
      <c r="BB109" s="576"/>
      <c r="BC109" s="576"/>
      <c r="BD109" s="576"/>
      <c r="BE109" s="576"/>
      <c r="BF109" s="576"/>
      <c r="BG109" s="577"/>
      <c r="BH109" s="578" t="s">
        <v>285</v>
      </c>
      <c r="BI109" s="579" t="s">
        <v>0</v>
      </c>
      <c r="BJ109" s="580">
        <v>10000</v>
      </c>
      <c r="BK109" s="581">
        <v>0</v>
      </c>
      <c r="BL109" s="582">
        <f>BJ109*BK109</f>
        <v>0</v>
      </c>
      <c r="BM109" s="578" t="s">
        <v>285</v>
      </c>
      <c r="BN109" s="579" t="s">
        <v>0</v>
      </c>
      <c r="BO109" s="580">
        <v>10000</v>
      </c>
      <c r="BP109" s="581">
        <v>0</v>
      </c>
      <c r="BQ109" s="582">
        <f>BO109*BP109</f>
        <v>0</v>
      </c>
      <c r="BR109" s="578" t="s">
        <v>285</v>
      </c>
      <c r="BS109" s="579" t="s">
        <v>0</v>
      </c>
      <c r="BT109" s="580"/>
      <c r="BU109" s="581">
        <v>0</v>
      </c>
      <c r="BV109" s="582">
        <f>BT109*BU109</f>
        <v>0</v>
      </c>
      <c r="BW109" s="236">
        <f t="shared" si="120"/>
        <v>-20000</v>
      </c>
      <c r="BX109" s="583"/>
      <c r="BY109" s="524"/>
      <c r="BZ109" s="414"/>
      <c r="CA109" s="303">
        <f t="shared" si="122"/>
        <v>0</v>
      </c>
      <c r="CB109" s="415"/>
      <c r="CC109" s="415"/>
      <c r="CD109" s="415"/>
      <c r="CE109" s="415"/>
      <c r="CF109" s="525"/>
      <c r="CG109" s="525"/>
      <c r="CH109" s="307">
        <f t="shared" si="127"/>
        <v>10000</v>
      </c>
      <c r="CI109" s="308">
        <f t="shared" si="128"/>
        <v>0</v>
      </c>
      <c r="CJ109" s="361">
        <f t="shared" si="129"/>
        <v>0</v>
      </c>
      <c r="CK109" s="154"/>
      <c r="CL109" s="310">
        <f t="shared" si="131"/>
        <v>0</v>
      </c>
      <c r="CM109" s="311">
        <f t="shared" si="132"/>
        <v>0</v>
      </c>
      <c r="CN109" s="311">
        <f t="shared" si="133"/>
        <v>0</v>
      </c>
      <c r="CO109" s="325"/>
      <c r="CP109" s="236">
        <f t="shared" si="134"/>
        <v>-20000</v>
      </c>
      <c r="CQ109" s="414"/>
      <c r="CR109" s="313">
        <f>CQ109*CG109</f>
        <v>0</v>
      </c>
      <c r="CS109" s="314">
        <f t="shared" si="136"/>
        <v>10000</v>
      </c>
      <c r="CT109" s="313"/>
      <c r="CU109" s="313">
        <f t="shared" si="137"/>
        <v>0</v>
      </c>
      <c r="CV109" s="315">
        <f t="shared" si="138"/>
        <v>0</v>
      </c>
      <c r="CW109" s="526">
        <f>AY107</f>
        <v>0</v>
      </c>
      <c r="CX109" s="154"/>
      <c r="CY109" s="310">
        <f t="shared" si="141"/>
        <v>0</v>
      </c>
      <c r="CZ109" s="154"/>
      <c r="DA109" s="154"/>
      <c r="DB109" s="154"/>
      <c r="DC109" s="154"/>
      <c r="DD109" s="154"/>
      <c r="DE109" s="154"/>
      <c r="DF109" s="154"/>
      <c r="DG109" s="154"/>
      <c r="DH109" s="310">
        <f t="shared" si="150"/>
        <v>10000</v>
      </c>
      <c r="DI109" s="154"/>
      <c r="DJ109" s="322">
        <f t="shared" si="152"/>
        <v>0</v>
      </c>
      <c r="DK109" s="322">
        <f t="shared" si="153"/>
        <v>0</v>
      </c>
      <c r="DL109" s="320">
        <f>CX109+CZ109+DF109+DH109</f>
        <v>10000</v>
      </c>
      <c r="DM109" s="323">
        <f t="shared" si="155"/>
        <v>-10000</v>
      </c>
      <c r="DN109" s="527"/>
      <c r="DO109" s="527"/>
      <c r="DP109" s="154"/>
      <c r="DQ109" s="310">
        <f t="shared" si="157"/>
        <v>0</v>
      </c>
      <c r="DR109" s="154"/>
      <c r="DS109" s="325">
        <f t="shared" si="158"/>
        <v>0</v>
      </c>
    </row>
    <row r="110" spans="1:123" ht="22.5" customHeight="1" thickBot="1">
      <c r="A110" s="584"/>
      <c r="B110" s="585" t="s">
        <v>286</v>
      </c>
      <c r="C110" s="585"/>
      <c r="D110" s="586"/>
      <c r="E110" s="586"/>
      <c r="F110" s="587">
        <f>SUM(F7:F109)</f>
        <v>16148682.210000001</v>
      </c>
      <c r="G110" s="588"/>
      <c r="H110" s="589">
        <f>SUM(H7:H109)</f>
        <v>712210</v>
      </c>
      <c r="I110" s="590"/>
      <c r="J110" s="591"/>
      <c r="K110" s="592">
        <f>SUM(K7:K109)</f>
        <v>5000862.08</v>
      </c>
      <c r="L110" s="593">
        <f>SUM(L7:L109)</f>
        <v>374601.74</v>
      </c>
      <c r="M110" s="591">
        <f>SUM(M7:M109)</f>
        <v>61262.3</v>
      </c>
      <c r="N110" s="594">
        <f>SUM(N7:N109)</f>
        <v>26662320.859999999</v>
      </c>
      <c r="O110" s="595"/>
      <c r="P110" s="596"/>
      <c r="Q110" s="597">
        <f>SUM(Q7:Q109)</f>
        <v>2436241.66</v>
      </c>
      <c r="R110" s="590"/>
      <c r="S110" s="592">
        <f>SUM(S7:S109)</f>
        <v>8149313.7300000004</v>
      </c>
      <c r="T110" s="590"/>
      <c r="U110" s="592">
        <f>SUM(U7:U109)</f>
        <v>7999368.5</v>
      </c>
      <c r="V110" s="598"/>
      <c r="W110" s="599"/>
      <c r="X110" s="600" t="s">
        <v>286</v>
      </c>
      <c r="Y110" s="600"/>
      <c r="Z110" s="601"/>
      <c r="AA110" s="601"/>
      <c r="AB110" s="602">
        <f>SUM(AB7:AB109)</f>
        <v>32354851.25</v>
      </c>
      <c r="AC110" s="603"/>
      <c r="AD110" s="604">
        <f>SUM(AD7:AD109)</f>
        <v>1292858.29</v>
      </c>
      <c r="AE110" s="603"/>
      <c r="AF110" s="601"/>
      <c r="AG110" s="604">
        <f>SUM(AG7:AG109)</f>
        <v>3779731.75</v>
      </c>
      <c r="AH110" s="605"/>
      <c r="AI110" s="606">
        <f>SUM(AI7:AI109)</f>
        <v>8780593.8300000001</v>
      </c>
      <c r="AJ110" s="603"/>
      <c r="AK110" s="601"/>
      <c r="AL110" s="602">
        <f>SUM(AL7:AL109)</f>
        <v>6589591.9000000004</v>
      </c>
      <c r="AM110" s="607"/>
      <c r="AN110" s="604">
        <f>SUM(AN7:AN109)</f>
        <v>5886862.5300000003</v>
      </c>
      <c r="AO110" s="602"/>
      <c r="AP110" s="607">
        <f>SUM(AP7:AP109)</f>
        <v>3658962.62</v>
      </c>
      <c r="AQ110" s="608"/>
      <c r="AR110" s="609">
        <f>SUM(AR7:AR109)</f>
        <v>2851859.54</v>
      </c>
      <c r="AS110" s="608"/>
      <c r="AT110" s="609">
        <f>SUM(AT7:AT109)</f>
        <v>371734</v>
      </c>
      <c r="AU110" s="285">
        <f t="shared" si="178"/>
        <v>0</v>
      </c>
      <c r="AV110" s="610">
        <f>SUM(AV7:AV109)</f>
        <v>24431600.57</v>
      </c>
      <c r="AW110" s="611"/>
      <c r="AX110" s="612">
        <f>SUM(AX7:AX109)</f>
        <v>7923250.6600000001</v>
      </c>
      <c r="AY110" s="613"/>
      <c r="AZ110" s="614">
        <f>SUM(AZ7:AZ109)</f>
        <v>64709702.460000001</v>
      </c>
      <c r="BA110" s="615"/>
      <c r="BB110" s="616"/>
      <c r="BC110" s="616"/>
      <c r="BD110" s="616">
        <f>SUM(BD7:BD109)</f>
        <v>33716945.850000001</v>
      </c>
      <c r="BE110" s="617"/>
      <c r="BF110" s="618"/>
      <c r="BG110" s="619"/>
      <c r="BH110" s="620" t="s">
        <v>286</v>
      </c>
      <c r="BI110" s="620"/>
      <c r="BJ110" s="621"/>
      <c r="BK110" s="621"/>
      <c r="BL110" s="622">
        <f>SUM(BL7:BL109)</f>
        <v>11493492.960000001</v>
      </c>
      <c r="BM110" s="620" t="s">
        <v>286</v>
      </c>
      <c r="BN110" s="620"/>
      <c r="BO110" s="621"/>
      <c r="BP110" s="621"/>
      <c r="BQ110" s="622">
        <f>SUM(BQ7:BQ109)</f>
        <v>7431354.9900000002</v>
      </c>
      <c r="BR110" s="620" t="s">
        <v>286</v>
      </c>
      <c r="BS110" s="620"/>
      <c r="BT110" s="621"/>
      <c r="BU110" s="621"/>
      <c r="BV110" s="622"/>
      <c r="BW110" s="622">
        <f>SUM(BW7:BW109)</f>
        <v>77056.259999999995</v>
      </c>
      <c r="BX110" s="622"/>
      <c r="BY110" s="623">
        <f>SUM(BY7:BY109)</f>
        <v>4878081.58</v>
      </c>
      <c r="BZ110" s="624"/>
      <c r="CA110" s="622">
        <f>SUM(CA7:CA109)</f>
        <v>4000788.96</v>
      </c>
      <c r="CB110" s="622"/>
      <c r="CC110" s="622">
        <f>SUM(CC7:CC109)</f>
        <v>2614622.42</v>
      </c>
      <c r="CD110" s="622"/>
      <c r="CE110" s="622">
        <f>SUM(CE7:CE109)</f>
        <v>3071430.9</v>
      </c>
      <c r="CF110" s="622"/>
      <c r="CG110" s="623">
        <f>SUM(CG7:CG109)</f>
        <v>7072219.8600000003</v>
      </c>
      <c r="CH110" s="622"/>
      <c r="CI110" s="625">
        <f>SUM(CI7:CI109)</f>
        <v>4359924.0999999996</v>
      </c>
      <c r="CJ110" s="626"/>
      <c r="CK110" s="154"/>
      <c r="CL110" s="154"/>
      <c r="CM110" s="154"/>
      <c r="CN110" s="627">
        <f>SUM(CN7:CN109)</f>
        <v>10731182.48</v>
      </c>
      <c r="CO110" s="154"/>
      <c r="CP110" s="154"/>
      <c r="CQ110" s="624"/>
      <c r="CR110" s="622"/>
      <c r="CS110" s="314">
        <f t="shared" si="136"/>
        <v>0</v>
      </c>
      <c r="CT110" s="628"/>
      <c r="CU110" s="313">
        <f t="shared" si="137"/>
        <v>0</v>
      </c>
      <c r="CV110" s="315">
        <f t="shared" si="138"/>
        <v>0</v>
      </c>
      <c r="CW110" s="154"/>
      <c r="CX110" s="154"/>
      <c r="CY110" s="154"/>
      <c r="CZ110" s="154"/>
      <c r="DA110" s="154"/>
      <c r="DB110" s="154"/>
      <c r="DC110" s="154"/>
      <c r="DD110" s="154"/>
      <c r="DE110" s="154"/>
      <c r="DF110" s="154"/>
      <c r="DG110" s="154"/>
      <c r="DH110" s="154"/>
      <c r="DI110" s="154"/>
      <c r="DJ110" s="322">
        <f t="shared" si="152"/>
        <v>0</v>
      </c>
      <c r="DK110" s="322">
        <f t="shared" si="153"/>
        <v>0</v>
      </c>
      <c r="DL110" s="154"/>
      <c r="DM110" s="154"/>
      <c r="DN110" s="154"/>
      <c r="DO110" s="154"/>
      <c r="DP110" s="154"/>
      <c r="DQ110" s="310">
        <f t="shared" si="157"/>
        <v>0</v>
      </c>
      <c r="DR110" s="154"/>
      <c r="DS110" s="325">
        <f t="shared" si="158"/>
        <v>0</v>
      </c>
    </row>
    <row r="111" spans="1:123" ht="25.5">
      <c r="A111" s="629"/>
      <c r="B111" s="630" t="s">
        <v>287</v>
      </c>
      <c r="C111" s="630"/>
      <c r="D111" s="631"/>
      <c r="E111" s="631"/>
      <c r="F111" s="632">
        <f>F110/118*18</f>
        <v>2463358.2999999998</v>
      </c>
      <c r="G111" s="633"/>
      <c r="H111" s="634">
        <f>H110/118*18</f>
        <v>108642.2</v>
      </c>
      <c r="I111" s="635"/>
      <c r="J111" s="636"/>
      <c r="K111" s="637">
        <f>K110/118*18</f>
        <v>762843.37</v>
      </c>
      <c r="L111" s="638">
        <f>L110/118*18</f>
        <v>57142.64</v>
      </c>
      <c r="M111" s="636">
        <f>M110/118*18</f>
        <v>9345.1</v>
      </c>
      <c r="N111" s="639">
        <f>N110/118*18</f>
        <v>4067133.69</v>
      </c>
      <c r="O111" s="640"/>
      <c r="P111" s="641"/>
      <c r="Q111" s="642">
        <f>Q110/118*18</f>
        <v>371630.08000000002</v>
      </c>
      <c r="R111" s="635"/>
      <c r="S111" s="637">
        <f>S110/118*18</f>
        <v>1243115.6499999999</v>
      </c>
      <c r="T111" s="635"/>
      <c r="U111" s="637">
        <f>U110/118*18</f>
        <v>1220242.6499999999</v>
      </c>
      <c r="V111" s="643"/>
      <c r="W111" s="644"/>
      <c r="X111" s="645" t="s">
        <v>287</v>
      </c>
      <c r="Y111" s="645"/>
      <c r="Z111" s="646"/>
      <c r="AA111" s="646"/>
      <c r="AB111" s="647">
        <f>AB110/118*18</f>
        <v>4935485.78</v>
      </c>
      <c r="AC111" s="648"/>
      <c r="AD111" s="649">
        <f>AD110/118*18</f>
        <v>197215.67</v>
      </c>
      <c r="AE111" s="650"/>
      <c r="AF111" s="651"/>
      <c r="AG111" s="652">
        <f>AG110/118*18</f>
        <v>576569.25</v>
      </c>
      <c r="AH111" s="653"/>
      <c r="AI111" s="654"/>
      <c r="AJ111" s="650"/>
      <c r="AK111" s="651"/>
      <c r="AL111" s="655">
        <f>AL110/118*18</f>
        <v>1005191.98</v>
      </c>
      <c r="AM111" s="655"/>
      <c r="AN111" s="655">
        <f>AN110/118*18</f>
        <v>897995.98</v>
      </c>
      <c r="AO111" s="655"/>
      <c r="AP111" s="655">
        <f>AP110/118*18</f>
        <v>558146.84</v>
      </c>
      <c r="AQ111" s="516"/>
      <c r="AR111" s="514">
        <f>AR110/118*18</f>
        <v>435029.42</v>
      </c>
      <c r="AS111" s="516"/>
      <c r="AT111" s="514">
        <f>AT110/118*18</f>
        <v>56705.19</v>
      </c>
      <c r="AU111" s="285">
        <f t="shared" si="178"/>
        <v>0</v>
      </c>
      <c r="AV111" s="656">
        <f>AV110/118*18</f>
        <v>3726854.32</v>
      </c>
      <c r="AW111" s="657"/>
      <c r="AX111" s="656">
        <f>AX110/118*18</f>
        <v>1208631.46</v>
      </c>
      <c r="AY111" s="658"/>
      <c r="AZ111" s="659">
        <f>AZ110/118*18</f>
        <v>9870971.5600000005</v>
      </c>
      <c r="BA111" s="660"/>
      <c r="BB111" s="294"/>
      <c r="BC111" s="294"/>
      <c r="BD111" s="294"/>
      <c r="BE111" s="294"/>
      <c r="BF111" s="661"/>
      <c r="BG111" s="662"/>
      <c r="BH111" s="663" t="s">
        <v>287</v>
      </c>
      <c r="BI111" s="663"/>
      <c r="BJ111" s="664"/>
      <c r="BK111" s="664"/>
      <c r="BL111" s="665">
        <f>BL110/118*18</f>
        <v>1753244.69</v>
      </c>
      <c r="BM111" s="663" t="s">
        <v>287</v>
      </c>
      <c r="BN111" s="663"/>
      <c r="BO111" s="664"/>
      <c r="BP111" s="664"/>
      <c r="BQ111" s="665">
        <f>BQ110/118*18</f>
        <v>1133596.52</v>
      </c>
      <c r="BR111" s="663" t="s">
        <v>287</v>
      </c>
      <c r="BS111" s="663"/>
      <c r="BT111" s="664"/>
      <c r="BU111" s="664"/>
      <c r="BV111" s="665"/>
      <c r="BW111" s="665">
        <f t="shared" ref="BW111:CE111" si="179">BW110/118*18</f>
        <v>11754.34</v>
      </c>
      <c r="BX111" s="665"/>
      <c r="BY111" s="665">
        <f t="shared" si="179"/>
        <v>744114.14</v>
      </c>
      <c r="BZ111" s="666"/>
      <c r="CA111" s="665">
        <f t="shared" si="179"/>
        <v>610289.84</v>
      </c>
      <c r="CB111" s="665"/>
      <c r="CC111" s="665"/>
      <c r="CD111" s="665"/>
      <c r="CE111" s="665">
        <f t="shared" si="179"/>
        <v>468523.36</v>
      </c>
      <c r="CF111" s="665"/>
      <c r="CG111" s="665">
        <f>CG110/118*18</f>
        <v>1078813.2</v>
      </c>
      <c r="CH111" s="667"/>
      <c r="CI111" s="668"/>
      <c r="CJ111" s="154"/>
      <c r="CK111" s="154"/>
      <c r="CL111" s="154"/>
      <c r="CM111" s="154"/>
      <c r="CN111" s="154"/>
      <c r="CO111" s="154"/>
      <c r="CP111" s="154"/>
      <c r="CQ111" s="666"/>
      <c r="CR111" s="665"/>
      <c r="CS111" s="314">
        <f t="shared" si="136"/>
        <v>0</v>
      </c>
      <c r="CT111" s="665"/>
      <c r="CU111" s="313">
        <f t="shared" si="137"/>
        <v>0</v>
      </c>
      <c r="CV111" s="315">
        <f t="shared" si="138"/>
        <v>0</v>
      </c>
      <c r="CW111" s="154"/>
      <c r="CX111" s="154"/>
      <c r="CY111" s="154"/>
      <c r="CZ111" s="154"/>
      <c r="DA111" s="154"/>
      <c r="DB111" s="154"/>
      <c r="DC111" s="154"/>
      <c r="DD111" s="154"/>
      <c r="DE111" s="154"/>
      <c r="DF111" s="154"/>
      <c r="DG111" s="154"/>
      <c r="DH111" s="154"/>
      <c r="DI111" s="154"/>
      <c r="DJ111" s="322">
        <f t="shared" si="152"/>
        <v>0</v>
      </c>
      <c r="DK111" s="322">
        <f t="shared" si="153"/>
        <v>0</v>
      </c>
      <c r="DL111" s="154"/>
      <c r="DM111" s="154"/>
      <c r="DN111" s="154"/>
      <c r="DO111" s="154"/>
      <c r="DP111" s="154"/>
      <c r="DQ111" s="310">
        <f t="shared" si="157"/>
        <v>0</v>
      </c>
      <c r="DR111" s="154"/>
      <c r="DS111" s="325">
        <f t="shared" si="158"/>
        <v>0</v>
      </c>
    </row>
    <row r="112" spans="1:123" ht="15" thickBot="1">
      <c r="A112" s="669"/>
      <c r="B112" s="670" t="s">
        <v>288</v>
      </c>
      <c r="C112" s="670"/>
      <c r="D112" s="671"/>
      <c r="E112" s="671"/>
      <c r="F112" s="672"/>
      <c r="G112" s="673"/>
      <c r="H112" s="674">
        <f>H110/100*5</f>
        <v>35610.5</v>
      </c>
      <c r="I112" s="675"/>
      <c r="J112" s="676"/>
      <c r="K112" s="674">
        <f>K110/100*5</f>
        <v>250043.10399999999</v>
      </c>
      <c r="L112" s="677">
        <f t="shared" ref="L112:U112" si="180">L110/100*5</f>
        <v>18730.087</v>
      </c>
      <c r="M112" s="676">
        <f t="shared" si="180"/>
        <v>3063.1149999999998</v>
      </c>
      <c r="N112" s="678">
        <f t="shared" si="180"/>
        <v>1333116.0430000001</v>
      </c>
      <c r="O112" s="679"/>
      <c r="P112" s="680"/>
      <c r="Q112" s="681">
        <f>Q110/100*5</f>
        <v>121812.083</v>
      </c>
      <c r="R112" s="675"/>
      <c r="S112" s="674">
        <f t="shared" si="180"/>
        <v>407465.68650000001</v>
      </c>
      <c r="T112" s="675"/>
      <c r="U112" s="674">
        <f t="shared" si="180"/>
        <v>399968.42499999999</v>
      </c>
      <c r="V112" s="682"/>
      <c r="W112" s="555"/>
      <c r="X112" s="683"/>
      <c r="Y112" s="683"/>
      <c r="Z112" s="683"/>
      <c r="AA112" s="683"/>
      <c r="AB112" s="684">
        <f t="shared" ref="AB112:AZ112" si="181">AB110/100*5</f>
        <v>1617742.5625</v>
      </c>
      <c r="AC112" s="555"/>
      <c r="AD112" s="685">
        <f t="shared" si="181"/>
        <v>64642.914499999999</v>
      </c>
      <c r="AE112" s="555"/>
      <c r="AF112" s="683">
        <f t="shared" si="181"/>
        <v>0</v>
      </c>
      <c r="AG112" s="685">
        <f t="shared" si="181"/>
        <v>188986.58749999999</v>
      </c>
      <c r="AH112" s="686">
        <f t="shared" si="181"/>
        <v>0</v>
      </c>
      <c r="AI112" s="687">
        <f t="shared" si="181"/>
        <v>439029.69150000002</v>
      </c>
      <c r="AJ112" s="555"/>
      <c r="AK112" s="683">
        <f t="shared" si="181"/>
        <v>0</v>
      </c>
      <c r="AL112" s="688">
        <f t="shared" si="181"/>
        <v>329479.59999999998</v>
      </c>
      <c r="AM112" s="688"/>
      <c r="AN112" s="688">
        <f t="shared" si="181"/>
        <v>294343.13</v>
      </c>
      <c r="AO112" s="688"/>
      <c r="AP112" s="688">
        <f t="shared" si="181"/>
        <v>182948.13</v>
      </c>
      <c r="AQ112" s="689"/>
      <c r="AR112" s="690">
        <f>AR110/100*5</f>
        <v>142592.98000000001</v>
      </c>
      <c r="AS112" s="689"/>
      <c r="AT112" s="690">
        <f>AT110/100*5</f>
        <v>18586.7</v>
      </c>
      <c r="AU112" s="285">
        <f t="shared" si="178"/>
        <v>0</v>
      </c>
      <c r="AV112" s="691">
        <f t="shared" si="181"/>
        <v>1221580.03</v>
      </c>
      <c r="AW112" s="692"/>
      <c r="AX112" s="691">
        <f t="shared" si="181"/>
        <v>396162.53</v>
      </c>
      <c r="AY112" s="693"/>
      <c r="AZ112" s="694">
        <f t="shared" si="181"/>
        <v>3235485.12</v>
      </c>
      <c r="BA112" s="695"/>
      <c r="BB112" s="576"/>
      <c r="BC112" s="576"/>
      <c r="BD112" s="576"/>
      <c r="BE112" s="576"/>
      <c r="BF112" s="696"/>
      <c r="BG112" s="577"/>
      <c r="BH112" s="697"/>
      <c r="BI112" s="697"/>
      <c r="BJ112" s="697"/>
      <c r="BK112" s="697"/>
      <c r="BL112" s="698">
        <f>BL110/100*5</f>
        <v>574674.64800000004</v>
      </c>
      <c r="BM112" s="697"/>
      <c r="BN112" s="697"/>
      <c r="BO112" s="697"/>
      <c r="BP112" s="697"/>
      <c r="BQ112" s="698">
        <f>BQ110/100*5</f>
        <v>371567.74949999998</v>
      </c>
      <c r="BR112" s="697"/>
      <c r="BS112" s="697"/>
      <c r="BT112" s="697"/>
      <c r="BU112" s="697"/>
      <c r="BV112" s="698"/>
      <c r="BW112" s="698">
        <f t="shared" ref="BW112:CG112" si="182">BW110/100*5</f>
        <v>3852.8130000000001</v>
      </c>
      <c r="BX112" s="698"/>
      <c r="BY112" s="698">
        <f t="shared" si="182"/>
        <v>243904.079</v>
      </c>
      <c r="BZ112" s="699"/>
      <c r="CA112" s="698">
        <f t="shared" si="182"/>
        <v>200039.448</v>
      </c>
      <c r="CB112" s="698"/>
      <c r="CC112" s="698"/>
      <c r="CD112" s="698"/>
      <c r="CE112" s="698">
        <f t="shared" si="182"/>
        <v>153571.54500000001</v>
      </c>
      <c r="CF112" s="698"/>
      <c r="CG112" s="698">
        <f t="shared" si="182"/>
        <v>353610.99300000002</v>
      </c>
      <c r="CH112" s="524"/>
      <c r="CI112" s="700"/>
      <c r="CJ112" s="154"/>
      <c r="CK112" s="154"/>
      <c r="CL112" s="154"/>
      <c r="CM112" s="154"/>
      <c r="CN112" s="154"/>
      <c r="CO112" s="154"/>
      <c r="CP112" s="154"/>
      <c r="CQ112" s="699"/>
      <c r="CR112" s="698"/>
      <c r="CS112" s="314">
        <f t="shared" si="136"/>
        <v>0</v>
      </c>
      <c r="CT112" s="698"/>
      <c r="CU112" s="313">
        <f t="shared" si="137"/>
        <v>0</v>
      </c>
      <c r="CV112" s="315">
        <f t="shared" si="138"/>
        <v>0</v>
      </c>
      <c r="CW112" s="154"/>
      <c r="CX112" s="154"/>
      <c r="CY112" s="154"/>
      <c r="CZ112" s="154"/>
      <c r="DA112" s="154"/>
      <c r="DB112" s="154"/>
      <c r="DC112" s="154"/>
      <c r="DD112" s="154"/>
      <c r="DE112" s="154"/>
      <c r="DF112" s="154"/>
      <c r="DG112" s="154"/>
      <c r="DH112" s="154"/>
      <c r="DI112" s="154"/>
      <c r="DJ112" s="322">
        <f t="shared" si="152"/>
        <v>0</v>
      </c>
      <c r="DK112" s="322">
        <f t="shared" si="153"/>
        <v>0</v>
      </c>
      <c r="DL112" s="154"/>
      <c r="DM112" s="154"/>
      <c r="DN112" s="154"/>
      <c r="DO112" s="154"/>
      <c r="DP112" s="154"/>
      <c r="DQ112" s="310">
        <f t="shared" si="157"/>
        <v>0</v>
      </c>
      <c r="DR112" s="154"/>
      <c r="DS112" s="325">
        <f t="shared" si="158"/>
        <v>0</v>
      </c>
    </row>
    <row r="113" spans="1:123" ht="15" thickBot="1">
      <c r="A113" s="701"/>
      <c r="B113" s="702" t="s">
        <v>289</v>
      </c>
      <c r="C113" s="702"/>
      <c r="D113" s="703"/>
      <c r="E113" s="703"/>
      <c r="F113" s="704"/>
      <c r="G113" s="705"/>
      <c r="H113" s="706">
        <f>H110-H112</f>
        <v>676599.5</v>
      </c>
      <c r="I113" s="707"/>
      <c r="J113" s="708">
        <f>J110-J112</f>
        <v>0</v>
      </c>
      <c r="K113" s="706">
        <f>K110-K112</f>
        <v>4750818.9800000004</v>
      </c>
      <c r="L113" s="709">
        <f>L110-L112</f>
        <v>355871.65</v>
      </c>
      <c r="M113" s="708">
        <f>M110-M112</f>
        <v>58199.19</v>
      </c>
      <c r="N113" s="710">
        <f>N110-N112</f>
        <v>25329204.82</v>
      </c>
      <c r="O113" s="711"/>
      <c r="P113" s="712"/>
      <c r="Q113" s="713">
        <f>Q110-Q112</f>
        <v>2314429.58</v>
      </c>
      <c r="R113" s="707"/>
      <c r="S113" s="706">
        <f>S110-S112</f>
        <v>7741848.04</v>
      </c>
      <c r="T113" s="707"/>
      <c r="U113" s="706">
        <f>U110-U112</f>
        <v>7599400.0800000001</v>
      </c>
      <c r="V113" s="714"/>
      <c r="W113" s="715"/>
      <c r="X113" s="716"/>
      <c r="Y113" s="716"/>
      <c r="Z113" s="716"/>
      <c r="AA113" s="716"/>
      <c r="AB113" s="717">
        <f>AB110-AB112</f>
        <v>30737108.690000001</v>
      </c>
      <c r="AC113" s="715"/>
      <c r="AD113" s="718">
        <f>AD110-AD112</f>
        <v>1228215.3799999999</v>
      </c>
      <c r="AE113" s="715"/>
      <c r="AF113" s="716">
        <f>AF110-AF112</f>
        <v>0</v>
      </c>
      <c r="AG113" s="718">
        <f>AG110-AG112</f>
        <v>3590745.16</v>
      </c>
      <c r="AH113" s="719">
        <f>AH110-AH112</f>
        <v>0</v>
      </c>
      <c r="AI113" s="720">
        <f>AI110-AI112</f>
        <v>8341564.1399999997</v>
      </c>
      <c r="AJ113" s="715"/>
      <c r="AK113" s="716">
        <f>AK110-AK112</f>
        <v>0</v>
      </c>
      <c r="AL113" s="717">
        <f>AL110-AL112</f>
        <v>6260112.2999999998</v>
      </c>
      <c r="AM113" s="717"/>
      <c r="AN113" s="717">
        <f>AN110-AN112</f>
        <v>5592519.4000000004</v>
      </c>
      <c r="AO113" s="717"/>
      <c r="AP113" s="721">
        <f>AP110-AP112</f>
        <v>3476014.49</v>
      </c>
      <c r="AQ113" s="722"/>
      <c r="AR113" s="723">
        <f>AR110-AR112</f>
        <v>2709266.56</v>
      </c>
      <c r="AS113" s="722"/>
      <c r="AT113" s="723">
        <f>AT110-AT112</f>
        <v>353147.3</v>
      </c>
      <c r="AU113" s="285">
        <f t="shared" si="178"/>
        <v>0</v>
      </c>
      <c r="AV113" s="724">
        <f>AV110-AV112</f>
        <v>23210020.539999999</v>
      </c>
      <c r="AW113" s="721"/>
      <c r="AX113" s="718">
        <f>AX110-AX112</f>
        <v>7527088.1299999999</v>
      </c>
      <c r="AY113" s="725"/>
      <c r="AZ113" s="726">
        <f>AZ110-AZ112</f>
        <v>61474217.340000004</v>
      </c>
      <c r="BA113" s="727"/>
      <c r="BB113" s="617"/>
      <c r="BC113" s="617"/>
      <c r="BD113" s="617"/>
      <c r="BE113" s="617"/>
      <c r="BF113" s="618"/>
      <c r="BG113" s="728"/>
      <c r="BH113" s="729"/>
      <c r="BI113" s="729"/>
      <c r="BJ113" s="729"/>
      <c r="BK113" s="729"/>
      <c r="BL113" s="730">
        <f>BL110-BL112</f>
        <v>10918818.310000001</v>
      </c>
      <c r="BM113" s="729"/>
      <c r="BN113" s="729"/>
      <c r="BO113" s="729"/>
      <c r="BP113" s="729"/>
      <c r="BQ113" s="730">
        <f>BQ110-BQ112</f>
        <v>7059787.2400000002</v>
      </c>
      <c r="BR113" s="729"/>
      <c r="BS113" s="729"/>
      <c r="BT113" s="729"/>
      <c r="BU113" s="729"/>
      <c r="BV113" s="730"/>
      <c r="BW113" s="730">
        <f t="shared" ref="BW113:CE113" si="183">BW110-BW112</f>
        <v>73203.45</v>
      </c>
      <c r="BX113" s="730"/>
      <c r="BY113" s="730">
        <f t="shared" si="183"/>
        <v>4634177.5</v>
      </c>
      <c r="BZ113" s="731"/>
      <c r="CA113" s="730">
        <f t="shared" si="183"/>
        <v>3800749.51</v>
      </c>
      <c r="CB113" s="730"/>
      <c r="CC113" s="730"/>
      <c r="CD113" s="730"/>
      <c r="CE113" s="730">
        <f t="shared" si="183"/>
        <v>2917859.36</v>
      </c>
      <c r="CF113" s="730"/>
      <c r="CG113" s="730">
        <f>CG110-CG112</f>
        <v>6718608.8700000001</v>
      </c>
      <c r="CH113" s="732"/>
      <c r="CI113" s="733"/>
      <c r="CJ113" s="154"/>
      <c r="CK113" s="154"/>
      <c r="CL113" s="154"/>
      <c r="CM113" s="154"/>
      <c r="CN113" s="154"/>
      <c r="CO113" s="154"/>
      <c r="CP113" s="154"/>
      <c r="CQ113" s="731"/>
      <c r="CR113" s="730"/>
      <c r="CS113" s="314">
        <f t="shared" si="136"/>
        <v>0</v>
      </c>
      <c r="CT113" s="734"/>
      <c r="CU113" s="313">
        <f t="shared" si="137"/>
        <v>0</v>
      </c>
      <c r="CV113" s="315">
        <f t="shared" si="138"/>
        <v>0</v>
      </c>
      <c r="CW113" s="154"/>
      <c r="CX113" s="154"/>
      <c r="CY113" s="154"/>
      <c r="CZ113" s="154"/>
      <c r="DA113" s="154"/>
      <c r="DB113" s="154"/>
      <c r="DC113" s="154"/>
      <c r="DD113" s="154"/>
      <c r="DE113" s="154"/>
      <c r="DF113" s="154"/>
      <c r="DG113" s="154"/>
      <c r="DH113" s="154"/>
      <c r="DI113" s="154"/>
      <c r="DJ113" s="322">
        <f t="shared" si="152"/>
        <v>0</v>
      </c>
      <c r="DK113" s="322">
        <f t="shared" si="153"/>
        <v>0</v>
      </c>
      <c r="DL113" s="154"/>
      <c r="DM113" s="154"/>
      <c r="DN113" s="154"/>
      <c r="DO113" s="154"/>
      <c r="DP113" s="154"/>
      <c r="DQ113" s="310">
        <f t="shared" si="157"/>
        <v>0</v>
      </c>
      <c r="DR113" s="154"/>
      <c r="DS113" s="325">
        <f t="shared" si="158"/>
        <v>0</v>
      </c>
    </row>
    <row r="114" spans="1:123" ht="14.25">
      <c r="A114" s="735"/>
      <c r="B114" s="736"/>
      <c r="C114" s="736"/>
      <c r="D114" s="737"/>
      <c r="E114" s="737"/>
      <c r="F114" s="737"/>
      <c r="G114" s="737"/>
      <c r="H114" s="738"/>
      <c r="I114" s="738"/>
      <c r="J114" s="738"/>
      <c r="K114" s="738"/>
      <c r="L114" s="738"/>
      <c r="M114" s="738"/>
      <c r="N114" s="738"/>
      <c r="O114" s="739"/>
      <c r="P114" s="739"/>
      <c r="Q114" s="739"/>
      <c r="R114" s="738"/>
      <c r="S114" s="738"/>
      <c r="T114" s="738"/>
      <c r="U114" s="738"/>
      <c r="V114" s="738"/>
      <c r="W114" s="740"/>
      <c r="X114" s="740"/>
      <c r="Y114" s="740"/>
      <c r="Z114" s="740"/>
      <c r="AA114" s="740"/>
      <c r="AB114" s="740"/>
      <c r="AC114" s="740"/>
      <c r="AD114" s="740"/>
      <c r="AE114" s="740"/>
      <c r="AF114" s="740"/>
      <c r="AG114" s="740"/>
      <c r="AH114" s="741"/>
      <c r="AI114" s="741"/>
      <c r="AJ114" s="740"/>
      <c r="AK114" s="740"/>
      <c r="AL114" s="740"/>
      <c r="AM114" s="740"/>
      <c r="AN114" s="740"/>
      <c r="AO114" s="740"/>
      <c r="AP114" s="740"/>
      <c r="AQ114" s="740"/>
      <c r="AR114" s="740"/>
      <c r="AS114" s="740"/>
      <c r="AT114" s="740"/>
      <c r="AU114" s="740"/>
      <c r="AV114" s="740"/>
      <c r="AW114" s="740"/>
      <c r="AX114" s="740"/>
      <c r="AY114" s="742"/>
      <c r="AZ114" s="742"/>
      <c r="BA114" s="743"/>
      <c r="BB114" s="743"/>
      <c r="BC114" s="743"/>
      <c r="BD114" s="743"/>
      <c r="BE114" s="743"/>
      <c r="BF114" s="743"/>
      <c r="BG114" s="744"/>
      <c r="BH114" s="744"/>
      <c r="BI114" s="744"/>
      <c r="BJ114" s="744"/>
      <c r="BK114" s="744"/>
      <c r="BL114" s="744"/>
      <c r="BM114" s="744"/>
      <c r="BN114" s="744"/>
      <c r="BO114" s="744"/>
      <c r="BP114" s="744"/>
      <c r="BQ114" s="744"/>
      <c r="BR114" s="745" t="s">
        <v>290</v>
      </c>
      <c r="BS114" s="745"/>
      <c r="BT114" s="745"/>
      <c r="BU114" s="745"/>
      <c r="BV114" s="734"/>
      <c r="BW114" s="744"/>
      <c r="BX114" s="744"/>
      <c r="BY114" s="744"/>
      <c r="BZ114" s="744"/>
      <c r="CA114" s="744"/>
      <c r="CB114" s="744"/>
      <c r="CC114" s="744"/>
      <c r="CD114" s="744"/>
      <c r="CE114" s="744"/>
      <c r="CF114" s="744"/>
      <c r="CG114" s="744"/>
      <c r="CH114" s="744"/>
      <c r="CI114" s="741"/>
      <c r="CJ114" s="741"/>
      <c r="CK114" s="741"/>
      <c r="CL114" s="154"/>
      <c r="CM114" s="154"/>
      <c r="CN114" s="154"/>
      <c r="CO114" s="154"/>
      <c r="CP114" s="154"/>
      <c r="CQ114" s="746"/>
      <c r="CR114" s="734"/>
      <c r="CS114" s="314">
        <f t="shared" si="136"/>
        <v>0</v>
      </c>
      <c r="CT114" s="734"/>
      <c r="CU114" s="313">
        <f t="shared" si="137"/>
        <v>0</v>
      </c>
      <c r="CV114" s="315">
        <f t="shared" si="138"/>
        <v>0</v>
      </c>
      <c r="CW114" s="741"/>
      <c r="CX114" s="154"/>
      <c r="CY114" s="154"/>
      <c r="CZ114" s="154"/>
      <c r="DA114" s="154"/>
      <c r="DB114" s="154"/>
      <c r="DC114" s="154"/>
      <c r="DD114" s="154"/>
      <c r="DE114" s="154"/>
      <c r="DF114" s="154"/>
      <c r="DG114" s="154"/>
      <c r="DH114" s="154"/>
      <c r="DI114" s="154"/>
      <c r="DJ114" s="322">
        <f t="shared" si="152"/>
        <v>0</v>
      </c>
      <c r="DK114" s="322">
        <f t="shared" si="153"/>
        <v>0</v>
      </c>
      <c r="DL114" s="154"/>
      <c r="DM114" s="154"/>
      <c r="DN114" s="154"/>
      <c r="DO114" s="154"/>
      <c r="DP114" s="154"/>
      <c r="DQ114" s="310">
        <f t="shared" si="157"/>
        <v>0</v>
      </c>
      <c r="DR114" s="154"/>
      <c r="DS114" s="325">
        <f t="shared" si="158"/>
        <v>0</v>
      </c>
    </row>
    <row r="115" spans="1:123" ht="111.75" customHeight="1">
      <c r="A115" s="747"/>
      <c r="B115" s="748"/>
      <c r="C115" s="748"/>
      <c r="D115" s="749"/>
      <c r="E115" s="749"/>
      <c r="F115" s="749"/>
      <c r="G115" s="749"/>
      <c r="H115" s="749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5"/>
      <c r="X115" s="156"/>
      <c r="Y115" s="156"/>
      <c r="Z115" s="157"/>
      <c r="AA115" s="157"/>
      <c r="AB115" s="157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295" t="s">
        <v>291</v>
      </c>
      <c r="BS115" s="296" t="s">
        <v>0</v>
      </c>
      <c r="BT115" s="297">
        <v>86.61</v>
      </c>
      <c r="BU115" s="298">
        <v>550</v>
      </c>
      <c r="BV115" s="299">
        <f>BT115*BU115</f>
        <v>47635.5</v>
      </c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750"/>
      <c r="CJ115" s="751"/>
      <c r="CK115" s="750"/>
      <c r="CL115" s="154"/>
      <c r="CM115" s="154"/>
      <c r="CN115" s="154"/>
      <c r="CO115" s="154"/>
      <c r="CP115" s="154"/>
      <c r="CQ115" s="752">
        <v>86.61</v>
      </c>
      <c r="CR115" s="753">
        <f>BU115*CQ115</f>
        <v>47635.5</v>
      </c>
      <c r="CS115" s="314">
        <f t="shared" si="136"/>
        <v>0</v>
      </c>
      <c r="CT115" s="753"/>
      <c r="CU115" s="313">
        <f t="shared" si="137"/>
        <v>0</v>
      </c>
      <c r="CV115" s="315">
        <f t="shared" si="138"/>
        <v>86.61</v>
      </c>
      <c r="CW115" s="750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322">
        <f t="shared" si="152"/>
        <v>86.61</v>
      </c>
      <c r="DK115" s="322">
        <f t="shared" si="153"/>
        <v>86.61</v>
      </c>
      <c r="DL115" s="154"/>
      <c r="DM115" s="154"/>
      <c r="DN115" s="154"/>
      <c r="DO115" s="154"/>
      <c r="DP115" s="154"/>
      <c r="DQ115" s="310">
        <f t="shared" si="157"/>
        <v>86.61</v>
      </c>
      <c r="DR115" s="154"/>
      <c r="DS115" s="325">
        <f t="shared" si="158"/>
        <v>-86.61</v>
      </c>
    </row>
    <row r="116" spans="1:123" ht="12" customHeight="1">
      <c r="A116" s="155"/>
      <c r="B116" s="156"/>
      <c r="C116" s="156"/>
      <c r="D116" s="157"/>
      <c r="E116" s="157"/>
      <c r="F116" s="157"/>
      <c r="G116" s="157"/>
      <c r="H116" s="157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325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325">
        <f>BL110+BQ110</f>
        <v>18924847.949999999</v>
      </c>
      <c r="BN116" s="154"/>
      <c r="BO116" s="154"/>
      <c r="BP116" s="154"/>
      <c r="BQ116" s="154"/>
      <c r="BR116" s="365" t="s">
        <v>214</v>
      </c>
      <c r="BS116" s="366" t="s">
        <v>215</v>
      </c>
      <c r="BT116" s="367">
        <v>2.6</v>
      </c>
      <c r="BU116" s="368">
        <v>147</v>
      </c>
      <c r="BV116" s="369">
        <f>BT116*BU116</f>
        <v>382.2</v>
      </c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325">
        <f>CC110+CI110</f>
        <v>6974546.5199999996</v>
      </c>
      <c r="CG116" s="154"/>
      <c r="CH116" s="154"/>
      <c r="CI116" s="754"/>
      <c r="CJ116" s="755"/>
      <c r="CK116" s="756"/>
      <c r="CL116" s="154"/>
      <c r="CM116" s="154"/>
      <c r="CN116" s="154"/>
      <c r="CO116" s="154"/>
      <c r="CP116" s="154"/>
      <c r="CQ116" s="371">
        <v>2.6</v>
      </c>
      <c r="CR116" s="753">
        <f>BU116*CQ116</f>
        <v>382.2</v>
      </c>
      <c r="CS116" s="314">
        <f t="shared" si="136"/>
        <v>0</v>
      </c>
      <c r="CT116" s="753"/>
      <c r="CU116" s="313">
        <f t="shared" si="137"/>
        <v>0</v>
      </c>
      <c r="CV116" s="315">
        <f t="shared" si="138"/>
        <v>2.6</v>
      </c>
      <c r="CW116" s="756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322">
        <f t="shared" si="152"/>
        <v>2.6</v>
      </c>
      <c r="DK116" s="322">
        <f t="shared" si="153"/>
        <v>2.6</v>
      </c>
      <c r="DL116" s="154"/>
      <c r="DM116" s="154"/>
      <c r="DN116" s="154"/>
      <c r="DO116" s="154"/>
      <c r="DP116" s="154"/>
      <c r="DQ116" s="310">
        <f t="shared" si="157"/>
        <v>2.6</v>
      </c>
      <c r="DR116" s="154"/>
      <c r="DS116" s="325">
        <f t="shared" si="158"/>
        <v>-2.6</v>
      </c>
    </row>
    <row r="117" spans="1:123" ht="38.25">
      <c r="A117" s="151"/>
      <c r="B117" s="152"/>
      <c r="C117" s="152"/>
      <c r="D117" s="153"/>
      <c r="E117" s="153"/>
      <c r="F117" s="153"/>
      <c r="G117" s="153"/>
      <c r="H117" s="153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365" t="s">
        <v>292</v>
      </c>
      <c r="BS117" s="366" t="s">
        <v>85</v>
      </c>
      <c r="BT117" s="367">
        <v>4.76</v>
      </c>
      <c r="BU117" s="368">
        <v>0</v>
      </c>
      <c r="BV117" s="369">
        <f>BT117*BU117</f>
        <v>0</v>
      </c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754"/>
      <c r="CJ117" s="755"/>
      <c r="CK117" s="756"/>
      <c r="CL117" s="154"/>
      <c r="CM117" s="154"/>
      <c r="CN117" s="154"/>
      <c r="CO117" s="154"/>
      <c r="CP117" s="154"/>
      <c r="CQ117" s="371">
        <v>4.76</v>
      </c>
      <c r="CR117" s="753">
        <f>BU117*CQ117</f>
        <v>0</v>
      </c>
      <c r="CS117" s="314">
        <f t="shared" si="136"/>
        <v>0</v>
      </c>
      <c r="CT117" s="753"/>
      <c r="CU117" s="313">
        <f t="shared" si="137"/>
        <v>0</v>
      </c>
      <c r="CV117" s="315">
        <f t="shared" si="138"/>
        <v>4.76</v>
      </c>
      <c r="CW117" s="756"/>
      <c r="CX117" s="154"/>
      <c r="CY117" s="154"/>
      <c r="CZ117" s="154"/>
      <c r="DA117" s="154"/>
      <c r="DB117" s="154"/>
      <c r="DC117" s="154"/>
      <c r="DD117" s="154"/>
      <c r="DE117" s="154"/>
      <c r="DF117" s="154"/>
      <c r="DG117" s="154"/>
      <c r="DH117" s="154"/>
      <c r="DI117" s="154"/>
      <c r="DJ117" s="322">
        <f t="shared" si="152"/>
        <v>4.76</v>
      </c>
      <c r="DK117" s="322">
        <f t="shared" si="153"/>
        <v>4.76</v>
      </c>
      <c r="DL117" s="154"/>
      <c r="DM117" s="154"/>
      <c r="DN117" s="154"/>
      <c r="DO117" s="154"/>
      <c r="DP117" s="154"/>
      <c r="DQ117" s="310">
        <f t="shared" si="157"/>
        <v>4.76</v>
      </c>
      <c r="DR117" s="154"/>
      <c r="DS117" s="325">
        <f t="shared" si="158"/>
        <v>-4.76</v>
      </c>
    </row>
    <row r="118" spans="1:123" ht="51">
      <c r="A118" s="151"/>
      <c r="B118" s="152"/>
      <c r="C118" s="152"/>
      <c r="D118" s="153"/>
      <c r="E118" s="153"/>
      <c r="F118" s="153"/>
      <c r="G118" s="153"/>
      <c r="H118" s="153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365" t="s">
        <v>217</v>
      </c>
      <c r="BS118" s="366" t="s">
        <v>126</v>
      </c>
      <c r="BT118" s="372">
        <f>BT115*6</f>
        <v>520</v>
      </c>
      <c r="BU118" s="368">
        <v>14.3</v>
      </c>
      <c r="BV118" s="369">
        <f>BT118*BU118</f>
        <v>7436</v>
      </c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757"/>
      <c r="CJ118" s="755"/>
      <c r="CK118" s="756"/>
      <c r="CL118" s="154"/>
      <c r="CM118" s="154"/>
      <c r="CN118" s="154"/>
      <c r="CO118" s="154"/>
      <c r="CP118" s="154"/>
      <c r="CQ118" s="375">
        <f>CQ115*6</f>
        <v>520</v>
      </c>
      <c r="CR118" s="753">
        <f>BU118*CQ118</f>
        <v>7436</v>
      </c>
      <c r="CS118" s="314">
        <f t="shared" si="136"/>
        <v>0</v>
      </c>
      <c r="CT118" s="753"/>
      <c r="CU118" s="313">
        <f t="shared" si="137"/>
        <v>0</v>
      </c>
      <c r="CV118" s="315">
        <f t="shared" si="138"/>
        <v>520</v>
      </c>
      <c r="CW118" s="756"/>
      <c r="CX118" s="154"/>
      <c r="CY118" s="154"/>
      <c r="CZ118" s="154"/>
      <c r="DA118" s="154"/>
      <c r="DB118" s="154"/>
      <c r="DC118" s="154"/>
      <c r="DD118" s="154"/>
      <c r="DE118" s="154"/>
      <c r="DF118" s="154"/>
      <c r="DG118" s="154"/>
      <c r="DH118" s="154"/>
      <c r="DI118" s="154"/>
      <c r="DJ118" s="322">
        <f t="shared" si="152"/>
        <v>520</v>
      </c>
      <c r="DK118" s="322">
        <f t="shared" si="153"/>
        <v>520</v>
      </c>
      <c r="DL118" s="154"/>
      <c r="DM118" s="154"/>
      <c r="DN118" s="154"/>
      <c r="DO118" s="154"/>
      <c r="DP118" s="154"/>
      <c r="DQ118" s="310">
        <f t="shared" si="157"/>
        <v>520</v>
      </c>
      <c r="DR118" s="154"/>
      <c r="DS118" s="325">
        <f t="shared" si="158"/>
        <v>-520</v>
      </c>
    </row>
    <row r="119" spans="1:123" ht="25.5">
      <c r="A119" s="151"/>
      <c r="B119" s="152"/>
      <c r="C119" s="152"/>
      <c r="D119" s="153"/>
      <c r="E119" s="153"/>
      <c r="F119" s="153"/>
      <c r="G119" s="153"/>
      <c r="H119" s="153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365" t="s">
        <v>218</v>
      </c>
      <c r="BS119" s="366" t="s">
        <v>22</v>
      </c>
      <c r="BT119" s="372">
        <f>BT115*6</f>
        <v>520</v>
      </c>
      <c r="BU119" s="368">
        <v>12</v>
      </c>
      <c r="BV119" s="369">
        <f>BT119*BU119</f>
        <v>6240</v>
      </c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757"/>
      <c r="CJ119" s="755"/>
      <c r="CK119" s="756"/>
      <c r="CL119" s="154"/>
      <c r="CM119" s="154"/>
      <c r="CN119" s="154"/>
      <c r="CO119" s="154"/>
      <c r="CP119" s="154"/>
      <c r="CQ119" s="375">
        <f>CQ115*6</f>
        <v>520</v>
      </c>
      <c r="CR119" s="753">
        <f>BU119*CQ119</f>
        <v>6240</v>
      </c>
      <c r="CS119" s="314">
        <f t="shared" si="136"/>
        <v>0</v>
      </c>
      <c r="CT119" s="753"/>
      <c r="CU119" s="313">
        <f t="shared" si="137"/>
        <v>0</v>
      </c>
      <c r="CV119" s="315">
        <f t="shared" si="138"/>
        <v>520</v>
      </c>
      <c r="CW119" s="756"/>
      <c r="CX119" s="154"/>
      <c r="CY119" s="154"/>
      <c r="CZ119" s="154"/>
      <c r="DA119" s="154"/>
      <c r="DB119" s="154"/>
      <c r="DC119" s="154"/>
      <c r="DD119" s="154"/>
      <c r="DE119" s="154"/>
      <c r="DF119" s="154"/>
      <c r="DG119" s="154"/>
      <c r="DH119" s="154"/>
      <c r="DI119" s="154"/>
      <c r="DJ119" s="322">
        <f t="shared" si="152"/>
        <v>520</v>
      </c>
      <c r="DK119" s="322">
        <f t="shared" si="153"/>
        <v>520</v>
      </c>
      <c r="DL119" s="154"/>
      <c r="DM119" s="154"/>
      <c r="DN119" s="154"/>
      <c r="DO119" s="154"/>
      <c r="DP119" s="154"/>
      <c r="DQ119" s="310">
        <f t="shared" si="157"/>
        <v>520</v>
      </c>
      <c r="DR119" s="154"/>
      <c r="DS119" s="325">
        <f t="shared" si="158"/>
        <v>-520</v>
      </c>
    </row>
    <row r="120" spans="1:123" ht="15.75">
      <c r="A120" s="151"/>
      <c r="B120" s="152"/>
      <c r="C120" s="152"/>
      <c r="D120" s="153"/>
      <c r="E120" s="153"/>
      <c r="F120" s="153"/>
      <c r="G120" s="153"/>
      <c r="H120" s="153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758" t="s">
        <v>293</v>
      </c>
      <c r="BS120" s="758"/>
      <c r="BT120" s="758"/>
      <c r="BU120" s="758"/>
      <c r="BV120" s="758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759"/>
      <c r="CJ120" s="759"/>
      <c r="CK120" s="759"/>
      <c r="CL120" s="154"/>
      <c r="CM120" s="154"/>
      <c r="CN120" s="154"/>
      <c r="CO120" s="154"/>
      <c r="CP120" s="154"/>
      <c r="CQ120" s="760"/>
      <c r="CR120" s="761"/>
      <c r="CS120" s="314">
        <f t="shared" si="136"/>
        <v>0</v>
      </c>
      <c r="CT120" s="761"/>
      <c r="CU120" s="313">
        <f t="shared" si="137"/>
        <v>0</v>
      </c>
      <c r="CV120" s="315">
        <f t="shared" si="138"/>
        <v>0</v>
      </c>
      <c r="CW120" s="759"/>
      <c r="CX120" s="154"/>
      <c r="CY120" s="154"/>
      <c r="CZ120" s="154"/>
      <c r="DA120" s="154"/>
      <c r="DB120" s="154"/>
      <c r="DC120" s="154"/>
      <c r="DD120" s="154"/>
      <c r="DE120" s="154"/>
      <c r="DF120" s="154"/>
      <c r="DG120" s="154"/>
      <c r="DH120" s="154"/>
      <c r="DI120" s="154"/>
      <c r="DJ120" s="322">
        <f t="shared" si="152"/>
        <v>0</v>
      </c>
      <c r="DK120" s="322">
        <f t="shared" si="153"/>
        <v>0</v>
      </c>
      <c r="DL120" s="154"/>
      <c r="DM120" s="154"/>
      <c r="DN120" s="154"/>
      <c r="DO120" s="154"/>
      <c r="DP120" s="154"/>
      <c r="DQ120" s="310">
        <f t="shared" si="157"/>
        <v>0</v>
      </c>
      <c r="DR120" s="154"/>
      <c r="DS120" s="325">
        <f t="shared" si="158"/>
        <v>0</v>
      </c>
    </row>
    <row r="121" spans="1:123" ht="114.75">
      <c r="A121" s="151"/>
      <c r="B121" s="152"/>
      <c r="C121" s="152"/>
      <c r="D121" s="153"/>
      <c r="E121" s="153"/>
      <c r="F121" s="153"/>
      <c r="G121" s="153"/>
      <c r="H121" s="153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295" t="s">
        <v>294</v>
      </c>
      <c r="BS121" s="296" t="s">
        <v>0</v>
      </c>
      <c r="BT121" s="297">
        <v>170</v>
      </c>
      <c r="BU121" s="298">
        <v>670</v>
      </c>
      <c r="BV121" s="299">
        <f>BT121*BU121</f>
        <v>113900</v>
      </c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750"/>
      <c r="CJ121" s="751"/>
      <c r="CK121" s="750"/>
      <c r="CL121" s="154"/>
      <c r="CM121" s="154"/>
      <c r="CN121" s="154"/>
      <c r="CO121" s="154"/>
      <c r="CP121" s="154"/>
      <c r="CQ121" s="752"/>
      <c r="CR121" s="753"/>
      <c r="CS121" s="314">
        <f t="shared" si="136"/>
        <v>0</v>
      </c>
      <c r="CT121" s="753"/>
      <c r="CU121" s="313">
        <f t="shared" si="137"/>
        <v>0</v>
      </c>
      <c r="CV121" s="315">
        <f t="shared" si="138"/>
        <v>0</v>
      </c>
      <c r="CW121" s="750"/>
      <c r="CX121" s="154"/>
      <c r="CY121" s="154"/>
      <c r="CZ121" s="154"/>
      <c r="DA121" s="154"/>
      <c r="DB121" s="154"/>
      <c r="DC121" s="154"/>
      <c r="DD121" s="154"/>
      <c r="DE121" s="154"/>
      <c r="DF121" s="154"/>
      <c r="DG121" s="154"/>
      <c r="DH121" s="154"/>
      <c r="DI121" s="154"/>
      <c r="DJ121" s="322">
        <f t="shared" si="152"/>
        <v>170</v>
      </c>
      <c r="DK121" s="322">
        <f t="shared" si="153"/>
        <v>0</v>
      </c>
      <c r="DL121" s="154"/>
      <c r="DM121" s="154"/>
      <c r="DN121" s="154"/>
      <c r="DO121" s="154"/>
      <c r="DP121" s="154"/>
      <c r="DQ121" s="310">
        <f t="shared" si="157"/>
        <v>0</v>
      </c>
      <c r="DR121" s="154"/>
      <c r="DS121" s="325">
        <f t="shared" si="158"/>
        <v>0</v>
      </c>
    </row>
    <row r="122" spans="1:123" ht="51">
      <c r="A122" s="151"/>
      <c r="B122" s="152"/>
      <c r="C122" s="152"/>
      <c r="D122" s="153"/>
      <c r="E122" s="153"/>
      <c r="F122" s="153"/>
      <c r="G122" s="153"/>
      <c r="H122" s="153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365" t="s">
        <v>295</v>
      </c>
      <c r="BS122" s="366" t="s">
        <v>85</v>
      </c>
      <c r="BT122" s="367">
        <v>13.09</v>
      </c>
      <c r="BU122" s="368">
        <v>0</v>
      </c>
      <c r="BV122" s="369">
        <f>BT122*BU122</f>
        <v>0</v>
      </c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754"/>
      <c r="CJ122" s="755"/>
      <c r="CK122" s="756"/>
      <c r="CL122" s="154"/>
      <c r="CM122" s="154"/>
      <c r="CN122" s="154"/>
      <c r="CO122" s="154"/>
      <c r="CP122" s="154"/>
      <c r="CQ122" s="371"/>
      <c r="CR122" s="762"/>
      <c r="CS122" s="314">
        <f t="shared" si="136"/>
        <v>0</v>
      </c>
      <c r="CT122" s="762"/>
      <c r="CU122" s="313">
        <f t="shared" si="137"/>
        <v>0</v>
      </c>
      <c r="CV122" s="315">
        <f t="shared" si="138"/>
        <v>0</v>
      </c>
      <c r="CW122" s="756"/>
      <c r="CX122" s="154"/>
      <c r="CY122" s="154"/>
      <c r="CZ122" s="154"/>
      <c r="DA122" s="154"/>
      <c r="DB122" s="154"/>
      <c r="DC122" s="154"/>
      <c r="DD122" s="154"/>
      <c r="DE122" s="154"/>
      <c r="DF122" s="154"/>
      <c r="DG122" s="154"/>
      <c r="DH122" s="154"/>
      <c r="DI122" s="154"/>
      <c r="DJ122" s="322">
        <f t="shared" si="152"/>
        <v>13.09</v>
      </c>
      <c r="DK122" s="322">
        <f t="shared" si="153"/>
        <v>0</v>
      </c>
      <c r="DL122" s="154"/>
      <c r="DM122" s="154"/>
      <c r="DN122" s="154"/>
      <c r="DO122" s="154"/>
      <c r="DP122" s="154"/>
      <c r="DQ122" s="310">
        <f t="shared" si="157"/>
        <v>0</v>
      </c>
      <c r="DR122" s="154"/>
      <c r="DS122" s="325">
        <f t="shared" si="158"/>
        <v>0</v>
      </c>
    </row>
    <row r="123" spans="1:123" ht="51">
      <c r="A123" s="151"/>
      <c r="B123" s="152"/>
      <c r="C123" s="152"/>
      <c r="D123" s="153"/>
      <c r="E123" s="153"/>
      <c r="F123" s="153"/>
      <c r="G123" s="153"/>
      <c r="H123" s="153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365" t="s">
        <v>217</v>
      </c>
      <c r="BS123" s="366" t="s">
        <v>126</v>
      </c>
      <c r="BT123" s="372">
        <f>BT121*6</f>
        <v>1020</v>
      </c>
      <c r="BU123" s="368">
        <v>14.3</v>
      </c>
      <c r="BV123" s="369">
        <f>BT123*BU123</f>
        <v>14586</v>
      </c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757"/>
      <c r="CJ123" s="755"/>
      <c r="CK123" s="756"/>
      <c r="CL123" s="154"/>
      <c r="CM123" s="154"/>
      <c r="CN123" s="154"/>
      <c r="CO123" s="154"/>
      <c r="CP123" s="154"/>
      <c r="CQ123" s="375"/>
      <c r="CR123" s="762"/>
      <c r="CS123" s="314">
        <f t="shared" si="136"/>
        <v>0</v>
      </c>
      <c r="CT123" s="762"/>
      <c r="CU123" s="313">
        <f t="shared" si="137"/>
        <v>0</v>
      </c>
      <c r="CV123" s="315">
        <f t="shared" si="138"/>
        <v>0</v>
      </c>
      <c r="CW123" s="756"/>
      <c r="CX123" s="154"/>
      <c r="CY123" s="154"/>
      <c r="CZ123" s="154"/>
      <c r="DA123" s="154"/>
      <c r="DB123" s="154"/>
      <c r="DC123" s="154"/>
      <c r="DD123" s="154"/>
      <c r="DE123" s="154"/>
      <c r="DF123" s="154"/>
      <c r="DG123" s="154"/>
      <c r="DH123" s="154"/>
      <c r="DI123" s="154"/>
      <c r="DJ123" s="322">
        <f t="shared" si="152"/>
        <v>1020</v>
      </c>
      <c r="DK123" s="322">
        <f t="shared" si="153"/>
        <v>0</v>
      </c>
      <c r="DL123" s="154"/>
      <c r="DM123" s="154"/>
      <c r="DN123" s="154"/>
      <c r="DO123" s="154"/>
      <c r="DP123" s="154"/>
      <c r="DQ123" s="310">
        <f t="shared" si="157"/>
        <v>0</v>
      </c>
      <c r="DR123" s="154"/>
      <c r="DS123" s="325">
        <f t="shared" si="158"/>
        <v>0</v>
      </c>
    </row>
    <row r="124" spans="1:123" ht="76.5">
      <c r="A124" s="151"/>
      <c r="B124" s="152"/>
      <c r="C124" s="152"/>
      <c r="D124" s="153"/>
      <c r="E124" s="153"/>
      <c r="F124" s="153"/>
      <c r="G124" s="153"/>
      <c r="H124" s="153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365" t="s">
        <v>296</v>
      </c>
      <c r="BS124" s="366" t="s">
        <v>0</v>
      </c>
      <c r="BT124" s="763">
        <v>353.6</v>
      </c>
      <c r="BU124" s="368">
        <v>0</v>
      </c>
      <c r="BV124" s="369">
        <v>0</v>
      </c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764"/>
      <c r="CJ124" s="755"/>
      <c r="CK124" s="756"/>
      <c r="CL124" s="154"/>
      <c r="CM124" s="154"/>
      <c r="CN124" s="154"/>
      <c r="CO124" s="154"/>
      <c r="CP124" s="154"/>
      <c r="CQ124" s="765"/>
      <c r="CR124" s="762"/>
      <c r="CS124" s="314">
        <f t="shared" si="136"/>
        <v>0</v>
      </c>
      <c r="CT124" s="762"/>
      <c r="CU124" s="313">
        <f t="shared" si="137"/>
        <v>0</v>
      </c>
      <c r="CV124" s="315">
        <f t="shared" si="138"/>
        <v>0</v>
      </c>
      <c r="CW124" s="756"/>
      <c r="CX124" s="154"/>
      <c r="CY124" s="154"/>
      <c r="CZ124" s="154"/>
      <c r="DA124" s="154"/>
      <c r="DB124" s="154"/>
      <c r="DC124" s="154"/>
      <c r="DD124" s="154"/>
      <c r="DE124" s="154"/>
      <c r="DF124" s="154"/>
      <c r="DG124" s="154"/>
      <c r="DH124" s="154"/>
      <c r="DI124" s="154"/>
      <c r="DJ124" s="322">
        <f t="shared" si="152"/>
        <v>353.6</v>
      </c>
      <c r="DK124" s="322">
        <f t="shared" si="153"/>
        <v>0</v>
      </c>
      <c r="DL124" s="154"/>
      <c r="DM124" s="154"/>
      <c r="DN124" s="154"/>
      <c r="DO124" s="154"/>
      <c r="DP124" s="154"/>
      <c r="DQ124" s="310">
        <f t="shared" si="157"/>
        <v>0</v>
      </c>
      <c r="DR124" s="154"/>
      <c r="DS124" s="325">
        <f t="shared" si="158"/>
        <v>0</v>
      </c>
    </row>
    <row r="125" spans="1:123" ht="26.25" thickBot="1">
      <c r="A125" s="151"/>
      <c r="B125" s="152"/>
      <c r="C125" s="152"/>
      <c r="D125" s="153"/>
      <c r="E125" s="153"/>
      <c r="F125" s="153"/>
      <c r="G125" s="153"/>
      <c r="H125" s="153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365" t="s">
        <v>297</v>
      </c>
      <c r="BS125" s="366" t="s">
        <v>298</v>
      </c>
      <c r="BT125" s="372">
        <v>2</v>
      </c>
      <c r="BU125" s="368">
        <v>450</v>
      </c>
      <c r="BV125" s="369">
        <f>BT125*BU125</f>
        <v>900</v>
      </c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757"/>
      <c r="CJ125" s="755"/>
      <c r="CK125" s="756"/>
      <c r="CL125" s="154"/>
      <c r="CM125" s="154"/>
      <c r="CN125" s="154"/>
      <c r="CO125" s="154"/>
      <c r="CP125" s="154"/>
      <c r="CQ125" s="375"/>
      <c r="CR125" s="762"/>
      <c r="CS125" s="314">
        <f t="shared" si="136"/>
        <v>0</v>
      </c>
      <c r="CT125" s="762"/>
      <c r="CU125" s="313">
        <f t="shared" si="137"/>
        <v>0</v>
      </c>
      <c r="CV125" s="315">
        <f t="shared" si="138"/>
        <v>0</v>
      </c>
      <c r="CW125" s="756"/>
      <c r="CX125" s="154"/>
      <c r="CY125" s="154"/>
      <c r="CZ125" s="154"/>
      <c r="DA125" s="154"/>
      <c r="DB125" s="154"/>
      <c r="DC125" s="154"/>
      <c r="DD125" s="154"/>
      <c r="DE125" s="154"/>
      <c r="DF125" s="154"/>
      <c r="DG125" s="154"/>
      <c r="DH125" s="154"/>
      <c r="DI125" s="154"/>
      <c r="DJ125" s="322">
        <f t="shared" si="152"/>
        <v>2</v>
      </c>
      <c r="DK125" s="322">
        <f t="shared" si="153"/>
        <v>0</v>
      </c>
      <c r="DL125" s="154"/>
      <c r="DM125" s="154"/>
      <c r="DN125" s="154"/>
      <c r="DO125" s="154"/>
      <c r="DP125" s="154"/>
      <c r="DQ125" s="310">
        <f t="shared" si="157"/>
        <v>0</v>
      </c>
      <c r="DR125" s="154"/>
      <c r="DS125" s="325">
        <f t="shared" si="158"/>
        <v>0</v>
      </c>
    </row>
    <row r="126" spans="1:123" ht="34.5" customHeight="1" thickBot="1">
      <c r="A126" s="151"/>
      <c r="B126" s="152"/>
      <c r="C126" s="152"/>
      <c r="D126" s="153"/>
      <c r="E126" s="153"/>
      <c r="F126" s="153"/>
      <c r="G126" s="153"/>
      <c r="H126" s="153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899" t="s">
        <v>299</v>
      </c>
      <c r="BS126" s="1900"/>
      <c r="BT126" s="1900"/>
      <c r="BU126" s="1901"/>
      <c r="BV126" s="31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624"/>
      <c r="CR126" s="623">
        <f>SUM(CR7:CR125)</f>
        <v>396386.7</v>
      </c>
      <c r="CS126" s="622">
        <f>SUM(CS7:CS125)</f>
        <v>48480.92</v>
      </c>
      <c r="CT126" s="622"/>
      <c r="CU126" s="623">
        <f>SUM(CU7:CU125)</f>
        <v>552215.4</v>
      </c>
      <c r="CV126" s="315">
        <f t="shared" si="138"/>
        <v>0</v>
      </c>
      <c r="CW126" s="154"/>
      <c r="CX126" s="154"/>
      <c r="CY126" s="154"/>
      <c r="CZ126" s="154"/>
      <c r="DA126" s="154"/>
      <c r="DB126" s="154"/>
      <c r="DC126" s="154"/>
      <c r="DD126" s="154"/>
      <c r="DE126" s="154"/>
      <c r="DF126" s="154"/>
      <c r="DG126" s="154"/>
      <c r="DH126" s="154"/>
      <c r="DI126" s="154"/>
      <c r="DJ126" s="322">
        <f t="shared" si="152"/>
        <v>0</v>
      </c>
      <c r="DK126" s="322">
        <f t="shared" si="153"/>
        <v>0</v>
      </c>
      <c r="DL126" s="154"/>
      <c r="DM126" s="154"/>
      <c r="DN126" s="154"/>
      <c r="DO126" s="154"/>
      <c r="DP126" s="154"/>
      <c r="DQ126" s="310">
        <f t="shared" si="157"/>
        <v>0</v>
      </c>
      <c r="DR126" s="154"/>
      <c r="DS126" s="325">
        <f t="shared" si="158"/>
        <v>0</v>
      </c>
    </row>
    <row r="127" spans="1:123" ht="76.5">
      <c r="A127" s="151"/>
      <c r="B127" s="152"/>
      <c r="C127" s="152"/>
      <c r="D127" s="153"/>
      <c r="E127" s="153"/>
      <c r="F127" s="153"/>
      <c r="G127" s="153"/>
      <c r="H127" s="153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395" t="s">
        <v>276</v>
      </c>
      <c r="BS127" s="396" t="s">
        <v>0</v>
      </c>
      <c r="BT127" s="304">
        <v>24</v>
      </c>
      <c r="BU127" s="303">
        <v>550</v>
      </c>
      <c r="BV127" s="314">
        <f t="shared" ref="BV127:BV137" si="184">BT127*BU127</f>
        <v>13200</v>
      </c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666"/>
      <c r="CR127" s="665">
        <f>CR126/118*18</f>
        <v>60465.77</v>
      </c>
      <c r="CS127" s="665">
        <f>CS126/118*18</f>
        <v>7395.39</v>
      </c>
      <c r="CT127" s="665"/>
      <c r="CU127" s="665"/>
      <c r="CV127" s="315">
        <f t="shared" si="138"/>
        <v>0</v>
      </c>
      <c r="CW127" s="154"/>
      <c r="CX127" s="154"/>
      <c r="CY127" s="154"/>
      <c r="CZ127" s="154"/>
      <c r="DA127" s="154"/>
      <c r="DB127" s="154"/>
      <c r="DC127" s="154"/>
      <c r="DD127" s="154"/>
      <c r="DE127" s="154"/>
      <c r="DF127" s="154"/>
      <c r="DG127" s="154"/>
      <c r="DH127" s="154"/>
      <c r="DI127" s="154"/>
      <c r="DJ127" s="322">
        <f t="shared" si="152"/>
        <v>24</v>
      </c>
      <c r="DK127" s="322">
        <f t="shared" si="153"/>
        <v>0</v>
      </c>
      <c r="DL127" s="154"/>
      <c r="DM127" s="154"/>
      <c r="DN127" s="154"/>
      <c r="DO127" s="154"/>
      <c r="DP127" s="154"/>
      <c r="DQ127" s="310">
        <f t="shared" si="157"/>
        <v>0</v>
      </c>
      <c r="DR127" s="154"/>
      <c r="DS127" s="325">
        <f t="shared" si="158"/>
        <v>0</v>
      </c>
    </row>
    <row r="128" spans="1:123" ht="16.5" thickBot="1">
      <c r="A128" s="151"/>
      <c r="B128" s="152"/>
      <c r="C128" s="152"/>
      <c r="D128" s="153"/>
      <c r="E128" s="153"/>
      <c r="F128" s="153"/>
      <c r="G128" s="153"/>
      <c r="H128" s="153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405" t="s">
        <v>221</v>
      </c>
      <c r="BS128" s="366" t="s">
        <v>126</v>
      </c>
      <c r="BT128" s="367">
        <f>BT127*6</f>
        <v>144</v>
      </c>
      <c r="BU128" s="368">
        <v>14.3</v>
      </c>
      <c r="BV128" s="369">
        <f t="shared" si="184"/>
        <v>2059.1999999999998</v>
      </c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699"/>
      <c r="CR128" s="766">
        <f>CR126/100*5</f>
        <v>19819.34</v>
      </c>
      <c r="CS128" s="766">
        <f>CS126/100*5</f>
        <v>2424.0500000000002</v>
      </c>
      <c r="CT128" s="766"/>
      <c r="CU128" s="766"/>
      <c r="CV128" s="315">
        <f t="shared" si="138"/>
        <v>0</v>
      </c>
      <c r="CW128" s="154"/>
      <c r="CX128" s="154"/>
      <c r="CY128" s="154"/>
      <c r="CZ128" s="154"/>
      <c r="DA128" s="154"/>
      <c r="DB128" s="154"/>
      <c r="DC128" s="154"/>
      <c r="DD128" s="154"/>
      <c r="DE128" s="154"/>
      <c r="DF128" s="154"/>
      <c r="DG128" s="154"/>
      <c r="DH128" s="154"/>
      <c r="DI128" s="154"/>
      <c r="DJ128" s="322">
        <f t="shared" si="152"/>
        <v>144</v>
      </c>
      <c r="DK128" s="322">
        <f t="shared" si="153"/>
        <v>0</v>
      </c>
      <c r="DL128" s="154"/>
      <c r="DM128" s="154"/>
      <c r="DN128" s="154"/>
      <c r="DO128" s="154"/>
      <c r="DP128" s="154"/>
      <c r="DQ128" s="310">
        <f t="shared" si="157"/>
        <v>0</v>
      </c>
      <c r="DR128" s="154"/>
      <c r="DS128" s="325">
        <f t="shared" si="158"/>
        <v>0</v>
      </c>
    </row>
    <row r="129" spans="70:123" ht="39" thickBot="1">
      <c r="BR129" s="365" t="s">
        <v>300</v>
      </c>
      <c r="BS129" s="366" t="s">
        <v>301</v>
      </c>
      <c r="BT129" s="367">
        <v>288</v>
      </c>
      <c r="BU129" s="368">
        <v>64.27</v>
      </c>
      <c r="BV129" s="369">
        <f t="shared" si="184"/>
        <v>18509.759999999998</v>
      </c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731"/>
      <c r="CR129" s="730">
        <f>CR126-CR128</f>
        <v>376567.36</v>
      </c>
      <c r="CS129" s="730">
        <f>CS126-CS128</f>
        <v>46056.87</v>
      </c>
      <c r="CT129" s="734"/>
      <c r="CU129" s="734"/>
      <c r="CV129" s="315">
        <f t="shared" si="138"/>
        <v>0</v>
      </c>
      <c r="CW129" s="154"/>
      <c r="CX129" s="154"/>
      <c r="CY129" s="154"/>
      <c r="CZ129" s="154"/>
      <c r="DA129" s="154"/>
      <c r="DB129" s="154"/>
      <c r="DC129" s="154"/>
      <c r="DD129" s="154"/>
      <c r="DE129" s="154"/>
      <c r="DF129" s="154"/>
      <c r="DG129" s="154"/>
      <c r="DH129" s="154"/>
      <c r="DI129" s="154"/>
      <c r="DJ129" s="322">
        <f t="shared" si="152"/>
        <v>288</v>
      </c>
      <c r="DK129" s="322">
        <f t="shared" si="153"/>
        <v>0</v>
      </c>
      <c r="DL129" s="154"/>
      <c r="DM129" s="154"/>
      <c r="DN129" s="154"/>
      <c r="DO129" s="154"/>
      <c r="DP129" s="154"/>
      <c r="DQ129" s="310">
        <f t="shared" si="157"/>
        <v>0</v>
      </c>
      <c r="DR129" s="154"/>
      <c r="DS129" s="325">
        <f t="shared" si="158"/>
        <v>0</v>
      </c>
    </row>
    <row r="130" spans="70:123" ht="63.75" hidden="1">
      <c r="BR130" s="395" t="s">
        <v>224</v>
      </c>
      <c r="BS130" s="396" t="s">
        <v>0</v>
      </c>
      <c r="BT130" s="367">
        <v>24</v>
      </c>
      <c r="BU130" s="303">
        <v>340</v>
      </c>
      <c r="BV130" s="314">
        <f t="shared" si="184"/>
        <v>8160</v>
      </c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325"/>
      <c r="CS130" s="325"/>
      <c r="CT130" s="325"/>
      <c r="CU130" s="325"/>
      <c r="CV130" s="315">
        <f t="shared" si="138"/>
        <v>0</v>
      </c>
      <c r="CW130" s="154"/>
      <c r="CX130" s="154"/>
      <c r="CY130" s="154"/>
      <c r="CZ130" s="154"/>
      <c r="DA130" s="154"/>
      <c r="DB130" s="154"/>
      <c r="DC130" s="154"/>
      <c r="DD130" s="154"/>
      <c r="DE130" s="154"/>
      <c r="DF130" s="154"/>
      <c r="DG130" s="154"/>
      <c r="DH130" s="154"/>
      <c r="DI130" s="154"/>
      <c r="DJ130" s="322">
        <f t="shared" si="152"/>
        <v>24</v>
      </c>
      <c r="DK130" s="322">
        <f t="shared" si="153"/>
        <v>0</v>
      </c>
      <c r="DL130" s="154"/>
      <c r="DM130" s="154"/>
      <c r="DN130" s="154"/>
      <c r="DO130" s="154"/>
      <c r="DP130" s="154"/>
      <c r="DQ130" s="310">
        <f t="shared" si="157"/>
        <v>0</v>
      </c>
      <c r="DR130" s="154"/>
      <c r="DS130" s="325">
        <f t="shared" si="158"/>
        <v>0</v>
      </c>
    </row>
    <row r="131" spans="70:123" ht="51" hidden="1">
      <c r="BR131" s="365" t="s">
        <v>225</v>
      </c>
      <c r="BS131" s="366" t="s">
        <v>126</v>
      </c>
      <c r="BT131" s="304">
        <v>7.2</v>
      </c>
      <c r="BU131" s="368">
        <v>125</v>
      </c>
      <c r="BV131" s="369">
        <f t="shared" si="184"/>
        <v>900</v>
      </c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315">
        <f t="shared" si="138"/>
        <v>0</v>
      </c>
      <c r="CW131" s="154"/>
      <c r="CX131" s="154"/>
      <c r="CY131" s="154"/>
      <c r="CZ131" s="154"/>
      <c r="DA131" s="154"/>
      <c r="DB131" s="154"/>
      <c r="DC131" s="154"/>
      <c r="DD131" s="154"/>
      <c r="DE131" s="154"/>
      <c r="DF131" s="154"/>
      <c r="DG131" s="154"/>
      <c r="DH131" s="154"/>
      <c r="DI131" s="154"/>
      <c r="DJ131" s="322">
        <f t="shared" si="152"/>
        <v>7.2</v>
      </c>
      <c r="DK131" s="322">
        <f t="shared" si="153"/>
        <v>0</v>
      </c>
      <c r="DL131" s="154"/>
      <c r="DM131" s="154"/>
      <c r="DN131" s="154"/>
      <c r="DO131" s="154"/>
      <c r="DP131" s="154"/>
      <c r="DQ131" s="310">
        <f t="shared" si="157"/>
        <v>0</v>
      </c>
      <c r="DR131" s="154"/>
      <c r="DS131" s="325">
        <f t="shared" si="158"/>
        <v>0</v>
      </c>
    </row>
    <row r="132" spans="70:123" ht="51" hidden="1">
      <c r="BR132" s="365" t="s">
        <v>226</v>
      </c>
      <c r="BS132" s="366" t="s">
        <v>126</v>
      </c>
      <c r="BT132" s="367">
        <f>2.5*BT130</f>
        <v>60</v>
      </c>
      <c r="BU132" s="368">
        <v>19.89</v>
      </c>
      <c r="BV132" s="369">
        <f t="shared" si="184"/>
        <v>1193.4000000000001</v>
      </c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315">
        <f t="shared" si="138"/>
        <v>0</v>
      </c>
      <c r="CW132" s="154"/>
      <c r="CX132" s="154"/>
      <c r="CY132" s="154"/>
      <c r="CZ132" s="154"/>
      <c r="DA132" s="154"/>
      <c r="DB132" s="154"/>
      <c r="DC132" s="154"/>
      <c r="DD132" s="154"/>
      <c r="DE132" s="154"/>
      <c r="DF132" s="154"/>
      <c r="DG132" s="154"/>
      <c r="DH132" s="154"/>
      <c r="DI132" s="154"/>
      <c r="DJ132" s="322">
        <f t="shared" si="152"/>
        <v>60</v>
      </c>
      <c r="DK132" s="322">
        <f t="shared" si="153"/>
        <v>0</v>
      </c>
      <c r="DL132" s="154"/>
      <c r="DM132" s="154"/>
      <c r="DN132" s="154"/>
      <c r="DO132" s="154"/>
      <c r="DP132" s="154"/>
      <c r="DQ132" s="310">
        <f t="shared" si="157"/>
        <v>0</v>
      </c>
      <c r="DR132" s="154"/>
      <c r="DS132" s="325">
        <f t="shared" si="158"/>
        <v>0</v>
      </c>
    </row>
    <row r="133" spans="70:123" ht="13.5" hidden="1">
      <c r="BR133" s="395" t="s">
        <v>228</v>
      </c>
      <c r="BS133" s="396" t="s">
        <v>0</v>
      </c>
      <c r="BT133" s="367">
        <v>24</v>
      </c>
      <c r="BU133" s="303">
        <v>80</v>
      </c>
      <c r="BV133" s="314">
        <f t="shared" si="184"/>
        <v>1920</v>
      </c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315">
        <f t="shared" si="138"/>
        <v>0</v>
      </c>
      <c r="CW133" s="154"/>
      <c r="CX133" s="154"/>
      <c r="CY133" s="154"/>
      <c r="CZ133" s="154"/>
      <c r="DA133" s="154"/>
      <c r="DB133" s="154"/>
      <c r="DC133" s="154"/>
      <c r="DD133" s="154"/>
      <c r="DE133" s="154"/>
      <c r="DF133" s="154"/>
      <c r="DG133" s="154"/>
      <c r="DH133" s="154"/>
      <c r="DI133" s="154"/>
      <c r="DJ133" s="322">
        <f t="shared" si="152"/>
        <v>24</v>
      </c>
      <c r="DK133" s="322">
        <f t="shared" si="153"/>
        <v>0</v>
      </c>
      <c r="DL133" s="154"/>
      <c r="DM133" s="154"/>
      <c r="DN133" s="154"/>
      <c r="DO133" s="154"/>
      <c r="DP133" s="154"/>
      <c r="DQ133" s="310">
        <f t="shared" si="157"/>
        <v>0</v>
      </c>
      <c r="DR133" s="154"/>
      <c r="DS133" s="325">
        <f t="shared" si="158"/>
        <v>0</v>
      </c>
    </row>
    <row r="134" spans="70:123" ht="51" hidden="1">
      <c r="BR134" s="365" t="s">
        <v>229</v>
      </c>
      <c r="BS134" s="366" t="s">
        <v>215</v>
      </c>
      <c r="BT134" s="304">
        <v>1.5</v>
      </c>
      <c r="BU134" s="368">
        <v>241.5</v>
      </c>
      <c r="BV134" s="369">
        <f t="shared" si="184"/>
        <v>362.25</v>
      </c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315">
        <f t="shared" si="138"/>
        <v>0</v>
      </c>
      <c r="CW134" s="154"/>
      <c r="CX134" s="154"/>
      <c r="CY134" s="154"/>
      <c r="CZ134" s="154"/>
      <c r="DA134" s="154"/>
      <c r="DB134" s="154"/>
      <c r="DC134" s="154"/>
      <c r="DD134" s="154"/>
      <c r="DE134" s="154"/>
      <c r="DF134" s="154"/>
      <c r="DG134" s="154"/>
      <c r="DH134" s="154"/>
      <c r="DI134" s="154"/>
      <c r="DJ134" s="322">
        <f t="shared" si="152"/>
        <v>1.5</v>
      </c>
      <c r="DK134" s="322">
        <f t="shared" si="153"/>
        <v>0</v>
      </c>
      <c r="DL134" s="154"/>
      <c r="DM134" s="154"/>
      <c r="DN134" s="154"/>
      <c r="DO134" s="154"/>
      <c r="DP134" s="154"/>
      <c r="DQ134" s="310">
        <f t="shared" si="157"/>
        <v>0</v>
      </c>
      <c r="DR134" s="154"/>
      <c r="DS134" s="325">
        <f t="shared" si="158"/>
        <v>0</v>
      </c>
    </row>
    <row r="135" spans="70:123" ht="63.75" hidden="1">
      <c r="BR135" s="365" t="s">
        <v>230</v>
      </c>
      <c r="BS135" s="366" t="s">
        <v>215</v>
      </c>
      <c r="BT135" s="304">
        <v>1.7</v>
      </c>
      <c r="BU135" s="368">
        <v>271.5</v>
      </c>
      <c r="BV135" s="369">
        <f>BT135*BU135</f>
        <v>461.55</v>
      </c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315">
        <f t="shared" si="138"/>
        <v>0</v>
      </c>
      <c r="CW135" s="154"/>
      <c r="CX135" s="154"/>
      <c r="CY135" s="154"/>
      <c r="CZ135" s="154"/>
      <c r="DA135" s="154"/>
      <c r="DB135" s="154"/>
      <c r="DC135" s="154"/>
      <c r="DD135" s="154"/>
      <c r="DE135" s="154"/>
      <c r="DF135" s="154"/>
      <c r="DG135" s="154"/>
      <c r="DH135" s="154"/>
      <c r="DI135" s="154"/>
      <c r="DJ135" s="322">
        <f t="shared" si="152"/>
        <v>1.7</v>
      </c>
      <c r="DK135" s="322">
        <f t="shared" si="153"/>
        <v>0</v>
      </c>
      <c r="DL135" s="154"/>
      <c r="DM135" s="154"/>
      <c r="DN135" s="154"/>
      <c r="DO135" s="154"/>
      <c r="DP135" s="154"/>
      <c r="DQ135" s="310">
        <f t="shared" si="157"/>
        <v>0</v>
      </c>
      <c r="DR135" s="154"/>
      <c r="DS135" s="325">
        <f t="shared" si="158"/>
        <v>0</v>
      </c>
    </row>
    <row r="136" spans="70:123" ht="13.5" hidden="1">
      <c r="BR136" s="395" t="s">
        <v>233</v>
      </c>
      <c r="BS136" s="396" t="s">
        <v>0</v>
      </c>
      <c r="BT136" s="367">
        <v>24</v>
      </c>
      <c r="BU136" s="303">
        <v>80</v>
      </c>
      <c r="BV136" s="314">
        <f t="shared" si="184"/>
        <v>1920</v>
      </c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315">
        <f t="shared" ref="CV136:CV141" si="185">AQ136+CQ136</f>
        <v>0</v>
      </c>
      <c r="CW136" s="154"/>
      <c r="CX136" s="154"/>
      <c r="CY136" s="154"/>
      <c r="CZ136" s="154"/>
      <c r="DA136" s="154"/>
      <c r="DB136" s="154"/>
      <c r="DC136" s="154"/>
      <c r="DD136" s="154"/>
      <c r="DE136" s="154"/>
      <c r="DF136" s="154"/>
      <c r="DG136" s="154"/>
      <c r="DH136" s="154"/>
      <c r="DI136" s="154"/>
      <c r="DJ136" s="322">
        <f>BT136</f>
        <v>24</v>
      </c>
      <c r="DK136" s="322">
        <f>CQ136</f>
        <v>0</v>
      </c>
      <c r="DL136" s="154"/>
      <c r="DM136" s="154"/>
      <c r="DN136" s="154"/>
      <c r="DO136" s="154"/>
      <c r="DP136" s="154"/>
      <c r="DQ136" s="310">
        <f>DP136+DB136+DK136</f>
        <v>0</v>
      </c>
      <c r="DR136" s="154"/>
      <c r="DS136" s="325">
        <f>CW136-DQ136</f>
        <v>0</v>
      </c>
    </row>
    <row r="137" spans="70:123" ht="51" hidden="1">
      <c r="BR137" s="365" t="s">
        <v>229</v>
      </c>
      <c r="BS137" s="366" t="s">
        <v>215</v>
      </c>
      <c r="BT137" s="304">
        <v>1.5</v>
      </c>
      <c r="BU137" s="368">
        <v>241.5</v>
      </c>
      <c r="BV137" s="369">
        <f t="shared" si="184"/>
        <v>362.25</v>
      </c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315">
        <f t="shared" si="185"/>
        <v>0</v>
      </c>
      <c r="CW137" s="154"/>
      <c r="CX137" s="154"/>
      <c r="CY137" s="154"/>
      <c r="CZ137" s="154"/>
      <c r="DA137" s="154"/>
      <c r="DB137" s="154"/>
      <c r="DC137" s="154"/>
      <c r="DD137" s="154"/>
      <c r="DE137" s="154"/>
      <c r="DF137" s="154"/>
      <c r="DG137" s="154"/>
      <c r="DH137" s="154"/>
      <c r="DI137" s="154"/>
      <c r="DJ137" s="322">
        <f>BT137</f>
        <v>1.5</v>
      </c>
      <c r="DK137" s="322">
        <f>CQ137</f>
        <v>0</v>
      </c>
      <c r="DL137" s="154"/>
      <c r="DM137" s="154"/>
      <c r="DN137" s="154"/>
      <c r="DO137" s="154"/>
      <c r="DP137" s="154"/>
      <c r="DQ137" s="310">
        <f>DP137+DB137+DK137</f>
        <v>0</v>
      </c>
      <c r="DR137" s="154"/>
      <c r="DS137" s="325">
        <f>CW137-DQ137</f>
        <v>0</v>
      </c>
    </row>
    <row r="138" spans="70:123" ht="63.75" hidden="1">
      <c r="BR138" s="767" t="s">
        <v>230</v>
      </c>
      <c r="BS138" s="768" t="s">
        <v>215</v>
      </c>
      <c r="BT138" s="769">
        <v>1.7</v>
      </c>
      <c r="BU138" s="770">
        <v>271.5</v>
      </c>
      <c r="BV138" s="771">
        <f>BT138*BU138</f>
        <v>461.55</v>
      </c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315">
        <f t="shared" si="185"/>
        <v>0</v>
      </c>
      <c r="CW138" s="154"/>
      <c r="CX138" s="154"/>
      <c r="CY138" s="154"/>
      <c r="CZ138" s="154"/>
      <c r="DA138" s="154"/>
      <c r="DB138" s="154"/>
      <c r="DC138" s="154"/>
      <c r="DD138" s="154"/>
      <c r="DE138" s="154"/>
      <c r="DF138" s="154"/>
      <c r="DG138" s="154"/>
      <c r="DH138" s="154"/>
      <c r="DI138" s="154"/>
      <c r="DJ138" s="322">
        <f>BT138</f>
        <v>1.7</v>
      </c>
      <c r="DK138" s="322">
        <f>CQ138</f>
        <v>0</v>
      </c>
      <c r="DL138" s="154"/>
      <c r="DM138" s="154"/>
      <c r="DN138" s="154"/>
      <c r="DO138" s="154"/>
      <c r="DP138" s="154"/>
      <c r="DQ138" s="310">
        <f>DP138+DB138+DK138</f>
        <v>0</v>
      </c>
      <c r="DR138" s="154"/>
      <c r="DS138" s="325">
        <f>CW138-DQ138</f>
        <v>0</v>
      </c>
    </row>
    <row r="139" spans="70:123" ht="15.75" hidden="1">
      <c r="BR139" s="772" t="s">
        <v>286</v>
      </c>
      <c r="BS139" s="697"/>
      <c r="BT139" s="697"/>
      <c r="BU139" s="773"/>
      <c r="BV139" s="773">
        <f>SUM(BV7:BV138)</f>
        <v>754719.45</v>
      </c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315">
        <f t="shared" si="185"/>
        <v>0</v>
      </c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</row>
    <row r="140" spans="70:123" ht="28.5" hidden="1">
      <c r="BR140" s="774" t="s">
        <v>287</v>
      </c>
      <c r="BS140" s="775"/>
      <c r="BT140" s="775"/>
      <c r="BU140" s="776"/>
      <c r="BV140" s="777">
        <f>BV139/118*18</f>
        <v>115126.7</v>
      </c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315">
        <f t="shared" si="185"/>
        <v>0</v>
      </c>
      <c r="CW140" s="154"/>
      <c r="CX140" s="154"/>
      <c r="CY140" s="154"/>
      <c r="CZ140" s="154"/>
      <c r="DA140" s="154"/>
      <c r="DB140" s="154"/>
      <c r="DC140" s="154"/>
      <c r="DD140" s="154"/>
      <c r="DE140" s="154"/>
      <c r="DF140" s="154"/>
      <c r="DG140" s="154"/>
      <c r="DH140" s="154"/>
      <c r="DI140" s="154"/>
      <c r="DJ140" s="154"/>
      <c r="DK140" s="154"/>
      <c r="DL140" s="154"/>
      <c r="DM140" s="154"/>
      <c r="DN140" s="154"/>
      <c r="DO140" s="154"/>
      <c r="DP140" s="154"/>
      <c r="DQ140" s="154"/>
      <c r="DR140" s="154"/>
      <c r="DS140" s="154"/>
    </row>
    <row r="141" spans="70:123" ht="28.5" hidden="1">
      <c r="BR141" s="778" t="s">
        <v>288</v>
      </c>
      <c r="BS141" s="415"/>
      <c r="BT141" s="415"/>
      <c r="BU141" s="415"/>
      <c r="BV141" s="779">
        <f>BV139/100*5</f>
        <v>37735.972500000003</v>
      </c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315">
        <f t="shared" si="185"/>
        <v>0</v>
      </c>
      <c r="CW141" s="154"/>
      <c r="CX141" s="154"/>
      <c r="CY141" s="154"/>
      <c r="CZ141" s="154"/>
      <c r="DA141" s="154"/>
      <c r="DB141" s="154"/>
      <c r="DC141" s="154"/>
      <c r="DD141" s="154"/>
      <c r="DE141" s="154"/>
      <c r="DF141" s="154"/>
      <c r="DG141" s="154"/>
      <c r="DH141" s="154"/>
      <c r="DI141" s="154"/>
      <c r="DJ141" s="154"/>
      <c r="DK141" s="154"/>
      <c r="DL141" s="154"/>
      <c r="DM141" s="154"/>
      <c r="DN141" s="154"/>
      <c r="DO141" s="154"/>
      <c r="DP141" s="154"/>
      <c r="DQ141" s="154"/>
      <c r="DR141" s="154"/>
      <c r="DS141" s="154"/>
    </row>
    <row r="142" spans="70:123" ht="15" thickBot="1">
      <c r="BR142" s="780" t="s">
        <v>289</v>
      </c>
      <c r="BS142" s="781"/>
      <c r="BT142" s="781"/>
      <c r="BU142" s="782"/>
      <c r="BV142" s="783">
        <f>BV139-BV141</f>
        <v>716983.48</v>
      </c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  <c r="DB142" s="154"/>
      <c r="DC142" s="154"/>
      <c r="DD142" s="154"/>
      <c r="DE142" s="154"/>
      <c r="DF142" s="154"/>
      <c r="DG142" s="154"/>
      <c r="DH142" s="154"/>
      <c r="DI142" s="154"/>
      <c r="DJ142" s="154"/>
      <c r="DK142" s="154"/>
      <c r="DL142" s="154"/>
      <c r="DM142" s="154"/>
      <c r="DN142" s="154"/>
      <c r="DO142" s="154"/>
      <c r="DP142" s="154"/>
      <c r="DQ142" s="154"/>
      <c r="DR142" s="154"/>
      <c r="DS142" s="154"/>
    </row>
    <row r="143" spans="70:123"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  <c r="DB143" s="154"/>
      <c r="DC143" s="154"/>
      <c r="DD143" s="154"/>
      <c r="DE143" s="154"/>
      <c r="DF143" s="154"/>
      <c r="DG143" s="154"/>
      <c r="DH143" s="154"/>
      <c r="DI143" s="154"/>
      <c r="DJ143" s="154"/>
      <c r="DK143" s="154"/>
      <c r="DL143" s="154"/>
      <c r="DM143" s="154"/>
      <c r="DN143" s="154"/>
      <c r="DO143" s="154"/>
      <c r="DP143" s="154"/>
      <c r="DQ143" s="154"/>
      <c r="DR143" s="154"/>
      <c r="DS143" s="154"/>
    </row>
  </sheetData>
  <sheetProtection selectLockedCells="1" selectUnlockedCells="1"/>
  <mergeCells count="92">
    <mergeCell ref="BR126:BU126"/>
    <mergeCell ref="AE77:AF77"/>
    <mergeCell ref="AJ77:AK77"/>
    <mergeCell ref="BH77:BK77"/>
    <mergeCell ref="BM77:BP77"/>
    <mergeCell ref="BR77:BU77"/>
    <mergeCell ref="AE93:AF93"/>
    <mergeCell ref="AJ93:AK93"/>
    <mergeCell ref="BH93:BK93"/>
    <mergeCell ref="BM93:BP93"/>
    <mergeCell ref="BR93:BU93"/>
    <mergeCell ref="B93:E93"/>
    <mergeCell ref="I93:J93"/>
    <mergeCell ref="L93:M93"/>
    <mergeCell ref="O93:P93"/>
    <mergeCell ref="X93:AA93"/>
    <mergeCell ref="AE56:AF56"/>
    <mergeCell ref="AJ56:AK56"/>
    <mergeCell ref="BH56:BK56"/>
    <mergeCell ref="BM56:BP56"/>
    <mergeCell ref="BR56:BU56"/>
    <mergeCell ref="B77:E77"/>
    <mergeCell ref="I77:J77"/>
    <mergeCell ref="L77:M77"/>
    <mergeCell ref="O77:P77"/>
    <mergeCell ref="X77:AA77"/>
    <mergeCell ref="AE40:AF40"/>
    <mergeCell ref="AJ40:AK40"/>
    <mergeCell ref="BH40:BK40"/>
    <mergeCell ref="BM40:BP40"/>
    <mergeCell ref="BR40:BU40"/>
    <mergeCell ref="B56:E56"/>
    <mergeCell ref="I56:J56"/>
    <mergeCell ref="L56:M56"/>
    <mergeCell ref="O56:P56"/>
    <mergeCell ref="X56:AA56"/>
    <mergeCell ref="AE26:AF26"/>
    <mergeCell ref="AJ26:AK26"/>
    <mergeCell ref="BH26:BK26"/>
    <mergeCell ref="BM26:BP26"/>
    <mergeCell ref="BR26:BU26"/>
    <mergeCell ref="B40:E40"/>
    <mergeCell ref="I40:J40"/>
    <mergeCell ref="L40:M40"/>
    <mergeCell ref="O40:P40"/>
    <mergeCell ref="X40:AA40"/>
    <mergeCell ref="BZ5:CA5"/>
    <mergeCell ref="CD5:CE5"/>
    <mergeCell ref="CF5:CG5"/>
    <mergeCell ref="CM5:CN5"/>
    <mergeCell ref="CQ5:CR5"/>
    <mergeCell ref="B26:E26"/>
    <mergeCell ref="I26:J26"/>
    <mergeCell ref="L26:M26"/>
    <mergeCell ref="O26:P26"/>
    <mergeCell ref="X26:AA26"/>
    <mergeCell ref="BZ4:CI4"/>
    <mergeCell ref="CQ4:CR4"/>
    <mergeCell ref="CT4:CU4"/>
    <mergeCell ref="B5:E5"/>
    <mergeCell ref="G5:H5"/>
    <mergeCell ref="I5:K5"/>
    <mergeCell ref="L5:N5"/>
    <mergeCell ref="O5:Q5"/>
    <mergeCell ref="R5:S5"/>
    <mergeCell ref="T5:U5"/>
    <mergeCell ref="BC4:BC6"/>
    <mergeCell ref="BD4:BD6"/>
    <mergeCell ref="BE4:BE6"/>
    <mergeCell ref="BF4:BF6"/>
    <mergeCell ref="BG4:BQ4"/>
    <mergeCell ref="AM5:AN5"/>
    <mergeCell ref="BX4:BY4"/>
    <mergeCell ref="BH5:BL5"/>
    <mergeCell ref="BM5:BQ5"/>
    <mergeCell ref="BR5:BV5"/>
    <mergeCell ref="BX5:BY5"/>
    <mergeCell ref="A4:U4"/>
    <mergeCell ref="W4:AX4"/>
    <mergeCell ref="AY4:AY6"/>
    <mergeCell ref="AZ4:AZ6"/>
    <mergeCell ref="BA4:BA6"/>
    <mergeCell ref="AW5:AX5"/>
    <mergeCell ref="AO5:AP5"/>
    <mergeCell ref="AQ5:AR5"/>
    <mergeCell ref="AS5:AT5"/>
    <mergeCell ref="AU5:AV5"/>
    <mergeCell ref="BB4:BB6"/>
    <mergeCell ref="X5:AB5"/>
    <mergeCell ref="AC5:AD5"/>
    <mergeCell ref="AE5:AG5"/>
    <mergeCell ref="AJ5:AL5"/>
  </mergeCells>
  <pageMargins left="0.31496062992125984" right="0.23622047244094491" top="0.35433070866141736" bottom="0.35433070866141736" header="0.51181102362204722" footer="0.19685039370078741"/>
  <pageSetup paperSize="66" scale="14" firstPageNumber="0" fitToHeight="0" orientation="portrait" r:id="rId1"/>
  <headerFooter alignWithMargins="0">
    <oddFooter>&amp;LГенподрядчик____________&amp;RСубподрядчик_____________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9"/>
  <sheetViews>
    <sheetView topLeftCell="A7" workbookViewId="0">
      <selection activeCell="A14" sqref="A14:J14"/>
    </sheetView>
  </sheetViews>
  <sheetFormatPr defaultRowHeight="15.75" outlineLevelCol="1"/>
  <cols>
    <col min="1" max="1" width="5.5703125" style="1571" customWidth="1"/>
    <col min="2" max="2" width="86.7109375" style="1571" customWidth="1"/>
    <col min="3" max="3" width="9.140625" style="1571"/>
    <col min="4" max="4" width="12.7109375" style="1571" customWidth="1"/>
    <col min="5" max="8" width="9.7109375" style="1571" customWidth="1" outlineLevel="1"/>
    <col min="9" max="9" width="9.140625" style="1571" customWidth="1" outlineLevel="1"/>
    <col min="10" max="10" width="14.85546875" style="1573" customWidth="1"/>
    <col min="11" max="12" width="9.140625" style="1017"/>
    <col min="13" max="13" width="9.5703125" style="1017" bestFit="1" customWidth="1"/>
    <col min="14" max="16384" width="9.140625" style="1017"/>
  </cols>
  <sheetData>
    <row r="1" spans="1:13" ht="20.25">
      <c r="A1" s="1554" t="s">
        <v>462</v>
      </c>
      <c r="B1" s="1555"/>
      <c r="C1" s="1555"/>
      <c r="D1" s="1555"/>
      <c r="E1" s="1556"/>
      <c r="F1" s="1557"/>
      <c r="G1" s="1558"/>
      <c r="H1" s="1558"/>
      <c r="I1" s="1559"/>
      <c r="J1" s="1560" t="s">
        <v>2</v>
      </c>
      <c r="K1" s="1016"/>
    </row>
    <row r="2" spans="1:13">
      <c r="A2" s="1561" t="s">
        <v>458</v>
      </c>
      <c r="B2" s="1561"/>
      <c r="C2" s="1561"/>
      <c r="D2" s="1555"/>
      <c r="E2" s="1556"/>
      <c r="F2" s="1562"/>
      <c r="G2" s="1562"/>
      <c r="H2" s="1562"/>
      <c r="I2" s="1562"/>
      <c r="J2" s="1563"/>
      <c r="K2" s="1016"/>
    </row>
    <row r="3" spans="1:13" ht="18.75">
      <c r="A3" s="1561" t="s">
        <v>459</v>
      </c>
      <c r="B3" s="1561"/>
      <c r="C3" s="1561"/>
      <c r="D3" s="1555"/>
      <c r="E3" s="1556"/>
      <c r="F3" s="1919" t="s">
        <v>476</v>
      </c>
      <c r="G3" s="1919"/>
      <c r="H3" s="1919"/>
      <c r="I3" s="1919"/>
      <c r="J3" s="1919"/>
      <c r="K3" s="1016"/>
    </row>
    <row r="4" spans="1:13" ht="18.75">
      <c r="A4" s="1915" t="s">
        <v>460</v>
      </c>
      <c r="B4" s="1915"/>
      <c r="C4" s="1915"/>
      <c r="D4" s="1555"/>
      <c r="E4" s="1556"/>
      <c r="F4" s="1565"/>
      <c r="G4" s="1558"/>
      <c r="H4" s="1919" t="s">
        <v>4</v>
      </c>
      <c r="I4" s="1919"/>
      <c r="J4" s="1919"/>
      <c r="K4" s="1016"/>
    </row>
    <row r="5" spans="1:13">
      <c r="A5" s="1558"/>
      <c r="B5" s="1558"/>
      <c r="C5" s="1558"/>
      <c r="D5" s="1558"/>
      <c r="E5" s="1556"/>
      <c r="F5" s="1562"/>
      <c r="G5" s="1562"/>
      <c r="H5" s="1562"/>
      <c r="I5" s="1562"/>
      <c r="J5" s="1566"/>
      <c r="K5" s="1016"/>
    </row>
    <row r="6" spans="1:13">
      <c r="A6" s="1558"/>
      <c r="B6" s="1558"/>
      <c r="C6" s="1558"/>
      <c r="D6" s="1558"/>
      <c r="E6" s="1556"/>
      <c r="F6" s="1567"/>
      <c r="G6" s="1567"/>
      <c r="H6" s="1567"/>
      <c r="I6" s="1565"/>
      <c r="J6" s="1568"/>
      <c r="K6" s="1016"/>
    </row>
    <row r="7" spans="1:13" ht="18.75">
      <c r="A7" s="1558"/>
      <c r="B7" s="1558"/>
      <c r="C7" s="1558"/>
      <c r="D7" s="1558"/>
      <c r="E7" s="1556"/>
      <c r="F7" s="1919" t="s">
        <v>477</v>
      </c>
      <c r="G7" s="1919"/>
      <c r="H7" s="1919"/>
      <c r="I7" s="1919"/>
      <c r="J7" s="1919"/>
      <c r="K7" s="1016"/>
    </row>
    <row r="8" spans="1:13">
      <c r="A8" s="1554" t="s">
        <v>463</v>
      </c>
      <c r="B8" s="1555"/>
      <c r="C8" s="1569"/>
      <c r="D8" s="1558"/>
      <c r="E8" s="1556"/>
      <c r="F8" s="1567"/>
      <c r="G8" s="1565"/>
      <c r="H8" s="1565"/>
      <c r="I8" s="1565"/>
      <c r="J8" s="1568"/>
      <c r="K8" s="1016"/>
    </row>
    <row r="9" spans="1:13">
      <c r="A9" s="1561" t="s">
        <v>461</v>
      </c>
      <c r="B9" s="1561"/>
      <c r="C9" s="1570"/>
      <c r="D9" s="1558"/>
      <c r="E9" s="1556"/>
      <c r="F9" s="1558"/>
      <c r="G9" s="1558"/>
      <c r="H9" s="1558"/>
      <c r="I9" s="1558"/>
      <c r="J9" s="1568"/>
      <c r="K9" s="1016"/>
    </row>
    <row r="10" spans="1:13">
      <c r="A10" s="1561" t="s">
        <v>464</v>
      </c>
      <c r="B10" s="1561"/>
      <c r="C10" s="1561"/>
      <c r="D10" s="1561"/>
      <c r="E10" s="1561"/>
      <c r="F10" s="1558"/>
      <c r="G10" s="1558"/>
      <c r="H10" s="1558"/>
      <c r="I10" s="1558"/>
      <c r="J10" s="1568"/>
      <c r="K10" s="1016"/>
    </row>
    <row r="11" spans="1:13" ht="18.75">
      <c r="F11" s="1919" t="s">
        <v>478</v>
      </c>
      <c r="G11" s="1919"/>
      <c r="H11" s="1919"/>
      <c r="I11" s="1919"/>
      <c r="J11" s="1919"/>
    </row>
    <row r="12" spans="1:13" ht="18.75">
      <c r="F12" s="1564"/>
      <c r="G12" s="1564"/>
      <c r="H12" s="1564"/>
      <c r="I12" s="1564"/>
      <c r="J12" s="1564"/>
    </row>
    <row r="13" spans="1:13" ht="20.25">
      <c r="A13" s="1572" t="s">
        <v>465</v>
      </c>
      <c r="B13" s="1572"/>
      <c r="C13" s="1558"/>
      <c r="D13" s="1558"/>
      <c r="E13" s="1558"/>
    </row>
    <row r="14" spans="1:13" ht="39.75" customHeight="1">
      <c r="A14" s="1914" t="s">
        <v>488</v>
      </c>
      <c r="B14" s="1914"/>
      <c r="C14" s="1914"/>
      <c r="D14" s="1914"/>
      <c r="E14" s="1914"/>
      <c r="F14" s="1914"/>
      <c r="G14" s="1914"/>
      <c r="H14" s="1914"/>
      <c r="I14" s="1914"/>
      <c r="J14" s="1914"/>
      <c r="K14" s="1023"/>
      <c r="L14" s="1023"/>
      <c r="M14" s="1023"/>
    </row>
    <row r="15" spans="1:13" ht="19.5">
      <c r="A15" s="1574"/>
      <c r="B15" s="1574"/>
      <c r="C15" s="1575"/>
      <c r="D15" s="1575"/>
      <c r="E15" s="1558"/>
    </row>
    <row r="16" spans="1:13" ht="16.5" thickBot="1">
      <c r="A16" s="1916" t="s">
        <v>479</v>
      </c>
      <c r="B16" s="1916"/>
      <c r="C16" s="1558"/>
      <c r="D16" s="1558"/>
      <c r="E16" s="1558"/>
      <c r="F16" s="1558"/>
      <c r="G16" s="1558"/>
      <c r="H16" s="1558"/>
      <c r="I16" s="1558"/>
      <c r="J16" s="1576"/>
    </row>
    <row r="17" spans="1:14" ht="64.5" customHeight="1">
      <c r="A17" s="1917" t="s">
        <v>466</v>
      </c>
      <c r="B17" s="1910" t="s">
        <v>412</v>
      </c>
      <c r="C17" s="1908" t="s">
        <v>467</v>
      </c>
      <c r="D17" s="1577" t="s">
        <v>468</v>
      </c>
      <c r="E17" s="1906" t="s">
        <v>471</v>
      </c>
      <c r="F17" s="1908" t="s">
        <v>472</v>
      </c>
      <c r="G17" s="1908" t="s">
        <v>473</v>
      </c>
      <c r="H17" s="1910" t="s">
        <v>474</v>
      </c>
      <c r="I17" s="1912" t="s">
        <v>475</v>
      </c>
      <c r="J17" s="1578" t="s">
        <v>469</v>
      </c>
    </row>
    <row r="18" spans="1:14" ht="37.5" customHeight="1" thickBot="1">
      <c r="A18" s="1918"/>
      <c r="B18" s="1911"/>
      <c r="C18" s="1909"/>
      <c r="D18" s="1579" t="s">
        <v>470</v>
      </c>
      <c r="E18" s="1907"/>
      <c r="F18" s="1909"/>
      <c r="G18" s="1909"/>
      <c r="H18" s="1911"/>
      <c r="I18" s="1913"/>
      <c r="J18" s="1580" t="s">
        <v>470</v>
      </c>
    </row>
    <row r="19" spans="1:14" ht="30" customHeight="1">
      <c r="A19" s="1581">
        <v>1</v>
      </c>
      <c r="B19" s="1582" t="s">
        <v>489</v>
      </c>
      <c r="C19" s="1583" t="s">
        <v>0</v>
      </c>
      <c r="D19" s="1670"/>
      <c r="E19" s="1584">
        <f>E30+E25+E20</f>
        <v>7088.2</v>
      </c>
      <c r="F19" s="1585">
        <f>F30+F25+F20</f>
        <v>4900.5</v>
      </c>
      <c r="G19" s="1585">
        <f>G30+G25+G20</f>
        <v>4758</v>
      </c>
      <c r="H19" s="1585">
        <f>H30+H25+H20</f>
        <v>7435.4</v>
      </c>
      <c r="I19" s="1586">
        <f>I30+I25+I20</f>
        <v>400.7</v>
      </c>
      <c r="J19" s="1676">
        <f>SUM(E19:I19)</f>
        <v>24582.799999999999</v>
      </c>
      <c r="M19" s="1496"/>
    </row>
    <row r="20" spans="1:14" ht="15.75" customHeight="1">
      <c r="A20" s="1587" t="s">
        <v>302</v>
      </c>
      <c r="B20" s="1588" t="s">
        <v>490</v>
      </c>
      <c r="C20" s="1589" t="s">
        <v>0</v>
      </c>
      <c r="D20" s="1670"/>
      <c r="E20" s="1590">
        <v>2939.4</v>
      </c>
      <c r="F20" s="1591">
        <v>1602</v>
      </c>
      <c r="G20" s="1591">
        <v>1310</v>
      </c>
      <c r="H20" s="1591">
        <v>2487.1999999999998</v>
      </c>
      <c r="I20" s="1592">
        <v>400.7</v>
      </c>
      <c r="J20" s="1677">
        <f>SUM(E20:I20)</f>
        <v>8739.2999999999993</v>
      </c>
      <c r="L20" s="1496"/>
      <c r="M20" s="1496"/>
    </row>
    <row r="21" spans="1:14">
      <c r="A21" s="1593"/>
      <c r="B21" s="1594" t="s">
        <v>433</v>
      </c>
      <c r="C21" s="1595" t="s">
        <v>215</v>
      </c>
      <c r="D21" s="1598">
        <v>0.2</v>
      </c>
      <c r="E21" s="1596">
        <f>D21*E20</f>
        <v>587.88</v>
      </c>
      <c r="F21" s="1597">
        <f>D21*F20</f>
        <v>320.39999999999998</v>
      </c>
      <c r="G21" s="1595">
        <f>D21*G20</f>
        <v>262</v>
      </c>
      <c r="H21" s="1597">
        <f>D21*H20</f>
        <v>497.44</v>
      </c>
      <c r="I21" s="1598">
        <f>D21*I20</f>
        <v>80.14</v>
      </c>
      <c r="J21" s="1678">
        <f>SUM(E21:I21)</f>
        <v>1747.86</v>
      </c>
    </row>
    <row r="22" spans="1:14">
      <c r="A22" s="1593"/>
      <c r="B22" s="1594" t="s">
        <v>434</v>
      </c>
      <c r="C22" s="1595" t="s">
        <v>126</v>
      </c>
      <c r="D22" s="1598">
        <v>6</v>
      </c>
      <c r="E22" s="1596">
        <f>D22*E20</f>
        <v>17636.400000000001</v>
      </c>
      <c r="F22" s="1597">
        <f>D22*F20</f>
        <v>9612</v>
      </c>
      <c r="G22" s="1597">
        <f>D22*G20</f>
        <v>7860</v>
      </c>
      <c r="H22" s="1597">
        <f>D22*H20</f>
        <v>14923.2</v>
      </c>
      <c r="I22" s="1598">
        <f>D22*I20</f>
        <v>2404.1999999999998</v>
      </c>
      <c r="J22" s="1678">
        <f t="shared" ref="J22:J24" si="0">SUM(E22:I22)</f>
        <v>52435.8</v>
      </c>
      <c r="M22" s="1496"/>
    </row>
    <row r="23" spans="1:14" ht="30">
      <c r="A23" s="1593"/>
      <c r="B23" s="1599" t="s">
        <v>491</v>
      </c>
      <c r="C23" s="1595" t="s">
        <v>85</v>
      </c>
      <c r="D23" s="1609">
        <f>1.02*0.15</f>
        <v>0.153</v>
      </c>
      <c r="E23" s="1600">
        <f>D23*E20</f>
        <v>449.72820000000002</v>
      </c>
      <c r="F23" s="1595">
        <f>D23*F20</f>
        <v>245.10599999999999</v>
      </c>
      <c r="G23" s="1595">
        <f>D23*G20</f>
        <v>200.43</v>
      </c>
      <c r="H23" s="1597">
        <f>D23*H20</f>
        <v>380.54</v>
      </c>
      <c r="I23" s="1598">
        <f>D23*I20</f>
        <v>61.31</v>
      </c>
      <c r="J23" s="1678">
        <f t="shared" si="0"/>
        <v>1337.11</v>
      </c>
      <c r="L23" s="1496"/>
      <c r="N23" s="1496"/>
    </row>
    <row r="24" spans="1:14">
      <c r="A24" s="1593"/>
      <c r="B24" s="1594" t="s">
        <v>481</v>
      </c>
      <c r="C24" s="1595" t="s">
        <v>127</v>
      </c>
      <c r="D24" s="1598">
        <v>8</v>
      </c>
      <c r="E24" s="1601">
        <f>D24*E20</f>
        <v>23515</v>
      </c>
      <c r="F24" s="1595">
        <f>D24*F20</f>
        <v>12816</v>
      </c>
      <c r="G24" s="1602">
        <f>D24*G20</f>
        <v>10480</v>
      </c>
      <c r="H24" s="1602">
        <f>D24*H20</f>
        <v>19898</v>
      </c>
      <c r="I24" s="1603">
        <f>D24*I20</f>
        <v>3206</v>
      </c>
      <c r="J24" s="1678">
        <f t="shared" si="0"/>
        <v>69915</v>
      </c>
    </row>
    <row r="25" spans="1:14" ht="15.75" customHeight="1">
      <c r="A25" s="1587" t="s">
        <v>219</v>
      </c>
      <c r="B25" s="1604" t="s">
        <v>732</v>
      </c>
      <c r="C25" s="1605" t="s">
        <v>0</v>
      </c>
      <c r="D25" s="1642"/>
      <c r="E25" s="1606">
        <v>2868.8</v>
      </c>
      <c r="F25" s="1607">
        <v>2354.9</v>
      </c>
      <c r="G25" s="1607">
        <v>2490</v>
      </c>
      <c r="H25" s="1607">
        <v>3348.2</v>
      </c>
      <c r="I25" s="1608"/>
      <c r="J25" s="1679">
        <f>SUM(E25:I25)</f>
        <v>11061.9</v>
      </c>
      <c r="L25" s="1496"/>
      <c r="M25" s="1496"/>
    </row>
    <row r="26" spans="1:14">
      <c r="A26" s="1593"/>
      <c r="B26" s="1594" t="s">
        <v>433</v>
      </c>
      <c r="C26" s="1595" t="s">
        <v>215</v>
      </c>
      <c r="D26" s="1598">
        <v>0.2</v>
      </c>
      <c r="E26" s="1600">
        <f>D26*E25</f>
        <v>573.76</v>
      </c>
      <c r="F26" s="1597">
        <f>D26*F25</f>
        <v>470.98</v>
      </c>
      <c r="G26" s="1597">
        <f>D26*G25</f>
        <v>498</v>
      </c>
      <c r="H26" s="1597">
        <f>D26*H25</f>
        <v>669.64</v>
      </c>
      <c r="I26" s="1603"/>
      <c r="J26" s="1678">
        <f>SUM(E26:I26)</f>
        <v>2212.38</v>
      </c>
      <c r="L26" s="1496"/>
      <c r="M26" s="1496"/>
    </row>
    <row r="27" spans="1:14">
      <c r="A27" s="1593"/>
      <c r="B27" s="1594" t="s">
        <v>434</v>
      </c>
      <c r="C27" s="1595" t="s">
        <v>126</v>
      </c>
      <c r="D27" s="1598">
        <v>6</v>
      </c>
      <c r="E27" s="1596">
        <f>D27*E25</f>
        <v>17212.8</v>
      </c>
      <c r="F27" s="1597">
        <f>D27*F25</f>
        <v>14129.4</v>
      </c>
      <c r="G27" s="1597">
        <f>D27*G25</f>
        <v>14940</v>
      </c>
      <c r="H27" s="1597">
        <f>D27*H25</f>
        <v>20089.2</v>
      </c>
      <c r="I27" s="1609"/>
      <c r="J27" s="1678">
        <f>SUM(E27:I27)</f>
        <v>66371.399999999994</v>
      </c>
      <c r="M27" s="1496"/>
    </row>
    <row r="28" spans="1:14" s="1016" customFormat="1" ht="31.5" customHeight="1">
      <c r="A28" s="1610"/>
      <c r="B28" s="1599" t="s">
        <v>480</v>
      </c>
      <c r="C28" s="1595" t="s">
        <v>85</v>
      </c>
      <c r="D28" s="1638">
        <f>1.02*0.13</f>
        <v>0.13300000000000001</v>
      </c>
      <c r="E28" s="1596">
        <f>D28*E25</f>
        <v>381.55</v>
      </c>
      <c r="F28" s="1597">
        <f>D28*F25</f>
        <v>313.2</v>
      </c>
      <c r="G28" s="1597">
        <f>D28*G25</f>
        <v>331.17</v>
      </c>
      <c r="H28" s="1597">
        <f>D28*H25</f>
        <v>445.31</v>
      </c>
      <c r="I28" s="1603"/>
      <c r="J28" s="1678">
        <f t="shared" ref="J28:J29" si="1">SUM(E28:I28)</f>
        <v>1471.23</v>
      </c>
      <c r="L28" s="1499"/>
      <c r="M28" s="1499"/>
    </row>
    <row r="29" spans="1:14">
      <c r="A29" s="1593"/>
      <c r="B29" s="1594" t="s">
        <v>481</v>
      </c>
      <c r="C29" s="1595" t="s">
        <v>127</v>
      </c>
      <c r="D29" s="1598">
        <v>8</v>
      </c>
      <c r="E29" s="1601">
        <f>D29*E25</f>
        <v>22950</v>
      </c>
      <c r="F29" s="1602">
        <f>D29*F25</f>
        <v>18839</v>
      </c>
      <c r="G29" s="1602">
        <f>D29*G25</f>
        <v>19920</v>
      </c>
      <c r="H29" s="1602">
        <f>D29*H25</f>
        <v>26786</v>
      </c>
      <c r="I29" s="1603"/>
      <c r="J29" s="1678">
        <f t="shared" si="1"/>
        <v>88495</v>
      </c>
    </row>
    <row r="30" spans="1:14">
      <c r="A30" s="1587" t="s">
        <v>223</v>
      </c>
      <c r="B30" s="1604" t="s">
        <v>310</v>
      </c>
      <c r="C30" s="1605" t="s">
        <v>0</v>
      </c>
      <c r="D30" s="1642"/>
      <c r="E30" s="1606">
        <v>1280</v>
      </c>
      <c r="F30" s="1607">
        <v>943.6</v>
      </c>
      <c r="G30" s="1607">
        <v>958</v>
      </c>
      <c r="H30" s="1607">
        <v>1600</v>
      </c>
      <c r="I30" s="1608"/>
      <c r="J30" s="1679">
        <f>SUM(E30:I30)</f>
        <v>4781.6000000000004</v>
      </c>
    </row>
    <row r="31" spans="1:14">
      <c r="A31" s="1593"/>
      <c r="B31" s="1594" t="s">
        <v>433</v>
      </c>
      <c r="C31" s="1595" t="s">
        <v>215</v>
      </c>
      <c r="D31" s="1598">
        <v>0.2</v>
      </c>
      <c r="E31" s="1596">
        <f>D31*E30</f>
        <v>256</v>
      </c>
      <c r="F31" s="1597">
        <f>D31*F30</f>
        <v>188.72</v>
      </c>
      <c r="G31" s="1597">
        <f>D31*G30</f>
        <v>191.6</v>
      </c>
      <c r="H31" s="1597">
        <f>D31*H30</f>
        <v>320</v>
      </c>
      <c r="I31" s="1603"/>
      <c r="J31" s="1678">
        <f>SUM(E31:I31)</f>
        <v>956.32</v>
      </c>
      <c r="N31" s="1496"/>
    </row>
    <row r="32" spans="1:14" ht="15.75" customHeight="1">
      <c r="A32" s="1593"/>
      <c r="B32" s="1594" t="s">
        <v>434</v>
      </c>
      <c r="C32" s="1595" t="s">
        <v>126</v>
      </c>
      <c r="D32" s="1598">
        <v>6</v>
      </c>
      <c r="E32" s="1596">
        <f>D32*E30</f>
        <v>7680</v>
      </c>
      <c r="F32" s="1597">
        <f>D32*F30</f>
        <v>5661.6</v>
      </c>
      <c r="G32" s="1597">
        <f>D32*G30</f>
        <v>5748</v>
      </c>
      <c r="H32" s="1597">
        <f>D32*H30</f>
        <v>9600</v>
      </c>
      <c r="I32" s="1603"/>
      <c r="J32" s="1678">
        <f t="shared" ref="J32:J47" si="2">SUM(E32:I32)</f>
        <v>28689.599999999999</v>
      </c>
    </row>
    <row r="33" spans="1:12" ht="30">
      <c r="A33" s="1593"/>
      <c r="B33" s="1599" t="s">
        <v>735</v>
      </c>
      <c r="C33" s="1595" t="s">
        <v>85</v>
      </c>
      <c r="D33" s="1638">
        <f>1.02*0.025</f>
        <v>2.5999999999999999E-2</v>
      </c>
      <c r="E33" s="1611">
        <f>D33*E30</f>
        <v>33.28</v>
      </c>
      <c r="F33" s="1612">
        <f>D33*F30</f>
        <v>24.533999999999999</v>
      </c>
      <c r="G33" s="1612">
        <f>D33*G30</f>
        <v>24.908000000000001</v>
      </c>
      <c r="H33" s="1612">
        <f>D33*H30</f>
        <v>41.6</v>
      </c>
      <c r="I33" s="1603"/>
      <c r="J33" s="1678">
        <f t="shared" si="2"/>
        <v>124.32</v>
      </c>
    </row>
    <row r="34" spans="1:12">
      <c r="A34" s="1593"/>
      <c r="B34" s="1594" t="s">
        <v>481</v>
      </c>
      <c r="C34" s="1595" t="s">
        <v>127</v>
      </c>
      <c r="D34" s="1598">
        <v>8</v>
      </c>
      <c r="E34" s="1601">
        <f>D34*E30</f>
        <v>10240</v>
      </c>
      <c r="F34" s="1602">
        <f>D34*F30</f>
        <v>7549</v>
      </c>
      <c r="G34" s="1602">
        <f>D34*G30</f>
        <v>7664</v>
      </c>
      <c r="H34" s="1602">
        <f>D34*H30</f>
        <v>12800</v>
      </c>
      <c r="I34" s="1603"/>
      <c r="J34" s="1678">
        <f t="shared" si="2"/>
        <v>38253</v>
      </c>
    </row>
    <row r="35" spans="1:12" ht="20.100000000000001" customHeight="1">
      <c r="A35" s="1613">
        <v>2</v>
      </c>
      <c r="B35" s="1614" t="s">
        <v>736</v>
      </c>
      <c r="C35" s="1615" t="s">
        <v>0</v>
      </c>
      <c r="D35" s="1642"/>
      <c r="E35" s="1616">
        <f>E19</f>
        <v>7088.2</v>
      </c>
      <c r="F35" s="1617">
        <f>F19</f>
        <v>4900.5</v>
      </c>
      <c r="G35" s="1617">
        <f>G19</f>
        <v>4758</v>
      </c>
      <c r="H35" s="1617">
        <f>H19</f>
        <v>7435.4</v>
      </c>
      <c r="I35" s="1618">
        <f>I19</f>
        <v>400.7</v>
      </c>
      <c r="J35" s="1680">
        <f>SUM(E35:I35)</f>
        <v>24582.799999999999</v>
      </c>
    </row>
    <row r="36" spans="1:12" ht="15.75" customHeight="1">
      <c r="A36" s="1613"/>
      <c r="B36" s="1594" t="s">
        <v>435</v>
      </c>
      <c r="C36" s="1595" t="s">
        <v>126</v>
      </c>
      <c r="D36" s="1598">
        <v>6</v>
      </c>
      <c r="E36" s="1596">
        <f>D36*E35</f>
        <v>42529.2</v>
      </c>
      <c r="F36" s="1597">
        <f>D36*F35</f>
        <v>29403</v>
      </c>
      <c r="G36" s="1597">
        <f>D36*G35</f>
        <v>28548</v>
      </c>
      <c r="H36" s="1597">
        <f>D36*H35</f>
        <v>44612.4</v>
      </c>
      <c r="I36" s="1598">
        <f>D36*I35</f>
        <v>2404.1999999999998</v>
      </c>
      <c r="J36" s="1678">
        <f t="shared" si="2"/>
        <v>147496.79999999999</v>
      </c>
    </row>
    <row r="37" spans="1:12" ht="15.75" customHeight="1">
      <c r="A37" s="1613"/>
      <c r="B37" s="1594" t="s">
        <v>737</v>
      </c>
      <c r="C37" s="1595" t="s">
        <v>27</v>
      </c>
      <c r="D37" s="1598">
        <v>0.5</v>
      </c>
      <c r="E37" s="1596">
        <f>D37*E35</f>
        <v>3544.1</v>
      </c>
      <c r="F37" s="1597">
        <f>D37*F35</f>
        <v>2450.25</v>
      </c>
      <c r="G37" s="1597">
        <f>D37*G35</f>
        <v>2379</v>
      </c>
      <c r="H37" s="1597">
        <f>D37*H35</f>
        <v>3717.7</v>
      </c>
      <c r="I37" s="1598">
        <f>D37*I35</f>
        <v>200.35</v>
      </c>
      <c r="J37" s="1678">
        <f t="shared" si="2"/>
        <v>12291.4</v>
      </c>
      <c r="L37" s="1496"/>
    </row>
    <row r="38" spans="1:12" ht="15.75" customHeight="1">
      <c r="A38" s="1613"/>
      <c r="B38" s="1594" t="s">
        <v>75</v>
      </c>
      <c r="C38" s="1595" t="s">
        <v>0</v>
      </c>
      <c r="D38" s="1598">
        <v>1.2</v>
      </c>
      <c r="E38" s="1596">
        <f>D38*E35</f>
        <v>8505.84</v>
      </c>
      <c r="F38" s="1597">
        <f>D38*F35</f>
        <v>5880.6</v>
      </c>
      <c r="G38" s="1597">
        <f>D38*G35</f>
        <v>5709.6</v>
      </c>
      <c r="H38" s="1597">
        <f>D38*H35</f>
        <v>8922.48</v>
      </c>
      <c r="I38" s="1598">
        <f>D38*I35</f>
        <v>480.84</v>
      </c>
      <c r="J38" s="1678">
        <f t="shared" si="2"/>
        <v>29499.360000000001</v>
      </c>
    </row>
    <row r="39" spans="1:12" ht="20.100000000000001" customHeight="1">
      <c r="A39" s="1613">
        <v>3</v>
      </c>
      <c r="B39" s="1614" t="s">
        <v>444</v>
      </c>
      <c r="C39" s="1615" t="s">
        <v>0</v>
      </c>
      <c r="D39" s="1642"/>
      <c r="E39" s="1616">
        <f>E19</f>
        <v>7088.2</v>
      </c>
      <c r="F39" s="1617">
        <f>F19</f>
        <v>4900.5</v>
      </c>
      <c r="G39" s="1617">
        <f>G19</f>
        <v>4758</v>
      </c>
      <c r="H39" s="1617">
        <f>H19</f>
        <v>7435.4</v>
      </c>
      <c r="I39" s="1618">
        <f>I19</f>
        <v>400.7</v>
      </c>
      <c r="J39" s="1680">
        <f>SUM(E39:I39)</f>
        <v>24582.799999999999</v>
      </c>
    </row>
    <row r="40" spans="1:12" ht="15.75" customHeight="1">
      <c r="A40" s="1613"/>
      <c r="B40" s="1599" t="s">
        <v>436</v>
      </c>
      <c r="C40" s="1595" t="s">
        <v>215</v>
      </c>
      <c r="D40" s="1609">
        <v>0.35</v>
      </c>
      <c r="E40" s="1596">
        <f>D40*E39</f>
        <v>2480.87</v>
      </c>
      <c r="F40" s="1597">
        <f>D40*F39</f>
        <v>1715.18</v>
      </c>
      <c r="G40" s="1597">
        <f>D40*G39</f>
        <v>1665.3</v>
      </c>
      <c r="H40" s="1597">
        <f>D40*H39</f>
        <v>2602.39</v>
      </c>
      <c r="I40" s="1598">
        <f>D40*I39</f>
        <v>140.25</v>
      </c>
      <c r="J40" s="1678">
        <f t="shared" si="2"/>
        <v>8603.99</v>
      </c>
    </row>
    <row r="41" spans="1:12" ht="15.75" customHeight="1">
      <c r="A41" s="1613"/>
      <c r="B41" s="1599" t="s">
        <v>437</v>
      </c>
      <c r="C41" s="1595" t="s">
        <v>126</v>
      </c>
      <c r="D41" s="1598">
        <v>3</v>
      </c>
      <c r="E41" s="1596">
        <f>D41*E39</f>
        <v>21264.6</v>
      </c>
      <c r="F41" s="1597">
        <f>D41*F39</f>
        <v>14701.5</v>
      </c>
      <c r="G41" s="1597">
        <f>D41*G39</f>
        <v>14274</v>
      </c>
      <c r="H41" s="1597">
        <f>D41*H39</f>
        <v>22306.2</v>
      </c>
      <c r="I41" s="1598">
        <f>D41*I39</f>
        <v>1202.0999999999999</v>
      </c>
      <c r="J41" s="1678">
        <f t="shared" si="2"/>
        <v>73748.399999999994</v>
      </c>
    </row>
    <row r="42" spans="1:12" s="1497" customFormat="1" ht="50.1" customHeight="1">
      <c r="A42" s="1619">
        <v>4</v>
      </c>
      <c r="B42" s="1620" t="s">
        <v>756</v>
      </c>
      <c r="C42" s="1621" t="s">
        <v>0</v>
      </c>
      <c r="D42" s="1671"/>
      <c r="E42" s="1622">
        <v>380.1</v>
      </c>
      <c r="F42" s="1623">
        <v>295.3</v>
      </c>
      <c r="G42" s="1623">
        <v>270</v>
      </c>
      <c r="H42" s="1623">
        <v>450.34</v>
      </c>
      <c r="I42" s="1624">
        <v>5.5</v>
      </c>
      <c r="J42" s="1681">
        <f>SUM(E42:I42)</f>
        <v>1401.24</v>
      </c>
    </row>
    <row r="43" spans="1:12" s="1497" customFormat="1" ht="15.75" customHeight="1">
      <c r="A43" s="1625"/>
      <c r="B43" s="1594" t="s">
        <v>435</v>
      </c>
      <c r="C43" s="1595" t="s">
        <v>126</v>
      </c>
      <c r="D43" s="1598">
        <v>6</v>
      </c>
      <c r="E43" s="1626">
        <f>D43*E42</f>
        <v>2280.6</v>
      </c>
      <c r="F43" s="1627">
        <f>D43*F42</f>
        <v>1771.8</v>
      </c>
      <c r="G43" s="1627">
        <f>D43*G42</f>
        <v>1620</v>
      </c>
      <c r="H43" s="1627">
        <f>D43*H42</f>
        <v>2702.04</v>
      </c>
      <c r="I43" s="1628">
        <f>D43*I42</f>
        <v>33</v>
      </c>
      <c r="J43" s="1678">
        <f t="shared" si="2"/>
        <v>8407.44</v>
      </c>
    </row>
    <row r="44" spans="1:12" s="1497" customFormat="1" ht="15.75" customHeight="1">
      <c r="A44" s="1625"/>
      <c r="B44" s="1594" t="s">
        <v>737</v>
      </c>
      <c r="C44" s="1595" t="s">
        <v>27</v>
      </c>
      <c r="D44" s="1628">
        <v>7</v>
      </c>
      <c r="E44" s="1626">
        <f>D44*E42</f>
        <v>2660.7</v>
      </c>
      <c r="F44" s="1627">
        <f>D44*F42</f>
        <v>2067.1</v>
      </c>
      <c r="G44" s="1627">
        <f>D44*G42</f>
        <v>1890</v>
      </c>
      <c r="H44" s="1627">
        <f>D44*H42</f>
        <v>3152.38</v>
      </c>
      <c r="I44" s="1628">
        <f>D44*I42</f>
        <v>38.5</v>
      </c>
      <c r="J44" s="1678">
        <f t="shared" si="2"/>
        <v>9808.68</v>
      </c>
    </row>
    <row r="45" spans="1:12" s="1497" customFormat="1" ht="15.75" customHeight="1">
      <c r="A45" s="1625"/>
      <c r="B45" s="1629" t="s">
        <v>738</v>
      </c>
      <c r="C45" s="1595" t="s">
        <v>27</v>
      </c>
      <c r="D45" s="1628">
        <v>7</v>
      </c>
      <c r="E45" s="1626">
        <f>D45*E42</f>
        <v>2660.7</v>
      </c>
      <c r="F45" s="1627">
        <f>D45*F42</f>
        <v>2067.1</v>
      </c>
      <c r="G45" s="1627">
        <f>D45*G42</f>
        <v>1890</v>
      </c>
      <c r="H45" s="1627">
        <f>D45*H42</f>
        <v>3152.38</v>
      </c>
      <c r="I45" s="1628">
        <f>D45*I42</f>
        <v>38.5</v>
      </c>
      <c r="J45" s="1678">
        <f t="shared" si="2"/>
        <v>9808.68</v>
      </c>
    </row>
    <row r="46" spans="1:12" s="1497" customFormat="1" ht="15.75" customHeight="1">
      <c r="A46" s="1625"/>
      <c r="B46" s="1599" t="s">
        <v>436</v>
      </c>
      <c r="C46" s="1595" t="s">
        <v>215</v>
      </c>
      <c r="D46" s="1609">
        <v>0.35</v>
      </c>
      <c r="E46" s="1626">
        <f>D46*E42</f>
        <v>133.04</v>
      </c>
      <c r="F46" s="1627">
        <f>D46*F42</f>
        <v>103.36</v>
      </c>
      <c r="G46" s="1627">
        <f>D46*G42</f>
        <v>94.5</v>
      </c>
      <c r="H46" s="1627">
        <f>D46*H42</f>
        <v>157.62</v>
      </c>
      <c r="I46" s="1628">
        <f>D46*I42</f>
        <v>1.93</v>
      </c>
      <c r="J46" s="1678">
        <f t="shared" si="2"/>
        <v>490.45</v>
      </c>
    </row>
    <row r="47" spans="1:12" s="1497" customFormat="1" ht="15.75" customHeight="1">
      <c r="A47" s="1625"/>
      <c r="B47" s="1599" t="s">
        <v>437</v>
      </c>
      <c r="C47" s="1595" t="s">
        <v>126</v>
      </c>
      <c r="D47" s="1598">
        <v>3</v>
      </c>
      <c r="E47" s="1630">
        <f>D47*E42</f>
        <v>1140.3</v>
      </c>
      <c r="F47" s="1631">
        <f>D47*F42</f>
        <v>885.9</v>
      </c>
      <c r="G47" s="1631">
        <f>D47*G42</f>
        <v>810</v>
      </c>
      <c r="H47" s="1631">
        <f>D47*H42</f>
        <v>1351.02</v>
      </c>
      <c r="I47" s="1632">
        <f>D47*I42</f>
        <v>16.5</v>
      </c>
      <c r="J47" s="1678">
        <f t="shared" si="2"/>
        <v>4203.72</v>
      </c>
      <c r="L47" s="1498"/>
    </row>
    <row r="48" spans="1:12" ht="20.100000000000001" customHeight="1">
      <c r="A48" s="1613">
        <v>5</v>
      </c>
      <c r="B48" s="1582" t="s">
        <v>400</v>
      </c>
      <c r="C48" s="1583" t="s">
        <v>0</v>
      </c>
      <c r="D48" s="1670"/>
      <c r="E48" s="1633">
        <v>183.8</v>
      </c>
      <c r="F48" s="1634">
        <v>143.6</v>
      </c>
      <c r="G48" s="1634">
        <v>132.1</v>
      </c>
      <c r="H48" s="1634">
        <v>218.3</v>
      </c>
      <c r="I48" s="1635">
        <v>8</v>
      </c>
      <c r="J48" s="1676">
        <f>SUM(E48:I48)</f>
        <v>685.8</v>
      </c>
    </row>
    <row r="49" spans="1:13" ht="15.75" customHeight="1">
      <c r="A49" s="1587" t="s">
        <v>329</v>
      </c>
      <c r="B49" s="1636" t="s">
        <v>733</v>
      </c>
      <c r="C49" s="1605" t="s">
        <v>0</v>
      </c>
      <c r="D49" s="1642"/>
      <c r="E49" s="1606">
        <v>183.8</v>
      </c>
      <c r="F49" s="1607">
        <v>143.6</v>
      </c>
      <c r="G49" s="1607">
        <v>132.1</v>
      </c>
      <c r="H49" s="1607">
        <v>218.3</v>
      </c>
      <c r="I49" s="1637">
        <v>8</v>
      </c>
      <c r="J49" s="1679">
        <f>SUM(E49:I49)</f>
        <v>685.8</v>
      </c>
    </row>
    <row r="50" spans="1:13">
      <c r="A50" s="1593"/>
      <c r="B50" s="1594" t="s">
        <v>433</v>
      </c>
      <c r="C50" s="1595" t="s">
        <v>215</v>
      </c>
      <c r="D50" s="1598">
        <v>0.2</v>
      </c>
      <c r="E50" s="1600">
        <f>D50*E49</f>
        <v>36.76</v>
      </c>
      <c r="F50" s="1597">
        <f>D50*F49</f>
        <v>28.72</v>
      </c>
      <c r="G50" s="1597">
        <f>D50*G49</f>
        <v>26.42</v>
      </c>
      <c r="H50" s="1597">
        <f>D50*H49</f>
        <v>43.66</v>
      </c>
      <c r="I50" s="1598">
        <f>D50*I49</f>
        <v>1.6</v>
      </c>
      <c r="J50" s="1678">
        <f>SUM(E50:I50)</f>
        <v>137.16</v>
      </c>
    </row>
    <row r="51" spans="1:13">
      <c r="A51" s="1593"/>
      <c r="B51" s="1594" t="s">
        <v>434</v>
      </c>
      <c r="C51" s="1595" t="s">
        <v>0</v>
      </c>
      <c r="D51" s="1598">
        <v>6</v>
      </c>
      <c r="E51" s="1596">
        <f>D51*E49</f>
        <v>1102.8</v>
      </c>
      <c r="F51" s="1597">
        <f>D51*F49</f>
        <v>861.6</v>
      </c>
      <c r="G51" s="1597">
        <f>D51*G49</f>
        <v>792.6</v>
      </c>
      <c r="H51" s="1597">
        <f>D51*H49</f>
        <v>1309.8</v>
      </c>
      <c r="I51" s="1598">
        <f>D51*I49</f>
        <v>48</v>
      </c>
      <c r="J51" s="1678">
        <f t="shared" ref="J51:J53" si="3">SUM(E51:I51)</f>
        <v>4114.8</v>
      </c>
    </row>
    <row r="52" spans="1:13" ht="30">
      <c r="A52" s="1593"/>
      <c r="B52" s="1599" t="s">
        <v>734</v>
      </c>
      <c r="C52" s="1595" t="s">
        <v>85</v>
      </c>
      <c r="D52" s="1638">
        <f>1.02*0.1</f>
        <v>0.10199999999999999</v>
      </c>
      <c r="E52" s="1611">
        <f>D52*E49</f>
        <v>18.748000000000001</v>
      </c>
      <c r="F52" s="1612">
        <f>D52*F49</f>
        <v>14.647</v>
      </c>
      <c r="G52" s="1612">
        <f>D52*G49</f>
        <v>13.474</v>
      </c>
      <c r="H52" s="1612">
        <f>D52*H49</f>
        <v>22.266999999999999</v>
      </c>
      <c r="I52" s="1638">
        <f>D52*I49</f>
        <v>0.81599999999999995</v>
      </c>
      <c r="J52" s="1678">
        <f t="shared" si="3"/>
        <v>69.95</v>
      </c>
      <c r="L52" s="1496"/>
    </row>
    <row r="53" spans="1:13">
      <c r="A53" s="1593"/>
      <c r="B53" s="1594" t="s">
        <v>481</v>
      </c>
      <c r="C53" s="1595" t="s">
        <v>127</v>
      </c>
      <c r="D53" s="1598">
        <v>8</v>
      </c>
      <c r="E53" s="1601">
        <f>D53*E49</f>
        <v>1470</v>
      </c>
      <c r="F53" s="1602">
        <f>D53*F49</f>
        <v>1149</v>
      </c>
      <c r="G53" s="1602">
        <f>D53*G49</f>
        <v>1057</v>
      </c>
      <c r="H53" s="1602">
        <f>D53*H49</f>
        <v>1746</v>
      </c>
      <c r="I53" s="1603">
        <f>D53*I49</f>
        <v>64</v>
      </c>
      <c r="J53" s="1678">
        <f t="shared" si="3"/>
        <v>5486</v>
      </c>
    </row>
    <row r="54" spans="1:13" ht="15.75" customHeight="1">
      <c r="A54" s="1587" t="s">
        <v>330</v>
      </c>
      <c r="B54" s="1636" t="s">
        <v>736</v>
      </c>
      <c r="C54" s="1605" t="s">
        <v>0</v>
      </c>
      <c r="D54" s="1642"/>
      <c r="E54" s="1606">
        <f>E49</f>
        <v>183.8</v>
      </c>
      <c r="F54" s="1607">
        <f>F49</f>
        <v>143.6</v>
      </c>
      <c r="G54" s="1607">
        <f>G49</f>
        <v>132.1</v>
      </c>
      <c r="H54" s="1607">
        <f>H49</f>
        <v>218.3</v>
      </c>
      <c r="I54" s="1637">
        <f>I49</f>
        <v>8</v>
      </c>
      <c r="J54" s="1679">
        <f>SUM(E54:I54)</f>
        <v>685.8</v>
      </c>
    </row>
    <row r="55" spans="1:13">
      <c r="A55" s="1593"/>
      <c r="B55" s="1594" t="s">
        <v>435</v>
      </c>
      <c r="C55" s="1595" t="s">
        <v>126</v>
      </c>
      <c r="D55" s="1598">
        <v>6</v>
      </c>
      <c r="E55" s="1596">
        <f>D55*E54</f>
        <v>1102.8</v>
      </c>
      <c r="F55" s="1597">
        <f>D55*F54</f>
        <v>861.6</v>
      </c>
      <c r="G55" s="1595">
        <f>D55*G54</f>
        <v>792.6</v>
      </c>
      <c r="H55" s="1595">
        <f>D55*H54</f>
        <v>1309.8</v>
      </c>
      <c r="I55" s="1598">
        <f>D55*I54</f>
        <v>48</v>
      </c>
      <c r="J55" s="1678">
        <f>SUM(E55:I55)</f>
        <v>4114.8</v>
      </c>
    </row>
    <row r="56" spans="1:13">
      <c r="A56" s="1593"/>
      <c r="B56" s="1594" t="s">
        <v>75</v>
      </c>
      <c r="C56" s="1595" t="s">
        <v>0</v>
      </c>
      <c r="D56" s="1598">
        <v>1.2</v>
      </c>
      <c r="E56" s="1600">
        <f>D56*E54</f>
        <v>220.56</v>
      </c>
      <c r="F56" s="1597">
        <f>D56*F54</f>
        <v>172.32</v>
      </c>
      <c r="G56" s="1597">
        <f>D56*G54</f>
        <v>158.52000000000001</v>
      </c>
      <c r="H56" s="1597">
        <f>D56*H54</f>
        <v>261.95999999999998</v>
      </c>
      <c r="I56" s="1598">
        <f>D56*I54</f>
        <v>9.6</v>
      </c>
      <c r="J56" s="1678">
        <f t="shared" ref="J56:J57" si="4">SUM(E56:I56)</f>
        <v>822.96</v>
      </c>
    </row>
    <row r="57" spans="1:13">
      <c r="A57" s="1593"/>
      <c r="B57" s="1594" t="s">
        <v>737</v>
      </c>
      <c r="C57" s="1595" t="s">
        <v>27</v>
      </c>
      <c r="D57" s="1598">
        <v>0.9</v>
      </c>
      <c r="E57" s="1600">
        <f>D57*E54</f>
        <v>165.42</v>
      </c>
      <c r="F57" s="1639">
        <f>D57*F54</f>
        <v>129.24</v>
      </c>
      <c r="G57" s="1639">
        <f>D57*G54</f>
        <v>118.89</v>
      </c>
      <c r="H57" s="1639">
        <f>D57*H54</f>
        <v>196.47</v>
      </c>
      <c r="I57" s="1598">
        <f>D57*I54</f>
        <v>7.2</v>
      </c>
      <c r="J57" s="1678">
        <f t="shared" si="4"/>
        <v>617.22</v>
      </c>
    </row>
    <row r="58" spans="1:13" ht="15.75" customHeight="1">
      <c r="A58" s="1587" t="s">
        <v>333</v>
      </c>
      <c r="B58" s="1604" t="s">
        <v>444</v>
      </c>
      <c r="C58" s="1605" t="s">
        <v>0</v>
      </c>
      <c r="D58" s="1642"/>
      <c r="E58" s="1606">
        <f>E49</f>
        <v>183.8</v>
      </c>
      <c r="F58" s="1607">
        <f>F49</f>
        <v>143.6</v>
      </c>
      <c r="G58" s="1607">
        <f>G49</f>
        <v>132.1</v>
      </c>
      <c r="H58" s="1607">
        <f>H49</f>
        <v>218.3</v>
      </c>
      <c r="I58" s="1637">
        <f>I49</f>
        <v>8</v>
      </c>
      <c r="J58" s="1679">
        <f t="shared" ref="J58:J60" si="5">SUM(E58:I58)</f>
        <v>685.8</v>
      </c>
    </row>
    <row r="59" spans="1:13">
      <c r="A59" s="1593"/>
      <c r="B59" s="1594" t="s">
        <v>436</v>
      </c>
      <c r="C59" s="1595" t="s">
        <v>215</v>
      </c>
      <c r="D59" s="1609">
        <v>0.35</v>
      </c>
      <c r="E59" s="1600">
        <f>D59*E58</f>
        <v>64.33</v>
      </c>
      <c r="F59" s="1595">
        <f>D59*F58</f>
        <v>50.26</v>
      </c>
      <c r="G59" s="1597">
        <f>D59*G58</f>
        <v>46.24</v>
      </c>
      <c r="H59" s="1597">
        <f>D59*H58</f>
        <v>76.41</v>
      </c>
      <c r="I59" s="1598">
        <f>D59*I58</f>
        <v>2.8</v>
      </c>
      <c r="J59" s="1678">
        <f t="shared" si="5"/>
        <v>240.04</v>
      </c>
    </row>
    <row r="60" spans="1:13">
      <c r="A60" s="1593"/>
      <c r="B60" s="1599" t="s">
        <v>437</v>
      </c>
      <c r="C60" s="1595" t="s">
        <v>126</v>
      </c>
      <c r="D60" s="1598">
        <v>3</v>
      </c>
      <c r="E60" s="1596">
        <f>D60*E58</f>
        <v>551.4</v>
      </c>
      <c r="F60" s="1597">
        <f>D60*F58</f>
        <v>430.8</v>
      </c>
      <c r="G60" s="1597">
        <f>D60*G58</f>
        <v>396.3</v>
      </c>
      <c r="H60" s="1597">
        <f>D60*H58</f>
        <v>654.9</v>
      </c>
      <c r="I60" s="1598">
        <f>D60*I58</f>
        <v>24</v>
      </c>
      <c r="J60" s="1678">
        <f t="shared" si="5"/>
        <v>2057.4</v>
      </c>
    </row>
    <row r="61" spans="1:13" ht="20.100000000000001" customHeight="1">
      <c r="A61" s="1613">
        <v>6</v>
      </c>
      <c r="B61" s="1640" t="s">
        <v>740</v>
      </c>
      <c r="C61" s="1615" t="s">
        <v>0</v>
      </c>
      <c r="D61" s="1672"/>
      <c r="E61" s="1616">
        <f>E68+E66+E64+E62</f>
        <v>7677.7</v>
      </c>
      <c r="F61" s="1617">
        <f>F68+F66+F64+F62</f>
        <v>5313.11</v>
      </c>
      <c r="G61" s="1617">
        <f>G68+G66+G64+G62</f>
        <v>5137.54</v>
      </c>
      <c r="H61" s="1617">
        <f>H68+H66+H64+H62</f>
        <v>8124.71</v>
      </c>
      <c r="I61" s="1618">
        <f>I68+I66+I64+I62</f>
        <v>406.4</v>
      </c>
      <c r="J61" s="1680">
        <f>SUM(E61:I61)</f>
        <v>26659.46</v>
      </c>
    </row>
    <row r="62" spans="1:13" ht="31.5" customHeight="1">
      <c r="A62" s="1587" t="s">
        <v>263</v>
      </c>
      <c r="B62" s="1604" t="s">
        <v>741</v>
      </c>
      <c r="C62" s="1605" t="s">
        <v>0</v>
      </c>
      <c r="D62" s="1598"/>
      <c r="E62" s="1606">
        <v>3262</v>
      </c>
      <c r="F62" s="1607">
        <v>2128.5</v>
      </c>
      <c r="G62" s="1607">
        <v>1948.2</v>
      </c>
      <c r="H62" s="1607">
        <v>3356.2</v>
      </c>
      <c r="I62" s="1608"/>
      <c r="J62" s="1679">
        <f t="shared" ref="J62:J64" si="6">SUM(E62:I62)</f>
        <v>10694.9</v>
      </c>
      <c r="M62" s="1496"/>
    </row>
    <row r="63" spans="1:13">
      <c r="A63" s="1593"/>
      <c r="B63" s="1594" t="s">
        <v>438</v>
      </c>
      <c r="C63" s="1595" t="s">
        <v>215</v>
      </c>
      <c r="D63" s="1598">
        <v>0.4</v>
      </c>
      <c r="E63" s="1596">
        <f>D63*E62</f>
        <v>1304.8</v>
      </c>
      <c r="F63" s="1597">
        <f>D63*F62</f>
        <v>851.4</v>
      </c>
      <c r="G63" s="1597">
        <f>D63*G62</f>
        <v>779.28</v>
      </c>
      <c r="H63" s="1597">
        <f>D63*H62</f>
        <v>1342.48</v>
      </c>
      <c r="I63" s="1603"/>
      <c r="J63" s="1678">
        <f t="shared" si="6"/>
        <v>4277.96</v>
      </c>
    </row>
    <row r="64" spans="1:13" ht="31.5" customHeight="1">
      <c r="A64" s="1587" t="s">
        <v>270</v>
      </c>
      <c r="B64" s="1604" t="s">
        <v>742</v>
      </c>
      <c r="C64" s="1605" t="s">
        <v>0</v>
      </c>
      <c r="D64" s="1598"/>
      <c r="E64" s="1606">
        <v>642</v>
      </c>
      <c r="F64" s="1607">
        <v>442.11</v>
      </c>
      <c r="G64" s="1607">
        <v>512.34</v>
      </c>
      <c r="H64" s="1607">
        <v>671.81</v>
      </c>
      <c r="I64" s="1637">
        <v>328.5</v>
      </c>
      <c r="J64" s="1679">
        <f t="shared" si="6"/>
        <v>2596.7600000000002</v>
      </c>
    </row>
    <row r="65" spans="1:12" ht="15.75" customHeight="1">
      <c r="A65" s="1593"/>
      <c r="B65" s="1594" t="s">
        <v>743</v>
      </c>
      <c r="C65" s="1595" t="s">
        <v>215</v>
      </c>
      <c r="D65" s="1598">
        <v>0.4</v>
      </c>
      <c r="E65" s="1596">
        <f>D65*E64</f>
        <v>256.8</v>
      </c>
      <c r="F65" s="1597">
        <f>D65*F64</f>
        <v>176.84</v>
      </c>
      <c r="G65" s="1597">
        <f>D65*G64</f>
        <v>204.94</v>
      </c>
      <c r="H65" s="1597">
        <f>H54*D65</f>
        <v>87.32</v>
      </c>
      <c r="I65" s="1598">
        <f>D65*I64</f>
        <v>131.4</v>
      </c>
      <c r="J65" s="1678">
        <f>SUM(E65:I65)</f>
        <v>857.3</v>
      </c>
    </row>
    <row r="66" spans="1:12" ht="31.5" customHeight="1">
      <c r="A66" s="1587" t="s">
        <v>271</v>
      </c>
      <c r="B66" s="1604" t="s">
        <v>744</v>
      </c>
      <c r="C66" s="1605" t="s">
        <v>0</v>
      </c>
      <c r="D66" s="1642"/>
      <c r="E66" s="1606">
        <v>981.7</v>
      </c>
      <c r="F66" s="1607">
        <v>1003.5</v>
      </c>
      <c r="G66" s="1607">
        <v>1029</v>
      </c>
      <c r="H66" s="1607">
        <v>1346.3</v>
      </c>
      <c r="I66" s="1637">
        <v>77.900000000000006</v>
      </c>
      <c r="J66" s="1679">
        <f>SUM(E66:I66)</f>
        <v>4438.3999999999996</v>
      </c>
      <c r="L66" s="1496"/>
    </row>
    <row r="67" spans="1:12" ht="15.75" customHeight="1">
      <c r="A67" s="1593"/>
      <c r="B67" s="1594" t="s">
        <v>439</v>
      </c>
      <c r="C67" s="1595" t="s">
        <v>215</v>
      </c>
      <c r="D67" s="1598">
        <v>0.4</v>
      </c>
      <c r="E67" s="1596">
        <f>D67*E66</f>
        <v>392.68</v>
      </c>
      <c r="F67" s="1597">
        <f>D67*F66</f>
        <v>401.4</v>
      </c>
      <c r="G67" s="1597">
        <f>D67*G66</f>
        <v>411.6</v>
      </c>
      <c r="H67" s="1597">
        <f>D67*H66</f>
        <v>538.52</v>
      </c>
      <c r="I67" s="1598">
        <f>D67*I66</f>
        <v>31.16</v>
      </c>
      <c r="J67" s="1678">
        <f>SUM(E67:I67)</f>
        <v>1775.36</v>
      </c>
    </row>
    <row r="68" spans="1:12" ht="31.5" customHeight="1">
      <c r="A68" s="1587" t="s">
        <v>272</v>
      </c>
      <c r="B68" s="1604" t="s">
        <v>745</v>
      </c>
      <c r="C68" s="1605" t="s">
        <v>0</v>
      </c>
      <c r="D68" s="1609"/>
      <c r="E68" s="1606">
        <v>2792</v>
      </c>
      <c r="F68" s="1607">
        <v>1739</v>
      </c>
      <c r="G68" s="1607">
        <v>1648</v>
      </c>
      <c r="H68" s="1607">
        <v>2750.4</v>
      </c>
      <c r="I68" s="1608"/>
      <c r="J68" s="1679">
        <f>SUM(E68:I68)</f>
        <v>8929.4</v>
      </c>
    </row>
    <row r="69" spans="1:12" ht="15.75" customHeight="1">
      <c r="A69" s="1593"/>
      <c r="B69" s="1594" t="s">
        <v>440</v>
      </c>
      <c r="C69" s="1595" t="s">
        <v>215</v>
      </c>
      <c r="D69" s="1598">
        <v>0.4</v>
      </c>
      <c r="E69" s="1596">
        <f>D69*E68</f>
        <v>1116.8</v>
      </c>
      <c r="F69" s="1597">
        <f>D69*F68</f>
        <v>695.6</v>
      </c>
      <c r="G69" s="1597">
        <f>D69*G68</f>
        <v>659.2</v>
      </c>
      <c r="H69" s="1597">
        <f>D69*H66</f>
        <v>538.52</v>
      </c>
      <c r="I69" s="1603"/>
      <c r="J69" s="1678">
        <f t="shared" ref="J69" si="7">SUM(E69:I69)</f>
        <v>3010.12</v>
      </c>
    </row>
    <row r="70" spans="1:12" ht="20.100000000000001" customHeight="1">
      <c r="A70" s="1613">
        <v>7</v>
      </c>
      <c r="B70" s="1640" t="s">
        <v>746</v>
      </c>
      <c r="C70" s="1615" t="s">
        <v>27</v>
      </c>
      <c r="D70" s="1672"/>
      <c r="E70" s="1616">
        <v>156</v>
      </c>
      <c r="F70" s="1617">
        <v>156</v>
      </c>
      <c r="G70" s="1617">
        <v>156</v>
      </c>
      <c r="H70" s="1617"/>
      <c r="I70" s="1618"/>
      <c r="J70" s="1680">
        <f>SUM(E70:I70)</f>
        <v>468</v>
      </c>
    </row>
    <row r="71" spans="1:12" ht="15.75" customHeight="1">
      <c r="A71" s="1593"/>
      <c r="B71" s="1594" t="s">
        <v>747</v>
      </c>
      <c r="C71" s="1595" t="s">
        <v>27</v>
      </c>
      <c r="D71" s="1598">
        <v>2</v>
      </c>
      <c r="E71" s="1596">
        <f>D71*E70</f>
        <v>312</v>
      </c>
      <c r="F71" s="1597">
        <f>D71*F70</f>
        <v>312</v>
      </c>
      <c r="G71" s="1597">
        <f>D71*G70</f>
        <v>312</v>
      </c>
      <c r="H71" s="1597"/>
      <c r="I71" s="1598"/>
      <c r="J71" s="1678">
        <f>SUM(E71:I71)</f>
        <v>936</v>
      </c>
    </row>
    <row r="72" spans="1:12" ht="15.75" customHeight="1">
      <c r="A72" s="1593"/>
      <c r="B72" s="1594" t="s">
        <v>348</v>
      </c>
      <c r="C72" s="1595" t="s">
        <v>27</v>
      </c>
      <c r="D72" s="1598">
        <v>1</v>
      </c>
      <c r="E72" s="1596">
        <f>D72*E70</f>
        <v>156</v>
      </c>
      <c r="F72" s="1597">
        <f>D72*F70</f>
        <v>156</v>
      </c>
      <c r="G72" s="1597">
        <f>D72*G70</f>
        <v>156</v>
      </c>
      <c r="H72" s="1597"/>
      <c r="I72" s="1598"/>
      <c r="J72" s="1678">
        <f t="shared" ref="J72:J80" si="8">SUM(E72:I72)</f>
        <v>468</v>
      </c>
    </row>
    <row r="73" spans="1:12" ht="15.75" customHeight="1">
      <c r="A73" s="1593"/>
      <c r="B73" s="1594" t="s">
        <v>349</v>
      </c>
      <c r="C73" s="1595" t="s">
        <v>27</v>
      </c>
      <c r="D73" s="1598">
        <v>1</v>
      </c>
      <c r="E73" s="1596">
        <f>D73*E70</f>
        <v>156</v>
      </c>
      <c r="F73" s="1597">
        <f>D73*F70</f>
        <v>156</v>
      </c>
      <c r="G73" s="1597">
        <f>D73*G70</f>
        <v>156</v>
      </c>
      <c r="H73" s="1597"/>
      <c r="I73" s="1598"/>
      <c r="J73" s="1678">
        <f t="shared" si="8"/>
        <v>468</v>
      </c>
    </row>
    <row r="74" spans="1:12" ht="20.100000000000001" customHeight="1">
      <c r="A74" s="1613">
        <v>8</v>
      </c>
      <c r="B74" s="1640" t="s">
        <v>334</v>
      </c>
      <c r="C74" s="1615" t="s">
        <v>27</v>
      </c>
      <c r="D74" s="1672"/>
      <c r="E74" s="1616">
        <v>457.7</v>
      </c>
      <c r="F74" s="1617">
        <v>312</v>
      </c>
      <c r="G74" s="1617">
        <v>218</v>
      </c>
      <c r="H74" s="1617">
        <v>462</v>
      </c>
      <c r="I74" s="1618">
        <f>9</f>
        <v>9</v>
      </c>
      <c r="J74" s="1680">
        <f>SUM(E74:I74)</f>
        <v>1458.7</v>
      </c>
    </row>
    <row r="75" spans="1:12" ht="15.75" customHeight="1">
      <c r="A75" s="1593"/>
      <c r="B75" s="1594" t="s">
        <v>402</v>
      </c>
      <c r="C75" s="1595" t="s">
        <v>27</v>
      </c>
      <c r="D75" s="1609">
        <v>1.05</v>
      </c>
      <c r="E75" s="1596">
        <f>D75*E74</f>
        <v>480.59</v>
      </c>
      <c r="F75" s="1597">
        <f>D75*F74</f>
        <v>327.60000000000002</v>
      </c>
      <c r="G75" s="1597">
        <f>D75*G74</f>
        <v>228.9</v>
      </c>
      <c r="H75" s="1597">
        <f>D75*H74</f>
        <v>485.1</v>
      </c>
      <c r="I75" s="1598">
        <f>D75*I74</f>
        <v>9.4499999999999993</v>
      </c>
      <c r="J75" s="1678">
        <f t="shared" si="8"/>
        <v>1531.64</v>
      </c>
    </row>
    <row r="76" spans="1:12" ht="20.100000000000001" customHeight="1">
      <c r="A76" s="1613">
        <v>9</v>
      </c>
      <c r="B76" s="1640" t="s">
        <v>335</v>
      </c>
      <c r="C76" s="1615" t="s">
        <v>27</v>
      </c>
      <c r="D76" s="1672"/>
      <c r="E76" s="1616">
        <v>828.3</v>
      </c>
      <c r="F76" s="1617">
        <v>606.20000000000005</v>
      </c>
      <c r="G76" s="1617">
        <v>611.20000000000005</v>
      </c>
      <c r="H76" s="1617">
        <v>1095</v>
      </c>
      <c r="I76" s="1618"/>
      <c r="J76" s="1680">
        <f>SUM(E76:I76)</f>
        <v>3140.7</v>
      </c>
      <c r="L76" s="1542"/>
    </row>
    <row r="77" spans="1:12" ht="15.75" customHeight="1">
      <c r="A77" s="1593"/>
      <c r="B77" s="1594" t="s">
        <v>402</v>
      </c>
      <c r="C77" s="1595" t="s">
        <v>27</v>
      </c>
      <c r="D77" s="1609">
        <v>1.05</v>
      </c>
      <c r="E77" s="1600">
        <f>D77*E76</f>
        <v>869.71500000000003</v>
      </c>
      <c r="F77" s="1595">
        <f>D77*F76</f>
        <v>636.51</v>
      </c>
      <c r="G77" s="1595">
        <f>D77*G76</f>
        <v>641.76</v>
      </c>
      <c r="H77" s="1595">
        <f>D77*H76</f>
        <v>1149.75</v>
      </c>
      <c r="I77" s="1609"/>
      <c r="J77" s="1678">
        <f t="shared" si="8"/>
        <v>3297.74</v>
      </c>
      <c r="L77" s="1542"/>
    </row>
    <row r="78" spans="1:12" ht="50.1" customHeight="1">
      <c r="A78" s="1613">
        <v>10</v>
      </c>
      <c r="B78" s="1614" t="s">
        <v>748</v>
      </c>
      <c r="C78" s="1615" t="s">
        <v>127</v>
      </c>
      <c r="D78" s="1642"/>
      <c r="E78" s="1616">
        <v>322</v>
      </c>
      <c r="F78" s="1617">
        <v>230</v>
      </c>
      <c r="G78" s="1617">
        <v>230</v>
      </c>
      <c r="H78" s="1617">
        <v>506</v>
      </c>
      <c r="I78" s="1618"/>
      <c r="J78" s="1680">
        <f>SUM(E78:I78)</f>
        <v>1288</v>
      </c>
    </row>
    <row r="79" spans="1:12" ht="15.75" customHeight="1">
      <c r="A79" s="1593"/>
      <c r="B79" s="1594" t="s">
        <v>749</v>
      </c>
      <c r="C79" s="1595" t="s">
        <v>456</v>
      </c>
      <c r="D79" s="1598">
        <v>0.13</v>
      </c>
      <c r="E79" s="1596">
        <f>D79*E78</f>
        <v>41.86</v>
      </c>
      <c r="F79" s="1597">
        <f>D79*F78</f>
        <v>29.9</v>
      </c>
      <c r="G79" s="1597">
        <f>D79*G78</f>
        <v>29.9</v>
      </c>
      <c r="H79" s="1597">
        <f>D79*H78</f>
        <v>65.78</v>
      </c>
      <c r="I79" s="1598"/>
      <c r="J79" s="1678">
        <f t="shared" si="8"/>
        <v>167.44</v>
      </c>
    </row>
    <row r="80" spans="1:12" ht="15.75" customHeight="1">
      <c r="A80" s="1593"/>
      <c r="B80" s="1594" t="s">
        <v>435</v>
      </c>
      <c r="C80" s="1595" t="s">
        <v>126</v>
      </c>
      <c r="D80" s="1598">
        <v>0.05</v>
      </c>
      <c r="E80" s="1596">
        <f>D80*E78</f>
        <v>16.100000000000001</v>
      </c>
      <c r="F80" s="1597">
        <f>D80*F78</f>
        <v>11.5</v>
      </c>
      <c r="G80" s="1597">
        <f>D80*G78</f>
        <v>11.5</v>
      </c>
      <c r="H80" s="1597">
        <f>D80*H78</f>
        <v>25.3</v>
      </c>
      <c r="I80" s="1598"/>
      <c r="J80" s="1678">
        <f t="shared" si="8"/>
        <v>64.400000000000006</v>
      </c>
    </row>
    <row r="81" spans="1:12" ht="31.5" customHeight="1">
      <c r="A81" s="1613">
        <v>11</v>
      </c>
      <c r="B81" s="1614" t="s">
        <v>457</v>
      </c>
      <c r="C81" s="1615" t="s">
        <v>0</v>
      </c>
      <c r="D81" s="1642"/>
      <c r="E81" s="1616">
        <v>242.5</v>
      </c>
      <c r="F81" s="1617">
        <v>238</v>
      </c>
      <c r="G81" s="1617">
        <v>238</v>
      </c>
      <c r="H81" s="1617">
        <v>180</v>
      </c>
      <c r="I81" s="1618"/>
      <c r="J81" s="1680">
        <f>SUM(E81:I81)</f>
        <v>898.5</v>
      </c>
    </row>
    <row r="82" spans="1:12" ht="31.5" customHeight="1">
      <c r="A82" s="1587" t="s">
        <v>445</v>
      </c>
      <c r="B82" s="1604" t="s">
        <v>451</v>
      </c>
      <c r="C82" s="1605" t="s">
        <v>0</v>
      </c>
      <c r="D82" s="1642"/>
      <c r="E82" s="1606">
        <f>E81</f>
        <v>242.5</v>
      </c>
      <c r="F82" s="1607">
        <f>F81</f>
        <v>238</v>
      </c>
      <c r="G82" s="1607">
        <f>G81</f>
        <v>238</v>
      </c>
      <c r="H82" s="1607">
        <f>H81</f>
        <v>180</v>
      </c>
      <c r="I82" s="1641"/>
      <c r="J82" s="1679">
        <f>SUM(E82:I82)</f>
        <v>898.5</v>
      </c>
    </row>
    <row r="83" spans="1:12" ht="15.75" customHeight="1">
      <c r="A83" s="1593"/>
      <c r="B83" s="1594" t="s">
        <v>435</v>
      </c>
      <c r="C83" s="1595" t="s">
        <v>126</v>
      </c>
      <c r="D83" s="1598">
        <v>2.5</v>
      </c>
      <c r="E83" s="1596">
        <f>D83*E82</f>
        <v>606.25</v>
      </c>
      <c r="F83" s="1597">
        <f>D83*F82</f>
        <v>595</v>
      </c>
      <c r="G83" s="1597">
        <f>D83*G82</f>
        <v>595</v>
      </c>
      <c r="H83" s="1597">
        <f>D83*H82</f>
        <v>450</v>
      </c>
      <c r="I83" s="1598"/>
      <c r="J83" s="1678">
        <f t="shared" ref="J83:J88" si="9">SUM(E83:I83)</f>
        <v>2246.25</v>
      </c>
    </row>
    <row r="84" spans="1:12" ht="15.75" customHeight="1">
      <c r="A84" s="1593"/>
      <c r="B84" s="1594" t="s">
        <v>737</v>
      </c>
      <c r="C84" s="1595" t="s">
        <v>27</v>
      </c>
      <c r="D84" s="1598">
        <v>0.95</v>
      </c>
      <c r="E84" s="1596">
        <f>D84*E82</f>
        <v>230.38</v>
      </c>
      <c r="F84" s="1597">
        <f>D84*F82</f>
        <v>226.1</v>
      </c>
      <c r="G84" s="1597">
        <f>D84*G82</f>
        <v>226.1</v>
      </c>
      <c r="H84" s="1597">
        <f>D84*H82</f>
        <v>171</v>
      </c>
      <c r="I84" s="1598"/>
      <c r="J84" s="1678">
        <f t="shared" si="9"/>
        <v>853.58</v>
      </c>
    </row>
    <row r="85" spans="1:12" ht="15.75" customHeight="1">
      <c r="A85" s="1593"/>
      <c r="B85" s="1594" t="s">
        <v>75</v>
      </c>
      <c r="C85" s="1595" t="s">
        <v>0</v>
      </c>
      <c r="D85" s="1598">
        <v>1.2</v>
      </c>
      <c r="E85" s="1596">
        <f>D85*E82</f>
        <v>291</v>
      </c>
      <c r="F85" s="1597">
        <f>D85*F82</f>
        <v>285.60000000000002</v>
      </c>
      <c r="G85" s="1597">
        <f>D85*G82</f>
        <v>285.60000000000002</v>
      </c>
      <c r="H85" s="1597">
        <f>D85*H82</f>
        <v>216</v>
      </c>
      <c r="I85" s="1598"/>
      <c r="J85" s="1678">
        <f t="shared" si="9"/>
        <v>1078.2</v>
      </c>
    </row>
    <row r="86" spans="1:12" ht="15.75" customHeight="1">
      <c r="A86" s="1593"/>
      <c r="B86" s="1594" t="s">
        <v>433</v>
      </c>
      <c r="C86" s="1595" t="s">
        <v>215</v>
      </c>
      <c r="D86" s="1598">
        <v>0.2</v>
      </c>
      <c r="E86" s="1596">
        <f>D86*E82</f>
        <v>48.5</v>
      </c>
      <c r="F86" s="1597">
        <f>D86*F82</f>
        <v>47.6</v>
      </c>
      <c r="G86" s="1597">
        <f>D86*G82</f>
        <v>47.6</v>
      </c>
      <c r="H86" s="1597">
        <f>D86*H82</f>
        <v>36</v>
      </c>
      <c r="I86" s="1598"/>
      <c r="J86" s="1678">
        <f t="shared" si="9"/>
        <v>179.7</v>
      </c>
    </row>
    <row r="87" spans="1:12" ht="15.75" customHeight="1">
      <c r="A87" s="1587" t="s">
        <v>446</v>
      </c>
      <c r="B87" s="1604" t="s">
        <v>453</v>
      </c>
      <c r="C87" s="1605" t="s">
        <v>0</v>
      </c>
      <c r="D87" s="1598"/>
      <c r="E87" s="1606">
        <f>E81</f>
        <v>242.5</v>
      </c>
      <c r="F87" s="1607">
        <f>F81</f>
        <v>238</v>
      </c>
      <c r="G87" s="1607">
        <f>G81</f>
        <v>238</v>
      </c>
      <c r="H87" s="1607">
        <f>H81</f>
        <v>180</v>
      </c>
      <c r="I87" s="1641"/>
      <c r="J87" s="1679">
        <f>J81</f>
        <v>898.5</v>
      </c>
    </row>
    <row r="88" spans="1:12" ht="15.75" customHeight="1">
      <c r="A88" s="1593"/>
      <c r="B88" s="1594" t="s">
        <v>452</v>
      </c>
      <c r="C88" s="1595" t="s">
        <v>126</v>
      </c>
      <c r="D88" s="1598">
        <v>3</v>
      </c>
      <c r="E88" s="1596">
        <f>D88*E87</f>
        <v>727.5</v>
      </c>
      <c r="F88" s="1597">
        <f>D88*F87</f>
        <v>714</v>
      </c>
      <c r="G88" s="1597">
        <f>D88*G87</f>
        <v>714</v>
      </c>
      <c r="H88" s="1597">
        <f>D88*H87</f>
        <v>540</v>
      </c>
      <c r="I88" s="1598"/>
      <c r="J88" s="1678">
        <f t="shared" si="9"/>
        <v>2695.5</v>
      </c>
    </row>
    <row r="89" spans="1:12" ht="31.5" customHeight="1">
      <c r="A89" s="1587" t="s">
        <v>454</v>
      </c>
      <c r="B89" s="1604" t="s">
        <v>441</v>
      </c>
      <c r="C89" s="1605" t="s">
        <v>0</v>
      </c>
      <c r="D89" s="1598"/>
      <c r="E89" s="1606">
        <v>121.2</v>
      </c>
      <c r="F89" s="1607">
        <v>119</v>
      </c>
      <c r="G89" s="1607">
        <v>119</v>
      </c>
      <c r="H89" s="1607">
        <v>90</v>
      </c>
      <c r="I89" s="1642"/>
      <c r="J89" s="1679">
        <f>SUM(E89:I89)</f>
        <v>449.2</v>
      </c>
    </row>
    <row r="90" spans="1:12" ht="15.75" customHeight="1">
      <c r="A90" s="1593"/>
      <c r="B90" s="1594" t="s">
        <v>438</v>
      </c>
      <c r="C90" s="1595" t="s">
        <v>215</v>
      </c>
      <c r="D90" s="1598">
        <v>0.4</v>
      </c>
      <c r="E90" s="1596">
        <f>D90*E89</f>
        <v>48.48</v>
      </c>
      <c r="F90" s="1597">
        <f>D90*F89</f>
        <v>47.6</v>
      </c>
      <c r="G90" s="1597">
        <f>D90*G89</f>
        <v>47.6</v>
      </c>
      <c r="H90" s="1597">
        <f>D90*H89</f>
        <v>36</v>
      </c>
      <c r="I90" s="1643"/>
      <c r="J90" s="1678">
        <f>SUM(E90:I90)</f>
        <v>179.68</v>
      </c>
    </row>
    <row r="91" spans="1:12" ht="31.5" customHeight="1">
      <c r="A91" s="1587" t="s">
        <v>751</v>
      </c>
      <c r="B91" s="1604" t="s">
        <v>755</v>
      </c>
      <c r="C91" s="1605" t="s">
        <v>0</v>
      </c>
      <c r="D91" s="1642"/>
      <c r="E91" s="1606">
        <v>20.3</v>
      </c>
      <c r="F91" s="1607">
        <v>20</v>
      </c>
      <c r="G91" s="1607">
        <v>20</v>
      </c>
      <c r="H91" s="1607">
        <v>15</v>
      </c>
      <c r="I91" s="1642"/>
      <c r="J91" s="1679">
        <f t="shared" ref="J91:J96" si="10">SUM(E91:I91)</f>
        <v>75.3</v>
      </c>
      <c r="L91" s="1496"/>
    </row>
    <row r="92" spans="1:12" ht="15.75" customHeight="1">
      <c r="A92" s="1593"/>
      <c r="B92" s="1594" t="s">
        <v>743</v>
      </c>
      <c r="C92" s="1595" t="s">
        <v>215</v>
      </c>
      <c r="D92" s="1598">
        <v>0.4</v>
      </c>
      <c r="E92" s="1596">
        <f>D92*E91</f>
        <v>8.1199999999999992</v>
      </c>
      <c r="F92" s="1597">
        <f>D92*F91</f>
        <v>8</v>
      </c>
      <c r="G92" s="1597">
        <f>D92*G91</f>
        <v>8</v>
      </c>
      <c r="H92" s="1597">
        <f>D92*H91</f>
        <v>6</v>
      </c>
      <c r="I92" s="1643"/>
      <c r="J92" s="1678">
        <f t="shared" si="10"/>
        <v>30.12</v>
      </c>
    </row>
    <row r="93" spans="1:12" ht="31.5" customHeight="1">
      <c r="A93" s="1587" t="s">
        <v>752</v>
      </c>
      <c r="B93" s="1604" t="s">
        <v>443</v>
      </c>
      <c r="C93" s="1605" t="s">
        <v>0</v>
      </c>
      <c r="D93" s="1642"/>
      <c r="E93" s="1606">
        <v>101</v>
      </c>
      <c r="F93" s="1607">
        <v>99</v>
      </c>
      <c r="G93" s="1607">
        <v>99</v>
      </c>
      <c r="H93" s="1607"/>
      <c r="I93" s="1642"/>
      <c r="J93" s="1679">
        <f t="shared" si="10"/>
        <v>299</v>
      </c>
    </row>
    <row r="94" spans="1:12" ht="15.75" customHeight="1">
      <c r="A94" s="1593"/>
      <c r="B94" s="1594" t="s">
        <v>440</v>
      </c>
      <c r="C94" s="1595" t="s">
        <v>215</v>
      </c>
      <c r="D94" s="1598">
        <v>0.4</v>
      </c>
      <c r="E94" s="1596">
        <f>D94*E93</f>
        <v>40.4</v>
      </c>
      <c r="F94" s="1597">
        <f>D94*F93</f>
        <v>39.6</v>
      </c>
      <c r="G94" s="1597">
        <f>D94*G93</f>
        <v>39.6</v>
      </c>
      <c r="H94" s="1597"/>
      <c r="I94" s="1598"/>
      <c r="J94" s="1678">
        <f t="shared" si="10"/>
        <v>119.6</v>
      </c>
    </row>
    <row r="95" spans="1:12" ht="31.5" customHeight="1">
      <c r="A95" s="1587" t="s">
        <v>754</v>
      </c>
      <c r="B95" s="1604" t="s">
        <v>442</v>
      </c>
      <c r="C95" s="1605" t="s">
        <v>0</v>
      </c>
      <c r="D95" s="1642"/>
      <c r="E95" s="1606"/>
      <c r="F95" s="1644"/>
      <c r="G95" s="1644"/>
      <c r="H95" s="1607">
        <v>75</v>
      </c>
      <c r="I95" s="1642"/>
      <c r="J95" s="1679">
        <f t="shared" si="10"/>
        <v>75</v>
      </c>
    </row>
    <row r="96" spans="1:12" ht="15.75" customHeight="1">
      <c r="A96" s="1593"/>
      <c r="B96" s="1594" t="s">
        <v>439</v>
      </c>
      <c r="C96" s="1595" t="s">
        <v>215</v>
      </c>
      <c r="D96" s="1598">
        <v>0.4</v>
      </c>
      <c r="E96" s="1596"/>
      <c r="F96" s="1639"/>
      <c r="G96" s="1639"/>
      <c r="H96" s="1597">
        <f>D96*H95</f>
        <v>30</v>
      </c>
      <c r="I96" s="1645"/>
      <c r="J96" s="1678">
        <f t="shared" si="10"/>
        <v>30</v>
      </c>
    </row>
    <row r="97" spans="1:10" ht="20.100000000000001" customHeight="1">
      <c r="A97" s="1613">
        <v>12</v>
      </c>
      <c r="B97" s="1646" t="s">
        <v>757</v>
      </c>
      <c r="C97" s="1615" t="s">
        <v>0</v>
      </c>
      <c r="D97" s="1642"/>
      <c r="E97" s="1613"/>
      <c r="F97" s="1615">
        <v>17.059999999999999</v>
      </c>
      <c r="G97" s="1615">
        <v>17.059999999999999</v>
      </c>
      <c r="H97" s="1615">
        <v>17.059999999999999</v>
      </c>
      <c r="I97" s="1642"/>
      <c r="J97" s="1680">
        <f>SUM(E97:I97)</f>
        <v>51.18</v>
      </c>
    </row>
    <row r="98" spans="1:10" ht="15.75" customHeight="1">
      <c r="A98" s="1587" t="s">
        <v>447</v>
      </c>
      <c r="B98" s="1636" t="s">
        <v>732</v>
      </c>
      <c r="C98" s="1605" t="s">
        <v>0</v>
      </c>
      <c r="D98" s="1642"/>
      <c r="E98" s="1647"/>
      <c r="F98" s="1605">
        <v>15.06</v>
      </c>
      <c r="G98" s="1605">
        <v>15.06</v>
      </c>
      <c r="H98" s="1605">
        <v>15.06</v>
      </c>
      <c r="I98" s="1641"/>
      <c r="J98" s="1679">
        <f>SUM(E98:I98)</f>
        <v>45.18</v>
      </c>
    </row>
    <row r="99" spans="1:10" ht="15.75" customHeight="1">
      <c r="A99" s="1593"/>
      <c r="B99" s="1594" t="s">
        <v>433</v>
      </c>
      <c r="C99" s="1595" t="s">
        <v>215</v>
      </c>
      <c r="D99" s="1598">
        <v>0.2</v>
      </c>
      <c r="E99" s="1600"/>
      <c r="F99" s="1597">
        <f>D99*F98</f>
        <v>3.01</v>
      </c>
      <c r="G99" s="1597">
        <f>D99*G98</f>
        <v>3.01</v>
      </c>
      <c r="H99" s="1597">
        <f>D99*H98</f>
        <v>3.01</v>
      </c>
      <c r="I99" s="1609"/>
      <c r="J99" s="1678">
        <f>SUM(E99:I99)</f>
        <v>9.0299999999999994</v>
      </c>
    </row>
    <row r="100" spans="1:10" ht="15.75" customHeight="1">
      <c r="A100" s="1593"/>
      <c r="B100" s="1594" t="s">
        <v>434</v>
      </c>
      <c r="C100" s="1595" t="s">
        <v>126</v>
      </c>
      <c r="D100" s="1598">
        <v>6</v>
      </c>
      <c r="E100" s="1600"/>
      <c r="F100" s="1595">
        <f>D100*F98</f>
        <v>90.36</v>
      </c>
      <c r="G100" s="1595">
        <f>D100*G98</f>
        <v>90.36</v>
      </c>
      <c r="H100" s="1595">
        <f>D100*H98</f>
        <v>90.36</v>
      </c>
      <c r="I100" s="1609"/>
      <c r="J100" s="1678">
        <f t="shared" ref="J100:J115" si="11">SUM(E100:I100)</f>
        <v>271.08</v>
      </c>
    </row>
    <row r="101" spans="1:10" ht="27.6" customHeight="1">
      <c r="A101" s="1593"/>
      <c r="B101" s="1599" t="s">
        <v>480</v>
      </c>
      <c r="C101" s="1595" t="s">
        <v>85</v>
      </c>
      <c r="D101" s="1638">
        <f>1.02*0.13</f>
        <v>0.13300000000000001</v>
      </c>
      <c r="E101" s="1600"/>
      <c r="F101" s="1612">
        <f>D101*F98</f>
        <v>2.0030000000000001</v>
      </c>
      <c r="G101" s="1612">
        <f>D101*G98</f>
        <v>2.0030000000000001</v>
      </c>
      <c r="H101" s="1612">
        <f>D101*H98</f>
        <v>2.0030000000000001</v>
      </c>
      <c r="I101" s="1609"/>
      <c r="J101" s="1678">
        <f t="shared" si="11"/>
        <v>6.01</v>
      </c>
    </row>
    <row r="102" spans="1:10" ht="15.75" customHeight="1">
      <c r="A102" s="1593"/>
      <c r="B102" s="1594" t="s">
        <v>481</v>
      </c>
      <c r="C102" s="1595" t="s">
        <v>127</v>
      </c>
      <c r="D102" s="1598">
        <v>8</v>
      </c>
      <c r="E102" s="1600"/>
      <c r="F102" s="1602">
        <f>D102*F98</f>
        <v>120</v>
      </c>
      <c r="G102" s="1602">
        <f>D102*G98</f>
        <v>120</v>
      </c>
      <c r="H102" s="1602">
        <f>D102*H98</f>
        <v>120</v>
      </c>
      <c r="I102" s="1609"/>
      <c r="J102" s="1678">
        <f t="shared" si="11"/>
        <v>360</v>
      </c>
    </row>
    <row r="103" spans="1:10" ht="15.75" customHeight="1">
      <c r="A103" s="1587" t="s">
        <v>448</v>
      </c>
      <c r="B103" s="1636" t="s">
        <v>736</v>
      </c>
      <c r="C103" s="1605" t="s">
        <v>0</v>
      </c>
      <c r="D103" s="1642"/>
      <c r="E103" s="1647"/>
      <c r="F103" s="1605">
        <f>F98</f>
        <v>15.06</v>
      </c>
      <c r="G103" s="1605">
        <f>G98</f>
        <v>15.06</v>
      </c>
      <c r="H103" s="1605">
        <f>H98</f>
        <v>15.06</v>
      </c>
      <c r="I103" s="1641"/>
      <c r="J103" s="1679">
        <f>SUM(E103:I103)</f>
        <v>45.18</v>
      </c>
    </row>
    <row r="104" spans="1:10" ht="15.75" customHeight="1">
      <c r="A104" s="1593"/>
      <c r="B104" s="1594" t="s">
        <v>435</v>
      </c>
      <c r="C104" s="1595" t="s">
        <v>126</v>
      </c>
      <c r="D104" s="1598">
        <v>6</v>
      </c>
      <c r="E104" s="1600"/>
      <c r="F104" s="1595">
        <f>D104*F103</f>
        <v>90.36</v>
      </c>
      <c r="G104" s="1595">
        <f>D104*G103</f>
        <v>90.36</v>
      </c>
      <c r="H104" s="1595">
        <f>D104*H103</f>
        <v>90.36</v>
      </c>
      <c r="I104" s="1609"/>
      <c r="J104" s="1678">
        <f t="shared" si="11"/>
        <v>271.08</v>
      </c>
    </row>
    <row r="105" spans="1:10" ht="15.75" customHeight="1">
      <c r="A105" s="1593"/>
      <c r="B105" s="1594" t="s">
        <v>737</v>
      </c>
      <c r="C105" s="1595" t="s">
        <v>27</v>
      </c>
      <c r="D105" s="1598">
        <v>0.5</v>
      </c>
      <c r="E105" s="1600"/>
      <c r="F105" s="1595">
        <f>D105*F103</f>
        <v>7.53</v>
      </c>
      <c r="G105" s="1595">
        <f>D105*G103</f>
        <v>7.53</v>
      </c>
      <c r="H105" s="1595">
        <f>D105*H103</f>
        <v>7.53</v>
      </c>
      <c r="I105" s="1609"/>
      <c r="J105" s="1678">
        <f t="shared" si="11"/>
        <v>22.59</v>
      </c>
    </row>
    <row r="106" spans="1:10" ht="15.75" customHeight="1">
      <c r="A106" s="1593"/>
      <c r="B106" s="1594" t="s">
        <v>75</v>
      </c>
      <c r="C106" s="1595" t="s">
        <v>0</v>
      </c>
      <c r="D106" s="1598">
        <v>1.2</v>
      </c>
      <c r="E106" s="1600"/>
      <c r="F106" s="1597">
        <f>D106*F103</f>
        <v>18.07</v>
      </c>
      <c r="G106" s="1597">
        <f>D106*G103</f>
        <v>18.07</v>
      </c>
      <c r="H106" s="1597">
        <f>D106*H103</f>
        <v>18.07</v>
      </c>
      <c r="I106" s="1609"/>
      <c r="J106" s="1678">
        <f t="shared" si="11"/>
        <v>54.21</v>
      </c>
    </row>
    <row r="107" spans="1:10" ht="15.75" customHeight="1">
      <c r="A107" s="1587" t="s">
        <v>449</v>
      </c>
      <c r="B107" s="1636" t="s">
        <v>444</v>
      </c>
      <c r="C107" s="1605" t="s">
        <v>0</v>
      </c>
      <c r="D107" s="1642"/>
      <c r="E107" s="1647"/>
      <c r="F107" s="1605">
        <f>F103</f>
        <v>15.06</v>
      </c>
      <c r="G107" s="1605">
        <f>G103</f>
        <v>15.06</v>
      </c>
      <c r="H107" s="1605">
        <f>H103</f>
        <v>15.06</v>
      </c>
      <c r="I107" s="1641"/>
      <c r="J107" s="1679">
        <f>SUM(E107:I107)</f>
        <v>45.18</v>
      </c>
    </row>
    <row r="108" spans="1:10" ht="15.75" customHeight="1">
      <c r="A108" s="1593"/>
      <c r="B108" s="1599" t="s">
        <v>436</v>
      </c>
      <c r="C108" s="1595" t="s">
        <v>215</v>
      </c>
      <c r="D108" s="1609">
        <v>0.35</v>
      </c>
      <c r="E108" s="1600"/>
      <c r="F108" s="1597">
        <f>D108*F107</f>
        <v>5.27</v>
      </c>
      <c r="G108" s="1597">
        <f>D108*G107</f>
        <v>5.27</v>
      </c>
      <c r="H108" s="1597">
        <f>D108*H107</f>
        <v>5.27</v>
      </c>
      <c r="I108" s="1609"/>
      <c r="J108" s="1678">
        <f t="shared" si="11"/>
        <v>15.81</v>
      </c>
    </row>
    <row r="109" spans="1:10" ht="15.75" customHeight="1">
      <c r="A109" s="1593"/>
      <c r="B109" s="1599" t="s">
        <v>437</v>
      </c>
      <c r="C109" s="1595" t="s">
        <v>126</v>
      </c>
      <c r="D109" s="1598">
        <v>3</v>
      </c>
      <c r="E109" s="1600"/>
      <c r="F109" s="1595">
        <f>D109*F107</f>
        <v>45.18</v>
      </c>
      <c r="G109" s="1595">
        <f>D109*G107</f>
        <v>45.18</v>
      </c>
      <c r="H109" s="1595">
        <f>D109*H107</f>
        <v>45.18</v>
      </c>
      <c r="I109" s="1609"/>
      <c r="J109" s="1678">
        <f t="shared" si="11"/>
        <v>135.54</v>
      </c>
    </row>
    <row r="110" spans="1:10" ht="31.5" customHeight="1">
      <c r="A110" s="1587" t="s">
        <v>450</v>
      </c>
      <c r="B110" s="1648" t="s">
        <v>764</v>
      </c>
      <c r="C110" s="1621" t="s">
        <v>0</v>
      </c>
      <c r="D110" s="1671"/>
      <c r="E110" s="1593"/>
      <c r="F110" s="1607">
        <v>2</v>
      </c>
      <c r="G110" s="1607">
        <v>2</v>
      </c>
      <c r="H110" s="1607">
        <v>2</v>
      </c>
      <c r="I110" s="1649"/>
      <c r="J110" s="1679">
        <f>SUM(E110:I110)</f>
        <v>6</v>
      </c>
    </row>
    <row r="111" spans="1:10" ht="15.75" customHeight="1">
      <c r="A111" s="1593"/>
      <c r="B111" s="1594" t="s">
        <v>435</v>
      </c>
      <c r="C111" s="1595" t="s">
        <v>126</v>
      </c>
      <c r="D111" s="1598">
        <v>6</v>
      </c>
      <c r="E111" s="1593"/>
      <c r="F111" s="1595">
        <f>D111*F110</f>
        <v>12</v>
      </c>
      <c r="G111" s="1595">
        <f>D111*G110</f>
        <v>12</v>
      </c>
      <c r="H111" s="1595">
        <f>D111*H110</f>
        <v>12</v>
      </c>
      <c r="I111" s="1642"/>
      <c r="J111" s="1678">
        <f t="shared" si="11"/>
        <v>36</v>
      </c>
    </row>
    <row r="112" spans="1:10" ht="15.75" customHeight="1">
      <c r="A112" s="1593"/>
      <c r="B112" s="1594" t="s">
        <v>737</v>
      </c>
      <c r="C112" s="1595" t="s">
        <v>27</v>
      </c>
      <c r="D112" s="1632">
        <v>7</v>
      </c>
      <c r="E112" s="1593"/>
      <c r="F112" s="1595">
        <f>D112*F110</f>
        <v>14</v>
      </c>
      <c r="G112" s="1595">
        <f>D112*G110</f>
        <v>14</v>
      </c>
      <c r="H112" s="1595">
        <f>D112*H110</f>
        <v>14</v>
      </c>
      <c r="I112" s="1642"/>
      <c r="J112" s="1678">
        <f t="shared" si="11"/>
        <v>42</v>
      </c>
    </row>
    <row r="113" spans="1:10" ht="15.75" customHeight="1">
      <c r="A113" s="1593"/>
      <c r="B113" s="1599" t="s">
        <v>738</v>
      </c>
      <c r="C113" s="1595" t="s">
        <v>27</v>
      </c>
      <c r="D113" s="1632">
        <v>7</v>
      </c>
      <c r="E113" s="1593"/>
      <c r="F113" s="1595">
        <f>D113*F110</f>
        <v>14</v>
      </c>
      <c r="G113" s="1595">
        <f>D113*G110</f>
        <v>14</v>
      </c>
      <c r="H113" s="1595">
        <f>D113*H110</f>
        <v>14</v>
      </c>
      <c r="I113" s="1642"/>
      <c r="J113" s="1678">
        <f t="shared" si="11"/>
        <v>42</v>
      </c>
    </row>
    <row r="114" spans="1:10" ht="15.75" customHeight="1">
      <c r="A114" s="1593"/>
      <c r="B114" s="1599" t="s">
        <v>436</v>
      </c>
      <c r="C114" s="1595" t="s">
        <v>215</v>
      </c>
      <c r="D114" s="1609">
        <v>0.35</v>
      </c>
      <c r="E114" s="1593"/>
      <c r="F114" s="1597">
        <f>D114*F110</f>
        <v>0.7</v>
      </c>
      <c r="G114" s="1597">
        <f>D114*G110</f>
        <v>0.7</v>
      </c>
      <c r="H114" s="1597">
        <f>D114*H110</f>
        <v>0.7</v>
      </c>
      <c r="I114" s="1642"/>
      <c r="J114" s="1678">
        <f t="shared" si="11"/>
        <v>2.1</v>
      </c>
    </row>
    <row r="115" spans="1:10" ht="15.75" customHeight="1">
      <c r="A115" s="1593"/>
      <c r="B115" s="1599" t="s">
        <v>437</v>
      </c>
      <c r="C115" s="1595" t="s">
        <v>126</v>
      </c>
      <c r="D115" s="1598">
        <v>3</v>
      </c>
      <c r="E115" s="1650"/>
      <c r="F115" s="1595">
        <f>D115*F110</f>
        <v>6</v>
      </c>
      <c r="G115" s="1595">
        <f>D115*G110</f>
        <v>6</v>
      </c>
      <c r="H115" s="1595">
        <f>D115*H110</f>
        <v>6</v>
      </c>
      <c r="I115" s="1642"/>
      <c r="J115" s="1678">
        <f t="shared" si="11"/>
        <v>18</v>
      </c>
    </row>
    <row r="116" spans="1:10" ht="31.5" customHeight="1">
      <c r="A116" s="1587" t="s">
        <v>781</v>
      </c>
      <c r="B116" s="1604" t="s">
        <v>755</v>
      </c>
      <c r="C116" s="1605" t="s">
        <v>0</v>
      </c>
      <c r="D116" s="1642"/>
      <c r="E116" s="1650"/>
      <c r="F116" s="1607">
        <f>F97</f>
        <v>17.059999999999999</v>
      </c>
      <c r="G116" s="1607">
        <f>G97</f>
        <v>17.059999999999999</v>
      </c>
      <c r="H116" s="1605">
        <f>H97</f>
        <v>17.059999999999999</v>
      </c>
      <c r="I116" s="1641"/>
      <c r="J116" s="1679">
        <f>SUM(E116:I116)</f>
        <v>51.18</v>
      </c>
    </row>
    <row r="117" spans="1:10" ht="15.75" customHeight="1">
      <c r="A117" s="1593"/>
      <c r="B117" s="1594" t="s">
        <v>743</v>
      </c>
      <c r="C117" s="1595" t="s">
        <v>215</v>
      </c>
      <c r="D117" s="1598">
        <v>0.4</v>
      </c>
      <c r="E117" s="1650"/>
      <c r="F117" s="1597">
        <f>D117*F116</f>
        <v>6.82</v>
      </c>
      <c r="G117" s="1597">
        <f>D117*G116</f>
        <v>6.82</v>
      </c>
      <c r="H117" s="1597">
        <f>D117*H116</f>
        <v>6.82</v>
      </c>
      <c r="I117" s="1598"/>
      <c r="J117" s="1678">
        <f>SUM(F117:I117)</f>
        <v>20.46</v>
      </c>
    </row>
    <row r="118" spans="1:10" ht="20.100000000000001" customHeight="1">
      <c r="A118" s="1613">
        <v>13</v>
      </c>
      <c r="B118" s="1620" t="s">
        <v>765</v>
      </c>
      <c r="C118" s="1615" t="s">
        <v>0</v>
      </c>
      <c r="D118" s="1598"/>
      <c r="E118" s="1616">
        <v>17.100000000000001</v>
      </c>
      <c r="F118" s="1617">
        <v>17.100000000000001</v>
      </c>
      <c r="G118" s="1617">
        <v>17.100000000000001</v>
      </c>
      <c r="H118" s="1617">
        <v>17.100000000000001</v>
      </c>
      <c r="I118" s="1651"/>
      <c r="J118" s="1680">
        <f t="shared" ref="J118:J133" si="12">SUM(E118:I118)</f>
        <v>68.400000000000006</v>
      </c>
    </row>
    <row r="119" spans="1:10" ht="15.75" customHeight="1">
      <c r="A119" s="1587" t="s">
        <v>761</v>
      </c>
      <c r="B119" s="1648" t="s">
        <v>455</v>
      </c>
      <c r="C119" s="1605" t="s">
        <v>0</v>
      </c>
      <c r="D119" s="1598"/>
      <c r="E119" s="1606">
        <f>E118</f>
        <v>17.100000000000001</v>
      </c>
      <c r="F119" s="1607">
        <f>F118</f>
        <v>17.100000000000001</v>
      </c>
      <c r="G119" s="1607">
        <f>G118</f>
        <v>17.100000000000001</v>
      </c>
      <c r="H119" s="1607">
        <f>H118</f>
        <v>17.100000000000001</v>
      </c>
      <c r="I119" s="1641"/>
      <c r="J119" s="1679">
        <f t="shared" si="12"/>
        <v>68.400000000000006</v>
      </c>
    </row>
    <row r="120" spans="1:10" ht="15.75" customHeight="1">
      <c r="A120" s="1593"/>
      <c r="B120" s="1594" t="s">
        <v>435</v>
      </c>
      <c r="C120" s="1595" t="s">
        <v>126</v>
      </c>
      <c r="D120" s="1598">
        <v>4</v>
      </c>
      <c r="E120" s="1596">
        <f>D120*E119</f>
        <v>68.400000000000006</v>
      </c>
      <c r="F120" s="1595">
        <f>D120*F119</f>
        <v>68.400000000000006</v>
      </c>
      <c r="G120" s="1595">
        <f>D120*G119</f>
        <v>68.400000000000006</v>
      </c>
      <c r="H120" s="1595">
        <f>D120*H119</f>
        <v>68.400000000000006</v>
      </c>
      <c r="I120" s="1642"/>
      <c r="J120" s="1678">
        <f t="shared" si="12"/>
        <v>273.60000000000002</v>
      </c>
    </row>
    <row r="121" spans="1:10" ht="15.75" customHeight="1">
      <c r="A121" s="1593"/>
      <c r="B121" s="1599" t="s">
        <v>75</v>
      </c>
      <c r="C121" s="1595" t="s">
        <v>0</v>
      </c>
      <c r="D121" s="1598">
        <v>1.2</v>
      </c>
      <c r="E121" s="1596">
        <f>D121*E119</f>
        <v>20.52</v>
      </c>
      <c r="F121" s="1595">
        <f>D121*F119</f>
        <v>20.52</v>
      </c>
      <c r="G121" s="1595">
        <f>D121*G119</f>
        <v>20.52</v>
      </c>
      <c r="H121" s="1595">
        <f>D121*H119</f>
        <v>20.52</v>
      </c>
      <c r="I121" s="1642"/>
      <c r="J121" s="1678">
        <f t="shared" si="12"/>
        <v>82.08</v>
      </c>
    </row>
    <row r="122" spans="1:10" ht="15.75" customHeight="1">
      <c r="A122" s="1587" t="s">
        <v>762</v>
      </c>
      <c r="B122" s="1648" t="s">
        <v>453</v>
      </c>
      <c r="C122" s="1605" t="s">
        <v>0</v>
      </c>
      <c r="D122" s="1598"/>
      <c r="E122" s="1606">
        <f>E118</f>
        <v>17.100000000000001</v>
      </c>
      <c r="F122" s="1607">
        <f>F118</f>
        <v>17.100000000000001</v>
      </c>
      <c r="G122" s="1607">
        <f>G118</f>
        <v>17.100000000000001</v>
      </c>
      <c r="H122" s="1607">
        <f>H118</f>
        <v>17.100000000000001</v>
      </c>
      <c r="I122" s="1641"/>
      <c r="J122" s="1679">
        <f t="shared" si="12"/>
        <v>68.400000000000006</v>
      </c>
    </row>
    <row r="123" spans="1:10" ht="15.75" customHeight="1">
      <c r="A123" s="1593"/>
      <c r="B123" s="1599" t="s">
        <v>452</v>
      </c>
      <c r="C123" s="1595" t="s">
        <v>126</v>
      </c>
      <c r="D123" s="1598">
        <v>3</v>
      </c>
      <c r="E123" s="1652">
        <f>D123*E122</f>
        <v>51.3</v>
      </c>
      <c r="F123" s="1653">
        <f>D123*F122</f>
        <v>51.3</v>
      </c>
      <c r="G123" s="1653">
        <f>D123*G122</f>
        <v>51.3</v>
      </c>
      <c r="H123" s="1653">
        <f>D123*H122</f>
        <v>51.3</v>
      </c>
      <c r="I123" s="1654"/>
      <c r="J123" s="1678">
        <f t="shared" si="12"/>
        <v>205.2</v>
      </c>
    </row>
    <row r="124" spans="1:10" ht="15.75" customHeight="1">
      <c r="A124" s="1593"/>
      <c r="B124" s="1594" t="s">
        <v>433</v>
      </c>
      <c r="C124" s="1595" t="s">
        <v>215</v>
      </c>
      <c r="D124" s="1598">
        <v>0.2</v>
      </c>
      <c r="E124" s="1652">
        <f>D124*E122</f>
        <v>3.42</v>
      </c>
      <c r="F124" s="1653">
        <f>D124*F122</f>
        <v>3.42</v>
      </c>
      <c r="G124" s="1653">
        <f>D124*G122</f>
        <v>3.42</v>
      </c>
      <c r="H124" s="1653">
        <f>D124*H122</f>
        <v>3.42</v>
      </c>
      <c r="I124" s="1654"/>
      <c r="J124" s="1678">
        <f t="shared" si="12"/>
        <v>13.68</v>
      </c>
    </row>
    <row r="125" spans="1:10" ht="31.5" customHeight="1">
      <c r="A125" s="1587" t="s">
        <v>763</v>
      </c>
      <c r="B125" s="1604" t="s">
        <v>755</v>
      </c>
      <c r="C125" s="1605" t="s">
        <v>0</v>
      </c>
      <c r="D125" s="1642"/>
      <c r="E125" s="1606">
        <f>E122</f>
        <v>17.100000000000001</v>
      </c>
      <c r="F125" s="1607">
        <f>F122</f>
        <v>17.100000000000001</v>
      </c>
      <c r="G125" s="1607">
        <f>G122</f>
        <v>17.100000000000001</v>
      </c>
      <c r="H125" s="1607">
        <f>H122</f>
        <v>17.100000000000001</v>
      </c>
      <c r="I125" s="1641"/>
      <c r="J125" s="1679">
        <f t="shared" si="12"/>
        <v>68.400000000000006</v>
      </c>
    </row>
    <row r="126" spans="1:10" ht="15.75" customHeight="1">
      <c r="A126" s="1665"/>
      <c r="B126" s="1666" t="s">
        <v>743</v>
      </c>
      <c r="C126" s="1667" t="s">
        <v>215</v>
      </c>
      <c r="D126" s="1673">
        <v>0.4</v>
      </c>
      <c r="E126" s="1668">
        <f>D126*E125</f>
        <v>6.84</v>
      </c>
      <c r="F126" s="1667">
        <f>D126*F125</f>
        <v>6.84</v>
      </c>
      <c r="G126" s="1667">
        <f>D126*G125</f>
        <v>6.84</v>
      </c>
      <c r="H126" s="1667">
        <f>D126*H125</f>
        <v>6.84</v>
      </c>
      <c r="I126" s="1669"/>
      <c r="J126" s="1682">
        <f t="shared" si="12"/>
        <v>27.36</v>
      </c>
    </row>
    <row r="127" spans="1:10" ht="15.75" customHeight="1">
      <c r="A127" s="1613">
        <v>14</v>
      </c>
      <c r="B127" s="1620" t="s">
        <v>768</v>
      </c>
      <c r="C127" s="1615" t="s">
        <v>27</v>
      </c>
      <c r="D127" s="1598"/>
      <c r="E127" s="1616">
        <v>142</v>
      </c>
      <c r="F127" s="1617">
        <v>100.1</v>
      </c>
      <c r="G127" s="1617">
        <v>81</v>
      </c>
      <c r="H127" s="1615">
        <v>142.6</v>
      </c>
      <c r="I127" s="1651">
        <v>65.81</v>
      </c>
      <c r="J127" s="1680">
        <f>SUM(E127:I127)</f>
        <v>531.51</v>
      </c>
    </row>
    <row r="128" spans="1:10" ht="15.75" customHeight="1">
      <c r="A128" s="1593"/>
      <c r="B128" s="1599" t="s">
        <v>769</v>
      </c>
      <c r="C128" s="1595" t="s">
        <v>27</v>
      </c>
      <c r="D128" s="1598">
        <v>4</v>
      </c>
      <c r="E128" s="1596">
        <f>D128*E127</f>
        <v>568</v>
      </c>
      <c r="F128" s="1595">
        <f>D128*F127</f>
        <v>400.4</v>
      </c>
      <c r="G128" s="1595">
        <f>D128*G127</f>
        <v>324</v>
      </c>
      <c r="H128" s="1595">
        <f>D128*H127</f>
        <v>570.4</v>
      </c>
      <c r="I128" s="1609">
        <f>D128*I127</f>
        <v>263.24</v>
      </c>
      <c r="J128" s="1682">
        <f t="shared" si="12"/>
        <v>2126.04</v>
      </c>
    </row>
    <row r="129" spans="1:10" ht="15.75" customHeight="1">
      <c r="A129" s="1593"/>
      <c r="B129" s="1599" t="s">
        <v>770</v>
      </c>
      <c r="C129" s="1595" t="s">
        <v>127</v>
      </c>
      <c r="D129" s="1598">
        <v>4.5</v>
      </c>
      <c r="E129" s="1601">
        <f>D129*E127</f>
        <v>639</v>
      </c>
      <c r="F129" s="1602">
        <f>D129*F127</f>
        <v>450</v>
      </c>
      <c r="G129" s="1602">
        <f>D129*G127</f>
        <v>365</v>
      </c>
      <c r="H129" s="1602">
        <f>D129*H127</f>
        <v>642</v>
      </c>
      <c r="I129" s="1603">
        <f>D129*I127</f>
        <v>296</v>
      </c>
      <c r="J129" s="1682">
        <f t="shared" si="12"/>
        <v>2392</v>
      </c>
    </row>
    <row r="130" spans="1:10" ht="15.75" customHeight="1">
      <c r="A130" s="1593"/>
      <c r="B130" s="1599" t="s">
        <v>771</v>
      </c>
      <c r="C130" s="1595" t="s">
        <v>127</v>
      </c>
      <c r="D130" s="1598">
        <v>11</v>
      </c>
      <c r="E130" s="1601">
        <f>D130*E127</f>
        <v>1562</v>
      </c>
      <c r="F130" s="1602">
        <f>D130*F127</f>
        <v>1101</v>
      </c>
      <c r="G130" s="1602">
        <f>D130*G127</f>
        <v>891</v>
      </c>
      <c r="H130" s="1602">
        <f>D130*H127</f>
        <v>1569</v>
      </c>
      <c r="I130" s="1603">
        <f>D130*I127</f>
        <v>724</v>
      </c>
      <c r="J130" s="1682">
        <f t="shared" si="12"/>
        <v>5847</v>
      </c>
    </row>
    <row r="131" spans="1:10" ht="15.75" customHeight="1">
      <c r="A131" s="1593"/>
      <c r="B131" s="1599" t="s">
        <v>772</v>
      </c>
      <c r="C131" s="1595" t="s">
        <v>127</v>
      </c>
      <c r="D131" s="1598">
        <v>4.5</v>
      </c>
      <c r="E131" s="1601">
        <f>D131*E127</f>
        <v>639</v>
      </c>
      <c r="F131" s="1602">
        <f>D131*F127</f>
        <v>450</v>
      </c>
      <c r="G131" s="1602">
        <f>D131*G127</f>
        <v>365</v>
      </c>
      <c r="H131" s="1602">
        <f>D131*H127</f>
        <v>642</v>
      </c>
      <c r="I131" s="1603">
        <f>D131*I127</f>
        <v>296</v>
      </c>
      <c r="J131" s="1682">
        <f t="shared" si="12"/>
        <v>2392</v>
      </c>
    </row>
    <row r="132" spans="1:10" ht="15.75" customHeight="1">
      <c r="A132" s="1593"/>
      <c r="B132" s="1599" t="s">
        <v>773</v>
      </c>
      <c r="C132" s="1595" t="s">
        <v>0</v>
      </c>
      <c r="D132" s="1598">
        <v>0.35</v>
      </c>
      <c r="E132" s="1596">
        <f>D132*E127</f>
        <v>49.7</v>
      </c>
      <c r="F132" s="1595">
        <f>D132*F127</f>
        <v>35.034999999999997</v>
      </c>
      <c r="G132" s="1595">
        <f>D132*G127</f>
        <v>28.35</v>
      </c>
      <c r="H132" s="1597">
        <f>D132*H127</f>
        <v>49.91</v>
      </c>
      <c r="I132" s="1609">
        <f>D132*I127</f>
        <v>23.0335</v>
      </c>
      <c r="J132" s="1682">
        <f t="shared" si="12"/>
        <v>186.03</v>
      </c>
    </row>
    <row r="133" spans="1:10" ht="15.75" customHeight="1" thickBot="1">
      <c r="A133" s="1655"/>
      <c r="B133" s="1674" t="s">
        <v>774</v>
      </c>
      <c r="C133" s="1656" t="s">
        <v>127</v>
      </c>
      <c r="D133" s="1675">
        <v>7.0000000000000007E-2</v>
      </c>
      <c r="E133" s="1683">
        <f>D133*E127</f>
        <v>10</v>
      </c>
      <c r="F133" s="1684">
        <f>D133*F127</f>
        <v>7</v>
      </c>
      <c r="G133" s="1684">
        <f>D133*G127</f>
        <v>6</v>
      </c>
      <c r="H133" s="1684">
        <f>D133*H127</f>
        <v>10</v>
      </c>
      <c r="I133" s="1685">
        <f>D133*I127</f>
        <v>5</v>
      </c>
      <c r="J133" s="1686">
        <f t="shared" si="12"/>
        <v>38</v>
      </c>
    </row>
    <row r="134" spans="1:10" ht="15.75" customHeight="1">
      <c r="A134" s="1657"/>
      <c r="B134" s="1658"/>
      <c r="C134" s="1659"/>
      <c r="D134" s="1660"/>
      <c r="E134" s="1661"/>
      <c r="F134" s="1657"/>
      <c r="G134" s="1657"/>
      <c r="H134" s="1657"/>
      <c r="I134" s="1657"/>
      <c r="J134" s="1662"/>
    </row>
    <row r="135" spans="1:10" ht="15.75" customHeight="1">
      <c r="A135" s="1657"/>
      <c r="B135" s="1658"/>
      <c r="C135" s="1659"/>
      <c r="D135" s="1660"/>
      <c r="E135" s="1661"/>
      <c r="F135" s="1657"/>
      <c r="G135" s="1657"/>
      <c r="H135" s="1657"/>
      <c r="I135" s="1657"/>
      <c r="J135" s="1662"/>
    </row>
    <row r="136" spans="1:10">
      <c r="E136" s="1663"/>
      <c r="F136" s="1663"/>
      <c r="G136" s="1663"/>
      <c r="H136" s="1663"/>
    </row>
    <row r="137" spans="1:10">
      <c r="A137" s="1664" t="s">
        <v>482</v>
      </c>
      <c r="B137" s="1664"/>
      <c r="I137" s="1663"/>
    </row>
    <row r="138" spans="1:10" ht="15.75" customHeight="1">
      <c r="A138" s="1664"/>
      <c r="B138" s="1664"/>
      <c r="G138" s="1663"/>
    </row>
    <row r="139" spans="1:10">
      <c r="A139" s="1664"/>
      <c r="B139" s="1664" t="s">
        <v>485</v>
      </c>
      <c r="I139" s="1663"/>
    </row>
    <row r="140" spans="1:10">
      <c r="A140" s="1664"/>
      <c r="B140" s="1664"/>
      <c r="H140" s="1663"/>
    </row>
    <row r="141" spans="1:10">
      <c r="A141" s="1664" t="s">
        <v>483</v>
      </c>
      <c r="B141" s="1664"/>
    </row>
    <row r="142" spans="1:10">
      <c r="A142" s="1664"/>
      <c r="B142" s="1664"/>
    </row>
    <row r="143" spans="1:10">
      <c r="A143" s="1664"/>
      <c r="B143" s="1664" t="s">
        <v>486</v>
      </c>
    </row>
    <row r="144" spans="1:10">
      <c r="A144" s="1664"/>
      <c r="B144" s="1664"/>
    </row>
    <row r="145" spans="1:2">
      <c r="A145" s="1664"/>
      <c r="B145" s="1664"/>
    </row>
    <row r="146" spans="1:2">
      <c r="A146" s="1664"/>
      <c r="B146" s="1664" t="s">
        <v>484</v>
      </c>
    </row>
    <row r="147" spans="1:2">
      <c r="A147" s="1664"/>
      <c r="B147" s="1664"/>
    </row>
    <row r="148" spans="1:2">
      <c r="A148" s="1664"/>
      <c r="B148" s="1664"/>
    </row>
    <row r="149" spans="1:2">
      <c r="A149" s="1664"/>
      <c r="B149" s="1664" t="s">
        <v>782</v>
      </c>
    </row>
  </sheetData>
  <mergeCells count="15">
    <mergeCell ref="F3:J3"/>
    <mergeCell ref="F7:J7"/>
    <mergeCell ref="F11:J11"/>
    <mergeCell ref="H4:J4"/>
    <mergeCell ref="F17:F18"/>
    <mergeCell ref="A4:C4"/>
    <mergeCell ref="A16:B16"/>
    <mergeCell ref="A17:A18"/>
    <mergeCell ref="B17:B18"/>
    <mergeCell ref="C17:C18"/>
    <mergeCell ref="E17:E18"/>
    <mergeCell ref="G17:G18"/>
    <mergeCell ref="H17:H18"/>
    <mergeCell ref="I17:I18"/>
    <mergeCell ref="A14:J14"/>
  </mergeCells>
  <pageMargins left="0.31496062992125984" right="0.31496062992125984" top="0.15748031496062992" bottom="0.19685039370078741" header="0.31496062992125984" footer="0.31496062992125984"/>
  <pageSetup paperSize="9" scale="46" fitToHeight="0" orientation="portrait" r:id="rId1"/>
  <ignoredErrors>
    <ignoredError sqref="E65 J87 J117:J118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9"/>
  <sheetViews>
    <sheetView topLeftCell="A4" workbookViewId="0">
      <selection activeCell="J22" sqref="D22:J22"/>
    </sheetView>
  </sheetViews>
  <sheetFormatPr defaultRowHeight="12.75" outlineLevelCol="1"/>
  <cols>
    <col min="1" max="1" width="7.42578125" customWidth="1"/>
    <col min="2" max="2" width="78" customWidth="1"/>
    <col min="3" max="3" width="12.7109375" customWidth="1"/>
    <col min="4" max="4" width="13.42578125" customWidth="1"/>
    <col min="5" max="9" width="9.140625" hidden="1" customWidth="1" outlineLevel="1"/>
    <col min="10" max="10" width="22.85546875" customWidth="1" collapsed="1"/>
  </cols>
  <sheetData>
    <row r="1" spans="1:10" ht="20.25">
      <c r="A1" s="1018" t="s">
        <v>462</v>
      </c>
      <c r="B1" s="1019"/>
      <c r="C1" s="1019"/>
      <c r="D1" s="1019"/>
      <c r="E1" s="1016"/>
      <c r="F1" s="1028"/>
      <c r="G1" s="1021"/>
      <c r="H1" s="1021"/>
      <c r="I1" s="1029"/>
      <c r="J1" s="1030" t="s">
        <v>2</v>
      </c>
    </row>
    <row r="2" spans="1:10" ht="15">
      <c r="A2" s="1020" t="s">
        <v>458</v>
      </c>
      <c r="B2" s="1020"/>
      <c r="C2" s="1020"/>
      <c r="D2" s="1019"/>
      <c r="E2" s="1016"/>
      <c r="F2" s="1"/>
      <c r="G2" s="1"/>
      <c r="H2" s="1"/>
      <c r="I2" s="1"/>
      <c r="J2" s="1"/>
    </row>
    <row r="3" spans="1:10" ht="18.75">
      <c r="A3" s="1020" t="s">
        <v>459</v>
      </c>
      <c r="B3" s="1020"/>
      <c r="C3" s="1020"/>
      <c r="D3" s="1929" t="s">
        <v>476</v>
      </c>
      <c r="E3" s="1929"/>
      <c r="F3" s="1929"/>
      <c r="G3" s="1929"/>
      <c r="H3" s="1929"/>
      <c r="I3" s="1929"/>
      <c r="J3" s="1929"/>
    </row>
    <row r="4" spans="1:10" ht="18.75">
      <c r="A4" s="1931" t="s">
        <v>460</v>
      </c>
      <c r="B4" s="1931"/>
      <c r="C4" s="1931"/>
      <c r="D4" s="1929" t="s">
        <v>4</v>
      </c>
      <c r="E4" s="1929"/>
      <c r="F4" s="1929"/>
      <c r="G4" s="1929"/>
      <c r="H4" s="1929"/>
      <c r="I4" s="1929"/>
      <c r="J4" s="1929"/>
    </row>
    <row r="5" spans="1:10" ht="15.75">
      <c r="A5" s="1021"/>
      <c r="B5" s="1021"/>
      <c r="C5" s="1021"/>
      <c r="D5" s="1021"/>
      <c r="E5" s="1016"/>
      <c r="F5" s="1"/>
      <c r="G5" s="1"/>
      <c r="H5" s="1"/>
      <c r="I5" s="1"/>
      <c r="J5" s="1032"/>
    </row>
    <row r="6" spans="1:10" ht="15.75">
      <c r="A6" s="1021"/>
      <c r="B6" s="1021"/>
      <c r="C6" s="1021"/>
      <c r="D6" s="1021"/>
      <c r="E6" s="1016"/>
      <c r="F6" s="1033"/>
      <c r="G6" s="1033"/>
      <c r="H6" s="1033"/>
      <c r="I6" s="1031"/>
      <c r="J6" s="1008"/>
    </row>
    <row r="7" spans="1:10" ht="15">
      <c r="A7" s="1021"/>
      <c r="B7" s="1021"/>
    </row>
    <row r="8" spans="1:10" ht="18.75">
      <c r="A8" s="1018" t="s">
        <v>463</v>
      </c>
      <c r="B8" s="1019"/>
      <c r="C8" s="1929" t="s">
        <v>477</v>
      </c>
      <c r="D8" s="1929"/>
      <c r="E8" s="1929"/>
      <c r="F8" s="1929"/>
      <c r="G8" s="1929"/>
      <c r="H8" s="1929"/>
      <c r="I8" s="1929"/>
      <c r="J8" s="1929"/>
    </row>
    <row r="9" spans="1:10" ht="15.75">
      <c r="A9" s="1020" t="s">
        <v>461</v>
      </c>
      <c r="B9" s="1020"/>
      <c r="C9" s="1022"/>
      <c r="D9" s="1021"/>
      <c r="E9" s="1016"/>
      <c r="F9" s="1021"/>
      <c r="G9" s="1021"/>
      <c r="H9" s="1021"/>
      <c r="I9" s="1021"/>
      <c r="J9" s="1008"/>
    </row>
    <row r="10" spans="1:10" ht="15.75">
      <c r="A10" s="1020" t="s">
        <v>464</v>
      </c>
      <c r="B10" s="1020"/>
      <c r="C10" s="1020"/>
      <c r="D10" s="1020"/>
      <c r="E10" s="1020"/>
      <c r="F10" s="1021"/>
      <c r="G10" s="1021"/>
      <c r="H10" s="1021"/>
      <c r="I10" s="1021"/>
      <c r="J10" s="1008"/>
    </row>
    <row r="11" spans="1:10" ht="18.75">
      <c r="A11" s="1017"/>
      <c r="B11" s="1017"/>
      <c r="C11" s="1929" t="s">
        <v>478</v>
      </c>
      <c r="D11" s="1929"/>
      <c r="E11" s="1929"/>
      <c r="F11" s="1929"/>
      <c r="G11" s="1929"/>
      <c r="H11" s="1929"/>
      <c r="I11" s="1929"/>
      <c r="J11" s="1929"/>
    </row>
    <row r="12" spans="1:10" ht="20.25">
      <c r="A12" s="1930" t="s">
        <v>487</v>
      </c>
      <c r="B12" s="1930"/>
      <c r="C12" s="1021"/>
      <c r="D12" s="1021"/>
      <c r="E12" s="1021"/>
      <c r="F12" s="1017"/>
      <c r="G12" s="1017"/>
      <c r="H12" s="1017"/>
      <c r="I12" s="1017"/>
      <c r="J12" s="1017"/>
    </row>
    <row r="13" spans="1:10" ht="39" customHeight="1">
      <c r="A13" s="1932" t="s">
        <v>767</v>
      </c>
      <c r="B13" s="1932"/>
      <c r="C13" s="1932"/>
      <c r="D13" s="1932"/>
      <c r="E13" s="1932"/>
      <c r="F13" s="1932"/>
      <c r="G13" s="1932"/>
      <c r="H13" s="1932"/>
      <c r="I13" s="1932"/>
      <c r="J13" s="1932"/>
    </row>
    <row r="14" spans="1:10" ht="19.5">
      <c r="A14" s="1025"/>
      <c r="B14" s="1025"/>
      <c r="C14" s="1024"/>
      <c r="D14" s="1024"/>
      <c r="E14" s="1021"/>
      <c r="F14" s="1017"/>
      <c r="G14" s="1017"/>
      <c r="H14" s="1017"/>
      <c r="I14" s="1017"/>
      <c r="J14" s="1017"/>
    </row>
    <row r="15" spans="1:10" ht="16.5" thickBot="1">
      <c r="A15" s="1928" t="s">
        <v>479</v>
      </c>
      <c r="B15" s="1928"/>
      <c r="C15" s="1021"/>
      <c r="D15" s="1021"/>
      <c r="E15" s="1021"/>
      <c r="F15" s="1021"/>
      <c r="G15" s="1021"/>
      <c r="H15" s="1021"/>
      <c r="I15" s="1021"/>
      <c r="J15" s="1021"/>
    </row>
    <row r="16" spans="1:10" ht="50.25" customHeight="1">
      <c r="A16" s="1924" t="s">
        <v>466</v>
      </c>
      <c r="B16" s="1920" t="s">
        <v>412</v>
      </c>
      <c r="C16" s="1926" t="s">
        <v>467</v>
      </c>
      <c r="D16" s="1026" t="s">
        <v>468</v>
      </c>
      <c r="E16" s="1920" t="s">
        <v>471</v>
      </c>
      <c r="F16" s="1926" t="s">
        <v>472</v>
      </c>
      <c r="G16" s="1926" t="s">
        <v>473</v>
      </c>
      <c r="H16" s="1920" t="s">
        <v>474</v>
      </c>
      <c r="I16" s="1922" t="s">
        <v>475</v>
      </c>
      <c r="J16" s="1537" t="s">
        <v>469</v>
      </c>
    </row>
    <row r="17" spans="1:17" ht="39" thickBot="1">
      <c r="A17" s="1925"/>
      <c r="B17" s="1921"/>
      <c r="C17" s="1927"/>
      <c r="D17" s="1027" t="s">
        <v>470</v>
      </c>
      <c r="E17" s="1921"/>
      <c r="F17" s="1927"/>
      <c r="G17" s="1927"/>
      <c r="H17" s="1921"/>
      <c r="I17" s="1923"/>
      <c r="J17" s="1538" t="s">
        <v>470</v>
      </c>
    </row>
    <row r="18" spans="1:17" ht="15.75" customHeight="1">
      <c r="A18" s="1539">
        <v>1</v>
      </c>
      <c r="B18" s="1039" t="s">
        <v>433</v>
      </c>
      <c r="C18" s="1043" t="s">
        <v>215</v>
      </c>
      <c r="D18" s="1044"/>
      <c r="E18" s="1044"/>
      <c r="F18" s="1044"/>
      <c r="G18" s="1044"/>
      <c r="H18" s="1044"/>
      <c r="I18" s="1548"/>
      <c r="J18" s="1550">
        <f>SUMIF('ВОР штукатурка дом'!B19:B126,B18,'ВОР штукатурка дом'!J19:J126)</f>
        <v>5256.13</v>
      </c>
    </row>
    <row r="19" spans="1:17" ht="15.75" customHeight="1">
      <c r="A19" s="1540">
        <v>2</v>
      </c>
      <c r="B19" s="1039" t="s">
        <v>434</v>
      </c>
      <c r="C19" s="1040" t="s">
        <v>126</v>
      </c>
      <c r="D19" s="1034"/>
      <c r="E19" s="1034"/>
      <c r="F19" s="1034"/>
      <c r="G19" s="1034"/>
      <c r="H19" s="1034"/>
      <c r="I19" s="1536"/>
      <c r="J19" s="1551">
        <f>SUMIF('ВОР штукатурка дом'!$B$19:$B$126,B19,'ВОР штукатурка дом'!$J$19:$J$126)</f>
        <v>151882.68</v>
      </c>
    </row>
    <row r="20" spans="1:17" ht="30" customHeight="1">
      <c r="A20" s="1540">
        <v>3</v>
      </c>
      <c r="B20" s="1041" t="s">
        <v>491</v>
      </c>
      <c r="C20" s="1035" t="s">
        <v>85</v>
      </c>
      <c r="D20" s="1034"/>
      <c r="E20" s="1034"/>
      <c r="F20" s="1034"/>
      <c r="G20" s="1034"/>
      <c r="H20" s="1034"/>
      <c r="I20" s="1536"/>
      <c r="J20" s="1551">
        <f>SUMIF('ВОР штукатурка дом'!$B$19:$B$126,B20,'ВОР штукатурка дом'!$J$19:$J$126)</f>
        <v>1337.11</v>
      </c>
    </row>
    <row r="21" spans="1:17" ht="15.75" customHeight="1">
      <c r="A21" s="1540">
        <v>4</v>
      </c>
      <c r="B21" s="1039" t="s">
        <v>481</v>
      </c>
      <c r="C21" s="1035" t="s">
        <v>127</v>
      </c>
      <c r="D21" s="1034"/>
      <c r="E21" s="1034"/>
      <c r="F21" s="1034"/>
      <c r="G21" s="1034"/>
      <c r="H21" s="1034"/>
      <c r="I21" s="1536"/>
      <c r="J21" s="1551">
        <f>SUMIF('ВОР штукатурка дом'!$B$19:$B$126,B21,'ВОР штукатурка дом'!$J$19:$J$126)</f>
        <v>202509</v>
      </c>
    </row>
    <row r="22" spans="1:17" ht="30" customHeight="1">
      <c r="A22" s="1540">
        <v>5</v>
      </c>
      <c r="B22" s="1041" t="s">
        <v>480</v>
      </c>
      <c r="C22" s="1035" t="s">
        <v>85</v>
      </c>
      <c r="D22" s="1034"/>
      <c r="E22" s="1034"/>
      <c r="F22" s="1034"/>
      <c r="G22" s="1034"/>
      <c r="H22" s="1034"/>
      <c r="I22" s="1536"/>
      <c r="J22" s="1551">
        <f>SUMIF('ВОР штукатурка дом'!$B$19:$B$126,B22,'ВОР штукатурка дом'!$J$19:$J$126)</f>
        <v>1477.24</v>
      </c>
    </row>
    <row r="23" spans="1:17" ht="30" customHeight="1">
      <c r="A23" s="1540">
        <v>6</v>
      </c>
      <c r="B23" s="1041" t="s">
        <v>735</v>
      </c>
      <c r="C23" s="1035" t="s">
        <v>85</v>
      </c>
      <c r="D23" s="1034"/>
      <c r="E23" s="1034"/>
      <c r="F23" s="1034"/>
      <c r="G23" s="1034"/>
      <c r="H23" s="1034"/>
      <c r="I23" s="1536"/>
      <c r="J23" s="1551">
        <f>SUMIF('ВОР штукатурка дом'!$B$19:$B$126,B23,'ВОР штукатурка дом'!$J$19:$J$126)</f>
        <v>124.32</v>
      </c>
    </row>
    <row r="24" spans="1:17" ht="15.75" customHeight="1">
      <c r="A24" s="1540">
        <v>7</v>
      </c>
      <c r="B24" s="1039" t="s">
        <v>435</v>
      </c>
      <c r="C24" s="1035" t="s">
        <v>126</v>
      </c>
      <c r="D24" s="1034"/>
      <c r="E24" s="1034"/>
      <c r="F24" s="1034"/>
      <c r="G24" s="1034"/>
      <c r="H24" s="1034"/>
      <c r="I24" s="1536"/>
      <c r="J24" s="1551">
        <f>SUMIF('ВОР штукатурка дом'!$B$19:$B$126,B24,'ВОР штукатурка дом'!$J$19:$J$126)</f>
        <v>162910.37</v>
      </c>
    </row>
    <row r="25" spans="1:17" ht="15.75" customHeight="1">
      <c r="A25" s="1540">
        <v>8</v>
      </c>
      <c r="B25" s="1039" t="s">
        <v>737</v>
      </c>
      <c r="C25" s="1035" t="s">
        <v>27</v>
      </c>
      <c r="D25" s="1034"/>
      <c r="E25" s="1034"/>
      <c r="F25" s="1034"/>
      <c r="G25" s="1034"/>
      <c r="H25" s="1034"/>
      <c r="I25" s="1536"/>
      <c r="J25" s="1551">
        <f>SUMIF('ВОР штукатурка дом'!$B$19:$B$126,B25,'ВОР штукатурка дом'!$J$19:$J$126)</f>
        <v>23635.47</v>
      </c>
      <c r="Q25" s="1543"/>
    </row>
    <row r="26" spans="1:17" ht="15.75" customHeight="1">
      <c r="A26" s="1540">
        <v>9</v>
      </c>
      <c r="B26" s="1039" t="s">
        <v>75</v>
      </c>
      <c r="C26" s="1035" t="s">
        <v>0</v>
      </c>
      <c r="D26" s="1034"/>
      <c r="E26" s="1034"/>
      <c r="F26" s="1034"/>
      <c r="G26" s="1034"/>
      <c r="H26" s="1034"/>
      <c r="I26" s="1536"/>
      <c r="J26" s="1551">
        <f>SUMIF('ВОР штукатурка дом'!$B$19:$B$126,B26,'ВОР штукатурка дом'!$J$19:$J$126)</f>
        <v>31536.81</v>
      </c>
    </row>
    <row r="27" spans="1:17" ht="15.75" customHeight="1">
      <c r="A27" s="1540">
        <v>10</v>
      </c>
      <c r="B27" s="1041" t="s">
        <v>436</v>
      </c>
      <c r="C27" s="1035" t="s">
        <v>215</v>
      </c>
      <c r="D27" s="1034"/>
      <c r="E27" s="1034"/>
      <c r="F27" s="1034"/>
      <c r="G27" s="1034"/>
      <c r="H27" s="1034"/>
      <c r="I27" s="1536"/>
      <c r="J27" s="1551">
        <f>SUMIF('ВОР штукатурка дом'!$B$19:$B$126,B27,'ВОР штукатурка дом'!$J$19:$J$126)</f>
        <v>9352.39</v>
      </c>
    </row>
    <row r="28" spans="1:17" ht="15.75" customHeight="1">
      <c r="A28" s="1540">
        <v>11</v>
      </c>
      <c r="B28" s="1041" t="s">
        <v>437</v>
      </c>
      <c r="C28" s="1035" t="s">
        <v>126</v>
      </c>
      <c r="D28" s="1034"/>
      <c r="E28" s="1034"/>
      <c r="F28" s="1034"/>
      <c r="G28" s="1034"/>
      <c r="H28" s="1034"/>
      <c r="I28" s="1536"/>
      <c r="J28" s="1551">
        <f>SUMIF('ВОР штукатурка дом'!$B$19:$B$126,B28,'ВОР штукатурка дом'!$J$19:$J$126)</f>
        <v>80163.06</v>
      </c>
    </row>
    <row r="29" spans="1:17" ht="15.75" customHeight="1">
      <c r="A29" s="1540">
        <v>12</v>
      </c>
      <c r="B29" s="1544" t="s">
        <v>738</v>
      </c>
      <c r="C29" s="1035" t="s">
        <v>27</v>
      </c>
      <c r="D29" s="1034"/>
      <c r="E29" s="1034"/>
      <c r="F29" s="1034"/>
      <c r="G29" s="1034"/>
      <c r="H29" s="1034"/>
      <c r="I29" s="1536"/>
      <c r="J29" s="1551">
        <f>SUMIF('ВОР штукатурка дом'!$B$19:$B$126,B29,'ВОР штукатурка дом'!$J$19:$J$126)</f>
        <v>9850.68</v>
      </c>
    </row>
    <row r="30" spans="1:17" ht="30" customHeight="1">
      <c r="A30" s="1540">
        <v>13</v>
      </c>
      <c r="B30" s="1041" t="s">
        <v>734</v>
      </c>
      <c r="C30" s="1035" t="s">
        <v>85</v>
      </c>
      <c r="D30" s="1034"/>
      <c r="E30" s="1034"/>
      <c r="F30" s="1034"/>
      <c r="G30" s="1034"/>
      <c r="H30" s="1034"/>
      <c r="I30" s="1536"/>
      <c r="J30" s="1551">
        <f>SUMIF('ВОР штукатурка дом'!$B$19:$B$126,B30,'ВОР штукатурка дом'!$J$19:$J$126)</f>
        <v>69.95</v>
      </c>
    </row>
    <row r="31" spans="1:17" ht="15.75" customHeight="1">
      <c r="A31" s="1540">
        <v>14</v>
      </c>
      <c r="B31" s="1039" t="s">
        <v>438</v>
      </c>
      <c r="C31" s="1035" t="s">
        <v>215</v>
      </c>
      <c r="D31" s="1034"/>
      <c r="E31" s="1034"/>
      <c r="F31" s="1034"/>
      <c r="G31" s="1034"/>
      <c r="H31" s="1034"/>
      <c r="I31" s="1536"/>
      <c r="J31" s="1551">
        <f>SUMIF('ВОР штукатурка дом'!$B$19:$B$126,B31,'ВОР штукатурка дом'!$J$19:$J$126)</f>
        <v>4457.6400000000003</v>
      </c>
    </row>
    <row r="32" spans="1:17" ht="15.75" customHeight="1">
      <c r="A32" s="1545">
        <v>15</v>
      </c>
      <c r="B32" s="1546" t="s">
        <v>743</v>
      </c>
      <c r="C32" s="1500" t="s">
        <v>215</v>
      </c>
      <c r="D32" s="1547"/>
      <c r="E32" s="1547"/>
      <c r="F32" s="1547"/>
      <c r="G32" s="1547"/>
      <c r="H32" s="1547"/>
      <c r="I32" s="1549"/>
      <c r="J32" s="1552">
        <f>SUMIF('ВОР штукатурка дом'!$B$19:$B$126,B32,'ВОР штукатурка дом'!$J$19:$J$126)</f>
        <v>935.24</v>
      </c>
    </row>
    <row r="33" spans="1:10" ht="15.75">
      <c r="A33" s="1540">
        <v>16</v>
      </c>
      <c r="B33" s="1039" t="s">
        <v>439</v>
      </c>
      <c r="C33" s="1035" t="s">
        <v>215</v>
      </c>
      <c r="D33" s="75"/>
      <c r="E33" s="75"/>
      <c r="F33" s="75"/>
      <c r="G33" s="75"/>
      <c r="H33" s="75"/>
      <c r="I33" s="123"/>
      <c r="J33" s="1552">
        <f>SUMIF('ВОР штукатурка дом'!$B$19:$B$126,B33,'ВОР штукатурка дом'!$J$19:$J$126)</f>
        <v>1805.36</v>
      </c>
    </row>
    <row r="34" spans="1:10" ht="15.75">
      <c r="A34" s="1540">
        <v>17</v>
      </c>
      <c r="B34" s="1039" t="s">
        <v>440</v>
      </c>
      <c r="C34" s="1500" t="s">
        <v>215</v>
      </c>
      <c r="D34" s="75"/>
      <c r="E34" s="75"/>
      <c r="F34" s="75"/>
      <c r="G34" s="75"/>
      <c r="H34" s="75"/>
      <c r="I34" s="123"/>
      <c r="J34" s="1552">
        <f>SUMIF('ВОР штукатурка дом'!$B$19:$B$126,B34,'ВОР штукатурка дом'!$J$19:$J$126)</f>
        <v>3129.72</v>
      </c>
    </row>
    <row r="35" spans="1:10" ht="15.75">
      <c r="A35" s="1545">
        <v>18</v>
      </c>
      <c r="B35" s="1039" t="s">
        <v>747</v>
      </c>
      <c r="C35" s="1035" t="s">
        <v>27</v>
      </c>
      <c r="D35" s="75"/>
      <c r="E35" s="75"/>
      <c r="F35" s="75"/>
      <c r="G35" s="75"/>
      <c r="H35" s="75"/>
      <c r="I35" s="123"/>
      <c r="J35" s="1552">
        <f>SUMIF('ВОР штукатурка дом'!$B$19:$B$126,B35,'ВОР штукатурка дом'!$J$19:$J$126)</f>
        <v>936</v>
      </c>
    </row>
    <row r="36" spans="1:10" ht="15.75">
      <c r="A36" s="1540">
        <v>19</v>
      </c>
      <c r="B36" s="1039" t="s">
        <v>348</v>
      </c>
      <c r="C36" s="1035" t="s">
        <v>27</v>
      </c>
      <c r="D36" s="75"/>
      <c r="E36" s="75"/>
      <c r="F36" s="75"/>
      <c r="G36" s="75"/>
      <c r="H36" s="75"/>
      <c r="I36" s="123"/>
      <c r="J36" s="1552">
        <f>SUMIF('ВОР штукатурка дом'!$B$19:$B$126,B36,'ВОР штукатурка дом'!$J$19:$J$126)</f>
        <v>468</v>
      </c>
    </row>
    <row r="37" spans="1:10" ht="15.75">
      <c r="A37" s="1540">
        <v>20</v>
      </c>
      <c r="B37" s="1039" t="s">
        <v>349</v>
      </c>
      <c r="C37" s="1035" t="s">
        <v>27</v>
      </c>
      <c r="D37" s="75"/>
      <c r="E37" s="75"/>
      <c r="F37" s="75"/>
      <c r="G37" s="75"/>
      <c r="H37" s="75"/>
      <c r="I37" s="123"/>
      <c r="J37" s="1551">
        <f>SUMIF('ВОР штукатурка дом'!$B$19:$B$126,B37,'ВОР штукатурка дом'!$J$19:$J$126)</f>
        <v>468</v>
      </c>
    </row>
    <row r="38" spans="1:10" ht="15.75">
      <c r="A38" s="1540">
        <v>21</v>
      </c>
      <c r="B38" s="1039" t="s">
        <v>402</v>
      </c>
      <c r="C38" s="1035" t="s">
        <v>27</v>
      </c>
      <c r="D38" s="75"/>
      <c r="E38" s="75"/>
      <c r="F38" s="75"/>
      <c r="G38" s="75"/>
      <c r="H38" s="75"/>
      <c r="I38" s="123"/>
      <c r="J38" s="1551">
        <f>SUMIF('ВОР штукатурка дом'!$B$19:$B$126,B38,'ВОР штукатурка дом'!$J$19:$J$126)</f>
        <v>4829.38</v>
      </c>
    </row>
    <row r="39" spans="1:10" ht="15.75">
      <c r="A39" s="1540">
        <v>22</v>
      </c>
      <c r="B39" s="1039" t="s">
        <v>749</v>
      </c>
      <c r="C39" s="1035" t="s">
        <v>456</v>
      </c>
      <c r="D39" s="75"/>
      <c r="E39" s="75"/>
      <c r="F39" s="75"/>
      <c r="G39" s="75"/>
      <c r="H39" s="75"/>
      <c r="I39" s="123"/>
      <c r="J39" s="1551">
        <f>SUMIF('ВОР штукатурка дом'!$B$19:$B$126,B39,'ВОР штукатурка дом'!$J$19:$J$126)</f>
        <v>167.44</v>
      </c>
    </row>
    <row r="40" spans="1:10" ht="15.75">
      <c r="A40" s="1545">
        <v>23</v>
      </c>
      <c r="B40" s="1546" t="s">
        <v>452</v>
      </c>
      <c r="C40" s="1500" t="s">
        <v>126</v>
      </c>
      <c r="D40" s="1102"/>
      <c r="E40" s="1102"/>
      <c r="F40" s="1102"/>
      <c r="G40" s="1102"/>
      <c r="H40" s="1102"/>
      <c r="I40" s="1687"/>
      <c r="J40" s="1552">
        <f>SUMIF('ВОР штукатурка дом'!$B$19:$B$133,B40,'ВОР штукатурка дом'!$J$19:$J$133)</f>
        <v>2900.7</v>
      </c>
    </row>
    <row r="41" spans="1:10" ht="15.75">
      <c r="A41" s="1540">
        <v>24</v>
      </c>
      <c r="B41" s="1688" t="s">
        <v>769</v>
      </c>
      <c r="C41" s="1595" t="s">
        <v>27</v>
      </c>
      <c r="D41" s="75"/>
      <c r="E41" s="75"/>
      <c r="F41" s="75"/>
      <c r="G41" s="75"/>
      <c r="H41" s="75"/>
      <c r="I41" s="75"/>
      <c r="J41" s="1552">
        <f>SUMIF('ВОР штукатурка дом'!$B$19:$B$133,B41,'ВОР штукатурка дом'!$J$19:$J$133)</f>
        <v>2126.04</v>
      </c>
    </row>
    <row r="42" spans="1:10" ht="15.75">
      <c r="A42" s="1540">
        <v>25</v>
      </c>
      <c r="B42" s="1688" t="s">
        <v>770</v>
      </c>
      <c r="C42" s="1595" t="s">
        <v>127</v>
      </c>
      <c r="D42" s="75"/>
      <c r="E42" s="75"/>
      <c r="F42" s="75"/>
      <c r="G42" s="75"/>
      <c r="H42" s="75"/>
      <c r="I42" s="75"/>
      <c r="J42" s="1552">
        <f>SUMIF('ВОР штукатурка дом'!$B$19:$B$133,B42,'ВОР штукатурка дом'!$J$19:$J$133)</f>
        <v>2392</v>
      </c>
    </row>
    <row r="43" spans="1:10" ht="15.75">
      <c r="A43" s="1545">
        <v>26</v>
      </c>
      <c r="B43" s="1688" t="s">
        <v>771</v>
      </c>
      <c r="C43" s="1595" t="s">
        <v>127</v>
      </c>
      <c r="D43" s="75"/>
      <c r="E43" s="75"/>
      <c r="F43" s="75"/>
      <c r="G43" s="75"/>
      <c r="H43" s="75"/>
      <c r="I43" s="75"/>
      <c r="J43" s="1552">
        <f>SUMIF('ВОР штукатурка дом'!$B$19:$B$133,B43,'ВОР штукатурка дом'!$J$19:$J$133)</f>
        <v>5847</v>
      </c>
    </row>
    <row r="44" spans="1:10" ht="15.75">
      <c r="A44" s="1540">
        <v>27</v>
      </c>
      <c r="B44" s="1688" t="s">
        <v>772</v>
      </c>
      <c r="C44" s="1595" t="s">
        <v>127</v>
      </c>
      <c r="D44" s="75"/>
      <c r="E44" s="75"/>
      <c r="F44" s="75"/>
      <c r="G44" s="75"/>
      <c r="H44" s="75"/>
      <c r="I44" s="75"/>
      <c r="J44" s="1552">
        <f>SUMIF('ВОР штукатурка дом'!$B$19:$B$133,B44,'ВОР штукатурка дом'!$J$19:$J$133)</f>
        <v>2392</v>
      </c>
    </row>
    <row r="45" spans="1:10" ht="15.75">
      <c r="A45" s="1540">
        <v>28</v>
      </c>
      <c r="B45" s="1688" t="s">
        <v>773</v>
      </c>
      <c r="C45" s="1595" t="s">
        <v>0</v>
      </c>
      <c r="D45" s="75"/>
      <c r="E45" s="75"/>
      <c r="F45" s="75"/>
      <c r="G45" s="75"/>
      <c r="H45" s="75"/>
      <c r="I45" s="75"/>
      <c r="J45" s="1552">
        <f>SUMIF('ВОР штукатурка дом'!$B$19:$B$133,B45,'ВОР штукатурка дом'!$J$19:$J$133)</f>
        <v>186.03</v>
      </c>
    </row>
    <row r="46" spans="1:10" ht="16.5" thickBot="1">
      <c r="A46" s="1541">
        <v>29</v>
      </c>
      <c r="B46" s="1689" t="s">
        <v>774</v>
      </c>
      <c r="C46" s="1656" t="s">
        <v>127</v>
      </c>
      <c r="D46" s="841"/>
      <c r="E46" s="841"/>
      <c r="F46" s="841"/>
      <c r="G46" s="841"/>
      <c r="H46" s="841"/>
      <c r="I46" s="841"/>
      <c r="J46" s="1553">
        <f>SUMIF('ВОР штукатурка дом'!$B$19:$B$133,B46,'ВОР штукатурка дом'!$J$19:$J$133)</f>
        <v>38</v>
      </c>
    </row>
    <row r="50" spans="1:2" ht="15.75">
      <c r="A50" s="1046" t="s">
        <v>482</v>
      </c>
      <c r="B50" s="1046"/>
    </row>
    <row r="51" spans="1:2" ht="15.75">
      <c r="A51" s="1046"/>
      <c r="B51" s="1046"/>
    </row>
    <row r="52" spans="1:2" ht="15.75">
      <c r="A52" s="1046"/>
      <c r="B52" s="1046" t="s">
        <v>485</v>
      </c>
    </row>
    <row r="53" spans="1:2" ht="15.75">
      <c r="A53" s="1046"/>
      <c r="B53" s="1046"/>
    </row>
    <row r="54" spans="1:2" ht="15.75">
      <c r="A54" s="1046" t="s">
        <v>483</v>
      </c>
      <c r="B54" s="1046"/>
    </row>
    <row r="55" spans="1:2" ht="15.75">
      <c r="A55" s="1046"/>
      <c r="B55" s="1046"/>
    </row>
    <row r="56" spans="1:2" ht="15.75">
      <c r="A56" s="1046"/>
      <c r="B56" s="1046" t="s">
        <v>486</v>
      </c>
    </row>
    <row r="57" spans="1:2" ht="15.75">
      <c r="A57" s="1046"/>
      <c r="B57" s="1046"/>
    </row>
    <row r="58" spans="1:2" ht="15.75">
      <c r="A58" s="1046"/>
      <c r="B58" s="1046"/>
    </row>
    <row r="59" spans="1:2" ht="15.75">
      <c r="A59" s="1046"/>
      <c r="B59" s="1046" t="s">
        <v>484</v>
      </c>
    </row>
  </sheetData>
  <mergeCells count="16">
    <mergeCell ref="A15:B15"/>
    <mergeCell ref="D3:J3"/>
    <mergeCell ref="D4:J4"/>
    <mergeCell ref="C8:J8"/>
    <mergeCell ref="C11:J11"/>
    <mergeCell ref="A12:B12"/>
    <mergeCell ref="A4:C4"/>
    <mergeCell ref="A13:J13"/>
    <mergeCell ref="H16:H17"/>
    <mergeCell ref="I16:I17"/>
    <mergeCell ref="A16:A17"/>
    <mergeCell ref="B16:B17"/>
    <mergeCell ref="C16:C17"/>
    <mergeCell ref="E16:E17"/>
    <mergeCell ref="F16:F17"/>
    <mergeCell ref="G16:G17"/>
  </mergeCells>
  <pageMargins left="0.31496062992125984" right="0.31496062992125984" top="0.35433070866141736" bottom="0.35433070866141736" header="0.31496062992125984" footer="0.31496062992125984"/>
  <pageSetup paperSize="9" scale="7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</vt:i4>
      </vt:variant>
    </vt:vector>
  </HeadingPairs>
  <TitlesOfParts>
    <vt:vector size="21" baseType="lpstr">
      <vt:lpstr>ВОР штукат(-)</vt:lpstr>
      <vt:lpstr>перерасчет Беккер</vt:lpstr>
      <vt:lpstr>НРМ штукат</vt:lpstr>
      <vt:lpstr>Лимитка</vt:lpstr>
      <vt:lpstr>ВОР СКЦ</vt:lpstr>
      <vt:lpstr>ЛЗВ СКЦ</vt:lpstr>
      <vt:lpstr>все  подрядчики-</vt:lpstr>
      <vt:lpstr>ВОР штукатурка дом</vt:lpstr>
      <vt:lpstr>ЛЗК штукатурка дом</vt:lpstr>
      <vt:lpstr>1 секция</vt:lpstr>
      <vt:lpstr>2 секция</vt:lpstr>
      <vt:lpstr>3 секция </vt:lpstr>
      <vt:lpstr>Приложение таблица  тендеру</vt:lpstr>
      <vt:lpstr>Лимитка!Заголовки_для_печати</vt:lpstr>
      <vt:lpstr>'НРМ штукат'!Заголовки_для_печати</vt:lpstr>
      <vt:lpstr>'ВОР СКЦ'!Область_печати</vt:lpstr>
      <vt:lpstr>'ВОР штукат(-)'!Область_печати</vt:lpstr>
      <vt:lpstr>'ЛЗВ СКЦ'!Область_печати</vt:lpstr>
      <vt:lpstr>Лимитка!Область_печати</vt:lpstr>
      <vt:lpstr>'НРМ штукат'!Область_печати</vt:lpstr>
      <vt:lpstr>'Приложение таблица  тендеру'!Область_печати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Тришин Сергей Александрович</dc:creator>
  <cp:lastModifiedBy>Гусева Татьяна Геннадьевна</cp:lastModifiedBy>
  <cp:lastPrinted>2019-07-10T14:37:57Z</cp:lastPrinted>
  <dcterms:created xsi:type="dcterms:W3CDTF">1996-10-14T23:33:28Z</dcterms:created>
  <dcterms:modified xsi:type="dcterms:W3CDTF">2019-07-15T08:47:03Z</dcterms:modified>
</cp:coreProperties>
</file>