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СДО\Тендер\Бугры 912\Прифундаментный дренаж\Для тендера\"/>
    </mc:Choice>
  </mc:AlternateContent>
  <xr:revisionPtr revIDLastSave="0" documentId="13_ncr:1_{9FA174F4-F427-4E7C-B3A1-BF25EEF7AB1D}" xr6:coauthVersionLast="45" xr6:coauthVersionMax="45" xr10:uidLastSave="{00000000-0000-0000-0000-000000000000}"/>
  <bookViews>
    <workbookView xWindow="-120" yWindow="-120" windowWidth="29040" windowHeight="15990" activeTab="1" xr2:uid="{3F87A23A-26DE-482B-8BD6-5F4306B9FB97}"/>
  </bookViews>
  <sheets>
    <sheet name="К17" sheetId="1" r:id="rId1"/>
    <sheet name="К18" sheetId="2" r:id="rId2"/>
  </sheets>
  <definedNames>
    <definedName name="_xlnm.Print_Titles" localSheetId="0">К17!$9:$10</definedName>
    <definedName name="_xlnm.Print_Area" localSheetId="0">К17!$A$1:$I$72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6" i="1" l="1"/>
  <c r="E59" i="1"/>
  <c r="I59" i="1" s="1"/>
  <c r="E13" i="1"/>
  <c r="E15" i="1" s="1"/>
  <c r="E70" i="2"/>
  <c r="E69" i="2" s="1"/>
  <c r="I69" i="2" s="1"/>
  <c r="E67" i="2"/>
  <c r="I67" i="2" s="1"/>
  <c r="I70" i="2"/>
  <c r="E13" i="2"/>
  <c r="H34" i="2"/>
  <c r="H33" i="2"/>
  <c r="E58" i="1" l="1"/>
  <c r="I58" i="1" s="1"/>
  <c r="E71" i="2"/>
  <c r="E21" i="2"/>
  <c r="E19" i="1"/>
  <c r="E19" i="2"/>
  <c r="E20" i="2" s="1"/>
  <c r="H20" i="2" s="1"/>
  <c r="E24" i="2"/>
  <c r="H24" i="2" s="1"/>
  <c r="I23" i="2"/>
  <c r="E14" i="2"/>
  <c r="H14" i="2" s="1"/>
  <c r="H16" i="2" s="1"/>
  <c r="I80" i="2"/>
  <c r="I79" i="2"/>
  <c r="I77" i="2"/>
  <c r="I76" i="2"/>
  <c r="H75" i="2"/>
  <c r="I74" i="2"/>
  <c r="H73" i="2"/>
  <c r="H72" i="2"/>
  <c r="I71" i="2"/>
  <c r="E68" i="2"/>
  <c r="H68" i="2" s="1"/>
  <c r="H63" i="2"/>
  <c r="I62" i="2"/>
  <c r="H61" i="2"/>
  <c r="I60" i="2"/>
  <c r="I49" i="2"/>
  <c r="E48" i="2"/>
  <c r="H48" i="2" s="1"/>
  <c r="H47" i="2"/>
  <c r="H46" i="2"/>
  <c r="H45" i="2"/>
  <c r="H44" i="2"/>
  <c r="H43" i="2"/>
  <c r="I42" i="2"/>
  <c r="E37" i="2"/>
  <c r="E38" i="2" s="1"/>
  <c r="H38" i="2" s="1"/>
  <c r="H32" i="2"/>
  <c r="H31" i="2"/>
  <c r="E29" i="2"/>
  <c r="H30" i="2" s="1"/>
  <c r="E28" i="2"/>
  <c r="H28" i="2" s="1"/>
  <c r="I27" i="2"/>
  <c r="E26" i="2"/>
  <c r="H26" i="2" s="1"/>
  <c r="I25" i="2"/>
  <c r="E22" i="2" l="1"/>
  <c r="H22" i="2" s="1"/>
  <c r="E35" i="2"/>
  <c r="I21" i="2"/>
  <c r="I29" i="2"/>
  <c r="E15" i="2"/>
  <c r="I15" i="2" s="1"/>
  <c r="I19" i="2"/>
  <c r="I13" i="2"/>
  <c r="I37" i="2"/>
  <c r="E60" i="1"/>
  <c r="I60" i="1" s="1"/>
  <c r="E34" i="1"/>
  <c r="I34" i="1"/>
  <c r="I69" i="1"/>
  <c r="I68" i="1"/>
  <c r="I66" i="1"/>
  <c r="I65" i="1"/>
  <c r="H64" i="1"/>
  <c r="I63" i="1"/>
  <c r="H62" i="1"/>
  <c r="H61" i="1"/>
  <c r="E57" i="1"/>
  <c r="H52" i="1"/>
  <c r="I51" i="1"/>
  <c r="H50" i="1"/>
  <c r="I49" i="1"/>
  <c r="I48" i="1"/>
  <c r="E47" i="1"/>
  <c r="H47" i="1" s="1"/>
  <c r="H46" i="1"/>
  <c r="H45" i="1"/>
  <c r="H44" i="1"/>
  <c r="H43" i="1"/>
  <c r="H42" i="1"/>
  <c r="I41" i="1"/>
  <c r="E36" i="1"/>
  <c r="I36" i="1" s="1"/>
  <c r="H33" i="1"/>
  <c r="H32" i="1"/>
  <c r="H31" i="1"/>
  <c r="E30" i="1"/>
  <c r="H30" i="1" s="1"/>
  <c r="I29" i="1"/>
  <c r="E28" i="1"/>
  <c r="H28" i="1" s="1"/>
  <c r="I27" i="1"/>
  <c r="E26" i="1"/>
  <c r="H26" i="1" s="1"/>
  <c r="I25" i="1"/>
  <c r="E24" i="1"/>
  <c r="H24" i="1" s="1"/>
  <c r="I23" i="1"/>
  <c r="E22" i="1"/>
  <c r="H22" i="1" s="1"/>
  <c r="E21" i="1"/>
  <c r="I21" i="1" s="1"/>
  <c r="E20" i="1"/>
  <c r="H20" i="1" s="1"/>
  <c r="I19" i="1"/>
  <c r="I15" i="1"/>
  <c r="I13" i="1"/>
  <c r="H57" i="1" l="1"/>
  <c r="I57" i="1"/>
  <c r="E36" i="2"/>
  <c r="H36" i="2" s="1"/>
  <c r="H64" i="2" s="1"/>
  <c r="I35" i="2"/>
  <c r="I64" i="2" s="1"/>
  <c r="I16" i="2"/>
  <c r="I17" i="2" s="1"/>
  <c r="E37" i="1"/>
  <c r="H37" i="1" s="1"/>
  <c r="E14" i="1"/>
  <c r="H14" i="1" s="1"/>
  <c r="H16" i="1" s="1"/>
  <c r="E35" i="1"/>
  <c r="H35" i="1" s="1"/>
  <c r="H70" i="1" s="1"/>
  <c r="I16" i="1"/>
  <c r="I65" i="2" l="1"/>
  <c r="H81" i="2"/>
  <c r="I81" i="2"/>
  <c r="I82" i="2"/>
  <c r="I83" i="2" s="1"/>
  <c r="I17" i="1"/>
  <c r="I70" i="1" s="1"/>
  <c r="I71" i="1" s="1"/>
  <c r="I72" i="1" s="1"/>
</calcChain>
</file>

<file path=xl/sharedStrings.xml><?xml version="1.0" encoding="utf-8"?>
<sst xmlns="http://schemas.openxmlformats.org/spreadsheetml/2006/main" count="436" uniqueCount="123">
  <si>
    <t>Приложение № 1</t>
  </si>
  <si>
    <t>ОРГАНИЗАЦИЯ</t>
  </si>
  <si>
    <t>НАИМЕНОВАНИЕ</t>
  </si>
  <si>
    <t>КОММЕРЧЕСКОЕ ПРЕДЛОЖЕНИЕ № 1</t>
  </si>
  <si>
    <t>Прифундаментный  дренаж.</t>
  </si>
  <si>
    <t>«Многоэтажные жилые дома" по адресу: Ленинградская область,Всевложский муниципальный район, Бугровское сельское поселение, поселок Бугры, массив Центральное, стр. поз № 17,№18,№19,№20,№21,№22, №23. Многоквартирный жилой дом стр. поз. 17</t>
  </si>
  <si>
    <t>Чертежи: 14/П-14-V-НВК</t>
  </si>
  <si>
    <t>№</t>
  </si>
  <si>
    <t>Обоснование</t>
  </si>
  <si>
    <t>Наименование работ, затрат</t>
  </si>
  <si>
    <t>Ед. изм.</t>
  </si>
  <si>
    <t>Кол-во</t>
  </si>
  <si>
    <t>Цена за ед.изм., руб.</t>
  </si>
  <si>
    <t>Общая стоимость, руб.</t>
  </si>
  <si>
    <t>затрат</t>
  </si>
  <si>
    <t>материалы</t>
  </si>
  <si>
    <t>СМР</t>
  </si>
  <si>
    <t>Прифундаментный дренаж.</t>
  </si>
  <si>
    <t>Раздел №1</t>
  </si>
  <si>
    <t>Засыпка откосов котлована до отметки формирования дренажа (с +21,58 до +23,16)</t>
  </si>
  <si>
    <t>Договорная цена</t>
  </si>
  <si>
    <t>Засыпка траншей и котлованов с перемещением грунта до 5 м бульдозерами мощностью: 121 (165) кВт (л.с.), 1 группа грунтов</t>
  </si>
  <si>
    <t>м3</t>
  </si>
  <si>
    <t>цена поставки</t>
  </si>
  <si>
    <t>Песок карьерный с учетом доставки поставщиком</t>
  </si>
  <si>
    <t>Уплотнение грунта пневматическими трамбовками, группа грунтов: 1, 2</t>
  </si>
  <si>
    <t>Итого</t>
  </si>
  <si>
    <t>Итого по разделу</t>
  </si>
  <si>
    <t>Раздел №2</t>
  </si>
  <si>
    <t>Устройство дренажа (с отметки +22,18 до +23,16)</t>
  </si>
  <si>
    <t>1</t>
  </si>
  <si>
    <t>Выравнивание основания котлована втрамбованным гравием</t>
  </si>
  <si>
    <t>1.1</t>
  </si>
  <si>
    <t>Гравий (щебень) для строительных работ марка 1000- 1200, фракция 20-40 мм</t>
  </si>
  <si>
    <t>3</t>
  </si>
  <si>
    <t>Устройство песчаного основания под дренажную призму</t>
  </si>
  <si>
    <t>Песок карьерный строительный с учетом доставки поставщиком</t>
  </si>
  <si>
    <t>4</t>
  </si>
  <si>
    <t>Раскладка с последующим обертыванием щебеночной призмы геотекстилем</t>
  </si>
  <si>
    <t>м</t>
  </si>
  <si>
    <t>4.1</t>
  </si>
  <si>
    <t>Геотекстиль Тайпер SF32 плотность 110г/м2</t>
  </si>
  <si>
    <t>м2</t>
  </si>
  <si>
    <t>Устройство песчаной подушки</t>
  </si>
  <si>
    <t>Песок крупнозернистый с Кф&gt;3м/сут</t>
  </si>
  <si>
    <t>5</t>
  </si>
  <si>
    <t>Устройство дренирующей обсыпки (щебеночного фильтра)</t>
  </si>
  <si>
    <t>5.1</t>
  </si>
  <si>
    <t>Щебень для строительных работ марка 1000- 1200, фракция 5-10 мм</t>
  </si>
  <si>
    <t>6</t>
  </si>
  <si>
    <t>6.1</t>
  </si>
  <si>
    <r>
      <t xml:space="preserve">Двухслойная гофрированная труба из полипропилена для дренажных систем с щелевыми отверстиями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160/139, SN10, в геотекстиле с плотностью 200 г/м2, шаг перфорации через одну впадину, 4 тип перфорации</t>
    </r>
  </si>
  <si>
    <t>Уплотнительное кольцо</t>
  </si>
  <si>
    <t>шт</t>
  </si>
  <si>
    <t>Гравий для строительных работ марка Др.16, фракция 20-40 мм</t>
  </si>
  <si>
    <t>Песок природный обогащенный для строительных работ средний</t>
  </si>
  <si>
    <t>7</t>
  </si>
  <si>
    <t xml:space="preserve">Устройство дренирующей обсыпки песком </t>
  </si>
  <si>
    <t>7.1</t>
  </si>
  <si>
    <t>Песок среднеозернистый с Кф&gt;3м/сут</t>
  </si>
  <si>
    <t>8</t>
  </si>
  <si>
    <t>Устройство щебеночной подготовки основания колодцев толщ. 100 мм</t>
  </si>
  <si>
    <t>Щебень, фракция 20-40 мм, М800</t>
  </si>
  <si>
    <t>кг</t>
  </si>
  <si>
    <t>8.2</t>
  </si>
  <si>
    <t>9</t>
  </si>
  <si>
    <t>Устройство круглых сборных железобетонных канализационных колодцев диаметром: 1 м в грунтах мокрых, в том числе бетонная подготовка в грунтах мокрых, монтаж сборных ж/б конструкций, устройство бетонного лотка, заделка труб, установка скоб ходовых, гидроизоляция стен и днища в мокрых грунтах</t>
  </si>
  <si>
    <t>9.1</t>
  </si>
  <si>
    <t>Кольцо опорное КО 6</t>
  </si>
  <si>
    <t>Плита перекрытия ПП -10</t>
  </si>
  <si>
    <t>Кольцо с днищем ДК10</t>
  </si>
  <si>
    <t>Кольцо стеновое КС10.6</t>
  </si>
  <si>
    <t>Кольцо стеновое КС10.9</t>
  </si>
  <si>
    <t>Скобы ходовые</t>
  </si>
  <si>
    <t>Пробивка в бетонных стенах и полах толщиной 100 мм отверстий площадью: до 500 см2</t>
  </si>
  <si>
    <t>т</t>
  </si>
  <si>
    <t>15</t>
  </si>
  <si>
    <t xml:space="preserve">Установка люков </t>
  </si>
  <si>
    <t>15.1</t>
  </si>
  <si>
    <t>Люк чугунный легкий (ГОСТ 3634-99) марка Л(А30)-Д-1-60</t>
  </si>
  <si>
    <t>16</t>
  </si>
  <si>
    <t>Устройство обратного клапана типа "Захлопка"</t>
  </si>
  <si>
    <t>16.1</t>
  </si>
  <si>
    <t>Обратный клапан типа "Захлопка"</t>
  </si>
  <si>
    <t>Песок с учетом доставки поставщиком, Кф=5 м/сут</t>
  </si>
  <si>
    <t>15.2</t>
  </si>
  <si>
    <t>32</t>
  </si>
  <si>
    <t>33</t>
  </si>
  <si>
    <t>Промывка без дезинфекции дренажного трубопровода диаметром: 150 мм</t>
  </si>
  <si>
    <t>34</t>
  </si>
  <si>
    <t>35</t>
  </si>
  <si>
    <t>37</t>
  </si>
  <si>
    <t>к-т</t>
  </si>
  <si>
    <t>Итого по разделу:</t>
  </si>
  <si>
    <t>В том числе НДС 20%</t>
  </si>
  <si>
    <t>2</t>
  </si>
  <si>
    <t>2.1</t>
  </si>
  <si>
    <t>3.1</t>
  </si>
  <si>
    <t>4.2</t>
  </si>
  <si>
    <t>4.3</t>
  </si>
  <si>
    <t>4.4</t>
  </si>
  <si>
    <t>7.2</t>
  </si>
  <si>
    <t>7.3</t>
  </si>
  <si>
    <t>7.4</t>
  </si>
  <si>
    <t>7.5</t>
  </si>
  <si>
    <t>7.6</t>
  </si>
  <si>
    <t>10</t>
  </si>
  <si>
    <t>10.1</t>
  </si>
  <si>
    <t>Уплотнение грунтов</t>
  </si>
  <si>
    <t>Раздел № 3</t>
  </si>
  <si>
    <t>Засыпка дренажа и откосов котлована</t>
  </si>
  <si>
    <t>КОММЕРЧЕСКОЕ ПРЕДЛОЖЕНИЕ № 2</t>
  </si>
  <si>
    <t>«Многоэтажные жилые дома" по адресу: Ленинградская область,Всевложский муниципальный район, Бугровское сельское поселение, поселок Бугры, массив Центральное, стр. поз № 17,№18,№19,№20,№21,№22, №23. Многоквартирный жилой дом стр. поз. 18</t>
  </si>
  <si>
    <t>Прифундаментный дренаж. Код - 2.2.1.4.1-17</t>
  </si>
  <si>
    <t>Соединительная муфта ПЭ 160 мм</t>
  </si>
  <si>
    <r>
      <t xml:space="preserve">Двухслойная гофрированная труба из полипропилена для дренажных систем с щелевыми отверстиями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160/139, SN10, геотекстиль с плотностью 200 г/м2, шаг перфорации через одну впадину, 4 тип перфорации</t>
    </r>
  </si>
  <si>
    <t>4.5</t>
  </si>
  <si>
    <t>Уплотнение грунта</t>
  </si>
  <si>
    <t>Перевозка грунта для засыпки в пределах 1 км</t>
  </si>
  <si>
    <t>Засыпка дренажа и откосов котлована (с отметки+23,16 до отм +25,5)</t>
  </si>
  <si>
    <t>Перевозка грунта на расстояние до 1 км</t>
  </si>
  <si>
    <t>ВСЕГО по КП</t>
  </si>
  <si>
    <t xml:space="preserve">Устройство дренажа из полиэтиленовых гофрированных труб диаметром: до 160 мм, весь комплекс работ с формированием дренажной призмы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</si>
</sst>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4" fontId="3" fillId="2" borderId="47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2" fillId="0" borderId="5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vertical="center" wrapText="1"/>
    </xf>
    <xf numFmtId="0" fontId="10" fillId="3" borderId="43" xfId="0" applyFont="1" applyFill="1" applyBorder="1" applyAlignment="1">
      <alignment horizontal="center" vertical="center" wrapText="1"/>
    </xf>
    <xf numFmtId="4" fontId="3" fillId="3" borderId="44" xfId="0" applyNumberFormat="1" applyFont="1" applyFill="1" applyBorder="1" applyAlignment="1">
      <alignment horizontal="center" vertical="center" wrapText="1"/>
    </xf>
    <xf numFmtId="4" fontId="3" fillId="3" borderId="47" xfId="0" applyNumberFormat="1" applyFont="1" applyFill="1" applyBorder="1" applyAlignment="1">
      <alignment horizontal="center" vertical="center" wrapText="1"/>
    </xf>
    <xf numFmtId="4" fontId="3" fillId="3" borderId="56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vertical="center" wrapText="1"/>
    </xf>
    <xf numFmtId="0" fontId="13" fillId="3" borderId="43" xfId="0" applyFont="1" applyFill="1" applyBorder="1" applyAlignment="1">
      <alignment horizontal="center" vertical="center" wrapText="1"/>
    </xf>
    <xf numFmtId="4" fontId="3" fillId="3" borderId="5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5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3" fontId="2" fillId="0" borderId="0" xfId="1" applyFont="1" applyFill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top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 wrapText="1"/>
    </xf>
    <xf numFmtId="4" fontId="3" fillId="0" borderId="62" xfId="0" applyNumberFormat="1" applyFont="1" applyFill="1" applyBorder="1" applyAlignment="1">
      <alignment horizontal="center" vertical="center" wrapText="1"/>
    </xf>
    <xf numFmtId="4" fontId="3" fillId="0" borderId="63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4" fontId="2" fillId="2" borderId="45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3" borderId="44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4" fontId="10" fillId="0" borderId="49" xfId="0" applyNumberFormat="1" applyFont="1" applyFill="1" applyBorder="1" applyAlignment="1">
      <alignment horizontal="center" vertical="center" wrapText="1"/>
    </xf>
    <xf numFmtId="4" fontId="11" fillId="0" borderId="4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D9DA-1049-48C5-82BB-4B36FCEEA6AC}">
  <dimension ref="A1:K76"/>
  <sheetViews>
    <sheetView topLeftCell="A14" zoomScaleNormal="100" workbookViewId="0">
      <selection activeCell="M30" sqref="M30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5.140625" style="1" customWidth="1"/>
    <col min="4" max="4" width="5.140625" style="1" customWidth="1"/>
    <col min="5" max="5" width="9.140625" style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9.140625" style="3"/>
    <col min="11" max="11" width="14.85546875" style="3" customWidth="1"/>
    <col min="12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H1" s="229" t="s">
        <v>0</v>
      </c>
      <c r="I1" s="229"/>
    </row>
    <row r="2" spans="1:10" ht="15" customHeight="1" x14ac:dyDescent="0.25">
      <c r="B2" s="1" t="s">
        <v>1</v>
      </c>
      <c r="C2" s="4" t="s">
        <v>2</v>
      </c>
      <c r="F2" s="229"/>
      <c r="G2" s="229"/>
      <c r="H2" s="229"/>
      <c r="I2" s="229"/>
    </row>
    <row r="3" spans="1:10" ht="15" customHeight="1" x14ac:dyDescent="0.25">
      <c r="F3" s="5"/>
      <c r="G3" s="5"/>
      <c r="H3" s="5"/>
      <c r="I3" s="5"/>
    </row>
    <row r="4" spans="1:10" ht="15" customHeight="1" x14ac:dyDescent="0.25">
      <c r="F4" s="5"/>
      <c r="G4" s="5"/>
      <c r="H4" s="5"/>
      <c r="I4" s="5"/>
    </row>
    <row r="5" spans="1:10" ht="15" customHeight="1" x14ac:dyDescent="0.25">
      <c r="A5" s="230" t="s">
        <v>3</v>
      </c>
      <c r="B5" s="230"/>
      <c r="C5" s="230"/>
      <c r="D5" s="230"/>
      <c r="E5" s="230"/>
      <c r="F5" s="230"/>
      <c r="G5" s="230"/>
      <c r="H5" s="230"/>
      <c r="I5" s="230"/>
    </row>
    <row r="6" spans="1:10" ht="22.5" customHeight="1" x14ac:dyDescent="0.25">
      <c r="A6" s="231" t="s">
        <v>4</v>
      </c>
      <c r="B6" s="231"/>
      <c r="C6" s="231"/>
      <c r="D6" s="231"/>
      <c r="E6" s="231"/>
      <c r="F6" s="231"/>
      <c r="G6" s="231"/>
      <c r="H6" s="231"/>
      <c r="I6" s="231"/>
    </row>
    <row r="7" spans="1:10" ht="57" customHeight="1" x14ac:dyDescent="0.25">
      <c r="A7" s="232" t="s">
        <v>5</v>
      </c>
      <c r="B7" s="232"/>
      <c r="C7" s="232"/>
      <c r="D7" s="232"/>
      <c r="E7" s="232"/>
      <c r="F7" s="232"/>
      <c r="G7" s="232"/>
      <c r="H7" s="232"/>
      <c r="I7" s="232"/>
    </row>
    <row r="8" spans="1:10" s="6" customFormat="1" ht="15.75" thickBot="1" x14ac:dyDescent="0.3">
      <c r="A8" s="1"/>
      <c r="B8" s="1"/>
      <c r="C8" s="4" t="s">
        <v>6</v>
      </c>
      <c r="D8" s="1"/>
      <c r="E8" s="1"/>
      <c r="F8" s="2"/>
      <c r="G8" s="2"/>
      <c r="H8" s="2"/>
      <c r="I8" s="2"/>
    </row>
    <row r="9" spans="1:10" s="6" customFormat="1" ht="15" customHeight="1" x14ac:dyDescent="0.25">
      <c r="A9" s="233" t="s">
        <v>7</v>
      </c>
      <c r="B9" s="7" t="s">
        <v>8</v>
      </c>
      <c r="C9" s="233" t="s">
        <v>9</v>
      </c>
      <c r="D9" s="233" t="s">
        <v>10</v>
      </c>
      <c r="E9" s="233" t="s">
        <v>11</v>
      </c>
      <c r="F9" s="223" t="s">
        <v>12</v>
      </c>
      <c r="G9" s="224"/>
      <c r="H9" s="223" t="s">
        <v>13</v>
      </c>
      <c r="I9" s="224"/>
    </row>
    <row r="10" spans="1:10" ht="15.75" thickBot="1" x14ac:dyDescent="0.3">
      <c r="A10" s="234"/>
      <c r="B10" s="8" t="s">
        <v>14</v>
      </c>
      <c r="C10" s="235"/>
      <c r="D10" s="235"/>
      <c r="E10" s="235"/>
      <c r="F10" s="9" t="s">
        <v>15</v>
      </c>
      <c r="G10" s="10" t="s">
        <v>16</v>
      </c>
      <c r="H10" s="9" t="s">
        <v>15</v>
      </c>
      <c r="I10" s="10" t="s">
        <v>16</v>
      </c>
    </row>
    <row r="11" spans="1:10" ht="15.75" thickBot="1" x14ac:dyDescent="0.3">
      <c r="A11" s="11"/>
      <c r="B11" s="12"/>
      <c r="C11" s="11" t="s">
        <v>17</v>
      </c>
      <c r="D11" s="13"/>
      <c r="E11" s="13"/>
      <c r="F11" s="14"/>
      <c r="G11" s="14"/>
      <c r="H11" s="14"/>
      <c r="I11" s="15"/>
    </row>
    <row r="12" spans="1:10" ht="15.75" thickBot="1" x14ac:dyDescent="0.3">
      <c r="A12" s="16"/>
      <c r="B12" s="17" t="s">
        <v>18</v>
      </c>
      <c r="C12" s="225" t="s">
        <v>19</v>
      </c>
      <c r="D12" s="226"/>
      <c r="E12" s="226"/>
      <c r="F12" s="227"/>
      <c r="G12" s="227"/>
      <c r="H12" s="227"/>
      <c r="I12" s="228"/>
    </row>
    <row r="13" spans="1:10" ht="42.75" x14ac:dyDescent="0.25">
      <c r="A13" s="18">
        <v>1</v>
      </c>
      <c r="B13" s="19" t="s">
        <v>20</v>
      </c>
      <c r="C13" s="20" t="s">
        <v>21</v>
      </c>
      <c r="D13" s="19" t="s">
        <v>22</v>
      </c>
      <c r="E13" s="19">
        <f>(853.57+74.78)-(251.46+34.31)</f>
        <v>642.58000000000004</v>
      </c>
      <c r="F13" s="21"/>
      <c r="G13" s="22">
        <v>0</v>
      </c>
      <c r="H13" s="23"/>
      <c r="I13" s="24">
        <f t="shared" ref="I13" si="0">E13*G13</f>
        <v>0</v>
      </c>
      <c r="J13" s="6"/>
    </row>
    <row r="14" spans="1:10" x14ac:dyDescent="0.25">
      <c r="A14" s="74" t="s">
        <v>32</v>
      </c>
      <c r="B14" s="25" t="s">
        <v>23</v>
      </c>
      <c r="C14" s="26" t="s">
        <v>24</v>
      </c>
      <c r="D14" s="25" t="s">
        <v>22</v>
      </c>
      <c r="E14" s="25">
        <f>1.1*E13</f>
        <v>706.83800000000008</v>
      </c>
      <c r="F14" s="21">
        <v>0</v>
      </c>
      <c r="G14" s="27"/>
      <c r="H14" s="23">
        <f>E14*F14</f>
        <v>0</v>
      </c>
      <c r="I14" s="28"/>
      <c r="J14" s="6"/>
    </row>
    <row r="15" spans="1:10" ht="29.25" thickBot="1" x14ac:dyDescent="0.3">
      <c r="A15" s="29">
        <v>2</v>
      </c>
      <c r="B15" s="30" t="s">
        <v>20</v>
      </c>
      <c r="C15" s="4" t="s">
        <v>25</v>
      </c>
      <c r="D15" s="30" t="s">
        <v>22</v>
      </c>
      <c r="E15" s="30">
        <f>E13</f>
        <v>642.58000000000004</v>
      </c>
      <c r="F15" s="31"/>
      <c r="G15" s="32">
        <v>0</v>
      </c>
      <c r="H15" s="33"/>
      <c r="I15" s="34">
        <f>E15*G15</f>
        <v>0</v>
      </c>
      <c r="J15" s="6"/>
    </row>
    <row r="16" spans="1:10" x14ac:dyDescent="0.25">
      <c r="A16" s="35"/>
      <c r="B16" s="36"/>
      <c r="C16" s="37" t="s">
        <v>26</v>
      </c>
      <c r="D16" s="36"/>
      <c r="E16" s="36"/>
      <c r="F16" s="38"/>
      <c r="G16" s="39"/>
      <c r="H16" s="40">
        <f>SUM(H13:H15)</f>
        <v>0</v>
      </c>
      <c r="I16" s="41">
        <f>SUM(I13:I15)</f>
        <v>0</v>
      </c>
      <c r="J16" s="6"/>
    </row>
    <row r="17" spans="1:11" ht="15.75" thickBot="1" x14ac:dyDescent="0.3">
      <c r="A17" s="42"/>
      <c r="B17" s="8"/>
      <c r="C17" s="43" t="s">
        <v>27</v>
      </c>
      <c r="D17" s="8"/>
      <c r="E17" s="8"/>
      <c r="F17" s="44"/>
      <c r="G17" s="45"/>
      <c r="H17" s="46"/>
      <c r="I17" s="47">
        <f>H16+I16</f>
        <v>0</v>
      </c>
      <c r="J17" s="6"/>
    </row>
    <row r="18" spans="1:11" ht="15.75" thickBot="1" x14ac:dyDescent="0.3">
      <c r="A18" s="48"/>
      <c r="B18" s="11" t="s">
        <v>28</v>
      </c>
      <c r="C18" s="49" t="s">
        <v>29</v>
      </c>
      <c r="D18" s="11"/>
      <c r="E18" s="11"/>
      <c r="F18" s="50"/>
      <c r="G18" s="51"/>
      <c r="H18" s="52"/>
      <c r="I18" s="53"/>
      <c r="J18" s="6"/>
    </row>
    <row r="19" spans="1:11" ht="28.5" x14ac:dyDescent="0.25">
      <c r="A19" s="54" t="s">
        <v>30</v>
      </c>
      <c r="B19" s="19" t="s">
        <v>20</v>
      </c>
      <c r="C19" s="20" t="s">
        <v>31</v>
      </c>
      <c r="D19" s="19" t="s">
        <v>22</v>
      </c>
      <c r="E19" s="214">
        <f>1.64*0.1*209.2</f>
        <v>34.308799999999998</v>
      </c>
      <c r="F19" s="21"/>
      <c r="G19" s="22">
        <v>0</v>
      </c>
      <c r="H19" s="23"/>
      <c r="I19" s="24">
        <f>E19*G19</f>
        <v>0</v>
      </c>
    </row>
    <row r="20" spans="1:11" ht="30" x14ac:dyDescent="0.25">
      <c r="A20" s="55" t="s">
        <v>32</v>
      </c>
      <c r="B20" s="56" t="s">
        <v>23</v>
      </c>
      <c r="C20" s="57" t="s">
        <v>33</v>
      </c>
      <c r="D20" s="58" t="s">
        <v>22</v>
      </c>
      <c r="E20" s="59">
        <f>1.25*E19</f>
        <v>42.885999999999996</v>
      </c>
      <c r="F20" s="60">
        <v>0</v>
      </c>
      <c r="G20" s="61"/>
      <c r="H20" s="62">
        <f>E20*F20</f>
        <v>0</v>
      </c>
      <c r="I20" s="63"/>
    </row>
    <row r="21" spans="1:11" ht="28.5" x14ac:dyDescent="0.25">
      <c r="A21" s="64" t="s">
        <v>95</v>
      </c>
      <c r="B21" s="65" t="s">
        <v>20</v>
      </c>
      <c r="C21" s="66" t="s">
        <v>35</v>
      </c>
      <c r="D21" s="30" t="s">
        <v>22</v>
      </c>
      <c r="E21" s="59">
        <f>1.7*0.2*209.2</f>
        <v>71.128</v>
      </c>
      <c r="F21" s="67"/>
      <c r="G21" s="68">
        <v>0</v>
      </c>
      <c r="H21" s="69"/>
      <c r="I21" s="70">
        <f>E21*G21</f>
        <v>0</v>
      </c>
    </row>
    <row r="22" spans="1:11" x14ac:dyDescent="0.25">
      <c r="A22" s="55" t="s">
        <v>96</v>
      </c>
      <c r="B22" s="56" t="s">
        <v>23</v>
      </c>
      <c r="C22" s="57" t="s">
        <v>36</v>
      </c>
      <c r="D22" s="71" t="s">
        <v>22</v>
      </c>
      <c r="E22" s="58">
        <f>1.1*71.13</f>
        <v>78.242999999999995</v>
      </c>
      <c r="F22" s="60">
        <v>0</v>
      </c>
      <c r="G22" s="61"/>
      <c r="H22" s="62">
        <f>E22*F22</f>
        <v>0</v>
      </c>
      <c r="I22" s="63"/>
    </row>
    <row r="23" spans="1:11" ht="28.5" x14ac:dyDescent="0.25">
      <c r="A23" s="64" t="s">
        <v>34</v>
      </c>
      <c r="B23" s="19" t="s">
        <v>20</v>
      </c>
      <c r="C23" s="72" t="s">
        <v>38</v>
      </c>
      <c r="D23" s="73" t="s">
        <v>39</v>
      </c>
      <c r="E23" s="73">
        <v>209.2</v>
      </c>
      <c r="F23" s="60"/>
      <c r="G23" s="68">
        <v>0</v>
      </c>
      <c r="H23" s="62"/>
      <c r="I23" s="70">
        <f>E23*G23</f>
        <v>0</v>
      </c>
    </row>
    <row r="24" spans="1:11" x14ac:dyDescent="0.25">
      <c r="A24" s="55" t="s">
        <v>97</v>
      </c>
      <c r="B24" s="56" t="s">
        <v>23</v>
      </c>
      <c r="C24" s="57" t="s">
        <v>41</v>
      </c>
      <c r="D24" s="73" t="s">
        <v>42</v>
      </c>
      <c r="E24" s="73">
        <f>2.75*E23</f>
        <v>575.29999999999995</v>
      </c>
      <c r="F24" s="60">
        <v>0</v>
      </c>
      <c r="G24" s="68"/>
      <c r="H24" s="62">
        <f>E24*F24</f>
        <v>0</v>
      </c>
      <c r="I24" s="70"/>
    </row>
    <row r="25" spans="1:11" ht="28.5" hidden="1" x14ac:dyDescent="0.25">
      <c r="A25" s="64" t="s">
        <v>37</v>
      </c>
      <c r="B25" s="19" t="s">
        <v>20</v>
      </c>
      <c r="C25" s="66" t="s">
        <v>43</v>
      </c>
      <c r="D25" s="73" t="s">
        <v>22</v>
      </c>
      <c r="E25" s="73">
        <v>0</v>
      </c>
      <c r="F25" s="67"/>
      <c r="G25" s="68">
        <v>0</v>
      </c>
      <c r="H25" s="69"/>
      <c r="I25" s="70">
        <f>E25*G25</f>
        <v>0</v>
      </c>
    </row>
    <row r="26" spans="1:11" hidden="1" x14ac:dyDescent="0.25">
      <c r="A26" s="74" t="s">
        <v>40</v>
      </c>
      <c r="B26" s="56" t="s">
        <v>23</v>
      </c>
      <c r="C26" s="75" t="s">
        <v>44</v>
      </c>
      <c r="D26" s="58" t="s">
        <v>22</v>
      </c>
      <c r="E26" s="58">
        <f>1.1*E25</f>
        <v>0</v>
      </c>
      <c r="F26" s="60">
        <v>920.25</v>
      </c>
      <c r="G26" s="61"/>
      <c r="H26" s="62">
        <f t="shared" ref="H26" si="1">E26*F26</f>
        <v>0</v>
      </c>
      <c r="I26" s="63"/>
    </row>
    <row r="27" spans="1:11" ht="28.5" hidden="1" x14ac:dyDescent="0.25">
      <c r="A27" s="54" t="s">
        <v>45</v>
      </c>
      <c r="B27" s="19" t="s">
        <v>20</v>
      </c>
      <c r="C27" s="72" t="s">
        <v>46</v>
      </c>
      <c r="D27" s="73" t="s">
        <v>22</v>
      </c>
      <c r="E27" s="73">
        <v>0</v>
      </c>
      <c r="F27" s="60"/>
      <c r="G27" s="68">
        <v>0</v>
      </c>
      <c r="H27" s="62"/>
      <c r="I27" s="70">
        <f>E27*G27</f>
        <v>0</v>
      </c>
    </row>
    <row r="28" spans="1:11" hidden="1" x14ac:dyDescent="0.25">
      <c r="A28" s="55" t="s">
        <v>47</v>
      </c>
      <c r="B28" s="56" t="s">
        <v>23</v>
      </c>
      <c r="C28" s="76" t="s">
        <v>48</v>
      </c>
      <c r="D28" s="58" t="s">
        <v>22</v>
      </c>
      <c r="E28" s="58">
        <f>E27*1.25</f>
        <v>0</v>
      </c>
      <c r="F28" s="60">
        <v>2208.6</v>
      </c>
      <c r="G28" s="61"/>
      <c r="H28" s="62">
        <f t="shared" ref="H28" si="2">E28*F28</f>
        <v>0</v>
      </c>
      <c r="I28" s="63"/>
    </row>
    <row r="29" spans="1:11" ht="42.75" x14ac:dyDescent="0.25">
      <c r="A29" s="64" t="s">
        <v>37</v>
      </c>
      <c r="B29" s="19" t="s">
        <v>20</v>
      </c>
      <c r="C29" s="72" t="s">
        <v>122</v>
      </c>
      <c r="D29" s="73" t="s">
        <v>39</v>
      </c>
      <c r="E29" s="73">
        <v>209.2</v>
      </c>
      <c r="F29" s="60"/>
      <c r="G29" s="68">
        <v>0</v>
      </c>
      <c r="H29" s="62"/>
      <c r="I29" s="70">
        <f>E29*G29</f>
        <v>0</v>
      </c>
    </row>
    <row r="30" spans="1:11" ht="60" x14ac:dyDescent="0.25">
      <c r="A30" s="55" t="s">
        <v>40</v>
      </c>
      <c r="B30" s="77" t="s">
        <v>23</v>
      </c>
      <c r="C30" s="76" t="s">
        <v>51</v>
      </c>
      <c r="D30" s="58" t="s">
        <v>39</v>
      </c>
      <c r="E30" s="78">
        <f>1.03*E29</f>
        <v>215.476</v>
      </c>
      <c r="F30" s="60">
        <v>0</v>
      </c>
      <c r="G30" s="68"/>
      <c r="H30" s="62">
        <f>E30*F30</f>
        <v>0</v>
      </c>
      <c r="I30" s="70"/>
      <c r="K30" s="79"/>
    </row>
    <row r="31" spans="1:11" s="80" customFormat="1" x14ac:dyDescent="0.25">
      <c r="A31" s="55" t="s">
        <v>98</v>
      </c>
      <c r="B31" s="77" t="s">
        <v>23</v>
      </c>
      <c r="C31" s="76" t="s">
        <v>52</v>
      </c>
      <c r="D31" s="58" t="s">
        <v>53</v>
      </c>
      <c r="E31" s="58">
        <v>24</v>
      </c>
      <c r="F31" s="60">
        <v>0</v>
      </c>
      <c r="G31" s="61"/>
      <c r="H31" s="62">
        <f>E31*F31</f>
        <v>0</v>
      </c>
      <c r="I31" s="63"/>
    </row>
    <row r="32" spans="1:11" x14ac:dyDescent="0.25">
      <c r="A32" s="55" t="s">
        <v>99</v>
      </c>
      <c r="B32" s="77" t="s">
        <v>23</v>
      </c>
      <c r="C32" s="76" t="s">
        <v>54</v>
      </c>
      <c r="D32" s="58" t="s">
        <v>22</v>
      </c>
      <c r="E32" s="58">
        <v>61.71</v>
      </c>
      <c r="F32" s="60">
        <v>0</v>
      </c>
      <c r="G32" s="68"/>
      <c r="H32" s="62">
        <f>E32*F32</f>
        <v>0</v>
      </c>
      <c r="I32" s="70"/>
    </row>
    <row r="33" spans="1:11" x14ac:dyDescent="0.25">
      <c r="A33" s="55" t="s">
        <v>100</v>
      </c>
      <c r="B33" s="77" t="s">
        <v>23</v>
      </c>
      <c r="C33" s="75" t="s">
        <v>55</v>
      </c>
      <c r="D33" s="81" t="s">
        <v>22</v>
      </c>
      <c r="E33" s="81">
        <v>12.97</v>
      </c>
      <c r="F33" s="60">
        <v>0</v>
      </c>
      <c r="G33" s="68"/>
      <c r="H33" s="62">
        <f>E33*F33</f>
        <v>0</v>
      </c>
      <c r="I33" s="70"/>
    </row>
    <row r="34" spans="1:11" ht="28.5" x14ac:dyDescent="0.25">
      <c r="A34" s="134" t="s">
        <v>45</v>
      </c>
      <c r="B34" s="135" t="s">
        <v>20</v>
      </c>
      <c r="C34" s="136" t="s">
        <v>57</v>
      </c>
      <c r="D34" s="137" t="s">
        <v>22</v>
      </c>
      <c r="E34" s="137">
        <f>200-71.13</f>
        <v>128.87</v>
      </c>
      <c r="F34" s="138"/>
      <c r="G34" s="139">
        <v>0</v>
      </c>
      <c r="H34" s="140"/>
      <c r="I34" s="141">
        <f>G34*E34</f>
        <v>0</v>
      </c>
      <c r="K34" s="79"/>
    </row>
    <row r="35" spans="1:11" x14ac:dyDescent="0.25">
      <c r="A35" s="142" t="s">
        <v>47</v>
      </c>
      <c r="B35" s="143" t="s">
        <v>23</v>
      </c>
      <c r="C35" s="144" t="s">
        <v>59</v>
      </c>
      <c r="D35" s="145" t="s">
        <v>22</v>
      </c>
      <c r="E35" s="145">
        <f>E34*1.1</f>
        <v>141.75700000000001</v>
      </c>
      <c r="F35" s="146">
        <v>0</v>
      </c>
      <c r="G35" s="139"/>
      <c r="H35" s="147">
        <f>E35*F35</f>
        <v>0</v>
      </c>
      <c r="I35" s="141"/>
    </row>
    <row r="36" spans="1:11" ht="28.5" x14ac:dyDescent="0.25">
      <c r="A36" s="148" t="s">
        <v>49</v>
      </c>
      <c r="B36" s="135" t="s">
        <v>20</v>
      </c>
      <c r="C36" s="149" t="s">
        <v>61</v>
      </c>
      <c r="D36" s="150" t="s">
        <v>22</v>
      </c>
      <c r="E36" s="151">
        <f>13*(1.16*1.16*0.1)</f>
        <v>1.7492799999999997</v>
      </c>
      <c r="F36" s="152"/>
      <c r="G36" s="153">
        <v>0</v>
      </c>
      <c r="H36" s="154"/>
      <c r="I36" s="155">
        <f>E36*G36</f>
        <v>0</v>
      </c>
      <c r="K36" s="79"/>
    </row>
    <row r="37" spans="1:11" x14ac:dyDescent="0.25">
      <c r="A37" s="156" t="s">
        <v>50</v>
      </c>
      <c r="B37" s="157" t="s">
        <v>23</v>
      </c>
      <c r="C37" s="158" t="s">
        <v>62</v>
      </c>
      <c r="D37" s="159" t="s">
        <v>63</v>
      </c>
      <c r="E37" s="160">
        <f>E36*1.25</f>
        <v>2.1865999999999994</v>
      </c>
      <c r="F37" s="146">
        <v>0</v>
      </c>
      <c r="G37" s="153"/>
      <c r="H37" s="161">
        <f>E37*F37</f>
        <v>0</v>
      </c>
      <c r="I37" s="155"/>
    </row>
    <row r="38" spans="1:11" hidden="1" x14ac:dyDescent="0.25">
      <c r="A38" s="156"/>
      <c r="B38" s="157"/>
      <c r="C38" s="162"/>
      <c r="D38" s="163"/>
      <c r="E38" s="164"/>
      <c r="F38" s="165"/>
      <c r="G38" s="153"/>
      <c r="H38" s="161"/>
      <c r="I38" s="155"/>
    </row>
    <row r="39" spans="1:11" hidden="1" x14ac:dyDescent="0.25">
      <c r="A39" s="156"/>
      <c r="B39" s="157"/>
      <c r="C39" s="162"/>
      <c r="D39" s="163"/>
      <c r="E39" s="164"/>
      <c r="F39" s="165"/>
      <c r="G39" s="153"/>
      <c r="H39" s="161"/>
      <c r="I39" s="155"/>
    </row>
    <row r="40" spans="1:11" hidden="1" x14ac:dyDescent="0.25">
      <c r="A40" s="156" t="s">
        <v>64</v>
      </c>
      <c r="B40" s="157" t="s">
        <v>23</v>
      </c>
      <c r="C40" s="162"/>
      <c r="D40" s="163"/>
      <c r="E40" s="163"/>
      <c r="F40" s="165"/>
      <c r="G40" s="153"/>
      <c r="H40" s="161"/>
      <c r="I40" s="155"/>
    </row>
    <row r="41" spans="1:11" ht="88.5" customHeight="1" x14ac:dyDescent="0.25">
      <c r="A41" s="148" t="s">
        <v>56</v>
      </c>
      <c r="B41" s="166" t="s">
        <v>20</v>
      </c>
      <c r="C41" s="167" t="s">
        <v>66</v>
      </c>
      <c r="D41" s="150" t="s">
        <v>53</v>
      </c>
      <c r="E41" s="150">
        <v>12</v>
      </c>
      <c r="F41" s="152"/>
      <c r="G41" s="153">
        <v>0</v>
      </c>
      <c r="H41" s="154"/>
      <c r="I41" s="155">
        <f>E41*G41</f>
        <v>0</v>
      </c>
    </row>
    <row r="42" spans="1:11" x14ac:dyDescent="0.25">
      <c r="A42" s="156" t="s">
        <v>58</v>
      </c>
      <c r="B42" s="143" t="s">
        <v>23</v>
      </c>
      <c r="C42" s="162" t="s">
        <v>68</v>
      </c>
      <c r="D42" s="168" t="s">
        <v>53</v>
      </c>
      <c r="E42" s="163">
        <v>14</v>
      </c>
      <c r="F42" s="146">
        <v>0</v>
      </c>
      <c r="G42" s="153"/>
      <c r="H42" s="161">
        <f t="shared" ref="H42:H46" si="3">E42*F42</f>
        <v>0</v>
      </c>
      <c r="I42" s="155"/>
    </row>
    <row r="43" spans="1:11" x14ac:dyDescent="0.25">
      <c r="A43" s="156" t="s">
        <v>101</v>
      </c>
      <c r="B43" s="143" t="s">
        <v>23</v>
      </c>
      <c r="C43" s="162" t="s">
        <v>69</v>
      </c>
      <c r="D43" s="168" t="s">
        <v>53</v>
      </c>
      <c r="E43" s="163">
        <v>12</v>
      </c>
      <c r="F43" s="146">
        <v>0</v>
      </c>
      <c r="G43" s="153"/>
      <c r="H43" s="161">
        <f t="shared" si="3"/>
        <v>0</v>
      </c>
      <c r="I43" s="155"/>
    </row>
    <row r="44" spans="1:11" x14ac:dyDescent="0.25">
      <c r="A44" s="156" t="s">
        <v>102</v>
      </c>
      <c r="B44" s="143" t="s">
        <v>23</v>
      </c>
      <c r="C44" s="162" t="s">
        <v>70</v>
      </c>
      <c r="D44" s="168" t="s">
        <v>53</v>
      </c>
      <c r="E44" s="163">
        <v>12</v>
      </c>
      <c r="F44" s="146">
        <v>0</v>
      </c>
      <c r="G44" s="153"/>
      <c r="H44" s="161">
        <f t="shared" si="3"/>
        <v>0</v>
      </c>
      <c r="I44" s="155"/>
    </row>
    <row r="45" spans="1:11" x14ac:dyDescent="0.25">
      <c r="A45" s="156" t="s">
        <v>103</v>
      </c>
      <c r="B45" s="143" t="s">
        <v>23</v>
      </c>
      <c r="C45" s="162" t="s">
        <v>71</v>
      </c>
      <c r="D45" s="168" t="s">
        <v>53</v>
      </c>
      <c r="E45" s="163">
        <v>12</v>
      </c>
      <c r="F45" s="146">
        <v>0</v>
      </c>
      <c r="G45" s="153"/>
      <c r="H45" s="161">
        <f t="shared" si="3"/>
        <v>0</v>
      </c>
      <c r="I45" s="155"/>
    </row>
    <row r="46" spans="1:11" x14ac:dyDescent="0.25">
      <c r="A46" s="156" t="s">
        <v>104</v>
      </c>
      <c r="B46" s="143" t="s">
        <v>23</v>
      </c>
      <c r="C46" s="162" t="s">
        <v>72</v>
      </c>
      <c r="D46" s="168" t="s">
        <v>53</v>
      </c>
      <c r="E46" s="163">
        <v>24</v>
      </c>
      <c r="F46" s="146">
        <v>0</v>
      </c>
      <c r="G46" s="153"/>
      <c r="H46" s="161">
        <f t="shared" si="3"/>
        <v>0</v>
      </c>
      <c r="I46" s="155"/>
    </row>
    <row r="47" spans="1:11" x14ac:dyDescent="0.25">
      <c r="A47" s="156" t="s">
        <v>105</v>
      </c>
      <c r="B47" s="143" t="s">
        <v>23</v>
      </c>
      <c r="C47" s="162" t="s">
        <v>73</v>
      </c>
      <c r="D47" s="168" t="s">
        <v>53</v>
      </c>
      <c r="E47" s="163">
        <f>3*12+1*12+3*24</f>
        <v>120</v>
      </c>
      <c r="F47" s="146">
        <v>0</v>
      </c>
      <c r="G47" s="153"/>
      <c r="H47" s="161">
        <f>E47*F47</f>
        <v>0</v>
      </c>
      <c r="I47" s="155"/>
    </row>
    <row r="48" spans="1:11" ht="28.5" x14ac:dyDescent="0.25">
      <c r="A48" s="134" t="s">
        <v>60</v>
      </c>
      <c r="B48" s="169" t="s">
        <v>20</v>
      </c>
      <c r="C48" s="170" t="s">
        <v>74</v>
      </c>
      <c r="D48" s="169" t="s">
        <v>53</v>
      </c>
      <c r="E48" s="169">
        <v>26</v>
      </c>
      <c r="F48" s="138"/>
      <c r="G48" s="139">
        <v>0</v>
      </c>
      <c r="H48" s="140"/>
      <c r="I48" s="141">
        <f>E48*G48</f>
        <v>0</v>
      </c>
    </row>
    <row r="49" spans="1:9" ht="28.5" x14ac:dyDescent="0.25">
      <c r="A49" s="134" t="s">
        <v>65</v>
      </c>
      <c r="B49" s="135" t="s">
        <v>20</v>
      </c>
      <c r="C49" s="171" t="s">
        <v>77</v>
      </c>
      <c r="D49" s="169" t="s">
        <v>53</v>
      </c>
      <c r="E49" s="169">
        <v>13</v>
      </c>
      <c r="F49" s="138"/>
      <c r="G49" s="139">
        <v>0</v>
      </c>
      <c r="H49" s="140"/>
      <c r="I49" s="172">
        <f>E49*G49</f>
        <v>0</v>
      </c>
    </row>
    <row r="50" spans="1:9" x14ac:dyDescent="0.25">
      <c r="A50" s="142" t="s">
        <v>67</v>
      </c>
      <c r="B50" s="143" t="s">
        <v>23</v>
      </c>
      <c r="C50" s="158" t="s">
        <v>79</v>
      </c>
      <c r="D50" s="159" t="s">
        <v>53</v>
      </c>
      <c r="E50" s="159">
        <v>13</v>
      </c>
      <c r="F50" s="146">
        <v>0</v>
      </c>
      <c r="G50" s="173"/>
      <c r="H50" s="147">
        <f>E50*F50</f>
        <v>0</v>
      </c>
      <c r="I50" s="174"/>
    </row>
    <row r="51" spans="1:9" ht="28.5" x14ac:dyDescent="0.25">
      <c r="A51" s="134" t="s">
        <v>106</v>
      </c>
      <c r="B51" s="135" t="s">
        <v>20</v>
      </c>
      <c r="C51" s="171" t="s">
        <v>81</v>
      </c>
      <c r="D51" s="169" t="s">
        <v>53</v>
      </c>
      <c r="E51" s="169">
        <v>1</v>
      </c>
      <c r="F51" s="138"/>
      <c r="G51" s="139">
        <v>0</v>
      </c>
      <c r="H51" s="140"/>
      <c r="I51" s="172">
        <f>E51*G51</f>
        <v>0</v>
      </c>
    </row>
    <row r="52" spans="1:9" ht="15.75" thickBot="1" x14ac:dyDescent="0.3">
      <c r="A52" s="156" t="s">
        <v>107</v>
      </c>
      <c r="B52" s="175" t="s">
        <v>23</v>
      </c>
      <c r="C52" s="162" t="s">
        <v>83</v>
      </c>
      <c r="D52" s="163" t="s">
        <v>53</v>
      </c>
      <c r="E52" s="163">
        <v>1</v>
      </c>
      <c r="F52" s="165">
        <v>0</v>
      </c>
      <c r="G52" s="176"/>
      <c r="H52" s="161">
        <f>E52*F52</f>
        <v>0</v>
      </c>
      <c r="I52" s="177"/>
    </row>
    <row r="53" spans="1:9" x14ac:dyDescent="0.25">
      <c r="A53" s="178"/>
      <c r="B53" s="179"/>
      <c r="C53" s="182" t="s">
        <v>26</v>
      </c>
      <c r="D53" s="183"/>
      <c r="E53" s="183"/>
      <c r="F53" s="184"/>
      <c r="G53" s="185"/>
      <c r="H53" s="186"/>
      <c r="I53" s="187"/>
    </row>
    <row r="54" spans="1:9" ht="15.75" thickBot="1" x14ac:dyDescent="0.3">
      <c r="A54" s="180"/>
      <c r="B54" s="181"/>
      <c r="C54" s="188" t="s">
        <v>27</v>
      </c>
      <c r="D54" s="189"/>
      <c r="E54" s="189"/>
      <c r="F54" s="190"/>
      <c r="G54" s="191"/>
      <c r="H54" s="192"/>
      <c r="I54" s="193"/>
    </row>
    <row r="55" spans="1:9" ht="15.75" thickBot="1" x14ac:dyDescent="0.3">
      <c r="A55" s="196"/>
      <c r="B55" s="197" t="s">
        <v>109</v>
      </c>
      <c r="C55" s="198" t="s">
        <v>110</v>
      </c>
      <c r="D55" s="199"/>
      <c r="E55" s="199"/>
      <c r="F55" s="200"/>
      <c r="G55" s="201"/>
      <c r="H55" s="202"/>
      <c r="I55" s="203"/>
    </row>
    <row r="56" spans="1:9" ht="42.75" x14ac:dyDescent="0.25">
      <c r="A56" s="54" t="s">
        <v>30</v>
      </c>
      <c r="B56" s="19" t="s">
        <v>20</v>
      </c>
      <c r="C56" s="98" t="s">
        <v>21</v>
      </c>
      <c r="D56" s="19" t="s">
        <v>22</v>
      </c>
      <c r="E56" s="19">
        <v>1589.92</v>
      </c>
      <c r="F56" s="194"/>
      <c r="G56" s="22">
        <v>0</v>
      </c>
      <c r="H56" s="195"/>
      <c r="I56" s="24">
        <f>E56*G56</f>
        <v>0</v>
      </c>
    </row>
    <row r="57" spans="1:9" x14ac:dyDescent="0.25">
      <c r="A57" s="55" t="s">
        <v>32</v>
      </c>
      <c r="B57" s="90" t="s">
        <v>23</v>
      </c>
      <c r="C57" s="97" t="s">
        <v>84</v>
      </c>
      <c r="D57" s="58" t="s">
        <v>22</v>
      </c>
      <c r="E57" s="78">
        <f>1.1*E56</f>
        <v>1748.9120000000003</v>
      </c>
      <c r="F57" s="60">
        <v>0</v>
      </c>
      <c r="G57" s="61"/>
      <c r="H57" s="62">
        <f>E57*F57</f>
        <v>0</v>
      </c>
      <c r="I57" s="28">
        <f>E57*F57</f>
        <v>0</v>
      </c>
    </row>
    <row r="58" spans="1:9" ht="28.5" x14ac:dyDescent="0.25">
      <c r="A58" s="64" t="s">
        <v>95</v>
      </c>
      <c r="B58" s="65" t="s">
        <v>20</v>
      </c>
      <c r="C58" s="98" t="s">
        <v>120</v>
      </c>
      <c r="D58" s="73" t="s">
        <v>75</v>
      </c>
      <c r="E58" s="222">
        <f>E59*1.6</f>
        <v>945.88799999999981</v>
      </c>
      <c r="F58" s="67"/>
      <c r="G58" s="68">
        <v>0</v>
      </c>
      <c r="H58" s="69"/>
      <c r="I58" s="24">
        <f>E58*G58</f>
        <v>0</v>
      </c>
    </row>
    <row r="59" spans="1:9" ht="42.75" x14ac:dyDescent="0.25">
      <c r="A59" s="64" t="s">
        <v>95</v>
      </c>
      <c r="B59" s="65" t="s">
        <v>20</v>
      </c>
      <c r="C59" s="98" t="s">
        <v>21</v>
      </c>
      <c r="D59" s="73" t="s">
        <v>22</v>
      </c>
      <c r="E59" s="73">
        <f>(2181.1-E56)</f>
        <v>591.17999999999984</v>
      </c>
      <c r="F59" s="67"/>
      <c r="G59" s="68">
        <v>0</v>
      </c>
      <c r="H59" s="69"/>
      <c r="I59" s="24">
        <f>E59*G59</f>
        <v>0</v>
      </c>
    </row>
    <row r="60" spans="1:9" ht="29.25" thickBot="1" x14ac:dyDescent="0.3">
      <c r="A60" s="64" t="s">
        <v>76</v>
      </c>
      <c r="B60" s="19" t="s">
        <v>20</v>
      </c>
      <c r="C60" s="20" t="s">
        <v>108</v>
      </c>
      <c r="D60" s="73" t="s">
        <v>53</v>
      </c>
      <c r="E60" s="73">
        <f>E56+E59</f>
        <v>2181.1</v>
      </c>
      <c r="F60" s="67"/>
      <c r="G60" s="68">
        <v>0</v>
      </c>
      <c r="H60" s="69"/>
      <c r="I60" s="24">
        <f>E60*G60</f>
        <v>0</v>
      </c>
    </row>
    <row r="61" spans="1:9" ht="15.75" hidden="1" thickBot="1" x14ac:dyDescent="0.3">
      <c r="A61" s="55" t="s">
        <v>78</v>
      </c>
      <c r="B61" s="56" t="s">
        <v>23</v>
      </c>
      <c r="C61" s="57"/>
      <c r="D61" s="58" t="s">
        <v>53</v>
      </c>
      <c r="E61" s="58">
        <v>0</v>
      </c>
      <c r="F61" s="60">
        <v>0</v>
      </c>
      <c r="G61" s="61"/>
      <c r="H61" s="62">
        <f>E61*F61</f>
        <v>0</v>
      </c>
      <c r="I61" s="63"/>
    </row>
    <row r="62" spans="1:9" ht="15.75" hidden="1" thickBot="1" x14ac:dyDescent="0.3">
      <c r="A62" s="55" t="s">
        <v>85</v>
      </c>
      <c r="B62" s="56" t="s">
        <v>23</v>
      </c>
      <c r="C62" s="57"/>
      <c r="D62" s="58" t="s">
        <v>53</v>
      </c>
      <c r="E62" s="58">
        <v>0</v>
      </c>
      <c r="F62" s="60">
        <v>0</v>
      </c>
      <c r="G62" s="61"/>
      <c r="H62" s="62">
        <f>E62*F62</f>
        <v>0</v>
      </c>
      <c r="I62" s="63"/>
    </row>
    <row r="63" spans="1:9" ht="29.25" hidden="1" thickBot="1" x14ac:dyDescent="0.3">
      <c r="A63" s="64" t="s">
        <v>80</v>
      </c>
      <c r="B63" s="19" t="s">
        <v>20</v>
      </c>
      <c r="C63" s="20"/>
      <c r="D63" s="73" t="s">
        <v>53</v>
      </c>
      <c r="E63" s="73">
        <v>0</v>
      </c>
      <c r="F63" s="67"/>
      <c r="G63" s="68">
        <v>0</v>
      </c>
      <c r="H63" s="69"/>
      <c r="I63" s="24">
        <f>E63*G63</f>
        <v>0</v>
      </c>
    </row>
    <row r="64" spans="1:9" ht="15.75" hidden="1" thickBot="1" x14ac:dyDescent="0.3">
      <c r="A64" s="55" t="s">
        <v>82</v>
      </c>
      <c r="B64" s="56" t="s">
        <v>23</v>
      </c>
      <c r="C64" s="57"/>
      <c r="D64" s="58" t="s">
        <v>53</v>
      </c>
      <c r="E64" s="58">
        <v>0</v>
      </c>
      <c r="F64" s="60">
        <v>0</v>
      </c>
      <c r="G64" s="61"/>
      <c r="H64" s="99">
        <f>E64*F64</f>
        <v>0</v>
      </c>
      <c r="I64" s="100"/>
    </row>
    <row r="65" spans="1:10" ht="29.25" hidden="1" thickBot="1" x14ac:dyDescent="0.3">
      <c r="A65" s="101" t="s">
        <v>86</v>
      </c>
      <c r="B65" s="102" t="s">
        <v>20</v>
      </c>
      <c r="C65" s="103"/>
      <c r="D65" s="104" t="s">
        <v>39</v>
      </c>
      <c r="E65" s="104"/>
      <c r="F65" s="105"/>
      <c r="G65" s="106">
        <v>0</v>
      </c>
      <c r="H65" s="107"/>
      <c r="I65" s="108">
        <f>E65*G65</f>
        <v>0</v>
      </c>
      <c r="J65" s="109"/>
    </row>
    <row r="66" spans="1:10" s="114" customFormat="1" ht="29.25" hidden="1" thickBot="1" x14ac:dyDescent="0.3">
      <c r="A66" s="101" t="s">
        <v>87</v>
      </c>
      <c r="B66" s="110" t="s">
        <v>20</v>
      </c>
      <c r="C66" s="111" t="s">
        <v>88</v>
      </c>
      <c r="D66" s="104" t="s">
        <v>39</v>
      </c>
      <c r="E66" s="112">
        <v>216</v>
      </c>
      <c r="F66" s="105"/>
      <c r="G66" s="106">
        <v>0</v>
      </c>
      <c r="H66" s="113"/>
      <c r="I66" s="106">
        <f>E66*G66</f>
        <v>0</v>
      </c>
    </row>
    <row r="67" spans="1:10" s="114" customFormat="1" ht="29.25" hidden="1" thickBot="1" x14ac:dyDescent="0.3">
      <c r="A67" s="101" t="s">
        <v>89</v>
      </c>
      <c r="B67" s="110" t="s">
        <v>20</v>
      </c>
      <c r="D67" s="115"/>
      <c r="E67" s="115"/>
    </row>
    <row r="68" spans="1:10" s="114" customFormat="1" ht="29.25" hidden="1" thickBot="1" x14ac:dyDescent="0.3">
      <c r="A68" s="64" t="s">
        <v>90</v>
      </c>
      <c r="B68" s="19" t="s">
        <v>20</v>
      </c>
      <c r="C68" s="116"/>
      <c r="D68" s="117" t="s">
        <v>39</v>
      </c>
      <c r="E68" s="117"/>
      <c r="F68" s="67"/>
      <c r="G68" s="70">
        <v>0</v>
      </c>
      <c r="H68" s="118"/>
      <c r="I68" s="70">
        <f t="shared" ref="I68:I69" si="4">E68*G68</f>
        <v>0</v>
      </c>
    </row>
    <row r="69" spans="1:10" s="114" customFormat="1" ht="29.25" hidden="1" thickBot="1" x14ac:dyDescent="0.3">
      <c r="A69" s="64" t="s">
        <v>91</v>
      </c>
      <c r="B69" s="8" t="s">
        <v>20</v>
      </c>
      <c r="C69" s="116"/>
      <c r="D69" s="119" t="s">
        <v>92</v>
      </c>
      <c r="E69" s="117"/>
      <c r="F69" s="67"/>
      <c r="G69" s="70">
        <v>0</v>
      </c>
      <c r="H69" s="118"/>
      <c r="I69" s="70">
        <f t="shared" si="4"/>
        <v>0</v>
      </c>
    </row>
    <row r="70" spans="1:10" s="114" customFormat="1" ht="15.75" thickBot="1" x14ac:dyDescent="0.3">
      <c r="A70" s="120"/>
      <c r="B70" s="17"/>
      <c r="C70" s="121" t="s">
        <v>93</v>
      </c>
      <c r="D70" s="11"/>
      <c r="E70" s="11"/>
      <c r="F70" s="122"/>
      <c r="G70" s="53"/>
      <c r="H70" s="52">
        <f>SUM(H19:H64)</f>
        <v>0</v>
      </c>
      <c r="I70" s="52">
        <f>SUM(I13:I64)</f>
        <v>0</v>
      </c>
    </row>
    <row r="71" spans="1:10" ht="15.75" thickBot="1" x14ac:dyDescent="0.3">
      <c r="A71" s="123"/>
      <c r="B71" s="124"/>
      <c r="C71" s="125" t="s">
        <v>121</v>
      </c>
      <c r="D71" s="124"/>
      <c r="E71" s="126"/>
      <c r="F71" s="127"/>
      <c r="G71" s="128"/>
      <c r="H71" s="129"/>
      <c r="I71" s="130">
        <f>H70+I70</f>
        <v>0</v>
      </c>
    </row>
    <row r="72" spans="1:10" ht="15.75" thickBot="1" x14ac:dyDescent="0.3">
      <c r="A72" s="123"/>
      <c r="B72" s="124"/>
      <c r="C72" s="125" t="s">
        <v>94</v>
      </c>
      <c r="D72" s="124"/>
      <c r="E72" s="126"/>
      <c r="F72" s="127"/>
      <c r="G72" s="128"/>
      <c r="H72" s="129"/>
      <c r="I72" s="130">
        <f>I71/1.2*20%</f>
        <v>0</v>
      </c>
    </row>
    <row r="74" spans="1:10" s="132" customFormat="1" x14ac:dyDescent="0.25">
      <c r="A74" s="1"/>
      <c r="B74" s="1"/>
      <c r="C74" s="1"/>
      <c r="D74" s="1"/>
      <c r="E74" s="1"/>
      <c r="F74" s="2"/>
      <c r="G74" s="2"/>
      <c r="H74" s="14"/>
      <c r="I74" s="131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133"/>
    </row>
  </sheetData>
  <mergeCells count="12">
    <mergeCell ref="H9:I9"/>
    <mergeCell ref="C12:I12"/>
    <mergeCell ref="H1:I1"/>
    <mergeCell ref="F2:I2"/>
    <mergeCell ref="A5:I5"/>
    <mergeCell ref="A6:I6"/>
    <mergeCell ref="A7:I7"/>
    <mergeCell ref="A9:A10"/>
    <mergeCell ref="C9:C10"/>
    <mergeCell ref="D9:D10"/>
    <mergeCell ref="E9:E10"/>
    <mergeCell ref="F9:G9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F4E1-9450-4B7E-97E5-5F500829B898}">
  <dimension ref="A1:K87"/>
  <sheetViews>
    <sheetView tabSelected="1" zoomScaleNormal="100" workbookViewId="0">
      <selection activeCell="N14" sqref="N14"/>
    </sheetView>
  </sheetViews>
  <sheetFormatPr defaultColWidth="9.140625" defaultRowHeight="15" x14ac:dyDescent="0.25"/>
  <cols>
    <col min="1" max="1" width="6" style="1" customWidth="1"/>
    <col min="2" max="2" width="17.7109375" style="1" customWidth="1"/>
    <col min="3" max="3" width="65.140625" style="1" customWidth="1"/>
    <col min="4" max="4" width="5.140625" style="1" customWidth="1"/>
    <col min="5" max="5" width="9.5703125" style="1" bestFit="1" customWidth="1"/>
    <col min="6" max="6" width="12.85546875" style="2" customWidth="1"/>
    <col min="7" max="7" width="11.140625" style="2" customWidth="1"/>
    <col min="8" max="8" width="18.5703125" style="2" customWidth="1"/>
    <col min="9" max="9" width="19" style="2" customWidth="1"/>
    <col min="10" max="10" width="9.140625" style="3"/>
    <col min="11" max="11" width="14.85546875" style="3" customWidth="1"/>
    <col min="12" max="12" width="10" style="3" bestFit="1" customWidth="1"/>
    <col min="13" max="13" width="11.42578125" style="3" bestFit="1" customWidth="1"/>
    <col min="14" max="16384" width="9.140625" style="3"/>
  </cols>
  <sheetData>
    <row r="1" spans="1:10" x14ac:dyDescent="0.25">
      <c r="H1" s="229" t="s">
        <v>0</v>
      </c>
      <c r="I1" s="229"/>
    </row>
    <row r="2" spans="1:10" ht="15" customHeight="1" x14ac:dyDescent="0.25">
      <c r="B2" s="1" t="s">
        <v>1</v>
      </c>
      <c r="C2" s="4" t="s">
        <v>2</v>
      </c>
      <c r="F2" s="229"/>
      <c r="G2" s="229"/>
      <c r="H2" s="229"/>
      <c r="I2" s="229"/>
    </row>
    <row r="3" spans="1:10" ht="15" customHeight="1" x14ac:dyDescent="0.25">
      <c r="F3" s="5"/>
      <c r="G3" s="5"/>
      <c r="H3" s="5"/>
      <c r="I3" s="5"/>
    </row>
    <row r="4" spans="1:10" ht="15" customHeight="1" x14ac:dyDescent="0.25">
      <c r="F4" s="5"/>
      <c r="G4" s="5"/>
      <c r="H4" s="5"/>
      <c r="I4" s="5"/>
    </row>
    <row r="5" spans="1:10" ht="15" customHeight="1" x14ac:dyDescent="0.25">
      <c r="A5" s="230" t="s">
        <v>111</v>
      </c>
      <c r="B5" s="230"/>
      <c r="C5" s="230"/>
      <c r="D5" s="230"/>
      <c r="E5" s="230"/>
      <c r="F5" s="230"/>
      <c r="G5" s="230"/>
      <c r="H5" s="230"/>
      <c r="I5" s="230"/>
    </row>
    <row r="6" spans="1:10" ht="22.5" customHeight="1" x14ac:dyDescent="0.25">
      <c r="A6" s="231" t="s">
        <v>4</v>
      </c>
      <c r="B6" s="231"/>
      <c r="C6" s="231"/>
      <c r="D6" s="231"/>
      <c r="E6" s="231"/>
      <c r="F6" s="231"/>
      <c r="G6" s="231"/>
      <c r="H6" s="231"/>
      <c r="I6" s="231"/>
    </row>
    <row r="7" spans="1:10" ht="57" customHeight="1" x14ac:dyDescent="0.25">
      <c r="A7" s="232" t="s">
        <v>112</v>
      </c>
      <c r="B7" s="232"/>
      <c r="C7" s="232"/>
      <c r="D7" s="232"/>
      <c r="E7" s="232"/>
      <c r="F7" s="232"/>
      <c r="G7" s="232"/>
      <c r="H7" s="232"/>
      <c r="I7" s="232"/>
    </row>
    <row r="8" spans="1:10" s="6" customFormat="1" ht="15.75" thickBot="1" x14ac:dyDescent="0.3">
      <c r="A8" s="1"/>
      <c r="B8" s="1"/>
      <c r="C8" s="4" t="s">
        <v>6</v>
      </c>
      <c r="D8" s="1"/>
      <c r="E8" s="1"/>
      <c r="F8" s="2"/>
      <c r="G8" s="2"/>
      <c r="H8" s="2"/>
      <c r="I8" s="2"/>
    </row>
    <row r="9" spans="1:10" s="6" customFormat="1" ht="15" customHeight="1" x14ac:dyDescent="0.25">
      <c r="A9" s="233" t="s">
        <v>7</v>
      </c>
      <c r="B9" s="7" t="s">
        <v>8</v>
      </c>
      <c r="C9" s="233" t="s">
        <v>9</v>
      </c>
      <c r="D9" s="233" t="s">
        <v>10</v>
      </c>
      <c r="E9" s="233" t="s">
        <v>11</v>
      </c>
      <c r="F9" s="239" t="s">
        <v>12</v>
      </c>
      <c r="G9" s="240"/>
      <c r="H9" s="239" t="s">
        <v>13</v>
      </c>
      <c r="I9" s="240"/>
    </row>
    <row r="10" spans="1:10" ht="15.75" thickBot="1" x14ac:dyDescent="0.3">
      <c r="A10" s="235"/>
      <c r="B10" s="8" t="s">
        <v>14</v>
      </c>
      <c r="C10" s="235"/>
      <c r="D10" s="235"/>
      <c r="E10" s="235"/>
      <c r="F10" s="9" t="s">
        <v>15</v>
      </c>
      <c r="G10" s="10" t="s">
        <v>16</v>
      </c>
      <c r="H10" s="9" t="s">
        <v>15</v>
      </c>
      <c r="I10" s="10" t="s">
        <v>16</v>
      </c>
    </row>
    <row r="11" spans="1:10" ht="15.75" thickBot="1" x14ac:dyDescent="0.3">
      <c r="A11" s="11"/>
      <c r="B11" s="12"/>
      <c r="C11" s="11" t="s">
        <v>113</v>
      </c>
      <c r="D11" s="13"/>
      <c r="E11" s="13"/>
      <c r="F11" s="14"/>
      <c r="G11" s="14"/>
      <c r="H11" s="14"/>
      <c r="I11" s="15"/>
    </row>
    <row r="12" spans="1:10" ht="15.75" thickBot="1" x14ac:dyDescent="0.3">
      <c r="A12" s="212"/>
      <c r="B12" s="213" t="s">
        <v>18</v>
      </c>
      <c r="C12" s="225" t="s">
        <v>19</v>
      </c>
      <c r="D12" s="226"/>
      <c r="E12" s="226"/>
      <c r="F12" s="226"/>
      <c r="G12" s="226"/>
      <c r="H12" s="226"/>
      <c r="I12" s="241"/>
    </row>
    <row r="13" spans="1:10" ht="42.75" x14ac:dyDescent="0.25">
      <c r="A13" s="18">
        <v>1</v>
      </c>
      <c r="B13" s="19" t="s">
        <v>20</v>
      </c>
      <c r="C13" s="20" t="s">
        <v>21</v>
      </c>
      <c r="D13" s="19" t="s">
        <v>22</v>
      </c>
      <c r="E13" s="19">
        <f>(1686.82+74.78)-(540.3+73.72)</f>
        <v>1147.58</v>
      </c>
      <c r="F13" s="21"/>
      <c r="G13" s="22">
        <v>0</v>
      </c>
      <c r="H13" s="23"/>
      <c r="I13" s="24">
        <f t="shared" ref="I13" si="0">E13*G13</f>
        <v>0</v>
      </c>
      <c r="J13" s="6"/>
    </row>
    <row r="14" spans="1:10" x14ac:dyDescent="0.25">
      <c r="A14" s="74" t="s">
        <v>32</v>
      </c>
      <c r="B14" s="25" t="s">
        <v>23</v>
      </c>
      <c r="C14" s="26" t="s">
        <v>24</v>
      </c>
      <c r="D14" s="25" t="s">
        <v>22</v>
      </c>
      <c r="E14" s="25">
        <f>1.1*E13</f>
        <v>1262.338</v>
      </c>
      <c r="F14" s="21">
        <v>0</v>
      </c>
      <c r="G14" s="27"/>
      <c r="H14" s="23">
        <f>E14*F14</f>
        <v>0</v>
      </c>
      <c r="I14" s="28"/>
    </row>
    <row r="15" spans="1:10" ht="29.25" thickBot="1" x14ac:dyDescent="0.3">
      <c r="A15" s="29">
        <v>2</v>
      </c>
      <c r="B15" s="30" t="s">
        <v>20</v>
      </c>
      <c r="C15" s="4" t="s">
        <v>25</v>
      </c>
      <c r="D15" s="30" t="s">
        <v>22</v>
      </c>
      <c r="E15" s="30">
        <f>E13</f>
        <v>1147.58</v>
      </c>
      <c r="F15" s="31"/>
      <c r="G15" s="32">
        <v>0</v>
      </c>
      <c r="H15" s="33"/>
      <c r="I15" s="34">
        <f>E15*G15</f>
        <v>0</v>
      </c>
    </row>
    <row r="16" spans="1:10" x14ac:dyDescent="0.25">
      <c r="A16" s="35"/>
      <c r="B16" s="36"/>
      <c r="C16" s="37" t="s">
        <v>26</v>
      </c>
      <c r="D16" s="36"/>
      <c r="E16" s="36"/>
      <c r="F16" s="38"/>
      <c r="G16" s="39"/>
      <c r="H16" s="40">
        <f>SUM(H13:H15)</f>
        <v>0</v>
      </c>
      <c r="I16" s="41">
        <f>SUM(I13:I15)</f>
        <v>0</v>
      </c>
    </row>
    <row r="17" spans="1:11" ht="15.75" thickBot="1" x14ac:dyDescent="0.3">
      <c r="A17" s="42"/>
      <c r="B17" s="8"/>
      <c r="C17" s="43" t="s">
        <v>27</v>
      </c>
      <c r="D17" s="8"/>
      <c r="E17" s="8"/>
      <c r="F17" s="44"/>
      <c r="G17" s="45"/>
      <c r="H17" s="46"/>
      <c r="I17" s="47">
        <f>H16+I16</f>
        <v>0</v>
      </c>
    </row>
    <row r="18" spans="1:11" ht="15.75" thickBot="1" x14ac:dyDescent="0.3">
      <c r="A18" s="48"/>
      <c r="B18" s="11" t="s">
        <v>28</v>
      </c>
      <c r="C18" s="49" t="s">
        <v>29</v>
      </c>
      <c r="D18" s="11"/>
      <c r="E18" s="11"/>
      <c r="F18" s="50"/>
      <c r="G18" s="51"/>
      <c r="H18" s="52"/>
      <c r="I18" s="53"/>
    </row>
    <row r="19" spans="1:11" ht="28.5" x14ac:dyDescent="0.25">
      <c r="A19" s="54" t="s">
        <v>30</v>
      </c>
      <c r="B19" s="19" t="s">
        <v>20</v>
      </c>
      <c r="C19" s="20" t="s">
        <v>31</v>
      </c>
      <c r="D19" s="19" t="s">
        <v>22</v>
      </c>
      <c r="E19" s="214">
        <f>1.64*0.1*449.5</f>
        <v>73.718000000000004</v>
      </c>
      <c r="F19" s="21"/>
      <c r="G19" s="22">
        <v>0</v>
      </c>
      <c r="H19" s="23"/>
      <c r="I19" s="24">
        <f>E19*G19</f>
        <v>0</v>
      </c>
    </row>
    <row r="20" spans="1:11" ht="30" x14ac:dyDescent="0.25">
      <c r="A20" s="55" t="s">
        <v>32</v>
      </c>
      <c r="B20" s="56" t="s">
        <v>23</v>
      </c>
      <c r="C20" s="57" t="s">
        <v>33</v>
      </c>
      <c r="D20" s="58" t="s">
        <v>22</v>
      </c>
      <c r="E20" s="59">
        <f>1.25*E19</f>
        <v>92.147500000000008</v>
      </c>
      <c r="F20" s="60">
        <v>0</v>
      </c>
      <c r="G20" s="61"/>
      <c r="H20" s="62">
        <f>E20*F20</f>
        <v>0</v>
      </c>
      <c r="I20" s="63"/>
    </row>
    <row r="21" spans="1:11" ht="28.5" x14ac:dyDescent="0.25">
      <c r="A21" s="64" t="s">
        <v>95</v>
      </c>
      <c r="B21" s="65" t="s">
        <v>20</v>
      </c>
      <c r="C21" s="66" t="s">
        <v>35</v>
      </c>
      <c r="D21" s="30" t="s">
        <v>22</v>
      </c>
      <c r="E21" s="59">
        <f>1.7*0.2*449.5</f>
        <v>152.83000000000001</v>
      </c>
      <c r="F21" s="67"/>
      <c r="G21" s="68">
        <v>0</v>
      </c>
      <c r="H21" s="69"/>
      <c r="I21" s="70">
        <f>E21*G21</f>
        <v>0</v>
      </c>
    </row>
    <row r="22" spans="1:11" x14ac:dyDescent="0.25">
      <c r="A22" s="55" t="s">
        <v>96</v>
      </c>
      <c r="B22" s="56" t="s">
        <v>23</v>
      </c>
      <c r="C22" s="57" t="s">
        <v>36</v>
      </c>
      <c r="D22" s="71" t="s">
        <v>22</v>
      </c>
      <c r="E22" s="78">
        <f>1.1*E21</f>
        <v>168.11300000000003</v>
      </c>
      <c r="F22" s="60">
        <v>0</v>
      </c>
      <c r="G22" s="61"/>
      <c r="H22" s="62">
        <f>E22*F22</f>
        <v>0</v>
      </c>
      <c r="I22" s="63"/>
    </row>
    <row r="23" spans="1:11" ht="28.5" x14ac:dyDescent="0.25">
      <c r="A23" s="64" t="s">
        <v>34</v>
      </c>
      <c r="B23" s="19" t="s">
        <v>20</v>
      </c>
      <c r="C23" s="72" t="s">
        <v>38</v>
      </c>
      <c r="D23" s="73" t="s">
        <v>39</v>
      </c>
      <c r="E23" s="73">
        <v>449.5</v>
      </c>
      <c r="F23" s="60"/>
      <c r="G23" s="68">
        <v>0</v>
      </c>
      <c r="H23" s="62"/>
      <c r="I23" s="70">
        <f>E23*G23</f>
        <v>0</v>
      </c>
    </row>
    <row r="24" spans="1:11" x14ac:dyDescent="0.25">
      <c r="A24" s="55" t="s">
        <v>97</v>
      </c>
      <c r="B24" s="56" t="s">
        <v>23</v>
      </c>
      <c r="C24" s="57" t="s">
        <v>41</v>
      </c>
      <c r="D24" s="73" t="s">
        <v>42</v>
      </c>
      <c r="E24" s="73">
        <f>2.75*E23</f>
        <v>1236.125</v>
      </c>
      <c r="F24" s="60">
        <v>0</v>
      </c>
      <c r="G24" s="68"/>
      <c r="H24" s="62">
        <f>E24*F24</f>
        <v>0</v>
      </c>
      <c r="I24" s="70"/>
    </row>
    <row r="25" spans="1:11" ht="28.5" hidden="1" customHeight="1" x14ac:dyDescent="0.25">
      <c r="A25" s="64" t="s">
        <v>37</v>
      </c>
      <c r="B25" s="19" t="s">
        <v>20</v>
      </c>
      <c r="C25" s="66" t="s">
        <v>43</v>
      </c>
      <c r="D25" s="73" t="s">
        <v>22</v>
      </c>
      <c r="E25" s="73">
        <v>0</v>
      </c>
      <c r="F25" s="105"/>
      <c r="G25" s="68">
        <v>0</v>
      </c>
      <c r="H25" s="69"/>
      <c r="I25" s="70">
        <f>E25*G25</f>
        <v>0</v>
      </c>
    </row>
    <row r="26" spans="1:11" ht="15" hidden="1" customHeight="1" x14ac:dyDescent="0.25">
      <c r="A26" s="74" t="s">
        <v>40</v>
      </c>
      <c r="B26" s="56" t="s">
        <v>23</v>
      </c>
      <c r="C26" s="75" t="s">
        <v>44</v>
      </c>
      <c r="D26" s="58" t="s">
        <v>22</v>
      </c>
      <c r="E26" s="58">
        <f>1.1*E25</f>
        <v>0</v>
      </c>
      <c r="F26" s="208">
        <v>920.25</v>
      </c>
      <c r="G26" s="61"/>
      <c r="H26" s="62">
        <f t="shared" ref="H26" si="1">E26*F26</f>
        <v>0</v>
      </c>
      <c r="I26" s="63"/>
    </row>
    <row r="27" spans="1:11" ht="28.5" hidden="1" customHeight="1" x14ac:dyDescent="0.25">
      <c r="A27" s="204" t="s">
        <v>45</v>
      </c>
      <c r="B27" s="82" t="s">
        <v>20</v>
      </c>
      <c r="C27" s="209" t="s">
        <v>46</v>
      </c>
      <c r="D27" s="210" t="s">
        <v>22</v>
      </c>
      <c r="E27" s="210">
        <v>0</v>
      </c>
      <c r="F27" s="87"/>
      <c r="G27" s="83">
        <v>0</v>
      </c>
      <c r="H27" s="88"/>
      <c r="I27" s="84">
        <f>E27*G27</f>
        <v>0</v>
      </c>
    </row>
    <row r="28" spans="1:11" ht="15" hidden="1" customHeight="1" x14ac:dyDescent="0.25">
      <c r="A28" s="85" t="s">
        <v>47</v>
      </c>
      <c r="B28" s="86" t="s">
        <v>23</v>
      </c>
      <c r="C28" s="211" t="s">
        <v>48</v>
      </c>
      <c r="D28" s="205" t="s">
        <v>22</v>
      </c>
      <c r="E28" s="205">
        <f>E27*1.25</f>
        <v>0</v>
      </c>
      <c r="F28" s="87">
        <v>2208.6</v>
      </c>
      <c r="G28" s="206"/>
      <c r="H28" s="88">
        <f t="shared" ref="H28" si="2">E28*F28</f>
        <v>0</v>
      </c>
      <c r="I28" s="207"/>
    </row>
    <row r="29" spans="1:11" ht="42.75" x14ac:dyDescent="0.25">
      <c r="A29" s="134" t="s">
        <v>37</v>
      </c>
      <c r="B29" s="135" t="s">
        <v>20</v>
      </c>
      <c r="C29" s="215" t="s">
        <v>122</v>
      </c>
      <c r="D29" s="169" t="s">
        <v>39</v>
      </c>
      <c r="E29" s="169">
        <f>210.4+239.1</f>
        <v>449.5</v>
      </c>
      <c r="F29" s="146"/>
      <c r="G29" s="139">
        <v>0</v>
      </c>
      <c r="H29" s="147"/>
      <c r="I29" s="141">
        <f>E29*G29</f>
        <v>0</v>
      </c>
    </row>
    <row r="30" spans="1:11" ht="60" x14ac:dyDescent="0.25">
      <c r="A30" s="142" t="s">
        <v>40</v>
      </c>
      <c r="B30" s="216" t="s">
        <v>23</v>
      </c>
      <c r="C30" s="217" t="s">
        <v>115</v>
      </c>
      <c r="D30" s="159" t="s">
        <v>39</v>
      </c>
      <c r="E30" s="160">
        <v>463</v>
      </c>
      <c r="F30" s="146">
        <v>0</v>
      </c>
      <c r="G30" s="139"/>
      <c r="H30" s="147">
        <f>E30*F30</f>
        <v>0</v>
      </c>
      <c r="I30" s="141"/>
      <c r="K30" s="79"/>
    </row>
    <row r="31" spans="1:11" s="80" customFormat="1" x14ac:dyDescent="0.25">
      <c r="A31" s="142" t="s">
        <v>98</v>
      </c>
      <c r="B31" s="216" t="s">
        <v>23</v>
      </c>
      <c r="C31" s="217" t="s">
        <v>114</v>
      </c>
      <c r="D31" s="159" t="s">
        <v>53</v>
      </c>
      <c r="E31" s="159">
        <v>13</v>
      </c>
      <c r="F31" s="146">
        <v>0</v>
      </c>
      <c r="G31" s="173"/>
      <c r="H31" s="147">
        <f>E31*F31</f>
        <v>0</v>
      </c>
      <c r="I31" s="174"/>
    </row>
    <row r="32" spans="1:11" x14ac:dyDescent="0.25">
      <c r="A32" s="142" t="s">
        <v>99</v>
      </c>
      <c r="B32" s="216" t="s">
        <v>23</v>
      </c>
      <c r="C32" s="217" t="s">
        <v>52</v>
      </c>
      <c r="D32" s="159" t="s">
        <v>53</v>
      </c>
      <c r="E32" s="159">
        <v>55</v>
      </c>
      <c r="F32" s="146">
        <v>0</v>
      </c>
      <c r="G32" s="139"/>
      <c r="H32" s="147">
        <f>E32*F32</f>
        <v>0</v>
      </c>
      <c r="I32" s="141"/>
    </row>
    <row r="33" spans="1:11" x14ac:dyDescent="0.25">
      <c r="A33" s="55" t="s">
        <v>100</v>
      </c>
      <c r="B33" s="77" t="s">
        <v>23</v>
      </c>
      <c r="C33" s="76" t="s">
        <v>54</v>
      </c>
      <c r="D33" s="58" t="s">
        <v>22</v>
      </c>
      <c r="E33" s="58">
        <v>132.6</v>
      </c>
      <c r="F33" s="60">
        <v>0</v>
      </c>
      <c r="G33" s="68"/>
      <c r="H33" s="62">
        <f>E33*F33</f>
        <v>0</v>
      </c>
      <c r="I33" s="70"/>
    </row>
    <row r="34" spans="1:11" x14ac:dyDescent="0.25">
      <c r="A34" s="55" t="s">
        <v>116</v>
      </c>
      <c r="B34" s="77" t="s">
        <v>23</v>
      </c>
      <c r="C34" s="75" t="s">
        <v>55</v>
      </c>
      <c r="D34" s="81" t="s">
        <v>22</v>
      </c>
      <c r="E34" s="81">
        <v>27.87</v>
      </c>
      <c r="F34" s="60">
        <v>0</v>
      </c>
      <c r="G34" s="68"/>
      <c r="H34" s="62">
        <f>E34*F34</f>
        <v>0</v>
      </c>
      <c r="I34" s="70"/>
    </row>
    <row r="35" spans="1:11" ht="28.5" x14ac:dyDescent="0.25">
      <c r="A35" s="134" t="s">
        <v>45</v>
      </c>
      <c r="B35" s="135" t="s">
        <v>20</v>
      </c>
      <c r="C35" s="136" t="s">
        <v>57</v>
      </c>
      <c r="D35" s="137" t="s">
        <v>22</v>
      </c>
      <c r="E35" s="218">
        <f>540.3-E21-0.246*449.5</f>
        <v>276.89299999999992</v>
      </c>
      <c r="F35" s="138"/>
      <c r="G35" s="139">
        <v>0</v>
      </c>
      <c r="H35" s="140"/>
      <c r="I35" s="141">
        <f>G35*E35</f>
        <v>0</v>
      </c>
      <c r="K35" s="79"/>
    </row>
    <row r="36" spans="1:11" x14ac:dyDescent="0.25">
      <c r="A36" s="142" t="s">
        <v>47</v>
      </c>
      <c r="B36" s="143" t="s">
        <v>23</v>
      </c>
      <c r="C36" s="144" t="s">
        <v>59</v>
      </c>
      <c r="D36" s="145" t="s">
        <v>22</v>
      </c>
      <c r="E36" s="219">
        <f>E35*1.1</f>
        <v>304.58229999999992</v>
      </c>
      <c r="F36" s="146">
        <v>0</v>
      </c>
      <c r="G36" s="139"/>
      <c r="H36" s="147">
        <f>E36*F36</f>
        <v>0</v>
      </c>
      <c r="I36" s="141"/>
    </row>
    <row r="37" spans="1:11" ht="28.5" x14ac:dyDescent="0.25">
      <c r="A37" s="148" t="s">
        <v>49</v>
      </c>
      <c r="B37" s="135" t="s">
        <v>20</v>
      </c>
      <c r="C37" s="149" t="s">
        <v>61</v>
      </c>
      <c r="D37" s="150" t="s">
        <v>22</v>
      </c>
      <c r="E37" s="151">
        <f>28*(1.16*1.16*0.1)</f>
        <v>3.7676799999999995</v>
      </c>
      <c r="F37" s="152"/>
      <c r="G37" s="153">
        <v>0</v>
      </c>
      <c r="H37" s="154"/>
      <c r="I37" s="155">
        <f>E37*G37</f>
        <v>0</v>
      </c>
      <c r="K37" s="79"/>
    </row>
    <row r="38" spans="1:11" x14ac:dyDescent="0.25">
      <c r="A38" s="156" t="s">
        <v>50</v>
      </c>
      <c r="B38" s="157" t="s">
        <v>23</v>
      </c>
      <c r="C38" s="158" t="s">
        <v>62</v>
      </c>
      <c r="D38" s="159" t="s">
        <v>63</v>
      </c>
      <c r="E38" s="160">
        <f>E37*1.25</f>
        <v>4.7095999999999991</v>
      </c>
      <c r="F38" s="146">
        <v>0</v>
      </c>
      <c r="G38" s="153"/>
      <c r="H38" s="161">
        <f>E38*F38</f>
        <v>0</v>
      </c>
      <c r="I38" s="155"/>
    </row>
    <row r="39" spans="1:11" ht="15" hidden="1" customHeight="1" x14ac:dyDescent="0.25">
      <c r="A39" s="89"/>
      <c r="B39" s="90"/>
      <c r="C39" s="91"/>
      <c r="D39" s="81"/>
      <c r="E39" s="92"/>
      <c r="F39" s="93"/>
      <c r="G39" s="94"/>
      <c r="H39" s="95"/>
      <c r="I39" s="96"/>
    </row>
    <row r="40" spans="1:11" ht="15" hidden="1" customHeight="1" x14ac:dyDescent="0.25">
      <c r="A40" s="89"/>
      <c r="B40" s="90"/>
      <c r="C40" s="91"/>
      <c r="D40" s="81"/>
      <c r="E40" s="92"/>
      <c r="F40" s="93"/>
      <c r="G40" s="94"/>
      <c r="H40" s="95"/>
      <c r="I40" s="96"/>
    </row>
    <row r="41" spans="1:11" ht="15" hidden="1" customHeight="1" x14ac:dyDescent="0.25">
      <c r="A41" s="89" t="s">
        <v>64</v>
      </c>
      <c r="B41" s="90" t="s">
        <v>23</v>
      </c>
      <c r="C41" s="91"/>
      <c r="D41" s="81"/>
      <c r="E41" s="81"/>
      <c r="F41" s="93"/>
      <c r="G41" s="94"/>
      <c r="H41" s="95"/>
      <c r="I41" s="96"/>
    </row>
    <row r="42" spans="1:11" ht="88.5" customHeight="1" x14ac:dyDescent="0.25">
      <c r="A42" s="148" t="s">
        <v>56</v>
      </c>
      <c r="B42" s="166" t="s">
        <v>20</v>
      </c>
      <c r="C42" s="167" t="s">
        <v>66</v>
      </c>
      <c r="D42" s="150" t="s">
        <v>53</v>
      </c>
      <c r="E42" s="150">
        <v>28</v>
      </c>
      <c r="F42" s="152"/>
      <c r="G42" s="153">
        <v>0</v>
      </c>
      <c r="H42" s="154"/>
      <c r="I42" s="155">
        <f>E42*G42</f>
        <v>0</v>
      </c>
    </row>
    <row r="43" spans="1:11" x14ac:dyDescent="0.25">
      <c r="A43" s="156" t="s">
        <v>58</v>
      </c>
      <c r="B43" s="143" t="s">
        <v>23</v>
      </c>
      <c r="C43" s="162" t="s">
        <v>68</v>
      </c>
      <c r="D43" s="168" t="s">
        <v>53</v>
      </c>
      <c r="E43" s="163">
        <v>28</v>
      </c>
      <c r="F43" s="146">
        <v>0</v>
      </c>
      <c r="G43" s="153"/>
      <c r="H43" s="161">
        <f t="shared" ref="H43:H47" si="3">E43*F43</f>
        <v>0</v>
      </c>
      <c r="I43" s="155"/>
    </row>
    <row r="44" spans="1:11" x14ac:dyDescent="0.25">
      <c r="A44" s="156" t="s">
        <v>101</v>
      </c>
      <c r="B44" s="143" t="s">
        <v>23</v>
      </c>
      <c r="C44" s="162" t="s">
        <v>69</v>
      </c>
      <c r="D44" s="168" t="s">
        <v>53</v>
      </c>
      <c r="E44" s="163">
        <v>28</v>
      </c>
      <c r="F44" s="146">
        <v>0</v>
      </c>
      <c r="G44" s="153"/>
      <c r="H44" s="161">
        <f t="shared" si="3"/>
        <v>0</v>
      </c>
      <c r="I44" s="155"/>
    </row>
    <row r="45" spans="1:11" x14ac:dyDescent="0.25">
      <c r="A45" s="156" t="s">
        <v>102</v>
      </c>
      <c r="B45" s="143" t="s">
        <v>23</v>
      </c>
      <c r="C45" s="162" t="s">
        <v>70</v>
      </c>
      <c r="D45" s="168" t="s">
        <v>53</v>
      </c>
      <c r="E45" s="163">
        <v>28</v>
      </c>
      <c r="F45" s="146">
        <v>0</v>
      </c>
      <c r="G45" s="153"/>
      <c r="H45" s="161">
        <f t="shared" si="3"/>
        <v>0</v>
      </c>
      <c r="I45" s="155"/>
    </row>
    <row r="46" spans="1:11" x14ac:dyDescent="0.25">
      <c r="A46" s="156" t="s">
        <v>103</v>
      </c>
      <c r="B46" s="143" t="s">
        <v>23</v>
      </c>
      <c r="C46" s="162" t="s">
        <v>71</v>
      </c>
      <c r="D46" s="168" t="s">
        <v>53</v>
      </c>
      <c r="E46" s="163">
        <v>27</v>
      </c>
      <c r="F46" s="146">
        <v>0</v>
      </c>
      <c r="G46" s="153"/>
      <c r="H46" s="161">
        <f t="shared" si="3"/>
        <v>0</v>
      </c>
      <c r="I46" s="155"/>
    </row>
    <row r="47" spans="1:11" x14ac:dyDescent="0.25">
      <c r="A47" s="156" t="s">
        <v>104</v>
      </c>
      <c r="B47" s="143" t="s">
        <v>23</v>
      </c>
      <c r="C47" s="162" t="s">
        <v>72</v>
      </c>
      <c r="D47" s="168" t="s">
        <v>53</v>
      </c>
      <c r="E47" s="163">
        <v>56</v>
      </c>
      <c r="F47" s="146">
        <v>0</v>
      </c>
      <c r="G47" s="153"/>
      <c r="H47" s="161">
        <f t="shared" si="3"/>
        <v>0</v>
      </c>
      <c r="I47" s="155"/>
    </row>
    <row r="48" spans="1:11" x14ac:dyDescent="0.25">
      <c r="A48" s="156" t="s">
        <v>105</v>
      </c>
      <c r="B48" s="143" t="s">
        <v>23</v>
      </c>
      <c r="C48" s="162" t="s">
        <v>73</v>
      </c>
      <c r="D48" s="168" t="s">
        <v>53</v>
      </c>
      <c r="E48" s="163">
        <f>3*28+1*28+3*28</f>
        <v>196</v>
      </c>
      <c r="F48" s="146">
        <v>0</v>
      </c>
      <c r="G48" s="153"/>
      <c r="H48" s="161">
        <f>E48*F48</f>
        <v>0</v>
      </c>
      <c r="I48" s="155"/>
    </row>
    <row r="49" spans="1:9" ht="28.5" x14ac:dyDescent="0.25">
      <c r="A49" s="134" t="s">
        <v>60</v>
      </c>
      <c r="B49" s="169" t="s">
        <v>20</v>
      </c>
      <c r="C49" s="170" t="s">
        <v>74</v>
      </c>
      <c r="D49" s="169" t="s">
        <v>53</v>
      </c>
      <c r="E49" s="169">
        <v>57</v>
      </c>
      <c r="F49" s="138"/>
      <c r="G49" s="139">
        <v>0</v>
      </c>
      <c r="H49" s="140"/>
      <c r="I49" s="141">
        <f>E49*G49</f>
        <v>0</v>
      </c>
    </row>
    <row r="50" spans="1:9" ht="15" hidden="1" customHeight="1" x14ac:dyDescent="0.25">
      <c r="A50" s="134"/>
      <c r="B50" s="135"/>
      <c r="C50" s="171"/>
      <c r="D50" s="169"/>
      <c r="E50" s="169"/>
      <c r="F50" s="138"/>
      <c r="G50" s="139"/>
      <c r="H50" s="140"/>
      <c r="I50" s="172"/>
    </row>
    <row r="51" spans="1:9" ht="15" hidden="1" customHeight="1" x14ac:dyDescent="0.25">
      <c r="A51" s="134"/>
      <c r="B51" s="135"/>
      <c r="C51" s="171"/>
      <c r="D51" s="169"/>
      <c r="E51" s="169"/>
      <c r="F51" s="138"/>
      <c r="G51" s="139"/>
      <c r="H51" s="140"/>
      <c r="I51" s="172"/>
    </row>
    <row r="52" spans="1:9" ht="15" hidden="1" customHeight="1" x14ac:dyDescent="0.25">
      <c r="A52" s="134"/>
      <c r="B52" s="135"/>
      <c r="C52" s="171"/>
      <c r="D52" s="169"/>
      <c r="E52" s="169"/>
      <c r="F52" s="138"/>
      <c r="G52" s="139"/>
      <c r="H52" s="140"/>
      <c r="I52" s="172"/>
    </row>
    <row r="53" spans="1:9" ht="15" hidden="1" customHeight="1" x14ac:dyDescent="0.25">
      <c r="A53" s="134"/>
      <c r="B53" s="135"/>
      <c r="C53" s="171"/>
      <c r="D53" s="169"/>
      <c r="E53" s="169"/>
      <c r="F53" s="138"/>
      <c r="G53" s="139"/>
      <c r="H53" s="140"/>
      <c r="I53" s="172"/>
    </row>
    <row r="54" spans="1:9" ht="15" hidden="1" customHeight="1" x14ac:dyDescent="0.25">
      <c r="A54" s="134"/>
      <c r="B54" s="135"/>
      <c r="C54" s="171"/>
      <c r="D54" s="169"/>
      <c r="E54" s="169"/>
      <c r="F54" s="138"/>
      <c r="G54" s="139"/>
      <c r="H54" s="140"/>
      <c r="I54" s="172"/>
    </row>
    <row r="55" spans="1:9" ht="15" hidden="1" customHeight="1" x14ac:dyDescent="0.25">
      <c r="A55" s="134"/>
      <c r="B55" s="135"/>
      <c r="C55" s="171"/>
      <c r="D55" s="169"/>
      <c r="E55" s="169"/>
      <c r="F55" s="138"/>
      <c r="G55" s="139"/>
      <c r="H55" s="140"/>
      <c r="I55" s="172"/>
    </row>
    <row r="56" spans="1:9" ht="15" hidden="1" customHeight="1" x14ac:dyDescent="0.25">
      <c r="A56" s="134"/>
      <c r="B56" s="135"/>
      <c r="C56" s="171"/>
      <c r="D56" s="169"/>
      <c r="E56" s="169"/>
      <c r="F56" s="138"/>
      <c r="G56" s="139"/>
      <c r="H56" s="140"/>
      <c r="I56" s="172"/>
    </row>
    <row r="57" spans="1:9" ht="15" hidden="1" customHeight="1" x14ac:dyDescent="0.25">
      <c r="A57" s="134"/>
      <c r="B57" s="135"/>
      <c r="C57" s="171"/>
      <c r="D57" s="169"/>
      <c r="E57" s="169"/>
      <c r="F57" s="138"/>
      <c r="G57" s="139"/>
      <c r="H57" s="140"/>
      <c r="I57" s="172"/>
    </row>
    <row r="58" spans="1:9" ht="15" hidden="1" customHeight="1" x14ac:dyDescent="0.25">
      <c r="A58" s="134"/>
      <c r="B58" s="135"/>
      <c r="C58" s="171"/>
      <c r="D58" s="169"/>
      <c r="E58" s="169"/>
      <c r="F58" s="138"/>
      <c r="G58" s="139"/>
      <c r="H58" s="140"/>
      <c r="I58" s="172"/>
    </row>
    <row r="59" spans="1:9" ht="15" hidden="1" customHeight="1" x14ac:dyDescent="0.25">
      <c r="A59" s="134"/>
      <c r="B59" s="135"/>
      <c r="C59" s="171"/>
      <c r="D59" s="169"/>
      <c r="E59" s="169"/>
      <c r="F59" s="138"/>
      <c r="G59" s="139"/>
      <c r="H59" s="140"/>
      <c r="I59" s="172"/>
    </row>
    <row r="60" spans="1:9" ht="28.5" x14ac:dyDescent="0.25">
      <c r="A60" s="134" t="s">
        <v>65</v>
      </c>
      <c r="B60" s="135" t="s">
        <v>20</v>
      </c>
      <c r="C60" s="171" t="s">
        <v>77</v>
      </c>
      <c r="D60" s="169" t="s">
        <v>53</v>
      </c>
      <c r="E60" s="169">
        <v>28</v>
      </c>
      <c r="F60" s="138"/>
      <c r="G60" s="139">
        <v>0</v>
      </c>
      <c r="H60" s="140"/>
      <c r="I60" s="172">
        <f>E60*G60</f>
        <v>0</v>
      </c>
    </row>
    <row r="61" spans="1:9" x14ac:dyDescent="0.25">
      <c r="A61" s="142" t="s">
        <v>67</v>
      </c>
      <c r="B61" s="143" t="s">
        <v>23</v>
      </c>
      <c r="C61" s="158" t="s">
        <v>79</v>
      </c>
      <c r="D61" s="159" t="s">
        <v>53</v>
      </c>
      <c r="E61" s="159">
        <v>28</v>
      </c>
      <c r="F61" s="146">
        <v>0</v>
      </c>
      <c r="G61" s="173"/>
      <c r="H61" s="147">
        <f>E61*F61</f>
        <v>0</v>
      </c>
      <c r="I61" s="174"/>
    </row>
    <row r="62" spans="1:9" ht="28.5" x14ac:dyDescent="0.25">
      <c r="A62" s="134" t="s">
        <v>106</v>
      </c>
      <c r="B62" s="135" t="s">
        <v>20</v>
      </c>
      <c r="C62" s="171" t="s">
        <v>81</v>
      </c>
      <c r="D62" s="169" t="s">
        <v>53</v>
      </c>
      <c r="E62" s="169">
        <v>1</v>
      </c>
      <c r="F62" s="138"/>
      <c r="G62" s="139">
        <v>0</v>
      </c>
      <c r="H62" s="140"/>
      <c r="I62" s="172">
        <f>E62*G62</f>
        <v>0</v>
      </c>
    </row>
    <row r="63" spans="1:9" ht="15.75" thickBot="1" x14ac:dyDescent="0.3">
      <c r="A63" s="156" t="s">
        <v>107</v>
      </c>
      <c r="B63" s="175" t="s">
        <v>23</v>
      </c>
      <c r="C63" s="162" t="s">
        <v>83</v>
      </c>
      <c r="D63" s="163" t="s">
        <v>53</v>
      </c>
      <c r="E63" s="163">
        <v>1</v>
      </c>
      <c r="F63" s="165">
        <v>0</v>
      </c>
      <c r="G63" s="176"/>
      <c r="H63" s="161">
        <f>E63*F63</f>
        <v>0</v>
      </c>
      <c r="I63" s="177"/>
    </row>
    <row r="64" spans="1:9" x14ac:dyDescent="0.25">
      <c r="A64" s="178"/>
      <c r="B64" s="179"/>
      <c r="C64" s="182" t="s">
        <v>26</v>
      </c>
      <c r="D64" s="183"/>
      <c r="E64" s="183"/>
      <c r="F64" s="184"/>
      <c r="G64" s="185"/>
      <c r="H64" s="186">
        <f>SUM(H20:H63)</f>
        <v>0</v>
      </c>
      <c r="I64" s="187">
        <f>SUM(I19:I63)</f>
        <v>0</v>
      </c>
    </row>
    <row r="65" spans="1:10" ht="15.75" thickBot="1" x14ac:dyDescent="0.3">
      <c r="A65" s="180"/>
      <c r="B65" s="181"/>
      <c r="C65" s="188" t="s">
        <v>27</v>
      </c>
      <c r="D65" s="189"/>
      <c r="E65" s="189"/>
      <c r="F65" s="190"/>
      <c r="G65" s="191"/>
      <c r="H65" s="221"/>
      <c r="I65" s="193">
        <f>H64+I64</f>
        <v>0</v>
      </c>
    </row>
    <row r="66" spans="1:10" ht="29.25" customHeight="1" thickBot="1" x14ac:dyDescent="0.3">
      <c r="A66" s="220"/>
      <c r="B66" s="197" t="s">
        <v>109</v>
      </c>
      <c r="C66" s="236" t="s">
        <v>119</v>
      </c>
      <c r="D66" s="237"/>
      <c r="E66" s="237"/>
      <c r="F66" s="237"/>
      <c r="G66" s="237"/>
      <c r="H66" s="237"/>
      <c r="I66" s="238"/>
    </row>
    <row r="67" spans="1:10" ht="42.75" x14ac:dyDescent="0.25">
      <c r="A67" s="54" t="s">
        <v>30</v>
      </c>
      <c r="B67" s="19" t="s">
        <v>20</v>
      </c>
      <c r="C67" s="98" t="s">
        <v>21</v>
      </c>
      <c r="D67" s="19" t="s">
        <v>22</v>
      </c>
      <c r="E67" s="19">
        <f>7.6*449.5</f>
        <v>3416.2</v>
      </c>
      <c r="F67" s="194"/>
      <c r="G67" s="22">
        <v>0</v>
      </c>
      <c r="H67" s="195"/>
      <c r="I67" s="24">
        <f>E67*G67</f>
        <v>0</v>
      </c>
    </row>
    <row r="68" spans="1:10" x14ac:dyDescent="0.25">
      <c r="A68" s="55" t="s">
        <v>32</v>
      </c>
      <c r="B68" s="90" t="s">
        <v>23</v>
      </c>
      <c r="C68" s="97" t="s">
        <v>84</v>
      </c>
      <c r="D68" s="58" t="s">
        <v>22</v>
      </c>
      <c r="E68" s="58">
        <f>1.1*E67</f>
        <v>3757.82</v>
      </c>
      <c r="F68" s="60">
        <v>0</v>
      </c>
      <c r="G68" s="61"/>
      <c r="H68" s="62">
        <f>E68*F68</f>
        <v>0</v>
      </c>
      <c r="I68" s="28"/>
    </row>
    <row r="69" spans="1:10" ht="28.5" x14ac:dyDescent="0.25">
      <c r="A69" s="54" t="s">
        <v>95</v>
      </c>
      <c r="B69" s="65" t="s">
        <v>20</v>
      </c>
      <c r="C69" s="98" t="s">
        <v>118</v>
      </c>
      <c r="D69" s="19" t="s">
        <v>75</v>
      </c>
      <c r="E69" s="19">
        <f>E70*1.6</f>
        <v>1157.664</v>
      </c>
      <c r="F69" s="194"/>
      <c r="G69" s="22">
        <v>0</v>
      </c>
      <c r="H69" s="195"/>
      <c r="I69" s="24">
        <f>E69*G69</f>
        <v>0</v>
      </c>
    </row>
    <row r="70" spans="1:10" ht="42.75" x14ac:dyDescent="0.25">
      <c r="A70" s="54" t="s">
        <v>34</v>
      </c>
      <c r="B70" s="19" t="s">
        <v>20</v>
      </c>
      <c r="C70" s="98" t="s">
        <v>21</v>
      </c>
      <c r="D70" s="19" t="s">
        <v>22</v>
      </c>
      <c r="E70" s="19">
        <f>4139.74-E67</f>
        <v>723.54</v>
      </c>
      <c r="F70" s="194"/>
      <c r="G70" s="22">
        <v>0</v>
      </c>
      <c r="H70" s="195"/>
      <c r="I70" s="24">
        <f>E70*G70</f>
        <v>0</v>
      </c>
    </row>
    <row r="71" spans="1:10" ht="29.25" thickBot="1" x14ac:dyDescent="0.3">
      <c r="A71" s="64" t="s">
        <v>37</v>
      </c>
      <c r="B71" s="19" t="s">
        <v>20</v>
      </c>
      <c r="C71" s="20" t="s">
        <v>117</v>
      </c>
      <c r="D71" s="73" t="s">
        <v>53</v>
      </c>
      <c r="E71" s="73">
        <f>E67+E70</f>
        <v>4139.74</v>
      </c>
      <c r="F71" s="67"/>
      <c r="G71" s="68">
        <v>0</v>
      </c>
      <c r="H71" s="69"/>
      <c r="I71" s="24">
        <f>E71*G71</f>
        <v>0</v>
      </c>
    </row>
    <row r="72" spans="1:10" ht="15.75" hidden="1" customHeight="1" x14ac:dyDescent="0.25">
      <c r="A72" s="55" t="s">
        <v>78</v>
      </c>
      <c r="B72" s="56" t="s">
        <v>23</v>
      </c>
      <c r="C72" s="57"/>
      <c r="D72" s="58" t="s">
        <v>53</v>
      </c>
      <c r="E72" s="58">
        <v>0</v>
      </c>
      <c r="F72" s="60">
        <v>0</v>
      </c>
      <c r="G72" s="61"/>
      <c r="H72" s="62">
        <f>E72*F72</f>
        <v>0</v>
      </c>
      <c r="I72" s="63"/>
    </row>
    <row r="73" spans="1:10" ht="15.75" hidden="1" customHeight="1" x14ac:dyDescent="0.25">
      <c r="A73" s="55" t="s">
        <v>85</v>
      </c>
      <c r="B73" s="56" t="s">
        <v>23</v>
      </c>
      <c r="C73" s="57"/>
      <c r="D73" s="58" t="s">
        <v>53</v>
      </c>
      <c r="E73" s="58">
        <v>0</v>
      </c>
      <c r="F73" s="60">
        <v>0</v>
      </c>
      <c r="G73" s="61"/>
      <c r="H73" s="62">
        <f>E73*F73</f>
        <v>0</v>
      </c>
      <c r="I73" s="63"/>
    </row>
    <row r="74" spans="1:10" ht="29.25" hidden="1" customHeight="1" x14ac:dyDescent="0.25">
      <c r="A74" s="64" t="s">
        <v>80</v>
      </c>
      <c r="B74" s="19" t="s">
        <v>20</v>
      </c>
      <c r="C74" s="20"/>
      <c r="D74" s="73" t="s">
        <v>53</v>
      </c>
      <c r="E74" s="73">
        <v>0</v>
      </c>
      <c r="F74" s="67"/>
      <c r="G74" s="68">
        <v>0</v>
      </c>
      <c r="H74" s="69"/>
      <c r="I74" s="24">
        <f>E74*G74</f>
        <v>0</v>
      </c>
    </row>
    <row r="75" spans="1:10" ht="15.75" hidden="1" customHeight="1" x14ac:dyDescent="0.25">
      <c r="A75" s="55" t="s">
        <v>82</v>
      </c>
      <c r="B75" s="56" t="s">
        <v>23</v>
      </c>
      <c r="C75" s="57"/>
      <c r="D75" s="58" t="s">
        <v>53</v>
      </c>
      <c r="E75" s="58">
        <v>0</v>
      </c>
      <c r="F75" s="60">
        <v>0</v>
      </c>
      <c r="G75" s="61"/>
      <c r="H75" s="99">
        <f>E75*F75</f>
        <v>0</v>
      </c>
      <c r="I75" s="100"/>
    </row>
    <row r="76" spans="1:10" ht="29.25" hidden="1" customHeight="1" x14ac:dyDescent="0.25">
      <c r="A76" s="101" t="s">
        <v>86</v>
      </c>
      <c r="B76" s="102" t="s">
        <v>20</v>
      </c>
      <c r="C76" s="103"/>
      <c r="D76" s="104" t="s">
        <v>39</v>
      </c>
      <c r="E76" s="104"/>
      <c r="F76" s="105"/>
      <c r="G76" s="106">
        <v>0</v>
      </c>
      <c r="H76" s="107"/>
      <c r="I76" s="108">
        <f>E76*G76</f>
        <v>0</v>
      </c>
      <c r="J76" s="109"/>
    </row>
    <row r="77" spans="1:10" s="114" customFormat="1" ht="29.25" hidden="1" customHeight="1" x14ac:dyDescent="0.25">
      <c r="A77" s="101" t="s">
        <v>87</v>
      </c>
      <c r="B77" s="110" t="s">
        <v>20</v>
      </c>
      <c r="C77" s="111" t="s">
        <v>88</v>
      </c>
      <c r="D77" s="104" t="s">
        <v>39</v>
      </c>
      <c r="E77" s="112">
        <v>216</v>
      </c>
      <c r="F77" s="105"/>
      <c r="G77" s="106">
        <v>0</v>
      </c>
      <c r="H77" s="113"/>
      <c r="I77" s="106">
        <f>E77*G77</f>
        <v>0</v>
      </c>
    </row>
    <row r="78" spans="1:10" s="114" customFormat="1" ht="29.25" hidden="1" customHeight="1" x14ac:dyDescent="0.25">
      <c r="A78" s="101" t="s">
        <v>89</v>
      </c>
      <c r="B78" s="110" t="s">
        <v>20</v>
      </c>
      <c r="D78" s="115"/>
      <c r="E78" s="115"/>
    </row>
    <row r="79" spans="1:10" s="114" customFormat="1" ht="29.25" hidden="1" customHeight="1" x14ac:dyDescent="0.25">
      <c r="A79" s="64" t="s">
        <v>90</v>
      </c>
      <c r="B79" s="19" t="s">
        <v>20</v>
      </c>
      <c r="C79" s="116"/>
      <c r="D79" s="117" t="s">
        <v>39</v>
      </c>
      <c r="E79" s="117"/>
      <c r="F79" s="67"/>
      <c r="G79" s="70">
        <v>0</v>
      </c>
      <c r="H79" s="118"/>
      <c r="I79" s="70">
        <f t="shared" ref="I79:I80" si="4">E79*G79</f>
        <v>0</v>
      </c>
    </row>
    <row r="80" spans="1:10" s="114" customFormat="1" ht="29.25" hidden="1" customHeight="1" x14ac:dyDescent="0.25">
      <c r="A80" s="64" t="s">
        <v>91</v>
      </c>
      <c r="B80" s="8" t="s">
        <v>20</v>
      </c>
      <c r="C80" s="116"/>
      <c r="D80" s="119" t="s">
        <v>92</v>
      </c>
      <c r="E80" s="117"/>
      <c r="F80" s="67"/>
      <c r="G80" s="70">
        <v>0</v>
      </c>
      <c r="H80" s="118"/>
      <c r="I80" s="70">
        <f t="shared" si="4"/>
        <v>0</v>
      </c>
    </row>
    <row r="81" spans="1:9" s="114" customFormat="1" ht="15.75" thickBot="1" x14ac:dyDescent="0.3">
      <c r="A81" s="120"/>
      <c r="B81" s="17"/>
      <c r="C81" s="121" t="s">
        <v>93</v>
      </c>
      <c r="D81" s="11"/>
      <c r="E81" s="11"/>
      <c r="F81" s="122"/>
      <c r="G81" s="53"/>
      <c r="H81" s="52">
        <f>SUM(H14:H75)</f>
        <v>0</v>
      </c>
      <c r="I81" s="52">
        <f>SUM(I13:I75)</f>
        <v>0</v>
      </c>
    </row>
    <row r="82" spans="1:9" ht="15.75" thickBot="1" x14ac:dyDescent="0.3">
      <c r="A82" s="123"/>
      <c r="B82" s="124"/>
      <c r="C82" s="125" t="s">
        <v>121</v>
      </c>
      <c r="D82" s="124"/>
      <c r="E82" s="126"/>
      <c r="F82" s="127"/>
      <c r="G82" s="128"/>
      <c r="H82" s="129"/>
      <c r="I82" s="130">
        <f>H81+I81</f>
        <v>0</v>
      </c>
    </row>
    <row r="83" spans="1:9" ht="15.75" thickBot="1" x14ac:dyDescent="0.3">
      <c r="A83" s="123"/>
      <c r="B83" s="124"/>
      <c r="C83" s="125" t="s">
        <v>94</v>
      </c>
      <c r="D83" s="124"/>
      <c r="E83" s="126"/>
      <c r="F83" s="127"/>
      <c r="G83" s="128"/>
      <c r="H83" s="129"/>
      <c r="I83" s="130">
        <f>I82/1.2*20%</f>
        <v>0</v>
      </c>
    </row>
    <row r="85" spans="1:9" s="132" customFormat="1" x14ac:dyDescent="0.25">
      <c r="A85" s="1"/>
      <c r="B85" s="1"/>
      <c r="C85" s="1"/>
      <c r="D85" s="1"/>
      <c r="E85" s="1"/>
      <c r="F85" s="2"/>
      <c r="G85" s="2"/>
      <c r="H85" s="14"/>
      <c r="I85" s="131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133"/>
    </row>
  </sheetData>
  <mergeCells count="13">
    <mergeCell ref="C66:I66"/>
    <mergeCell ref="H9:I9"/>
    <mergeCell ref="C12:I12"/>
    <mergeCell ref="H1:I1"/>
    <mergeCell ref="F2:I2"/>
    <mergeCell ref="A5:I5"/>
    <mergeCell ref="A6:I6"/>
    <mergeCell ref="A7:I7"/>
    <mergeCell ref="A9:A10"/>
    <mergeCell ref="C9:C10"/>
    <mergeCell ref="D9:D10"/>
    <mergeCell ref="E9:E10"/>
    <mergeCell ref="F9:G9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К17</vt:lpstr>
      <vt:lpstr>К18</vt:lpstr>
      <vt:lpstr>К17!Заголовки_для_печати</vt:lpstr>
      <vt:lpstr>К17!Область_печати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Елена Анатольевна</dc:creator>
  <cp:lastModifiedBy>Сергиенко Елена Анатольевна</cp:lastModifiedBy>
  <cp:lastPrinted>2024-03-12T05:59:46Z</cp:lastPrinted>
  <dcterms:created xsi:type="dcterms:W3CDTF">2024-03-11T08:59:10Z</dcterms:created>
  <dcterms:modified xsi:type="dcterms:W3CDTF">2024-03-12T06:46:45Z</dcterms:modified>
</cp:coreProperties>
</file>